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6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7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20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21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2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3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0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1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32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3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34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35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36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37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8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9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56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57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58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59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48.xml" ContentType="application/vnd.openxmlformats-officedocument.drawingml.chart+xml"/>
  <Override PartName="/xl/drawings/drawing64.xml" ContentType="application/vnd.openxmlformats-officedocument.drawingml.chartshapes+xml"/>
  <Override PartName="/xl/charts/chart49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0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1.xml" ContentType="application/vnd.openxmlformats-officedocument.drawingml.chart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3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7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75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76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77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78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79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80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82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83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84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drawings/drawing85.xml" ContentType="application/vnd.openxmlformats-officedocument.drawingml.chartshapes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86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drawings/drawing87.xml" ContentType="application/vnd.openxmlformats-officedocument.drawingml.chartshapes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88.xml" ContentType="application/vnd.openxmlformats-officedocument.drawingml.chartshapes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drawings/drawing89.xml" ContentType="application/vnd.openxmlformats-officedocument.drawingml.chartshapes+xml"/>
  <Override PartName="/xl/charts/chart7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90.xml" ContentType="application/vnd.openxmlformats-officedocument.drawingml.chartshapes+xml"/>
  <Override PartName="/xl/charts/chart7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drawings/drawing91.xml" ContentType="application/vnd.openxmlformats-officedocument.drawingml.chartshapes+xml"/>
  <Override PartName="/xl/charts/chart7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92.xml" ContentType="application/vnd.openxmlformats-officedocument.drawingml.chartshapes+xml"/>
  <Override PartName="/xl/charts/chart7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drawings/drawing93.xml" ContentType="application/vnd.openxmlformats-officedocument.drawingml.chartshapes+xml"/>
  <Override PartName="/xl/charts/chart7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94.xml" ContentType="application/vnd.openxmlformats-officedocument.drawingml.chartshapes+xml"/>
  <Override PartName="/xl/charts/chart7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drawings/drawing95.xml" ContentType="application/vnd.openxmlformats-officedocument.drawingml.chartshapes+xml"/>
  <Override PartName="/xl/charts/chart7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drawings/drawing96.xml" ContentType="application/vnd.openxmlformats-officedocument.drawingml.chartshapes+xml"/>
  <Override PartName="/xl/charts/chart77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drawings/drawing97.xml" ContentType="application/vnd.openxmlformats-officedocument.drawingml.chartshapes+xml"/>
  <Override PartName="/xl/charts/chart78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98.xml" ContentType="application/vnd.openxmlformats-officedocument.drawingml.chartshapes+xml"/>
  <Override PartName="/xl/charts/chart79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drawings/drawing99.xml" ContentType="application/vnd.openxmlformats-officedocument.drawingml.chartshapes+xml"/>
  <Override PartName="/xl/charts/chart80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drawings/drawing100.xml" ContentType="application/vnd.openxmlformats-officedocument.drawingml.chartshapes+xml"/>
  <Override PartName="/xl/charts/chart81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drawings/drawing101.xml" ContentType="application/vnd.openxmlformats-officedocument.drawingml.chartshapes+xml"/>
  <Override PartName="/xl/charts/chart82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102.xml" ContentType="application/vnd.openxmlformats-officedocument.drawingml.chartshapes+xml"/>
  <Override PartName="/xl/charts/chart83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84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105.xml" ContentType="application/vnd.openxmlformats-officedocument.drawingml.chartshapes+xml"/>
  <Override PartName="/xl/charts/chart85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drawings/drawing106.xml" ContentType="application/vnd.openxmlformats-officedocument.drawingml.chartshapes+xml"/>
  <Override PartName="/xl/charts/chart86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drawings/drawing107.xml" ContentType="application/vnd.openxmlformats-officedocument.drawingml.chartshapes+xml"/>
  <Override PartName="/xl/charts/chart87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drawings/drawing108.xml" ContentType="application/vnd.openxmlformats-officedocument.drawingml.chartshapes+xml"/>
  <Override PartName="/xl/charts/chart88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drawings/drawing109.xml" ContentType="application/vnd.openxmlformats-officedocument.drawingml.chartshapes+xml"/>
  <Override PartName="/xl/charts/chart89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drawings/drawing110.xml" ContentType="application/vnd.openxmlformats-officedocument.drawingml.chartshapes+xml"/>
  <Override PartName="/xl/charts/chart90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drawings/drawing111.xml" ContentType="application/vnd.openxmlformats-officedocument.drawingml.chartshapes+xml"/>
  <Override PartName="/xl/charts/chart91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drawings/drawing112.xml" ContentType="application/vnd.openxmlformats-officedocument.drawingml.chartshapes+xml"/>
  <Override PartName="/xl/charts/chart92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drawings/drawing113.xml" ContentType="application/vnd.openxmlformats-officedocument.drawingml.chartshapes+xml"/>
  <Override PartName="/xl/charts/chart93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drawings/drawing114.xml" ContentType="application/vnd.openxmlformats-officedocument.drawingml.chartshapes+xml"/>
  <Override PartName="/xl/charts/chart94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115.xml" ContentType="application/vnd.openxmlformats-officedocument.drawingml.chartshapes+xml"/>
  <Override PartName="/xl/charts/chart95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drawings/drawing116.xml" ContentType="application/vnd.openxmlformats-officedocument.drawingml.chartshapes+xml"/>
  <Override PartName="/xl/charts/chart96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drawings/drawing117.xml" ContentType="application/vnd.openxmlformats-officedocument.drawingml.chartshapes+xml"/>
  <Override PartName="/xl/charts/chart97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drawings/drawing118.xml" ContentType="application/vnd.openxmlformats-officedocument.drawingml.chartshapes+xml"/>
  <Override PartName="/xl/charts/chart98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drawings/drawing119.xml" ContentType="application/vnd.openxmlformats-officedocument.drawingml.chartshapes+xml"/>
  <Override PartName="/xl/charts/chart99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drawings/drawing120.xml" ContentType="application/vnd.openxmlformats-officedocument.drawingml.chartshapes+xml"/>
  <Override PartName="/xl/charts/chart100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drawings/drawing121.xml" ContentType="application/vnd.openxmlformats-officedocument.drawingml.chartshapes+xml"/>
  <Override PartName="/xl/charts/chart101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drawings/drawing122.xml" ContentType="application/vnd.openxmlformats-officedocument.drawingml.chartshapes+xml"/>
  <Override PartName="/xl/charts/chart102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123.xml" ContentType="application/vnd.openxmlformats-officedocument.drawingml.chartshapes+xml"/>
  <Override PartName="/xl/charts/chart103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drawings/drawing124.xml" ContentType="application/vnd.openxmlformats-officedocument.drawingml.chartshapes+xml"/>
  <Override PartName="/xl/charts/chart104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drawings/drawing125.xml" ContentType="application/vnd.openxmlformats-officedocument.drawingml.chartshapes+xml"/>
  <Override PartName="/xl/charts/chart105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drawings/drawing126.xml" ContentType="application/vnd.openxmlformats-officedocument.drawingml.chartshapes+xml"/>
  <Override PartName="/xl/charts/chart106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drawings/drawing127.xml" ContentType="application/vnd.openxmlformats-officedocument.drawingml.chartshapes+xml"/>
  <Override PartName="/xl/charts/chart107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drawings/drawing128.xml" ContentType="application/vnd.openxmlformats-officedocument.drawingml.chartshapes+xml"/>
  <Override PartName="/xl/charts/chart108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drawings/drawing129.xml" ContentType="application/vnd.openxmlformats-officedocument.drawingml.chartshapes+xml"/>
  <Override PartName="/xl/charts/chart109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drawings/drawing130.xml" ContentType="application/vnd.openxmlformats-officedocument.drawingml.chartshapes+xml"/>
  <Override PartName="/xl/charts/chart110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drawings/drawing131.xml" ContentType="application/vnd.openxmlformats-officedocument.drawingml.chartshapes+xml"/>
  <Override PartName="/xl/charts/chart111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drawings/drawing132.xml" ContentType="application/vnd.openxmlformats-officedocument.drawingml.chartshapes+xml"/>
  <Override PartName="/xl/charts/chart112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drawings/drawing133.xml" ContentType="application/vnd.openxmlformats-officedocument.drawingml.chartshapes+xml"/>
  <Override PartName="/xl/charts/chart113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114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136.xml" ContentType="application/vnd.openxmlformats-officedocument.drawingml.chartshapes+xml"/>
  <Override PartName="/xl/charts/chart115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drawings/drawing137.xml" ContentType="application/vnd.openxmlformats-officedocument.drawingml.chartshapes+xml"/>
  <Override PartName="/xl/charts/chart116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drawings/drawing138.xml" ContentType="application/vnd.openxmlformats-officedocument.drawingml.chartshapes+xml"/>
  <Override PartName="/xl/charts/chart117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drawings/drawing139.xml" ContentType="application/vnd.openxmlformats-officedocument.drawingml.chartshapes+xml"/>
  <Override PartName="/xl/charts/chart118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drawings/drawing140.xml" ContentType="application/vnd.openxmlformats-officedocument.drawingml.chartshapes+xml"/>
  <Override PartName="/xl/charts/chart119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drawings/drawing141.xml" ContentType="application/vnd.openxmlformats-officedocument.drawingml.chartshapes+xml"/>
  <Override PartName="/xl/charts/chart120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drawings/drawing142.xml" ContentType="application/vnd.openxmlformats-officedocument.drawingml.chartshapes+xml"/>
  <Override PartName="/xl/charts/chart121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drawings/drawing143.xml" ContentType="application/vnd.openxmlformats-officedocument.drawingml.chartshapes+xml"/>
  <Override PartName="/xl/charts/chart122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drawings/drawing144.xml" ContentType="application/vnd.openxmlformats-officedocument.drawingml.chartshapes+xml"/>
  <Override PartName="/xl/charts/chart123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drawings/drawing145.xml" ContentType="application/vnd.openxmlformats-officedocument.drawingml.chartshapes+xml"/>
  <Override PartName="/xl/charts/chart124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drawings/drawing146.xml" ContentType="application/vnd.openxmlformats-officedocument.drawingml.chartshapes+xml"/>
  <Override PartName="/xl/charts/chart125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drawings/drawing147.xml" ContentType="application/vnd.openxmlformats-officedocument.drawingml.chartshapes+xml"/>
  <Override PartName="/xl/charts/chart126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drawings/drawing148.xml" ContentType="application/vnd.openxmlformats-officedocument.drawingml.chartshapes+xml"/>
  <Override PartName="/xl/charts/chart127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drawings/drawing149.xml" ContentType="application/vnd.openxmlformats-officedocument.drawingml.chartshapes+xml"/>
  <Override PartName="/xl/charts/chart128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drawings/drawing150.xml" ContentType="application/vnd.openxmlformats-officedocument.drawingml.chartshapes+xml"/>
  <Override PartName="/xl/charts/chart129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3.xml" ContentType="application/vnd.openxmlformats-officedocument.themeOverride+xml"/>
  <Override PartName="/xl/drawings/drawing151.xml" ContentType="application/vnd.openxmlformats-officedocument.drawingml.chartshapes+xml"/>
  <Override PartName="/xl/charts/chart130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4.xml" ContentType="application/vnd.openxmlformats-officedocument.themeOverride+xml"/>
  <Override PartName="/xl/drawings/drawing152.xml" ContentType="application/vnd.openxmlformats-officedocument.drawingml.chartshapes+xml"/>
  <Override PartName="/xl/charts/chart131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5.xml" ContentType="application/vnd.openxmlformats-officedocument.themeOverride+xml"/>
  <Override PartName="/xl/drawings/drawing153.xml" ContentType="application/vnd.openxmlformats-officedocument.drawingml.chartshapes+xml"/>
  <Override PartName="/xl/charts/chart132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6.xml" ContentType="application/vnd.openxmlformats-officedocument.themeOverride+xml"/>
  <Override PartName="/xl/drawings/drawing154.xml" ContentType="application/vnd.openxmlformats-officedocument.drawingml.chartshapes+xml"/>
  <Override PartName="/xl/charts/chart133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7.xml" ContentType="application/vnd.openxmlformats-officedocument.themeOverride+xml"/>
  <Override PartName="/xl/drawings/drawing155.xml" ContentType="application/vnd.openxmlformats-officedocument.drawingml.chartshapes+xml"/>
  <Override PartName="/xl/charts/chart134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8.xml" ContentType="application/vnd.openxmlformats-officedocument.themeOverride+xml"/>
  <Override PartName="/xl/drawings/drawing156.xml" ContentType="application/vnd.openxmlformats-officedocument.drawingml.chartshapes+xml"/>
  <Override PartName="/xl/charts/chart135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9.xml" ContentType="application/vnd.openxmlformats-officedocument.themeOverride+xml"/>
  <Override PartName="/xl/drawings/drawing157.xml" ContentType="application/vnd.openxmlformats-officedocument.drawingml.chartshapes+xml"/>
  <Override PartName="/xl/charts/chart136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30.xml" ContentType="application/vnd.openxmlformats-officedocument.themeOverride+xml"/>
  <Override PartName="/xl/drawings/drawing158.xml" ContentType="application/vnd.openxmlformats-officedocument.drawingml.chartshapes+xml"/>
  <Override PartName="/xl/charts/chart137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1.xml" ContentType="application/vnd.openxmlformats-officedocument.themeOverride+xml"/>
  <Override PartName="/xl/drawings/drawing159.xml" ContentType="application/vnd.openxmlformats-officedocument.drawingml.chartshapes+xml"/>
  <Override PartName="/xl/charts/chart138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2.xml" ContentType="application/vnd.openxmlformats-officedocument.themeOverride+xml"/>
  <Override PartName="/xl/drawings/drawing160.xml" ContentType="application/vnd.openxmlformats-officedocument.drawingml.chartshapes+xml"/>
  <Override PartName="/xl/charts/chart139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3.xml" ContentType="application/vnd.openxmlformats-officedocument.themeOverride+xml"/>
  <Override PartName="/xl/drawings/drawing161.xml" ContentType="application/vnd.openxmlformats-officedocument.drawingml.chartshapes+xml"/>
  <Override PartName="/xl/charts/chart140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4.xml" ContentType="application/vnd.openxmlformats-officedocument.themeOverride+xml"/>
  <Override PartName="/xl/drawings/drawing162.xml" ContentType="application/vnd.openxmlformats-officedocument.drawingml.chartshapes+xml"/>
  <Override PartName="/xl/charts/chart141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5.xml" ContentType="application/vnd.openxmlformats-officedocument.themeOverride+xml"/>
  <Override PartName="/xl/drawings/drawing163.xml" ContentType="application/vnd.openxmlformats-officedocument.drawingml.chartshapes+xml"/>
  <Override PartName="/xl/charts/chart142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6.xml" ContentType="application/vnd.openxmlformats-officedocument.themeOverride+xml"/>
  <Override PartName="/xl/drawings/drawing164.xml" ContentType="application/vnd.openxmlformats-officedocument.drawingml.chartshapes+xml"/>
  <Override PartName="/xl/charts/chart143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7.xml" ContentType="application/vnd.openxmlformats-officedocument.themeOverride+xml"/>
  <Override PartName="/xl/drawings/drawing165.xml" ContentType="application/vnd.openxmlformats-officedocument.drawingml.chartshapes+xml"/>
  <Override PartName="/xl/drawings/drawing166.xml" ContentType="application/vnd.openxmlformats-officedocument.drawing+xml"/>
  <Override PartName="/xl/charts/chart144.xml" ContentType="application/vnd.openxmlformats-officedocument.drawingml.chart+xml"/>
  <Override PartName="/xl/theme/themeOverride138.xml" ContentType="application/vnd.openxmlformats-officedocument.themeOverride+xml"/>
  <Override PartName="/xl/drawings/drawing167.xml" ContentType="application/vnd.openxmlformats-officedocument.drawingml.chartshapes+xml"/>
  <Override PartName="/xl/drawings/drawing168.xml" ContentType="application/vnd.openxmlformats-officedocument.drawing+xml"/>
  <Override PartName="/xl/charts/chart145.xml" ContentType="application/vnd.openxmlformats-officedocument.drawingml.chart+xml"/>
  <Override PartName="/xl/theme/themeOverride139.xml" ContentType="application/vnd.openxmlformats-officedocument.themeOverride+xml"/>
  <Override PartName="/xl/drawings/drawing169.xml" ContentType="application/vnd.openxmlformats-officedocument.drawingml.chartshapes+xml"/>
  <Override PartName="/xl/drawings/drawing170.xml" ContentType="application/vnd.openxmlformats-officedocument.drawing+xml"/>
  <Override PartName="/xl/charts/chart146.xml" ContentType="application/vnd.openxmlformats-officedocument.drawingml.chart+xml"/>
  <Override PartName="/xl/theme/themeOverride140.xml" ContentType="application/vnd.openxmlformats-officedocument.themeOverride+xml"/>
  <Override PartName="/xl/drawings/drawing171.xml" ContentType="application/vnd.openxmlformats-officedocument.drawingml.chartshapes+xml"/>
  <Override PartName="/xl/charts/chart147.xml" ContentType="application/vnd.openxmlformats-officedocument.drawingml.chart+xml"/>
  <Override PartName="/xl/theme/themeOverride141.xml" ContentType="application/vnd.openxmlformats-officedocument.themeOverrid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48.xml" ContentType="application/vnd.openxmlformats-officedocument.drawingml.chart+xml"/>
  <Override PartName="/xl/theme/themeOverride142.xml" ContentType="application/vnd.openxmlformats-officedocument.themeOverride+xml"/>
  <Override PartName="/xl/drawings/drawing174.xml" ContentType="application/vnd.openxmlformats-officedocument.drawingml.chartshapes+xml"/>
  <Override PartName="/xl/charts/chart149.xml" ContentType="application/vnd.openxmlformats-officedocument.drawingml.chart+xml"/>
  <Override PartName="/xl/theme/themeOverride143.xml" ContentType="application/vnd.openxmlformats-officedocument.themeOverride+xml"/>
  <Override PartName="/xl/drawings/drawing175.xml" ContentType="application/vnd.openxmlformats-officedocument.drawingml.chartshapes+xml"/>
  <Override PartName="/xl/drawings/drawing176.xml" ContentType="application/vnd.openxmlformats-officedocument.drawing+xml"/>
  <Override PartName="/xl/charts/chart150.xml" ContentType="application/vnd.openxmlformats-officedocument.drawingml.chart+xml"/>
  <Override PartName="/xl/theme/themeOverride144.xml" ContentType="application/vnd.openxmlformats-officedocument.themeOverride+xml"/>
  <Override PartName="/xl/drawings/drawing177.xml" ContentType="application/vnd.openxmlformats-officedocument.drawingml.chartshapes+xml"/>
  <Override PartName="/xl/charts/chart151.xml" ContentType="application/vnd.openxmlformats-officedocument.drawingml.chart+xml"/>
  <Override PartName="/xl/theme/themeOverride145.xml" ContentType="application/vnd.openxmlformats-officedocument.themeOverride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charts/chart152.xml" ContentType="application/vnd.openxmlformats-officedocument.drawingml.chart+xml"/>
  <Override PartName="/xl/theme/themeOverride146.xml" ContentType="application/vnd.openxmlformats-officedocument.themeOverride+xml"/>
  <Override PartName="/xl/drawings/drawing181.xml" ContentType="application/vnd.openxmlformats-officedocument.drawingml.chartshapes+xml"/>
  <Override PartName="/xl/charts/chart153.xml" ContentType="application/vnd.openxmlformats-officedocument.drawingml.chart+xml"/>
  <Override PartName="/xl/theme/themeOverride147.xml" ContentType="application/vnd.openxmlformats-officedocument.themeOverride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154.xml" ContentType="application/vnd.openxmlformats-officedocument.drawingml.chart+xml"/>
  <Override PartName="/xl/theme/themeOverride148.xml" ContentType="application/vnd.openxmlformats-officedocument.themeOverride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155.xml" ContentType="application/vnd.openxmlformats-officedocument.drawingml.chart+xml"/>
  <Override PartName="/xl/theme/themeOverride149.xml" ContentType="application/vnd.openxmlformats-officedocument.themeOverride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156.xml" ContentType="application/vnd.openxmlformats-officedocument.drawingml.chart+xml"/>
  <Override PartName="/xl/theme/themeOverride150.xml" ContentType="application/vnd.openxmlformats-officedocument.themeOverride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157.xml" ContentType="application/vnd.openxmlformats-officedocument.drawingml.chart+xml"/>
  <Override PartName="/xl/theme/themeOverride151.xml" ContentType="application/vnd.openxmlformats-officedocument.themeOverride+xml"/>
  <Override PartName="/xl/drawings/drawing190.xml" ContentType="application/vnd.openxmlformats-officedocument.drawingml.chartshapes+xml"/>
  <Override PartName="/xl/drawings/drawing191.xml" ContentType="application/vnd.openxmlformats-officedocument.drawing+xml"/>
  <Override PartName="/xl/charts/chart158.xml" ContentType="application/vnd.openxmlformats-officedocument.drawingml.chart+xml"/>
  <Override PartName="/xl/theme/themeOverride152.xml" ContentType="application/vnd.openxmlformats-officedocument.themeOverride+xml"/>
  <Override PartName="/xl/drawings/drawing192.xml" ContentType="application/vnd.openxmlformats-officedocument.drawingml.chartshapes+xml"/>
  <Override PartName="/xl/drawings/drawing193.xml" ContentType="application/vnd.openxmlformats-officedocument.drawing+xml"/>
  <Override PartName="/xl/charts/chart159.xml" ContentType="application/vnd.openxmlformats-officedocument.drawingml.chart+xml"/>
  <Override PartName="/xl/theme/themeOverride153.xml" ContentType="application/vnd.openxmlformats-officedocument.themeOverride+xml"/>
  <Override PartName="/xl/drawings/drawing194.xml" ContentType="application/vnd.openxmlformats-officedocument.drawingml.chartshapes+xml"/>
  <Override PartName="/xl/drawings/drawing195.xml" ContentType="application/vnd.openxmlformats-officedocument.drawing+xml"/>
  <Override PartName="/xl/charts/chart160.xml" ContentType="application/vnd.openxmlformats-officedocument.drawingml.chart+xml"/>
  <Override PartName="/xl/theme/themeOverride154.xml" ContentType="application/vnd.openxmlformats-officedocument.themeOverride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61.xml" ContentType="application/vnd.openxmlformats-officedocument.drawingml.chart+xml"/>
  <Override PartName="/xl/theme/themeOverride155.xml" ContentType="application/vnd.openxmlformats-officedocument.themeOverride+xml"/>
  <Override PartName="/xl/drawings/drawing198.xml" ContentType="application/vnd.openxmlformats-officedocument.drawingml.chartshapes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charts/chart162.xml" ContentType="application/vnd.openxmlformats-officedocument.drawingml.chart+xml"/>
  <Override PartName="/xl/drawings/drawing201.xml" ContentType="application/vnd.openxmlformats-officedocument.drawingml.chartshapes+xml"/>
  <Override PartName="/xl/charts/chart163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202.xml" ContentType="application/vnd.openxmlformats-officedocument.drawingml.chartshapes+xml"/>
  <Override PartName="/xl/charts/chart164.xml" ContentType="application/vnd.openxmlformats-officedocument.drawingml.chart+xml"/>
  <Override PartName="/xl/theme/themeOverride156.xml" ContentType="application/vnd.openxmlformats-officedocument.themeOverride+xml"/>
  <Override PartName="/xl/drawings/drawing203.xml" ContentType="application/vnd.openxmlformats-officedocument.drawingml.chartshapes+xml"/>
  <Override PartName="/xl/drawings/drawing204.xml" ContentType="application/vnd.openxmlformats-officedocument.drawing+xml"/>
  <Override PartName="/xl/charts/chart165.xml" ContentType="application/vnd.openxmlformats-officedocument.drawingml.chart+xml"/>
  <Override PartName="/xl/drawings/drawing205.xml" ContentType="application/vnd.openxmlformats-officedocument.drawingml.chartshapes+xml"/>
  <Override PartName="/xl/charts/chart166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206.xml" ContentType="application/vnd.openxmlformats-officedocument.drawingml.chartshapes+xml"/>
  <Override PartName="/xl/charts/chart167.xml" ContentType="application/vnd.openxmlformats-officedocument.drawingml.chart+xml"/>
  <Override PartName="/xl/theme/themeOverride157.xml" ContentType="application/vnd.openxmlformats-officedocument.themeOverride+xml"/>
  <Override PartName="/xl/drawings/drawing207.xml" ContentType="application/vnd.openxmlformats-officedocument.drawingml.chartshapes+xml"/>
  <Override PartName="/xl/drawings/drawing208.xml" ContentType="application/vnd.openxmlformats-officedocument.drawing+xml"/>
  <Override PartName="/xl/charts/chart168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209.xml" ContentType="application/vnd.openxmlformats-officedocument.drawingml.chartshapes+xml"/>
  <Override PartName="/xl/charts/chart169.xml" ContentType="application/vnd.openxmlformats-officedocument.drawingml.chart+xml"/>
  <Override PartName="/xl/theme/themeOverride158.xml" ContentType="application/vnd.openxmlformats-officedocument.themeOverride+xml"/>
  <Override PartName="/xl/drawings/drawing210.xml" ContentType="application/vnd.openxmlformats-officedocument.drawingml.chartshapes+xml"/>
  <Override PartName="/xl/charts/chart170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211.xml" ContentType="application/vnd.openxmlformats-officedocument.drawingml.chartshapes+xml"/>
  <Override PartName="/xl/drawings/drawing212.xml" ContentType="application/vnd.openxmlformats-officedocument.drawing+xml"/>
  <Override PartName="/xl/charts/chart171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213.xml" ContentType="application/vnd.openxmlformats-officedocument.drawingml.chartshapes+xml"/>
  <Override PartName="/xl/charts/chart172.xml" ContentType="application/vnd.openxmlformats-officedocument.drawingml.chart+xml"/>
  <Override PartName="/xl/theme/themeOverride159.xml" ContentType="application/vnd.openxmlformats-officedocument.themeOverride+xml"/>
  <Override PartName="/xl/drawings/drawing214.xml" ContentType="application/vnd.openxmlformats-officedocument.drawingml.chartshapes+xml"/>
  <Override PartName="/xl/charts/chart17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215.xml" ContentType="application/vnd.openxmlformats-officedocument.drawingml.chartshapes+xml"/>
  <Override PartName="/xl/drawings/drawing216.xml" ContentType="application/vnd.openxmlformats-officedocument.drawing+xml"/>
  <Override PartName="/xl/charts/chart17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217.xml" ContentType="application/vnd.openxmlformats-officedocument.drawingml.chartshapes+xml"/>
  <Override PartName="/xl/charts/chart175.xml" ContentType="application/vnd.openxmlformats-officedocument.drawingml.chart+xml"/>
  <Override PartName="/xl/theme/themeOverride160.xml" ContentType="application/vnd.openxmlformats-officedocument.themeOverride+xml"/>
  <Override PartName="/xl/drawings/drawing218.xml" ContentType="application/vnd.openxmlformats-officedocument.drawingml.chartshapes+xml"/>
  <Override PartName="/xl/charts/chart176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219.xml" ContentType="application/vnd.openxmlformats-officedocument.drawingml.chartshapes+xml"/>
  <Override PartName="/xl/drawings/drawing220.xml" ContentType="application/vnd.openxmlformats-officedocument.drawing+xml"/>
  <Override PartName="/xl/charts/chart177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61.xml" ContentType="application/vnd.openxmlformats-officedocument.themeOverride+xml"/>
  <Override PartName="/xl/drawings/drawing221.xml" ContentType="application/vnd.openxmlformats-officedocument.drawingml.chartshapes+xml"/>
  <Override PartName="/xl/charts/chart178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62.xml" ContentType="application/vnd.openxmlformats-officedocument.themeOverride+xml"/>
  <Override PartName="/xl/drawings/drawing222.xml" ContentType="application/vnd.openxmlformats-officedocument.drawingml.chartshapes+xml"/>
  <Override PartName="/xl/charts/chart179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63.xml" ContentType="application/vnd.openxmlformats-officedocument.themeOverride+xml"/>
  <Override PartName="/xl/drawings/drawing223.xml" ContentType="application/vnd.openxmlformats-officedocument.drawingml.chartshapes+xml"/>
  <Override PartName="/xl/charts/chart180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64.xml" ContentType="application/vnd.openxmlformats-officedocument.themeOverride+xml"/>
  <Override PartName="/xl/drawings/drawing224.xml" ContentType="application/vnd.openxmlformats-officedocument.drawingml.chartshapes+xml"/>
  <Override PartName="/xl/charts/chart181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65.xml" ContentType="application/vnd.openxmlformats-officedocument.themeOverride+xml"/>
  <Override PartName="/xl/drawings/drawing225.xml" ContentType="application/vnd.openxmlformats-officedocument.drawingml.chartshapes+xml"/>
  <Override PartName="/xl/charts/chart182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66.xml" ContentType="application/vnd.openxmlformats-officedocument.themeOverride+xml"/>
  <Override PartName="/xl/drawings/drawing226.xml" ContentType="application/vnd.openxmlformats-officedocument.drawingml.chartshapes+xml"/>
  <Override PartName="/xl/charts/chart183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67.xml" ContentType="application/vnd.openxmlformats-officedocument.themeOverride+xml"/>
  <Override PartName="/xl/drawings/drawing227.xml" ContentType="application/vnd.openxmlformats-officedocument.drawingml.chartshapes+xml"/>
  <Override PartName="/xl/charts/chart184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68.xml" ContentType="application/vnd.openxmlformats-officedocument.themeOverride+xml"/>
  <Override PartName="/xl/drawings/drawing228.xml" ContentType="application/vnd.openxmlformats-officedocument.drawingml.chartshapes+xml"/>
  <Override PartName="/xl/charts/chart185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69.xml" ContentType="application/vnd.openxmlformats-officedocument.themeOverride+xml"/>
  <Override PartName="/xl/drawings/drawing229.xml" ContentType="application/vnd.openxmlformats-officedocument.drawingml.chartshapes+xml"/>
  <Override PartName="/xl/charts/chart186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70.xml" ContentType="application/vnd.openxmlformats-officedocument.themeOverride+xml"/>
  <Override PartName="/xl/drawings/drawing230.xml" ContentType="application/vnd.openxmlformats-officedocument.drawingml.chartshapes+xml"/>
  <Override PartName="/xl/charts/chart187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71.xml" ContentType="application/vnd.openxmlformats-officedocument.themeOverride+xml"/>
  <Override PartName="/xl/drawings/drawing231.xml" ContentType="application/vnd.openxmlformats-officedocument.drawingml.chartshapes+xml"/>
  <Override PartName="/xl/charts/chart188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72.xml" ContentType="application/vnd.openxmlformats-officedocument.themeOverride+xml"/>
  <Override PartName="/xl/drawings/drawing232.xml" ContentType="application/vnd.openxmlformats-officedocument.drawingml.chartshapes+xml"/>
  <Override PartName="/xl/charts/chart189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73.xml" ContentType="application/vnd.openxmlformats-officedocument.themeOverride+xml"/>
  <Override PartName="/xl/drawings/drawing233.xml" ContentType="application/vnd.openxmlformats-officedocument.drawingml.chartshapes+xml"/>
  <Override PartName="/xl/charts/chart190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74.xml" ContentType="application/vnd.openxmlformats-officedocument.themeOverride+xml"/>
  <Override PartName="/xl/drawings/drawing234.xml" ContentType="application/vnd.openxmlformats-officedocument.drawingml.chartshapes+xml"/>
  <Override PartName="/xl/charts/chart191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75.xml" ContentType="application/vnd.openxmlformats-officedocument.themeOverride+xml"/>
  <Override PartName="/xl/drawings/drawing235.xml" ContentType="application/vnd.openxmlformats-officedocument.drawingml.chartshapes+xml"/>
  <Override PartName="/xl/charts/chart192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76.xml" ContentType="application/vnd.openxmlformats-officedocument.themeOverride+xml"/>
  <Override PartName="/xl/drawings/drawing236.xml" ContentType="application/vnd.openxmlformats-officedocument.drawingml.chartshapes+xml"/>
  <Override PartName="/xl/charts/chart193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77.xml" ContentType="application/vnd.openxmlformats-officedocument.themeOverride+xml"/>
  <Override PartName="/xl/drawings/drawing237.xml" ContentType="application/vnd.openxmlformats-officedocument.drawingml.chartshapes+xml"/>
  <Override PartName="/xl/charts/chart194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78.xml" ContentType="application/vnd.openxmlformats-officedocument.themeOverride+xml"/>
  <Override PartName="/xl/drawings/drawing238.xml" ContentType="application/vnd.openxmlformats-officedocument.drawingml.chartshapes+xml"/>
  <Override PartName="/xl/charts/chart195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79.xml" ContentType="application/vnd.openxmlformats-officedocument.themeOverride+xml"/>
  <Override PartName="/xl/drawings/drawing239.xml" ContentType="application/vnd.openxmlformats-officedocument.drawingml.chartshapes+xml"/>
  <Override PartName="/xl/charts/chart196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80.xml" ContentType="application/vnd.openxmlformats-officedocument.themeOverride+xml"/>
  <Override PartName="/xl/drawings/drawing240.xml" ContentType="application/vnd.openxmlformats-officedocument.drawingml.chartshapes+xml"/>
  <Override PartName="/xl/charts/chart197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81.xml" ContentType="application/vnd.openxmlformats-officedocument.themeOverride+xml"/>
  <Override PartName="/xl/drawings/drawing241.xml" ContentType="application/vnd.openxmlformats-officedocument.drawingml.chartshapes+xml"/>
  <Override PartName="/xl/charts/chart198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82.xml" ContentType="application/vnd.openxmlformats-officedocument.themeOverride+xml"/>
  <Override PartName="/xl/drawings/drawing242.xml" ContentType="application/vnd.openxmlformats-officedocument.drawingml.chartshapes+xml"/>
  <Override PartName="/xl/charts/chart199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83.xml" ContentType="application/vnd.openxmlformats-officedocument.themeOverride+xml"/>
  <Override PartName="/xl/drawings/drawing243.xml" ContentType="application/vnd.openxmlformats-officedocument.drawingml.chartshapes+xml"/>
  <Override PartName="/xl/charts/chart200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84.xml" ContentType="application/vnd.openxmlformats-officedocument.themeOverride+xml"/>
  <Override PartName="/xl/drawings/drawing244.xml" ContentType="application/vnd.openxmlformats-officedocument.drawingml.chartshapes+xml"/>
  <Override PartName="/xl/charts/chart201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85.xml" ContentType="application/vnd.openxmlformats-officedocument.themeOverride+xml"/>
  <Override PartName="/xl/drawings/drawing245.xml" ContentType="application/vnd.openxmlformats-officedocument.drawingml.chartshapes+xml"/>
  <Override PartName="/xl/charts/chart202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86.xml" ContentType="application/vnd.openxmlformats-officedocument.themeOverride+xml"/>
  <Override PartName="/xl/drawings/drawing246.xml" ContentType="application/vnd.openxmlformats-officedocument.drawingml.chartshapes+xml"/>
  <Override PartName="/xl/charts/chart203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87.xml" ContentType="application/vnd.openxmlformats-officedocument.themeOverride+xml"/>
  <Override PartName="/xl/drawings/drawing247.xml" ContentType="application/vnd.openxmlformats-officedocument.drawingml.chartshapes+xml"/>
  <Override PartName="/xl/charts/chart204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88.xml" ContentType="application/vnd.openxmlformats-officedocument.themeOverride+xml"/>
  <Override PartName="/xl/drawings/drawing248.xml" ContentType="application/vnd.openxmlformats-officedocument.drawingml.chartshapes+xml"/>
  <Override PartName="/xl/charts/chart205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89.xml" ContentType="application/vnd.openxmlformats-officedocument.themeOverride+xml"/>
  <Override PartName="/xl/drawings/drawing249.xml" ContentType="application/vnd.openxmlformats-officedocument.drawingml.chartshapes+xml"/>
  <Override PartName="/xl/charts/chart206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90.xml" ContentType="application/vnd.openxmlformats-officedocument.themeOverride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charts/chart207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91.xml" ContentType="application/vnd.openxmlformats-officedocument.themeOverride+xml"/>
  <Override PartName="/xl/drawings/drawing252.xml" ContentType="application/vnd.openxmlformats-officedocument.drawingml.chartshapes+xml"/>
  <Override PartName="/xl/charts/chart208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92.xml" ContentType="application/vnd.openxmlformats-officedocument.themeOverride+xml"/>
  <Override PartName="/xl/drawings/drawing253.xml" ContentType="application/vnd.openxmlformats-officedocument.drawingml.chartshapes+xml"/>
  <Override PartName="/xl/charts/chart209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93.xml" ContentType="application/vnd.openxmlformats-officedocument.themeOverride+xml"/>
  <Override PartName="/xl/drawings/drawing254.xml" ContentType="application/vnd.openxmlformats-officedocument.drawingml.chartshapes+xml"/>
  <Override PartName="/xl/charts/chart210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94.xml" ContentType="application/vnd.openxmlformats-officedocument.themeOverride+xml"/>
  <Override PartName="/xl/drawings/drawing255.xml" ContentType="application/vnd.openxmlformats-officedocument.drawingml.chartshapes+xml"/>
  <Override PartName="/xl/charts/chart211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95.xml" ContentType="application/vnd.openxmlformats-officedocument.themeOverride+xml"/>
  <Override PartName="/xl/drawings/drawing256.xml" ContentType="application/vnd.openxmlformats-officedocument.drawingml.chartshapes+xml"/>
  <Override PartName="/xl/charts/chart212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96.xml" ContentType="application/vnd.openxmlformats-officedocument.themeOverride+xml"/>
  <Override PartName="/xl/drawings/drawing257.xml" ContentType="application/vnd.openxmlformats-officedocument.drawingml.chartshapes+xml"/>
  <Override PartName="/xl/charts/chart213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97.xml" ContentType="application/vnd.openxmlformats-officedocument.themeOverride+xml"/>
  <Override PartName="/xl/drawings/drawing258.xml" ContentType="application/vnd.openxmlformats-officedocument.drawingml.chartshapes+xml"/>
  <Override PartName="/xl/charts/chart214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98.xml" ContentType="application/vnd.openxmlformats-officedocument.themeOverride+xml"/>
  <Override PartName="/xl/drawings/drawing259.xml" ContentType="application/vnd.openxmlformats-officedocument.drawingml.chartshapes+xml"/>
  <Override PartName="/xl/charts/chart215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99.xml" ContentType="application/vnd.openxmlformats-officedocument.themeOverride+xml"/>
  <Override PartName="/xl/drawings/drawing260.xml" ContentType="application/vnd.openxmlformats-officedocument.drawingml.chartshapes+xml"/>
  <Override PartName="/xl/charts/chart216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200.xml" ContentType="application/vnd.openxmlformats-officedocument.themeOverride+xml"/>
  <Override PartName="/xl/drawings/drawing261.xml" ContentType="application/vnd.openxmlformats-officedocument.drawingml.chartshapes+xml"/>
  <Override PartName="/xl/charts/chart217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201.xml" ContentType="application/vnd.openxmlformats-officedocument.themeOverride+xml"/>
  <Override PartName="/xl/drawings/drawing262.xml" ContentType="application/vnd.openxmlformats-officedocument.drawingml.chartshapes+xml"/>
  <Override PartName="/xl/charts/chart218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theme/themeOverride202.xml" ContentType="application/vnd.openxmlformats-officedocument.themeOverride+xml"/>
  <Override PartName="/xl/drawings/drawing263.xml" ContentType="application/vnd.openxmlformats-officedocument.drawingml.chartshapes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charts/chart219.xml" ContentType="application/vnd.openxmlformats-officedocument.drawingml.chart+xml"/>
  <Override PartName="/xl/theme/themeOverride203.xml" ContentType="application/vnd.openxmlformats-officedocument.themeOverride+xml"/>
  <Override PartName="/xl/drawings/drawing267.xml" ContentType="application/vnd.openxmlformats-officedocument.drawingml.chartshapes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charts/chart220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204.xml" ContentType="application/vnd.openxmlformats-officedocument.themeOverride+xml"/>
  <Override PartName="/xl/drawings/drawing270.xml" ContentType="application/vnd.openxmlformats-officedocument.drawingml.chartshapes+xml"/>
  <Override PartName="/xl/charts/chart221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205.xml" ContentType="application/vnd.openxmlformats-officedocument.themeOverride+xml"/>
  <Override PartName="/xl/drawings/drawing271.xml" ContentType="application/vnd.openxmlformats-officedocument.drawingml.chartshapes+xml"/>
  <Override PartName="/xl/charts/chart222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theme/themeOverride206.xml" ContentType="application/vnd.openxmlformats-officedocument.themeOverride+xml"/>
  <Override PartName="/xl/drawings/drawing272.xml" ContentType="application/vnd.openxmlformats-officedocument.drawingml.chartshapes+xml"/>
  <Override PartName="/xl/charts/chart223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theme/themeOverride207.xml" ContentType="application/vnd.openxmlformats-officedocument.themeOverride+xml"/>
  <Override PartName="/xl/drawings/drawing273.xml" ContentType="application/vnd.openxmlformats-officedocument.drawingml.chartshapes+xml"/>
  <Override PartName="/xl/charts/chart224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theme/themeOverride208.xml" ContentType="application/vnd.openxmlformats-officedocument.themeOverride+xml"/>
  <Override PartName="/xl/drawings/drawing274.xml" ContentType="application/vnd.openxmlformats-officedocument.drawingml.chartshapes+xml"/>
  <Override PartName="/xl/charts/chart225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theme/themeOverride209.xml" ContentType="application/vnd.openxmlformats-officedocument.themeOverride+xml"/>
  <Override PartName="/xl/drawings/drawing275.xml" ContentType="application/vnd.openxmlformats-officedocument.drawingml.chartshapes+xml"/>
  <Override PartName="/xl/charts/chart226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210.xml" ContentType="application/vnd.openxmlformats-officedocument.themeOverride+xml"/>
  <Override PartName="/xl/drawings/drawing276.xml" ContentType="application/vnd.openxmlformats-officedocument.drawingml.chartshapes+xml"/>
  <Override PartName="/xl/charts/chart227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theme/themeOverride211.xml" ContentType="application/vnd.openxmlformats-officedocument.themeOverride+xml"/>
  <Override PartName="/xl/drawings/drawing277.xml" ContentType="application/vnd.openxmlformats-officedocument.drawingml.chartshapes+xml"/>
  <Override PartName="/xl/charts/chart228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theme/themeOverride212.xml" ContentType="application/vnd.openxmlformats-officedocument.themeOverride+xml"/>
  <Override PartName="/xl/drawings/drawing278.xml" ContentType="application/vnd.openxmlformats-officedocument.drawingml.chartshapes+xml"/>
  <Override PartName="/xl/charts/chart229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theme/themeOverride213.xml" ContentType="application/vnd.openxmlformats-officedocument.themeOverride+xml"/>
  <Override PartName="/xl/drawings/drawing279.xml" ContentType="application/vnd.openxmlformats-officedocument.drawingml.chartshapes+xml"/>
  <Override PartName="/xl/charts/chart230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theme/themeOverride214.xml" ContentType="application/vnd.openxmlformats-officedocument.themeOverride+xml"/>
  <Override PartName="/xl/drawings/drawing280.xml" ContentType="application/vnd.openxmlformats-officedocument.drawingml.chartshapes+xml"/>
  <Override PartName="/xl/charts/chart231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theme/themeOverride215.xml" ContentType="application/vnd.openxmlformats-officedocument.themeOverride+xml"/>
  <Override PartName="/xl/drawings/drawing281.xml" ContentType="application/vnd.openxmlformats-officedocument.drawingml.chartshapes+xml"/>
  <Override PartName="/xl/drawings/drawing282.xml" ContentType="application/vnd.openxmlformats-officedocument.drawing+xml"/>
  <Override PartName="/xl/charts/chart232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theme/themeOverride216.xml" ContentType="application/vnd.openxmlformats-officedocument.themeOverride+xml"/>
  <Override PartName="/xl/drawings/drawing283.xml" ContentType="application/vnd.openxmlformats-officedocument.drawingml.chartshapes+xml"/>
  <Override PartName="/xl/charts/chart233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theme/themeOverride217.xml" ContentType="application/vnd.openxmlformats-officedocument.themeOverride+xml"/>
  <Override PartName="/xl/drawings/drawing284.xml" ContentType="application/vnd.openxmlformats-officedocument.drawingml.chartshapes+xml"/>
  <Override PartName="/xl/charts/chart234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theme/themeOverride218.xml" ContentType="application/vnd.openxmlformats-officedocument.themeOverride+xml"/>
  <Override PartName="/xl/drawings/drawing285.xml" ContentType="application/vnd.openxmlformats-officedocument.drawingml.chartshapes+xml"/>
  <Override PartName="/xl/charts/chart235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theme/themeOverride219.xml" ContentType="application/vnd.openxmlformats-officedocument.themeOverride+xml"/>
  <Override PartName="/xl/drawings/drawing286.xml" ContentType="application/vnd.openxmlformats-officedocument.drawingml.chartshapes+xml"/>
  <Override PartName="/xl/charts/chart236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theme/themeOverride220.xml" ContentType="application/vnd.openxmlformats-officedocument.themeOverride+xml"/>
  <Override PartName="/xl/drawings/drawing287.xml" ContentType="application/vnd.openxmlformats-officedocument.drawingml.chartshapes+xml"/>
  <Override PartName="/xl/charts/chart237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theme/themeOverride221.xml" ContentType="application/vnd.openxmlformats-officedocument.themeOverride+xml"/>
  <Override PartName="/xl/drawings/drawing288.xml" ContentType="application/vnd.openxmlformats-officedocument.drawingml.chartshapes+xml"/>
  <Override PartName="/xl/charts/chart238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theme/themeOverride222.xml" ContentType="application/vnd.openxmlformats-officedocument.themeOverride+xml"/>
  <Override PartName="/xl/drawings/drawing289.xml" ContentType="application/vnd.openxmlformats-officedocument.drawingml.chartshapes+xml"/>
  <Override PartName="/xl/charts/chart239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theme/themeOverride223.xml" ContentType="application/vnd.openxmlformats-officedocument.themeOverride+xml"/>
  <Override PartName="/xl/drawings/drawing290.xml" ContentType="application/vnd.openxmlformats-officedocument.drawingml.chartshapes+xml"/>
  <Override PartName="/xl/charts/chart240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theme/themeOverride224.xml" ContentType="application/vnd.openxmlformats-officedocument.themeOverride+xml"/>
  <Override PartName="/xl/drawings/drawing291.xml" ContentType="application/vnd.openxmlformats-officedocument.drawingml.chartshapes+xml"/>
  <Override PartName="/xl/charts/chart241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theme/themeOverride225.xml" ContentType="application/vnd.openxmlformats-officedocument.themeOverride+xml"/>
  <Override PartName="/xl/drawings/drawing292.xml" ContentType="application/vnd.openxmlformats-officedocument.drawingml.chartshapes+xml"/>
  <Override PartName="/xl/charts/chart242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theme/themeOverride226.xml" ContentType="application/vnd.openxmlformats-officedocument.themeOverride+xml"/>
  <Override PartName="/xl/drawings/drawing293.xml" ContentType="application/vnd.openxmlformats-officedocument.drawingml.chartshapes+xml"/>
  <Override PartName="/xl/charts/chart243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theme/themeOverride227.xml" ContentType="application/vnd.openxmlformats-officedocument.themeOverride+xml"/>
  <Override PartName="/xl/drawings/drawing294.xml" ContentType="application/vnd.openxmlformats-officedocument.drawingml.chartshapes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charts/chart244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theme/themeOverride228.xml" ContentType="application/vnd.openxmlformats-officedocument.themeOverride+xml"/>
  <Override PartName="/xl/drawings/drawing298.xml" ContentType="application/vnd.openxmlformats-officedocument.drawingml.chartshapes+xml"/>
  <Override PartName="/xl/drawings/drawing299.xml" ContentType="application/vnd.openxmlformats-officedocument.drawing+xml"/>
  <Override PartName="/xl/charts/chart245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theme/themeOverride229.xml" ContentType="application/vnd.openxmlformats-officedocument.themeOverride+xml"/>
  <Override PartName="/xl/drawings/drawing30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"/>
    </mc:Choice>
  </mc:AlternateContent>
  <xr:revisionPtr revIDLastSave="415" documentId="8_{BA08B7D4-D4F3-4167-A4FD-8F9D1638495A}" xr6:coauthVersionLast="47" xr6:coauthVersionMax="47" xr10:uidLastSave="{556F807D-8CCD-4527-AD11-149EED9A5961}"/>
  <bookViews>
    <workbookView xWindow="-120" yWindow="-120" windowWidth="29040" windowHeight="15720" xr2:uid="{5D17CB4F-BAED-4617-B790-E7FA86A91D2D}"/>
  </bookViews>
  <sheets>
    <sheet name="Menú principal" sheetId="1" r:id="rId1"/>
    <sheet name="Plazas alojativas islas tipolog" sheetId="2" r:id="rId2"/>
    <sheet name="Plazas aloj islas cat y tipolog" sheetId="3" r:id="rId3"/>
    <sheet name="Establecim aloj islas cat y tip" sheetId="4" r:id="rId4"/>
    <sheet name="oferta alojativa de Tenerife" sheetId="5" r:id="rId5"/>
    <sheet name="Resumen indicadores" sheetId="6" r:id="rId6"/>
    <sheet name="Resumen indicadores peri esp" sheetId="7" r:id="rId7"/>
    <sheet name="Resumen indicadores islas" sheetId="10" r:id="rId8"/>
    <sheet name="Resumen ind islas per esp" sheetId="11" r:id="rId9"/>
    <sheet name="Viajeros entr evol mensu TF" sheetId="14" r:id="rId10"/>
    <sheet name="Viajeros entr evol mensu TF15-2" sheetId="15" r:id="rId11"/>
    <sheet name="Viajeros entr evol mensu TF cat" sheetId="16" r:id="rId12"/>
    <sheet name="Viajeros entr evol anual TF cat" sheetId="17" r:id="rId13"/>
    <sheet name="Viajeros entr tipo ultimo mes" sheetId="18" r:id="rId14"/>
    <sheet name="Viajeros entr tipo period espe" sheetId="19" r:id="rId15"/>
    <sheet name="Viajeros entr ti-cat ultimo mes" sheetId="20" r:id="rId16"/>
    <sheet name="Viajeros entr ti-cat perio espe" sheetId="21" r:id="rId17"/>
    <sheet name="Viajeros entr munici" sheetId="24" r:id="rId18"/>
    <sheet name="Viajeros entr munici per esp" sheetId="25" r:id="rId19"/>
    <sheet name="Viajeros entr evol mensu GC" sheetId="28" r:id="rId20"/>
    <sheet name="Viajeros entr evol mensu FV" sheetId="29" r:id="rId21"/>
    <sheet name="Viajeros entr evol mensu LZ" sheetId="30" r:id="rId22"/>
    <sheet name="viaj entrados lugar residencia" sheetId="31" r:id="rId23"/>
    <sheet name="viaj aloj lugar residen mes" sheetId="32" r:id="rId24"/>
    <sheet name="viaj alojados lugar residen (2)" sheetId="33" r:id="rId25"/>
    <sheet name="viaj aloj lugar resid per esp" sheetId="34" r:id="rId26"/>
    <sheet name="viaj entrados lugar residen acu" sheetId="35" r:id="rId27"/>
    <sheet name="viaj ent lugar resi com islas" sheetId="36" r:id="rId28"/>
    <sheet name="viaj entrados lugar res per esp" sheetId="37" r:id="rId29"/>
    <sheet name="viaj entr cuota mercado Canar  " sheetId="38" r:id="rId30"/>
    <sheet name="viaj entrados lugar resid años " sheetId="39" r:id="rId31"/>
    <sheet name="viaj entrados lugar residen hot" sheetId="40" r:id="rId32"/>
    <sheet name="viaj entrados lugar residen apt" sheetId="41" r:id="rId33"/>
    <sheet name="viaj entrados lugar residen 5es" sheetId="42" r:id="rId34"/>
    <sheet name="viaj entrados lugar residen cat" sheetId="43" r:id="rId35"/>
    <sheet name="viaj entrados lugar residen año" sheetId="44" r:id="rId36"/>
    <sheet name="viaj entr lugar res año 5 estre" sheetId="45" r:id="rId37"/>
    <sheet name="viaj entr lugar res año categor" sheetId="46" r:id="rId38"/>
    <sheet name="distribución españoles x Resid" sheetId="47" r:id="rId39"/>
    <sheet name="distrib españoles x Re peri esp" sheetId="48" r:id="rId40"/>
    <sheet name="distribución españoles x mun al" sheetId="49" r:id="rId41"/>
    <sheet name="distrib españoles x mu per esp" sheetId="50" r:id="rId42"/>
    <sheet name="distribución españoles x catego" sheetId="51" r:id="rId43"/>
    <sheet name="Pernoctaciones evol mensu TF" sheetId="52" r:id="rId44"/>
    <sheet name="Pernocta evol mensu TF cat" sheetId="53" r:id="rId45"/>
    <sheet name="Pernoctaciones lugar reside" sheetId="54" r:id="rId46"/>
    <sheet name="Pernoctaciones lugar residen ac" sheetId="55" r:id="rId47"/>
    <sheet name="Pernocta ugar reside per esp" sheetId="56" r:id="rId48"/>
    <sheet name="Pernoctaciones lugar reside año" sheetId="57" r:id="rId49"/>
    <sheet name="EM evol mensu TF cat " sheetId="58" r:id="rId50"/>
    <sheet name="tasa de ocupación evol mens" sheetId="59" r:id="rId51"/>
    <sheet name="ADR RevPAR ingresos totales ult" sheetId="60" r:id="rId52"/>
    <sheet name="ADR RevPAR ingr totales per esp" sheetId="61" r:id="rId53"/>
    <sheet name="evolución anual viaj ent canari" sheetId="65" r:id="rId54"/>
    <sheet name="evolución anual viaj alo canari" sheetId="66" r:id="rId55"/>
  </sheets>
  <definedNames>
    <definedName name="_xlnm.Print_Area" localSheetId="41">'distrib españoles x mu per esp'!$B$3:$AB$37</definedName>
    <definedName name="_xlnm.Print_Area" localSheetId="39">'distrib españoles x Re peri esp'!$B$3:$AB$32</definedName>
    <definedName name="_xlnm.Print_Area" localSheetId="42">'distribución españoles x catego'!$B$3:$AB$38</definedName>
    <definedName name="_xlnm.Print_Area" localSheetId="40">'distribución españoles x mun al'!$B$3:$AB$37</definedName>
    <definedName name="_xlnm.Print_Area" localSheetId="38">'distribución españoles x Resid'!$B$3:$AB$32</definedName>
    <definedName name="_xlnm.Print_Area" localSheetId="47">'Pernocta ugar reside per esp'!$B$4:$AG$72</definedName>
    <definedName name="_xlnm.Print_Area" localSheetId="45">'Pernoctaciones lugar reside'!$B$4:$AG$72</definedName>
    <definedName name="_xlnm.Print_Area" localSheetId="48">'Pernoctaciones lugar reside año'!$B$4:$AG$72</definedName>
    <definedName name="_xlnm.Print_Area" localSheetId="46">'Pernoctaciones lugar residen ac'!$B$5:$AG$73</definedName>
    <definedName name="_xlnm.Print_Area" localSheetId="25">'viaj aloj lugar resid per esp'!$B$4:$AF$72</definedName>
    <definedName name="_xlnm.Print_Area" localSheetId="24">'viaj alojados lugar residen (2)'!$B$3:$AF$71</definedName>
    <definedName name="_xlnm.Print_Area" localSheetId="27">'viaj ent lugar resi com islas'!$B$5:$R$40</definedName>
    <definedName name="_xlnm.Print_Area" localSheetId="29">'viaj entr cuota mercado Canar  '!$B$4:$AF$72</definedName>
    <definedName name="_xlnm.Print_Area" localSheetId="36">'viaj entr lugar res año 5 estre'!$B$5:$AC$73</definedName>
    <definedName name="_xlnm.Print_Area" localSheetId="37">'viaj entr lugar res año categor'!$B$3:$K$40</definedName>
    <definedName name="_xlnm.Print_Area" localSheetId="28">'viaj entrados lugar res per esp'!$B$5:$AG$73</definedName>
    <definedName name="_xlnm.Print_Area" localSheetId="30">'viaj entrados lugar resid años '!$B$4:$AG$72</definedName>
    <definedName name="_xlnm.Print_Area" localSheetId="33">'viaj entrados lugar residen 5es'!$B$5:$AC$73</definedName>
    <definedName name="_xlnm.Print_Area" localSheetId="26">'viaj entrados lugar residen acu'!$B$5:$AG$73</definedName>
    <definedName name="_xlnm.Print_Area" localSheetId="35">'viaj entrados lugar residen año'!$B$4:$AC$72</definedName>
    <definedName name="_xlnm.Print_Area" localSheetId="32">'viaj entrados lugar residen apt'!$B$5:$AG$73</definedName>
    <definedName name="_xlnm.Print_Area" localSheetId="34">'viaj entrados lugar residen cat'!$B$5:$K$42</definedName>
    <definedName name="_xlnm.Print_Area" localSheetId="31">'viaj entrados lugar residen hot'!$B$4:$AG$72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0" i="61" l="1"/>
  <c r="R10" i="61"/>
  <c r="Q10" i="61"/>
  <c r="I10" i="61"/>
  <c r="H10" i="61"/>
  <c r="Z9" i="61"/>
  <c r="R9" i="61"/>
  <c r="Q9" i="61"/>
  <c r="I9" i="61"/>
  <c r="H9" i="61"/>
  <c r="Z7" i="61"/>
  <c r="Z31" i="60"/>
  <c r="R31" i="60"/>
  <c r="Q31" i="60"/>
  <c r="I31" i="60"/>
  <c r="H31" i="60"/>
  <c r="Z30" i="60"/>
  <c r="R30" i="60"/>
  <c r="Q30" i="60"/>
  <c r="I30" i="60"/>
  <c r="H30" i="60"/>
  <c r="AC28" i="60"/>
  <c r="AB28" i="60"/>
  <c r="AA28" i="60"/>
  <c r="R28" i="60"/>
  <c r="Q28" i="60"/>
  <c r="I28" i="60"/>
  <c r="H28" i="60"/>
  <c r="BB17" i="60"/>
  <c r="AY17" i="60"/>
  <c r="AX17" i="60"/>
  <c r="BB16" i="60"/>
  <c r="AY16" i="60"/>
  <c r="AX16" i="60"/>
  <c r="BB15" i="60"/>
  <c r="AY15" i="60"/>
  <c r="AX15" i="60"/>
  <c r="BB14" i="60"/>
  <c r="AY14" i="60"/>
  <c r="AX14" i="60"/>
  <c r="BB13" i="60"/>
  <c r="AY13" i="60"/>
  <c r="AX13" i="60"/>
  <c r="BB12" i="60"/>
  <c r="AY12" i="60"/>
  <c r="AX12" i="60"/>
  <c r="BB11" i="60"/>
  <c r="AY11" i="60"/>
  <c r="AX11" i="60"/>
  <c r="AN10" i="60"/>
  <c r="Y10" i="60"/>
  <c r="X10" i="60"/>
  <c r="I10" i="60"/>
  <c r="H10" i="60"/>
  <c r="AN9" i="60"/>
  <c r="Y9" i="60"/>
  <c r="X9" i="60"/>
  <c r="I9" i="60"/>
  <c r="H9" i="60"/>
  <c r="BB8" i="60"/>
  <c r="AY8" i="60"/>
  <c r="AX8" i="60"/>
  <c r="AN7" i="60"/>
  <c r="Y7" i="60"/>
  <c r="O7" i="60"/>
  <c r="I7" i="60"/>
  <c r="F250" i="59"/>
  <c r="D250" i="59"/>
  <c r="J250" i="59"/>
  <c r="H250" i="59"/>
  <c r="L228" i="59"/>
  <c r="J228" i="59"/>
  <c r="F228" i="59"/>
  <c r="J206" i="59"/>
  <c r="H206" i="59"/>
  <c r="F206" i="59"/>
  <c r="M206" i="59"/>
  <c r="D184" i="59"/>
  <c r="J184" i="59"/>
  <c r="F184" i="59"/>
  <c r="J162" i="59"/>
  <c r="H162" i="59"/>
  <c r="F162" i="59"/>
  <c r="M140" i="59"/>
  <c r="D140" i="59"/>
  <c r="J140" i="59"/>
  <c r="F140" i="59"/>
  <c r="M118" i="59"/>
  <c r="D118" i="59"/>
  <c r="L118" i="59"/>
  <c r="H118" i="59"/>
  <c r="F118" i="59"/>
  <c r="M96" i="59"/>
  <c r="L96" i="59"/>
  <c r="H96" i="59"/>
  <c r="F96" i="59"/>
  <c r="J96" i="59"/>
  <c r="D96" i="59"/>
  <c r="J74" i="59"/>
  <c r="H74" i="59"/>
  <c r="F74" i="59"/>
  <c r="J52" i="59"/>
  <c r="H52" i="59"/>
  <c r="J30" i="59"/>
  <c r="D30" i="59"/>
  <c r="H30" i="59"/>
  <c r="F30" i="59"/>
  <c r="L8" i="59"/>
  <c r="J8" i="59"/>
  <c r="H162" i="58"/>
  <c r="F162" i="58"/>
  <c r="D162" i="58"/>
  <c r="M162" i="58"/>
  <c r="L162" i="58"/>
  <c r="J140" i="58"/>
  <c r="H140" i="58"/>
  <c r="M140" i="58"/>
  <c r="F118" i="58"/>
  <c r="D118" i="58"/>
  <c r="M118" i="58"/>
  <c r="J118" i="58"/>
  <c r="L96" i="58"/>
  <c r="M96" i="58"/>
  <c r="J96" i="58"/>
  <c r="D96" i="58"/>
  <c r="D74" i="58"/>
  <c r="J74" i="58"/>
  <c r="H74" i="58"/>
  <c r="F74" i="58"/>
  <c r="H52" i="58"/>
  <c r="D52" i="58"/>
  <c r="M52" i="58"/>
  <c r="J52" i="58"/>
  <c r="F52" i="58"/>
  <c r="D8" i="58"/>
  <c r="M8" i="58"/>
  <c r="J8" i="58"/>
  <c r="F8" i="58"/>
  <c r="AA40" i="57"/>
  <c r="T40" i="57"/>
  <c r="S40" i="57"/>
  <c r="R40" i="57"/>
  <c r="J40" i="57"/>
  <c r="AE7" i="57"/>
  <c r="AD7" i="57"/>
  <c r="AC7" i="57"/>
  <c r="AA7" i="57"/>
  <c r="T7" i="57"/>
  <c r="S7" i="57"/>
  <c r="K7" i="57"/>
  <c r="AF40" i="56"/>
  <c r="AA40" i="56"/>
  <c r="AG40" i="56" s="1"/>
  <c r="AB40" i="56"/>
  <c r="T40" i="56"/>
  <c r="S40" i="56"/>
  <c r="Q40" i="56"/>
  <c r="R40" i="56"/>
  <c r="K40" i="56"/>
  <c r="I40" i="56"/>
  <c r="J40" i="56"/>
  <c r="AG7" i="56"/>
  <c r="AB7" i="56"/>
  <c r="AD7" i="56"/>
  <c r="AA7" i="56"/>
  <c r="AF7" i="56"/>
  <c r="T7" i="56"/>
  <c r="S7" i="56"/>
  <c r="Q7" i="56"/>
  <c r="R7" i="56"/>
  <c r="K7" i="56"/>
  <c r="I7" i="56"/>
  <c r="J7" i="56"/>
  <c r="AE41" i="55"/>
  <c r="AC41" i="55"/>
  <c r="AF41" i="55"/>
  <c r="R41" i="55"/>
  <c r="AF8" i="55"/>
  <c r="S8" i="55"/>
  <c r="R8" i="55"/>
  <c r="T8" i="55"/>
  <c r="J8" i="55"/>
  <c r="K8" i="55"/>
  <c r="AD40" i="54"/>
  <c r="AF40" i="54"/>
  <c r="AA40" i="54"/>
  <c r="AG40" i="54" s="1"/>
  <c r="AB40" i="54"/>
  <c r="T40" i="54"/>
  <c r="S40" i="54"/>
  <c r="Q40" i="54"/>
  <c r="R40" i="54"/>
  <c r="K40" i="54"/>
  <c r="J40" i="54"/>
  <c r="I40" i="54"/>
  <c r="H40" i="54"/>
  <c r="AE7" i="54"/>
  <c r="AB7" i="54"/>
  <c r="AD7" i="54"/>
  <c r="AF7" i="54"/>
  <c r="T7" i="54"/>
  <c r="S7" i="54"/>
  <c r="Q7" i="54"/>
  <c r="R7" i="54"/>
  <c r="H250" i="53"/>
  <c r="M250" i="53"/>
  <c r="L228" i="53"/>
  <c r="M228" i="53"/>
  <c r="J228" i="53"/>
  <c r="H228" i="53"/>
  <c r="F228" i="53"/>
  <c r="D228" i="53"/>
  <c r="J206" i="53"/>
  <c r="L206" i="53"/>
  <c r="H206" i="53"/>
  <c r="F184" i="53"/>
  <c r="D184" i="53"/>
  <c r="J184" i="53"/>
  <c r="H184" i="53"/>
  <c r="F162" i="53"/>
  <c r="J162" i="53"/>
  <c r="H162" i="53"/>
  <c r="D162" i="53"/>
  <c r="J140" i="53"/>
  <c r="H140" i="53"/>
  <c r="D140" i="53"/>
  <c r="L140" i="53"/>
  <c r="F140" i="53"/>
  <c r="M140" i="53"/>
  <c r="F118" i="53"/>
  <c r="D118" i="53"/>
  <c r="H118" i="53"/>
  <c r="M118" i="53"/>
  <c r="L96" i="53"/>
  <c r="J96" i="53"/>
  <c r="F96" i="53"/>
  <c r="M96" i="53"/>
  <c r="H96" i="53"/>
  <c r="D96" i="53"/>
  <c r="L74" i="53"/>
  <c r="M74" i="53"/>
  <c r="J74" i="53"/>
  <c r="H74" i="53"/>
  <c r="F74" i="53"/>
  <c r="D74" i="53"/>
  <c r="L52" i="53"/>
  <c r="M52" i="53"/>
  <c r="J52" i="53"/>
  <c r="H52" i="53"/>
  <c r="F52" i="53"/>
  <c r="D52" i="53"/>
  <c r="L30" i="53"/>
  <c r="M8" i="53"/>
  <c r="D8" i="53"/>
  <c r="L8" i="53"/>
  <c r="J8" i="53"/>
  <c r="H8" i="53"/>
  <c r="F8" i="53"/>
  <c r="F683" i="52"/>
  <c r="D683" i="52"/>
  <c r="B681" i="52"/>
  <c r="B679" i="52"/>
  <c r="F659" i="52"/>
  <c r="D659" i="52"/>
  <c r="B657" i="52"/>
  <c r="B655" i="52"/>
  <c r="F634" i="52"/>
  <c r="D634" i="52"/>
  <c r="B630" i="52"/>
  <c r="F612" i="52"/>
  <c r="D612" i="52"/>
  <c r="B610" i="52"/>
  <c r="B608" i="52"/>
  <c r="F589" i="52"/>
  <c r="D589" i="52"/>
  <c r="B587" i="52"/>
  <c r="B585" i="52"/>
  <c r="F566" i="52"/>
  <c r="D566" i="52"/>
  <c r="B564" i="52"/>
  <c r="B562" i="52"/>
  <c r="F543" i="52"/>
  <c r="D543" i="52"/>
  <c r="B541" i="52"/>
  <c r="B539" i="52"/>
  <c r="F520" i="52"/>
  <c r="D520" i="52"/>
  <c r="B518" i="52"/>
  <c r="B516" i="52"/>
  <c r="F497" i="52"/>
  <c r="D497" i="52"/>
  <c r="B495" i="52"/>
  <c r="B493" i="52"/>
  <c r="D470" i="52"/>
  <c r="F470" i="52"/>
  <c r="B468" i="52"/>
  <c r="B466" i="52"/>
  <c r="F447" i="52"/>
  <c r="D447" i="52"/>
  <c r="B445" i="52"/>
  <c r="B443" i="52"/>
  <c r="D421" i="52"/>
  <c r="F421" i="52"/>
  <c r="B419" i="52"/>
  <c r="B417" i="52"/>
  <c r="F395" i="52"/>
  <c r="D395" i="52"/>
  <c r="B393" i="52"/>
  <c r="B391" i="52"/>
  <c r="F369" i="52"/>
  <c r="D369" i="52"/>
  <c r="B367" i="52"/>
  <c r="B365" i="52"/>
  <c r="F343" i="52"/>
  <c r="D343" i="52"/>
  <c r="B341" i="52"/>
  <c r="B339" i="52"/>
  <c r="F317" i="52"/>
  <c r="D317" i="52"/>
  <c r="B315" i="52"/>
  <c r="B313" i="52"/>
  <c r="F294" i="52"/>
  <c r="D294" i="52"/>
  <c r="B292" i="52"/>
  <c r="B290" i="52"/>
  <c r="F272" i="52"/>
  <c r="D272" i="52"/>
  <c r="B270" i="52"/>
  <c r="B268" i="52"/>
  <c r="F250" i="52"/>
  <c r="D250" i="52"/>
  <c r="B248" i="52"/>
  <c r="B246" i="52"/>
  <c r="F228" i="52"/>
  <c r="D228" i="52"/>
  <c r="B226" i="52"/>
  <c r="B224" i="52"/>
  <c r="F206" i="52"/>
  <c r="D206" i="52"/>
  <c r="B204" i="52"/>
  <c r="B202" i="52"/>
  <c r="F184" i="52"/>
  <c r="D184" i="52"/>
  <c r="B182" i="52"/>
  <c r="B180" i="52"/>
  <c r="F162" i="52"/>
  <c r="D162" i="52"/>
  <c r="B160" i="52"/>
  <c r="B158" i="52"/>
  <c r="F140" i="52"/>
  <c r="D140" i="52"/>
  <c r="B138" i="52"/>
  <c r="B136" i="52"/>
  <c r="F118" i="52"/>
  <c r="D118" i="52"/>
  <c r="B116" i="52"/>
  <c r="B114" i="52"/>
  <c r="F96" i="52"/>
  <c r="D96" i="52"/>
  <c r="B92" i="52"/>
  <c r="B70" i="52"/>
  <c r="B48" i="52"/>
  <c r="F30" i="52"/>
  <c r="D30" i="52"/>
  <c r="B26" i="52"/>
  <c r="B4" i="52"/>
  <c r="K138" i="51"/>
  <c r="I138" i="51"/>
  <c r="H138" i="51"/>
  <c r="G138" i="51"/>
  <c r="T5" i="51"/>
  <c r="N5" i="51"/>
  <c r="L5" i="51"/>
  <c r="H5" i="51"/>
  <c r="F5" i="51"/>
  <c r="I135" i="50"/>
  <c r="H135" i="50"/>
  <c r="G135" i="50"/>
  <c r="R5" i="50"/>
  <c r="T5" i="50"/>
  <c r="M5" i="50"/>
  <c r="L5" i="50"/>
  <c r="J5" i="50"/>
  <c r="I5" i="50"/>
  <c r="F5" i="50"/>
  <c r="O135" i="49"/>
  <c r="N135" i="49"/>
  <c r="K135" i="49"/>
  <c r="I135" i="49"/>
  <c r="S5" i="49"/>
  <c r="Q5" i="49"/>
  <c r="P5" i="49"/>
  <c r="N5" i="49"/>
  <c r="M5" i="49"/>
  <c r="I5" i="49"/>
  <c r="H5" i="49"/>
  <c r="F5" i="49"/>
  <c r="S5" i="48"/>
  <c r="Q5" i="48"/>
  <c r="P5" i="48"/>
  <c r="O5" i="48"/>
  <c r="R5" i="48"/>
  <c r="M5" i="48"/>
  <c r="K5" i="48"/>
  <c r="L5" i="48"/>
  <c r="I5" i="48"/>
  <c r="H5" i="48"/>
  <c r="G5" i="48"/>
  <c r="L123" i="47"/>
  <c r="K123" i="47"/>
  <c r="I123" i="47"/>
  <c r="M5" i="47"/>
  <c r="BM7" i="46"/>
  <c r="BL7" i="46"/>
  <c r="BK7" i="46"/>
  <c r="BJ7" i="46"/>
  <c r="BD7" i="46"/>
  <c r="BC7" i="46"/>
  <c r="BB7" i="46"/>
  <c r="BA7" i="46"/>
  <c r="AU7" i="46"/>
  <c r="AT7" i="46"/>
  <c r="AS7" i="46"/>
  <c r="AR7" i="46"/>
  <c r="AL7" i="46"/>
  <c r="AK7" i="46"/>
  <c r="AJ7" i="46"/>
  <c r="AI7" i="46"/>
  <c r="AC7" i="46"/>
  <c r="AB7" i="46"/>
  <c r="AA7" i="46"/>
  <c r="Z7" i="46"/>
  <c r="T7" i="46"/>
  <c r="S7" i="46"/>
  <c r="R7" i="46"/>
  <c r="Q7" i="46"/>
  <c r="K7" i="46"/>
  <c r="J7" i="46"/>
  <c r="I7" i="46"/>
  <c r="H7" i="46"/>
  <c r="Y41" i="45"/>
  <c r="Z41" i="45" s="1"/>
  <c r="X41" i="45"/>
  <c r="W41" i="45"/>
  <c r="V41" i="45"/>
  <c r="U41" i="45"/>
  <c r="P41" i="45"/>
  <c r="R41" i="45" s="1"/>
  <c r="O41" i="45"/>
  <c r="N41" i="45"/>
  <c r="M41" i="45"/>
  <c r="L41" i="45"/>
  <c r="G41" i="45"/>
  <c r="J41" i="45" s="1"/>
  <c r="F41" i="45"/>
  <c r="D41" i="45"/>
  <c r="I41" i="45" s="1"/>
  <c r="C41" i="45"/>
  <c r="AC8" i="45"/>
  <c r="AB8" i="45"/>
  <c r="AA8" i="45"/>
  <c r="Z8" i="45"/>
  <c r="T8" i="45"/>
  <c r="S8" i="45"/>
  <c r="R8" i="45"/>
  <c r="Q8" i="45"/>
  <c r="K8" i="45"/>
  <c r="J8" i="45"/>
  <c r="I8" i="45"/>
  <c r="H8" i="45"/>
  <c r="W40" i="44"/>
  <c r="V40" i="44"/>
  <c r="U40" i="44"/>
  <c r="N40" i="44"/>
  <c r="M40" i="44"/>
  <c r="L40" i="44"/>
  <c r="E40" i="44"/>
  <c r="D40" i="44"/>
  <c r="C40" i="44"/>
  <c r="AB7" i="44"/>
  <c r="T7" i="44"/>
  <c r="S7" i="44"/>
  <c r="R7" i="44"/>
  <c r="Q7" i="44"/>
  <c r="I7" i="44"/>
  <c r="H7" i="44"/>
  <c r="BM9" i="43"/>
  <c r="BL9" i="43"/>
  <c r="BA9" i="43"/>
  <c r="BD9" i="43"/>
  <c r="AS9" i="43"/>
  <c r="AU9" i="43"/>
  <c r="AK9" i="43"/>
  <c r="AL9" i="43"/>
  <c r="Q9" i="43"/>
  <c r="T9" i="43"/>
  <c r="I9" i="43"/>
  <c r="H9" i="43"/>
  <c r="AB41" i="42"/>
  <c r="AC41" i="42"/>
  <c r="T41" i="42"/>
  <c r="S41" i="42"/>
  <c r="K41" i="42"/>
  <c r="AA8" i="42"/>
  <c r="Z8" i="42"/>
  <c r="S8" i="42"/>
  <c r="Q8" i="42"/>
  <c r="R8" i="42"/>
  <c r="K8" i="42"/>
  <c r="J8" i="42"/>
  <c r="I8" i="42"/>
  <c r="AF41" i="41"/>
  <c r="AE41" i="41"/>
  <c r="AC41" i="41"/>
  <c r="AB41" i="41"/>
  <c r="AA41" i="41"/>
  <c r="AG41" i="41" s="1"/>
  <c r="T41" i="41"/>
  <c r="Q41" i="41"/>
  <c r="S41" i="41"/>
  <c r="I41" i="41"/>
  <c r="K41" i="41"/>
  <c r="AC8" i="41"/>
  <c r="AF8" i="41"/>
  <c r="R8" i="41"/>
  <c r="T8" i="41"/>
  <c r="J8" i="41"/>
  <c r="I8" i="41"/>
  <c r="K8" i="41"/>
  <c r="H8" i="41"/>
  <c r="T40" i="40"/>
  <c r="R40" i="40"/>
  <c r="Q40" i="40"/>
  <c r="J40" i="40"/>
  <c r="I40" i="40"/>
  <c r="AE7" i="40"/>
  <c r="AC7" i="40"/>
  <c r="AA7" i="40"/>
  <c r="AG7" i="40"/>
  <c r="AF7" i="40"/>
  <c r="S7" i="40"/>
  <c r="R7" i="40"/>
  <c r="Q7" i="40"/>
  <c r="K7" i="40"/>
  <c r="AG40" i="39"/>
  <c r="AE40" i="39"/>
  <c r="T40" i="39"/>
  <c r="S40" i="39"/>
  <c r="K40" i="39"/>
  <c r="I40" i="39"/>
  <c r="AF7" i="39"/>
  <c r="T7" i="39"/>
  <c r="J7" i="39"/>
  <c r="H7" i="39"/>
  <c r="Q40" i="38"/>
  <c r="T40" i="38"/>
  <c r="I40" i="38"/>
  <c r="H40" i="38"/>
  <c r="K40" i="38"/>
  <c r="AE7" i="38"/>
  <c r="AA7" i="38"/>
  <c r="Z7" i="38"/>
  <c r="S7" i="38"/>
  <c r="R7" i="38"/>
  <c r="K7" i="38"/>
  <c r="J7" i="38"/>
  <c r="AE41" i="37"/>
  <c r="AC41" i="37"/>
  <c r="AA41" i="37"/>
  <c r="AG41" i="37" s="1"/>
  <c r="AD41" i="37"/>
  <c r="AB41" i="37"/>
  <c r="S41" i="37"/>
  <c r="T41" i="37"/>
  <c r="AL8" i="37"/>
  <c r="AH8" i="37"/>
  <c r="AK8" i="37"/>
  <c r="AJ8" i="37"/>
  <c r="AF8" i="37"/>
  <c r="R8" i="37"/>
  <c r="Q8" i="37"/>
  <c r="T8" i="37"/>
  <c r="J8" i="37"/>
  <c r="I8" i="37"/>
  <c r="Z8" i="36"/>
  <c r="W8" i="36"/>
  <c r="G8" i="36"/>
  <c r="T41" i="35"/>
  <c r="S41" i="35"/>
  <c r="R41" i="35"/>
  <c r="Q41" i="35"/>
  <c r="K41" i="35"/>
  <c r="J41" i="35"/>
  <c r="I41" i="35"/>
  <c r="AL8" i="35"/>
  <c r="AK8" i="35"/>
  <c r="AC8" i="35"/>
  <c r="AB8" i="35"/>
  <c r="AJ8" i="35"/>
  <c r="AI8" i="35"/>
  <c r="AH8" i="35"/>
  <c r="R8" i="35"/>
  <c r="Q8" i="35"/>
  <c r="T8" i="35"/>
  <c r="J8" i="35"/>
  <c r="I8" i="35"/>
  <c r="K8" i="35"/>
  <c r="S40" i="34"/>
  <c r="R40" i="34"/>
  <c r="Q40" i="34"/>
  <c r="K40" i="34"/>
  <c r="J40" i="34"/>
  <c r="I40" i="34"/>
  <c r="S7" i="34"/>
  <c r="R7" i="34"/>
  <c r="T7" i="34"/>
  <c r="Q7" i="34"/>
  <c r="K7" i="34"/>
  <c r="J7" i="34"/>
  <c r="I7" i="34"/>
  <c r="AF39" i="33"/>
  <c r="AE39" i="33"/>
  <c r="AB39" i="33"/>
  <c r="AA39" i="33"/>
  <c r="AD39" i="33"/>
  <c r="AF6" i="33"/>
  <c r="AE6" i="33"/>
  <c r="AD6" i="33"/>
  <c r="T6" i="33"/>
  <c r="Q6" i="33"/>
  <c r="S6" i="33"/>
  <c r="J6" i="33"/>
  <c r="I6" i="33"/>
  <c r="K6" i="33"/>
  <c r="H6" i="33"/>
  <c r="T40" i="32"/>
  <c r="Q40" i="32"/>
  <c r="S40" i="32"/>
  <c r="I40" i="32"/>
  <c r="H40" i="32"/>
  <c r="AA7" i="32"/>
  <c r="AC7" i="32"/>
  <c r="S7" i="32"/>
  <c r="T7" i="32"/>
  <c r="K7" i="32"/>
  <c r="J7" i="32"/>
  <c r="Z40" i="31"/>
  <c r="AC40" i="31"/>
  <c r="R40" i="31"/>
  <c r="Q40" i="31"/>
  <c r="J40" i="31"/>
  <c r="I40" i="31"/>
  <c r="AB7" i="31"/>
  <c r="AC7" i="31"/>
  <c r="T7" i="31"/>
  <c r="S7" i="31"/>
  <c r="M683" i="30"/>
  <c r="D683" i="30"/>
  <c r="L683" i="30"/>
  <c r="J683" i="30"/>
  <c r="H683" i="30"/>
  <c r="F683" i="30"/>
  <c r="C682" i="30"/>
  <c r="B681" i="30"/>
  <c r="M659" i="30"/>
  <c r="J659" i="30"/>
  <c r="D659" i="30"/>
  <c r="L659" i="30"/>
  <c r="H659" i="30"/>
  <c r="F659" i="30"/>
  <c r="C658" i="30"/>
  <c r="B657" i="30"/>
  <c r="M634" i="30"/>
  <c r="L634" i="30"/>
  <c r="D634" i="30"/>
  <c r="J634" i="30"/>
  <c r="H634" i="30"/>
  <c r="F634" i="30"/>
  <c r="C633" i="30"/>
  <c r="M612" i="30"/>
  <c r="D612" i="30"/>
  <c r="L612" i="30"/>
  <c r="J612" i="30"/>
  <c r="H612" i="30"/>
  <c r="F612" i="30"/>
  <c r="C611" i="30"/>
  <c r="B610" i="30"/>
  <c r="M589" i="30"/>
  <c r="J589" i="30"/>
  <c r="F589" i="30"/>
  <c r="D589" i="30"/>
  <c r="L589" i="30"/>
  <c r="H589" i="30"/>
  <c r="C588" i="30"/>
  <c r="B587" i="30"/>
  <c r="M566" i="30"/>
  <c r="L566" i="30"/>
  <c r="J566" i="30"/>
  <c r="D566" i="30"/>
  <c r="H566" i="30"/>
  <c r="F566" i="30"/>
  <c r="C565" i="30"/>
  <c r="B564" i="30"/>
  <c r="F543" i="30"/>
  <c r="D543" i="30"/>
  <c r="J543" i="30"/>
  <c r="H543" i="30"/>
  <c r="C542" i="30"/>
  <c r="B541" i="30"/>
  <c r="M520" i="30"/>
  <c r="L520" i="30"/>
  <c r="J520" i="30"/>
  <c r="F520" i="30"/>
  <c r="D520" i="30"/>
  <c r="H520" i="30"/>
  <c r="C519" i="30"/>
  <c r="B518" i="30"/>
  <c r="L497" i="30"/>
  <c r="D497" i="30"/>
  <c r="M497" i="30"/>
  <c r="J497" i="30"/>
  <c r="H497" i="30"/>
  <c r="F497" i="30"/>
  <c r="C496" i="30"/>
  <c r="B495" i="30"/>
  <c r="J470" i="30"/>
  <c r="H470" i="30"/>
  <c r="F470" i="30"/>
  <c r="D470" i="30"/>
  <c r="M470" i="30"/>
  <c r="C469" i="30"/>
  <c r="B468" i="30"/>
  <c r="M447" i="30"/>
  <c r="L447" i="30"/>
  <c r="H447" i="30"/>
  <c r="D447" i="30"/>
  <c r="J447" i="30"/>
  <c r="F447" i="30"/>
  <c r="C446" i="30"/>
  <c r="B445" i="30"/>
  <c r="M421" i="30"/>
  <c r="J421" i="30"/>
  <c r="F421" i="30"/>
  <c r="D421" i="30"/>
  <c r="L421" i="30"/>
  <c r="H421" i="30"/>
  <c r="C420" i="30"/>
  <c r="B419" i="30"/>
  <c r="M395" i="30"/>
  <c r="L395" i="30"/>
  <c r="J395" i="30"/>
  <c r="H395" i="30"/>
  <c r="D395" i="30"/>
  <c r="F395" i="30"/>
  <c r="C394" i="30"/>
  <c r="B393" i="30"/>
  <c r="J369" i="30"/>
  <c r="D369" i="30"/>
  <c r="H369" i="30"/>
  <c r="F369" i="30"/>
  <c r="C368" i="30"/>
  <c r="B367" i="30"/>
  <c r="L343" i="30"/>
  <c r="H343" i="30"/>
  <c r="F343" i="30"/>
  <c r="D343" i="30"/>
  <c r="M343" i="30"/>
  <c r="J343" i="30"/>
  <c r="C342" i="30"/>
  <c r="B341" i="30"/>
  <c r="M317" i="30"/>
  <c r="L317" i="30"/>
  <c r="J317" i="30"/>
  <c r="F317" i="30"/>
  <c r="D317" i="30"/>
  <c r="H317" i="30"/>
  <c r="C316" i="30"/>
  <c r="B315" i="30"/>
  <c r="L294" i="30"/>
  <c r="H294" i="30"/>
  <c r="D294" i="30"/>
  <c r="M294" i="30"/>
  <c r="J294" i="30"/>
  <c r="F294" i="30"/>
  <c r="C293" i="30"/>
  <c r="B292" i="30"/>
  <c r="J272" i="30"/>
  <c r="H272" i="30"/>
  <c r="F272" i="30"/>
  <c r="D272" i="30"/>
  <c r="M272" i="30"/>
  <c r="C271" i="30"/>
  <c r="B270" i="30"/>
  <c r="L250" i="30"/>
  <c r="H250" i="30"/>
  <c r="D250" i="30"/>
  <c r="M250" i="30"/>
  <c r="J250" i="30"/>
  <c r="F250" i="30"/>
  <c r="C249" i="30"/>
  <c r="B248" i="30"/>
  <c r="J228" i="30"/>
  <c r="F228" i="30"/>
  <c r="D228" i="30"/>
  <c r="H228" i="30"/>
  <c r="C227" i="30"/>
  <c r="B226" i="30"/>
  <c r="M206" i="30"/>
  <c r="L206" i="30"/>
  <c r="J206" i="30"/>
  <c r="F206" i="30"/>
  <c r="D206" i="30"/>
  <c r="H206" i="30"/>
  <c r="C205" i="30"/>
  <c r="B204" i="30"/>
  <c r="H184" i="30"/>
  <c r="F184" i="30"/>
  <c r="D184" i="30"/>
  <c r="M184" i="30"/>
  <c r="J184" i="30"/>
  <c r="C183" i="30"/>
  <c r="B182" i="30"/>
  <c r="M162" i="30"/>
  <c r="L162" i="30"/>
  <c r="J162" i="30"/>
  <c r="F162" i="30"/>
  <c r="D162" i="30"/>
  <c r="H162" i="30"/>
  <c r="C161" i="30"/>
  <c r="B160" i="30"/>
  <c r="H140" i="30"/>
  <c r="F140" i="30"/>
  <c r="D140" i="30"/>
  <c r="M140" i="30"/>
  <c r="J140" i="30"/>
  <c r="C139" i="30"/>
  <c r="B138" i="30"/>
  <c r="L118" i="30"/>
  <c r="H118" i="30"/>
  <c r="F118" i="30"/>
  <c r="D118" i="30"/>
  <c r="M118" i="30"/>
  <c r="J118" i="30"/>
  <c r="C117" i="30"/>
  <c r="B116" i="30"/>
  <c r="M96" i="30"/>
  <c r="L96" i="30"/>
  <c r="J96" i="30"/>
  <c r="F96" i="30"/>
  <c r="D96" i="30"/>
  <c r="H96" i="30"/>
  <c r="C95" i="30"/>
  <c r="J74" i="30"/>
  <c r="D74" i="30"/>
  <c r="C73" i="30"/>
  <c r="M52" i="30"/>
  <c r="F52" i="30"/>
  <c r="D52" i="30"/>
  <c r="C51" i="30"/>
  <c r="J30" i="30"/>
  <c r="D30" i="30"/>
  <c r="H30" i="30"/>
  <c r="F30" i="30"/>
  <c r="C29" i="30"/>
  <c r="M8" i="30"/>
  <c r="F8" i="30"/>
  <c r="D8" i="30"/>
  <c r="L8" i="30"/>
  <c r="J8" i="30"/>
  <c r="H8" i="30"/>
  <c r="C7" i="30"/>
  <c r="J683" i="29"/>
  <c r="H683" i="29"/>
  <c r="F683" i="29"/>
  <c r="D683" i="29"/>
  <c r="M683" i="29"/>
  <c r="C682" i="29"/>
  <c r="B681" i="29"/>
  <c r="M659" i="29"/>
  <c r="L659" i="29"/>
  <c r="H659" i="29"/>
  <c r="D659" i="29"/>
  <c r="J659" i="29"/>
  <c r="F659" i="29"/>
  <c r="C658" i="29"/>
  <c r="B657" i="29"/>
  <c r="M634" i="29"/>
  <c r="F634" i="29"/>
  <c r="D634" i="29"/>
  <c r="L634" i="29"/>
  <c r="J634" i="29"/>
  <c r="H634" i="29"/>
  <c r="C633" i="29"/>
  <c r="J612" i="29"/>
  <c r="H612" i="29"/>
  <c r="F612" i="29"/>
  <c r="D612" i="29"/>
  <c r="M612" i="29"/>
  <c r="C611" i="29"/>
  <c r="B610" i="29"/>
  <c r="M589" i="29"/>
  <c r="L589" i="29"/>
  <c r="H589" i="29"/>
  <c r="D589" i="29"/>
  <c r="J589" i="29"/>
  <c r="F589" i="29"/>
  <c r="C588" i="29"/>
  <c r="B587" i="29"/>
  <c r="M566" i="29"/>
  <c r="F566" i="29"/>
  <c r="D566" i="29"/>
  <c r="L566" i="29"/>
  <c r="J566" i="29"/>
  <c r="H566" i="29"/>
  <c r="C565" i="29"/>
  <c r="B564" i="29"/>
  <c r="M543" i="29"/>
  <c r="L543" i="29"/>
  <c r="J543" i="29"/>
  <c r="H543" i="29"/>
  <c r="D543" i="29"/>
  <c r="F543" i="29"/>
  <c r="C542" i="29"/>
  <c r="B541" i="29"/>
  <c r="J520" i="29"/>
  <c r="D520" i="29"/>
  <c r="H520" i="29"/>
  <c r="F520" i="29"/>
  <c r="C519" i="29"/>
  <c r="B518" i="29"/>
  <c r="J497" i="29"/>
  <c r="H497" i="29"/>
  <c r="F497" i="29"/>
  <c r="D497" i="29"/>
  <c r="M497" i="29"/>
  <c r="C496" i="29"/>
  <c r="B495" i="29"/>
  <c r="M470" i="29"/>
  <c r="L470" i="29"/>
  <c r="H470" i="29"/>
  <c r="D470" i="29"/>
  <c r="J470" i="29"/>
  <c r="F470" i="29"/>
  <c r="C469" i="29"/>
  <c r="B468" i="29"/>
  <c r="M447" i="29"/>
  <c r="F447" i="29"/>
  <c r="D447" i="29"/>
  <c r="L447" i="29"/>
  <c r="J447" i="29"/>
  <c r="H447" i="29"/>
  <c r="C446" i="29"/>
  <c r="B445" i="29"/>
  <c r="M421" i="29"/>
  <c r="L421" i="29"/>
  <c r="J421" i="29"/>
  <c r="H421" i="29"/>
  <c r="D421" i="29"/>
  <c r="F421" i="29"/>
  <c r="C420" i="29"/>
  <c r="B419" i="29"/>
  <c r="J395" i="29"/>
  <c r="D395" i="29"/>
  <c r="H395" i="29"/>
  <c r="F395" i="29"/>
  <c r="C394" i="29"/>
  <c r="B393" i="29"/>
  <c r="H369" i="29"/>
  <c r="F369" i="29"/>
  <c r="D369" i="29"/>
  <c r="M369" i="29"/>
  <c r="J369" i="29"/>
  <c r="C368" i="29"/>
  <c r="B367" i="29"/>
  <c r="M343" i="29"/>
  <c r="L343" i="29"/>
  <c r="J343" i="29"/>
  <c r="D343" i="29"/>
  <c r="H343" i="29"/>
  <c r="F343" i="29"/>
  <c r="C342" i="29"/>
  <c r="B341" i="29"/>
  <c r="D317" i="29"/>
  <c r="M317" i="29"/>
  <c r="J317" i="29"/>
  <c r="H317" i="29"/>
  <c r="F317" i="29"/>
  <c r="C316" i="29"/>
  <c r="B315" i="29"/>
  <c r="J294" i="29"/>
  <c r="H294" i="29"/>
  <c r="F294" i="29"/>
  <c r="D294" i="29"/>
  <c r="M294" i="29"/>
  <c r="C293" i="29"/>
  <c r="B292" i="29"/>
  <c r="M272" i="29"/>
  <c r="L272" i="29"/>
  <c r="D272" i="29"/>
  <c r="J272" i="29"/>
  <c r="H272" i="29"/>
  <c r="F272" i="29"/>
  <c r="C271" i="29"/>
  <c r="B270" i="29"/>
  <c r="J250" i="29"/>
  <c r="H250" i="29"/>
  <c r="F250" i="29"/>
  <c r="D250" i="29"/>
  <c r="M250" i="29"/>
  <c r="C249" i="29"/>
  <c r="B248" i="29"/>
  <c r="H228" i="29"/>
  <c r="F228" i="29"/>
  <c r="D228" i="29"/>
  <c r="M228" i="29"/>
  <c r="J228" i="29"/>
  <c r="C227" i="29"/>
  <c r="B226" i="29"/>
  <c r="D206" i="29"/>
  <c r="M206" i="29"/>
  <c r="J206" i="29"/>
  <c r="H206" i="29"/>
  <c r="F206" i="29"/>
  <c r="C205" i="29"/>
  <c r="B204" i="29"/>
  <c r="M184" i="29"/>
  <c r="L184" i="29"/>
  <c r="J184" i="29"/>
  <c r="D184" i="29"/>
  <c r="H184" i="29"/>
  <c r="F184" i="29"/>
  <c r="C183" i="29"/>
  <c r="B182" i="29"/>
  <c r="D162" i="29"/>
  <c r="M162" i="29"/>
  <c r="J162" i="29"/>
  <c r="H162" i="29"/>
  <c r="F162" i="29"/>
  <c r="C161" i="29"/>
  <c r="B160" i="29"/>
  <c r="M140" i="29"/>
  <c r="L140" i="29"/>
  <c r="J140" i="29"/>
  <c r="D140" i="29"/>
  <c r="H140" i="29"/>
  <c r="F140" i="29"/>
  <c r="C139" i="29"/>
  <c r="B138" i="29"/>
  <c r="M118" i="29"/>
  <c r="L118" i="29"/>
  <c r="J118" i="29"/>
  <c r="F118" i="29"/>
  <c r="D118" i="29"/>
  <c r="H118" i="29"/>
  <c r="C117" i="29"/>
  <c r="B116" i="29"/>
  <c r="L96" i="29"/>
  <c r="H96" i="29"/>
  <c r="D96" i="29"/>
  <c r="M96" i="29"/>
  <c r="J96" i="29"/>
  <c r="F96" i="29"/>
  <c r="C95" i="29"/>
  <c r="M74" i="29"/>
  <c r="L74" i="29"/>
  <c r="H74" i="29"/>
  <c r="F74" i="29"/>
  <c r="D74" i="29"/>
  <c r="C73" i="29"/>
  <c r="M52" i="29"/>
  <c r="L52" i="29"/>
  <c r="J52" i="29"/>
  <c r="H52" i="29"/>
  <c r="D52" i="29"/>
  <c r="C51" i="29"/>
  <c r="L30" i="29"/>
  <c r="H30" i="29"/>
  <c r="F30" i="29"/>
  <c r="D30" i="29"/>
  <c r="M30" i="29"/>
  <c r="J30" i="29"/>
  <c r="C29" i="29"/>
  <c r="M8" i="29"/>
  <c r="L8" i="29"/>
  <c r="J8" i="29"/>
  <c r="H8" i="29"/>
  <c r="D8" i="29"/>
  <c r="F8" i="29"/>
  <c r="C7" i="29"/>
  <c r="M683" i="28"/>
  <c r="L683" i="28"/>
  <c r="D683" i="28"/>
  <c r="J683" i="28"/>
  <c r="H683" i="28"/>
  <c r="F683" i="28"/>
  <c r="C682" i="28"/>
  <c r="B681" i="28"/>
  <c r="M659" i="28"/>
  <c r="J659" i="28"/>
  <c r="F659" i="28"/>
  <c r="D659" i="28"/>
  <c r="L659" i="28"/>
  <c r="H659" i="28"/>
  <c r="C658" i="28"/>
  <c r="B657" i="28"/>
  <c r="M634" i="28"/>
  <c r="L634" i="28"/>
  <c r="J634" i="28"/>
  <c r="H634" i="28"/>
  <c r="D634" i="28"/>
  <c r="F634" i="28"/>
  <c r="C633" i="28"/>
  <c r="M612" i="28"/>
  <c r="L612" i="28"/>
  <c r="D612" i="28"/>
  <c r="J612" i="28"/>
  <c r="H612" i="28"/>
  <c r="F612" i="28"/>
  <c r="C611" i="28"/>
  <c r="B610" i="28"/>
  <c r="M589" i="28"/>
  <c r="F589" i="28"/>
  <c r="D589" i="28"/>
  <c r="L589" i="28"/>
  <c r="J589" i="28"/>
  <c r="H589" i="28"/>
  <c r="C588" i="28"/>
  <c r="B587" i="28"/>
  <c r="M566" i="28"/>
  <c r="L566" i="28"/>
  <c r="J566" i="28"/>
  <c r="H566" i="28"/>
  <c r="D566" i="28"/>
  <c r="F566" i="28"/>
  <c r="C565" i="28"/>
  <c r="B564" i="28"/>
  <c r="M543" i="28"/>
  <c r="J543" i="28"/>
  <c r="D543" i="28"/>
  <c r="L543" i="28"/>
  <c r="H543" i="28"/>
  <c r="F543" i="28"/>
  <c r="C542" i="28"/>
  <c r="B541" i="28"/>
  <c r="L520" i="28"/>
  <c r="H520" i="28"/>
  <c r="F520" i="28"/>
  <c r="D520" i="28"/>
  <c r="M520" i="28"/>
  <c r="J520" i="28"/>
  <c r="C519" i="28"/>
  <c r="B518" i="28"/>
  <c r="M497" i="28"/>
  <c r="L497" i="28"/>
  <c r="H497" i="28"/>
  <c r="D497" i="28"/>
  <c r="J497" i="28"/>
  <c r="F497" i="28"/>
  <c r="C496" i="28"/>
  <c r="B495" i="28"/>
  <c r="J470" i="28"/>
  <c r="F470" i="28"/>
  <c r="D470" i="28"/>
  <c r="L470" i="28"/>
  <c r="H470" i="28"/>
  <c r="C469" i="28"/>
  <c r="B468" i="28"/>
  <c r="M447" i="28"/>
  <c r="L447" i="28"/>
  <c r="J447" i="28"/>
  <c r="H447" i="28"/>
  <c r="D447" i="28"/>
  <c r="F447" i="28"/>
  <c r="C446" i="28"/>
  <c r="B445" i="28"/>
  <c r="M421" i="28"/>
  <c r="J421" i="28"/>
  <c r="D421" i="28"/>
  <c r="L421" i="28"/>
  <c r="H421" i="28"/>
  <c r="F421" i="28"/>
  <c r="C420" i="28"/>
  <c r="B419" i="28"/>
  <c r="J395" i="28"/>
  <c r="H395" i="28"/>
  <c r="F395" i="28"/>
  <c r="D395" i="28"/>
  <c r="M395" i="28"/>
  <c r="C394" i="28"/>
  <c r="B393" i="28"/>
  <c r="M369" i="28"/>
  <c r="L369" i="28"/>
  <c r="J369" i="28"/>
  <c r="F369" i="28"/>
  <c r="D369" i="28"/>
  <c r="H369" i="28"/>
  <c r="C368" i="28"/>
  <c r="B367" i="28"/>
  <c r="H343" i="28"/>
  <c r="F343" i="28"/>
  <c r="D343" i="28"/>
  <c r="J343" i="28"/>
  <c r="C342" i="28"/>
  <c r="B341" i="28"/>
  <c r="L317" i="28"/>
  <c r="J317" i="28"/>
  <c r="H317" i="28"/>
  <c r="D317" i="28"/>
  <c r="M317" i="28"/>
  <c r="F317" i="28"/>
  <c r="C316" i="28"/>
  <c r="B315" i="28"/>
  <c r="H294" i="28"/>
  <c r="D294" i="28"/>
  <c r="J294" i="28"/>
  <c r="F294" i="28"/>
  <c r="C293" i="28"/>
  <c r="B292" i="28"/>
  <c r="J272" i="28"/>
  <c r="F272" i="28"/>
  <c r="D272" i="28"/>
  <c r="M272" i="28"/>
  <c r="H272" i="28"/>
  <c r="C271" i="28"/>
  <c r="B270" i="28"/>
  <c r="M250" i="28"/>
  <c r="L250" i="28"/>
  <c r="D250" i="28"/>
  <c r="J250" i="28"/>
  <c r="H250" i="28"/>
  <c r="F250" i="28"/>
  <c r="C249" i="28"/>
  <c r="B248" i="28"/>
  <c r="M228" i="28"/>
  <c r="L228" i="28"/>
  <c r="H228" i="28"/>
  <c r="D228" i="28"/>
  <c r="J228" i="28"/>
  <c r="F228" i="28"/>
  <c r="C227" i="28"/>
  <c r="B226" i="28"/>
  <c r="L206" i="28"/>
  <c r="H206" i="28"/>
  <c r="D206" i="28"/>
  <c r="M206" i="28"/>
  <c r="J206" i="28"/>
  <c r="F206" i="28"/>
  <c r="C205" i="28"/>
  <c r="B204" i="28"/>
  <c r="F184" i="28"/>
  <c r="D184" i="28"/>
  <c r="J184" i="28"/>
  <c r="H184" i="28"/>
  <c r="C183" i="28"/>
  <c r="B182" i="28"/>
  <c r="M162" i="28"/>
  <c r="L162" i="28"/>
  <c r="H162" i="28"/>
  <c r="D162" i="28"/>
  <c r="J162" i="28"/>
  <c r="F162" i="28"/>
  <c r="C161" i="28"/>
  <c r="B160" i="28"/>
  <c r="F140" i="28"/>
  <c r="D140" i="28"/>
  <c r="J140" i="28"/>
  <c r="H140" i="28"/>
  <c r="C139" i="28"/>
  <c r="B138" i="28"/>
  <c r="F118" i="28"/>
  <c r="D118" i="28"/>
  <c r="J118" i="28"/>
  <c r="H118" i="28"/>
  <c r="C117" i="28"/>
  <c r="B116" i="28"/>
  <c r="M96" i="28"/>
  <c r="L96" i="28"/>
  <c r="J96" i="28"/>
  <c r="H96" i="28"/>
  <c r="D96" i="28"/>
  <c r="F96" i="28"/>
  <c r="C95" i="28"/>
  <c r="L74" i="28"/>
  <c r="H74" i="28"/>
  <c r="D74" i="28"/>
  <c r="C73" i="28"/>
  <c r="M52" i="28"/>
  <c r="L52" i="28"/>
  <c r="D52" i="28"/>
  <c r="C51" i="28"/>
  <c r="J30" i="28"/>
  <c r="H30" i="28"/>
  <c r="F30" i="28"/>
  <c r="D30" i="28"/>
  <c r="M30" i="28"/>
  <c r="C29" i="28"/>
  <c r="M8" i="28"/>
  <c r="L8" i="28"/>
  <c r="J8" i="28"/>
  <c r="F8" i="28"/>
  <c r="D8" i="28"/>
  <c r="H8" i="28"/>
  <c r="C7" i="28"/>
  <c r="B3" i="25"/>
  <c r="J24" i="24"/>
  <c r="H24" i="24"/>
  <c r="B22" i="24"/>
  <c r="B3" i="24"/>
  <c r="N29" i="21"/>
  <c r="N28" i="21"/>
  <c r="N27" i="21"/>
  <c r="N26" i="21"/>
  <c r="N25" i="21"/>
  <c r="N19" i="21"/>
  <c r="N18" i="21"/>
  <c r="M5" i="21"/>
  <c r="L5" i="21"/>
  <c r="J5" i="21"/>
  <c r="I5" i="21"/>
  <c r="T5" i="20"/>
  <c r="L5" i="20"/>
  <c r="I5" i="20"/>
  <c r="H5" i="20"/>
  <c r="H5" i="19"/>
  <c r="I36" i="18"/>
  <c r="S5" i="18"/>
  <c r="Q5" i="18"/>
  <c r="K5" i="18"/>
  <c r="I5" i="18"/>
  <c r="H250" i="16"/>
  <c r="F250" i="16"/>
  <c r="D250" i="16"/>
  <c r="M250" i="16"/>
  <c r="J250" i="16"/>
  <c r="C249" i="16"/>
  <c r="M228" i="16"/>
  <c r="L228" i="16"/>
  <c r="J228" i="16"/>
  <c r="F228" i="16"/>
  <c r="D228" i="16"/>
  <c r="C227" i="16"/>
  <c r="J206" i="16"/>
  <c r="D206" i="16"/>
  <c r="C205" i="16"/>
  <c r="F184" i="16"/>
  <c r="D184" i="16"/>
  <c r="M184" i="16"/>
  <c r="J184" i="16"/>
  <c r="C183" i="16"/>
  <c r="J162" i="16"/>
  <c r="H162" i="16"/>
  <c r="F162" i="16"/>
  <c r="D162" i="16"/>
  <c r="C161" i="16"/>
  <c r="M140" i="16"/>
  <c r="L140" i="16"/>
  <c r="J140" i="16"/>
  <c r="F140" i="16"/>
  <c r="D140" i="16"/>
  <c r="C139" i="16"/>
  <c r="J118" i="16"/>
  <c r="D118" i="16"/>
  <c r="C117" i="16"/>
  <c r="J96" i="16"/>
  <c r="F96" i="16"/>
  <c r="D96" i="16"/>
  <c r="C95" i="16"/>
  <c r="J74" i="16"/>
  <c r="H74" i="16"/>
  <c r="F74" i="16"/>
  <c r="D74" i="16"/>
  <c r="C73" i="16"/>
  <c r="M52" i="16"/>
  <c r="L52" i="16"/>
  <c r="J52" i="16"/>
  <c r="F52" i="16"/>
  <c r="D52" i="16"/>
  <c r="C51" i="16"/>
  <c r="J30" i="16"/>
  <c r="F30" i="16"/>
  <c r="D30" i="16"/>
  <c r="C29" i="16"/>
  <c r="F8" i="16"/>
  <c r="D8" i="16"/>
  <c r="C7" i="16"/>
  <c r="M683" i="14"/>
  <c r="L683" i="14"/>
  <c r="H683" i="14"/>
  <c r="D683" i="14"/>
  <c r="J683" i="14"/>
  <c r="F683" i="14"/>
  <c r="C682" i="14"/>
  <c r="B681" i="14"/>
  <c r="F659" i="14"/>
  <c r="D659" i="14"/>
  <c r="M659" i="14"/>
  <c r="J659" i="14"/>
  <c r="H659" i="14"/>
  <c r="C658" i="14"/>
  <c r="B657" i="14"/>
  <c r="L634" i="14"/>
  <c r="J634" i="14"/>
  <c r="H634" i="14"/>
  <c r="D634" i="14"/>
  <c r="M634" i="14"/>
  <c r="F634" i="14"/>
  <c r="C633" i="14"/>
  <c r="M612" i="14"/>
  <c r="L612" i="14"/>
  <c r="H612" i="14"/>
  <c r="D612" i="14"/>
  <c r="J612" i="14"/>
  <c r="F612" i="14"/>
  <c r="C611" i="14"/>
  <c r="B610" i="14"/>
  <c r="F589" i="14"/>
  <c r="D589" i="14"/>
  <c r="M589" i="14"/>
  <c r="J589" i="14"/>
  <c r="H589" i="14"/>
  <c r="C588" i="14"/>
  <c r="B587" i="14"/>
  <c r="M566" i="14"/>
  <c r="L566" i="14"/>
  <c r="J566" i="14"/>
  <c r="H566" i="14"/>
  <c r="D566" i="14"/>
  <c r="F566" i="14"/>
  <c r="C565" i="14"/>
  <c r="B564" i="14"/>
  <c r="J543" i="14"/>
  <c r="D543" i="14"/>
  <c r="H543" i="14"/>
  <c r="F543" i="14"/>
  <c r="C542" i="14"/>
  <c r="B541" i="14"/>
  <c r="M520" i="14"/>
  <c r="H520" i="14"/>
  <c r="F520" i="14"/>
  <c r="D520" i="14"/>
  <c r="L520" i="14"/>
  <c r="J520" i="14"/>
  <c r="C519" i="14"/>
  <c r="B518" i="14"/>
  <c r="M497" i="14"/>
  <c r="L497" i="14"/>
  <c r="H497" i="14"/>
  <c r="D497" i="14"/>
  <c r="J497" i="14"/>
  <c r="F497" i="14"/>
  <c r="C496" i="14"/>
  <c r="B495" i="14"/>
  <c r="F470" i="14"/>
  <c r="D470" i="14"/>
  <c r="M470" i="14"/>
  <c r="J470" i="14"/>
  <c r="H470" i="14"/>
  <c r="C469" i="14"/>
  <c r="B468" i="14"/>
  <c r="M447" i="14"/>
  <c r="L447" i="14"/>
  <c r="J447" i="14"/>
  <c r="H447" i="14"/>
  <c r="D447" i="14"/>
  <c r="F447" i="14"/>
  <c r="C446" i="14"/>
  <c r="B445" i="14"/>
  <c r="J421" i="14"/>
  <c r="D421" i="14"/>
  <c r="L421" i="14"/>
  <c r="H421" i="14"/>
  <c r="F421" i="14"/>
  <c r="C420" i="14"/>
  <c r="B419" i="14"/>
  <c r="M395" i="14"/>
  <c r="L395" i="14"/>
  <c r="H395" i="14"/>
  <c r="F395" i="14"/>
  <c r="D395" i="14"/>
  <c r="J395" i="14"/>
  <c r="C394" i="14"/>
  <c r="B393" i="14"/>
  <c r="M369" i="14"/>
  <c r="L369" i="14"/>
  <c r="J369" i="14"/>
  <c r="F369" i="14"/>
  <c r="D369" i="14"/>
  <c r="H369" i="14"/>
  <c r="C368" i="14"/>
  <c r="B367" i="14"/>
  <c r="L343" i="14"/>
  <c r="H343" i="14"/>
  <c r="D343" i="14"/>
  <c r="M343" i="14"/>
  <c r="J343" i="14"/>
  <c r="F343" i="14"/>
  <c r="C342" i="14"/>
  <c r="B341" i="14"/>
  <c r="J317" i="14"/>
  <c r="H317" i="14"/>
  <c r="F317" i="14"/>
  <c r="D317" i="14"/>
  <c r="M317" i="14"/>
  <c r="C316" i="14"/>
  <c r="B315" i="14"/>
  <c r="M294" i="14"/>
  <c r="L294" i="14"/>
  <c r="H294" i="14"/>
  <c r="D294" i="14"/>
  <c r="J294" i="14"/>
  <c r="F294" i="14"/>
  <c r="C293" i="14"/>
  <c r="B292" i="14"/>
  <c r="F272" i="14"/>
  <c r="D272" i="14"/>
  <c r="J272" i="14"/>
  <c r="H272" i="14"/>
  <c r="C271" i="14"/>
  <c r="B270" i="14"/>
  <c r="M250" i="14"/>
  <c r="L250" i="14"/>
  <c r="H250" i="14"/>
  <c r="D250" i="14"/>
  <c r="J250" i="14"/>
  <c r="F250" i="14"/>
  <c r="C249" i="14"/>
  <c r="B248" i="14"/>
  <c r="M228" i="14"/>
  <c r="L228" i="14"/>
  <c r="J228" i="14"/>
  <c r="F228" i="14"/>
  <c r="D228" i="14"/>
  <c r="H228" i="14"/>
  <c r="C227" i="14"/>
  <c r="B226" i="14"/>
  <c r="J206" i="14"/>
  <c r="H206" i="14"/>
  <c r="F206" i="14"/>
  <c r="D206" i="14"/>
  <c r="C205" i="14"/>
  <c r="B204" i="14"/>
  <c r="M184" i="14"/>
  <c r="L184" i="14"/>
  <c r="H184" i="14"/>
  <c r="D184" i="14"/>
  <c r="J184" i="14"/>
  <c r="F184" i="14"/>
  <c r="C183" i="14"/>
  <c r="B182" i="14"/>
  <c r="J162" i="14"/>
  <c r="F162" i="14"/>
  <c r="D162" i="14"/>
  <c r="L162" i="14"/>
  <c r="H162" i="14"/>
  <c r="C161" i="14"/>
  <c r="B160" i="14"/>
  <c r="M140" i="14"/>
  <c r="L140" i="14"/>
  <c r="H140" i="14"/>
  <c r="D140" i="14"/>
  <c r="J140" i="14"/>
  <c r="F140" i="14"/>
  <c r="C139" i="14"/>
  <c r="B138" i="14"/>
  <c r="M118" i="14"/>
  <c r="L118" i="14"/>
  <c r="H118" i="14"/>
  <c r="D118" i="14"/>
  <c r="J118" i="14"/>
  <c r="F118" i="14"/>
  <c r="C117" i="14"/>
  <c r="B116" i="14"/>
  <c r="M96" i="14"/>
  <c r="J96" i="14"/>
  <c r="F96" i="14"/>
  <c r="D96" i="14"/>
  <c r="L96" i="14"/>
  <c r="H96" i="14"/>
  <c r="C95" i="14"/>
  <c r="J74" i="14"/>
  <c r="H74" i="14"/>
  <c r="F74" i="14"/>
  <c r="D74" i="14"/>
  <c r="C73" i="14"/>
  <c r="M52" i="14"/>
  <c r="L52" i="14"/>
  <c r="J52" i="14"/>
  <c r="F52" i="14"/>
  <c r="D52" i="14"/>
  <c r="C51" i="14"/>
  <c r="M30" i="14"/>
  <c r="L30" i="14"/>
  <c r="J30" i="14"/>
  <c r="D30" i="14"/>
  <c r="H30" i="14"/>
  <c r="F30" i="14"/>
  <c r="C29" i="14"/>
  <c r="J8" i="14"/>
  <c r="F8" i="14"/>
  <c r="D8" i="14"/>
  <c r="L8" i="14"/>
  <c r="H8" i="14"/>
  <c r="C7" i="14"/>
  <c r="K80" i="10"/>
  <c r="J80" i="10"/>
  <c r="O43" i="10"/>
  <c r="M43" i="10"/>
  <c r="K6" i="10"/>
  <c r="J6" i="10"/>
  <c r="M8" i="7"/>
  <c r="K8" i="7"/>
  <c r="J8" i="7"/>
  <c r="L8" i="7"/>
  <c r="M50" i="6"/>
  <c r="L50" i="6"/>
  <c r="K50" i="6"/>
  <c r="O50" i="6"/>
  <c r="K6" i="6"/>
  <c r="J6" i="6"/>
  <c r="X5" i="5"/>
  <c r="S5" i="5"/>
  <c r="K5" i="5"/>
  <c r="I5" i="5"/>
  <c r="H5" i="5"/>
  <c r="J5" i="5"/>
  <c r="U5" i="4"/>
  <c r="S5" i="4"/>
  <c r="M5" i="4"/>
  <c r="J5" i="4"/>
  <c r="W5" i="3"/>
  <c r="U5" i="3"/>
  <c r="T5" i="3"/>
  <c r="M2" i="1"/>
  <c r="H41" i="45" l="1"/>
  <c r="Q41" i="45"/>
  <c r="AA41" i="45"/>
  <c r="K41" i="45"/>
  <c r="T41" i="45"/>
  <c r="AB41" i="45"/>
  <c r="S41" i="45"/>
  <c r="S26" i="2"/>
  <c r="S11" i="2"/>
  <c r="F278" i="14"/>
  <c r="J643" i="14"/>
  <c r="S25" i="2"/>
  <c r="H153" i="14"/>
  <c r="J597" i="14"/>
  <c r="F76" i="16"/>
  <c r="H150" i="16"/>
  <c r="AO12" i="14"/>
  <c r="AO17" i="14"/>
  <c r="F32" i="14"/>
  <c r="J164" i="14"/>
  <c r="J375" i="14"/>
  <c r="F36" i="16"/>
  <c r="D158" i="17"/>
  <c r="G15" i="6"/>
  <c r="AD18" i="14"/>
  <c r="F34" i="14"/>
  <c r="J348" i="14"/>
  <c r="H238" i="16"/>
  <c r="D207" i="17"/>
  <c r="F23" i="2"/>
  <c r="AQ13" i="14"/>
  <c r="F36" i="14"/>
  <c r="H78" i="14"/>
  <c r="H168" i="14"/>
  <c r="F210" i="14"/>
  <c r="J232" i="14"/>
  <c r="H381" i="14"/>
  <c r="H617" i="14"/>
  <c r="H102" i="16"/>
  <c r="S24" i="2"/>
  <c r="S9" i="2"/>
  <c r="AJ14" i="14"/>
  <c r="H80" i="14"/>
  <c r="J104" i="14"/>
  <c r="H170" i="14"/>
  <c r="H354" i="14"/>
  <c r="H423" i="14"/>
  <c r="F623" i="14"/>
  <c r="E12" i="15"/>
  <c r="F108" i="16"/>
  <c r="H251" i="16"/>
  <c r="J106" i="14"/>
  <c r="H238" i="14"/>
  <c r="H62" i="16"/>
  <c r="H190" i="16"/>
  <c r="J56" i="19"/>
  <c r="S27" i="2"/>
  <c r="AF21" i="14"/>
  <c r="J108" i="14"/>
  <c r="F174" i="14"/>
  <c r="F429" i="14"/>
  <c r="H15" i="6"/>
  <c r="F9" i="14"/>
  <c r="H10" i="14"/>
  <c r="J11" i="14"/>
  <c r="AD16" i="14"/>
  <c r="AQ17" i="14"/>
  <c r="J32" i="14"/>
  <c r="H34" i="14"/>
  <c r="H36" i="14"/>
  <c r="H38" i="14"/>
  <c r="F40" i="14"/>
  <c r="F42" i="14"/>
  <c r="H54" i="14"/>
  <c r="H56" i="14"/>
  <c r="F60" i="14"/>
  <c r="F62" i="14"/>
  <c r="J80" i="14"/>
  <c r="J82" i="14"/>
  <c r="H86" i="14"/>
  <c r="J170" i="14"/>
  <c r="J172" i="14"/>
  <c r="F208" i="14"/>
  <c r="H210" i="14"/>
  <c r="F216" i="14"/>
  <c r="F230" i="14"/>
  <c r="H255" i="14"/>
  <c r="F261" i="14"/>
  <c r="H278" i="14"/>
  <c r="F284" i="14"/>
  <c r="F319" i="14"/>
  <c r="F346" i="14"/>
  <c r="J381" i="14"/>
  <c r="J423" i="14"/>
  <c r="H429" i="14"/>
  <c r="F474" i="14"/>
  <c r="J545" i="14"/>
  <c r="H551" i="14"/>
  <c r="J667" i="14"/>
  <c r="H688" i="14"/>
  <c r="F694" i="14"/>
  <c r="M12" i="15"/>
  <c r="I16" i="15"/>
  <c r="E20" i="15"/>
  <c r="J16" i="16"/>
  <c r="F124" i="16"/>
  <c r="D113" i="17"/>
  <c r="D162" i="17"/>
  <c r="AO11" i="14"/>
  <c r="AQ12" i="14"/>
  <c r="AJ13" i="14"/>
  <c r="AD14" i="14"/>
  <c r="AO15" i="14"/>
  <c r="AF16" i="14"/>
  <c r="AJ19" i="14"/>
  <c r="J36" i="14"/>
  <c r="J38" i="14"/>
  <c r="J40" i="14"/>
  <c r="H42" i="14"/>
  <c r="J56" i="14"/>
  <c r="J58" i="14"/>
  <c r="H62" i="14"/>
  <c r="H64" i="14"/>
  <c r="H230" i="14"/>
  <c r="F236" i="14"/>
  <c r="J301" i="14"/>
  <c r="H307" i="14"/>
  <c r="J325" i="14"/>
  <c r="H346" i="14"/>
  <c r="F352" i="14"/>
  <c r="H373" i="14"/>
  <c r="F379" i="14"/>
  <c r="J504" i="14"/>
  <c r="H510" i="14"/>
  <c r="F593" i="14"/>
  <c r="F639" i="14"/>
  <c r="M20" i="15"/>
  <c r="H19" i="16"/>
  <c r="D117" i="17"/>
  <c r="D166" i="17"/>
  <c r="J27" i="18"/>
  <c r="J37" i="19"/>
  <c r="J48" i="19"/>
  <c r="H142" i="29"/>
  <c r="AO9" i="14"/>
  <c r="AQ10" i="14"/>
  <c r="AJ11" i="14"/>
  <c r="AD12" i="14"/>
  <c r="AF13" i="14"/>
  <c r="AD19" i="14"/>
  <c r="AO21" i="14"/>
  <c r="J64" i="14"/>
  <c r="H145" i="14"/>
  <c r="H147" i="14"/>
  <c r="F151" i="14"/>
  <c r="H189" i="14"/>
  <c r="F253" i="14"/>
  <c r="F276" i="14"/>
  <c r="J373" i="14"/>
  <c r="H379" i="14"/>
  <c r="F427" i="14"/>
  <c r="J619" i="14"/>
  <c r="H625" i="14"/>
  <c r="F663" i="14"/>
  <c r="F12" i="16"/>
  <c r="H43" i="16"/>
  <c r="H38" i="16"/>
  <c r="H78" i="16"/>
  <c r="F84" i="16"/>
  <c r="H107" i="16"/>
  <c r="J104" i="16"/>
  <c r="J192" i="16"/>
  <c r="J253" i="16"/>
  <c r="H259" i="16"/>
  <c r="D72" i="17"/>
  <c r="D121" i="17"/>
  <c r="J39" i="18"/>
  <c r="J7" i="19"/>
  <c r="F280" i="28"/>
  <c r="E14" i="6"/>
  <c r="AJ10" i="14"/>
  <c r="AD11" i="14"/>
  <c r="AF12" i="14"/>
  <c r="AJ17" i="14"/>
  <c r="AQ18" i="14"/>
  <c r="AQ21" i="14"/>
  <c r="J214" i="14"/>
  <c r="J282" i="14"/>
  <c r="H299" i="14"/>
  <c r="F305" i="14"/>
  <c r="H323" i="14"/>
  <c r="F329" i="14"/>
  <c r="F344" i="14"/>
  <c r="F371" i="14"/>
  <c r="J433" i="14"/>
  <c r="H476" i="14"/>
  <c r="F482" i="14"/>
  <c r="F500" i="14"/>
  <c r="J553" i="14"/>
  <c r="J690" i="14"/>
  <c r="H696" i="14"/>
  <c r="G10" i="15"/>
  <c r="H126" i="16"/>
  <c r="H166" i="16"/>
  <c r="H214" i="16"/>
  <c r="D76" i="17"/>
  <c r="J47" i="18"/>
  <c r="J15" i="19"/>
  <c r="F124" i="28"/>
  <c r="H194" i="29"/>
  <c r="H209" i="29"/>
  <c r="F14" i="6"/>
  <c r="F13" i="14"/>
  <c r="H14" i="14"/>
  <c r="AJ15" i="14"/>
  <c r="AO16" i="14"/>
  <c r="AF17" i="14"/>
  <c r="J234" i="14"/>
  <c r="H240" i="14"/>
  <c r="J323" i="14"/>
  <c r="H329" i="14"/>
  <c r="J350" i="14"/>
  <c r="H356" i="14"/>
  <c r="H371" i="14"/>
  <c r="F377" i="14"/>
  <c r="H595" i="14"/>
  <c r="F601" i="14"/>
  <c r="F615" i="14"/>
  <c r="J635" i="14"/>
  <c r="H641" i="14"/>
  <c r="F647" i="14"/>
  <c r="G18" i="15"/>
  <c r="F100" i="16"/>
  <c r="H131" i="16"/>
  <c r="D31" i="17"/>
  <c r="D80" i="17"/>
  <c r="J55" i="18"/>
  <c r="J23" i="19"/>
  <c r="H12" i="28"/>
  <c r="F79" i="28"/>
  <c r="G14" i="6"/>
  <c r="E15" i="6"/>
  <c r="AJ9" i="14"/>
  <c r="AD10" i="14"/>
  <c r="AF11" i="14"/>
  <c r="AD15" i="14"/>
  <c r="AQ16" i="14"/>
  <c r="AD20" i="14"/>
  <c r="H98" i="14"/>
  <c r="F100" i="14"/>
  <c r="F102" i="14"/>
  <c r="F104" i="14"/>
  <c r="H212" i="14"/>
  <c r="F218" i="14"/>
  <c r="J240" i="14"/>
  <c r="J274" i="14"/>
  <c r="H280" i="14"/>
  <c r="F297" i="14"/>
  <c r="F321" i="14"/>
  <c r="J356" i="14"/>
  <c r="J425" i="14"/>
  <c r="H431" i="14"/>
  <c r="F549" i="14"/>
  <c r="H665" i="14"/>
  <c r="F671" i="14"/>
  <c r="F686" i="14"/>
  <c r="H14" i="16"/>
  <c r="F20" i="16"/>
  <c r="H54" i="16"/>
  <c r="F60" i="16"/>
  <c r="J80" i="16"/>
  <c r="H86" i="16"/>
  <c r="J261" i="16"/>
  <c r="D35" i="17"/>
  <c r="D199" i="17"/>
  <c r="J54" i="18"/>
  <c r="F18" i="28"/>
  <c r="J59" i="28"/>
  <c r="F498" i="30"/>
  <c r="H14" i="6"/>
  <c r="F15" i="6"/>
  <c r="AF9" i="14"/>
  <c r="AO13" i="14"/>
  <c r="AQ14" i="14"/>
  <c r="AF15" i="14"/>
  <c r="AJ18" i="14"/>
  <c r="AO19" i="14"/>
  <c r="AD21" i="14"/>
  <c r="F76" i="14"/>
  <c r="F78" i="14"/>
  <c r="J98" i="14"/>
  <c r="J100" i="14"/>
  <c r="H102" i="14"/>
  <c r="H104" i="14"/>
  <c r="H106" i="14"/>
  <c r="F108" i="14"/>
  <c r="F166" i="14"/>
  <c r="F168" i="14"/>
  <c r="J212" i="14"/>
  <c r="H218" i="14"/>
  <c r="H232" i="14"/>
  <c r="F238" i="14"/>
  <c r="J257" i="14"/>
  <c r="H263" i="14"/>
  <c r="J280" i="14"/>
  <c r="H321" i="14"/>
  <c r="F327" i="14"/>
  <c r="H348" i="14"/>
  <c r="F354" i="14"/>
  <c r="J431" i="14"/>
  <c r="J478" i="14"/>
  <c r="H502" i="14"/>
  <c r="F508" i="14"/>
  <c r="F148" i="16"/>
  <c r="J168" i="16"/>
  <c r="H174" i="16"/>
  <c r="D39" i="17"/>
  <c r="D203" i="17"/>
  <c r="J22" i="19"/>
  <c r="A26" i="20"/>
  <c r="H374" i="28"/>
  <c r="H9" i="14"/>
  <c r="J10" i="14"/>
  <c r="F12" i="14"/>
  <c r="H13" i="14"/>
  <c r="J14" i="14"/>
  <c r="F16" i="14"/>
  <c r="H17" i="14"/>
  <c r="J18" i="14"/>
  <c r="F20" i="14"/>
  <c r="F21" i="14"/>
  <c r="J31" i="14"/>
  <c r="H37" i="14"/>
  <c r="J39" i="14"/>
  <c r="F43" i="14"/>
  <c r="J75" i="14"/>
  <c r="H81" i="14"/>
  <c r="J83" i="14"/>
  <c r="H97" i="14"/>
  <c r="J99" i="14"/>
  <c r="F103" i="14"/>
  <c r="H105" i="14"/>
  <c r="J107" i="14"/>
  <c r="F544" i="14"/>
  <c r="H636" i="14"/>
  <c r="J638" i="14"/>
  <c r="F642" i="14"/>
  <c r="H644" i="14"/>
  <c r="J646" i="14"/>
  <c r="G11" i="15"/>
  <c r="E13" i="15"/>
  <c r="M13" i="15"/>
  <c r="I17" i="15"/>
  <c r="G19" i="15"/>
  <c r="E21" i="15"/>
  <c r="M21" i="15"/>
  <c r="D11" i="17"/>
  <c r="D15" i="17"/>
  <c r="D19" i="17"/>
  <c r="D52" i="17"/>
  <c r="D56" i="17"/>
  <c r="D60" i="17"/>
  <c r="D93" i="17"/>
  <c r="D97" i="17"/>
  <c r="D101" i="17"/>
  <c r="D134" i="17"/>
  <c r="D138" i="17"/>
  <c r="D142" i="17"/>
  <c r="D179" i="17"/>
  <c r="D183" i="17"/>
  <c r="D187" i="17"/>
  <c r="D220" i="17"/>
  <c r="D224" i="17"/>
  <c r="D228" i="17"/>
  <c r="D240" i="17"/>
  <c r="D244" i="17"/>
  <c r="D248" i="17"/>
  <c r="A28" i="20"/>
  <c r="A18" i="21"/>
  <c r="J38" i="28"/>
  <c r="J150" i="28"/>
  <c r="F190" i="28"/>
  <c r="F281" i="28"/>
  <c r="F148" i="29"/>
  <c r="F215" i="29"/>
  <c r="H87" i="30"/>
  <c r="AD9" i="14"/>
  <c r="AF10" i="14"/>
  <c r="AO10" i="14"/>
  <c r="AQ11" i="14"/>
  <c r="AJ12" i="14"/>
  <c r="AD13" i="14"/>
  <c r="AF14" i="14"/>
  <c r="AO14" i="14"/>
  <c r="AQ15" i="14"/>
  <c r="AJ16" i="14"/>
  <c r="AD17" i="14"/>
  <c r="AF18" i="14"/>
  <c r="AO18" i="14"/>
  <c r="AQ19" i="14"/>
  <c r="AJ20" i="14"/>
  <c r="H32" i="14"/>
  <c r="J34" i="14"/>
  <c r="F38" i="14"/>
  <c r="H40" i="14"/>
  <c r="J42" i="14"/>
  <c r="F98" i="14"/>
  <c r="H100" i="14"/>
  <c r="J102" i="14"/>
  <c r="F106" i="14"/>
  <c r="H108" i="14"/>
  <c r="F637" i="14"/>
  <c r="H639" i="14"/>
  <c r="J641" i="14"/>
  <c r="F645" i="14"/>
  <c r="H647" i="14"/>
  <c r="I10" i="15"/>
  <c r="G12" i="15"/>
  <c r="E14" i="15"/>
  <c r="M14" i="15"/>
  <c r="I18" i="15"/>
  <c r="G20" i="15"/>
  <c r="D32" i="17"/>
  <c r="D36" i="17"/>
  <c r="D40" i="17"/>
  <c r="D73" i="17"/>
  <c r="D77" i="17"/>
  <c r="D81" i="17"/>
  <c r="D114" i="17"/>
  <c r="D118" i="17"/>
  <c r="D122" i="17"/>
  <c r="D155" i="17"/>
  <c r="D159" i="17"/>
  <c r="D163" i="17"/>
  <c r="D200" i="17"/>
  <c r="D204" i="17"/>
  <c r="D208" i="17"/>
  <c r="A25" i="20"/>
  <c r="A22" i="21"/>
  <c r="A8" i="25"/>
  <c r="J99" i="28"/>
  <c r="H105" i="28"/>
  <c r="H255" i="28"/>
  <c r="F261" i="28"/>
  <c r="H396" i="28"/>
  <c r="J480" i="28"/>
  <c r="F521" i="28"/>
  <c r="J602" i="28"/>
  <c r="H12" i="29"/>
  <c r="F163" i="29"/>
  <c r="J9" i="14"/>
  <c r="F11" i="14"/>
  <c r="H12" i="14"/>
  <c r="J13" i="14"/>
  <c r="F15" i="14"/>
  <c r="H16" i="14"/>
  <c r="J17" i="14"/>
  <c r="F19" i="14"/>
  <c r="H20" i="14"/>
  <c r="AO20" i="14"/>
  <c r="H21" i="14"/>
  <c r="F33" i="14"/>
  <c r="J37" i="14"/>
  <c r="F41" i="14"/>
  <c r="H43" i="14"/>
  <c r="J97" i="14"/>
  <c r="F101" i="14"/>
  <c r="H103" i="14"/>
  <c r="J105" i="14"/>
  <c r="F109" i="14"/>
  <c r="J636" i="14"/>
  <c r="F640" i="14"/>
  <c r="H642" i="14"/>
  <c r="J644" i="14"/>
  <c r="I11" i="15"/>
  <c r="G13" i="15"/>
  <c r="E15" i="15"/>
  <c r="M15" i="15"/>
  <c r="I19" i="15"/>
  <c r="G21" i="15"/>
  <c r="D8" i="17"/>
  <c r="D12" i="17"/>
  <c r="D16" i="17"/>
  <c r="D53" i="17"/>
  <c r="D57" i="17"/>
  <c r="D61" i="17"/>
  <c r="D94" i="17"/>
  <c r="D98" i="17"/>
  <c r="D102" i="17"/>
  <c r="D135" i="17"/>
  <c r="D139" i="17"/>
  <c r="D143" i="17"/>
  <c r="D176" i="17"/>
  <c r="D180" i="17"/>
  <c r="D184" i="17"/>
  <c r="D221" i="17"/>
  <c r="D225" i="17"/>
  <c r="D229" i="17"/>
  <c r="D241" i="17"/>
  <c r="D245" i="17"/>
  <c r="D249" i="17"/>
  <c r="J40" i="19"/>
  <c r="A23" i="20"/>
  <c r="A27" i="20"/>
  <c r="J14" i="28"/>
  <c r="H20" i="28"/>
  <c r="F34" i="28"/>
  <c r="J75" i="28"/>
  <c r="F87" i="28"/>
  <c r="J120" i="28"/>
  <c r="H126" i="28"/>
  <c r="F146" i="28"/>
  <c r="J643" i="28"/>
  <c r="H36" i="29"/>
  <c r="F451" i="29"/>
  <c r="F635" i="14"/>
  <c r="H637" i="14"/>
  <c r="J639" i="14"/>
  <c r="F643" i="14"/>
  <c r="H645" i="14"/>
  <c r="J647" i="14"/>
  <c r="I12" i="15"/>
  <c r="G14" i="15"/>
  <c r="E16" i="15"/>
  <c r="M16" i="15"/>
  <c r="I20" i="15"/>
  <c r="D29" i="17"/>
  <c r="D33" i="17"/>
  <c r="D37" i="17"/>
  <c r="D74" i="17"/>
  <c r="D78" i="17"/>
  <c r="D82" i="17"/>
  <c r="D115" i="17"/>
  <c r="D119" i="17"/>
  <c r="D123" i="17"/>
  <c r="D156" i="17"/>
  <c r="D160" i="17"/>
  <c r="D164" i="17"/>
  <c r="D197" i="17"/>
  <c r="D201" i="17"/>
  <c r="D205" i="17"/>
  <c r="J43" i="18"/>
  <c r="J51" i="18"/>
  <c r="J59" i="18"/>
  <c r="J50" i="19"/>
  <c r="A21" i="20"/>
  <c r="A29" i="20"/>
  <c r="A24" i="21"/>
  <c r="F55" i="28"/>
  <c r="J186" i="28"/>
  <c r="H192" i="28"/>
  <c r="H284" i="28"/>
  <c r="H302" i="28"/>
  <c r="F379" i="28"/>
  <c r="F10" i="14"/>
  <c r="H11" i="14"/>
  <c r="J12" i="14"/>
  <c r="F14" i="14"/>
  <c r="H15" i="14"/>
  <c r="J16" i="14"/>
  <c r="F18" i="14"/>
  <c r="H19" i="14"/>
  <c r="J20" i="14"/>
  <c r="AQ20" i="14"/>
  <c r="J21" i="14"/>
  <c r="F31" i="14"/>
  <c r="H33" i="14"/>
  <c r="J35" i="14"/>
  <c r="F39" i="14"/>
  <c r="H41" i="14"/>
  <c r="F99" i="14"/>
  <c r="H101" i="14"/>
  <c r="J103" i="14"/>
  <c r="F107" i="14"/>
  <c r="H109" i="14"/>
  <c r="F638" i="14"/>
  <c r="H640" i="14"/>
  <c r="J642" i="14"/>
  <c r="F646" i="14"/>
  <c r="I13" i="15"/>
  <c r="G15" i="15"/>
  <c r="E17" i="15"/>
  <c r="M17" i="15"/>
  <c r="I21" i="15"/>
  <c r="D9" i="17"/>
  <c r="D13" i="17"/>
  <c r="D17" i="17"/>
  <c r="D50" i="17"/>
  <c r="D54" i="17"/>
  <c r="D58" i="17"/>
  <c r="D95" i="17"/>
  <c r="D99" i="17"/>
  <c r="D103" i="17"/>
  <c r="D136" i="17"/>
  <c r="D140" i="17"/>
  <c r="D144" i="17"/>
  <c r="D177" i="17"/>
  <c r="D181" i="17"/>
  <c r="D185" i="17"/>
  <c r="D222" i="17"/>
  <c r="D226" i="17"/>
  <c r="D242" i="17"/>
  <c r="D246" i="17"/>
  <c r="D250" i="17"/>
  <c r="A28" i="21"/>
  <c r="A14" i="25"/>
  <c r="A12" i="25"/>
  <c r="F10" i="28"/>
  <c r="J107" i="28"/>
  <c r="J257" i="28"/>
  <c r="H263" i="28"/>
  <c r="F380" i="28"/>
  <c r="J525" i="28"/>
  <c r="J647" i="28"/>
  <c r="F18" i="29"/>
  <c r="J472" i="14"/>
  <c r="F476" i="14"/>
  <c r="H478" i="14"/>
  <c r="J480" i="14"/>
  <c r="H545" i="14"/>
  <c r="J547" i="14"/>
  <c r="F551" i="14"/>
  <c r="H553" i="14"/>
  <c r="J555" i="14"/>
  <c r="J591" i="14"/>
  <c r="F595" i="14"/>
  <c r="H597" i="14"/>
  <c r="J599" i="14"/>
  <c r="H635" i="14"/>
  <c r="J637" i="14"/>
  <c r="F641" i="14"/>
  <c r="H643" i="14"/>
  <c r="J645" i="14"/>
  <c r="J661" i="14"/>
  <c r="F665" i="14"/>
  <c r="H667" i="14"/>
  <c r="J669" i="14"/>
  <c r="E10" i="15"/>
  <c r="M10" i="15"/>
  <c r="I14" i="15"/>
  <c r="G16" i="15"/>
  <c r="E18" i="15"/>
  <c r="M18" i="15"/>
  <c r="F14" i="16"/>
  <c r="H16" i="16"/>
  <c r="H80" i="16"/>
  <c r="J82" i="16"/>
  <c r="H104" i="16"/>
  <c r="H168" i="16"/>
  <c r="J170" i="16"/>
  <c r="H192" i="16"/>
  <c r="H253" i="16"/>
  <c r="J255" i="16"/>
  <c r="H261" i="16"/>
  <c r="J263" i="16"/>
  <c r="D30" i="17"/>
  <c r="D34" i="17"/>
  <c r="D38" i="17"/>
  <c r="D71" i="17"/>
  <c r="D75" i="17"/>
  <c r="D79" i="17"/>
  <c r="D116" i="17"/>
  <c r="D120" i="17"/>
  <c r="D124" i="17"/>
  <c r="D157" i="17"/>
  <c r="D161" i="17"/>
  <c r="D165" i="17"/>
  <c r="D198" i="17"/>
  <c r="D202" i="17"/>
  <c r="D206" i="17"/>
  <c r="J37" i="18"/>
  <c r="J45" i="18"/>
  <c r="J53" i="18"/>
  <c r="J49" i="19"/>
  <c r="A18" i="20"/>
  <c r="H36" i="28"/>
  <c r="F42" i="28"/>
  <c r="J80" i="28"/>
  <c r="J83" i="28"/>
  <c r="J128" i="28"/>
  <c r="J142" i="28"/>
  <c r="H148" i="28"/>
  <c r="J295" i="28"/>
  <c r="J672" i="28"/>
  <c r="F42" i="29"/>
  <c r="J106" i="29"/>
  <c r="J522" i="29"/>
  <c r="J40" i="30"/>
  <c r="J641" i="30"/>
  <c r="J15" i="14"/>
  <c r="F17" i="14"/>
  <c r="H18" i="14"/>
  <c r="J19" i="14"/>
  <c r="H31" i="14"/>
  <c r="J33" i="14"/>
  <c r="F37" i="14"/>
  <c r="H39" i="14"/>
  <c r="J41" i="14"/>
  <c r="K47" i="14"/>
  <c r="H83" i="14"/>
  <c r="J85" i="14"/>
  <c r="F97" i="14"/>
  <c r="H99" i="14"/>
  <c r="J101" i="14"/>
  <c r="F105" i="14"/>
  <c r="H107" i="14"/>
  <c r="J109" i="14"/>
  <c r="J175" i="14"/>
  <c r="J285" i="14"/>
  <c r="J483" i="14"/>
  <c r="J602" i="14"/>
  <c r="F636" i="14"/>
  <c r="H638" i="14"/>
  <c r="J640" i="14"/>
  <c r="F644" i="14"/>
  <c r="H646" i="14"/>
  <c r="J672" i="14"/>
  <c r="E11" i="15"/>
  <c r="M11" i="15"/>
  <c r="I15" i="15"/>
  <c r="G17" i="15"/>
  <c r="E19" i="15"/>
  <c r="M19" i="15"/>
  <c r="F17" i="16"/>
  <c r="H83" i="16"/>
  <c r="D10" i="17"/>
  <c r="D14" i="17"/>
  <c r="D18" i="17"/>
  <c r="D51" i="17"/>
  <c r="D55" i="17"/>
  <c r="D59" i="17"/>
  <c r="D92" i="17"/>
  <c r="D96" i="17"/>
  <c r="D100" i="17"/>
  <c r="D137" i="17"/>
  <c r="D141" i="17"/>
  <c r="D145" i="17"/>
  <c r="D178" i="17"/>
  <c r="D182" i="17"/>
  <c r="D186" i="17"/>
  <c r="D219" i="17"/>
  <c r="D223" i="17"/>
  <c r="D227" i="17"/>
  <c r="D239" i="17"/>
  <c r="D243" i="17"/>
  <c r="D247" i="17"/>
  <c r="A20" i="20"/>
  <c r="A19" i="21"/>
  <c r="A20" i="21"/>
  <c r="F63" i="28"/>
  <c r="H97" i="28"/>
  <c r="F103" i="28"/>
  <c r="J194" i="28"/>
  <c r="F253" i="28"/>
  <c r="F279" i="28"/>
  <c r="J296" i="28"/>
  <c r="H373" i="28"/>
  <c r="F402" i="28"/>
  <c r="F476" i="28"/>
  <c r="J188" i="29"/>
  <c r="H528" i="29"/>
  <c r="J574" i="29"/>
  <c r="J429" i="30"/>
  <c r="A25" i="21"/>
  <c r="A27" i="21"/>
  <c r="A29" i="21"/>
  <c r="J9" i="28"/>
  <c r="F13" i="28"/>
  <c r="H15" i="28"/>
  <c r="J17" i="28"/>
  <c r="F21" i="28"/>
  <c r="H31" i="28"/>
  <c r="J33" i="28"/>
  <c r="F37" i="28"/>
  <c r="H39" i="28"/>
  <c r="J41" i="28"/>
  <c r="F98" i="28"/>
  <c r="H100" i="28"/>
  <c r="J102" i="28"/>
  <c r="F106" i="28"/>
  <c r="H108" i="28"/>
  <c r="F371" i="28"/>
  <c r="F372" i="28"/>
  <c r="J381" i="28"/>
  <c r="J423" i="28"/>
  <c r="H429" i="28"/>
  <c r="J483" i="28"/>
  <c r="J545" i="28"/>
  <c r="H551" i="28"/>
  <c r="H595" i="28"/>
  <c r="F601" i="28"/>
  <c r="F636" i="28"/>
  <c r="J14" i="29"/>
  <c r="H20" i="29"/>
  <c r="J38" i="29"/>
  <c r="J58" i="29"/>
  <c r="H80" i="29"/>
  <c r="J175" i="29"/>
  <c r="H345" i="29"/>
  <c r="F351" i="29"/>
  <c r="J405" i="29"/>
  <c r="H14" i="30"/>
  <c r="F20" i="30"/>
  <c r="H82" i="30"/>
  <c r="J210" i="30"/>
  <c r="H216" i="30"/>
  <c r="J299" i="30"/>
  <c r="H305" i="30"/>
  <c r="H319" i="30"/>
  <c r="F325" i="30"/>
  <c r="J510" i="30"/>
  <c r="F525" i="30"/>
  <c r="AH27" i="33"/>
  <c r="A6" i="24"/>
  <c r="A8" i="24"/>
  <c r="A10" i="24"/>
  <c r="A13" i="24"/>
  <c r="A15" i="24"/>
  <c r="A12" i="24"/>
  <c r="A6" i="25"/>
  <c r="A15" i="25"/>
  <c r="H10" i="28"/>
  <c r="J12" i="28"/>
  <c r="F16" i="28"/>
  <c r="H18" i="28"/>
  <c r="J20" i="28"/>
  <c r="F32" i="28"/>
  <c r="H34" i="28"/>
  <c r="J36" i="28"/>
  <c r="F40" i="28"/>
  <c r="H42" i="28"/>
  <c r="F53" i="28"/>
  <c r="H55" i="28"/>
  <c r="F61" i="28"/>
  <c r="H63" i="28"/>
  <c r="H79" i="28"/>
  <c r="H87" i="28"/>
  <c r="J97" i="28"/>
  <c r="F101" i="28"/>
  <c r="H103" i="28"/>
  <c r="J105" i="28"/>
  <c r="F109" i="28"/>
  <c r="F122" i="28"/>
  <c r="H124" i="28"/>
  <c r="J126" i="28"/>
  <c r="F130" i="28"/>
  <c r="F144" i="28"/>
  <c r="H146" i="28"/>
  <c r="J148" i="28"/>
  <c r="F152" i="28"/>
  <c r="F188" i="28"/>
  <c r="H190" i="28"/>
  <c r="J192" i="28"/>
  <c r="F196" i="28"/>
  <c r="F231" i="28"/>
  <c r="H233" i="28"/>
  <c r="J235" i="28"/>
  <c r="F239" i="28"/>
  <c r="H241" i="28"/>
  <c r="F251" i="28"/>
  <c r="H253" i="28"/>
  <c r="J255" i="28"/>
  <c r="F259" i="28"/>
  <c r="H261" i="28"/>
  <c r="J263" i="28"/>
  <c r="F274" i="28"/>
  <c r="H281" i="28"/>
  <c r="J283" i="28"/>
  <c r="J301" i="28"/>
  <c r="H307" i="28"/>
  <c r="J350" i="28"/>
  <c r="J351" i="28"/>
  <c r="H356" i="28"/>
  <c r="J373" i="28"/>
  <c r="H379" i="28"/>
  <c r="H476" i="28"/>
  <c r="F482" i="28"/>
  <c r="H521" i="28"/>
  <c r="F527" i="28"/>
  <c r="J531" i="28"/>
  <c r="H638" i="28"/>
  <c r="F644" i="28"/>
  <c r="F663" i="28"/>
  <c r="J82" i="29"/>
  <c r="F97" i="29"/>
  <c r="F101" i="29"/>
  <c r="J130" i="29"/>
  <c r="J322" i="29"/>
  <c r="H328" i="29"/>
  <c r="F570" i="29"/>
  <c r="J642" i="29"/>
  <c r="F36" i="30"/>
  <c r="F56" i="30"/>
  <c r="H84" i="30"/>
  <c r="J108" i="30"/>
  <c r="J166" i="30"/>
  <c r="H172" i="30"/>
  <c r="J230" i="30"/>
  <c r="H236" i="30"/>
  <c r="J255" i="30"/>
  <c r="H261" i="30"/>
  <c r="J379" i="30"/>
  <c r="F425" i="30"/>
  <c r="H647" i="30"/>
  <c r="F11" i="28"/>
  <c r="H13" i="28"/>
  <c r="J15" i="28"/>
  <c r="F19" i="28"/>
  <c r="H21" i="28"/>
  <c r="J31" i="28"/>
  <c r="F35" i="28"/>
  <c r="H37" i="28"/>
  <c r="J39" i="28"/>
  <c r="F43" i="28"/>
  <c r="H98" i="28"/>
  <c r="J100" i="28"/>
  <c r="F104" i="28"/>
  <c r="H106" i="28"/>
  <c r="J108" i="28"/>
  <c r="H348" i="28"/>
  <c r="H349" i="28"/>
  <c r="F354" i="28"/>
  <c r="F355" i="28"/>
  <c r="H371" i="28"/>
  <c r="F377" i="28"/>
  <c r="J425" i="28"/>
  <c r="H431" i="28"/>
  <c r="J547" i="28"/>
  <c r="H553" i="28"/>
  <c r="J591" i="28"/>
  <c r="H597" i="28"/>
  <c r="J640" i="28"/>
  <c r="H646" i="28"/>
  <c r="H665" i="28"/>
  <c r="F671" i="28"/>
  <c r="F9" i="29"/>
  <c r="F33" i="29"/>
  <c r="J97" i="29"/>
  <c r="H99" i="29"/>
  <c r="H103" i="29"/>
  <c r="F105" i="29"/>
  <c r="F109" i="29"/>
  <c r="J144" i="29"/>
  <c r="H150" i="29"/>
  <c r="H165" i="29"/>
  <c r="F171" i="29"/>
  <c r="J196" i="29"/>
  <c r="J211" i="29"/>
  <c r="H217" i="29"/>
  <c r="F401" i="29"/>
  <c r="H453" i="29"/>
  <c r="F459" i="29"/>
  <c r="J530" i="29"/>
  <c r="F295" i="30"/>
  <c r="H500" i="30"/>
  <c r="F506" i="30"/>
  <c r="AI16" i="33"/>
  <c r="J10" i="28"/>
  <c r="F14" i="28"/>
  <c r="H16" i="28"/>
  <c r="J18" i="28"/>
  <c r="H32" i="28"/>
  <c r="J34" i="28"/>
  <c r="F38" i="28"/>
  <c r="H40" i="28"/>
  <c r="J42" i="28"/>
  <c r="F99" i="28"/>
  <c r="H101" i="28"/>
  <c r="J103" i="28"/>
  <c r="F107" i="28"/>
  <c r="H109" i="28"/>
  <c r="F346" i="28"/>
  <c r="F347" i="28"/>
  <c r="J356" i="28"/>
  <c r="J472" i="28"/>
  <c r="H478" i="28"/>
  <c r="J667" i="28"/>
  <c r="H11" i="29"/>
  <c r="F13" i="29"/>
  <c r="F17" i="29"/>
  <c r="H31" i="29"/>
  <c r="F37" i="29"/>
  <c r="F41" i="29"/>
  <c r="J101" i="29"/>
  <c r="J105" i="29"/>
  <c r="H107" i="29"/>
  <c r="F126" i="29"/>
  <c r="F318" i="29"/>
  <c r="J347" i="29"/>
  <c r="H353" i="29"/>
  <c r="F638" i="29"/>
  <c r="J16" i="30"/>
  <c r="J84" i="30"/>
  <c r="H98" i="30"/>
  <c r="F104" i="30"/>
  <c r="J218" i="30"/>
  <c r="F251" i="30"/>
  <c r="J307" i="30"/>
  <c r="J321" i="30"/>
  <c r="H327" i="30"/>
  <c r="F375" i="30"/>
  <c r="F9" i="28"/>
  <c r="H11" i="28"/>
  <c r="J13" i="28"/>
  <c r="F17" i="28"/>
  <c r="H19" i="28"/>
  <c r="J21" i="28"/>
  <c r="F33" i="28"/>
  <c r="H35" i="28"/>
  <c r="J37" i="28"/>
  <c r="F41" i="28"/>
  <c r="H43" i="28"/>
  <c r="J98" i="28"/>
  <c r="F102" i="28"/>
  <c r="H104" i="28"/>
  <c r="J106" i="28"/>
  <c r="J348" i="28"/>
  <c r="H354" i="28"/>
  <c r="F427" i="28"/>
  <c r="J431" i="28"/>
  <c r="F549" i="28"/>
  <c r="J553" i="28"/>
  <c r="F593" i="28"/>
  <c r="J597" i="28"/>
  <c r="F635" i="28"/>
  <c r="J9" i="29"/>
  <c r="J13" i="29"/>
  <c r="H15" i="29"/>
  <c r="H19" i="29"/>
  <c r="F21" i="29"/>
  <c r="J33" i="29"/>
  <c r="J37" i="29"/>
  <c r="H39" i="29"/>
  <c r="H43" i="29"/>
  <c r="J53" i="29"/>
  <c r="H75" i="29"/>
  <c r="J109" i="29"/>
  <c r="H186" i="29"/>
  <c r="F192" i="29"/>
  <c r="F207" i="29"/>
  <c r="J330" i="29"/>
  <c r="F526" i="29"/>
  <c r="H572" i="29"/>
  <c r="F578" i="29"/>
  <c r="J32" i="30"/>
  <c r="H38" i="30"/>
  <c r="H58" i="30"/>
  <c r="F64" i="30"/>
  <c r="J174" i="30"/>
  <c r="J238" i="30"/>
  <c r="J263" i="30"/>
  <c r="H427" i="30"/>
  <c r="F433" i="30"/>
  <c r="A7" i="24"/>
  <c r="A9" i="24"/>
  <c r="A11" i="24"/>
  <c r="A14" i="24"/>
  <c r="A16" i="24"/>
  <c r="A10" i="25"/>
  <c r="F12" i="28"/>
  <c r="H14" i="28"/>
  <c r="J16" i="28"/>
  <c r="F20" i="28"/>
  <c r="J32" i="28"/>
  <c r="F36" i="28"/>
  <c r="H38" i="28"/>
  <c r="J40" i="28"/>
  <c r="F97" i="28"/>
  <c r="H99" i="28"/>
  <c r="J101" i="28"/>
  <c r="F105" i="28"/>
  <c r="H107" i="28"/>
  <c r="J109" i="28"/>
  <c r="H346" i="28"/>
  <c r="F352" i="28"/>
  <c r="F396" i="28"/>
  <c r="F397" i="28"/>
  <c r="F474" i="28"/>
  <c r="J478" i="28"/>
  <c r="H637" i="28"/>
  <c r="F639" i="28"/>
  <c r="F643" i="28"/>
  <c r="J17" i="29"/>
  <c r="J21" i="29"/>
  <c r="J41" i="29"/>
  <c r="J61" i="29"/>
  <c r="J77" i="29"/>
  <c r="H83" i="29"/>
  <c r="F102" i="29"/>
  <c r="J122" i="29"/>
  <c r="J152" i="29"/>
  <c r="J167" i="29"/>
  <c r="H173" i="29"/>
  <c r="J219" i="29"/>
  <c r="J397" i="29"/>
  <c r="H403" i="29"/>
  <c r="J455" i="29"/>
  <c r="F12" i="30"/>
  <c r="F80" i="30"/>
  <c r="H208" i="30"/>
  <c r="F214" i="30"/>
  <c r="H297" i="30"/>
  <c r="F303" i="30"/>
  <c r="J502" i="30"/>
  <c r="H508" i="30"/>
  <c r="H9" i="28"/>
  <c r="J11" i="28"/>
  <c r="F15" i="28"/>
  <c r="H17" i="28"/>
  <c r="J19" i="28"/>
  <c r="F31" i="28"/>
  <c r="H33" i="28"/>
  <c r="J35" i="28"/>
  <c r="F39" i="28"/>
  <c r="H41" i="28"/>
  <c r="J43" i="28"/>
  <c r="F100" i="28"/>
  <c r="H102" i="28"/>
  <c r="J104" i="28"/>
  <c r="F108" i="28"/>
  <c r="F273" i="28"/>
  <c r="F344" i="28"/>
  <c r="J375" i="28"/>
  <c r="J376" i="28"/>
  <c r="H381" i="28"/>
  <c r="H382" i="28"/>
  <c r="H423" i="28"/>
  <c r="F429" i="28"/>
  <c r="J433" i="28"/>
  <c r="H545" i="28"/>
  <c r="F551" i="28"/>
  <c r="J555" i="28"/>
  <c r="F595" i="28"/>
  <c r="J599" i="28"/>
  <c r="J635" i="28"/>
  <c r="J639" i="28"/>
  <c r="H641" i="28"/>
  <c r="H645" i="28"/>
  <c r="F647" i="28"/>
  <c r="F10" i="29"/>
  <c r="F34" i="29"/>
  <c r="J85" i="29"/>
  <c r="J98" i="29"/>
  <c r="H104" i="29"/>
  <c r="H120" i="29"/>
  <c r="H128" i="29"/>
  <c r="H320" i="29"/>
  <c r="F326" i="29"/>
  <c r="J355" i="29"/>
  <c r="H640" i="29"/>
  <c r="F646" i="29"/>
  <c r="J100" i="30"/>
  <c r="H106" i="30"/>
  <c r="H164" i="30"/>
  <c r="F170" i="30"/>
  <c r="F234" i="30"/>
  <c r="H253" i="30"/>
  <c r="F259" i="30"/>
  <c r="J329" i="30"/>
  <c r="J371" i="30"/>
  <c r="H377" i="30"/>
  <c r="F422" i="28"/>
  <c r="H424" i="28"/>
  <c r="J426" i="28"/>
  <c r="F430" i="28"/>
  <c r="H432" i="28"/>
  <c r="J434" i="28"/>
  <c r="F544" i="28"/>
  <c r="H546" i="28"/>
  <c r="J548" i="28"/>
  <c r="F552" i="28"/>
  <c r="H554" i="28"/>
  <c r="J556" i="28"/>
  <c r="H636" i="28"/>
  <c r="J638" i="28"/>
  <c r="F642" i="28"/>
  <c r="H644" i="28"/>
  <c r="J646" i="28"/>
  <c r="H10" i="29"/>
  <c r="J12" i="29"/>
  <c r="F16" i="29"/>
  <c r="H18" i="29"/>
  <c r="J20" i="29"/>
  <c r="F32" i="29"/>
  <c r="H34" i="29"/>
  <c r="J36" i="29"/>
  <c r="F40" i="29"/>
  <c r="H42" i="29"/>
  <c r="J56" i="29"/>
  <c r="J64" i="29"/>
  <c r="F76" i="29"/>
  <c r="H78" i="29"/>
  <c r="F84" i="29"/>
  <c r="H86" i="29"/>
  <c r="F100" i="29"/>
  <c r="H102" i="29"/>
  <c r="J104" i="29"/>
  <c r="F108" i="29"/>
  <c r="F121" i="29"/>
  <c r="H123" i="29"/>
  <c r="J125" i="29"/>
  <c r="F129" i="29"/>
  <c r="F143" i="29"/>
  <c r="H145" i="29"/>
  <c r="J147" i="29"/>
  <c r="F151" i="29"/>
  <c r="H153" i="29"/>
  <c r="F166" i="29"/>
  <c r="H168" i="29"/>
  <c r="J170" i="29"/>
  <c r="F174" i="29"/>
  <c r="F187" i="29"/>
  <c r="H189" i="29"/>
  <c r="J191" i="29"/>
  <c r="F195" i="29"/>
  <c r="H197" i="29"/>
  <c r="F210" i="29"/>
  <c r="H212" i="29"/>
  <c r="J214" i="29"/>
  <c r="F218" i="29"/>
  <c r="F321" i="29"/>
  <c r="H323" i="29"/>
  <c r="J325" i="29"/>
  <c r="F329" i="29"/>
  <c r="F346" i="29"/>
  <c r="H348" i="29"/>
  <c r="J350" i="29"/>
  <c r="F354" i="29"/>
  <c r="H356" i="29"/>
  <c r="F396" i="29"/>
  <c r="H398" i="29"/>
  <c r="J400" i="29"/>
  <c r="F404" i="29"/>
  <c r="H406" i="29"/>
  <c r="J408" i="29"/>
  <c r="F521" i="29"/>
  <c r="H523" i="29"/>
  <c r="J525" i="29"/>
  <c r="F529" i="29"/>
  <c r="H531" i="29"/>
  <c r="J533" i="29"/>
  <c r="H635" i="29"/>
  <c r="J637" i="29"/>
  <c r="F641" i="29"/>
  <c r="H643" i="29"/>
  <c r="J645" i="29"/>
  <c r="H9" i="30"/>
  <c r="J11" i="30"/>
  <c r="F15" i="30"/>
  <c r="H17" i="30"/>
  <c r="J19" i="30"/>
  <c r="F31" i="30"/>
  <c r="H33" i="30"/>
  <c r="J35" i="30"/>
  <c r="F39" i="30"/>
  <c r="H41" i="30"/>
  <c r="F59" i="30"/>
  <c r="F75" i="30"/>
  <c r="F83" i="30"/>
  <c r="J87" i="30"/>
  <c r="F99" i="30"/>
  <c r="H101" i="30"/>
  <c r="J103" i="30"/>
  <c r="F107" i="30"/>
  <c r="H109" i="30"/>
  <c r="F165" i="30"/>
  <c r="H167" i="30"/>
  <c r="J169" i="30"/>
  <c r="F173" i="30"/>
  <c r="H175" i="30"/>
  <c r="F209" i="30"/>
  <c r="H211" i="30"/>
  <c r="J213" i="30"/>
  <c r="F217" i="30"/>
  <c r="H219" i="30"/>
  <c r="F229" i="30"/>
  <c r="H231" i="30"/>
  <c r="J233" i="30"/>
  <c r="F237" i="30"/>
  <c r="H239" i="30"/>
  <c r="J241" i="30"/>
  <c r="F254" i="30"/>
  <c r="H256" i="30"/>
  <c r="J258" i="30"/>
  <c r="F262" i="30"/>
  <c r="F298" i="30"/>
  <c r="H300" i="30"/>
  <c r="J302" i="30"/>
  <c r="F306" i="30"/>
  <c r="F320" i="30"/>
  <c r="H322" i="30"/>
  <c r="J324" i="30"/>
  <c r="F328" i="30"/>
  <c r="F370" i="30"/>
  <c r="H372" i="30"/>
  <c r="J374" i="30"/>
  <c r="F378" i="30"/>
  <c r="F501" i="30"/>
  <c r="H503" i="30"/>
  <c r="J505" i="30"/>
  <c r="F509" i="30"/>
  <c r="J523" i="30"/>
  <c r="H524" i="30"/>
  <c r="H549" i="30"/>
  <c r="F636" i="30"/>
  <c r="C70" i="31"/>
  <c r="O36" i="33"/>
  <c r="AJ29" i="33"/>
  <c r="AG34" i="34"/>
  <c r="L42" i="38"/>
  <c r="F637" i="28"/>
  <c r="H639" i="28"/>
  <c r="J641" i="28"/>
  <c r="F645" i="28"/>
  <c r="H647" i="28"/>
  <c r="F11" i="29"/>
  <c r="H13" i="29"/>
  <c r="J15" i="29"/>
  <c r="F19" i="29"/>
  <c r="H21" i="29"/>
  <c r="J31" i="29"/>
  <c r="H37" i="29"/>
  <c r="J39" i="29"/>
  <c r="F43" i="29"/>
  <c r="H97" i="29"/>
  <c r="J99" i="29"/>
  <c r="F103" i="29"/>
  <c r="H105" i="29"/>
  <c r="J107" i="29"/>
  <c r="F636" i="29"/>
  <c r="H638" i="29"/>
  <c r="J640" i="29"/>
  <c r="F644" i="29"/>
  <c r="H646" i="29"/>
  <c r="F10" i="30"/>
  <c r="H12" i="30"/>
  <c r="J14" i="30"/>
  <c r="F18" i="30"/>
  <c r="H20" i="30"/>
  <c r="F34" i="30"/>
  <c r="H36" i="30"/>
  <c r="J38" i="30"/>
  <c r="F42" i="30"/>
  <c r="J98" i="30"/>
  <c r="F102" i="30"/>
  <c r="H104" i="30"/>
  <c r="J106" i="30"/>
  <c r="J556" i="30"/>
  <c r="H639" i="30"/>
  <c r="F645" i="30"/>
  <c r="AG22" i="33"/>
  <c r="O21" i="38"/>
  <c r="N44" i="38"/>
  <c r="J636" i="28"/>
  <c r="F640" i="28"/>
  <c r="H642" i="28"/>
  <c r="J644" i="28"/>
  <c r="J10" i="29"/>
  <c r="F14" i="29"/>
  <c r="H16" i="29"/>
  <c r="J18" i="29"/>
  <c r="H32" i="29"/>
  <c r="J34" i="29"/>
  <c r="F38" i="29"/>
  <c r="H40" i="29"/>
  <c r="J42" i="29"/>
  <c r="F98" i="29"/>
  <c r="H100" i="29"/>
  <c r="J102" i="29"/>
  <c r="F106" i="29"/>
  <c r="H108" i="29"/>
  <c r="F164" i="29"/>
  <c r="J635" i="29"/>
  <c r="F639" i="29"/>
  <c r="H641" i="29"/>
  <c r="J643" i="29"/>
  <c r="F647" i="29"/>
  <c r="J9" i="30"/>
  <c r="F13" i="30"/>
  <c r="H15" i="30"/>
  <c r="J17" i="30"/>
  <c r="F21" i="30"/>
  <c r="H31" i="30"/>
  <c r="J33" i="30"/>
  <c r="F37" i="30"/>
  <c r="H39" i="30"/>
  <c r="J41" i="30"/>
  <c r="F97" i="30"/>
  <c r="H99" i="30"/>
  <c r="J101" i="30"/>
  <c r="F105" i="30"/>
  <c r="H107" i="30"/>
  <c r="J109" i="30"/>
  <c r="F296" i="30"/>
  <c r="F547" i="30"/>
  <c r="AJ13" i="33"/>
  <c r="AI24" i="33"/>
  <c r="AH23" i="34"/>
  <c r="E23" i="38"/>
  <c r="H636" i="29"/>
  <c r="J638" i="29"/>
  <c r="F642" i="29"/>
  <c r="H644" i="29"/>
  <c r="J646" i="29"/>
  <c r="H10" i="30"/>
  <c r="J12" i="30"/>
  <c r="F16" i="30"/>
  <c r="H18" i="30"/>
  <c r="J20" i="30"/>
  <c r="F32" i="30"/>
  <c r="H34" i="30"/>
  <c r="J36" i="30"/>
  <c r="F40" i="30"/>
  <c r="H42" i="30"/>
  <c r="F100" i="30"/>
  <c r="H102" i="30"/>
  <c r="J104" i="30"/>
  <c r="F108" i="30"/>
  <c r="F637" i="30"/>
  <c r="X37" i="31"/>
  <c r="AI34" i="33"/>
  <c r="C65" i="38"/>
  <c r="H38" i="36"/>
  <c r="F638" i="28"/>
  <c r="H640" i="28"/>
  <c r="J642" i="28"/>
  <c r="F646" i="28"/>
  <c r="F12" i="29"/>
  <c r="H14" i="29"/>
  <c r="J16" i="29"/>
  <c r="F20" i="29"/>
  <c r="J32" i="29"/>
  <c r="F36" i="29"/>
  <c r="H38" i="29"/>
  <c r="J40" i="29"/>
  <c r="H98" i="29"/>
  <c r="J100" i="29"/>
  <c r="F104" i="29"/>
  <c r="H106" i="29"/>
  <c r="J108" i="29"/>
  <c r="F637" i="29"/>
  <c r="H639" i="29"/>
  <c r="J641" i="29"/>
  <c r="F645" i="29"/>
  <c r="H647" i="29"/>
  <c r="F11" i="30"/>
  <c r="H13" i="30"/>
  <c r="J15" i="30"/>
  <c r="F19" i="30"/>
  <c r="H21" i="30"/>
  <c r="J31" i="30"/>
  <c r="H37" i="30"/>
  <c r="J39" i="30"/>
  <c r="F43" i="30"/>
  <c r="H97" i="30"/>
  <c r="J99" i="30"/>
  <c r="F103" i="30"/>
  <c r="H105" i="30"/>
  <c r="J107" i="30"/>
  <c r="J640" i="30"/>
  <c r="H646" i="30"/>
  <c r="O37" i="32"/>
  <c r="AI8" i="33"/>
  <c r="AH19" i="33"/>
  <c r="AG30" i="33"/>
  <c r="E67" i="38"/>
  <c r="H635" i="28"/>
  <c r="J637" i="28"/>
  <c r="F641" i="28"/>
  <c r="H643" i="28"/>
  <c r="J645" i="28"/>
  <c r="J661" i="28"/>
  <c r="F665" i="28"/>
  <c r="H667" i="28"/>
  <c r="J669" i="28"/>
  <c r="H9" i="29"/>
  <c r="J11" i="29"/>
  <c r="F15" i="29"/>
  <c r="H17" i="29"/>
  <c r="J19" i="29"/>
  <c r="F31" i="29"/>
  <c r="H33" i="29"/>
  <c r="J35" i="29"/>
  <c r="F39" i="29"/>
  <c r="H41" i="29"/>
  <c r="J55" i="29"/>
  <c r="J63" i="29"/>
  <c r="H77" i="29"/>
  <c r="H85" i="29"/>
  <c r="J87" i="29"/>
  <c r="F99" i="29"/>
  <c r="H101" i="29"/>
  <c r="J103" i="29"/>
  <c r="F107" i="29"/>
  <c r="H109" i="29"/>
  <c r="F120" i="29"/>
  <c r="H122" i="29"/>
  <c r="J124" i="29"/>
  <c r="F128" i="29"/>
  <c r="H130" i="29"/>
  <c r="F142" i="29"/>
  <c r="H144" i="29"/>
  <c r="J146" i="29"/>
  <c r="F150" i="29"/>
  <c r="H152" i="29"/>
  <c r="F165" i="29"/>
  <c r="H167" i="29"/>
  <c r="J169" i="29"/>
  <c r="F173" i="29"/>
  <c r="H175" i="29"/>
  <c r="F186" i="29"/>
  <c r="H188" i="29"/>
  <c r="J190" i="29"/>
  <c r="F194" i="29"/>
  <c r="H196" i="29"/>
  <c r="F209" i="29"/>
  <c r="H211" i="29"/>
  <c r="J213" i="29"/>
  <c r="F217" i="29"/>
  <c r="H219" i="29"/>
  <c r="F320" i="29"/>
  <c r="H322" i="29"/>
  <c r="J324" i="29"/>
  <c r="F328" i="29"/>
  <c r="H330" i="29"/>
  <c r="F345" i="29"/>
  <c r="H347" i="29"/>
  <c r="J349" i="29"/>
  <c r="F353" i="29"/>
  <c r="H355" i="29"/>
  <c r="H397" i="29"/>
  <c r="J399" i="29"/>
  <c r="F403" i="29"/>
  <c r="H405" i="29"/>
  <c r="J407" i="29"/>
  <c r="J449" i="29"/>
  <c r="F453" i="29"/>
  <c r="H455" i="29"/>
  <c r="J457" i="29"/>
  <c r="H522" i="29"/>
  <c r="J524" i="29"/>
  <c r="F528" i="29"/>
  <c r="H530" i="29"/>
  <c r="J532" i="29"/>
  <c r="J568" i="29"/>
  <c r="F572" i="29"/>
  <c r="H574" i="29"/>
  <c r="J576" i="29"/>
  <c r="J636" i="29"/>
  <c r="F640" i="29"/>
  <c r="H642" i="29"/>
  <c r="J644" i="29"/>
  <c r="J10" i="30"/>
  <c r="F14" i="30"/>
  <c r="H16" i="30"/>
  <c r="J18" i="30"/>
  <c r="H32" i="30"/>
  <c r="J34" i="30"/>
  <c r="F38" i="30"/>
  <c r="H40" i="30"/>
  <c r="J42" i="30"/>
  <c r="F58" i="30"/>
  <c r="F82" i="30"/>
  <c r="F98" i="30"/>
  <c r="H100" i="30"/>
  <c r="J102" i="30"/>
  <c r="F106" i="30"/>
  <c r="H108" i="30"/>
  <c r="F164" i="30"/>
  <c r="H166" i="30"/>
  <c r="J168" i="30"/>
  <c r="F172" i="30"/>
  <c r="H174" i="30"/>
  <c r="F208" i="30"/>
  <c r="H210" i="30"/>
  <c r="J212" i="30"/>
  <c r="F216" i="30"/>
  <c r="H218" i="30"/>
  <c r="H230" i="30"/>
  <c r="J232" i="30"/>
  <c r="F236" i="30"/>
  <c r="H238" i="30"/>
  <c r="J240" i="30"/>
  <c r="F253" i="30"/>
  <c r="H255" i="30"/>
  <c r="J257" i="30"/>
  <c r="F261" i="30"/>
  <c r="H263" i="30"/>
  <c r="F297" i="30"/>
  <c r="H299" i="30"/>
  <c r="J301" i="30"/>
  <c r="F305" i="30"/>
  <c r="H307" i="30"/>
  <c r="F319" i="30"/>
  <c r="H321" i="30"/>
  <c r="J323" i="30"/>
  <c r="F327" i="30"/>
  <c r="H329" i="30"/>
  <c r="H371" i="30"/>
  <c r="J373" i="30"/>
  <c r="F377" i="30"/>
  <c r="H379" i="30"/>
  <c r="J381" i="30"/>
  <c r="J423" i="30"/>
  <c r="F427" i="30"/>
  <c r="H429" i="30"/>
  <c r="J431" i="30"/>
  <c r="F500" i="30"/>
  <c r="H502" i="30"/>
  <c r="J504" i="30"/>
  <c r="F508" i="30"/>
  <c r="H510" i="30"/>
  <c r="J521" i="30"/>
  <c r="H522" i="30"/>
  <c r="F523" i="30"/>
  <c r="J578" i="30"/>
  <c r="W37" i="32"/>
  <c r="AJ21" i="33"/>
  <c r="AI32" i="33"/>
  <c r="L28" i="38"/>
  <c r="V52" i="38"/>
  <c r="J460" i="29"/>
  <c r="J579" i="29"/>
  <c r="F635" i="29"/>
  <c r="H637" i="29"/>
  <c r="J639" i="29"/>
  <c r="F643" i="29"/>
  <c r="H645" i="29"/>
  <c r="J647" i="29"/>
  <c r="F9" i="30"/>
  <c r="H11" i="30"/>
  <c r="J13" i="30"/>
  <c r="F17" i="30"/>
  <c r="H19" i="30"/>
  <c r="J21" i="30"/>
  <c r="F33" i="30"/>
  <c r="J37" i="30"/>
  <c r="F41" i="30"/>
  <c r="H43" i="30"/>
  <c r="F53" i="30"/>
  <c r="H79" i="30"/>
  <c r="F85" i="30"/>
  <c r="J97" i="30"/>
  <c r="F101" i="30"/>
  <c r="H103" i="30"/>
  <c r="J105" i="30"/>
  <c r="F109" i="30"/>
  <c r="J434" i="30"/>
  <c r="J499" i="30"/>
  <c r="H523" i="30"/>
  <c r="J527" i="30"/>
  <c r="H638" i="30"/>
  <c r="F644" i="30"/>
  <c r="AG14" i="33"/>
  <c r="X54" i="38"/>
  <c r="AJ31" i="37"/>
  <c r="J636" i="30"/>
  <c r="F640" i="30"/>
  <c r="H642" i="30"/>
  <c r="J644" i="30"/>
  <c r="D70" i="31"/>
  <c r="L70" i="31"/>
  <c r="X37" i="32"/>
  <c r="C70" i="32"/>
  <c r="AJ8" i="33"/>
  <c r="AG9" i="33"/>
  <c r="AH14" i="33"/>
  <c r="AJ16" i="33"/>
  <c r="AG17" i="33"/>
  <c r="AI19" i="33"/>
  <c r="AH22" i="33"/>
  <c r="AJ24" i="33"/>
  <c r="AG25" i="33"/>
  <c r="AI27" i="33"/>
  <c r="AH30" i="33"/>
  <c r="AJ32" i="33"/>
  <c r="AJ34" i="33"/>
  <c r="AG35" i="33"/>
  <c r="Y69" i="33"/>
  <c r="AJ25" i="34"/>
  <c r="AI36" i="34"/>
  <c r="F18" i="38"/>
  <c r="M23" i="38"/>
  <c r="C25" i="38"/>
  <c r="V44" i="38"/>
  <c r="X46" i="38"/>
  <c r="C57" i="38"/>
  <c r="E59" i="38"/>
  <c r="M67" i="38"/>
  <c r="O69" i="38"/>
  <c r="S38" i="36"/>
  <c r="F545" i="30"/>
  <c r="H547" i="30"/>
  <c r="F567" i="30"/>
  <c r="F635" i="30"/>
  <c r="H637" i="30"/>
  <c r="J639" i="30"/>
  <c r="F643" i="30"/>
  <c r="H645" i="30"/>
  <c r="J647" i="30"/>
  <c r="E70" i="31"/>
  <c r="M70" i="31"/>
  <c r="U70" i="31"/>
  <c r="D70" i="32"/>
  <c r="L70" i="32"/>
  <c r="AH9" i="33"/>
  <c r="AG12" i="33"/>
  <c r="AI14" i="33"/>
  <c r="AH17" i="33"/>
  <c r="AJ19" i="33"/>
  <c r="AG20" i="33"/>
  <c r="AI22" i="33"/>
  <c r="AH25" i="33"/>
  <c r="AJ27" i="33"/>
  <c r="AG28" i="33"/>
  <c r="AI30" i="33"/>
  <c r="AJ35" i="33"/>
  <c r="AG18" i="34"/>
  <c r="N18" i="38"/>
  <c r="D20" i="38"/>
  <c r="AH24" i="35"/>
  <c r="C49" i="38"/>
  <c r="E51" i="38"/>
  <c r="M59" i="38"/>
  <c r="O61" i="38"/>
  <c r="U67" i="38"/>
  <c r="W69" i="38"/>
  <c r="AC38" i="36"/>
  <c r="F638" i="30"/>
  <c r="H640" i="30"/>
  <c r="J642" i="30"/>
  <c r="F646" i="30"/>
  <c r="C37" i="31"/>
  <c r="F70" i="31"/>
  <c r="N70" i="31"/>
  <c r="V70" i="31"/>
  <c r="E70" i="32"/>
  <c r="M70" i="32"/>
  <c r="U70" i="32"/>
  <c r="AG7" i="33"/>
  <c r="AI9" i="33"/>
  <c r="AH12" i="33"/>
  <c r="AJ14" i="33"/>
  <c r="AG15" i="33"/>
  <c r="AI17" i="33"/>
  <c r="AH20" i="33"/>
  <c r="AJ22" i="33"/>
  <c r="AG23" i="33"/>
  <c r="AI25" i="33"/>
  <c r="AH28" i="33"/>
  <c r="AJ30" i="33"/>
  <c r="AG31" i="33"/>
  <c r="AJ9" i="34"/>
  <c r="AI20" i="34"/>
  <c r="AH31" i="34"/>
  <c r="D70" i="34"/>
  <c r="O13" i="38"/>
  <c r="E15" i="38"/>
  <c r="L20" i="38"/>
  <c r="F34" i="38"/>
  <c r="C41" i="38"/>
  <c r="E43" i="38"/>
  <c r="M51" i="38"/>
  <c r="O53" i="38"/>
  <c r="U59" i="38"/>
  <c r="W61" i="38"/>
  <c r="Y63" i="38"/>
  <c r="H635" i="30"/>
  <c r="J637" i="30"/>
  <c r="F641" i="30"/>
  <c r="H643" i="30"/>
  <c r="J645" i="30"/>
  <c r="D37" i="31"/>
  <c r="L37" i="31"/>
  <c r="O70" i="31"/>
  <c r="W70" i="31"/>
  <c r="C37" i="32"/>
  <c r="F70" i="32"/>
  <c r="N70" i="32"/>
  <c r="V70" i="32"/>
  <c r="AH7" i="33"/>
  <c r="AJ9" i="33"/>
  <c r="AG10" i="33"/>
  <c r="C36" i="33"/>
  <c r="AI12" i="33"/>
  <c r="AH15" i="33"/>
  <c r="AJ17" i="33"/>
  <c r="AG18" i="33"/>
  <c r="AI20" i="33"/>
  <c r="AH23" i="33"/>
  <c r="AJ25" i="33"/>
  <c r="AG26" i="33"/>
  <c r="AI28" i="33"/>
  <c r="AH31" i="33"/>
  <c r="AJ33" i="34"/>
  <c r="L70" i="34"/>
  <c r="F10" i="38"/>
  <c r="M15" i="38"/>
  <c r="C17" i="38"/>
  <c r="N34" i="38"/>
  <c r="D36" i="38"/>
  <c r="M43" i="38"/>
  <c r="U51" i="38"/>
  <c r="W53" i="38"/>
  <c r="Y55" i="38"/>
  <c r="D66" i="38"/>
  <c r="F68" i="38"/>
  <c r="E37" i="31"/>
  <c r="M37" i="31"/>
  <c r="U37" i="31"/>
  <c r="X70" i="31"/>
  <c r="D37" i="32"/>
  <c r="L37" i="32"/>
  <c r="O70" i="32"/>
  <c r="W70" i="32"/>
  <c r="AI7" i="33"/>
  <c r="AH10" i="33"/>
  <c r="D36" i="33"/>
  <c r="L36" i="33"/>
  <c r="AJ12" i="33"/>
  <c r="AG13" i="33"/>
  <c r="AI15" i="33"/>
  <c r="AH18" i="33"/>
  <c r="AJ20" i="33"/>
  <c r="AG21" i="33"/>
  <c r="AI23" i="33"/>
  <c r="AH26" i="33"/>
  <c r="AJ28" i="33"/>
  <c r="AG29" i="33"/>
  <c r="AI31" i="33"/>
  <c r="AH15" i="34"/>
  <c r="AG26" i="34"/>
  <c r="N10" i="38"/>
  <c r="AH16" i="35"/>
  <c r="O29" i="38"/>
  <c r="E31" i="38"/>
  <c r="L36" i="38"/>
  <c r="U43" i="38"/>
  <c r="Y47" i="38"/>
  <c r="D58" i="38"/>
  <c r="F60" i="38"/>
  <c r="L66" i="38"/>
  <c r="N68" i="38"/>
  <c r="J635" i="30"/>
  <c r="F639" i="30"/>
  <c r="H641" i="30"/>
  <c r="J643" i="30"/>
  <c r="F647" i="30"/>
  <c r="F37" i="31"/>
  <c r="N37" i="31"/>
  <c r="V37" i="31"/>
  <c r="E37" i="32"/>
  <c r="M37" i="32"/>
  <c r="U37" i="32"/>
  <c r="X70" i="32"/>
  <c r="AJ7" i="33"/>
  <c r="AG8" i="33"/>
  <c r="AI10" i="33"/>
  <c r="E36" i="33"/>
  <c r="M36" i="33"/>
  <c r="U36" i="33"/>
  <c r="AH13" i="33"/>
  <c r="AJ15" i="33"/>
  <c r="AG16" i="33"/>
  <c r="AI18" i="33"/>
  <c r="AH21" i="33"/>
  <c r="AJ23" i="33"/>
  <c r="AG24" i="33"/>
  <c r="AI26" i="33"/>
  <c r="AH29" i="33"/>
  <c r="AJ31" i="33"/>
  <c r="AG32" i="33"/>
  <c r="AH33" i="33"/>
  <c r="AJ17" i="34"/>
  <c r="AI28" i="34"/>
  <c r="F26" i="38"/>
  <c r="M31" i="38"/>
  <c r="C33" i="38"/>
  <c r="D50" i="38"/>
  <c r="F52" i="38"/>
  <c r="L58" i="38"/>
  <c r="N60" i="38"/>
  <c r="V68" i="38"/>
  <c r="AF32" i="41"/>
  <c r="H636" i="30"/>
  <c r="J638" i="30"/>
  <c r="F642" i="30"/>
  <c r="H644" i="30"/>
  <c r="J646" i="30"/>
  <c r="O37" i="31"/>
  <c r="W37" i="31"/>
  <c r="M104" i="3"/>
  <c r="L104" i="3"/>
  <c r="Q22" i="2"/>
  <c r="P22" i="2"/>
  <c r="Q21" i="2"/>
  <c r="P21" i="2"/>
  <c r="I29" i="2"/>
  <c r="M10" i="4"/>
  <c r="L10" i="4"/>
  <c r="K10" i="4"/>
  <c r="I10" i="4"/>
  <c r="L42" i="4"/>
  <c r="M74" i="4"/>
  <c r="L74" i="4"/>
  <c r="X91" i="4"/>
  <c r="M109" i="4"/>
  <c r="L109" i="4"/>
  <c r="L16" i="5"/>
  <c r="K16" i="5"/>
  <c r="I16" i="5"/>
  <c r="I35" i="6"/>
  <c r="O32" i="6"/>
  <c r="M32" i="6"/>
  <c r="L32" i="6"/>
  <c r="K32" i="6"/>
  <c r="J32" i="6"/>
  <c r="O7" i="10"/>
  <c r="M7" i="10"/>
  <c r="L7" i="10"/>
  <c r="K7" i="10"/>
  <c r="J7" i="10"/>
  <c r="E61" i="10"/>
  <c r="O15" i="11"/>
  <c r="M15" i="11"/>
  <c r="L15" i="11"/>
  <c r="K15" i="11"/>
  <c r="J15" i="11"/>
  <c r="M303" i="14"/>
  <c r="L303" i="14"/>
  <c r="M591" i="14"/>
  <c r="L591" i="14"/>
  <c r="I23" i="2"/>
  <c r="H23" i="2"/>
  <c r="G23" i="2"/>
  <c r="Q6" i="2"/>
  <c r="P6" i="2"/>
  <c r="I14" i="2"/>
  <c r="P16" i="2"/>
  <c r="O16" i="2"/>
  <c r="R16" i="2"/>
  <c r="I24" i="2"/>
  <c r="H24" i="2"/>
  <c r="U114" i="3"/>
  <c r="S114" i="3"/>
  <c r="M22" i="4"/>
  <c r="L22" i="4"/>
  <c r="K22" i="4"/>
  <c r="I22" i="4"/>
  <c r="L54" i="4"/>
  <c r="M86" i="4"/>
  <c r="L86" i="4"/>
  <c r="L29" i="5"/>
  <c r="M17" i="6"/>
  <c r="L17" i="6"/>
  <c r="K17" i="6"/>
  <c r="J17" i="6"/>
  <c r="G36" i="6"/>
  <c r="O53" i="6"/>
  <c r="M53" i="6"/>
  <c r="L53" i="6"/>
  <c r="O10" i="7"/>
  <c r="M10" i="7"/>
  <c r="L10" i="7"/>
  <c r="K10" i="7"/>
  <c r="J10" i="7"/>
  <c r="O50" i="10"/>
  <c r="M50" i="10"/>
  <c r="L50" i="10"/>
  <c r="K50" i="10"/>
  <c r="J50" i="10"/>
  <c r="O85" i="10"/>
  <c r="O36" i="11"/>
  <c r="M36" i="11"/>
  <c r="L36" i="11"/>
  <c r="K36" i="11"/>
  <c r="J36" i="11"/>
  <c r="I6" i="2"/>
  <c r="X98" i="3"/>
  <c r="U98" i="3"/>
  <c r="S98" i="3"/>
  <c r="U111" i="4"/>
  <c r="S111" i="4"/>
  <c r="L34" i="4"/>
  <c r="K34" i="4"/>
  <c r="I34" i="4"/>
  <c r="M66" i="4"/>
  <c r="L66" i="4"/>
  <c r="L8" i="5"/>
  <c r="K8" i="5"/>
  <c r="I8" i="5"/>
  <c r="I14" i="6"/>
  <c r="O11" i="6"/>
  <c r="M11" i="6"/>
  <c r="L11" i="6"/>
  <c r="K11" i="6"/>
  <c r="J11" i="6"/>
  <c r="E37" i="6"/>
  <c r="O15" i="10"/>
  <c r="M15" i="10"/>
  <c r="L15" i="10"/>
  <c r="K15" i="10"/>
  <c r="J15" i="10"/>
  <c r="O71" i="10"/>
  <c r="M71" i="10"/>
  <c r="L71" i="10"/>
  <c r="K71" i="10"/>
  <c r="J71" i="10"/>
  <c r="G91" i="10"/>
  <c r="M98" i="14"/>
  <c r="L98" i="14"/>
  <c r="M106" i="20"/>
  <c r="I106" i="20"/>
  <c r="Q8" i="2"/>
  <c r="P8" i="2"/>
  <c r="O8" i="2"/>
  <c r="R8" i="2"/>
  <c r="I13" i="2"/>
  <c r="Q23" i="2"/>
  <c r="P23" i="2"/>
  <c r="I8" i="2"/>
  <c r="H8" i="2"/>
  <c r="P29" i="2"/>
  <c r="M98" i="4"/>
  <c r="L98" i="4"/>
  <c r="J98" i="4"/>
  <c r="H98" i="4"/>
  <c r="M14" i="4"/>
  <c r="L14" i="4"/>
  <c r="K14" i="4"/>
  <c r="I14" i="4"/>
  <c r="L46" i="4"/>
  <c r="M78" i="4"/>
  <c r="L78" i="4"/>
  <c r="X95" i="4"/>
  <c r="M113" i="4"/>
  <c r="L113" i="4"/>
  <c r="J113" i="4"/>
  <c r="H113" i="4"/>
  <c r="L21" i="5"/>
  <c r="K21" i="5"/>
  <c r="I21" i="5"/>
  <c r="E15" i="7"/>
  <c r="O36" i="10"/>
  <c r="M36" i="10"/>
  <c r="L36" i="10"/>
  <c r="K36" i="10"/>
  <c r="J36" i="10"/>
  <c r="I63" i="10"/>
  <c r="O58" i="10"/>
  <c r="M58" i="10"/>
  <c r="L58" i="10"/>
  <c r="K58" i="10"/>
  <c r="J58" i="10"/>
  <c r="E92" i="10"/>
  <c r="O11" i="11"/>
  <c r="M11" i="11"/>
  <c r="L11" i="11"/>
  <c r="K11" i="11"/>
  <c r="J11" i="11"/>
  <c r="L100" i="14"/>
  <c r="M100" i="14"/>
  <c r="N14" i="2"/>
  <c r="P14" i="2"/>
  <c r="I22" i="2"/>
  <c r="Q24" i="2"/>
  <c r="P24" i="2"/>
  <c r="O24" i="2"/>
  <c r="R24" i="2"/>
  <c r="X90" i="3"/>
  <c r="M26" i="4"/>
  <c r="L26" i="4"/>
  <c r="K26" i="4"/>
  <c r="I26" i="4"/>
  <c r="L58" i="4"/>
  <c r="X31" i="5"/>
  <c r="W31" i="5"/>
  <c r="U31" i="5"/>
  <c r="S31" i="5"/>
  <c r="L33" i="5"/>
  <c r="J33" i="5"/>
  <c r="H33" i="5"/>
  <c r="O46" i="10"/>
  <c r="M46" i="10"/>
  <c r="L46" i="10"/>
  <c r="K46" i="10"/>
  <c r="J46" i="10"/>
  <c r="O81" i="10"/>
  <c r="AG25" i="14"/>
  <c r="AI9" i="14"/>
  <c r="AH9" i="14"/>
  <c r="L102" i="14"/>
  <c r="M102" i="14"/>
  <c r="M259" i="28"/>
  <c r="L259" i="28"/>
  <c r="P13" i="2"/>
  <c r="I21" i="2"/>
  <c r="M6" i="4"/>
  <c r="L6" i="4"/>
  <c r="K6" i="4"/>
  <c r="I6" i="4"/>
  <c r="L38" i="4"/>
  <c r="K38" i="4"/>
  <c r="I38" i="4"/>
  <c r="M70" i="4"/>
  <c r="L70" i="4"/>
  <c r="X87" i="4"/>
  <c r="M105" i="4"/>
  <c r="L105" i="4"/>
  <c r="L12" i="5"/>
  <c r="K12" i="5"/>
  <c r="I12" i="5"/>
  <c r="O7" i="6"/>
  <c r="M7" i="6"/>
  <c r="L7" i="6"/>
  <c r="K7" i="6"/>
  <c r="J7" i="6"/>
  <c r="O43" i="6"/>
  <c r="M43" i="6"/>
  <c r="L43" i="6"/>
  <c r="K43" i="6"/>
  <c r="J43" i="6"/>
  <c r="O11" i="10"/>
  <c r="M11" i="10"/>
  <c r="L11" i="10"/>
  <c r="K11" i="10"/>
  <c r="J11" i="10"/>
  <c r="M24" i="10"/>
  <c r="L24" i="10"/>
  <c r="K24" i="10"/>
  <c r="J24" i="10"/>
  <c r="M102" i="10"/>
  <c r="L102" i="10"/>
  <c r="K102" i="10"/>
  <c r="J102" i="10"/>
  <c r="O19" i="11"/>
  <c r="M19" i="11"/>
  <c r="L19" i="11"/>
  <c r="K19" i="11"/>
  <c r="I24" i="11"/>
  <c r="J19" i="11"/>
  <c r="AS19" i="14"/>
  <c r="AT19" i="14"/>
  <c r="I16" i="2"/>
  <c r="H16" i="2"/>
  <c r="H6" i="3"/>
  <c r="M6" i="3"/>
  <c r="L6" i="3"/>
  <c r="J6" i="3"/>
  <c r="M18" i="4"/>
  <c r="L18" i="4"/>
  <c r="K18" i="4"/>
  <c r="I18" i="4"/>
  <c r="L50" i="4"/>
  <c r="M82" i="4"/>
  <c r="L82" i="4"/>
  <c r="X99" i="4"/>
  <c r="U99" i="4"/>
  <c r="S99" i="4"/>
  <c r="L25" i="5"/>
  <c r="K25" i="5"/>
  <c r="I25" i="5"/>
  <c r="O64" i="6"/>
  <c r="M64" i="6"/>
  <c r="L64" i="6"/>
  <c r="K64" i="6"/>
  <c r="J64" i="6"/>
  <c r="O14" i="7"/>
  <c r="I17" i="7"/>
  <c r="M14" i="7"/>
  <c r="L14" i="7"/>
  <c r="K14" i="7"/>
  <c r="J14" i="7"/>
  <c r="O21" i="7"/>
  <c r="M21" i="7"/>
  <c r="L21" i="7"/>
  <c r="K21" i="7"/>
  <c r="J21" i="7"/>
  <c r="O32" i="10"/>
  <c r="M32" i="10"/>
  <c r="L32" i="10"/>
  <c r="K32" i="10"/>
  <c r="J32" i="10"/>
  <c r="O54" i="10"/>
  <c r="M54" i="10"/>
  <c r="L54" i="10"/>
  <c r="I59" i="10"/>
  <c r="K54" i="10"/>
  <c r="J54" i="10"/>
  <c r="G25" i="11"/>
  <c r="AS14" i="14"/>
  <c r="AT14" i="14"/>
  <c r="S15" i="15"/>
  <c r="R15" i="15"/>
  <c r="V61" i="20"/>
  <c r="T61" i="20"/>
  <c r="X94" i="3"/>
  <c r="M30" i="4"/>
  <c r="L30" i="4"/>
  <c r="K30" i="4"/>
  <c r="I30" i="4"/>
  <c r="M62" i="4"/>
  <c r="L62" i="4"/>
  <c r="O19" i="10"/>
  <c r="M19" i="10"/>
  <c r="L19" i="10"/>
  <c r="K19" i="10"/>
  <c r="J19" i="10"/>
  <c r="G60" i="10"/>
  <c r="G95" i="10"/>
  <c r="E26" i="11"/>
  <c r="L327" i="14"/>
  <c r="M327" i="14"/>
  <c r="M637" i="14"/>
  <c r="L637" i="14"/>
  <c r="M18" i="6"/>
  <c r="L18" i="6"/>
  <c r="K18" i="6"/>
  <c r="J18" i="6"/>
  <c r="H36" i="6"/>
  <c r="F37" i="6"/>
  <c r="F15" i="7"/>
  <c r="M25" i="10"/>
  <c r="L25" i="10"/>
  <c r="K25" i="10"/>
  <c r="J25" i="10"/>
  <c r="H60" i="10"/>
  <c r="F61" i="10"/>
  <c r="H25" i="11"/>
  <c r="F26" i="11"/>
  <c r="M12" i="14"/>
  <c r="L12" i="14"/>
  <c r="AH18" i="14"/>
  <c r="AI24" i="14"/>
  <c r="AI23" i="14"/>
  <c r="AI18" i="14"/>
  <c r="M106" i="14"/>
  <c r="L106" i="14"/>
  <c r="M164" i="14"/>
  <c r="L164" i="14"/>
  <c r="L166" i="14"/>
  <c r="M166" i="14"/>
  <c r="M168" i="14"/>
  <c r="M375" i="14"/>
  <c r="L375" i="14"/>
  <c r="M661" i="14"/>
  <c r="L661" i="14"/>
  <c r="M10" i="16"/>
  <c r="L10" i="16"/>
  <c r="M82" i="16"/>
  <c r="L82" i="16"/>
  <c r="K15" i="18"/>
  <c r="L11" i="20"/>
  <c r="M11" i="20"/>
  <c r="I11" i="20"/>
  <c r="M138" i="20"/>
  <c r="I138" i="20"/>
  <c r="K11" i="33"/>
  <c r="G36" i="33"/>
  <c r="J11" i="33"/>
  <c r="I11" i="33"/>
  <c r="H11" i="33"/>
  <c r="O8" i="6"/>
  <c r="M8" i="6"/>
  <c r="L8" i="6"/>
  <c r="K8" i="6"/>
  <c r="J8" i="6"/>
  <c r="O12" i="6"/>
  <c r="I15" i="6"/>
  <c r="M12" i="6"/>
  <c r="L12" i="6"/>
  <c r="K12" i="6"/>
  <c r="J12" i="6"/>
  <c r="O19" i="6"/>
  <c r="M19" i="6"/>
  <c r="L19" i="6"/>
  <c r="K19" i="6"/>
  <c r="J19" i="6"/>
  <c r="O29" i="6"/>
  <c r="M29" i="6"/>
  <c r="L29" i="6"/>
  <c r="K29" i="6"/>
  <c r="J29" i="6"/>
  <c r="I36" i="6"/>
  <c r="O33" i="6"/>
  <c r="M33" i="6"/>
  <c r="L33" i="6"/>
  <c r="K33" i="6"/>
  <c r="J33" i="6"/>
  <c r="G37" i="6"/>
  <c r="O11" i="7"/>
  <c r="M11" i="7"/>
  <c r="L11" i="7"/>
  <c r="K11" i="7"/>
  <c r="J11" i="7"/>
  <c r="G15" i="7"/>
  <c r="E16" i="7"/>
  <c r="O22" i="7"/>
  <c r="M22" i="7"/>
  <c r="L22" i="7"/>
  <c r="K22" i="7"/>
  <c r="J22" i="7"/>
  <c r="O8" i="10"/>
  <c r="M8" i="10"/>
  <c r="L8" i="10"/>
  <c r="K8" i="10"/>
  <c r="J8" i="10"/>
  <c r="O12" i="10"/>
  <c r="M12" i="10"/>
  <c r="L12" i="10"/>
  <c r="K12" i="10"/>
  <c r="J12" i="10"/>
  <c r="O16" i="10"/>
  <c r="M16" i="10"/>
  <c r="L16" i="10"/>
  <c r="K16" i="10"/>
  <c r="J16" i="10"/>
  <c r="O20" i="10"/>
  <c r="M20" i="10"/>
  <c r="L20" i="10"/>
  <c r="K20" i="10"/>
  <c r="J20" i="10"/>
  <c r="M26" i="10"/>
  <c r="L26" i="10"/>
  <c r="K26" i="10"/>
  <c r="J26" i="10"/>
  <c r="O33" i="10"/>
  <c r="M33" i="10"/>
  <c r="L33" i="10"/>
  <c r="K33" i="10"/>
  <c r="J33" i="10"/>
  <c r="O47" i="10"/>
  <c r="M47" i="10"/>
  <c r="L47" i="10"/>
  <c r="K47" i="10"/>
  <c r="J47" i="10"/>
  <c r="O51" i="10"/>
  <c r="M51" i="10"/>
  <c r="L51" i="10"/>
  <c r="K51" i="10"/>
  <c r="J51" i="10"/>
  <c r="O55" i="10"/>
  <c r="M55" i="10"/>
  <c r="L55" i="10"/>
  <c r="K55" i="10"/>
  <c r="I60" i="10"/>
  <c r="J55" i="10"/>
  <c r="G61" i="10"/>
  <c r="E62" i="10"/>
  <c r="O72" i="10"/>
  <c r="M72" i="10"/>
  <c r="L72" i="10"/>
  <c r="K72" i="10"/>
  <c r="J72" i="10"/>
  <c r="G92" i="10"/>
  <c r="O8" i="11"/>
  <c r="M8" i="11"/>
  <c r="L8" i="11"/>
  <c r="K8" i="11"/>
  <c r="J8" i="11"/>
  <c r="O12" i="11"/>
  <c r="M12" i="11"/>
  <c r="L12" i="11"/>
  <c r="K12" i="11"/>
  <c r="J12" i="11"/>
  <c r="O16" i="11"/>
  <c r="M16" i="11"/>
  <c r="L16" i="11"/>
  <c r="K16" i="11"/>
  <c r="J16" i="11"/>
  <c r="E23" i="11"/>
  <c r="O20" i="11"/>
  <c r="M20" i="11"/>
  <c r="L20" i="11"/>
  <c r="K20" i="11"/>
  <c r="J20" i="11"/>
  <c r="I25" i="11"/>
  <c r="G26" i="11"/>
  <c r="E27" i="11"/>
  <c r="O33" i="11"/>
  <c r="M33" i="11"/>
  <c r="L33" i="11"/>
  <c r="K33" i="11"/>
  <c r="J33" i="11"/>
  <c r="O37" i="11"/>
  <c r="M37" i="11"/>
  <c r="L37" i="11"/>
  <c r="K37" i="11"/>
  <c r="J37" i="11"/>
  <c r="AT13" i="14"/>
  <c r="AS13" i="14"/>
  <c r="AT17" i="14"/>
  <c r="AS17" i="14"/>
  <c r="AA30" i="14"/>
  <c r="AJ24" i="14"/>
  <c r="L32" i="14"/>
  <c r="M32" i="14"/>
  <c r="L34" i="14"/>
  <c r="M34" i="14"/>
  <c r="M172" i="14"/>
  <c r="L172" i="14"/>
  <c r="L216" i="14"/>
  <c r="M216" i="14"/>
  <c r="M261" i="14"/>
  <c r="M295" i="14"/>
  <c r="L295" i="14"/>
  <c r="L319" i="14"/>
  <c r="M319" i="14"/>
  <c r="M480" i="14"/>
  <c r="L480" i="14"/>
  <c r="M498" i="14"/>
  <c r="L498" i="14"/>
  <c r="M577" i="14"/>
  <c r="T6" i="18"/>
  <c r="S6" i="18"/>
  <c r="R6" i="18"/>
  <c r="Q6" i="18"/>
  <c r="K19" i="18"/>
  <c r="K6" i="19"/>
  <c r="H37" i="6"/>
  <c r="H15" i="7"/>
  <c r="F16" i="7"/>
  <c r="M27" i="10"/>
  <c r="L27" i="10"/>
  <c r="K27" i="10"/>
  <c r="J27" i="10"/>
  <c r="H61" i="10"/>
  <c r="F62" i="10"/>
  <c r="F23" i="11"/>
  <c r="H26" i="11"/>
  <c r="F27" i="11"/>
  <c r="AS11" i="14"/>
  <c r="AT11" i="14"/>
  <c r="AH14" i="14"/>
  <c r="AI14" i="14"/>
  <c r="AS15" i="14"/>
  <c r="AT15" i="14"/>
  <c r="AI16" i="14"/>
  <c r="AH16" i="14"/>
  <c r="M38" i="14"/>
  <c r="L38" i="14"/>
  <c r="L40" i="14"/>
  <c r="M40" i="14"/>
  <c r="M58" i="14"/>
  <c r="L58" i="14"/>
  <c r="L60" i="14"/>
  <c r="M60" i="14"/>
  <c r="M62" i="14"/>
  <c r="J141" i="14"/>
  <c r="J185" i="14"/>
  <c r="L208" i="14"/>
  <c r="M208" i="14"/>
  <c r="L236" i="14"/>
  <c r="M236" i="14"/>
  <c r="M325" i="14"/>
  <c r="L325" i="14"/>
  <c r="L352" i="14"/>
  <c r="M352" i="14"/>
  <c r="M599" i="14"/>
  <c r="L599" i="14"/>
  <c r="M613" i="14"/>
  <c r="L613" i="14"/>
  <c r="M645" i="14"/>
  <c r="L645" i="14"/>
  <c r="M98" i="16"/>
  <c r="L98" i="16"/>
  <c r="M186" i="16"/>
  <c r="L186" i="16"/>
  <c r="S26" i="18"/>
  <c r="R26" i="18"/>
  <c r="Q26" i="18"/>
  <c r="K46" i="18"/>
  <c r="K14" i="19"/>
  <c r="K32" i="24"/>
  <c r="J32" i="24"/>
  <c r="I32" i="24"/>
  <c r="H32" i="24"/>
  <c r="L9" i="6"/>
  <c r="K9" i="6"/>
  <c r="J9" i="6"/>
  <c r="O9" i="6"/>
  <c r="M9" i="6"/>
  <c r="L13" i="6"/>
  <c r="K13" i="6"/>
  <c r="J13" i="6"/>
  <c r="M13" i="6"/>
  <c r="L20" i="6"/>
  <c r="K20" i="6"/>
  <c r="J20" i="6"/>
  <c r="O20" i="6"/>
  <c r="M20" i="6"/>
  <c r="L30" i="6"/>
  <c r="K30" i="6"/>
  <c r="J30" i="6"/>
  <c r="O30" i="6"/>
  <c r="M30" i="6"/>
  <c r="E35" i="6"/>
  <c r="L34" i="6"/>
  <c r="K34" i="6"/>
  <c r="J34" i="6"/>
  <c r="O34" i="6"/>
  <c r="I37" i="6"/>
  <c r="M34" i="6"/>
  <c r="L41" i="6"/>
  <c r="K41" i="6"/>
  <c r="J41" i="6"/>
  <c r="O41" i="6"/>
  <c r="M41" i="6"/>
  <c r="O51" i="6"/>
  <c r="I58" i="6"/>
  <c r="L12" i="7"/>
  <c r="K12" i="7"/>
  <c r="J12" i="7"/>
  <c r="I15" i="7"/>
  <c r="O12" i="7"/>
  <c r="M12" i="7"/>
  <c r="G16" i="7"/>
  <c r="E17" i="7"/>
  <c r="L23" i="7"/>
  <c r="K23" i="7"/>
  <c r="J23" i="7"/>
  <c r="O23" i="7"/>
  <c r="M23" i="7"/>
  <c r="L9" i="10"/>
  <c r="K9" i="10"/>
  <c r="J9" i="10"/>
  <c r="O9" i="10"/>
  <c r="M9" i="10"/>
  <c r="L13" i="10"/>
  <c r="K13" i="10"/>
  <c r="J13" i="10"/>
  <c r="O13" i="10"/>
  <c r="M13" i="10"/>
  <c r="L17" i="10"/>
  <c r="K17" i="10"/>
  <c r="J17" i="10"/>
  <c r="O17" i="10"/>
  <c r="M17" i="10"/>
  <c r="L21" i="10"/>
  <c r="K21" i="10"/>
  <c r="J21" i="10"/>
  <c r="O21" i="10"/>
  <c r="M21" i="10"/>
  <c r="L28" i="10"/>
  <c r="K28" i="10"/>
  <c r="J28" i="10"/>
  <c r="M28" i="10"/>
  <c r="L34" i="10"/>
  <c r="K34" i="10"/>
  <c r="J34" i="10"/>
  <c r="O34" i="10"/>
  <c r="M34" i="10"/>
  <c r="L44" i="10"/>
  <c r="K44" i="10"/>
  <c r="J44" i="10"/>
  <c r="O44" i="10"/>
  <c r="M44" i="10"/>
  <c r="L48" i="10"/>
  <c r="K48" i="10"/>
  <c r="J48" i="10"/>
  <c r="O48" i="10"/>
  <c r="M48" i="10"/>
  <c r="L52" i="10"/>
  <c r="K52" i="10"/>
  <c r="J52" i="10"/>
  <c r="O52" i="10"/>
  <c r="M52" i="10"/>
  <c r="E59" i="10"/>
  <c r="L56" i="10"/>
  <c r="K56" i="10"/>
  <c r="J56" i="10"/>
  <c r="I61" i="10"/>
  <c r="O56" i="10"/>
  <c r="M56" i="10"/>
  <c r="G62" i="10"/>
  <c r="E63" i="10"/>
  <c r="L69" i="10"/>
  <c r="K69" i="10"/>
  <c r="J69" i="10"/>
  <c r="O69" i="10"/>
  <c r="M69" i="10"/>
  <c r="L73" i="10"/>
  <c r="K73" i="10"/>
  <c r="J73" i="10"/>
  <c r="O73" i="10"/>
  <c r="M73" i="10"/>
  <c r="L9" i="11"/>
  <c r="K9" i="11"/>
  <c r="J9" i="11"/>
  <c r="O9" i="11"/>
  <c r="M9" i="11"/>
  <c r="L13" i="11"/>
  <c r="K13" i="11"/>
  <c r="J13" i="11"/>
  <c r="O13" i="11"/>
  <c r="M13" i="11"/>
  <c r="L17" i="11"/>
  <c r="K17" i="11"/>
  <c r="J17" i="11"/>
  <c r="O17" i="11"/>
  <c r="M17" i="11"/>
  <c r="G23" i="11"/>
  <c r="E24" i="11"/>
  <c r="L21" i="11"/>
  <c r="K21" i="11"/>
  <c r="J21" i="11"/>
  <c r="I26" i="11"/>
  <c r="O21" i="11"/>
  <c r="M21" i="11"/>
  <c r="G27" i="11"/>
  <c r="L34" i="11"/>
  <c r="K34" i="11"/>
  <c r="J34" i="11"/>
  <c r="O34" i="11"/>
  <c r="M34" i="11"/>
  <c r="AP24" i="14"/>
  <c r="AQ9" i="14"/>
  <c r="AT10" i="14"/>
  <c r="AS10" i="14"/>
  <c r="AI13" i="14"/>
  <c r="AH13" i="14"/>
  <c r="AH23" i="14"/>
  <c r="AF19" i="14"/>
  <c r="L185" i="14"/>
  <c r="L187" i="14"/>
  <c r="M253" i="14"/>
  <c r="L276" i="14"/>
  <c r="M276" i="14"/>
  <c r="L427" i="14"/>
  <c r="M427" i="14"/>
  <c r="M547" i="14"/>
  <c r="L547" i="14"/>
  <c r="M669" i="14"/>
  <c r="L669" i="14"/>
  <c r="M684" i="14"/>
  <c r="L684" i="14"/>
  <c r="M15" i="16"/>
  <c r="L15" i="16"/>
  <c r="M18" i="16"/>
  <c r="L18" i="16"/>
  <c r="M58" i="16"/>
  <c r="L58" i="16"/>
  <c r="K27" i="18"/>
  <c r="I27" i="18"/>
  <c r="H27" i="18"/>
  <c r="I54" i="18"/>
  <c r="H54" i="18"/>
  <c r="I22" i="19"/>
  <c r="H22" i="19"/>
  <c r="M52" i="20"/>
  <c r="L52" i="20"/>
  <c r="M101" i="20"/>
  <c r="I111" i="20"/>
  <c r="M111" i="20"/>
  <c r="L63" i="21"/>
  <c r="I63" i="21"/>
  <c r="X32" i="3"/>
  <c r="X36" i="3"/>
  <c r="X40" i="3"/>
  <c r="X44" i="3"/>
  <c r="X7" i="5"/>
  <c r="W7" i="5"/>
  <c r="X11" i="5"/>
  <c r="W11" i="5"/>
  <c r="X15" i="5"/>
  <c r="W15" i="5"/>
  <c r="X19" i="5"/>
  <c r="W19" i="5"/>
  <c r="X24" i="5"/>
  <c r="W24" i="5"/>
  <c r="F35" i="6"/>
  <c r="H16" i="7"/>
  <c r="F17" i="7"/>
  <c r="K29" i="10"/>
  <c r="J29" i="10"/>
  <c r="M29" i="10"/>
  <c r="L29" i="10"/>
  <c r="F59" i="10"/>
  <c r="H62" i="10"/>
  <c r="F63" i="10"/>
  <c r="H23" i="11"/>
  <c r="F24" i="11"/>
  <c r="H27" i="11"/>
  <c r="AS18" i="14"/>
  <c r="AT18" i="14"/>
  <c r="M149" i="14"/>
  <c r="M151" i="14"/>
  <c r="M214" i="14"/>
  <c r="L214" i="14"/>
  <c r="M259" i="14"/>
  <c r="L259" i="14"/>
  <c r="M282" i="14"/>
  <c r="L282" i="14"/>
  <c r="M305" i="14"/>
  <c r="L344" i="14"/>
  <c r="M344" i="14"/>
  <c r="M506" i="14"/>
  <c r="L506" i="14"/>
  <c r="P10" i="15"/>
  <c r="O10" i="15"/>
  <c r="M146" i="16"/>
  <c r="L146" i="16"/>
  <c r="L31" i="21"/>
  <c r="I31" i="21"/>
  <c r="I13" i="25"/>
  <c r="H13" i="25"/>
  <c r="X87" i="3"/>
  <c r="X95" i="3"/>
  <c r="H11" i="4"/>
  <c r="M11" i="4"/>
  <c r="L11" i="4"/>
  <c r="J11" i="4"/>
  <c r="H19" i="4"/>
  <c r="M19" i="4"/>
  <c r="L19" i="4"/>
  <c r="J19" i="4"/>
  <c r="H23" i="4"/>
  <c r="M23" i="4"/>
  <c r="L23" i="4"/>
  <c r="J23" i="4"/>
  <c r="H27" i="4"/>
  <c r="M27" i="4"/>
  <c r="L27" i="4"/>
  <c r="J27" i="4"/>
  <c r="H31" i="4"/>
  <c r="M31" i="4"/>
  <c r="L31" i="4"/>
  <c r="J31" i="4"/>
  <c r="H35" i="4"/>
  <c r="L35" i="4"/>
  <c r="J35" i="4"/>
  <c r="L39" i="4"/>
  <c r="L43" i="4"/>
  <c r="L47" i="4"/>
  <c r="L51" i="4"/>
  <c r="L55" i="4"/>
  <c r="M59" i="4"/>
  <c r="L59" i="4"/>
  <c r="M63" i="4"/>
  <c r="L63" i="4"/>
  <c r="M67" i="4"/>
  <c r="L67" i="4"/>
  <c r="M71" i="4"/>
  <c r="L71" i="4"/>
  <c r="M75" i="4"/>
  <c r="L75" i="4"/>
  <c r="M79" i="4"/>
  <c r="L79" i="4"/>
  <c r="M83" i="4"/>
  <c r="L83" i="4"/>
  <c r="L87" i="4"/>
  <c r="M102" i="4"/>
  <c r="L102" i="4"/>
  <c r="M106" i="4"/>
  <c r="L106" i="4"/>
  <c r="M110" i="4"/>
  <c r="L110" i="4"/>
  <c r="H9" i="5"/>
  <c r="L9" i="5"/>
  <c r="J9" i="5"/>
  <c r="H13" i="5"/>
  <c r="L13" i="5"/>
  <c r="J13" i="5"/>
  <c r="H17" i="5"/>
  <c r="L17" i="5"/>
  <c r="J17" i="5"/>
  <c r="H22" i="5"/>
  <c r="L22" i="5"/>
  <c r="J22" i="5"/>
  <c r="L26" i="5"/>
  <c r="L30" i="5"/>
  <c r="J10" i="6"/>
  <c r="O10" i="6"/>
  <c r="M10" i="6"/>
  <c r="L10" i="6"/>
  <c r="K10" i="6"/>
  <c r="J21" i="6"/>
  <c r="O21" i="6"/>
  <c r="M21" i="6"/>
  <c r="L21" i="6"/>
  <c r="K21" i="6"/>
  <c r="J31" i="6"/>
  <c r="O31" i="6"/>
  <c r="M31" i="6"/>
  <c r="L31" i="6"/>
  <c r="K31" i="6"/>
  <c r="G35" i="6"/>
  <c r="E36" i="6"/>
  <c r="J42" i="6"/>
  <c r="O42" i="6"/>
  <c r="M42" i="6"/>
  <c r="L42" i="6"/>
  <c r="K42" i="6"/>
  <c r="J52" i="6"/>
  <c r="O52" i="6"/>
  <c r="K52" i="6"/>
  <c r="J56" i="6"/>
  <c r="I59" i="6"/>
  <c r="K56" i="6"/>
  <c r="J63" i="6"/>
  <c r="O63" i="6"/>
  <c r="K63" i="6"/>
  <c r="J9" i="7"/>
  <c r="O9" i="7"/>
  <c r="M9" i="7"/>
  <c r="L9" i="7"/>
  <c r="K9" i="7"/>
  <c r="J13" i="7"/>
  <c r="I16" i="7"/>
  <c r="O13" i="7"/>
  <c r="M13" i="7"/>
  <c r="L13" i="7"/>
  <c r="K13" i="7"/>
  <c r="G17" i="7"/>
  <c r="J10" i="10"/>
  <c r="O10" i="10"/>
  <c r="M10" i="10"/>
  <c r="L10" i="10"/>
  <c r="K10" i="10"/>
  <c r="J14" i="10"/>
  <c r="O14" i="10"/>
  <c r="M14" i="10"/>
  <c r="L14" i="10"/>
  <c r="K14" i="10"/>
  <c r="J18" i="10"/>
  <c r="O18" i="10"/>
  <c r="M18" i="10"/>
  <c r="L18" i="10"/>
  <c r="K18" i="10"/>
  <c r="J22" i="10"/>
  <c r="M22" i="10"/>
  <c r="L22" i="10"/>
  <c r="K22" i="10"/>
  <c r="J30" i="10"/>
  <c r="M30" i="10"/>
  <c r="L30" i="10"/>
  <c r="K30" i="10"/>
  <c r="J35" i="10"/>
  <c r="O35" i="10"/>
  <c r="M35" i="10"/>
  <c r="L35" i="10"/>
  <c r="K35" i="10"/>
  <c r="J45" i="10"/>
  <c r="O45" i="10"/>
  <c r="M45" i="10"/>
  <c r="L45" i="10"/>
  <c r="K45" i="10"/>
  <c r="J49" i="10"/>
  <c r="O49" i="10"/>
  <c r="M49" i="10"/>
  <c r="L49" i="10"/>
  <c r="K49" i="10"/>
  <c r="J53" i="10"/>
  <c r="O53" i="10"/>
  <c r="M53" i="10"/>
  <c r="L53" i="10"/>
  <c r="K53" i="10"/>
  <c r="G59" i="10"/>
  <c r="E60" i="10"/>
  <c r="J57" i="10"/>
  <c r="I62" i="10"/>
  <c r="O57" i="10"/>
  <c r="M57" i="10"/>
  <c r="L57" i="10"/>
  <c r="K57" i="10"/>
  <c r="G63" i="10"/>
  <c r="J70" i="10"/>
  <c r="O70" i="10"/>
  <c r="M70" i="10"/>
  <c r="L70" i="10"/>
  <c r="K70" i="10"/>
  <c r="J10" i="11"/>
  <c r="O10" i="11"/>
  <c r="M10" i="11"/>
  <c r="L10" i="11"/>
  <c r="K10" i="11"/>
  <c r="J14" i="11"/>
  <c r="O14" i="11"/>
  <c r="M14" i="11"/>
  <c r="L14" i="11"/>
  <c r="K14" i="11"/>
  <c r="J18" i="11"/>
  <c r="O18" i="11"/>
  <c r="M18" i="11"/>
  <c r="L18" i="11"/>
  <c r="K18" i="11"/>
  <c r="I23" i="11"/>
  <c r="G24" i="11"/>
  <c r="E25" i="11"/>
  <c r="J22" i="11"/>
  <c r="I27" i="11"/>
  <c r="O22" i="11"/>
  <c r="M22" i="11"/>
  <c r="L22" i="11"/>
  <c r="K22" i="11"/>
  <c r="J35" i="11"/>
  <c r="O35" i="11"/>
  <c r="M35" i="11"/>
  <c r="L35" i="11"/>
  <c r="K35" i="11"/>
  <c r="AT9" i="14"/>
  <c r="AS9" i="14"/>
  <c r="AI12" i="14"/>
  <c r="AH12" i="14"/>
  <c r="AH17" i="14"/>
  <c r="AI17" i="14"/>
  <c r="M234" i="14"/>
  <c r="L234" i="14"/>
  <c r="M350" i="14"/>
  <c r="L350" i="14"/>
  <c r="L377" i="14"/>
  <c r="M377" i="14"/>
  <c r="M621" i="14"/>
  <c r="L621" i="14"/>
  <c r="P18" i="15"/>
  <c r="O18" i="15"/>
  <c r="M34" i="16"/>
  <c r="L34" i="16"/>
  <c r="M106" i="16"/>
  <c r="L106" i="16"/>
  <c r="M194" i="16"/>
  <c r="L194" i="16"/>
  <c r="M255" i="16"/>
  <c r="L255" i="16"/>
  <c r="M20" i="20"/>
  <c r="L20" i="20"/>
  <c r="I20" i="20"/>
  <c r="L26" i="21"/>
  <c r="M637" i="28"/>
  <c r="L637" i="28"/>
  <c r="X91" i="3"/>
  <c r="X99" i="3"/>
  <c r="H7" i="4"/>
  <c r="M7" i="4"/>
  <c r="L7" i="4"/>
  <c r="J7" i="4"/>
  <c r="H15" i="4"/>
  <c r="M15" i="4"/>
  <c r="L15" i="4"/>
  <c r="J15" i="4"/>
  <c r="M16" i="6"/>
  <c r="L16" i="6"/>
  <c r="K16" i="6"/>
  <c r="J16" i="6"/>
  <c r="H35" i="6"/>
  <c r="F36" i="6"/>
  <c r="H17" i="7"/>
  <c r="M23" i="10"/>
  <c r="L23" i="10"/>
  <c r="K23" i="10"/>
  <c r="J23" i="10"/>
  <c r="M31" i="10"/>
  <c r="L31" i="10"/>
  <c r="K31" i="10"/>
  <c r="J31" i="10"/>
  <c r="H59" i="10"/>
  <c r="F60" i="10"/>
  <c r="H63" i="10"/>
  <c r="H24" i="11"/>
  <c r="F25" i="11"/>
  <c r="AH10" i="14"/>
  <c r="AI10" i="14"/>
  <c r="AF20" i="14"/>
  <c r="AH24" i="14"/>
  <c r="M251" i="14"/>
  <c r="L251" i="14"/>
  <c r="M274" i="14"/>
  <c r="L274" i="14"/>
  <c r="M297" i="14"/>
  <c r="M425" i="14"/>
  <c r="L425" i="14"/>
  <c r="M472" i="14"/>
  <c r="L472" i="14"/>
  <c r="M569" i="14"/>
  <c r="M692" i="14"/>
  <c r="L692" i="14"/>
  <c r="K7" i="18"/>
  <c r="I53" i="18"/>
  <c r="H53" i="18"/>
  <c r="M37" i="20"/>
  <c r="L37" i="20"/>
  <c r="I37" i="20"/>
  <c r="I54" i="20"/>
  <c r="M54" i="20"/>
  <c r="L54" i="20"/>
  <c r="L19" i="21"/>
  <c r="I19" i="21"/>
  <c r="M11" i="14"/>
  <c r="L11" i="14"/>
  <c r="M15" i="14"/>
  <c r="L15" i="14"/>
  <c r="M19" i="14"/>
  <c r="L19" i="14"/>
  <c r="M33" i="14"/>
  <c r="L33" i="14"/>
  <c r="E47" i="14"/>
  <c r="F35" i="14"/>
  <c r="M41" i="14"/>
  <c r="L41" i="14"/>
  <c r="L53" i="14"/>
  <c r="L61" i="14"/>
  <c r="M101" i="14"/>
  <c r="L101" i="14"/>
  <c r="M640" i="14"/>
  <c r="L640" i="14"/>
  <c r="I9" i="15"/>
  <c r="P11" i="15"/>
  <c r="O11" i="15"/>
  <c r="S16" i="15"/>
  <c r="R16" i="15"/>
  <c r="P19" i="15"/>
  <c r="O19" i="15"/>
  <c r="M14" i="20"/>
  <c r="L14" i="20"/>
  <c r="I14" i="20"/>
  <c r="M40" i="20"/>
  <c r="L40" i="20"/>
  <c r="I42" i="20"/>
  <c r="M42" i="20"/>
  <c r="L42" i="20"/>
  <c r="M57" i="20"/>
  <c r="L57" i="20"/>
  <c r="I57" i="20"/>
  <c r="K83" i="20"/>
  <c r="J83" i="20"/>
  <c r="I83" i="20"/>
  <c r="M105" i="20"/>
  <c r="M110" i="20"/>
  <c r="I110" i="20"/>
  <c r="K115" i="20"/>
  <c r="J115" i="20"/>
  <c r="I115" i="20"/>
  <c r="M115" i="20"/>
  <c r="M137" i="20"/>
  <c r="I137" i="20"/>
  <c r="I10" i="21"/>
  <c r="M10" i="21"/>
  <c r="L10" i="21"/>
  <c r="L29" i="21"/>
  <c r="I29" i="21"/>
  <c r="M59" i="21"/>
  <c r="L59" i="21"/>
  <c r="I59" i="21"/>
  <c r="M32" i="28"/>
  <c r="L32" i="28"/>
  <c r="M85" i="28"/>
  <c r="M144" i="28"/>
  <c r="L144" i="28"/>
  <c r="M346" i="28"/>
  <c r="M374" i="29"/>
  <c r="AH11" i="14"/>
  <c r="AI11" i="14"/>
  <c r="AS12" i="14"/>
  <c r="AT12" i="14"/>
  <c r="AH15" i="14"/>
  <c r="AI15" i="14"/>
  <c r="AS16" i="14"/>
  <c r="AT16" i="14"/>
  <c r="AH19" i="14"/>
  <c r="AI19" i="14"/>
  <c r="AA29" i="14"/>
  <c r="AJ21" i="14"/>
  <c r="AR23" i="14"/>
  <c r="AS24" i="14"/>
  <c r="L36" i="14"/>
  <c r="M36" i="14"/>
  <c r="L104" i="14"/>
  <c r="M104" i="14"/>
  <c r="M635" i="14"/>
  <c r="L635" i="14"/>
  <c r="M643" i="14"/>
  <c r="L643" i="14"/>
  <c r="S9" i="15"/>
  <c r="R9" i="15"/>
  <c r="P12" i="15"/>
  <c r="O12" i="15"/>
  <c r="S17" i="15"/>
  <c r="R17" i="15"/>
  <c r="P20" i="15"/>
  <c r="O20" i="15"/>
  <c r="I30" i="20"/>
  <c r="M30" i="20"/>
  <c r="L30" i="20"/>
  <c r="M45" i="20"/>
  <c r="L45" i="20"/>
  <c r="I45" i="20"/>
  <c r="M60" i="20"/>
  <c r="L60" i="20"/>
  <c r="I62" i="20"/>
  <c r="M62" i="20"/>
  <c r="L62" i="20"/>
  <c r="I82" i="20"/>
  <c r="I87" i="20"/>
  <c r="M109" i="20"/>
  <c r="M114" i="20"/>
  <c r="I114" i="20"/>
  <c r="I119" i="20"/>
  <c r="M119" i="20"/>
  <c r="M9" i="21"/>
  <c r="L9" i="21"/>
  <c r="I9" i="21"/>
  <c r="K14" i="21"/>
  <c r="J14" i="21"/>
  <c r="I14" i="21"/>
  <c r="M14" i="21"/>
  <c r="L14" i="21"/>
  <c r="L55" i="21"/>
  <c r="I55" i="21"/>
  <c r="M53" i="28"/>
  <c r="M274" i="28"/>
  <c r="L274" i="28"/>
  <c r="M552" i="28"/>
  <c r="M641" i="28"/>
  <c r="L641" i="28"/>
  <c r="M10" i="14"/>
  <c r="L10" i="14"/>
  <c r="M14" i="14"/>
  <c r="L14" i="14"/>
  <c r="M18" i="14"/>
  <c r="L18" i="14"/>
  <c r="M31" i="14"/>
  <c r="L31" i="14"/>
  <c r="G47" i="14"/>
  <c r="H35" i="14"/>
  <c r="M39" i="14"/>
  <c r="L39" i="14"/>
  <c r="M99" i="14"/>
  <c r="L99" i="14"/>
  <c r="M107" i="14"/>
  <c r="L107" i="14"/>
  <c r="M638" i="14"/>
  <c r="L638" i="14"/>
  <c r="S10" i="15"/>
  <c r="R10" i="15"/>
  <c r="P13" i="15"/>
  <c r="O13" i="15"/>
  <c r="S18" i="15"/>
  <c r="R18" i="15"/>
  <c r="P21" i="15"/>
  <c r="O21" i="15"/>
  <c r="M25" i="20"/>
  <c r="L25" i="20"/>
  <c r="I25" i="20"/>
  <c r="M33" i="20"/>
  <c r="L33" i="20"/>
  <c r="I33" i="20"/>
  <c r="M48" i="20"/>
  <c r="L48" i="20"/>
  <c r="I50" i="20"/>
  <c r="M50" i="20"/>
  <c r="L50" i="20"/>
  <c r="M65" i="20"/>
  <c r="L65" i="20"/>
  <c r="I65" i="20"/>
  <c r="I86" i="20"/>
  <c r="K91" i="20"/>
  <c r="J91" i="20"/>
  <c r="I91" i="20"/>
  <c r="M91" i="20"/>
  <c r="M113" i="20"/>
  <c r="M118" i="20"/>
  <c r="I118" i="20"/>
  <c r="K123" i="20"/>
  <c r="J123" i="20"/>
  <c r="I123" i="20"/>
  <c r="M13" i="21"/>
  <c r="L13" i="21"/>
  <c r="I13" i="21"/>
  <c r="K25" i="21"/>
  <c r="J25" i="21"/>
  <c r="I25" i="21"/>
  <c r="L25" i="21"/>
  <c r="L51" i="21"/>
  <c r="I51" i="21"/>
  <c r="M666" i="28"/>
  <c r="M100" i="29"/>
  <c r="L100" i="29"/>
  <c r="M120" i="29"/>
  <c r="M273" i="29"/>
  <c r="M406" i="30"/>
  <c r="M210" i="14"/>
  <c r="M230" i="14"/>
  <c r="M238" i="14"/>
  <c r="M278" i="14"/>
  <c r="M321" i="14"/>
  <c r="M346" i="14"/>
  <c r="M354" i="14"/>
  <c r="M371" i="14"/>
  <c r="M379" i="14"/>
  <c r="M429" i="14"/>
  <c r="M476" i="14"/>
  <c r="M551" i="14"/>
  <c r="M595" i="14"/>
  <c r="M641" i="14"/>
  <c r="L641" i="14"/>
  <c r="M665" i="14"/>
  <c r="S11" i="15"/>
  <c r="R11" i="15"/>
  <c r="P14" i="15"/>
  <c r="O14" i="15"/>
  <c r="S19" i="15"/>
  <c r="R19" i="15"/>
  <c r="K18" i="19"/>
  <c r="M17" i="20"/>
  <c r="L17" i="20"/>
  <c r="I6" i="20"/>
  <c r="M6" i="20"/>
  <c r="L6" i="20"/>
  <c r="H6" i="20"/>
  <c r="M10" i="20"/>
  <c r="L10" i="20"/>
  <c r="I10" i="20"/>
  <c r="L23" i="20"/>
  <c r="M23" i="20"/>
  <c r="I23" i="20"/>
  <c r="M27" i="20"/>
  <c r="L27" i="20"/>
  <c r="I27" i="20"/>
  <c r="M36" i="20"/>
  <c r="L36" i="20"/>
  <c r="K38" i="20"/>
  <c r="J38" i="20"/>
  <c r="I38" i="20"/>
  <c r="M38" i="20"/>
  <c r="L38" i="20"/>
  <c r="M53" i="20"/>
  <c r="L53" i="20"/>
  <c r="I53" i="20"/>
  <c r="M68" i="20"/>
  <c r="L68" i="20"/>
  <c r="M90" i="20"/>
  <c r="I90" i="20"/>
  <c r="I95" i="20"/>
  <c r="M95" i="20"/>
  <c r="M117" i="20"/>
  <c r="I122" i="20"/>
  <c r="I127" i="20"/>
  <c r="M127" i="20"/>
  <c r="M12" i="21"/>
  <c r="L12" i="21"/>
  <c r="M17" i="21"/>
  <c r="L17" i="21"/>
  <c r="I17" i="21"/>
  <c r="L21" i="21"/>
  <c r="L47" i="21"/>
  <c r="I47" i="21"/>
  <c r="M40" i="28"/>
  <c r="L40" i="28"/>
  <c r="M231" i="28"/>
  <c r="M430" i="28"/>
  <c r="M9" i="14"/>
  <c r="L9" i="14"/>
  <c r="M13" i="14"/>
  <c r="L13" i="14"/>
  <c r="M17" i="14"/>
  <c r="L17" i="14"/>
  <c r="M37" i="14"/>
  <c r="L37" i="14"/>
  <c r="J43" i="14"/>
  <c r="I47" i="14"/>
  <c r="M97" i="14"/>
  <c r="L97" i="14"/>
  <c r="M105" i="14"/>
  <c r="L105" i="14"/>
  <c r="M636" i="14"/>
  <c r="L636" i="14"/>
  <c r="M644" i="14"/>
  <c r="L644" i="14"/>
  <c r="E9" i="15"/>
  <c r="M9" i="15"/>
  <c r="S12" i="15"/>
  <c r="R12" i="15"/>
  <c r="P15" i="15"/>
  <c r="O15" i="15"/>
  <c r="S20" i="15"/>
  <c r="R20" i="15"/>
  <c r="C233" i="17"/>
  <c r="D218" i="17"/>
  <c r="I8" i="20"/>
  <c r="L8" i="20"/>
  <c r="H8" i="20"/>
  <c r="M8" i="20"/>
  <c r="L15" i="20"/>
  <c r="M15" i="20"/>
  <c r="I15" i="20"/>
  <c r="M29" i="20"/>
  <c r="L29" i="20"/>
  <c r="I29" i="20"/>
  <c r="M41" i="20"/>
  <c r="L41" i="20"/>
  <c r="I41" i="20"/>
  <c r="M56" i="20"/>
  <c r="L56" i="20"/>
  <c r="I58" i="20"/>
  <c r="M58" i="20"/>
  <c r="L58" i="20"/>
  <c r="M89" i="20"/>
  <c r="M94" i="20"/>
  <c r="I94" i="20"/>
  <c r="I99" i="20"/>
  <c r="M99" i="20"/>
  <c r="I126" i="20"/>
  <c r="I131" i="20"/>
  <c r="M131" i="20"/>
  <c r="M6" i="21"/>
  <c r="L6" i="21"/>
  <c r="I6" i="21"/>
  <c r="H6" i="21"/>
  <c r="I7" i="21"/>
  <c r="H7" i="21"/>
  <c r="L7" i="21"/>
  <c r="M7" i="21"/>
  <c r="M16" i="21"/>
  <c r="L16" i="21"/>
  <c r="L24" i="21"/>
  <c r="I24" i="21"/>
  <c r="L43" i="21"/>
  <c r="I43" i="21"/>
  <c r="M61" i="28"/>
  <c r="M101" i="28"/>
  <c r="L101" i="28"/>
  <c r="M251" i="28"/>
  <c r="L251" i="28"/>
  <c r="M34" i="30"/>
  <c r="L34" i="30"/>
  <c r="L474" i="14"/>
  <c r="M474" i="14"/>
  <c r="M500" i="14"/>
  <c r="M508" i="14"/>
  <c r="L549" i="14"/>
  <c r="M549" i="14"/>
  <c r="L593" i="14"/>
  <c r="M593" i="14"/>
  <c r="M615" i="14"/>
  <c r="M623" i="14"/>
  <c r="L639" i="14"/>
  <c r="M639" i="14"/>
  <c r="L663" i="14"/>
  <c r="M663" i="14"/>
  <c r="M686" i="14"/>
  <c r="M694" i="14"/>
  <c r="R13" i="15"/>
  <c r="S13" i="15"/>
  <c r="O16" i="15"/>
  <c r="P16" i="15"/>
  <c r="L60" i="16"/>
  <c r="M60" i="16"/>
  <c r="L76" i="16"/>
  <c r="M76" i="16"/>
  <c r="L84" i="16"/>
  <c r="M84" i="16"/>
  <c r="L148" i="16"/>
  <c r="M148" i="16"/>
  <c r="K6" i="18"/>
  <c r="K18" i="18"/>
  <c r="K12" i="19"/>
  <c r="K20" i="19"/>
  <c r="M44" i="20"/>
  <c r="L44" i="20"/>
  <c r="I46" i="20"/>
  <c r="L46" i="20"/>
  <c r="M46" i="20"/>
  <c r="M61" i="20"/>
  <c r="L61" i="20"/>
  <c r="I61" i="20"/>
  <c r="M93" i="20"/>
  <c r="M98" i="20"/>
  <c r="I98" i="20"/>
  <c r="I103" i="20"/>
  <c r="M103" i="20"/>
  <c r="M130" i="20"/>
  <c r="I130" i="20"/>
  <c r="I135" i="20"/>
  <c r="L66" i="21"/>
  <c r="M66" i="21"/>
  <c r="L39" i="21"/>
  <c r="I39" i="21"/>
  <c r="S16" i="24"/>
  <c r="R16" i="24"/>
  <c r="M16" i="28"/>
  <c r="L16" i="28"/>
  <c r="M77" i="28"/>
  <c r="M122" i="28"/>
  <c r="L122" i="28"/>
  <c r="M474" i="28"/>
  <c r="L474" i="28"/>
  <c r="M596" i="28"/>
  <c r="M568" i="29"/>
  <c r="L568" i="29"/>
  <c r="M668" i="29"/>
  <c r="M423" i="30"/>
  <c r="L423" i="30"/>
  <c r="M16" i="14"/>
  <c r="L16" i="14"/>
  <c r="M35" i="14"/>
  <c r="L35" i="14"/>
  <c r="M103" i="14"/>
  <c r="L103" i="14"/>
  <c r="M169" i="14"/>
  <c r="M231" i="14"/>
  <c r="M239" i="14"/>
  <c r="M279" i="14"/>
  <c r="M347" i="14"/>
  <c r="M372" i="14"/>
  <c r="M380" i="14"/>
  <c r="M422" i="14"/>
  <c r="M430" i="14"/>
  <c r="M477" i="14"/>
  <c r="M544" i="14"/>
  <c r="M552" i="14"/>
  <c r="M596" i="14"/>
  <c r="M642" i="14"/>
  <c r="L642" i="14"/>
  <c r="M666" i="14"/>
  <c r="G9" i="15"/>
  <c r="P9" i="15"/>
  <c r="O9" i="15"/>
  <c r="S14" i="15"/>
  <c r="R14" i="15"/>
  <c r="P17" i="15"/>
  <c r="O17" i="15"/>
  <c r="M18" i="20"/>
  <c r="L18" i="20"/>
  <c r="I18" i="20"/>
  <c r="M22" i="20"/>
  <c r="L22" i="20"/>
  <c r="M32" i="20"/>
  <c r="L32" i="20"/>
  <c r="I34" i="20"/>
  <c r="M34" i="20"/>
  <c r="L34" i="20"/>
  <c r="M49" i="20"/>
  <c r="L49" i="20"/>
  <c r="I49" i="20"/>
  <c r="M64" i="20"/>
  <c r="L64" i="20"/>
  <c r="I66" i="20"/>
  <c r="M66" i="20"/>
  <c r="L66" i="20"/>
  <c r="I79" i="20"/>
  <c r="H79" i="20"/>
  <c r="M97" i="20"/>
  <c r="M102" i="20"/>
  <c r="I102" i="20"/>
  <c r="I107" i="20"/>
  <c r="M107" i="20"/>
  <c r="M129" i="20"/>
  <c r="I134" i="20"/>
  <c r="I139" i="20"/>
  <c r="M139" i="20"/>
  <c r="L27" i="21"/>
  <c r="I27" i="21"/>
  <c r="L35" i="21"/>
  <c r="I35" i="21"/>
  <c r="M67" i="21"/>
  <c r="L67" i="21"/>
  <c r="I67" i="21"/>
  <c r="M84" i="28"/>
  <c r="M188" i="28"/>
  <c r="L188" i="28"/>
  <c r="M239" i="28"/>
  <c r="M620" i="29"/>
  <c r="M54" i="30"/>
  <c r="L54" i="30"/>
  <c r="M478" i="30"/>
  <c r="L22" i="21"/>
  <c r="I22" i="21"/>
  <c r="L32" i="21"/>
  <c r="I32" i="21"/>
  <c r="L36" i="21"/>
  <c r="I36" i="21"/>
  <c r="L40" i="21"/>
  <c r="I40" i="21"/>
  <c r="L44" i="21"/>
  <c r="I44" i="21"/>
  <c r="L48" i="21"/>
  <c r="I48" i="21"/>
  <c r="L52" i="21"/>
  <c r="I52" i="21"/>
  <c r="M56" i="21"/>
  <c r="L56" i="21"/>
  <c r="I56" i="21"/>
  <c r="M60" i="21"/>
  <c r="L60" i="21"/>
  <c r="I60" i="21"/>
  <c r="L64" i="21"/>
  <c r="I64" i="21"/>
  <c r="M68" i="21"/>
  <c r="L68" i="21"/>
  <c r="I68" i="21"/>
  <c r="M11" i="28"/>
  <c r="L11" i="28"/>
  <c r="M19" i="28"/>
  <c r="L19" i="28"/>
  <c r="M35" i="28"/>
  <c r="L35" i="28"/>
  <c r="M104" i="28"/>
  <c r="L104" i="28"/>
  <c r="M352" i="28"/>
  <c r="L352" i="28"/>
  <c r="M353" i="28"/>
  <c r="L353" i="28"/>
  <c r="M375" i="28"/>
  <c r="L375" i="28"/>
  <c r="M477" i="28"/>
  <c r="M599" i="28"/>
  <c r="L599" i="28"/>
  <c r="M645" i="28"/>
  <c r="L645" i="28"/>
  <c r="M32" i="29"/>
  <c r="L32" i="29"/>
  <c r="M169" i="29"/>
  <c r="L169" i="29"/>
  <c r="M399" i="29"/>
  <c r="L399" i="29"/>
  <c r="M457" i="29"/>
  <c r="L457" i="29"/>
  <c r="M471" i="29"/>
  <c r="M554" i="29"/>
  <c r="M504" i="30"/>
  <c r="L504" i="30"/>
  <c r="M575" i="30"/>
  <c r="M690" i="30"/>
  <c r="AC51" i="31"/>
  <c r="AB51" i="31"/>
  <c r="AA51" i="31"/>
  <c r="Z51" i="31"/>
  <c r="AC48" i="32"/>
  <c r="AB48" i="32"/>
  <c r="AA48" i="32"/>
  <c r="Z48" i="32"/>
  <c r="M14" i="28"/>
  <c r="L14" i="28"/>
  <c r="M38" i="28"/>
  <c r="L38" i="28"/>
  <c r="M59" i="28"/>
  <c r="L59" i="28"/>
  <c r="M75" i="28"/>
  <c r="L75" i="28"/>
  <c r="M83" i="28"/>
  <c r="L83" i="28"/>
  <c r="M99" i="28"/>
  <c r="L99" i="28"/>
  <c r="M107" i="28"/>
  <c r="L107" i="28"/>
  <c r="M120" i="28"/>
  <c r="L120" i="28"/>
  <c r="M128" i="28"/>
  <c r="L128" i="28"/>
  <c r="M142" i="28"/>
  <c r="L142" i="28"/>
  <c r="M150" i="28"/>
  <c r="L150" i="28"/>
  <c r="M186" i="28"/>
  <c r="L186" i="28"/>
  <c r="M194" i="28"/>
  <c r="L194" i="28"/>
  <c r="M229" i="28"/>
  <c r="L229" i="28"/>
  <c r="M237" i="28"/>
  <c r="L237" i="28"/>
  <c r="M257" i="28"/>
  <c r="L257" i="28"/>
  <c r="L295" i="28"/>
  <c r="M344" i="28"/>
  <c r="L344" i="28"/>
  <c r="M345" i="28"/>
  <c r="L345" i="28"/>
  <c r="M396" i="28"/>
  <c r="M429" i="28"/>
  <c r="M480" i="28"/>
  <c r="L480" i="28"/>
  <c r="M525" i="28"/>
  <c r="L525" i="28"/>
  <c r="M551" i="28"/>
  <c r="M595" i="28"/>
  <c r="M16" i="29"/>
  <c r="L16" i="29"/>
  <c r="M40" i="29"/>
  <c r="L40" i="29"/>
  <c r="M60" i="29"/>
  <c r="L60" i="29"/>
  <c r="M76" i="29"/>
  <c r="M124" i="29"/>
  <c r="L124" i="29"/>
  <c r="M636" i="29"/>
  <c r="L636" i="29"/>
  <c r="M691" i="29"/>
  <c r="M102" i="30"/>
  <c r="L102" i="30"/>
  <c r="M280" i="30"/>
  <c r="M373" i="30"/>
  <c r="L373" i="30"/>
  <c r="M9" i="28"/>
  <c r="L9" i="28"/>
  <c r="M17" i="28"/>
  <c r="L17" i="28"/>
  <c r="M33" i="28"/>
  <c r="L33" i="28"/>
  <c r="M41" i="28"/>
  <c r="L41" i="28"/>
  <c r="M102" i="28"/>
  <c r="L102" i="28"/>
  <c r="M380" i="28"/>
  <c r="M476" i="28"/>
  <c r="M84" i="29"/>
  <c r="M190" i="29"/>
  <c r="L190" i="29"/>
  <c r="M281" i="29"/>
  <c r="M524" i="29"/>
  <c r="L524" i="29"/>
  <c r="M576" i="29"/>
  <c r="L576" i="29"/>
  <c r="M590" i="29"/>
  <c r="M62" i="30"/>
  <c r="L62" i="30"/>
  <c r="M431" i="30"/>
  <c r="L431" i="30"/>
  <c r="M448" i="30"/>
  <c r="M12" i="28"/>
  <c r="L12" i="28"/>
  <c r="M36" i="28"/>
  <c r="L36" i="28"/>
  <c r="M97" i="28"/>
  <c r="L97" i="28"/>
  <c r="M105" i="28"/>
  <c r="L105" i="28"/>
  <c r="M350" i="28"/>
  <c r="L350" i="28"/>
  <c r="M372" i="28"/>
  <c r="M379" i="28"/>
  <c r="M422" i="28"/>
  <c r="M544" i="28"/>
  <c r="M642" i="28"/>
  <c r="L642" i="28"/>
  <c r="M661" i="28"/>
  <c r="L661" i="28"/>
  <c r="M665" i="28"/>
  <c r="H35" i="29"/>
  <c r="M99" i="29"/>
  <c r="L99" i="29"/>
  <c r="M424" i="29"/>
  <c r="M479" i="29"/>
  <c r="M10" i="30"/>
  <c r="L10" i="30"/>
  <c r="M212" i="30"/>
  <c r="L212" i="30"/>
  <c r="M301" i="30"/>
  <c r="L301" i="30"/>
  <c r="T59" i="33"/>
  <c r="S59" i="33"/>
  <c r="R59" i="33"/>
  <c r="Q59" i="33"/>
  <c r="M15" i="28"/>
  <c r="L15" i="28"/>
  <c r="M31" i="28"/>
  <c r="L31" i="28"/>
  <c r="M39" i="28"/>
  <c r="L39" i="28"/>
  <c r="M100" i="28"/>
  <c r="L100" i="28"/>
  <c r="M371" i="28"/>
  <c r="M425" i="28"/>
  <c r="L425" i="28"/>
  <c r="M547" i="28"/>
  <c r="L547" i="28"/>
  <c r="M591" i="28"/>
  <c r="L591" i="28"/>
  <c r="M669" i="28"/>
  <c r="L669" i="28"/>
  <c r="M31" i="29"/>
  <c r="L31" i="29"/>
  <c r="M103" i="29"/>
  <c r="L103" i="29"/>
  <c r="M107" i="29"/>
  <c r="L107" i="29"/>
  <c r="M302" i="29"/>
  <c r="M324" i="29"/>
  <c r="L324" i="29"/>
  <c r="M644" i="29"/>
  <c r="L644" i="29"/>
  <c r="M660" i="29"/>
  <c r="M168" i="30"/>
  <c r="L168" i="30"/>
  <c r="M232" i="30"/>
  <c r="L232" i="30"/>
  <c r="M257" i="30"/>
  <c r="L257" i="30"/>
  <c r="M398" i="30"/>
  <c r="L521" i="30"/>
  <c r="M521" i="30"/>
  <c r="M530" i="30"/>
  <c r="AC25" i="31"/>
  <c r="AB25" i="31"/>
  <c r="AA25" i="31"/>
  <c r="Z25" i="31"/>
  <c r="AC22" i="32"/>
  <c r="AB22" i="32"/>
  <c r="AA22" i="32"/>
  <c r="Z22" i="32"/>
  <c r="AF57" i="35"/>
  <c r="AE57" i="35"/>
  <c r="AD57" i="35"/>
  <c r="AC57" i="35"/>
  <c r="AB57" i="35"/>
  <c r="AA57" i="35"/>
  <c r="AG57" i="35" s="1"/>
  <c r="L28" i="21"/>
  <c r="I28" i="21"/>
  <c r="L10" i="28"/>
  <c r="M10" i="28"/>
  <c r="L18" i="28"/>
  <c r="M18" i="28"/>
  <c r="L34" i="28"/>
  <c r="M34" i="28"/>
  <c r="M55" i="28"/>
  <c r="M63" i="28"/>
  <c r="M79" i="28"/>
  <c r="L103" i="28"/>
  <c r="M103" i="28"/>
  <c r="M124" i="28"/>
  <c r="M146" i="28"/>
  <c r="M190" i="28"/>
  <c r="M253" i="28"/>
  <c r="M261" i="28"/>
  <c r="L377" i="28"/>
  <c r="M377" i="28"/>
  <c r="M378" i="28"/>
  <c r="L378" i="28"/>
  <c r="M454" i="28"/>
  <c r="M472" i="28"/>
  <c r="L472" i="28"/>
  <c r="M502" i="28"/>
  <c r="M11" i="29"/>
  <c r="L11" i="29"/>
  <c r="M15" i="29"/>
  <c r="L15" i="29"/>
  <c r="M35" i="29"/>
  <c r="L35" i="29"/>
  <c r="M39" i="29"/>
  <c r="L39" i="29"/>
  <c r="M55" i="29"/>
  <c r="L55" i="29"/>
  <c r="M59" i="29"/>
  <c r="M146" i="29"/>
  <c r="L146" i="29"/>
  <c r="M213" i="29"/>
  <c r="L213" i="29"/>
  <c r="M258" i="29"/>
  <c r="M449" i="29"/>
  <c r="L449" i="29"/>
  <c r="M505" i="29"/>
  <c r="M546" i="29"/>
  <c r="M598" i="29"/>
  <c r="M456" i="30"/>
  <c r="M635" i="30"/>
  <c r="L635" i="30"/>
  <c r="M667" i="30"/>
  <c r="M13" i="28"/>
  <c r="L13" i="28"/>
  <c r="M37" i="28"/>
  <c r="L37" i="28"/>
  <c r="M58" i="28"/>
  <c r="M82" i="28"/>
  <c r="M98" i="28"/>
  <c r="L98" i="28"/>
  <c r="M106" i="28"/>
  <c r="L106" i="28"/>
  <c r="M119" i="28"/>
  <c r="M127" i="28"/>
  <c r="M141" i="28"/>
  <c r="M149" i="28"/>
  <c r="M185" i="28"/>
  <c r="M193" i="28"/>
  <c r="M256" i="28"/>
  <c r="M297" i="28"/>
  <c r="L297" i="28"/>
  <c r="M298" i="28"/>
  <c r="M347" i="28"/>
  <c r="M354" i="28"/>
  <c r="M370" i="28"/>
  <c r="L370" i="28"/>
  <c r="M427" i="28"/>
  <c r="L427" i="28"/>
  <c r="J498" i="28"/>
  <c r="M549" i="28"/>
  <c r="L549" i="28"/>
  <c r="M593" i="28"/>
  <c r="L593" i="28"/>
  <c r="M19" i="29"/>
  <c r="L19" i="29"/>
  <c r="L63" i="29"/>
  <c r="M349" i="29"/>
  <c r="L349" i="29"/>
  <c r="M432" i="29"/>
  <c r="M18" i="30"/>
  <c r="L18" i="30"/>
  <c r="M323" i="30"/>
  <c r="L323" i="30"/>
  <c r="M596" i="30"/>
  <c r="M428" i="28"/>
  <c r="L428" i="28"/>
  <c r="M550" i="28"/>
  <c r="L550" i="28"/>
  <c r="M640" i="28"/>
  <c r="L640" i="28"/>
  <c r="M14" i="29"/>
  <c r="L14" i="29"/>
  <c r="M38" i="29"/>
  <c r="L38" i="29"/>
  <c r="L58" i="29"/>
  <c r="L82" i="29"/>
  <c r="M98" i="29"/>
  <c r="L98" i="29"/>
  <c r="M106" i="29"/>
  <c r="L106" i="29"/>
  <c r="M119" i="29"/>
  <c r="L119" i="29"/>
  <c r="M127" i="29"/>
  <c r="L127" i="29"/>
  <c r="H131" i="29"/>
  <c r="M141" i="29"/>
  <c r="L141" i="29"/>
  <c r="M149" i="29"/>
  <c r="L149" i="29"/>
  <c r="M164" i="29"/>
  <c r="L164" i="29"/>
  <c r="M172" i="29"/>
  <c r="L172" i="29"/>
  <c r="M185" i="29"/>
  <c r="L185" i="29"/>
  <c r="M193" i="29"/>
  <c r="L193" i="29"/>
  <c r="M208" i="29"/>
  <c r="L208" i="29"/>
  <c r="M216" i="29"/>
  <c r="L216" i="29"/>
  <c r="M319" i="29"/>
  <c r="L319" i="29"/>
  <c r="M327" i="29"/>
  <c r="L327" i="29"/>
  <c r="M344" i="29"/>
  <c r="L344" i="29"/>
  <c r="M352" i="29"/>
  <c r="L352" i="29"/>
  <c r="M402" i="29"/>
  <c r="L402" i="29"/>
  <c r="M527" i="29"/>
  <c r="L527" i="29"/>
  <c r="M639" i="29"/>
  <c r="L639" i="29"/>
  <c r="M13" i="30"/>
  <c r="L13" i="30"/>
  <c r="M37" i="30"/>
  <c r="L37" i="30"/>
  <c r="J43" i="30"/>
  <c r="M97" i="30"/>
  <c r="L97" i="30"/>
  <c r="M105" i="30"/>
  <c r="L105" i="30"/>
  <c r="M163" i="30"/>
  <c r="L163" i="30"/>
  <c r="M171" i="30"/>
  <c r="L171" i="30"/>
  <c r="M207" i="30"/>
  <c r="L207" i="30"/>
  <c r="M215" i="30"/>
  <c r="L215" i="30"/>
  <c r="M235" i="30"/>
  <c r="L235" i="30"/>
  <c r="M252" i="30"/>
  <c r="L252" i="30"/>
  <c r="M260" i="30"/>
  <c r="L260" i="30"/>
  <c r="M296" i="30"/>
  <c r="L296" i="30"/>
  <c r="M304" i="30"/>
  <c r="L304" i="30"/>
  <c r="M318" i="30"/>
  <c r="L318" i="30"/>
  <c r="M326" i="30"/>
  <c r="L326" i="30"/>
  <c r="M376" i="30"/>
  <c r="L376" i="30"/>
  <c r="M499" i="30"/>
  <c r="L499" i="30"/>
  <c r="M507" i="30"/>
  <c r="L507" i="30"/>
  <c r="M618" i="30"/>
  <c r="T28" i="31"/>
  <c r="S28" i="31"/>
  <c r="R28" i="31"/>
  <c r="Q28" i="31"/>
  <c r="T54" i="31"/>
  <c r="S54" i="31"/>
  <c r="R54" i="31"/>
  <c r="Q54" i="31"/>
  <c r="T25" i="32"/>
  <c r="S25" i="32"/>
  <c r="R25" i="32"/>
  <c r="Q25" i="32"/>
  <c r="T51" i="32"/>
  <c r="S51" i="32"/>
  <c r="R51" i="32"/>
  <c r="Q51" i="32"/>
  <c r="AF18" i="33"/>
  <c r="AE18" i="33"/>
  <c r="AD18" i="33"/>
  <c r="AK18" i="33"/>
  <c r="AC18" i="33"/>
  <c r="AB18" i="33"/>
  <c r="AA18" i="33"/>
  <c r="T43" i="33"/>
  <c r="S43" i="33"/>
  <c r="R43" i="33"/>
  <c r="Q43" i="33"/>
  <c r="T63" i="34"/>
  <c r="S63" i="34"/>
  <c r="R63" i="34"/>
  <c r="Q63" i="34"/>
  <c r="X19" i="38"/>
  <c r="AL20" i="35"/>
  <c r="L635" i="28"/>
  <c r="M635" i="28"/>
  <c r="L643" i="28"/>
  <c r="M643" i="28"/>
  <c r="L9" i="29"/>
  <c r="M9" i="29"/>
  <c r="L17" i="29"/>
  <c r="M17" i="29"/>
  <c r="L33" i="29"/>
  <c r="M33" i="29"/>
  <c r="F35" i="29"/>
  <c r="L41" i="29"/>
  <c r="M41" i="29"/>
  <c r="L101" i="29"/>
  <c r="M101" i="29"/>
  <c r="M642" i="29"/>
  <c r="L642" i="29"/>
  <c r="M16" i="30"/>
  <c r="L16" i="30"/>
  <c r="M32" i="30"/>
  <c r="L32" i="30"/>
  <c r="M40" i="30"/>
  <c r="L40" i="30"/>
  <c r="M100" i="30"/>
  <c r="L100" i="30"/>
  <c r="M552" i="30"/>
  <c r="M567" i="30"/>
  <c r="L567" i="30"/>
  <c r="AC9" i="31"/>
  <c r="AB9" i="31"/>
  <c r="AA9" i="31"/>
  <c r="Z9" i="31"/>
  <c r="K31" i="31"/>
  <c r="J31" i="31"/>
  <c r="I31" i="31"/>
  <c r="H31" i="31"/>
  <c r="K57" i="31"/>
  <c r="J57" i="31"/>
  <c r="I57" i="31"/>
  <c r="H57" i="31"/>
  <c r="K28" i="32"/>
  <c r="J28" i="32"/>
  <c r="I28" i="32"/>
  <c r="H28" i="32"/>
  <c r="K54" i="32"/>
  <c r="J54" i="32"/>
  <c r="I54" i="32"/>
  <c r="H54" i="32"/>
  <c r="W36" i="33"/>
  <c r="AH36" i="33" s="1"/>
  <c r="AH11" i="33"/>
  <c r="T24" i="33"/>
  <c r="S24" i="33"/>
  <c r="R24" i="33"/>
  <c r="Q24" i="33"/>
  <c r="T36" i="34"/>
  <c r="S36" i="34"/>
  <c r="R36" i="34"/>
  <c r="Q36" i="34"/>
  <c r="M638" i="28"/>
  <c r="L638" i="28"/>
  <c r="M12" i="29"/>
  <c r="L12" i="29"/>
  <c r="M36" i="29"/>
  <c r="L36" i="29"/>
  <c r="M104" i="29"/>
  <c r="L104" i="29"/>
  <c r="M637" i="29"/>
  <c r="L637" i="29"/>
  <c r="M645" i="29"/>
  <c r="L645" i="29"/>
  <c r="M11" i="30"/>
  <c r="L11" i="30"/>
  <c r="M19" i="30"/>
  <c r="L19" i="30"/>
  <c r="M35" i="30"/>
  <c r="L35" i="30"/>
  <c r="M103" i="30"/>
  <c r="L103" i="30"/>
  <c r="M597" i="30"/>
  <c r="M642" i="30"/>
  <c r="L642" i="30"/>
  <c r="T12" i="31"/>
  <c r="P37" i="31"/>
  <c r="S12" i="31"/>
  <c r="R12" i="31"/>
  <c r="Q12" i="31"/>
  <c r="AC33" i="31"/>
  <c r="AB33" i="31"/>
  <c r="AA33" i="31"/>
  <c r="Z33" i="31"/>
  <c r="AC59" i="31"/>
  <c r="AB59" i="31"/>
  <c r="AA59" i="31"/>
  <c r="Z59" i="31"/>
  <c r="T9" i="32"/>
  <c r="S9" i="32"/>
  <c r="R9" i="32"/>
  <c r="Q9" i="32"/>
  <c r="AC30" i="32"/>
  <c r="AB30" i="32"/>
  <c r="AA30" i="32"/>
  <c r="Z30" i="32"/>
  <c r="AC56" i="32"/>
  <c r="AB56" i="32"/>
  <c r="AA56" i="32"/>
  <c r="Z56" i="32"/>
  <c r="K19" i="33"/>
  <c r="J19" i="33"/>
  <c r="I19" i="33"/>
  <c r="H19" i="33"/>
  <c r="P46" i="38"/>
  <c r="T47" i="35"/>
  <c r="S47" i="35"/>
  <c r="R47" i="35"/>
  <c r="Q47" i="35"/>
  <c r="AC64" i="39"/>
  <c r="AA64" i="39"/>
  <c r="AG64" i="39" s="1"/>
  <c r="M128" i="29"/>
  <c r="M142" i="29"/>
  <c r="M150" i="29"/>
  <c r="M165" i="29"/>
  <c r="M173" i="29"/>
  <c r="M186" i="29"/>
  <c r="M194" i="29"/>
  <c r="M209" i="29"/>
  <c r="M217" i="29"/>
  <c r="M320" i="29"/>
  <c r="M328" i="29"/>
  <c r="M345" i="29"/>
  <c r="M353" i="29"/>
  <c r="M403" i="29"/>
  <c r="M428" i="29"/>
  <c r="M453" i="29"/>
  <c r="M528" i="29"/>
  <c r="M550" i="29"/>
  <c r="M572" i="29"/>
  <c r="M616" i="29"/>
  <c r="M640" i="29"/>
  <c r="L640" i="29"/>
  <c r="M687" i="29"/>
  <c r="M14" i="30"/>
  <c r="L14" i="30"/>
  <c r="M38" i="30"/>
  <c r="L38" i="30"/>
  <c r="M58" i="30"/>
  <c r="M98" i="30"/>
  <c r="L98" i="30"/>
  <c r="M106" i="30"/>
  <c r="L106" i="30"/>
  <c r="M164" i="30"/>
  <c r="M172" i="30"/>
  <c r="M208" i="30"/>
  <c r="M216" i="30"/>
  <c r="M236" i="30"/>
  <c r="M253" i="30"/>
  <c r="M261" i="30"/>
  <c r="M276" i="30"/>
  <c r="M297" i="30"/>
  <c r="M305" i="30"/>
  <c r="M319" i="30"/>
  <c r="M327" i="30"/>
  <c r="M377" i="30"/>
  <c r="M402" i="30"/>
  <c r="M427" i="30"/>
  <c r="M474" i="30"/>
  <c r="M500" i="30"/>
  <c r="M508" i="30"/>
  <c r="M525" i="30"/>
  <c r="M544" i="30"/>
  <c r="M619" i="30"/>
  <c r="K15" i="31"/>
  <c r="J15" i="31"/>
  <c r="I15" i="31"/>
  <c r="H15" i="31"/>
  <c r="T36" i="31"/>
  <c r="S36" i="31"/>
  <c r="R36" i="31"/>
  <c r="Q36" i="31"/>
  <c r="K41" i="31"/>
  <c r="J41" i="31"/>
  <c r="I41" i="31"/>
  <c r="H41" i="31"/>
  <c r="T62" i="31"/>
  <c r="S62" i="31"/>
  <c r="R62" i="31"/>
  <c r="Q62" i="31"/>
  <c r="K12" i="32"/>
  <c r="G37" i="32"/>
  <c r="J12" i="32"/>
  <c r="I12" i="32"/>
  <c r="H12" i="32"/>
  <c r="T33" i="32"/>
  <c r="S33" i="32"/>
  <c r="R33" i="32"/>
  <c r="Q33" i="32"/>
  <c r="T59" i="32"/>
  <c r="S59" i="32"/>
  <c r="R59" i="32"/>
  <c r="Q59" i="32"/>
  <c r="T8" i="33"/>
  <c r="S8" i="33"/>
  <c r="R8" i="33"/>
  <c r="Q8" i="33"/>
  <c r="AF26" i="33"/>
  <c r="AE26" i="33"/>
  <c r="AD26" i="33"/>
  <c r="AK26" i="33"/>
  <c r="AC26" i="33"/>
  <c r="AB26" i="33"/>
  <c r="AA26" i="33"/>
  <c r="AF52" i="34"/>
  <c r="AE52" i="34"/>
  <c r="AD52" i="34"/>
  <c r="AC52" i="34"/>
  <c r="AB52" i="34"/>
  <c r="AA52" i="34"/>
  <c r="L636" i="28"/>
  <c r="M636" i="28"/>
  <c r="L644" i="28"/>
  <c r="M644" i="28"/>
  <c r="L10" i="29"/>
  <c r="M10" i="29"/>
  <c r="L18" i="29"/>
  <c r="M18" i="29"/>
  <c r="L34" i="29"/>
  <c r="M34" i="29"/>
  <c r="L102" i="29"/>
  <c r="M102" i="29"/>
  <c r="M635" i="29"/>
  <c r="L635" i="29"/>
  <c r="M643" i="29"/>
  <c r="L643" i="29"/>
  <c r="M9" i="30"/>
  <c r="L9" i="30"/>
  <c r="M17" i="30"/>
  <c r="L17" i="30"/>
  <c r="M33" i="30"/>
  <c r="L33" i="30"/>
  <c r="F35" i="30"/>
  <c r="M41" i="30"/>
  <c r="L41" i="30"/>
  <c r="M101" i="30"/>
  <c r="L101" i="30"/>
  <c r="M553" i="30"/>
  <c r="M574" i="30"/>
  <c r="M666" i="30"/>
  <c r="AC17" i="31"/>
  <c r="AB17" i="31"/>
  <c r="AA17" i="31"/>
  <c r="Z17" i="31"/>
  <c r="AC43" i="31"/>
  <c r="AB43" i="31"/>
  <c r="AA43" i="31"/>
  <c r="Z43" i="31"/>
  <c r="K65" i="31"/>
  <c r="J65" i="31"/>
  <c r="I65" i="31"/>
  <c r="H65" i="31"/>
  <c r="AC14" i="32"/>
  <c r="AB14" i="32"/>
  <c r="AA14" i="32"/>
  <c r="Z14" i="32"/>
  <c r="K36" i="32"/>
  <c r="J36" i="32"/>
  <c r="I36" i="32"/>
  <c r="H36" i="32"/>
  <c r="K62" i="32"/>
  <c r="J62" i="32"/>
  <c r="I62" i="32"/>
  <c r="H62" i="32"/>
  <c r="T32" i="33"/>
  <c r="S32" i="33"/>
  <c r="R32" i="33"/>
  <c r="Q32" i="33"/>
  <c r="AF64" i="33"/>
  <c r="AE64" i="33"/>
  <c r="AD64" i="33"/>
  <c r="AC64" i="33"/>
  <c r="AB64" i="33"/>
  <c r="AA64" i="33"/>
  <c r="X37" i="34"/>
  <c r="AI37" i="34" s="1"/>
  <c r="AI12" i="34"/>
  <c r="U26" i="38"/>
  <c r="AI27" i="35"/>
  <c r="AF27" i="35"/>
  <c r="M639" i="28"/>
  <c r="L639" i="28"/>
  <c r="M663" i="28"/>
  <c r="L663" i="28"/>
  <c r="M13" i="29"/>
  <c r="L13" i="29"/>
  <c r="M37" i="29"/>
  <c r="L37" i="29"/>
  <c r="J43" i="29"/>
  <c r="L57" i="29"/>
  <c r="L81" i="29"/>
  <c r="M97" i="29"/>
  <c r="L97" i="29"/>
  <c r="M105" i="29"/>
  <c r="L105" i="29"/>
  <c r="L126" i="29"/>
  <c r="M126" i="29"/>
  <c r="L148" i="29"/>
  <c r="M148" i="29"/>
  <c r="L163" i="29"/>
  <c r="M163" i="29"/>
  <c r="L171" i="29"/>
  <c r="M171" i="29"/>
  <c r="L192" i="29"/>
  <c r="M192" i="29"/>
  <c r="L207" i="29"/>
  <c r="M207" i="29"/>
  <c r="L215" i="29"/>
  <c r="M215" i="29"/>
  <c r="L318" i="29"/>
  <c r="M318" i="29"/>
  <c r="L326" i="29"/>
  <c r="M326" i="29"/>
  <c r="L351" i="29"/>
  <c r="M351" i="29"/>
  <c r="L401" i="29"/>
  <c r="M401" i="29"/>
  <c r="L451" i="29"/>
  <c r="M451" i="29"/>
  <c r="L526" i="29"/>
  <c r="M526" i="29"/>
  <c r="L570" i="29"/>
  <c r="M570" i="29"/>
  <c r="L638" i="29"/>
  <c r="M638" i="29"/>
  <c r="L12" i="30"/>
  <c r="M12" i="30"/>
  <c r="L36" i="30"/>
  <c r="M36" i="30"/>
  <c r="L104" i="30"/>
  <c r="M104" i="30"/>
  <c r="L170" i="30"/>
  <c r="M170" i="30"/>
  <c r="L214" i="30"/>
  <c r="M214" i="30"/>
  <c r="L234" i="30"/>
  <c r="M234" i="30"/>
  <c r="L251" i="30"/>
  <c r="M251" i="30"/>
  <c r="L259" i="30"/>
  <c r="M259" i="30"/>
  <c r="L295" i="30"/>
  <c r="M295" i="30"/>
  <c r="L303" i="30"/>
  <c r="M303" i="30"/>
  <c r="L325" i="30"/>
  <c r="M325" i="30"/>
  <c r="L375" i="30"/>
  <c r="M375" i="30"/>
  <c r="L425" i="30"/>
  <c r="M425" i="30"/>
  <c r="L498" i="30"/>
  <c r="M498" i="30"/>
  <c r="L506" i="30"/>
  <c r="M506" i="30"/>
  <c r="M643" i="30"/>
  <c r="L643" i="30"/>
  <c r="T20" i="31"/>
  <c r="S20" i="31"/>
  <c r="R20" i="31"/>
  <c r="Q20" i="31"/>
  <c r="T46" i="31"/>
  <c r="S46" i="31"/>
  <c r="R46" i="31"/>
  <c r="Q46" i="31"/>
  <c r="AC67" i="31"/>
  <c r="AB67" i="31"/>
  <c r="AA67" i="31"/>
  <c r="Z67" i="31"/>
  <c r="T17" i="32"/>
  <c r="S17" i="32"/>
  <c r="R17" i="32"/>
  <c r="Q17" i="32"/>
  <c r="T43" i="32"/>
  <c r="S43" i="32"/>
  <c r="R43" i="32"/>
  <c r="Q43" i="32"/>
  <c r="AC64" i="32"/>
  <c r="AB64" i="32"/>
  <c r="AA64" i="32"/>
  <c r="Z64" i="32"/>
  <c r="AF10" i="33"/>
  <c r="AE10" i="33"/>
  <c r="AD10" i="33"/>
  <c r="AK10" i="33"/>
  <c r="AC10" i="33"/>
  <c r="AB10" i="33"/>
  <c r="AA10" i="33"/>
  <c r="K27" i="33"/>
  <c r="J27" i="33"/>
  <c r="I27" i="33"/>
  <c r="H27" i="33"/>
  <c r="AF48" i="33"/>
  <c r="AE48" i="33"/>
  <c r="AD48" i="33"/>
  <c r="AC48" i="33"/>
  <c r="AB48" i="33"/>
  <c r="AA48" i="33"/>
  <c r="G69" i="38"/>
  <c r="K70" i="35"/>
  <c r="J70" i="35"/>
  <c r="I70" i="35"/>
  <c r="H70" i="35"/>
  <c r="AG30" i="40"/>
  <c r="AD30" i="40"/>
  <c r="AC30" i="40"/>
  <c r="AB30" i="40"/>
  <c r="AA30" i="40"/>
  <c r="M121" i="29"/>
  <c r="M129" i="29"/>
  <c r="M143" i="29"/>
  <c r="M151" i="29"/>
  <c r="M166" i="29"/>
  <c r="M187" i="29"/>
  <c r="M195" i="29"/>
  <c r="M210" i="29"/>
  <c r="M321" i="29"/>
  <c r="M346" i="29"/>
  <c r="M354" i="29"/>
  <c r="M396" i="29"/>
  <c r="M404" i="29"/>
  <c r="M429" i="29"/>
  <c r="M454" i="29"/>
  <c r="M521" i="29"/>
  <c r="M529" i="29"/>
  <c r="M551" i="29"/>
  <c r="M573" i="29"/>
  <c r="M641" i="29"/>
  <c r="L641" i="29"/>
  <c r="M15" i="30"/>
  <c r="L15" i="30"/>
  <c r="M31" i="30"/>
  <c r="L31" i="30"/>
  <c r="H35" i="30"/>
  <c r="M39" i="30"/>
  <c r="L39" i="30"/>
  <c r="M59" i="30"/>
  <c r="L59" i="30"/>
  <c r="M99" i="30"/>
  <c r="L99" i="30"/>
  <c r="M107" i="30"/>
  <c r="L107" i="30"/>
  <c r="M165" i="30"/>
  <c r="M173" i="30"/>
  <c r="M209" i="30"/>
  <c r="M217" i="30"/>
  <c r="M229" i="30"/>
  <c r="M237" i="30"/>
  <c r="M254" i="30"/>
  <c r="M298" i="30"/>
  <c r="M320" i="30"/>
  <c r="M328" i="30"/>
  <c r="M370" i="30"/>
  <c r="M378" i="30"/>
  <c r="M428" i="30"/>
  <c r="M501" i="30"/>
  <c r="M545" i="30"/>
  <c r="L545" i="30"/>
  <c r="K23" i="31"/>
  <c r="J23" i="31"/>
  <c r="I23" i="31"/>
  <c r="H23" i="31"/>
  <c r="K49" i="31"/>
  <c r="J49" i="31"/>
  <c r="I49" i="31"/>
  <c r="H49" i="31"/>
  <c r="K20" i="32"/>
  <c r="J20" i="32"/>
  <c r="I20" i="32"/>
  <c r="H20" i="32"/>
  <c r="K46" i="32"/>
  <c r="J46" i="32"/>
  <c r="I46" i="32"/>
  <c r="H46" i="32"/>
  <c r="T67" i="32"/>
  <c r="S67" i="32"/>
  <c r="R67" i="32"/>
  <c r="Q67" i="32"/>
  <c r="T16" i="33"/>
  <c r="S16" i="33"/>
  <c r="R16" i="33"/>
  <c r="Q16" i="33"/>
  <c r="M638" i="30"/>
  <c r="L638" i="30"/>
  <c r="K10" i="31"/>
  <c r="J10" i="31"/>
  <c r="I10" i="31"/>
  <c r="H10" i="31"/>
  <c r="AC12" i="31"/>
  <c r="Y37" i="31"/>
  <c r="AB12" i="31"/>
  <c r="AA12" i="31"/>
  <c r="Z12" i="31"/>
  <c r="T15" i="31"/>
  <c r="S15" i="31"/>
  <c r="R15" i="31"/>
  <c r="Q15" i="31"/>
  <c r="K18" i="31"/>
  <c r="J18" i="31"/>
  <c r="I18" i="31"/>
  <c r="H18" i="31"/>
  <c r="AC20" i="31"/>
  <c r="AB20" i="31"/>
  <c r="AA20" i="31"/>
  <c r="Z20" i="31"/>
  <c r="T23" i="31"/>
  <c r="S23" i="31"/>
  <c r="R23" i="31"/>
  <c r="Q23" i="31"/>
  <c r="K26" i="31"/>
  <c r="J26" i="31"/>
  <c r="I26" i="31"/>
  <c r="H26" i="31"/>
  <c r="AC28" i="31"/>
  <c r="AB28" i="31"/>
  <c r="AA28" i="31"/>
  <c r="Z28" i="31"/>
  <c r="T31" i="31"/>
  <c r="S31" i="31"/>
  <c r="R31" i="31"/>
  <c r="Q31" i="31"/>
  <c r="K34" i="31"/>
  <c r="J34" i="31"/>
  <c r="I34" i="31"/>
  <c r="H34" i="31"/>
  <c r="AC36" i="31"/>
  <c r="AB36" i="31"/>
  <c r="AA36" i="31"/>
  <c r="Z36" i="31"/>
  <c r="T41" i="31"/>
  <c r="S41" i="31"/>
  <c r="R41" i="31"/>
  <c r="Q41" i="31"/>
  <c r="K44" i="31"/>
  <c r="J44" i="31"/>
  <c r="I44" i="31"/>
  <c r="H44" i="31"/>
  <c r="AC46" i="31"/>
  <c r="AB46" i="31"/>
  <c r="AA46" i="31"/>
  <c r="Z46" i="31"/>
  <c r="T49" i="31"/>
  <c r="S49" i="31"/>
  <c r="R49" i="31"/>
  <c r="Q49" i="31"/>
  <c r="K52" i="31"/>
  <c r="J52" i="31"/>
  <c r="I52" i="31"/>
  <c r="H52" i="31"/>
  <c r="AC54" i="31"/>
  <c r="AB54" i="31"/>
  <c r="AA54" i="31"/>
  <c r="Z54" i="31"/>
  <c r="T57" i="31"/>
  <c r="S57" i="31"/>
  <c r="R57" i="31"/>
  <c r="Q57" i="31"/>
  <c r="K60" i="31"/>
  <c r="J60" i="31"/>
  <c r="I60" i="31"/>
  <c r="H60" i="31"/>
  <c r="AC62" i="31"/>
  <c r="AB62" i="31"/>
  <c r="AA62" i="31"/>
  <c r="Z62" i="31"/>
  <c r="T65" i="31"/>
  <c r="S65" i="31"/>
  <c r="R65" i="31"/>
  <c r="Q65" i="31"/>
  <c r="K68" i="31"/>
  <c r="J68" i="31"/>
  <c r="I68" i="31"/>
  <c r="H68" i="31"/>
  <c r="AC9" i="32"/>
  <c r="AB9" i="32"/>
  <c r="AA9" i="32"/>
  <c r="Z9" i="32"/>
  <c r="T12" i="32"/>
  <c r="P37" i="32"/>
  <c r="S12" i="32"/>
  <c r="R12" i="32"/>
  <c r="Q12" i="32"/>
  <c r="K15" i="32"/>
  <c r="J15" i="32"/>
  <c r="I15" i="32"/>
  <c r="H15" i="32"/>
  <c r="AC17" i="32"/>
  <c r="AB17" i="32"/>
  <c r="AA17" i="32"/>
  <c r="Z17" i="32"/>
  <c r="T20" i="32"/>
  <c r="S20" i="32"/>
  <c r="R20" i="32"/>
  <c r="Q20" i="32"/>
  <c r="K23" i="32"/>
  <c r="J23" i="32"/>
  <c r="I23" i="32"/>
  <c r="H23" i="32"/>
  <c r="AC25" i="32"/>
  <c r="AB25" i="32"/>
  <c r="AA25" i="32"/>
  <c r="Z25" i="32"/>
  <c r="T28" i="32"/>
  <c r="S28" i="32"/>
  <c r="R28" i="32"/>
  <c r="Q28" i="32"/>
  <c r="K31" i="32"/>
  <c r="J31" i="32"/>
  <c r="I31" i="32"/>
  <c r="H31" i="32"/>
  <c r="AC33" i="32"/>
  <c r="AB33" i="32"/>
  <c r="AA33" i="32"/>
  <c r="Z33" i="32"/>
  <c r="T36" i="32"/>
  <c r="S36" i="32"/>
  <c r="R36" i="32"/>
  <c r="Q36" i="32"/>
  <c r="K41" i="32"/>
  <c r="J41" i="32"/>
  <c r="I41" i="32"/>
  <c r="H41" i="32"/>
  <c r="AC43" i="32"/>
  <c r="AB43" i="32"/>
  <c r="AA43" i="32"/>
  <c r="Z43" i="32"/>
  <c r="T46" i="32"/>
  <c r="S46" i="32"/>
  <c r="R46" i="32"/>
  <c r="Q46" i="32"/>
  <c r="K49" i="32"/>
  <c r="J49" i="32"/>
  <c r="I49" i="32"/>
  <c r="H49" i="32"/>
  <c r="AC51" i="32"/>
  <c r="AB51" i="32"/>
  <c r="AA51" i="32"/>
  <c r="Z51" i="32"/>
  <c r="T54" i="32"/>
  <c r="S54" i="32"/>
  <c r="R54" i="32"/>
  <c r="Q54" i="32"/>
  <c r="K57" i="32"/>
  <c r="J57" i="32"/>
  <c r="I57" i="32"/>
  <c r="H57" i="32"/>
  <c r="AC59" i="32"/>
  <c r="AB59" i="32"/>
  <c r="AA59" i="32"/>
  <c r="Z59" i="32"/>
  <c r="T62" i="32"/>
  <c r="S62" i="32"/>
  <c r="R62" i="32"/>
  <c r="Q62" i="32"/>
  <c r="K65" i="32"/>
  <c r="J65" i="32"/>
  <c r="I65" i="32"/>
  <c r="H65" i="32"/>
  <c r="AC67" i="32"/>
  <c r="AB67" i="32"/>
  <c r="AA67" i="32"/>
  <c r="Z67" i="32"/>
  <c r="P36" i="33"/>
  <c r="T11" i="33"/>
  <c r="S11" i="33"/>
  <c r="R11" i="33"/>
  <c r="Q11" i="33"/>
  <c r="X36" i="33"/>
  <c r="AI36" i="33" s="1"/>
  <c r="AI11" i="33"/>
  <c r="AF13" i="33"/>
  <c r="AE13" i="33"/>
  <c r="AD13" i="33"/>
  <c r="AK13" i="33"/>
  <c r="AC13" i="33"/>
  <c r="AB13" i="33"/>
  <c r="AA13" i="33"/>
  <c r="K14" i="33"/>
  <c r="J14" i="33"/>
  <c r="I14" i="33"/>
  <c r="H14" i="33"/>
  <c r="T19" i="33"/>
  <c r="S19" i="33"/>
  <c r="R19" i="33"/>
  <c r="Q19" i="33"/>
  <c r="AF21" i="33"/>
  <c r="AE21" i="33"/>
  <c r="AD21" i="33"/>
  <c r="AK21" i="33"/>
  <c r="AC21" i="33"/>
  <c r="AB21" i="33"/>
  <c r="AA21" i="33"/>
  <c r="K22" i="33"/>
  <c r="J22" i="33"/>
  <c r="I22" i="33"/>
  <c r="H22" i="33"/>
  <c r="T27" i="33"/>
  <c r="S27" i="33"/>
  <c r="R27" i="33"/>
  <c r="Q27" i="33"/>
  <c r="AF29" i="33"/>
  <c r="AE29" i="33"/>
  <c r="AD29" i="33"/>
  <c r="AK29" i="33"/>
  <c r="AC29" i="33"/>
  <c r="AB29" i="33"/>
  <c r="AA29" i="33"/>
  <c r="K30" i="33"/>
  <c r="J30" i="33"/>
  <c r="I30" i="33"/>
  <c r="H30" i="33"/>
  <c r="K51" i="33"/>
  <c r="J51" i="33"/>
  <c r="I51" i="33"/>
  <c r="H51" i="33"/>
  <c r="AF14" i="34"/>
  <c r="AE14" i="34"/>
  <c r="AD14" i="34"/>
  <c r="AK14" i="34"/>
  <c r="AC14" i="34"/>
  <c r="AB14" i="34"/>
  <c r="AA14" i="34"/>
  <c r="K31" i="34"/>
  <c r="J31" i="34"/>
  <c r="I31" i="34"/>
  <c r="H31" i="34"/>
  <c r="AF48" i="34"/>
  <c r="AE48" i="34"/>
  <c r="AD48" i="34"/>
  <c r="AC48" i="34"/>
  <c r="AB48" i="34"/>
  <c r="AA48" i="34"/>
  <c r="T59" i="34"/>
  <c r="S59" i="34"/>
  <c r="R59" i="34"/>
  <c r="Q59" i="34"/>
  <c r="AG15" i="35"/>
  <c r="AM15" i="35"/>
  <c r="AE15" i="35"/>
  <c r="AD15" i="35"/>
  <c r="AC15" i="35"/>
  <c r="AB15" i="35"/>
  <c r="AA15" i="35"/>
  <c r="Y14" i="38"/>
  <c r="P16" i="38"/>
  <c r="T17" i="35"/>
  <c r="S17" i="35"/>
  <c r="R17" i="35"/>
  <c r="Q17" i="35"/>
  <c r="V21" i="38"/>
  <c r="AJ22" i="35"/>
  <c r="AF49" i="35"/>
  <c r="AE49" i="35"/>
  <c r="AD49" i="35"/>
  <c r="AC49" i="35"/>
  <c r="AB49" i="35"/>
  <c r="AA49" i="35"/>
  <c r="AG49" i="35" s="1"/>
  <c r="G61" i="38"/>
  <c r="K62" i="35"/>
  <c r="J62" i="35"/>
  <c r="I62" i="35"/>
  <c r="H62" i="35"/>
  <c r="T42" i="37"/>
  <c r="S42" i="37"/>
  <c r="R42" i="37"/>
  <c r="Q42" i="37"/>
  <c r="M641" i="30"/>
  <c r="L641" i="30"/>
  <c r="T10" i="31"/>
  <c r="S10" i="31"/>
  <c r="R10" i="31"/>
  <c r="Q10" i="31"/>
  <c r="K13" i="31"/>
  <c r="J13" i="31"/>
  <c r="I13" i="31"/>
  <c r="H13" i="31"/>
  <c r="AC15" i="31"/>
  <c r="AB15" i="31"/>
  <c r="AA15" i="31"/>
  <c r="Z15" i="31"/>
  <c r="T18" i="31"/>
  <c r="S18" i="31"/>
  <c r="R18" i="31"/>
  <c r="Q18" i="31"/>
  <c r="K21" i="31"/>
  <c r="J21" i="31"/>
  <c r="I21" i="31"/>
  <c r="H21" i="31"/>
  <c r="AC23" i="31"/>
  <c r="AB23" i="31"/>
  <c r="AA23" i="31"/>
  <c r="Z23" i="31"/>
  <c r="T26" i="31"/>
  <c r="S26" i="31"/>
  <c r="R26" i="31"/>
  <c r="Q26" i="31"/>
  <c r="K29" i="31"/>
  <c r="J29" i="31"/>
  <c r="I29" i="31"/>
  <c r="H29" i="31"/>
  <c r="AC31" i="31"/>
  <c r="AB31" i="31"/>
  <c r="AA31" i="31"/>
  <c r="Z31" i="31"/>
  <c r="T34" i="31"/>
  <c r="S34" i="31"/>
  <c r="R34" i="31"/>
  <c r="Q34" i="31"/>
  <c r="AC41" i="31"/>
  <c r="AB41" i="31"/>
  <c r="AA41" i="31"/>
  <c r="Z41" i="31"/>
  <c r="T44" i="31"/>
  <c r="S44" i="31"/>
  <c r="R44" i="31"/>
  <c r="Q44" i="31"/>
  <c r="K47" i="31"/>
  <c r="J47" i="31"/>
  <c r="I47" i="31"/>
  <c r="H47" i="31"/>
  <c r="AC49" i="31"/>
  <c r="AB49" i="31"/>
  <c r="AA49" i="31"/>
  <c r="Z49" i="31"/>
  <c r="T52" i="31"/>
  <c r="S52" i="31"/>
  <c r="R52" i="31"/>
  <c r="Q52" i="31"/>
  <c r="K55" i="31"/>
  <c r="J55" i="31"/>
  <c r="I55" i="31"/>
  <c r="H55" i="31"/>
  <c r="AC57" i="31"/>
  <c r="AB57" i="31"/>
  <c r="AA57" i="31"/>
  <c r="Z57" i="31"/>
  <c r="T60" i="31"/>
  <c r="S60" i="31"/>
  <c r="R60" i="31"/>
  <c r="Q60" i="31"/>
  <c r="K63" i="31"/>
  <c r="J63" i="31"/>
  <c r="I63" i="31"/>
  <c r="H63" i="31"/>
  <c r="AC65" i="31"/>
  <c r="AB65" i="31"/>
  <c r="AA65" i="31"/>
  <c r="Z65" i="31"/>
  <c r="T68" i="31"/>
  <c r="S68" i="31"/>
  <c r="R68" i="31"/>
  <c r="Q68" i="31"/>
  <c r="K10" i="32"/>
  <c r="J10" i="32"/>
  <c r="I10" i="32"/>
  <c r="H10" i="32"/>
  <c r="AC12" i="32"/>
  <c r="Y37" i="32"/>
  <c r="AB12" i="32"/>
  <c r="AA12" i="32"/>
  <c r="Z12" i="32"/>
  <c r="T15" i="32"/>
  <c r="S15" i="32"/>
  <c r="R15" i="32"/>
  <c r="Q15" i="32"/>
  <c r="K18" i="32"/>
  <c r="J18" i="32"/>
  <c r="I18" i="32"/>
  <c r="H18" i="32"/>
  <c r="AC20" i="32"/>
  <c r="AB20" i="32"/>
  <c r="AA20" i="32"/>
  <c r="Z20" i="32"/>
  <c r="T23" i="32"/>
  <c r="S23" i="32"/>
  <c r="R23" i="32"/>
  <c r="Q23" i="32"/>
  <c r="K26" i="32"/>
  <c r="J26" i="32"/>
  <c r="I26" i="32"/>
  <c r="H26" i="32"/>
  <c r="AC28" i="32"/>
  <c r="AB28" i="32"/>
  <c r="AA28" i="32"/>
  <c r="Z28" i="32"/>
  <c r="T31" i="32"/>
  <c r="S31" i="32"/>
  <c r="R31" i="32"/>
  <c r="Q31" i="32"/>
  <c r="K34" i="32"/>
  <c r="J34" i="32"/>
  <c r="I34" i="32"/>
  <c r="H34" i="32"/>
  <c r="AC36" i="32"/>
  <c r="AB36" i="32"/>
  <c r="AA36" i="32"/>
  <c r="Z36" i="32"/>
  <c r="T41" i="32"/>
  <c r="S41" i="32"/>
  <c r="R41" i="32"/>
  <c r="Q41" i="32"/>
  <c r="K44" i="32"/>
  <c r="J44" i="32"/>
  <c r="I44" i="32"/>
  <c r="H44" i="32"/>
  <c r="AC46" i="32"/>
  <c r="AB46" i="32"/>
  <c r="AA46" i="32"/>
  <c r="Z46" i="32"/>
  <c r="T49" i="32"/>
  <c r="S49" i="32"/>
  <c r="R49" i="32"/>
  <c r="Q49" i="32"/>
  <c r="K52" i="32"/>
  <c r="J52" i="32"/>
  <c r="I52" i="32"/>
  <c r="H52" i="32"/>
  <c r="AC54" i="32"/>
  <c r="AB54" i="32"/>
  <c r="AA54" i="32"/>
  <c r="Z54" i="32"/>
  <c r="T57" i="32"/>
  <c r="S57" i="32"/>
  <c r="R57" i="32"/>
  <c r="Q57" i="32"/>
  <c r="K60" i="32"/>
  <c r="J60" i="32"/>
  <c r="I60" i="32"/>
  <c r="H60" i="32"/>
  <c r="AC62" i="32"/>
  <c r="AB62" i="32"/>
  <c r="AA62" i="32"/>
  <c r="Z62" i="32"/>
  <c r="T65" i="32"/>
  <c r="S65" i="32"/>
  <c r="R65" i="32"/>
  <c r="Q65" i="32"/>
  <c r="K68" i="32"/>
  <c r="J68" i="32"/>
  <c r="I68" i="32"/>
  <c r="H68" i="32"/>
  <c r="AE8" i="33"/>
  <c r="AD8" i="33"/>
  <c r="AK8" i="33"/>
  <c r="AC8" i="33"/>
  <c r="AB8" i="33"/>
  <c r="AA8" i="33"/>
  <c r="AF8" i="33"/>
  <c r="K9" i="33"/>
  <c r="J9" i="33"/>
  <c r="I9" i="33"/>
  <c r="H9" i="33"/>
  <c r="Y36" i="33"/>
  <c r="AJ36" i="33" s="1"/>
  <c r="AJ11" i="33"/>
  <c r="T14" i="33"/>
  <c r="S14" i="33"/>
  <c r="R14" i="33"/>
  <c r="Q14" i="33"/>
  <c r="AE16" i="33"/>
  <c r="AD16" i="33"/>
  <c r="AK16" i="33"/>
  <c r="AC16" i="33"/>
  <c r="AB16" i="33"/>
  <c r="AA16" i="33"/>
  <c r="AF16" i="33"/>
  <c r="K17" i="33"/>
  <c r="J17" i="33"/>
  <c r="I17" i="33"/>
  <c r="H17" i="33"/>
  <c r="T22" i="33"/>
  <c r="S22" i="33"/>
  <c r="R22" i="33"/>
  <c r="Q22" i="33"/>
  <c r="AE24" i="33"/>
  <c r="AD24" i="33"/>
  <c r="AK24" i="33"/>
  <c r="AC24" i="33"/>
  <c r="AB24" i="33"/>
  <c r="AA24" i="33"/>
  <c r="AF24" i="33"/>
  <c r="K25" i="33"/>
  <c r="J25" i="33"/>
  <c r="I25" i="33"/>
  <c r="H25" i="33"/>
  <c r="T30" i="33"/>
  <c r="S30" i="33"/>
  <c r="R30" i="33"/>
  <c r="Q30" i="33"/>
  <c r="AE32" i="33"/>
  <c r="AD32" i="33"/>
  <c r="AK32" i="33"/>
  <c r="AC32" i="33"/>
  <c r="AB32" i="33"/>
  <c r="AA32" i="33"/>
  <c r="AF32" i="33"/>
  <c r="K33" i="33"/>
  <c r="J33" i="33"/>
  <c r="I33" i="33"/>
  <c r="H33" i="33"/>
  <c r="R33" i="33"/>
  <c r="T33" i="33"/>
  <c r="S33" i="33"/>
  <c r="Q33" i="33"/>
  <c r="Z69" i="33"/>
  <c r="AF44" i="33"/>
  <c r="AE44" i="33"/>
  <c r="AD44" i="33"/>
  <c r="AC44" i="33"/>
  <c r="AB44" i="33"/>
  <c r="AA44" i="33"/>
  <c r="T55" i="33"/>
  <c r="S55" i="33"/>
  <c r="R55" i="33"/>
  <c r="Q55" i="33"/>
  <c r="AF60" i="33"/>
  <c r="AE60" i="33"/>
  <c r="AD60" i="33"/>
  <c r="AC60" i="33"/>
  <c r="AB60" i="33"/>
  <c r="AA60" i="33"/>
  <c r="T20" i="34"/>
  <c r="S20" i="34"/>
  <c r="R20" i="34"/>
  <c r="Q20" i="34"/>
  <c r="AF44" i="34"/>
  <c r="AE44" i="34"/>
  <c r="AD44" i="34"/>
  <c r="AC44" i="34"/>
  <c r="AB44" i="34"/>
  <c r="AA44" i="34"/>
  <c r="T55" i="34"/>
  <c r="S55" i="34"/>
  <c r="R55" i="34"/>
  <c r="Q55" i="34"/>
  <c r="K14" i="35"/>
  <c r="J14" i="35"/>
  <c r="G13" i="38"/>
  <c r="I14" i="35"/>
  <c r="H14" i="35"/>
  <c r="W16" i="38"/>
  <c r="AK17" i="35"/>
  <c r="X35" i="38"/>
  <c r="AL36" i="35"/>
  <c r="G53" i="38"/>
  <c r="K54" i="35"/>
  <c r="J54" i="35"/>
  <c r="I54" i="35"/>
  <c r="H54" i="35"/>
  <c r="L636" i="30"/>
  <c r="M636" i="30"/>
  <c r="L644" i="30"/>
  <c r="M644" i="30"/>
  <c r="K8" i="31"/>
  <c r="J8" i="31"/>
  <c r="I8" i="31"/>
  <c r="H8" i="31"/>
  <c r="AC10" i="31"/>
  <c r="AB10" i="31"/>
  <c r="AA10" i="31"/>
  <c r="Z10" i="31"/>
  <c r="T13" i="31"/>
  <c r="S13" i="31"/>
  <c r="R13" i="31"/>
  <c r="Q13" i="31"/>
  <c r="K16" i="31"/>
  <c r="J16" i="31"/>
  <c r="I16" i="31"/>
  <c r="H16" i="31"/>
  <c r="AC18" i="31"/>
  <c r="AB18" i="31"/>
  <c r="AA18" i="31"/>
  <c r="Z18" i="31"/>
  <c r="T21" i="31"/>
  <c r="S21" i="31"/>
  <c r="R21" i="31"/>
  <c r="Q21" i="31"/>
  <c r="K24" i="31"/>
  <c r="J24" i="31"/>
  <c r="I24" i="31"/>
  <c r="H24" i="31"/>
  <c r="AC26" i="31"/>
  <c r="AB26" i="31"/>
  <c r="AA26" i="31"/>
  <c r="Z26" i="31"/>
  <c r="T29" i="31"/>
  <c r="S29" i="31"/>
  <c r="R29" i="31"/>
  <c r="Q29" i="31"/>
  <c r="K32" i="31"/>
  <c r="J32" i="31"/>
  <c r="I32" i="31"/>
  <c r="H32" i="31"/>
  <c r="AC34" i="31"/>
  <c r="AB34" i="31"/>
  <c r="AA34" i="31"/>
  <c r="Z34" i="31"/>
  <c r="K42" i="31"/>
  <c r="J42" i="31"/>
  <c r="I42" i="31"/>
  <c r="H42" i="31"/>
  <c r="AC44" i="31"/>
  <c r="AB44" i="31"/>
  <c r="AA44" i="31"/>
  <c r="Z44" i="31"/>
  <c r="T47" i="31"/>
  <c r="S47" i="31"/>
  <c r="R47" i="31"/>
  <c r="Q47" i="31"/>
  <c r="K50" i="31"/>
  <c r="J50" i="31"/>
  <c r="I50" i="31"/>
  <c r="H50" i="31"/>
  <c r="AC52" i="31"/>
  <c r="AB52" i="31"/>
  <c r="AA52" i="31"/>
  <c r="Z52" i="31"/>
  <c r="T55" i="31"/>
  <c r="S55" i="31"/>
  <c r="R55" i="31"/>
  <c r="Q55" i="31"/>
  <c r="K58" i="31"/>
  <c r="J58" i="31"/>
  <c r="I58" i="31"/>
  <c r="H58" i="31"/>
  <c r="AC60" i="31"/>
  <c r="AB60" i="31"/>
  <c r="AA60" i="31"/>
  <c r="Z60" i="31"/>
  <c r="T63" i="31"/>
  <c r="S63" i="31"/>
  <c r="R63" i="31"/>
  <c r="Q63" i="31"/>
  <c r="K66" i="31"/>
  <c r="J66" i="31"/>
  <c r="I66" i="31"/>
  <c r="H66" i="31"/>
  <c r="AC68" i="31"/>
  <c r="AB68" i="31"/>
  <c r="AA68" i="31"/>
  <c r="Z68" i="31"/>
  <c r="T10" i="32"/>
  <c r="S10" i="32"/>
  <c r="R10" i="32"/>
  <c r="Q10" i="32"/>
  <c r="K13" i="32"/>
  <c r="J13" i="32"/>
  <c r="I13" i="32"/>
  <c r="H13" i="32"/>
  <c r="AC15" i="32"/>
  <c r="AB15" i="32"/>
  <c r="AA15" i="32"/>
  <c r="Z15" i="32"/>
  <c r="T18" i="32"/>
  <c r="S18" i="32"/>
  <c r="R18" i="32"/>
  <c r="Q18" i="32"/>
  <c r="K21" i="32"/>
  <c r="J21" i="32"/>
  <c r="I21" i="32"/>
  <c r="H21" i="32"/>
  <c r="AC23" i="32"/>
  <c r="AB23" i="32"/>
  <c r="AA23" i="32"/>
  <c r="Z23" i="32"/>
  <c r="T26" i="32"/>
  <c r="S26" i="32"/>
  <c r="R26" i="32"/>
  <c r="Q26" i="32"/>
  <c r="K29" i="32"/>
  <c r="J29" i="32"/>
  <c r="I29" i="32"/>
  <c r="H29" i="32"/>
  <c r="AC31" i="32"/>
  <c r="AB31" i="32"/>
  <c r="AA31" i="32"/>
  <c r="Z31" i="32"/>
  <c r="T34" i="32"/>
  <c r="S34" i="32"/>
  <c r="R34" i="32"/>
  <c r="Q34" i="32"/>
  <c r="AC41" i="32"/>
  <c r="AB41" i="32"/>
  <c r="AA41" i="32"/>
  <c r="Z41" i="32"/>
  <c r="T44" i="32"/>
  <c r="S44" i="32"/>
  <c r="R44" i="32"/>
  <c r="Q44" i="32"/>
  <c r="K47" i="32"/>
  <c r="J47" i="32"/>
  <c r="I47" i="32"/>
  <c r="H47" i="32"/>
  <c r="AC49" i="32"/>
  <c r="AB49" i="32"/>
  <c r="AA49" i="32"/>
  <c r="Z49" i="32"/>
  <c r="T52" i="32"/>
  <c r="S52" i="32"/>
  <c r="R52" i="32"/>
  <c r="Q52" i="32"/>
  <c r="K55" i="32"/>
  <c r="J55" i="32"/>
  <c r="I55" i="32"/>
  <c r="H55" i="32"/>
  <c r="AC57" i="32"/>
  <c r="AB57" i="32"/>
  <c r="AA57" i="32"/>
  <c r="Z57" i="32"/>
  <c r="T60" i="32"/>
  <c r="S60" i="32"/>
  <c r="R60" i="32"/>
  <c r="Q60" i="32"/>
  <c r="K63" i="32"/>
  <c r="J63" i="32"/>
  <c r="I63" i="32"/>
  <c r="H63" i="32"/>
  <c r="AC65" i="32"/>
  <c r="AB65" i="32"/>
  <c r="AA65" i="32"/>
  <c r="Z65" i="32"/>
  <c r="T68" i="32"/>
  <c r="S68" i="32"/>
  <c r="R68" i="32"/>
  <c r="Q68" i="32"/>
  <c r="T9" i="33"/>
  <c r="S9" i="33"/>
  <c r="R9" i="33"/>
  <c r="Q9" i="33"/>
  <c r="AD11" i="33"/>
  <c r="AK11" i="33"/>
  <c r="AC11" i="33"/>
  <c r="AB11" i="33"/>
  <c r="Z36" i="33"/>
  <c r="AA11" i="33"/>
  <c r="AF11" i="33"/>
  <c r="AE11" i="33"/>
  <c r="K12" i="33"/>
  <c r="J12" i="33"/>
  <c r="I12" i="33"/>
  <c r="H12" i="33"/>
  <c r="T17" i="33"/>
  <c r="S17" i="33"/>
  <c r="R17" i="33"/>
  <c r="Q17" i="33"/>
  <c r="AD19" i="33"/>
  <c r="AK19" i="33"/>
  <c r="AC19" i="33"/>
  <c r="AB19" i="33"/>
  <c r="AA19" i="33"/>
  <c r="AF19" i="33"/>
  <c r="AE19" i="33"/>
  <c r="K20" i="33"/>
  <c r="J20" i="33"/>
  <c r="I20" i="33"/>
  <c r="H20" i="33"/>
  <c r="T25" i="33"/>
  <c r="S25" i="33"/>
  <c r="R25" i="33"/>
  <c r="Q25" i="33"/>
  <c r="AD27" i="33"/>
  <c r="AK27" i="33"/>
  <c r="AC27" i="33"/>
  <c r="AB27" i="33"/>
  <c r="AA27" i="33"/>
  <c r="AF27" i="33"/>
  <c r="AE27" i="33"/>
  <c r="K28" i="33"/>
  <c r="J28" i="33"/>
  <c r="I28" i="33"/>
  <c r="H28" i="33"/>
  <c r="AB35" i="33"/>
  <c r="AA35" i="33"/>
  <c r="AF35" i="33"/>
  <c r="AE35" i="33"/>
  <c r="AD35" i="33"/>
  <c r="AC35" i="33"/>
  <c r="AK35" i="33"/>
  <c r="K47" i="33"/>
  <c r="J47" i="33"/>
  <c r="I47" i="33"/>
  <c r="H47" i="33"/>
  <c r="K63" i="33"/>
  <c r="J63" i="33"/>
  <c r="I63" i="33"/>
  <c r="H63" i="33"/>
  <c r="K15" i="34"/>
  <c r="J15" i="34"/>
  <c r="I15" i="34"/>
  <c r="H15" i="34"/>
  <c r="T51" i="34"/>
  <c r="S51" i="34"/>
  <c r="R51" i="34"/>
  <c r="Q51" i="34"/>
  <c r="X11" i="38"/>
  <c r="AL12" i="35"/>
  <c r="U18" i="38"/>
  <c r="AI19" i="35"/>
  <c r="AF19" i="35"/>
  <c r="AG31" i="35"/>
  <c r="AM31" i="35"/>
  <c r="AE31" i="35"/>
  <c r="Y30" i="38"/>
  <c r="AD31" i="35"/>
  <c r="AC31" i="35"/>
  <c r="AB31" i="35"/>
  <c r="AA31" i="35"/>
  <c r="P32" i="38"/>
  <c r="T33" i="35"/>
  <c r="S33" i="35"/>
  <c r="R33" i="35"/>
  <c r="Q33" i="35"/>
  <c r="G45" i="38"/>
  <c r="G71" i="35"/>
  <c r="K46" i="35"/>
  <c r="J46" i="35"/>
  <c r="I46" i="35"/>
  <c r="H46" i="35"/>
  <c r="M639" i="30"/>
  <c r="L639" i="30"/>
  <c r="S8" i="31"/>
  <c r="R8" i="31"/>
  <c r="Q8" i="31"/>
  <c r="T8" i="31"/>
  <c r="J11" i="31"/>
  <c r="I11" i="31"/>
  <c r="H11" i="31"/>
  <c r="K11" i="31"/>
  <c r="AB13" i="31"/>
  <c r="AA13" i="31"/>
  <c r="Z13" i="31"/>
  <c r="AC13" i="31"/>
  <c r="S16" i="31"/>
  <c r="R16" i="31"/>
  <c r="Q16" i="31"/>
  <c r="T16" i="31"/>
  <c r="J19" i="31"/>
  <c r="I19" i="31"/>
  <c r="H19" i="31"/>
  <c r="K19" i="31"/>
  <c r="AB21" i="31"/>
  <c r="AA21" i="31"/>
  <c r="Z21" i="31"/>
  <c r="AC21" i="31"/>
  <c r="S24" i="31"/>
  <c r="R24" i="31"/>
  <c r="Q24" i="31"/>
  <c r="T24" i="31"/>
  <c r="J27" i="31"/>
  <c r="I27" i="31"/>
  <c r="H27" i="31"/>
  <c r="K27" i="31"/>
  <c r="AB29" i="31"/>
  <c r="AA29" i="31"/>
  <c r="Z29" i="31"/>
  <c r="AC29" i="31"/>
  <c r="S32" i="31"/>
  <c r="R32" i="31"/>
  <c r="Q32" i="31"/>
  <c r="T32" i="31"/>
  <c r="J35" i="31"/>
  <c r="I35" i="31"/>
  <c r="H35" i="31"/>
  <c r="K35" i="31"/>
  <c r="S42" i="31"/>
  <c r="R42" i="31"/>
  <c r="Q42" i="31"/>
  <c r="T42" i="31"/>
  <c r="G70" i="31"/>
  <c r="J45" i="31"/>
  <c r="I45" i="31"/>
  <c r="H45" i="31"/>
  <c r="K45" i="31"/>
  <c r="AB47" i="31"/>
  <c r="AA47" i="31"/>
  <c r="Z47" i="31"/>
  <c r="AC47" i="31"/>
  <c r="S50" i="31"/>
  <c r="R50" i="31"/>
  <c r="Q50" i="31"/>
  <c r="T50" i="31"/>
  <c r="J53" i="31"/>
  <c r="I53" i="31"/>
  <c r="H53" i="31"/>
  <c r="K53" i="31"/>
  <c r="AB55" i="31"/>
  <c r="AA55" i="31"/>
  <c r="Z55" i="31"/>
  <c r="AC55" i="31"/>
  <c r="S58" i="31"/>
  <c r="R58" i="31"/>
  <c r="Q58" i="31"/>
  <c r="T58" i="31"/>
  <c r="J61" i="31"/>
  <c r="I61" i="31"/>
  <c r="H61" i="31"/>
  <c r="K61" i="31"/>
  <c r="AB63" i="31"/>
  <c r="AA63" i="31"/>
  <c r="Z63" i="31"/>
  <c r="AC63" i="31"/>
  <c r="S66" i="31"/>
  <c r="R66" i="31"/>
  <c r="Q66" i="31"/>
  <c r="T66" i="31"/>
  <c r="J69" i="31"/>
  <c r="I69" i="31"/>
  <c r="H69" i="31"/>
  <c r="K69" i="31"/>
  <c r="J8" i="32"/>
  <c r="I8" i="32"/>
  <c r="H8" i="32"/>
  <c r="K8" i="32"/>
  <c r="AB10" i="32"/>
  <c r="AA10" i="32"/>
  <c r="Z10" i="32"/>
  <c r="AC10" i="32"/>
  <c r="S13" i="32"/>
  <c r="R13" i="32"/>
  <c r="Q13" i="32"/>
  <c r="T13" i="32"/>
  <c r="J16" i="32"/>
  <c r="I16" i="32"/>
  <c r="H16" i="32"/>
  <c r="K16" i="32"/>
  <c r="AB18" i="32"/>
  <c r="AA18" i="32"/>
  <c r="Z18" i="32"/>
  <c r="AC18" i="32"/>
  <c r="S21" i="32"/>
  <c r="R21" i="32"/>
  <c r="Q21" i="32"/>
  <c r="T21" i="32"/>
  <c r="J24" i="32"/>
  <c r="I24" i="32"/>
  <c r="H24" i="32"/>
  <c r="K24" i="32"/>
  <c r="AB26" i="32"/>
  <c r="AA26" i="32"/>
  <c r="Z26" i="32"/>
  <c r="AC26" i="32"/>
  <c r="S29" i="32"/>
  <c r="R29" i="32"/>
  <c r="Q29" i="32"/>
  <c r="T29" i="32"/>
  <c r="J32" i="32"/>
  <c r="I32" i="32"/>
  <c r="H32" i="32"/>
  <c r="K32" i="32"/>
  <c r="AB34" i="32"/>
  <c r="AA34" i="32"/>
  <c r="Z34" i="32"/>
  <c r="AC34" i="32"/>
  <c r="J42" i="32"/>
  <c r="I42" i="32"/>
  <c r="H42" i="32"/>
  <c r="K42" i="32"/>
  <c r="AB44" i="32"/>
  <c r="AA44" i="32"/>
  <c r="Z44" i="32"/>
  <c r="AC44" i="32"/>
  <c r="S47" i="32"/>
  <c r="R47" i="32"/>
  <c r="Q47" i="32"/>
  <c r="T47" i="32"/>
  <c r="J50" i="32"/>
  <c r="I50" i="32"/>
  <c r="H50" i="32"/>
  <c r="K50" i="32"/>
  <c r="AB52" i="32"/>
  <c r="AA52" i="32"/>
  <c r="Z52" i="32"/>
  <c r="AC52" i="32"/>
  <c r="S55" i="32"/>
  <c r="R55" i="32"/>
  <c r="Q55" i="32"/>
  <c r="T55" i="32"/>
  <c r="J58" i="32"/>
  <c r="I58" i="32"/>
  <c r="H58" i="32"/>
  <c r="K58" i="32"/>
  <c r="AB60" i="32"/>
  <c r="AA60" i="32"/>
  <c r="Z60" i="32"/>
  <c r="AC60" i="32"/>
  <c r="S63" i="32"/>
  <c r="R63" i="32"/>
  <c r="Q63" i="32"/>
  <c r="T63" i="32"/>
  <c r="J66" i="32"/>
  <c r="I66" i="32"/>
  <c r="H66" i="32"/>
  <c r="K66" i="32"/>
  <c r="AB68" i="32"/>
  <c r="AA68" i="32"/>
  <c r="Z68" i="32"/>
  <c r="AC68" i="32"/>
  <c r="J7" i="33"/>
  <c r="I7" i="33"/>
  <c r="H7" i="33"/>
  <c r="K7" i="33"/>
  <c r="S12" i="33"/>
  <c r="R12" i="33"/>
  <c r="Q12" i="33"/>
  <c r="T12" i="33"/>
  <c r="AK14" i="33"/>
  <c r="AC14" i="33"/>
  <c r="AB14" i="33"/>
  <c r="AA14" i="33"/>
  <c r="AF14" i="33"/>
  <c r="AE14" i="33"/>
  <c r="AD14" i="33"/>
  <c r="J15" i="33"/>
  <c r="I15" i="33"/>
  <c r="H15" i="33"/>
  <c r="K15" i="33"/>
  <c r="S20" i="33"/>
  <c r="R20" i="33"/>
  <c r="Q20" i="33"/>
  <c r="T20" i="33"/>
  <c r="AK22" i="33"/>
  <c r="AC22" i="33"/>
  <c r="AB22" i="33"/>
  <c r="AA22" i="33"/>
  <c r="AF22" i="33"/>
  <c r="AE22" i="33"/>
  <c r="AD22" i="33"/>
  <c r="J23" i="33"/>
  <c r="I23" i="33"/>
  <c r="H23" i="33"/>
  <c r="K23" i="33"/>
  <c r="S28" i="33"/>
  <c r="R28" i="33"/>
  <c r="Q28" i="33"/>
  <c r="T28" i="33"/>
  <c r="AK30" i="33"/>
  <c r="AC30" i="33"/>
  <c r="AB30" i="33"/>
  <c r="AA30" i="33"/>
  <c r="AF30" i="33"/>
  <c r="AE30" i="33"/>
  <c r="AD30" i="33"/>
  <c r="J31" i="33"/>
  <c r="I31" i="33"/>
  <c r="H31" i="33"/>
  <c r="K31" i="33"/>
  <c r="S34" i="33"/>
  <c r="R34" i="33"/>
  <c r="T34" i="33"/>
  <c r="Q34" i="33"/>
  <c r="AF40" i="33"/>
  <c r="AE40" i="33"/>
  <c r="AD40" i="33"/>
  <c r="AC40" i="33"/>
  <c r="AB40" i="33"/>
  <c r="AA40" i="33"/>
  <c r="T51" i="33"/>
  <c r="S51" i="33"/>
  <c r="R51" i="33"/>
  <c r="Q51" i="33"/>
  <c r="AF56" i="33"/>
  <c r="AE56" i="33"/>
  <c r="AD56" i="33"/>
  <c r="AC56" i="33"/>
  <c r="AB56" i="33"/>
  <c r="AA56" i="33"/>
  <c r="AF22" i="34"/>
  <c r="AE22" i="34"/>
  <c r="AD22" i="34"/>
  <c r="AK22" i="34"/>
  <c r="AC22" i="34"/>
  <c r="AB22" i="34"/>
  <c r="AA22" i="34"/>
  <c r="T47" i="34"/>
  <c r="S47" i="34"/>
  <c r="R47" i="34"/>
  <c r="Q47" i="34"/>
  <c r="AF68" i="34"/>
  <c r="AE68" i="34"/>
  <c r="AD68" i="34"/>
  <c r="AC68" i="34"/>
  <c r="AB68" i="34"/>
  <c r="AA68" i="34"/>
  <c r="P8" i="38"/>
  <c r="T9" i="35"/>
  <c r="S9" i="35"/>
  <c r="R9" i="35"/>
  <c r="Q9" i="35"/>
  <c r="V13" i="38"/>
  <c r="AJ14" i="35"/>
  <c r="G29" i="38"/>
  <c r="K30" i="35"/>
  <c r="J30" i="35"/>
  <c r="I30" i="35"/>
  <c r="H30" i="35"/>
  <c r="W32" i="38"/>
  <c r="AK33" i="35"/>
  <c r="O45" i="38"/>
  <c r="O71" i="35"/>
  <c r="AF27" i="36"/>
  <c r="AE27" i="36"/>
  <c r="AH27" i="36" s="1"/>
  <c r="AG27" i="36"/>
  <c r="AG24" i="37"/>
  <c r="AM24" i="37"/>
  <c r="AE24" i="37"/>
  <c r="AD24" i="37"/>
  <c r="AC24" i="37"/>
  <c r="AB24" i="37"/>
  <c r="AA24" i="37"/>
  <c r="K65" i="37"/>
  <c r="J65" i="37"/>
  <c r="I65" i="37"/>
  <c r="H65" i="37"/>
  <c r="M689" i="30"/>
  <c r="AA8" i="31"/>
  <c r="Z8" i="31"/>
  <c r="AC8" i="31"/>
  <c r="AB8" i="31"/>
  <c r="R11" i="31"/>
  <c r="Q11" i="31"/>
  <c r="T11" i="31"/>
  <c r="S11" i="31"/>
  <c r="I14" i="31"/>
  <c r="H14" i="31"/>
  <c r="K14" i="31"/>
  <c r="J14" i="31"/>
  <c r="AA16" i="31"/>
  <c r="Z16" i="31"/>
  <c r="AC16" i="31"/>
  <c r="AB16" i="31"/>
  <c r="R19" i="31"/>
  <c r="Q19" i="31"/>
  <c r="T19" i="31"/>
  <c r="S19" i="31"/>
  <c r="I22" i="31"/>
  <c r="H22" i="31"/>
  <c r="K22" i="31"/>
  <c r="J22" i="31"/>
  <c r="AA24" i="31"/>
  <c r="Z24" i="31"/>
  <c r="AC24" i="31"/>
  <c r="AB24" i="31"/>
  <c r="R27" i="31"/>
  <c r="Q27" i="31"/>
  <c r="T27" i="31"/>
  <c r="S27" i="31"/>
  <c r="I30" i="31"/>
  <c r="H30" i="31"/>
  <c r="K30" i="31"/>
  <c r="J30" i="31"/>
  <c r="AA32" i="31"/>
  <c r="Z32" i="31"/>
  <c r="AC32" i="31"/>
  <c r="AB32" i="31"/>
  <c r="R35" i="31"/>
  <c r="Q35" i="31"/>
  <c r="T35" i="31"/>
  <c r="S35" i="31"/>
  <c r="AA42" i="31"/>
  <c r="Z42" i="31"/>
  <c r="AC42" i="31"/>
  <c r="AB42" i="31"/>
  <c r="R45" i="31"/>
  <c r="Q45" i="31"/>
  <c r="T45" i="31"/>
  <c r="P70" i="31"/>
  <c r="S45" i="31"/>
  <c r="I48" i="31"/>
  <c r="H48" i="31"/>
  <c r="K48" i="31"/>
  <c r="J48" i="31"/>
  <c r="AA50" i="31"/>
  <c r="Z50" i="31"/>
  <c r="AC50" i="31"/>
  <c r="AB50" i="31"/>
  <c r="R53" i="31"/>
  <c r="Q53" i="31"/>
  <c r="T53" i="31"/>
  <c r="S53" i="31"/>
  <c r="I56" i="31"/>
  <c r="H56" i="31"/>
  <c r="K56" i="31"/>
  <c r="J56" i="31"/>
  <c r="AA58" i="31"/>
  <c r="Z58" i="31"/>
  <c r="AC58" i="31"/>
  <c r="AB58" i="31"/>
  <c r="R61" i="31"/>
  <c r="Q61" i="31"/>
  <c r="T61" i="31"/>
  <c r="S61" i="31"/>
  <c r="I64" i="31"/>
  <c r="H64" i="31"/>
  <c r="K64" i="31"/>
  <c r="J64" i="31"/>
  <c r="AA66" i="31"/>
  <c r="Z66" i="31"/>
  <c r="AC66" i="31"/>
  <c r="AB66" i="31"/>
  <c r="R69" i="31"/>
  <c r="Q69" i="31"/>
  <c r="T69" i="31"/>
  <c r="S69" i="31"/>
  <c r="R8" i="32"/>
  <c r="Q8" i="32"/>
  <c r="T8" i="32"/>
  <c r="S8" i="32"/>
  <c r="I11" i="32"/>
  <c r="H11" i="32"/>
  <c r="K11" i="32"/>
  <c r="J11" i="32"/>
  <c r="AA13" i="32"/>
  <c r="Z13" i="32"/>
  <c r="AC13" i="32"/>
  <c r="AB13" i="32"/>
  <c r="R16" i="32"/>
  <c r="Q16" i="32"/>
  <c r="T16" i="32"/>
  <c r="S16" i="32"/>
  <c r="I19" i="32"/>
  <c r="H19" i="32"/>
  <c r="K19" i="32"/>
  <c r="J19" i="32"/>
  <c r="AA21" i="32"/>
  <c r="Z21" i="32"/>
  <c r="AC21" i="32"/>
  <c r="AB21" i="32"/>
  <c r="R24" i="32"/>
  <c r="Q24" i="32"/>
  <c r="T24" i="32"/>
  <c r="S24" i="32"/>
  <c r="I27" i="32"/>
  <c r="H27" i="32"/>
  <c r="K27" i="32"/>
  <c r="J27" i="32"/>
  <c r="AA29" i="32"/>
  <c r="Z29" i="32"/>
  <c r="AC29" i="32"/>
  <c r="AB29" i="32"/>
  <c r="R32" i="32"/>
  <c r="Q32" i="32"/>
  <c r="T32" i="32"/>
  <c r="S32" i="32"/>
  <c r="I35" i="32"/>
  <c r="H35" i="32"/>
  <c r="K35" i="32"/>
  <c r="J35" i="32"/>
  <c r="R42" i="32"/>
  <c r="Q42" i="32"/>
  <c r="T42" i="32"/>
  <c r="S42" i="32"/>
  <c r="I45" i="32"/>
  <c r="H45" i="32"/>
  <c r="K45" i="32"/>
  <c r="J45" i="32"/>
  <c r="G70" i="32"/>
  <c r="AA47" i="32"/>
  <c r="Z47" i="32"/>
  <c r="AC47" i="32"/>
  <c r="AB47" i="32"/>
  <c r="R50" i="32"/>
  <c r="Q50" i="32"/>
  <c r="T50" i="32"/>
  <c r="S50" i="32"/>
  <c r="I53" i="32"/>
  <c r="H53" i="32"/>
  <c r="K53" i="32"/>
  <c r="J53" i="32"/>
  <c r="AA55" i="32"/>
  <c r="Z55" i="32"/>
  <c r="AC55" i="32"/>
  <c r="AB55" i="32"/>
  <c r="R58" i="32"/>
  <c r="Q58" i="32"/>
  <c r="T58" i="32"/>
  <c r="S58" i="32"/>
  <c r="I61" i="32"/>
  <c r="H61" i="32"/>
  <c r="K61" i="32"/>
  <c r="J61" i="32"/>
  <c r="AA63" i="32"/>
  <c r="Z63" i="32"/>
  <c r="AC63" i="32"/>
  <c r="AB63" i="32"/>
  <c r="R66" i="32"/>
  <c r="Q66" i="32"/>
  <c r="T66" i="32"/>
  <c r="S66" i="32"/>
  <c r="I69" i="32"/>
  <c r="H69" i="32"/>
  <c r="K69" i="32"/>
  <c r="J69" i="32"/>
  <c r="R7" i="33"/>
  <c r="Q7" i="33"/>
  <c r="T7" i="33"/>
  <c r="S7" i="33"/>
  <c r="AB9" i="33"/>
  <c r="AA9" i="33"/>
  <c r="AF9" i="33"/>
  <c r="AE9" i="33"/>
  <c r="AD9" i="33"/>
  <c r="AK9" i="33"/>
  <c r="AC9" i="33"/>
  <c r="I10" i="33"/>
  <c r="H10" i="33"/>
  <c r="K10" i="33"/>
  <c r="J10" i="33"/>
  <c r="R15" i="33"/>
  <c r="Q15" i="33"/>
  <c r="T15" i="33"/>
  <c r="S15" i="33"/>
  <c r="AB17" i="33"/>
  <c r="AA17" i="33"/>
  <c r="AF17" i="33"/>
  <c r="AE17" i="33"/>
  <c r="AD17" i="33"/>
  <c r="AK17" i="33"/>
  <c r="AC17" i="33"/>
  <c r="I18" i="33"/>
  <c r="H18" i="33"/>
  <c r="K18" i="33"/>
  <c r="J18" i="33"/>
  <c r="R23" i="33"/>
  <c r="Q23" i="33"/>
  <c r="T23" i="33"/>
  <c r="S23" i="33"/>
  <c r="AB25" i="33"/>
  <c r="AA25" i="33"/>
  <c r="AF25" i="33"/>
  <c r="AE25" i="33"/>
  <c r="AD25" i="33"/>
  <c r="AK25" i="33"/>
  <c r="AC25" i="33"/>
  <c r="I26" i="33"/>
  <c r="H26" i="33"/>
  <c r="K26" i="33"/>
  <c r="J26" i="33"/>
  <c r="R31" i="33"/>
  <c r="Q31" i="33"/>
  <c r="T31" i="33"/>
  <c r="S31" i="33"/>
  <c r="K43" i="33"/>
  <c r="J43" i="33"/>
  <c r="I43" i="33"/>
  <c r="H43" i="33"/>
  <c r="K59" i="33"/>
  <c r="J59" i="33"/>
  <c r="I59" i="33"/>
  <c r="H59" i="33"/>
  <c r="T28" i="34"/>
  <c r="S28" i="34"/>
  <c r="R28" i="34"/>
  <c r="Q28" i="34"/>
  <c r="T43" i="34"/>
  <c r="S43" i="34"/>
  <c r="R43" i="34"/>
  <c r="Q43" i="34"/>
  <c r="AF64" i="34"/>
  <c r="AE64" i="34"/>
  <c r="AD64" i="34"/>
  <c r="AC64" i="34"/>
  <c r="AB64" i="34"/>
  <c r="AA64" i="34"/>
  <c r="W8" i="38"/>
  <c r="AK9" i="35"/>
  <c r="D12" i="38"/>
  <c r="D38" i="35"/>
  <c r="D37" i="38" s="1"/>
  <c r="X27" i="38"/>
  <c r="AL28" i="35"/>
  <c r="U34" i="38"/>
  <c r="AI35" i="35"/>
  <c r="AF35" i="35"/>
  <c r="W45" i="38"/>
  <c r="W71" i="35"/>
  <c r="AI12" i="37"/>
  <c r="AF12" i="37"/>
  <c r="T26" i="37"/>
  <c r="S26" i="37"/>
  <c r="R26" i="37"/>
  <c r="Q26" i="37"/>
  <c r="M547" i="30"/>
  <c r="L637" i="30"/>
  <c r="M637" i="30"/>
  <c r="L645" i="30"/>
  <c r="M645" i="30"/>
  <c r="H9" i="31"/>
  <c r="K9" i="31"/>
  <c r="J9" i="31"/>
  <c r="I9" i="31"/>
  <c r="Z11" i="31"/>
  <c r="AC11" i="31"/>
  <c r="AB11" i="31"/>
  <c r="AA11" i="31"/>
  <c r="Q14" i="31"/>
  <c r="T14" i="31"/>
  <c r="S14" i="31"/>
  <c r="R14" i="31"/>
  <c r="H17" i="31"/>
  <c r="K17" i="31"/>
  <c r="J17" i="31"/>
  <c r="I17" i="31"/>
  <c r="Z19" i="31"/>
  <c r="AC19" i="31"/>
  <c r="AB19" i="31"/>
  <c r="AA19" i="31"/>
  <c r="Q22" i="31"/>
  <c r="T22" i="31"/>
  <c r="S22" i="31"/>
  <c r="R22" i="31"/>
  <c r="H25" i="31"/>
  <c r="K25" i="31"/>
  <c r="J25" i="31"/>
  <c r="I25" i="31"/>
  <c r="Z27" i="31"/>
  <c r="AC27" i="31"/>
  <c r="AB27" i="31"/>
  <c r="AA27" i="31"/>
  <c r="Q30" i="31"/>
  <c r="T30" i="31"/>
  <c r="S30" i="31"/>
  <c r="R30" i="31"/>
  <c r="H33" i="31"/>
  <c r="K33" i="31"/>
  <c r="J33" i="31"/>
  <c r="I33" i="31"/>
  <c r="Z35" i="31"/>
  <c r="AC35" i="31"/>
  <c r="AB35" i="31"/>
  <c r="AA35" i="31"/>
  <c r="H43" i="31"/>
  <c r="K43" i="31"/>
  <c r="J43" i="31"/>
  <c r="I43" i="31"/>
  <c r="Z45" i="31"/>
  <c r="AC45" i="31"/>
  <c r="Y70" i="31"/>
  <c r="AB45" i="31"/>
  <c r="AA45" i="31"/>
  <c r="Q48" i="31"/>
  <c r="T48" i="31"/>
  <c r="S48" i="31"/>
  <c r="R48" i="31"/>
  <c r="H51" i="31"/>
  <c r="K51" i="31"/>
  <c r="J51" i="31"/>
  <c r="I51" i="31"/>
  <c r="Z53" i="31"/>
  <c r="AC53" i="31"/>
  <c r="AB53" i="31"/>
  <c r="AA53" i="31"/>
  <c r="Q56" i="31"/>
  <c r="T56" i="31"/>
  <c r="S56" i="31"/>
  <c r="R56" i="31"/>
  <c r="H59" i="31"/>
  <c r="K59" i="31"/>
  <c r="J59" i="31"/>
  <c r="I59" i="31"/>
  <c r="Z61" i="31"/>
  <c r="AC61" i="31"/>
  <c r="AB61" i="31"/>
  <c r="AA61" i="31"/>
  <c r="Q64" i="31"/>
  <c r="T64" i="31"/>
  <c r="S64" i="31"/>
  <c r="R64" i="31"/>
  <c r="H67" i="31"/>
  <c r="K67" i="31"/>
  <c r="J67" i="31"/>
  <c r="I67" i="31"/>
  <c r="Z69" i="31"/>
  <c r="AC69" i="31"/>
  <c r="AB69" i="31"/>
  <c r="AA69" i="31"/>
  <c r="Z8" i="32"/>
  <c r="AC8" i="32"/>
  <c r="AB8" i="32"/>
  <c r="AA8" i="32"/>
  <c r="Q11" i="32"/>
  <c r="T11" i="32"/>
  <c r="S11" i="32"/>
  <c r="R11" i="32"/>
  <c r="H14" i="32"/>
  <c r="K14" i="32"/>
  <c r="J14" i="32"/>
  <c r="I14" i="32"/>
  <c r="Z16" i="32"/>
  <c r="AC16" i="32"/>
  <c r="AB16" i="32"/>
  <c r="AA16" i="32"/>
  <c r="Q19" i="32"/>
  <c r="T19" i="32"/>
  <c r="S19" i="32"/>
  <c r="R19" i="32"/>
  <c r="H22" i="32"/>
  <c r="K22" i="32"/>
  <c r="J22" i="32"/>
  <c r="I22" i="32"/>
  <c r="Z24" i="32"/>
  <c r="AC24" i="32"/>
  <c r="AB24" i="32"/>
  <c r="AA24" i="32"/>
  <c r="Q27" i="32"/>
  <c r="T27" i="32"/>
  <c r="S27" i="32"/>
  <c r="R27" i="32"/>
  <c r="H30" i="32"/>
  <c r="K30" i="32"/>
  <c r="J30" i="32"/>
  <c r="I30" i="32"/>
  <c r="Z32" i="32"/>
  <c r="AC32" i="32"/>
  <c r="AB32" i="32"/>
  <c r="AA32" i="32"/>
  <c r="Q35" i="32"/>
  <c r="T35" i="32"/>
  <c r="S35" i="32"/>
  <c r="R35" i="32"/>
  <c r="Z42" i="32"/>
  <c r="AC42" i="32"/>
  <c r="AB42" i="32"/>
  <c r="AA42" i="32"/>
  <c r="Q45" i="32"/>
  <c r="T45" i="32"/>
  <c r="P70" i="32"/>
  <c r="S45" i="32"/>
  <c r="R45" i="32"/>
  <c r="H48" i="32"/>
  <c r="K48" i="32"/>
  <c r="J48" i="32"/>
  <c r="I48" i="32"/>
  <c r="Z50" i="32"/>
  <c r="AC50" i="32"/>
  <c r="AB50" i="32"/>
  <c r="AA50" i="32"/>
  <c r="Q53" i="32"/>
  <c r="T53" i="32"/>
  <c r="S53" i="32"/>
  <c r="R53" i="32"/>
  <c r="H56" i="32"/>
  <c r="K56" i="32"/>
  <c r="J56" i="32"/>
  <c r="I56" i="32"/>
  <c r="Z58" i="32"/>
  <c r="AC58" i="32"/>
  <c r="AB58" i="32"/>
  <c r="AA58" i="32"/>
  <c r="Q61" i="32"/>
  <c r="T61" i="32"/>
  <c r="S61" i="32"/>
  <c r="R61" i="32"/>
  <c r="H64" i="32"/>
  <c r="K64" i="32"/>
  <c r="J64" i="32"/>
  <c r="I64" i="32"/>
  <c r="Z66" i="32"/>
  <c r="AC66" i="32"/>
  <c r="AB66" i="32"/>
  <c r="AA66" i="32"/>
  <c r="Q69" i="32"/>
  <c r="T69" i="32"/>
  <c r="S69" i="32"/>
  <c r="R69" i="32"/>
  <c r="Q10" i="33"/>
  <c r="T10" i="33"/>
  <c r="S10" i="33"/>
  <c r="R10" i="33"/>
  <c r="AA12" i="33"/>
  <c r="AF12" i="33"/>
  <c r="AE12" i="33"/>
  <c r="AD12" i="33"/>
  <c r="AK12" i="33"/>
  <c r="AC12" i="33"/>
  <c r="AB12" i="33"/>
  <c r="H13" i="33"/>
  <c r="K13" i="33"/>
  <c r="J13" i="33"/>
  <c r="I13" i="33"/>
  <c r="Q18" i="33"/>
  <c r="T18" i="33"/>
  <c r="S18" i="33"/>
  <c r="R18" i="33"/>
  <c r="AA20" i="33"/>
  <c r="AF20" i="33"/>
  <c r="AE20" i="33"/>
  <c r="AD20" i="33"/>
  <c r="AK20" i="33"/>
  <c r="AC20" i="33"/>
  <c r="AB20" i="33"/>
  <c r="H21" i="33"/>
  <c r="K21" i="33"/>
  <c r="J21" i="33"/>
  <c r="I21" i="33"/>
  <c r="Q26" i="33"/>
  <c r="T26" i="33"/>
  <c r="S26" i="33"/>
  <c r="R26" i="33"/>
  <c r="AA28" i="33"/>
  <c r="AF28" i="33"/>
  <c r="AE28" i="33"/>
  <c r="AD28" i="33"/>
  <c r="AK28" i="33"/>
  <c r="AC28" i="33"/>
  <c r="AB28" i="33"/>
  <c r="H29" i="33"/>
  <c r="K29" i="33"/>
  <c r="J29" i="33"/>
  <c r="I29" i="33"/>
  <c r="T47" i="33"/>
  <c r="S47" i="33"/>
  <c r="R47" i="33"/>
  <c r="Q47" i="33"/>
  <c r="AF52" i="33"/>
  <c r="AE52" i="33"/>
  <c r="AD52" i="33"/>
  <c r="AC52" i="33"/>
  <c r="AB52" i="33"/>
  <c r="AA52" i="33"/>
  <c r="T63" i="33"/>
  <c r="S63" i="33"/>
  <c r="R63" i="33"/>
  <c r="Q63" i="33"/>
  <c r="K23" i="34"/>
  <c r="J23" i="34"/>
  <c r="I23" i="34"/>
  <c r="H23" i="34"/>
  <c r="AF60" i="34"/>
  <c r="AE60" i="34"/>
  <c r="AD60" i="34"/>
  <c r="AC60" i="34"/>
  <c r="AB60" i="34"/>
  <c r="AA60" i="34"/>
  <c r="U10" i="38"/>
  <c r="AI11" i="35"/>
  <c r="AF11" i="35"/>
  <c r="L12" i="38"/>
  <c r="L38" i="35"/>
  <c r="AG23" i="35"/>
  <c r="Y22" i="38"/>
  <c r="AM23" i="35"/>
  <c r="AE23" i="35"/>
  <c r="AD23" i="35"/>
  <c r="AC23" i="35"/>
  <c r="AB23" i="35"/>
  <c r="AA23" i="35"/>
  <c r="P24" i="38"/>
  <c r="T25" i="35"/>
  <c r="S25" i="35"/>
  <c r="R25" i="35"/>
  <c r="Q25" i="35"/>
  <c r="V29" i="38"/>
  <c r="AJ30" i="35"/>
  <c r="P62" i="38"/>
  <c r="T63" i="35"/>
  <c r="S63" i="35"/>
  <c r="R63" i="35"/>
  <c r="Q63" i="35"/>
  <c r="AF52" i="37"/>
  <c r="AE52" i="37"/>
  <c r="AD52" i="37"/>
  <c r="AC52" i="37"/>
  <c r="AB52" i="37"/>
  <c r="AA52" i="37"/>
  <c r="AG52" i="37" s="1"/>
  <c r="M640" i="30"/>
  <c r="L640" i="30"/>
  <c r="T9" i="31"/>
  <c r="S9" i="31"/>
  <c r="R9" i="31"/>
  <c r="Q9" i="31"/>
  <c r="K12" i="31"/>
  <c r="G37" i="31"/>
  <c r="J12" i="31"/>
  <c r="I12" i="31"/>
  <c r="H12" i="31"/>
  <c r="AC14" i="31"/>
  <c r="AB14" i="31"/>
  <c r="AA14" i="31"/>
  <c r="Z14" i="31"/>
  <c r="T17" i="31"/>
  <c r="S17" i="31"/>
  <c r="R17" i="31"/>
  <c r="Q17" i="31"/>
  <c r="K20" i="31"/>
  <c r="J20" i="31"/>
  <c r="I20" i="31"/>
  <c r="H20" i="31"/>
  <c r="AC22" i="31"/>
  <c r="AB22" i="31"/>
  <c r="AA22" i="31"/>
  <c r="Z22" i="31"/>
  <c r="T25" i="31"/>
  <c r="S25" i="31"/>
  <c r="R25" i="31"/>
  <c r="Q25" i="31"/>
  <c r="K28" i="31"/>
  <c r="J28" i="31"/>
  <c r="I28" i="31"/>
  <c r="H28" i="31"/>
  <c r="AC30" i="31"/>
  <c r="AB30" i="31"/>
  <c r="AA30" i="31"/>
  <c r="Z30" i="31"/>
  <c r="T33" i="31"/>
  <c r="S33" i="31"/>
  <c r="R33" i="31"/>
  <c r="Q33" i="31"/>
  <c r="K36" i="31"/>
  <c r="J36" i="31"/>
  <c r="I36" i="31"/>
  <c r="H36" i="31"/>
  <c r="T43" i="31"/>
  <c r="S43" i="31"/>
  <c r="R43" i="31"/>
  <c r="Q43" i="31"/>
  <c r="K46" i="31"/>
  <c r="J46" i="31"/>
  <c r="I46" i="31"/>
  <c r="H46" i="31"/>
  <c r="AC48" i="31"/>
  <c r="AB48" i="31"/>
  <c r="AA48" i="31"/>
  <c r="Z48" i="31"/>
  <c r="T51" i="31"/>
  <c r="S51" i="31"/>
  <c r="R51" i="31"/>
  <c r="Q51" i="31"/>
  <c r="K54" i="31"/>
  <c r="J54" i="31"/>
  <c r="I54" i="31"/>
  <c r="H54" i="31"/>
  <c r="AC56" i="31"/>
  <c r="AB56" i="31"/>
  <c r="AA56" i="31"/>
  <c r="Z56" i="31"/>
  <c r="T59" i="31"/>
  <c r="S59" i="31"/>
  <c r="R59" i="31"/>
  <c r="Q59" i="31"/>
  <c r="K62" i="31"/>
  <c r="J62" i="31"/>
  <c r="I62" i="31"/>
  <c r="H62" i="31"/>
  <c r="AC64" i="31"/>
  <c r="AB64" i="31"/>
  <c r="AA64" i="31"/>
  <c r="Z64" i="31"/>
  <c r="T67" i="31"/>
  <c r="S67" i="31"/>
  <c r="R67" i="31"/>
  <c r="Q67" i="31"/>
  <c r="K9" i="32"/>
  <c r="J9" i="32"/>
  <c r="I9" i="32"/>
  <c r="H9" i="32"/>
  <c r="AC11" i="32"/>
  <c r="AB11" i="32"/>
  <c r="AA11" i="32"/>
  <c r="Z11" i="32"/>
  <c r="F37" i="32"/>
  <c r="N37" i="32"/>
  <c r="V37" i="32"/>
  <c r="T14" i="32"/>
  <c r="S14" i="32"/>
  <c r="R14" i="32"/>
  <c r="Q14" i="32"/>
  <c r="K17" i="32"/>
  <c r="J17" i="32"/>
  <c r="I17" i="32"/>
  <c r="H17" i="32"/>
  <c r="AC19" i="32"/>
  <c r="AB19" i="32"/>
  <c r="AA19" i="32"/>
  <c r="Z19" i="32"/>
  <c r="T22" i="32"/>
  <c r="S22" i="32"/>
  <c r="R22" i="32"/>
  <c r="Q22" i="32"/>
  <c r="K25" i="32"/>
  <c r="J25" i="32"/>
  <c r="I25" i="32"/>
  <c r="H25" i="32"/>
  <c r="AC27" i="32"/>
  <c r="AB27" i="32"/>
  <c r="AA27" i="32"/>
  <c r="Z27" i="32"/>
  <c r="T30" i="32"/>
  <c r="S30" i="32"/>
  <c r="R30" i="32"/>
  <c r="Q30" i="32"/>
  <c r="K33" i="32"/>
  <c r="J33" i="32"/>
  <c r="I33" i="32"/>
  <c r="H33" i="32"/>
  <c r="AC35" i="32"/>
  <c r="AB35" i="32"/>
  <c r="AA35" i="32"/>
  <c r="Z35" i="32"/>
  <c r="K43" i="32"/>
  <c r="J43" i="32"/>
  <c r="I43" i="32"/>
  <c r="H43" i="32"/>
  <c r="AC45" i="32"/>
  <c r="Y70" i="32"/>
  <c r="AB45" i="32"/>
  <c r="AA45" i="32"/>
  <c r="Z45" i="32"/>
  <c r="T48" i="32"/>
  <c r="S48" i="32"/>
  <c r="R48" i="32"/>
  <c r="Q48" i="32"/>
  <c r="K51" i="32"/>
  <c r="J51" i="32"/>
  <c r="I51" i="32"/>
  <c r="H51" i="32"/>
  <c r="AC53" i="32"/>
  <c r="AB53" i="32"/>
  <c r="AA53" i="32"/>
  <c r="Z53" i="32"/>
  <c r="T56" i="32"/>
  <c r="S56" i="32"/>
  <c r="R56" i="32"/>
  <c r="Q56" i="32"/>
  <c r="K59" i="32"/>
  <c r="J59" i="32"/>
  <c r="I59" i="32"/>
  <c r="H59" i="32"/>
  <c r="AC61" i="32"/>
  <c r="AB61" i="32"/>
  <c r="AA61" i="32"/>
  <c r="Z61" i="32"/>
  <c r="T64" i="32"/>
  <c r="S64" i="32"/>
  <c r="R64" i="32"/>
  <c r="Q64" i="32"/>
  <c r="K67" i="32"/>
  <c r="J67" i="32"/>
  <c r="I67" i="32"/>
  <c r="H67" i="32"/>
  <c r="AC69" i="32"/>
  <c r="AB69" i="32"/>
  <c r="AA69" i="32"/>
  <c r="Z69" i="32"/>
  <c r="AF7" i="33"/>
  <c r="AE7" i="33"/>
  <c r="AD7" i="33"/>
  <c r="AK7" i="33"/>
  <c r="AC7" i="33"/>
  <c r="AB7" i="33"/>
  <c r="AA7" i="33"/>
  <c r="K8" i="33"/>
  <c r="J8" i="33"/>
  <c r="I8" i="33"/>
  <c r="H8" i="33"/>
  <c r="AH8" i="33"/>
  <c r="AJ10" i="33"/>
  <c r="F36" i="33"/>
  <c r="N36" i="33"/>
  <c r="V36" i="33"/>
  <c r="AG36" i="33" s="1"/>
  <c r="AG11" i="33"/>
  <c r="T13" i="33"/>
  <c r="S13" i="33"/>
  <c r="R13" i="33"/>
  <c r="Q13" i="33"/>
  <c r="AI13" i="33"/>
  <c r="AF15" i="33"/>
  <c r="AE15" i="33"/>
  <c r="AD15" i="33"/>
  <c r="AK15" i="33"/>
  <c r="AC15" i="33"/>
  <c r="AB15" i="33"/>
  <c r="AA15" i="33"/>
  <c r="K16" i="33"/>
  <c r="J16" i="33"/>
  <c r="I16" i="33"/>
  <c r="H16" i="33"/>
  <c r="AH16" i="33"/>
  <c r="AJ18" i="33"/>
  <c r="AG19" i="33"/>
  <c r="T21" i="33"/>
  <c r="S21" i="33"/>
  <c r="R21" i="33"/>
  <c r="Q21" i="33"/>
  <c r="AI21" i="33"/>
  <c r="AF23" i="33"/>
  <c r="AE23" i="33"/>
  <c r="AD23" i="33"/>
  <c r="AK23" i="33"/>
  <c r="AC23" i="33"/>
  <c r="AB23" i="33"/>
  <c r="AA23" i="33"/>
  <c r="K24" i="33"/>
  <c r="J24" i="33"/>
  <c r="I24" i="33"/>
  <c r="H24" i="33"/>
  <c r="AH24" i="33"/>
  <c r="AJ26" i="33"/>
  <c r="AG27" i="33"/>
  <c r="T29" i="33"/>
  <c r="S29" i="33"/>
  <c r="R29" i="33"/>
  <c r="Q29" i="33"/>
  <c r="AI29" i="33"/>
  <c r="AF31" i="33"/>
  <c r="AE31" i="33"/>
  <c r="AD31" i="33"/>
  <c r="AK31" i="33"/>
  <c r="AC31" i="33"/>
  <c r="AB31" i="33"/>
  <c r="AA31" i="33"/>
  <c r="K32" i="33"/>
  <c r="J32" i="33"/>
  <c r="I32" i="33"/>
  <c r="H32" i="33"/>
  <c r="AH32" i="33"/>
  <c r="AI33" i="33"/>
  <c r="K55" i="33"/>
  <c r="J55" i="33"/>
  <c r="I55" i="33"/>
  <c r="H55" i="33"/>
  <c r="K67" i="33"/>
  <c r="J67" i="33"/>
  <c r="I67" i="33"/>
  <c r="H67" i="33"/>
  <c r="AG10" i="34"/>
  <c r="T12" i="34"/>
  <c r="P37" i="34"/>
  <c r="S12" i="34"/>
  <c r="R12" i="34"/>
  <c r="Q12" i="34"/>
  <c r="AF30" i="34"/>
  <c r="AE30" i="34"/>
  <c r="AD30" i="34"/>
  <c r="AK30" i="34"/>
  <c r="AC30" i="34"/>
  <c r="AB30" i="34"/>
  <c r="AA30" i="34"/>
  <c r="AF56" i="34"/>
  <c r="AE56" i="34"/>
  <c r="AD56" i="34"/>
  <c r="AC56" i="34"/>
  <c r="AB56" i="34"/>
  <c r="AA56" i="34"/>
  <c r="T67" i="34"/>
  <c r="S67" i="34"/>
  <c r="R67" i="34"/>
  <c r="Q67" i="34"/>
  <c r="C9" i="38"/>
  <c r="K22" i="35"/>
  <c r="J22" i="35"/>
  <c r="I22" i="35"/>
  <c r="H22" i="35"/>
  <c r="G21" i="38"/>
  <c r="W24" i="38"/>
  <c r="AK25" i="35"/>
  <c r="N26" i="38"/>
  <c r="D28" i="38"/>
  <c r="AH32" i="35"/>
  <c r="D42" i="38"/>
  <c r="F44" i="38"/>
  <c r="L50" i="38"/>
  <c r="N52" i="38"/>
  <c r="P54" i="38"/>
  <c r="T55" i="35"/>
  <c r="S55" i="35"/>
  <c r="R55" i="35"/>
  <c r="Q55" i="35"/>
  <c r="V60" i="38"/>
  <c r="X62" i="38"/>
  <c r="AF65" i="35"/>
  <c r="AE65" i="35"/>
  <c r="AD65" i="35"/>
  <c r="AC65" i="35"/>
  <c r="AB65" i="35"/>
  <c r="AA65" i="35"/>
  <c r="AG65" i="35" s="1"/>
  <c r="T67" i="33"/>
  <c r="S67" i="33"/>
  <c r="R67" i="33"/>
  <c r="Q67" i="33"/>
  <c r="AF68" i="33"/>
  <c r="AE68" i="33"/>
  <c r="AD68" i="33"/>
  <c r="AC68" i="33"/>
  <c r="AB68" i="33"/>
  <c r="AA68" i="33"/>
  <c r="AF9" i="34"/>
  <c r="AE9" i="34"/>
  <c r="AD9" i="34"/>
  <c r="AK9" i="34"/>
  <c r="AC9" i="34"/>
  <c r="AB9" i="34"/>
  <c r="AA9" i="34"/>
  <c r="K10" i="34"/>
  <c r="J10" i="34"/>
  <c r="I10" i="34"/>
  <c r="H10" i="34"/>
  <c r="AH10" i="34"/>
  <c r="Y37" i="34"/>
  <c r="AJ37" i="34" s="1"/>
  <c r="AJ12" i="34"/>
  <c r="AG13" i="34"/>
  <c r="T15" i="34"/>
  <c r="S15" i="34"/>
  <c r="R15" i="34"/>
  <c r="Q15" i="34"/>
  <c r="AI15" i="34"/>
  <c r="AF17" i="34"/>
  <c r="AE17" i="34"/>
  <c r="AD17" i="34"/>
  <c r="AK17" i="34"/>
  <c r="AC17" i="34"/>
  <c r="AB17" i="34"/>
  <c r="AA17" i="34"/>
  <c r="K18" i="34"/>
  <c r="J18" i="34"/>
  <c r="I18" i="34"/>
  <c r="H18" i="34"/>
  <c r="AH18" i="34"/>
  <c r="AJ20" i="34"/>
  <c r="AG21" i="34"/>
  <c r="T23" i="34"/>
  <c r="S23" i="34"/>
  <c r="R23" i="34"/>
  <c r="Q23" i="34"/>
  <c r="AI23" i="34"/>
  <c r="AF25" i="34"/>
  <c r="AE25" i="34"/>
  <c r="AD25" i="34"/>
  <c r="AK25" i="34"/>
  <c r="AC25" i="34"/>
  <c r="AB25" i="34"/>
  <c r="AA25" i="34"/>
  <c r="K26" i="34"/>
  <c r="J26" i="34"/>
  <c r="I26" i="34"/>
  <c r="H26" i="34"/>
  <c r="AH26" i="34"/>
  <c r="AJ28" i="34"/>
  <c r="AG29" i="34"/>
  <c r="T31" i="34"/>
  <c r="S31" i="34"/>
  <c r="R31" i="34"/>
  <c r="Q31" i="34"/>
  <c r="AI31" i="34"/>
  <c r="AF33" i="34"/>
  <c r="AE33" i="34"/>
  <c r="AD33" i="34"/>
  <c r="AK33" i="34"/>
  <c r="AC33" i="34"/>
  <c r="AB33" i="34"/>
  <c r="AA33" i="34"/>
  <c r="K34" i="34"/>
  <c r="J34" i="34"/>
  <c r="I34" i="34"/>
  <c r="H34" i="34"/>
  <c r="AH34" i="34"/>
  <c r="AJ36" i="34"/>
  <c r="K42" i="34"/>
  <c r="J42" i="34"/>
  <c r="I42" i="34"/>
  <c r="H42" i="34"/>
  <c r="E70" i="34"/>
  <c r="M70" i="34"/>
  <c r="U70" i="34"/>
  <c r="K46" i="34"/>
  <c r="J46" i="34"/>
  <c r="I46" i="34"/>
  <c r="H46" i="34"/>
  <c r="K50" i="34"/>
  <c r="J50" i="34"/>
  <c r="I50" i="34"/>
  <c r="H50" i="34"/>
  <c r="K54" i="34"/>
  <c r="J54" i="34"/>
  <c r="I54" i="34"/>
  <c r="H54" i="34"/>
  <c r="K58" i="34"/>
  <c r="J58" i="34"/>
  <c r="I58" i="34"/>
  <c r="H58" i="34"/>
  <c r="K62" i="34"/>
  <c r="J62" i="34"/>
  <c r="I62" i="34"/>
  <c r="H62" i="34"/>
  <c r="K66" i="34"/>
  <c r="J66" i="34"/>
  <c r="I66" i="34"/>
  <c r="H66" i="34"/>
  <c r="X8" i="38"/>
  <c r="AL9" i="35"/>
  <c r="D9" i="38"/>
  <c r="L9" i="38"/>
  <c r="G10" i="38"/>
  <c r="K11" i="35"/>
  <c r="J11" i="35"/>
  <c r="I11" i="35"/>
  <c r="H11" i="35"/>
  <c r="O10" i="38"/>
  <c r="V10" i="38"/>
  <c r="AJ11" i="35"/>
  <c r="Y11" i="38"/>
  <c r="AM12" i="35"/>
  <c r="AE12" i="35"/>
  <c r="AD12" i="35"/>
  <c r="AC12" i="35"/>
  <c r="AB12" i="35"/>
  <c r="AA12" i="35"/>
  <c r="AG12" i="35"/>
  <c r="E12" i="38"/>
  <c r="E38" i="35"/>
  <c r="E37" i="38" s="1"/>
  <c r="M12" i="38"/>
  <c r="M38" i="35"/>
  <c r="U38" i="35"/>
  <c r="AH38" i="35" s="1"/>
  <c r="AH13" i="35"/>
  <c r="P13" i="38"/>
  <c r="T14" i="35"/>
  <c r="S14" i="35"/>
  <c r="R14" i="35"/>
  <c r="Q14" i="35"/>
  <c r="AK14" i="35"/>
  <c r="W13" i="38"/>
  <c r="C14" i="38"/>
  <c r="F15" i="38"/>
  <c r="N15" i="38"/>
  <c r="U15" i="38"/>
  <c r="AI16" i="35"/>
  <c r="AF16" i="35"/>
  <c r="X16" i="38"/>
  <c r="AL17" i="35"/>
  <c r="D17" i="38"/>
  <c r="L17" i="38"/>
  <c r="G18" i="38"/>
  <c r="K19" i="35"/>
  <c r="J19" i="35"/>
  <c r="I19" i="35"/>
  <c r="H19" i="35"/>
  <c r="O18" i="38"/>
  <c r="V18" i="38"/>
  <c r="AJ19" i="35"/>
  <c r="Y19" i="38"/>
  <c r="AM20" i="35"/>
  <c r="AE20" i="35"/>
  <c r="AD20" i="35"/>
  <c r="AC20" i="35"/>
  <c r="AB20" i="35"/>
  <c r="AA20" i="35"/>
  <c r="AG20" i="35"/>
  <c r="E20" i="38"/>
  <c r="M20" i="38"/>
  <c r="AH21" i="35"/>
  <c r="P21" i="38"/>
  <c r="T22" i="35"/>
  <c r="S22" i="35"/>
  <c r="R22" i="35"/>
  <c r="Q22" i="35"/>
  <c r="AK22" i="35"/>
  <c r="W21" i="38"/>
  <c r="C22" i="38"/>
  <c r="F23" i="38"/>
  <c r="N23" i="38"/>
  <c r="U23" i="38"/>
  <c r="AI24" i="35"/>
  <c r="AF24" i="35"/>
  <c r="X24" i="38"/>
  <c r="AL25" i="35"/>
  <c r="D25" i="38"/>
  <c r="L25" i="38"/>
  <c r="G26" i="38"/>
  <c r="K27" i="35"/>
  <c r="J27" i="35"/>
  <c r="I27" i="35"/>
  <c r="H27" i="35"/>
  <c r="O26" i="38"/>
  <c r="V26" i="38"/>
  <c r="AJ27" i="35"/>
  <c r="Y27" i="38"/>
  <c r="AM28" i="35"/>
  <c r="AE28" i="35"/>
  <c r="AD28" i="35"/>
  <c r="AC28" i="35"/>
  <c r="AB28" i="35"/>
  <c r="AA28" i="35"/>
  <c r="AG28" i="35"/>
  <c r="E28" i="38"/>
  <c r="M28" i="38"/>
  <c r="AH29" i="35"/>
  <c r="P29" i="38"/>
  <c r="T30" i="35"/>
  <c r="S30" i="35"/>
  <c r="R30" i="35"/>
  <c r="Q30" i="35"/>
  <c r="AK30" i="35"/>
  <c r="W29" i="38"/>
  <c r="C30" i="38"/>
  <c r="F31" i="38"/>
  <c r="N31" i="38"/>
  <c r="U31" i="38"/>
  <c r="AI32" i="35"/>
  <c r="AF32" i="35"/>
  <c r="X32" i="38"/>
  <c r="AL33" i="35"/>
  <c r="D33" i="38"/>
  <c r="L33" i="38"/>
  <c r="G34" i="38"/>
  <c r="K35" i="35"/>
  <c r="J35" i="35"/>
  <c r="I35" i="35"/>
  <c r="H35" i="35"/>
  <c r="O34" i="38"/>
  <c r="V34" i="38"/>
  <c r="AJ35" i="35"/>
  <c r="Y35" i="38"/>
  <c r="AM36" i="35"/>
  <c r="AE36" i="35"/>
  <c r="AD36" i="35"/>
  <c r="AC36" i="35"/>
  <c r="AB36" i="35"/>
  <c r="AA36" i="35"/>
  <c r="AG36" i="35"/>
  <c r="E36" i="38"/>
  <c r="M36" i="38"/>
  <c r="AH37" i="35"/>
  <c r="D41" i="38"/>
  <c r="L41" i="38"/>
  <c r="E42" i="38"/>
  <c r="M42" i="38"/>
  <c r="U42" i="38"/>
  <c r="F43" i="38"/>
  <c r="N43" i="38"/>
  <c r="V43" i="38"/>
  <c r="G44" i="38"/>
  <c r="K45" i="35"/>
  <c r="J45" i="35"/>
  <c r="I45" i="35"/>
  <c r="H45" i="35"/>
  <c r="O44" i="38"/>
  <c r="W44" i="38"/>
  <c r="P45" i="38"/>
  <c r="T46" i="35"/>
  <c r="S46" i="35"/>
  <c r="R46" i="35"/>
  <c r="Q46" i="35"/>
  <c r="P71" i="35"/>
  <c r="X45" i="38"/>
  <c r="X71" i="35"/>
  <c r="Y46" i="38"/>
  <c r="AF48" i="35"/>
  <c r="AE48" i="35"/>
  <c r="AD48" i="35"/>
  <c r="AC48" i="35"/>
  <c r="AB48" i="35"/>
  <c r="AA48" i="35"/>
  <c r="AG48" i="35" s="1"/>
  <c r="C48" i="38"/>
  <c r="D49" i="38"/>
  <c r="L49" i="38"/>
  <c r="E50" i="38"/>
  <c r="M50" i="38"/>
  <c r="U50" i="38"/>
  <c r="F51" i="38"/>
  <c r="N51" i="38"/>
  <c r="V51" i="38"/>
  <c r="G52" i="38"/>
  <c r="K53" i="35"/>
  <c r="J53" i="35"/>
  <c r="I53" i="35"/>
  <c r="H53" i="35"/>
  <c r="O52" i="38"/>
  <c r="W52" i="38"/>
  <c r="P53" i="38"/>
  <c r="T54" i="35"/>
  <c r="S54" i="35"/>
  <c r="R54" i="35"/>
  <c r="Q54" i="35"/>
  <c r="X53" i="38"/>
  <c r="Y54" i="38"/>
  <c r="AF56" i="35"/>
  <c r="AE56" i="35"/>
  <c r="AD56" i="35"/>
  <c r="AC56" i="35"/>
  <c r="AB56" i="35"/>
  <c r="AA56" i="35"/>
  <c r="AG56" i="35" s="1"/>
  <c r="C56" i="38"/>
  <c r="D57" i="38"/>
  <c r="L57" i="38"/>
  <c r="E58" i="38"/>
  <c r="M58" i="38"/>
  <c r="U58" i="38"/>
  <c r="F59" i="38"/>
  <c r="N59" i="38"/>
  <c r="V59" i="38"/>
  <c r="G60" i="38"/>
  <c r="K61" i="35"/>
  <c r="J61" i="35"/>
  <c r="I61" i="35"/>
  <c r="H61" i="35"/>
  <c r="O60" i="38"/>
  <c r="W60" i="38"/>
  <c r="P61" i="38"/>
  <c r="T62" i="35"/>
  <c r="S62" i="35"/>
  <c r="R62" i="35"/>
  <c r="Q62" i="35"/>
  <c r="X61" i="38"/>
  <c r="Y62" i="38"/>
  <c r="AF64" i="35"/>
  <c r="AE64" i="35"/>
  <c r="AD64" i="35"/>
  <c r="AC64" i="35"/>
  <c r="AB64" i="35"/>
  <c r="AA64" i="35"/>
  <c r="AG64" i="35" s="1"/>
  <c r="C64" i="38"/>
  <c r="D65" i="38"/>
  <c r="L65" i="38"/>
  <c r="E66" i="38"/>
  <c r="M66" i="38"/>
  <c r="U66" i="38"/>
  <c r="F67" i="38"/>
  <c r="N67" i="38"/>
  <c r="V67" i="38"/>
  <c r="G68" i="38"/>
  <c r="K69" i="35"/>
  <c r="J69" i="35"/>
  <c r="I69" i="35"/>
  <c r="H69" i="35"/>
  <c r="O68" i="38"/>
  <c r="W68" i="38"/>
  <c r="P69" i="38"/>
  <c r="T70" i="35"/>
  <c r="S70" i="35"/>
  <c r="R70" i="35"/>
  <c r="Q70" i="35"/>
  <c r="X69" i="38"/>
  <c r="J9" i="36"/>
  <c r="L9" i="36"/>
  <c r="K9" i="36"/>
  <c r="W9" i="36"/>
  <c r="V9" i="36"/>
  <c r="U9" i="36"/>
  <c r="AE9" i="36"/>
  <c r="AH9" i="36" s="1"/>
  <c r="AG9" i="36"/>
  <c r="AF9" i="36"/>
  <c r="J10" i="36"/>
  <c r="L10" i="36"/>
  <c r="K10" i="36"/>
  <c r="W10" i="36"/>
  <c r="V10" i="36"/>
  <c r="U10" i="36"/>
  <c r="AE10" i="36"/>
  <c r="AH10" i="36" s="1"/>
  <c r="AG10" i="36"/>
  <c r="AF10" i="36"/>
  <c r="J11" i="36"/>
  <c r="L11" i="36"/>
  <c r="K11" i="36"/>
  <c r="W11" i="36"/>
  <c r="V11" i="36"/>
  <c r="U11" i="36"/>
  <c r="AE11" i="36"/>
  <c r="AH11" i="36" s="1"/>
  <c r="AG11" i="36"/>
  <c r="AF11" i="36"/>
  <c r="J12" i="36"/>
  <c r="L12" i="36"/>
  <c r="K12" i="36"/>
  <c r="W12" i="36"/>
  <c r="V12" i="36"/>
  <c r="U12" i="36"/>
  <c r="AE12" i="36"/>
  <c r="AH12" i="36" s="1"/>
  <c r="AG12" i="36"/>
  <c r="AF12" i="36"/>
  <c r="J13" i="36"/>
  <c r="I38" i="36"/>
  <c r="L13" i="36"/>
  <c r="K13" i="36"/>
  <c r="T38" i="36"/>
  <c r="W13" i="36"/>
  <c r="V13" i="36"/>
  <c r="U13" i="36"/>
  <c r="AE13" i="36"/>
  <c r="AH13" i="36" s="1"/>
  <c r="AD38" i="36"/>
  <c r="AG13" i="36"/>
  <c r="AF13" i="36"/>
  <c r="J14" i="36"/>
  <c r="L14" i="36"/>
  <c r="K14" i="36"/>
  <c r="W14" i="36"/>
  <c r="V14" i="36"/>
  <c r="U14" i="36"/>
  <c r="AE14" i="36"/>
  <c r="AH14" i="36" s="1"/>
  <c r="AG14" i="36"/>
  <c r="AF14" i="36"/>
  <c r="J15" i="36"/>
  <c r="L15" i="36"/>
  <c r="K15" i="36"/>
  <c r="W15" i="36"/>
  <c r="V15" i="36"/>
  <c r="U15" i="36"/>
  <c r="AE15" i="36"/>
  <c r="AH15" i="36" s="1"/>
  <c r="AG15" i="36"/>
  <c r="AF15" i="36"/>
  <c r="J16" i="36"/>
  <c r="L16" i="36"/>
  <c r="K16" i="36"/>
  <c r="W16" i="36"/>
  <c r="V16" i="36"/>
  <c r="U16" i="36"/>
  <c r="AE16" i="36"/>
  <c r="AH16" i="36" s="1"/>
  <c r="AG16" i="36"/>
  <c r="AF16" i="36"/>
  <c r="J17" i="36"/>
  <c r="L17" i="36"/>
  <c r="K17" i="36"/>
  <c r="W17" i="36"/>
  <c r="V17" i="36"/>
  <c r="U17" i="36"/>
  <c r="AE17" i="36"/>
  <c r="AH17" i="36" s="1"/>
  <c r="AG17" i="36"/>
  <c r="AF17" i="36"/>
  <c r="J18" i="36"/>
  <c r="L18" i="36"/>
  <c r="K18" i="36"/>
  <c r="W18" i="36"/>
  <c r="V18" i="36"/>
  <c r="U18" i="36"/>
  <c r="AE18" i="36"/>
  <c r="AH18" i="36" s="1"/>
  <c r="AG18" i="36"/>
  <c r="AF18" i="36"/>
  <c r="J19" i="36"/>
  <c r="L19" i="36"/>
  <c r="K19" i="36"/>
  <c r="W19" i="36"/>
  <c r="V19" i="36"/>
  <c r="U19" i="36"/>
  <c r="AE19" i="36"/>
  <c r="AH19" i="36" s="1"/>
  <c r="AG19" i="36"/>
  <c r="AF19" i="36"/>
  <c r="J20" i="36"/>
  <c r="L20" i="36"/>
  <c r="K20" i="36"/>
  <c r="W20" i="36"/>
  <c r="V20" i="36"/>
  <c r="U20" i="36"/>
  <c r="AE20" i="36"/>
  <c r="AH20" i="36" s="1"/>
  <c r="AG20" i="36"/>
  <c r="AF20" i="36"/>
  <c r="J21" i="36"/>
  <c r="L21" i="36"/>
  <c r="K21" i="36"/>
  <c r="W21" i="36"/>
  <c r="V21" i="36"/>
  <c r="U21" i="36"/>
  <c r="AE21" i="36"/>
  <c r="AH21" i="36" s="1"/>
  <c r="AG21" i="36"/>
  <c r="AF21" i="36"/>
  <c r="J22" i="36"/>
  <c r="L22" i="36"/>
  <c r="K22" i="36"/>
  <c r="W22" i="36"/>
  <c r="V22" i="36"/>
  <c r="U22" i="36"/>
  <c r="AE22" i="36"/>
  <c r="AH22" i="36" s="1"/>
  <c r="AG22" i="36"/>
  <c r="AF22" i="36"/>
  <c r="J23" i="36"/>
  <c r="L23" i="36"/>
  <c r="K23" i="36"/>
  <c r="W23" i="36"/>
  <c r="V23" i="36"/>
  <c r="U23" i="36"/>
  <c r="AE23" i="36"/>
  <c r="AH23" i="36" s="1"/>
  <c r="AG23" i="36"/>
  <c r="AF23" i="36"/>
  <c r="J24" i="36"/>
  <c r="L24" i="36"/>
  <c r="K24" i="36"/>
  <c r="W24" i="36"/>
  <c r="V24" i="36"/>
  <c r="U24" i="36"/>
  <c r="AE24" i="36"/>
  <c r="AH24" i="36" s="1"/>
  <c r="AG24" i="36"/>
  <c r="AF24" i="36"/>
  <c r="J25" i="36"/>
  <c r="L25" i="36"/>
  <c r="K25" i="36"/>
  <c r="W25" i="36"/>
  <c r="V25" i="36"/>
  <c r="U25" i="36"/>
  <c r="AE25" i="36"/>
  <c r="AH25" i="36" s="1"/>
  <c r="AG25" i="36"/>
  <c r="AF25" i="36"/>
  <c r="J26" i="36"/>
  <c r="L26" i="36"/>
  <c r="K26" i="36"/>
  <c r="W26" i="36"/>
  <c r="V26" i="36"/>
  <c r="U26" i="36"/>
  <c r="AE26" i="36"/>
  <c r="AH26" i="36" s="1"/>
  <c r="AG26" i="36"/>
  <c r="AF26" i="36"/>
  <c r="J27" i="36"/>
  <c r="L27" i="36"/>
  <c r="K27" i="36"/>
  <c r="W27" i="36"/>
  <c r="V27" i="36"/>
  <c r="U27" i="36"/>
  <c r="K23" i="37"/>
  <c r="J23" i="37"/>
  <c r="I23" i="37"/>
  <c r="H23" i="37"/>
  <c r="AK26" i="37"/>
  <c r="AH33" i="37"/>
  <c r="AF44" i="37"/>
  <c r="AE44" i="37"/>
  <c r="AD44" i="37"/>
  <c r="AC44" i="37"/>
  <c r="AB44" i="37"/>
  <c r="AA44" i="37"/>
  <c r="AG44" i="37" s="1"/>
  <c r="K57" i="37"/>
  <c r="J57" i="37"/>
  <c r="I57" i="37"/>
  <c r="H57" i="37"/>
  <c r="Q31" i="39"/>
  <c r="T31" i="39"/>
  <c r="G70" i="40"/>
  <c r="K45" i="40"/>
  <c r="I45" i="40"/>
  <c r="H45" i="40"/>
  <c r="T33" i="42"/>
  <c r="R33" i="42"/>
  <c r="Q33" i="42"/>
  <c r="AE34" i="33"/>
  <c r="AD34" i="33"/>
  <c r="AA34" i="33"/>
  <c r="AK34" i="33"/>
  <c r="AF34" i="33"/>
  <c r="AC34" i="33"/>
  <c r="AB34" i="33"/>
  <c r="K35" i="33"/>
  <c r="H35" i="33"/>
  <c r="J35" i="33"/>
  <c r="I35" i="33"/>
  <c r="AH35" i="33"/>
  <c r="K42" i="33"/>
  <c r="J42" i="33"/>
  <c r="I42" i="33"/>
  <c r="H42" i="33"/>
  <c r="C69" i="33"/>
  <c r="K46" i="33"/>
  <c r="J46" i="33"/>
  <c r="I46" i="33"/>
  <c r="H46" i="33"/>
  <c r="K50" i="33"/>
  <c r="J50" i="33"/>
  <c r="I50" i="33"/>
  <c r="H50" i="33"/>
  <c r="K54" i="33"/>
  <c r="J54" i="33"/>
  <c r="I54" i="33"/>
  <c r="H54" i="33"/>
  <c r="K58" i="33"/>
  <c r="J58" i="33"/>
  <c r="I58" i="33"/>
  <c r="H58" i="33"/>
  <c r="K62" i="33"/>
  <c r="J62" i="33"/>
  <c r="I62" i="33"/>
  <c r="H62" i="33"/>
  <c r="K66" i="33"/>
  <c r="J66" i="33"/>
  <c r="I66" i="33"/>
  <c r="H66" i="33"/>
  <c r="AG8" i="34"/>
  <c r="T10" i="34"/>
  <c r="S10" i="34"/>
  <c r="R10" i="34"/>
  <c r="Q10" i="34"/>
  <c r="AI10" i="34"/>
  <c r="AE12" i="34"/>
  <c r="AD12" i="34"/>
  <c r="Z37" i="34"/>
  <c r="AK12" i="34"/>
  <c r="AC12" i="34"/>
  <c r="AB12" i="34"/>
  <c r="AA12" i="34"/>
  <c r="AF12" i="34"/>
  <c r="K13" i="34"/>
  <c r="J13" i="34"/>
  <c r="I13" i="34"/>
  <c r="H13" i="34"/>
  <c r="AH13" i="34"/>
  <c r="AJ15" i="34"/>
  <c r="AG16" i="34"/>
  <c r="T18" i="34"/>
  <c r="S18" i="34"/>
  <c r="R18" i="34"/>
  <c r="Q18" i="34"/>
  <c r="AI18" i="34"/>
  <c r="AE20" i="34"/>
  <c r="AD20" i="34"/>
  <c r="AK20" i="34"/>
  <c r="AC20" i="34"/>
  <c r="AB20" i="34"/>
  <c r="AA20" i="34"/>
  <c r="AF20" i="34"/>
  <c r="K21" i="34"/>
  <c r="J21" i="34"/>
  <c r="I21" i="34"/>
  <c r="H21" i="34"/>
  <c r="AH21" i="34"/>
  <c r="AJ23" i="34"/>
  <c r="AG24" i="34"/>
  <c r="T26" i="34"/>
  <c r="S26" i="34"/>
  <c r="R26" i="34"/>
  <c r="Q26" i="34"/>
  <c r="AI26" i="34"/>
  <c r="AE28" i="34"/>
  <c r="AD28" i="34"/>
  <c r="AK28" i="34"/>
  <c r="AC28" i="34"/>
  <c r="AB28" i="34"/>
  <c r="AA28" i="34"/>
  <c r="AF28" i="34"/>
  <c r="K29" i="34"/>
  <c r="J29" i="34"/>
  <c r="I29" i="34"/>
  <c r="H29" i="34"/>
  <c r="AH29" i="34"/>
  <c r="AJ31" i="34"/>
  <c r="AG32" i="34"/>
  <c r="T34" i="34"/>
  <c r="S34" i="34"/>
  <c r="R34" i="34"/>
  <c r="Q34" i="34"/>
  <c r="AI34" i="34"/>
  <c r="AE36" i="34"/>
  <c r="AD36" i="34"/>
  <c r="AK36" i="34"/>
  <c r="AC36" i="34"/>
  <c r="AB36" i="34"/>
  <c r="AA36" i="34"/>
  <c r="AF36" i="34"/>
  <c r="T42" i="34"/>
  <c r="S42" i="34"/>
  <c r="R42" i="34"/>
  <c r="Q42" i="34"/>
  <c r="AE43" i="34"/>
  <c r="AD43" i="34"/>
  <c r="AC43" i="34"/>
  <c r="AB43" i="34"/>
  <c r="AA43" i="34"/>
  <c r="AF43" i="34"/>
  <c r="F70" i="34"/>
  <c r="N70" i="34"/>
  <c r="V70" i="34"/>
  <c r="T46" i="34"/>
  <c r="S46" i="34"/>
  <c r="R46" i="34"/>
  <c r="Q46" i="34"/>
  <c r="AE47" i="34"/>
  <c r="AD47" i="34"/>
  <c r="AC47" i="34"/>
  <c r="AB47" i="34"/>
  <c r="AA47" i="34"/>
  <c r="AF47" i="34"/>
  <c r="T50" i="34"/>
  <c r="S50" i="34"/>
  <c r="R50" i="34"/>
  <c r="Q50" i="34"/>
  <c r="AE51" i="34"/>
  <c r="AD51" i="34"/>
  <c r="AC51" i="34"/>
  <c r="AB51" i="34"/>
  <c r="AA51" i="34"/>
  <c r="AF51" i="34"/>
  <c r="T54" i="34"/>
  <c r="S54" i="34"/>
  <c r="R54" i="34"/>
  <c r="Q54" i="34"/>
  <c r="AE55" i="34"/>
  <c r="AD55" i="34"/>
  <c r="AC55" i="34"/>
  <c r="AB55" i="34"/>
  <c r="AA55" i="34"/>
  <c r="AF55" i="34"/>
  <c r="T58" i="34"/>
  <c r="S58" i="34"/>
  <c r="R58" i="34"/>
  <c r="Q58" i="34"/>
  <c r="AE59" i="34"/>
  <c r="AD59" i="34"/>
  <c r="AC59" i="34"/>
  <c r="AB59" i="34"/>
  <c r="AA59" i="34"/>
  <c r="AF59" i="34"/>
  <c r="T62" i="34"/>
  <c r="S62" i="34"/>
  <c r="R62" i="34"/>
  <c r="Q62" i="34"/>
  <c r="AE63" i="34"/>
  <c r="AD63" i="34"/>
  <c r="AC63" i="34"/>
  <c r="AB63" i="34"/>
  <c r="AA63" i="34"/>
  <c r="AF63" i="34"/>
  <c r="T66" i="34"/>
  <c r="S66" i="34"/>
  <c r="R66" i="34"/>
  <c r="Q66" i="34"/>
  <c r="AE67" i="34"/>
  <c r="AD67" i="34"/>
  <c r="AC67" i="34"/>
  <c r="AB67" i="34"/>
  <c r="AA67" i="34"/>
  <c r="AF67" i="34"/>
  <c r="Y8" i="38"/>
  <c r="AM9" i="35"/>
  <c r="AE9" i="35"/>
  <c r="AD9" i="35"/>
  <c r="AC9" i="35"/>
  <c r="AB9" i="35"/>
  <c r="AA9" i="35"/>
  <c r="AG9" i="35"/>
  <c r="E9" i="38"/>
  <c r="M9" i="38"/>
  <c r="AH10" i="35"/>
  <c r="P10" i="38"/>
  <c r="T11" i="35"/>
  <c r="S11" i="35"/>
  <c r="R11" i="35"/>
  <c r="Q11" i="35"/>
  <c r="W10" i="38"/>
  <c r="AK11" i="35"/>
  <c r="C11" i="38"/>
  <c r="F12" i="38"/>
  <c r="F38" i="35"/>
  <c r="F37" i="38" s="1"/>
  <c r="N12" i="38"/>
  <c r="N38" i="35"/>
  <c r="V38" i="35"/>
  <c r="AI13" i="35"/>
  <c r="AF13" i="35"/>
  <c r="U12" i="38"/>
  <c r="X13" i="38"/>
  <c r="AL14" i="35"/>
  <c r="D14" i="38"/>
  <c r="L14" i="38"/>
  <c r="G15" i="38"/>
  <c r="K16" i="35"/>
  <c r="J16" i="35"/>
  <c r="I16" i="35"/>
  <c r="H16" i="35"/>
  <c r="O15" i="38"/>
  <c r="V15" i="38"/>
  <c r="AJ16" i="35"/>
  <c r="Y16" i="38"/>
  <c r="AM17" i="35"/>
  <c r="AE17" i="35"/>
  <c r="AD17" i="35"/>
  <c r="AC17" i="35"/>
  <c r="AB17" i="35"/>
  <c r="AA17" i="35"/>
  <c r="AG17" i="35"/>
  <c r="E17" i="38"/>
  <c r="M17" i="38"/>
  <c r="AH18" i="35"/>
  <c r="P18" i="38"/>
  <c r="T19" i="35"/>
  <c r="S19" i="35"/>
  <c r="R19" i="35"/>
  <c r="Q19" i="35"/>
  <c r="W18" i="38"/>
  <c r="AK19" i="35"/>
  <c r="C19" i="38"/>
  <c r="F20" i="38"/>
  <c r="N20" i="38"/>
  <c r="AI21" i="35"/>
  <c r="U20" i="38"/>
  <c r="AF21" i="35"/>
  <c r="X21" i="38"/>
  <c r="AL22" i="35"/>
  <c r="D22" i="38"/>
  <c r="L22" i="38"/>
  <c r="G23" i="38"/>
  <c r="K24" i="35"/>
  <c r="J24" i="35"/>
  <c r="I24" i="35"/>
  <c r="H24" i="35"/>
  <c r="O23" i="38"/>
  <c r="V23" i="38"/>
  <c r="AJ24" i="35"/>
  <c r="Y24" i="38"/>
  <c r="AM25" i="35"/>
  <c r="AE25" i="35"/>
  <c r="AD25" i="35"/>
  <c r="AC25" i="35"/>
  <c r="AB25" i="35"/>
  <c r="AA25" i="35"/>
  <c r="AG25" i="35"/>
  <c r="E25" i="38"/>
  <c r="M25" i="38"/>
  <c r="AH26" i="35"/>
  <c r="P26" i="38"/>
  <c r="T27" i="35"/>
  <c r="S27" i="35"/>
  <c r="R27" i="35"/>
  <c r="Q27" i="35"/>
  <c r="W26" i="38"/>
  <c r="AK27" i="35"/>
  <c r="C27" i="38"/>
  <c r="F28" i="38"/>
  <c r="N28" i="38"/>
  <c r="AI29" i="35"/>
  <c r="U28" i="38"/>
  <c r="AF29" i="35"/>
  <c r="X29" i="38"/>
  <c r="AL30" i="35"/>
  <c r="D30" i="38"/>
  <c r="L30" i="38"/>
  <c r="G31" i="38"/>
  <c r="K32" i="35"/>
  <c r="J32" i="35"/>
  <c r="I32" i="35"/>
  <c r="H32" i="35"/>
  <c r="O31" i="38"/>
  <c r="V31" i="38"/>
  <c r="AJ32" i="35"/>
  <c r="Y32" i="38"/>
  <c r="AM33" i="35"/>
  <c r="AE33" i="35"/>
  <c r="AD33" i="35"/>
  <c r="AC33" i="35"/>
  <c r="AB33" i="35"/>
  <c r="AA33" i="35"/>
  <c r="AG33" i="35"/>
  <c r="E33" i="38"/>
  <c r="M33" i="38"/>
  <c r="AH34" i="35"/>
  <c r="P34" i="38"/>
  <c r="T35" i="35"/>
  <c r="S35" i="35"/>
  <c r="R35" i="35"/>
  <c r="Q35" i="35"/>
  <c r="W34" i="38"/>
  <c r="AK35" i="35"/>
  <c r="C35" i="38"/>
  <c r="F36" i="38"/>
  <c r="N36" i="38"/>
  <c r="AI37" i="35"/>
  <c r="AF37" i="35"/>
  <c r="U36" i="38"/>
  <c r="E41" i="38"/>
  <c r="M41" i="38"/>
  <c r="U41" i="38"/>
  <c r="F42" i="38"/>
  <c r="N42" i="38"/>
  <c r="V42" i="38"/>
  <c r="K44" i="35"/>
  <c r="J44" i="35"/>
  <c r="I44" i="35"/>
  <c r="H44" i="35"/>
  <c r="G43" i="38"/>
  <c r="O43" i="38"/>
  <c r="W43" i="38"/>
  <c r="P44" i="38"/>
  <c r="T45" i="35"/>
  <c r="S45" i="35"/>
  <c r="R45" i="35"/>
  <c r="Q45" i="35"/>
  <c r="X44" i="38"/>
  <c r="Y45" i="38"/>
  <c r="Y71" i="35"/>
  <c r="AE47" i="35"/>
  <c r="AD47" i="35"/>
  <c r="AC47" i="35"/>
  <c r="AB47" i="35"/>
  <c r="AA47" i="35"/>
  <c r="AG47" i="35" s="1"/>
  <c r="AF47" i="35"/>
  <c r="C47" i="38"/>
  <c r="D48" i="38"/>
  <c r="L48" i="38"/>
  <c r="E49" i="38"/>
  <c r="M49" i="38"/>
  <c r="U49" i="38"/>
  <c r="F50" i="38"/>
  <c r="N50" i="38"/>
  <c r="V50" i="38"/>
  <c r="K52" i="35"/>
  <c r="J52" i="35"/>
  <c r="I52" i="35"/>
  <c r="H52" i="35"/>
  <c r="G51" i="38"/>
  <c r="O51" i="38"/>
  <c r="W51" i="38"/>
  <c r="P52" i="38"/>
  <c r="T53" i="35"/>
  <c r="S53" i="35"/>
  <c r="R53" i="35"/>
  <c r="Q53" i="35"/>
  <c r="X52" i="38"/>
  <c r="Y53" i="38"/>
  <c r="AE55" i="35"/>
  <c r="AD55" i="35"/>
  <c r="AC55" i="35"/>
  <c r="AB55" i="35"/>
  <c r="AA55" i="35"/>
  <c r="AG55" i="35" s="1"/>
  <c r="AF55" i="35"/>
  <c r="C55" i="38"/>
  <c r="D56" i="38"/>
  <c r="L56" i="38"/>
  <c r="E57" i="38"/>
  <c r="M57" i="38"/>
  <c r="U57" i="38"/>
  <c r="F58" i="38"/>
  <c r="N58" i="38"/>
  <c r="V58" i="38"/>
  <c r="G59" i="38"/>
  <c r="K60" i="35"/>
  <c r="J60" i="35"/>
  <c r="I60" i="35"/>
  <c r="H60" i="35"/>
  <c r="O59" i="38"/>
  <c r="W59" i="38"/>
  <c r="P60" i="38"/>
  <c r="T61" i="35"/>
  <c r="S61" i="35"/>
  <c r="R61" i="35"/>
  <c r="Q61" i="35"/>
  <c r="X60" i="38"/>
  <c r="Y61" i="38"/>
  <c r="AE63" i="35"/>
  <c r="AD63" i="35"/>
  <c r="AC63" i="35"/>
  <c r="AB63" i="35"/>
  <c r="AA63" i="35"/>
  <c r="AG63" i="35" s="1"/>
  <c r="AF63" i="35"/>
  <c r="C63" i="38"/>
  <c r="D64" i="38"/>
  <c r="L64" i="38"/>
  <c r="E65" i="38"/>
  <c r="M65" i="38"/>
  <c r="U65" i="38"/>
  <c r="F66" i="38"/>
  <c r="N66" i="38"/>
  <c r="V66" i="38"/>
  <c r="G67" i="38"/>
  <c r="K68" i="35"/>
  <c r="J68" i="35"/>
  <c r="I68" i="35"/>
  <c r="H68" i="35"/>
  <c r="O67" i="38"/>
  <c r="W67" i="38"/>
  <c r="P68" i="38"/>
  <c r="T69" i="35"/>
  <c r="S69" i="35"/>
  <c r="R69" i="35"/>
  <c r="Q69" i="35"/>
  <c r="X68" i="38"/>
  <c r="Y69" i="38"/>
  <c r="AB28" i="36"/>
  <c r="AA28" i="36"/>
  <c r="Z28" i="36"/>
  <c r="AB29" i="36"/>
  <c r="AA29" i="36"/>
  <c r="Z29" i="36"/>
  <c r="AB30" i="36"/>
  <c r="AA30" i="36"/>
  <c r="Z30" i="36"/>
  <c r="AB31" i="36"/>
  <c r="AA31" i="36"/>
  <c r="Z31" i="36"/>
  <c r="AB32" i="36"/>
  <c r="AA32" i="36"/>
  <c r="Z32" i="36"/>
  <c r="AB33" i="36"/>
  <c r="AA33" i="36"/>
  <c r="Z33" i="36"/>
  <c r="AB34" i="36"/>
  <c r="AA34" i="36"/>
  <c r="Z34" i="36"/>
  <c r="AB35" i="36"/>
  <c r="AA35" i="36"/>
  <c r="Z35" i="36"/>
  <c r="AB36" i="36"/>
  <c r="AA36" i="36"/>
  <c r="Z36" i="36"/>
  <c r="AB37" i="36"/>
  <c r="AA37" i="36"/>
  <c r="Z37" i="36"/>
  <c r="AH9" i="37"/>
  <c r="AL21" i="37"/>
  <c r="AI28" i="37"/>
  <c r="AF28" i="37"/>
  <c r="K49" i="37"/>
  <c r="J49" i="37"/>
  <c r="I49" i="37"/>
  <c r="H49" i="37"/>
  <c r="E8" i="40"/>
  <c r="AG36" i="41"/>
  <c r="AD36" i="41"/>
  <c r="AC36" i="41"/>
  <c r="AB36" i="41"/>
  <c r="AA36" i="41"/>
  <c r="AG33" i="33"/>
  <c r="T35" i="33"/>
  <c r="S35" i="33"/>
  <c r="R35" i="33"/>
  <c r="Q35" i="33"/>
  <c r="AI35" i="33"/>
  <c r="T42" i="33"/>
  <c r="S42" i="33"/>
  <c r="R42" i="33"/>
  <c r="Q42" i="33"/>
  <c r="AD43" i="33"/>
  <c r="AC43" i="33"/>
  <c r="AB43" i="33"/>
  <c r="AA43" i="33"/>
  <c r="AF43" i="33"/>
  <c r="AE43" i="33"/>
  <c r="D69" i="33"/>
  <c r="L69" i="33"/>
  <c r="T46" i="33"/>
  <c r="S46" i="33"/>
  <c r="R46" i="33"/>
  <c r="Q46" i="33"/>
  <c r="AD47" i="33"/>
  <c r="AC47" i="33"/>
  <c r="AB47" i="33"/>
  <c r="AA47" i="33"/>
  <c r="AF47" i="33"/>
  <c r="AE47" i="33"/>
  <c r="T50" i="33"/>
  <c r="S50" i="33"/>
  <c r="R50" i="33"/>
  <c r="Q50" i="33"/>
  <c r="AD51" i="33"/>
  <c r="AC51" i="33"/>
  <c r="AB51" i="33"/>
  <c r="AA51" i="33"/>
  <c r="AE51" i="33"/>
  <c r="AF51" i="33"/>
  <c r="T54" i="33"/>
  <c r="S54" i="33"/>
  <c r="R54" i="33"/>
  <c r="Q54" i="33"/>
  <c r="AD55" i="33"/>
  <c r="AC55" i="33"/>
  <c r="AB55" i="33"/>
  <c r="AA55" i="33"/>
  <c r="AF55" i="33"/>
  <c r="AE55" i="33"/>
  <c r="T58" i="33"/>
  <c r="S58" i="33"/>
  <c r="R58" i="33"/>
  <c r="Q58" i="33"/>
  <c r="AD59" i="33"/>
  <c r="AC59" i="33"/>
  <c r="AB59" i="33"/>
  <c r="AA59" i="33"/>
  <c r="AF59" i="33"/>
  <c r="AE59" i="33"/>
  <c r="T62" i="33"/>
  <c r="S62" i="33"/>
  <c r="R62" i="33"/>
  <c r="Q62" i="33"/>
  <c r="AD63" i="33"/>
  <c r="AC63" i="33"/>
  <c r="AB63" i="33"/>
  <c r="AA63" i="33"/>
  <c r="AF63" i="33"/>
  <c r="AE63" i="33"/>
  <c r="T66" i="33"/>
  <c r="S66" i="33"/>
  <c r="R66" i="33"/>
  <c r="Q66" i="33"/>
  <c r="AD67" i="33"/>
  <c r="AC67" i="33"/>
  <c r="AB67" i="33"/>
  <c r="AA67" i="33"/>
  <c r="AF67" i="33"/>
  <c r="AE67" i="33"/>
  <c r="K8" i="34"/>
  <c r="J8" i="34"/>
  <c r="I8" i="34"/>
  <c r="H8" i="34"/>
  <c r="AH8" i="34"/>
  <c r="AJ10" i="34"/>
  <c r="AG11" i="34"/>
  <c r="C37" i="34"/>
  <c r="T13" i="34"/>
  <c r="S13" i="34"/>
  <c r="R13" i="34"/>
  <c r="Q13" i="34"/>
  <c r="AI13" i="34"/>
  <c r="AD15" i="34"/>
  <c r="AK15" i="34"/>
  <c r="AC15" i="34"/>
  <c r="AB15" i="34"/>
  <c r="AA15" i="34"/>
  <c r="AF15" i="34"/>
  <c r="AE15" i="34"/>
  <c r="K16" i="34"/>
  <c r="J16" i="34"/>
  <c r="I16" i="34"/>
  <c r="H16" i="34"/>
  <c r="AH16" i="34"/>
  <c r="AJ18" i="34"/>
  <c r="AG19" i="34"/>
  <c r="T21" i="34"/>
  <c r="S21" i="34"/>
  <c r="R21" i="34"/>
  <c r="Q21" i="34"/>
  <c r="AI21" i="34"/>
  <c r="AD23" i="34"/>
  <c r="AK23" i="34"/>
  <c r="AC23" i="34"/>
  <c r="AB23" i="34"/>
  <c r="AA23" i="34"/>
  <c r="AF23" i="34"/>
  <c r="AE23" i="34"/>
  <c r="K24" i="34"/>
  <c r="J24" i="34"/>
  <c r="I24" i="34"/>
  <c r="H24" i="34"/>
  <c r="AH24" i="34"/>
  <c r="AJ26" i="34"/>
  <c r="AG27" i="34"/>
  <c r="T29" i="34"/>
  <c r="S29" i="34"/>
  <c r="R29" i="34"/>
  <c r="Q29" i="34"/>
  <c r="AI29" i="34"/>
  <c r="AD31" i="34"/>
  <c r="AK31" i="34"/>
  <c r="AC31" i="34"/>
  <c r="AB31" i="34"/>
  <c r="AA31" i="34"/>
  <c r="AF31" i="34"/>
  <c r="AE31" i="34"/>
  <c r="K32" i="34"/>
  <c r="J32" i="34"/>
  <c r="I32" i="34"/>
  <c r="H32" i="34"/>
  <c r="AH32" i="34"/>
  <c r="AJ34" i="34"/>
  <c r="AG35" i="34"/>
  <c r="K41" i="34"/>
  <c r="J41" i="34"/>
  <c r="I41" i="34"/>
  <c r="H41" i="34"/>
  <c r="K45" i="34"/>
  <c r="J45" i="34"/>
  <c r="I45" i="34"/>
  <c r="H45" i="34"/>
  <c r="G70" i="34"/>
  <c r="O70" i="34"/>
  <c r="W70" i="34"/>
  <c r="K49" i="34"/>
  <c r="J49" i="34"/>
  <c r="I49" i="34"/>
  <c r="H49" i="34"/>
  <c r="K53" i="34"/>
  <c r="J53" i="34"/>
  <c r="I53" i="34"/>
  <c r="H53" i="34"/>
  <c r="K57" i="34"/>
  <c r="J57" i="34"/>
  <c r="I57" i="34"/>
  <c r="H57" i="34"/>
  <c r="K61" i="34"/>
  <c r="J61" i="34"/>
  <c r="I61" i="34"/>
  <c r="H61" i="34"/>
  <c r="K65" i="34"/>
  <c r="J65" i="34"/>
  <c r="I65" i="34"/>
  <c r="H65" i="34"/>
  <c r="K69" i="34"/>
  <c r="J69" i="34"/>
  <c r="I69" i="34"/>
  <c r="H69" i="34"/>
  <c r="C8" i="38"/>
  <c r="F9" i="38"/>
  <c r="N9" i="38"/>
  <c r="U9" i="38"/>
  <c r="AE9" i="38" s="1"/>
  <c r="AF10" i="35"/>
  <c r="AI10" i="35"/>
  <c r="X10" i="38"/>
  <c r="AL11" i="35"/>
  <c r="D11" i="38"/>
  <c r="L11" i="38"/>
  <c r="G12" i="38"/>
  <c r="K13" i="35"/>
  <c r="J13" i="35"/>
  <c r="I13" i="35"/>
  <c r="H13" i="35"/>
  <c r="G38" i="35"/>
  <c r="O12" i="38"/>
  <c r="O38" i="35"/>
  <c r="V12" i="38"/>
  <c r="W38" i="35"/>
  <c r="AJ13" i="35"/>
  <c r="Y13" i="38"/>
  <c r="AD14" i="35"/>
  <c r="AC14" i="35"/>
  <c r="AB14" i="35"/>
  <c r="AA14" i="35"/>
  <c r="AG14" i="35"/>
  <c r="AM14" i="35"/>
  <c r="AE14" i="35"/>
  <c r="E14" i="38"/>
  <c r="M14" i="38"/>
  <c r="AH15" i="35"/>
  <c r="P15" i="38"/>
  <c r="T16" i="35"/>
  <c r="S16" i="35"/>
  <c r="R16" i="35"/>
  <c r="Q16" i="35"/>
  <c r="W15" i="38"/>
  <c r="AK16" i="35"/>
  <c r="C16" i="38"/>
  <c r="F17" i="38"/>
  <c r="N17" i="38"/>
  <c r="U17" i="38"/>
  <c r="AE17" i="38" s="1"/>
  <c r="AF18" i="35"/>
  <c r="AI18" i="35"/>
  <c r="X18" i="38"/>
  <c r="AL19" i="35"/>
  <c r="D19" i="38"/>
  <c r="L19" i="38"/>
  <c r="G20" i="38"/>
  <c r="K21" i="35"/>
  <c r="J21" i="35"/>
  <c r="I21" i="35"/>
  <c r="H21" i="35"/>
  <c r="O20" i="38"/>
  <c r="V20" i="38"/>
  <c r="AJ21" i="35"/>
  <c r="Y21" i="38"/>
  <c r="AD22" i="35"/>
  <c r="AC22" i="35"/>
  <c r="AB22" i="35"/>
  <c r="AA22" i="35"/>
  <c r="AG22" i="35"/>
  <c r="AM22" i="35"/>
  <c r="AE22" i="35"/>
  <c r="E22" i="38"/>
  <c r="M22" i="38"/>
  <c r="AH23" i="35"/>
  <c r="P23" i="38"/>
  <c r="T24" i="35"/>
  <c r="S24" i="35"/>
  <c r="R24" i="35"/>
  <c r="Q24" i="35"/>
  <c r="W23" i="38"/>
  <c r="AK24" i="35"/>
  <c r="C24" i="38"/>
  <c r="F25" i="38"/>
  <c r="N25" i="38"/>
  <c r="U25" i="38"/>
  <c r="AE25" i="38" s="1"/>
  <c r="AF26" i="35"/>
  <c r="AI26" i="35"/>
  <c r="X26" i="38"/>
  <c r="AL27" i="35"/>
  <c r="D27" i="38"/>
  <c r="L27" i="38"/>
  <c r="G28" i="38"/>
  <c r="K29" i="35"/>
  <c r="J29" i="35"/>
  <c r="I29" i="35"/>
  <c r="H29" i="35"/>
  <c r="O28" i="38"/>
  <c r="V28" i="38"/>
  <c r="AJ29" i="35"/>
  <c r="Y29" i="38"/>
  <c r="AD30" i="35"/>
  <c r="AC30" i="35"/>
  <c r="AB30" i="35"/>
  <c r="AA30" i="35"/>
  <c r="AG30" i="35"/>
  <c r="AE30" i="35"/>
  <c r="AM30" i="35"/>
  <c r="E30" i="38"/>
  <c r="M30" i="38"/>
  <c r="AH31" i="35"/>
  <c r="P31" i="38"/>
  <c r="T32" i="35"/>
  <c r="S32" i="35"/>
  <c r="R32" i="35"/>
  <c r="Q32" i="35"/>
  <c r="W31" i="38"/>
  <c r="AK32" i="35"/>
  <c r="C32" i="38"/>
  <c r="F33" i="38"/>
  <c r="N33" i="38"/>
  <c r="U33" i="38"/>
  <c r="AE33" i="38" s="1"/>
  <c r="AF34" i="35"/>
  <c r="AI34" i="35"/>
  <c r="X34" i="38"/>
  <c r="AL35" i="35"/>
  <c r="D35" i="38"/>
  <c r="L35" i="38"/>
  <c r="G36" i="38"/>
  <c r="K37" i="35"/>
  <c r="J37" i="35"/>
  <c r="I37" i="35"/>
  <c r="H37" i="35"/>
  <c r="O36" i="38"/>
  <c r="V36" i="38"/>
  <c r="AJ37" i="35"/>
  <c r="F41" i="38"/>
  <c r="N41" i="38"/>
  <c r="V41" i="38"/>
  <c r="G42" i="38"/>
  <c r="K43" i="35"/>
  <c r="J43" i="35"/>
  <c r="I43" i="35"/>
  <c r="H43" i="35"/>
  <c r="O42" i="38"/>
  <c r="W42" i="38"/>
  <c r="P43" i="38"/>
  <c r="T44" i="35"/>
  <c r="S44" i="35"/>
  <c r="R44" i="35"/>
  <c r="Q44" i="35"/>
  <c r="X43" i="38"/>
  <c r="Y44" i="38"/>
  <c r="AD46" i="35"/>
  <c r="AC46" i="35"/>
  <c r="AB46" i="35"/>
  <c r="AA46" i="35"/>
  <c r="AG46" i="35" s="1"/>
  <c r="Z71" i="35"/>
  <c r="AF46" i="35"/>
  <c r="AE46" i="35"/>
  <c r="C46" i="38"/>
  <c r="D47" i="38"/>
  <c r="L47" i="38"/>
  <c r="E48" i="38"/>
  <c r="M48" i="38"/>
  <c r="U48" i="38"/>
  <c r="F49" i="38"/>
  <c r="N49" i="38"/>
  <c r="V49" i="38"/>
  <c r="G50" i="38"/>
  <c r="K51" i="35"/>
  <c r="J51" i="35"/>
  <c r="I51" i="35"/>
  <c r="H51" i="35"/>
  <c r="O50" i="38"/>
  <c r="W50" i="38"/>
  <c r="P51" i="38"/>
  <c r="T52" i="35"/>
  <c r="S52" i="35"/>
  <c r="R52" i="35"/>
  <c r="Q52" i="35"/>
  <c r="X51" i="38"/>
  <c r="Y52" i="38"/>
  <c r="AD54" i="35"/>
  <c r="AC54" i="35"/>
  <c r="AB54" i="35"/>
  <c r="AA54" i="35"/>
  <c r="AG54" i="35" s="1"/>
  <c r="AF54" i="35"/>
  <c r="AE54" i="35"/>
  <c r="C54" i="38"/>
  <c r="D55" i="38"/>
  <c r="L55" i="38"/>
  <c r="E56" i="38"/>
  <c r="M56" i="38"/>
  <c r="U56" i="38"/>
  <c r="F57" i="38"/>
  <c r="N57" i="38"/>
  <c r="V57" i="38"/>
  <c r="G58" i="38"/>
  <c r="K59" i="35"/>
  <c r="J59" i="35"/>
  <c r="I59" i="35"/>
  <c r="H59" i="35"/>
  <c r="O58" i="38"/>
  <c r="W58" i="38"/>
  <c r="P59" i="38"/>
  <c r="T60" i="35"/>
  <c r="S60" i="35"/>
  <c r="R60" i="35"/>
  <c r="Q60" i="35"/>
  <c r="X59" i="38"/>
  <c r="Y60" i="38"/>
  <c r="AD62" i="35"/>
  <c r="AC62" i="35"/>
  <c r="AB62" i="35"/>
  <c r="AA62" i="35"/>
  <c r="AG62" i="35" s="1"/>
  <c r="AF62" i="35"/>
  <c r="AE62" i="35"/>
  <c r="C62" i="38"/>
  <c r="D63" i="38"/>
  <c r="L63" i="38"/>
  <c r="E64" i="38"/>
  <c r="M64" i="38"/>
  <c r="U64" i="38"/>
  <c r="F65" i="38"/>
  <c r="N65" i="38"/>
  <c r="V65" i="38"/>
  <c r="G66" i="38"/>
  <c r="K67" i="35"/>
  <c r="J67" i="35"/>
  <c r="I67" i="35"/>
  <c r="H67" i="35"/>
  <c r="O66" i="38"/>
  <c r="W66" i="38"/>
  <c r="P67" i="38"/>
  <c r="T68" i="35"/>
  <c r="S68" i="35"/>
  <c r="R68" i="35"/>
  <c r="Q68" i="35"/>
  <c r="X67" i="38"/>
  <c r="Y68" i="38"/>
  <c r="AD70" i="35"/>
  <c r="AC70" i="35"/>
  <c r="AB70" i="35"/>
  <c r="AA70" i="35"/>
  <c r="AG70" i="35" s="1"/>
  <c r="AF70" i="35"/>
  <c r="AE70" i="35"/>
  <c r="AG16" i="37"/>
  <c r="AM16" i="37"/>
  <c r="AE16" i="37"/>
  <c r="AD16" i="37"/>
  <c r="AC16" i="37"/>
  <c r="AB16" i="37"/>
  <c r="AA16" i="37"/>
  <c r="T18" i="37"/>
  <c r="S18" i="37"/>
  <c r="R18" i="37"/>
  <c r="Q18" i="37"/>
  <c r="AJ23" i="37"/>
  <c r="T20" i="40"/>
  <c r="R20" i="40"/>
  <c r="Q20" i="40"/>
  <c r="J41" i="33"/>
  <c r="I41" i="33"/>
  <c r="H41" i="33"/>
  <c r="K41" i="33"/>
  <c r="E69" i="33"/>
  <c r="M69" i="33"/>
  <c r="U69" i="33"/>
  <c r="J45" i="33"/>
  <c r="I45" i="33"/>
  <c r="H45" i="33"/>
  <c r="K45" i="33"/>
  <c r="J49" i="33"/>
  <c r="I49" i="33"/>
  <c r="H49" i="33"/>
  <c r="K49" i="33"/>
  <c r="J53" i="33"/>
  <c r="I53" i="33"/>
  <c r="H53" i="33"/>
  <c r="K53" i="33"/>
  <c r="J57" i="33"/>
  <c r="I57" i="33"/>
  <c r="H57" i="33"/>
  <c r="K57" i="33"/>
  <c r="J61" i="33"/>
  <c r="I61" i="33"/>
  <c r="H61" i="33"/>
  <c r="K61" i="33"/>
  <c r="J65" i="33"/>
  <c r="I65" i="33"/>
  <c r="H65" i="33"/>
  <c r="K65" i="33"/>
  <c r="S8" i="34"/>
  <c r="R8" i="34"/>
  <c r="Q8" i="34"/>
  <c r="T8" i="34"/>
  <c r="AI8" i="34"/>
  <c r="AK10" i="34"/>
  <c r="AC10" i="34"/>
  <c r="AB10" i="34"/>
  <c r="AA10" i="34"/>
  <c r="AF10" i="34"/>
  <c r="AE10" i="34"/>
  <c r="AD10" i="34"/>
  <c r="J11" i="34"/>
  <c r="I11" i="34"/>
  <c r="H11" i="34"/>
  <c r="K11" i="34"/>
  <c r="AH11" i="34"/>
  <c r="D37" i="34"/>
  <c r="L37" i="34"/>
  <c r="AJ13" i="34"/>
  <c r="AG14" i="34"/>
  <c r="S16" i="34"/>
  <c r="R16" i="34"/>
  <c r="Q16" i="34"/>
  <c r="T16" i="34"/>
  <c r="AI16" i="34"/>
  <c r="AK18" i="34"/>
  <c r="AC18" i="34"/>
  <c r="AB18" i="34"/>
  <c r="AA18" i="34"/>
  <c r="AF18" i="34"/>
  <c r="AE18" i="34"/>
  <c r="AD18" i="34"/>
  <c r="J19" i="34"/>
  <c r="I19" i="34"/>
  <c r="H19" i="34"/>
  <c r="K19" i="34"/>
  <c r="AH19" i="34"/>
  <c r="AJ21" i="34"/>
  <c r="AG22" i="34"/>
  <c r="S24" i="34"/>
  <c r="R24" i="34"/>
  <c r="Q24" i="34"/>
  <c r="T24" i="34"/>
  <c r="AI24" i="34"/>
  <c r="AK26" i="34"/>
  <c r="AC26" i="34"/>
  <c r="AB26" i="34"/>
  <c r="AA26" i="34"/>
  <c r="AF26" i="34"/>
  <c r="AE26" i="34"/>
  <c r="AD26" i="34"/>
  <c r="J27" i="34"/>
  <c r="I27" i="34"/>
  <c r="H27" i="34"/>
  <c r="K27" i="34"/>
  <c r="AH27" i="34"/>
  <c r="AJ29" i="34"/>
  <c r="AG30" i="34"/>
  <c r="S32" i="34"/>
  <c r="R32" i="34"/>
  <c r="Q32" i="34"/>
  <c r="T32" i="34"/>
  <c r="AI32" i="34"/>
  <c r="AK34" i="34"/>
  <c r="AC34" i="34"/>
  <c r="AB34" i="34"/>
  <c r="AA34" i="34"/>
  <c r="AF34" i="34"/>
  <c r="AE34" i="34"/>
  <c r="AD34" i="34"/>
  <c r="J35" i="34"/>
  <c r="I35" i="34"/>
  <c r="H35" i="34"/>
  <c r="K35" i="34"/>
  <c r="AH35" i="34"/>
  <c r="S41" i="34"/>
  <c r="R41" i="34"/>
  <c r="Q41" i="34"/>
  <c r="T41" i="34"/>
  <c r="AC42" i="34"/>
  <c r="AB42" i="34"/>
  <c r="AA42" i="34"/>
  <c r="AF42" i="34"/>
  <c r="AE42" i="34"/>
  <c r="AD42" i="34"/>
  <c r="S45" i="34"/>
  <c r="R45" i="34"/>
  <c r="Q45" i="34"/>
  <c r="P70" i="34"/>
  <c r="T45" i="34"/>
  <c r="X70" i="34"/>
  <c r="AC46" i="34"/>
  <c r="AB46" i="34"/>
  <c r="AA46" i="34"/>
  <c r="AF46" i="34"/>
  <c r="AE46" i="34"/>
  <c r="AD46" i="34"/>
  <c r="S49" i="34"/>
  <c r="R49" i="34"/>
  <c r="Q49" i="34"/>
  <c r="T49" i="34"/>
  <c r="AC50" i="34"/>
  <c r="AB50" i="34"/>
  <c r="AA50" i="34"/>
  <c r="AF50" i="34"/>
  <c r="AE50" i="34"/>
  <c r="AD50" i="34"/>
  <c r="S53" i="34"/>
  <c r="R53" i="34"/>
  <c r="Q53" i="34"/>
  <c r="T53" i="34"/>
  <c r="AC54" i="34"/>
  <c r="AB54" i="34"/>
  <c r="AA54" i="34"/>
  <c r="AF54" i="34"/>
  <c r="AE54" i="34"/>
  <c r="AD54" i="34"/>
  <c r="S57" i="34"/>
  <c r="R57" i="34"/>
  <c r="Q57" i="34"/>
  <c r="T57" i="34"/>
  <c r="AC58" i="34"/>
  <c r="AB58" i="34"/>
  <c r="AA58" i="34"/>
  <c r="AF58" i="34"/>
  <c r="AE58" i="34"/>
  <c r="AD58" i="34"/>
  <c r="S61" i="34"/>
  <c r="R61" i="34"/>
  <c r="Q61" i="34"/>
  <c r="T61" i="34"/>
  <c r="AC62" i="34"/>
  <c r="AB62" i="34"/>
  <c r="AA62" i="34"/>
  <c r="AF62" i="34"/>
  <c r="AE62" i="34"/>
  <c r="AD62" i="34"/>
  <c r="S65" i="34"/>
  <c r="R65" i="34"/>
  <c r="Q65" i="34"/>
  <c r="T65" i="34"/>
  <c r="AC66" i="34"/>
  <c r="AB66" i="34"/>
  <c r="AA66" i="34"/>
  <c r="AF66" i="34"/>
  <c r="AE66" i="34"/>
  <c r="AD66" i="34"/>
  <c r="S69" i="34"/>
  <c r="R69" i="34"/>
  <c r="Q69" i="34"/>
  <c r="T69" i="34"/>
  <c r="D8" i="38"/>
  <c r="L8" i="38"/>
  <c r="J10" i="35"/>
  <c r="I10" i="35"/>
  <c r="H10" i="35"/>
  <c r="G9" i="38"/>
  <c r="K10" i="35"/>
  <c r="O9" i="38"/>
  <c r="V9" i="38"/>
  <c r="AJ10" i="35"/>
  <c r="AC11" i="35"/>
  <c r="AB11" i="35"/>
  <c r="AA11" i="35"/>
  <c r="AG11" i="35"/>
  <c r="Y10" i="38"/>
  <c r="AM11" i="35"/>
  <c r="AE11" i="35"/>
  <c r="AD11" i="35"/>
  <c r="E11" i="38"/>
  <c r="M11" i="38"/>
  <c r="AH12" i="35"/>
  <c r="P12" i="38"/>
  <c r="S13" i="35"/>
  <c r="R13" i="35"/>
  <c r="Q13" i="35"/>
  <c r="P38" i="35"/>
  <c r="T13" i="35"/>
  <c r="W12" i="38"/>
  <c r="X38" i="35"/>
  <c r="AK13" i="35"/>
  <c r="C13" i="38"/>
  <c r="F14" i="38"/>
  <c r="N14" i="38"/>
  <c r="U14" i="38"/>
  <c r="AF15" i="35"/>
  <c r="AI15" i="35"/>
  <c r="X15" i="38"/>
  <c r="AL16" i="35"/>
  <c r="D16" i="38"/>
  <c r="L16" i="38"/>
  <c r="J18" i="35"/>
  <c r="I18" i="35"/>
  <c r="H18" i="35"/>
  <c r="G17" i="38"/>
  <c r="K18" i="35"/>
  <c r="O17" i="38"/>
  <c r="V17" i="38"/>
  <c r="AJ18" i="35"/>
  <c r="Y18" i="38"/>
  <c r="AC19" i="35"/>
  <c r="AB19" i="35"/>
  <c r="AA19" i="35"/>
  <c r="AG19" i="35"/>
  <c r="AM19" i="35"/>
  <c r="AE19" i="35"/>
  <c r="AD19" i="35"/>
  <c r="E19" i="38"/>
  <c r="M19" i="38"/>
  <c r="AH20" i="35"/>
  <c r="P20" i="38"/>
  <c r="S21" i="35"/>
  <c r="R21" i="35"/>
  <c r="Q21" i="35"/>
  <c r="T21" i="35"/>
  <c r="W20" i="38"/>
  <c r="AK21" i="35"/>
  <c r="C21" i="38"/>
  <c r="F22" i="38"/>
  <c r="N22" i="38"/>
  <c r="U22" i="38"/>
  <c r="AE22" i="38" s="1"/>
  <c r="AF23" i="35"/>
  <c r="AI23" i="35"/>
  <c r="X23" i="38"/>
  <c r="AL24" i="35"/>
  <c r="D24" i="38"/>
  <c r="L24" i="38"/>
  <c r="G25" i="38"/>
  <c r="J26" i="35"/>
  <c r="I26" i="35"/>
  <c r="H26" i="35"/>
  <c r="K26" i="35"/>
  <c r="O25" i="38"/>
  <c r="V25" i="38"/>
  <c r="AJ26" i="35"/>
  <c r="AC27" i="35"/>
  <c r="AB27" i="35"/>
  <c r="Y26" i="38"/>
  <c r="AA27" i="35"/>
  <c r="AG27" i="35"/>
  <c r="AM27" i="35"/>
  <c r="AE27" i="35"/>
  <c r="AD27" i="35"/>
  <c r="E27" i="38"/>
  <c r="M27" i="38"/>
  <c r="AH28" i="35"/>
  <c r="P28" i="38"/>
  <c r="S29" i="35"/>
  <c r="R29" i="35"/>
  <c r="Q29" i="35"/>
  <c r="T29" i="35"/>
  <c r="W28" i="38"/>
  <c r="AK29" i="35"/>
  <c r="C29" i="38"/>
  <c r="F30" i="38"/>
  <c r="N30" i="38"/>
  <c r="U30" i="38"/>
  <c r="AF31" i="35"/>
  <c r="AI31" i="35"/>
  <c r="X31" i="38"/>
  <c r="AL32" i="35"/>
  <c r="D32" i="38"/>
  <c r="L32" i="38"/>
  <c r="J34" i="35"/>
  <c r="I34" i="35"/>
  <c r="G33" i="38"/>
  <c r="H34" i="35"/>
  <c r="K34" i="35"/>
  <c r="O33" i="38"/>
  <c r="V33" i="38"/>
  <c r="AJ34" i="35"/>
  <c r="AC35" i="35"/>
  <c r="AB35" i="35"/>
  <c r="AA35" i="35"/>
  <c r="Y34" i="38"/>
  <c r="AG35" i="35"/>
  <c r="AM35" i="35"/>
  <c r="AE35" i="35"/>
  <c r="AD35" i="35"/>
  <c r="E35" i="38"/>
  <c r="M35" i="38"/>
  <c r="AH36" i="35"/>
  <c r="P36" i="38"/>
  <c r="S37" i="35"/>
  <c r="R37" i="35"/>
  <c r="Q37" i="35"/>
  <c r="T37" i="35"/>
  <c r="W36" i="38"/>
  <c r="AK37" i="35"/>
  <c r="G41" i="38"/>
  <c r="J42" i="35"/>
  <c r="I42" i="35"/>
  <c r="H42" i="35"/>
  <c r="K42" i="35"/>
  <c r="O41" i="38"/>
  <c r="W41" i="38"/>
  <c r="P42" i="38"/>
  <c r="S43" i="35"/>
  <c r="R43" i="35"/>
  <c r="Q43" i="35"/>
  <c r="T43" i="35"/>
  <c r="X42" i="38"/>
  <c r="Y43" i="38"/>
  <c r="AC45" i="35"/>
  <c r="AB45" i="35"/>
  <c r="AA45" i="35"/>
  <c r="AG45" i="35" s="1"/>
  <c r="AF45" i="35"/>
  <c r="AE45" i="35"/>
  <c r="AD45" i="35"/>
  <c r="C71" i="35"/>
  <c r="C45" i="38"/>
  <c r="D46" i="38"/>
  <c r="L46" i="38"/>
  <c r="E47" i="38"/>
  <c r="M47" i="38"/>
  <c r="U47" i="38"/>
  <c r="AA47" i="38" s="1"/>
  <c r="F48" i="38"/>
  <c r="N48" i="38"/>
  <c r="V48" i="38"/>
  <c r="G49" i="38"/>
  <c r="J50" i="35"/>
  <c r="I50" i="35"/>
  <c r="H50" i="35"/>
  <c r="K50" i="35"/>
  <c r="O49" i="38"/>
  <c r="W49" i="38"/>
  <c r="P50" i="38"/>
  <c r="S51" i="35"/>
  <c r="R51" i="35"/>
  <c r="Q51" i="35"/>
  <c r="T51" i="35"/>
  <c r="X50" i="38"/>
  <c r="Y51" i="38"/>
  <c r="AC53" i="35"/>
  <c r="AB53" i="35"/>
  <c r="AA53" i="35"/>
  <c r="AG53" i="35" s="1"/>
  <c r="AF53" i="35"/>
  <c r="AE53" i="35"/>
  <c r="AD53" i="35"/>
  <c r="C53" i="38"/>
  <c r="D54" i="38"/>
  <c r="L54" i="38"/>
  <c r="E55" i="38"/>
  <c r="M55" i="38"/>
  <c r="U55" i="38"/>
  <c r="AC55" i="38" s="1"/>
  <c r="F56" i="38"/>
  <c r="N56" i="38"/>
  <c r="V56" i="38"/>
  <c r="G57" i="38"/>
  <c r="J58" i="35"/>
  <c r="I58" i="35"/>
  <c r="H58" i="35"/>
  <c r="K58" i="35"/>
  <c r="O57" i="38"/>
  <c r="W57" i="38"/>
  <c r="P58" i="38"/>
  <c r="S59" i="35"/>
  <c r="R59" i="35"/>
  <c r="Q59" i="35"/>
  <c r="T59" i="35"/>
  <c r="X58" i="38"/>
  <c r="Y59" i="38"/>
  <c r="AC61" i="35"/>
  <c r="AB61" i="35"/>
  <c r="AA61" i="35"/>
  <c r="AG61" i="35" s="1"/>
  <c r="AF61" i="35"/>
  <c r="AE61" i="35"/>
  <c r="AD61" i="35"/>
  <c r="C61" i="38"/>
  <c r="D62" i="38"/>
  <c r="L62" i="38"/>
  <c r="E63" i="38"/>
  <c r="M63" i="38"/>
  <c r="U63" i="38"/>
  <c r="AC63" i="38" s="1"/>
  <c r="F64" i="38"/>
  <c r="N64" i="38"/>
  <c r="V64" i="38"/>
  <c r="G65" i="38"/>
  <c r="J66" i="35"/>
  <c r="I66" i="35"/>
  <c r="H66" i="35"/>
  <c r="K66" i="35"/>
  <c r="O65" i="38"/>
  <c r="W65" i="38"/>
  <c r="P66" i="38"/>
  <c r="S67" i="35"/>
  <c r="R67" i="35"/>
  <c r="Q67" i="35"/>
  <c r="T67" i="35"/>
  <c r="X66" i="38"/>
  <c r="Y67" i="38"/>
  <c r="AC69" i="35"/>
  <c r="AB69" i="35"/>
  <c r="AA69" i="35"/>
  <c r="AG69" i="35" s="1"/>
  <c r="AF69" i="35"/>
  <c r="AE69" i="35"/>
  <c r="AD69" i="35"/>
  <c r="C69" i="38"/>
  <c r="C38" i="36"/>
  <c r="M38" i="36"/>
  <c r="X38" i="36"/>
  <c r="Z27" i="36"/>
  <c r="AB27" i="36"/>
  <c r="AA27" i="36"/>
  <c r="K15" i="37"/>
  <c r="J15" i="37"/>
  <c r="I15" i="37"/>
  <c r="H15" i="37"/>
  <c r="AK18" i="37"/>
  <c r="AH25" i="37"/>
  <c r="AL37" i="37"/>
  <c r="S65" i="39"/>
  <c r="I11" i="40"/>
  <c r="H11" i="40"/>
  <c r="K11" i="40"/>
  <c r="R41" i="33"/>
  <c r="Q41" i="33"/>
  <c r="T41" i="33"/>
  <c r="S41" i="33"/>
  <c r="AB42" i="33"/>
  <c r="AA42" i="33"/>
  <c r="AF42" i="33"/>
  <c r="AE42" i="33"/>
  <c r="AD42" i="33"/>
  <c r="AC42" i="33"/>
  <c r="F69" i="33"/>
  <c r="N69" i="33"/>
  <c r="V69" i="33"/>
  <c r="R45" i="33"/>
  <c r="Q45" i="33"/>
  <c r="S45" i="33"/>
  <c r="T45" i="33"/>
  <c r="AB46" i="33"/>
  <c r="AA46" i="33"/>
  <c r="AF46" i="33"/>
  <c r="AE46" i="33"/>
  <c r="AD46" i="33"/>
  <c r="AC46" i="33"/>
  <c r="R49" i="33"/>
  <c r="Q49" i="33"/>
  <c r="T49" i="33"/>
  <c r="S49" i="33"/>
  <c r="AB50" i="33"/>
  <c r="AA50" i="33"/>
  <c r="AF50" i="33"/>
  <c r="AE50" i="33"/>
  <c r="AC50" i="33"/>
  <c r="AD50" i="33"/>
  <c r="R53" i="33"/>
  <c r="Q53" i="33"/>
  <c r="T53" i="33"/>
  <c r="S53" i="33"/>
  <c r="AB54" i="33"/>
  <c r="AA54" i="33"/>
  <c r="AF54" i="33"/>
  <c r="AE54" i="33"/>
  <c r="AD54" i="33"/>
  <c r="AC54" i="33"/>
  <c r="R57" i="33"/>
  <c r="Q57" i="33"/>
  <c r="T57" i="33"/>
  <c r="S57" i="33"/>
  <c r="AB58" i="33"/>
  <c r="AA58" i="33"/>
  <c r="AF58" i="33"/>
  <c r="AE58" i="33"/>
  <c r="AD58" i="33"/>
  <c r="AC58" i="33"/>
  <c r="R61" i="33"/>
  <c r="Q61" i="33"/>
  <c r="S61" i="33"/>
  <c r="T61" i="33"/>
  <c r="AB62" i="33"/>
  <c r="AA62" i="33"/>
  <c r="AF62" i="33"/>
  <c r="AE62" i="33"/>
  <c r="AD62" i="33"/>
  <c r="AC62" i="33"/>
  <c r="R65" i="33"/>
  <c r="Q65" i="33"/>
  <c r="T65" i="33"/>
  <c r="S65" i="33"/>
  <c r="AB66" i="33"/>
  <c r="AA66" i="33"/>
  <c r="AF66" i="33"/>
  <c r="AE66" i="33"/>
  <c r="AD66" i="33"/>
  <c r="AC66" i="33"/>
  <c r="AJ8" i="34"/>
  <c r="AG9" i="34"/>
  <c r="R11" i="34"/>
  <c r="Q11" i="34"/>
  <c r="T11" i="34"/>
  <c r="S11" i="34"/>
  <c r="AI11" i="34"/>
  <c r="E37" i="34"/>
  <c r="M37" i="34"/>
  <c r="U37" i="34"/>
  <c r="AB13" i="34"/>
  <c r="AA13" i="34"/>
  <c r="AF13" i="34"/>
  <c r="AE13" i="34"/>
  <c r="AD13" i="34"/>
  <c r="AK13" i="34"/>
  <c r="AC13" i="34"/>
  <c r="I14" i="34"/>
  <c r="H14" i="34"/>
  <c r="K14" i="34"/>
  <c r="J14" i="34"/>
  <c r="AH14" i="34"/>
  <c r="AJ16" i="34"/>
  <c r="AG17" i="34"/>
  <c r="R19" i="34"/>
  <c r="Q19" i="34"/>
  <c r="T19" i="34"/>
  <c r="S19" i="34"/>
  <c r="AI19" i="34"/>
  <c r="AB21" i="34"/>
  <c r="AA21" i="34"/>
  <c r="AF21" i="34"/>
  <c r="AE21" i="34"/>
  <c r="AD21" i="34"/>
  <c r="AK21" i="34"/>
  <c r="AC21" i="34"/>
  <c r="I22" i="34"/>
  <c r="H22" i="34"/>
  <c r="K22" i="34"/>
  <c r="J22" i="34"/>
  <c r="AH22" i="34"/>
  <c r="AJ24" i="34"/>
  <c r="AG25" i="34"/>
  <c r="R27" i="34"/>
  <c r="Q27" i="34"/>
  <c r="T27" i="34"/>
  <c r="S27" i="34"/>
  <c r="AI27" i="34"/>
  <c r="AB29" i="34"/>
  <c r="AA29" i="34"/>
  <c r="AF29" i="34"/>
  <c r="AE29" i="34"/>
  <c r="AD29" i="34"/>
  <c r="AK29" i="34"/>
  <c r="AC29" i="34"/>
  <c r="I30" i="34"/>
  <c r="H30" i="34"/>
  <c r="K30" i="34"/>
  <c r="J30" i="34"/>
  <c r="AH30" i="34"/>
  <c r="AJ32" i="34"/>
  <c r="AG33" i="34"/>
  <c r="R35" i="34"/>
  <c r="Q35" i="34"/>
  <c r="T35" i="34"/>
  <c r="S35" i="34"/>
  <c r="AI35" i="34"/>
  <c r="I44" i="34"/>
  <c r="H44" i="34"/>
  <c r="K44" i="34"/>
  <c r="J44" i="34"/>
  <c r="Y70" i="34"/>
  <c r="I48" i="34"/>
  <c r="H48" i="34"/>
  <c r="K48" i="34"/>
  <c r="J48" i="34"/>
  <c r="I52" i="34"/>
  <c r="H52" i="34"/>
  <c r="K52" i="34"/>
  <c r="J52" i="34"/>
  <c r="I56" i="34"/>
  <c r="H56" i="34"/>
  <c r="K56" i="34"/>
  <c r="J56" i="34"/>
  <c r="I60" i="34"/>
  <c r="H60" i="34"/>
  <c r="K60" i="34"/>
  <c r="J60" i="34"/>
  <c r="I64" i="34"/>
  <c r="H64" i="34"/>
  <c r="K64" i="34"/>
  <c r="J64" i="34"/>
  <c r="I68" i="34"/>
  <c r="H68" i="34"/>
  <c r="K68" i="34"/>
  <c r="J68" i="34"/>
  <c r="E8" i="38"/>
  <c r="M8" i="38"/>
  <c r="AH9" i="35"/>
  <c r="P9" i="38"/>
  <c r="R10" i="35"/>
  <c r="Q10" i="35"/>
  <c r="T10" i="35"/>
  <c r="S10" i="35"/>
  <c r="W9" i="38"/>
  <c r="AK10" i="35"/>
  <c r="C10" i="38"/>
  <c r="F11" i="38"/>
  <c r="N11" i="38"/>
  <c r="U11" i="38"/>
  <c r="AE11" i="38" s="1"/>
  <c r="AF12" i="35"/>
  <c r="AI12" i="35"/>
  <c r="X12" i="38"/>
  <c r="Y38" i="35"/>
  <c r="AL13" i="35"/>
  <c r="D13" i="38"/>
  <c r="L13" i="38"/>
  <c r="G14" i="38"/>
  <c r="AE47" i="38" s="1"/>
  <c r="I15" i="35"/>
  <c r="H15" i="35"/>
  <c r="K15" i="35"/>
  <c r="J15" i="35"/>
  <c r="O14" i="38"/>
  <c r="V14" i="38"/>
  <c r="AJ15" i="35"/>
  <c r="Y15" i="38"/>
  <c r="AB16" i="35"/>
  <c r="AA16" i="35"/>
  <c r="AG16" i="35"/>
  <c r="AM16" i="35"/>
  <c r="AE16" i="35"/>
  <c r="AD16" i="35"/>
  <c r="AC16" i="35"/>
  <c r="E16" i="38"/>
  <c r="M16" i="38"/>
  <c r="AH17" i="35"/>
  <c r="P17" i="38"/>
  <c r="R18" i="35"/>
  <c r="Q18" i="35"/>
  <c r="T18" i="35"/>
  <c r="S18" i="35"/>
  <c r="W17" i="38"/>
  <c r="AK18" i="35"/>
  <c r="C18" i="38"/>
  <c r="F19" i="38"/>
  <c r="N19" i="38"/>
  <c r="U19" i="38"/>
  <c r="AE19" i="38" s="1"/>
  <c r="AF20" i="35"/>
  <c r="AI20" i="35"/>
  <c r="X20" i="38"/>
  <c r="AL21" i="35"/>
  <c r="D21" i="38"/>
  <c r="L21" i="38"/>
  <c r="G22" i="38"/>
  <c r="AE55" i="38" s="1"/>
  <c r="I23" i="35"/>
  <c r="H23" i="35"/>
  <c r="K23" i="35"/>
  <c r="J23" i="35"/>
  <c r="O22" i="38"/>
  <c r="V22" i="38"/>
  <c r="AJ23" i="35"/>
  <c r="Y23" i="38"/>
  <c r="AB24" i="35"/>
  <c r="AA24" i="35"/>
  <c r="AG24" i="35"/>
  <c r="AM24" i="35"/>
  <c r="AE24" i="35"/>
  <c r="AD24" i="35"/>
  <c r="AC24" i="35"/>
  <c r="E24" i="38"/>
  <c r="M24" i="38"/>
  <c r="AH25" i="35"/>
  <c r="P25" i="38"/>
  <c r="R26" i="35"/>
  <c r="Q26" i="35"/>
  <c r="T26" i="35"/>
  <c r="S26" i="35"/>
  <c r="AK26" i="35"/>
  <c r="W25" i="38"/>
  <c r="C26" i="38"/>
  <c r="F27" i="38"/>
  <c r="N27" i="38"/>
  <c r="U27" i="38"/>
  <c r="AF28" i="35"/>
  <c r="AI28" i="35"/>
  <c r="X28" i="38"/>
  <c r="AL29" i="35"/>
  <c r="D29" i="38"/>
  <c r="L29" i="38"/>
  <c r="G30" i="38"/>
  <c r="AE63" i="38" s="1"/>
  <c r="I31" i="35"/>
  <c r="H31" i="35"/>
  <c r="K31" i="35"/>
  <c r="J31" i="35"/>
  <c r="O30" i="38"/>
  <c r="V30" i="38"/>
  <c r="AJ31" i="35"/>
  <c r="Y31" i="38"/>
  <c r="AB32" i="35"/>
  <c r="AA32" i="35"/>
  <c r="AG32" i="35"/>
  <c r="AM32" i="35"/>
  <c r="AE32" i="35"/>
  <c r="AD32" i="35"/>
  <c r="AC32" i="35"/>
  <c r="E32" i="38"/>
  <c r="M32" i="38"/>
  <c r="AH33" i="35"/>
  <c r="P33" i="38"/>
  <c r="R34" i="35"/>
  <c r="Q34" i="35"/>
  <c r="T34" i="35"/>
  <c r="S34" i="35"/>
  <c r="W33" i="38"/>
  <c r="AK34" i="35"/>
  <c r="C34" i="38"/>
  <c r="F35" i="38"/>
  <c r="N35" i="38"/>
  <c r="U35" i="38"/>
  <c r="AE35" i="38" s="1"/>
  <c r="AF36" i="35"/>
  <c r="AI36" i="35"/>
  <c r="X36" i="38"/>
  <c r="AL37" i="35"/>
  <c r="P41" i="38"/>
  <c r="R42" i="35"/>
  <c r="Q42" i="35"/>
  <c r="T42" i="35"/>
  <c r="S42" i="35"/>
  <c r="X41" i="38"/>
  <c r="Y42" i="38"/>
  <c r="AB44" i="35"/>
  <c r="AA44" i="35"/>
  <c r="AG44" i="35" s="1"/>
  <c r="AF44" i="35"/>
  <c r="AE44" i="35"/>
  <c r="AD44" i="35"/>
  <c r="AC44" i="35"/>
  <c r="C44" i="38"/>
  <c r="D45" i="38"/>
  <c r="D71" i="35"/>
  <c r="L45" i="38"/>
  <c r="L71" i="35"/>
  <c r="E46" i="38"/>
  <c r="M46" i="38"/>
  <c r="U46" i="38"/>
  <c r="F47" i="38"/>
  <c r="N47" i="38"/>
  <c r="V47" i="38"/>
  <c r="G48" i="38"/>
  <c r="I49" i="35"/>
  <c r="H49" i="35"/>
  <c r="K49" i="35"/>
  <c r="J49" i="35"/>
  <c r="O48" i="38"/>
  <c r="W48" i="38"/>
  <c r="P49" i="38"/>
  <c r="R50" i="35"/>
  <c r="Q50" i="35"/>
  <c r="T50" i="35"/>
  <c r="S50" i="35"/>
  <c r="X49" i="38"/>
  <c r="Y50" i="38"/>
  <c r="AB52" i="35"/>
  <c r="AA52" i="35"/>
  <c r="AG52" i="35" s="1"/>
  <c r="AF52" i="35"/>
  <c r="AE52" i="35"/>
  <c r="AD52" i="35"/>
  <c r="AC52" i="35"/>
  <c r="C52" i="38"/>
  <c r="D53" i="38"/>
  <c r="L53" i="38"/>
  <c r="E54" i="38"/>
  <c r="M54" i="38"/>
  <c r="U54" i="38"/>
  <c r="F55" i="38"/>
  <c r="N55" i="38"/>
  <c r="V55" i="38"/>
  <c r="G56" i="38"/>
  <c r="I57" i="35"/>
  <c r="H57" i="35"/>
  <c r="K57" i="35"/>
  <c r="J57" i="35"/>
  <c r="O56" i="38"/>
  <c r="W56" i="38"/>
  <c r="P57" i="38"/>
  <c r="R58" i="35"/>
  <c r="Q58" i="35"/>
  <c r="T58" i="35"/>
  <c r="S58" i="35"/>
  <c r="X57" i="38"/>
  <c r="Y58" i="38"/>
  <c r="AB60" i="35"/>
  <c r="AA60" i="35"/>
  <c r="AG60" i="35" s="1"/>
  <c r="AF60" i="35"/>
  <c r="AE60" i="35"/>
  <c r="AD60" i="35"/>
  <c r="AC60" i="35"/>
  <c r="C60" i="38"/>
  <c r="D61" i="38"/>
  <c r="L61" i="38"/>
  <c r="E62" i="38"/>
  <c r="M62" i="38"/>
  <c r="U62" i="38"/>
  <c r="F63" i="38"/>
  <c r="N63" i="38"/>
  <c r="V63" i="38"/>
  <c r="G64" i="38"/>
  <c r="I65" i="35"/>
  <c r="H65" i="35"/>
  <c r="K65" i="35"/>
  <c r="J65" i="35"/>
  <c r="O64" i="38"/>
  <c r="W64" i="38"/>
  <c r="P65" i="38"/>
  <c r="R66" i="35"/>
  <c r="Q66" i="35"/>
  <c r="T66" i="35"/>
  <c r="S66" i="35"/>
  <c r="X65" i="38"/>
  <c r="Y66" i="38"/>
  <c r="AB68" i="35"/>
  <c r="AA68" i="35"/>
  <c r="AG68" i="35" s="1"/>
  <c r="AF68" i="35"/>
  <c r="AE68" i="35"/>
  <c r="AD68" i="35"/>
  <c r="AC68" i="35"/>
  <c r="C68" i="38"/>
  <c r="D69" i="38"/>
  <c r="L69" i="38"/>
  <c r="G9" i="36"/>
  <c r="F9" i="36"/>
  <c r="E9" i="36"/>
  <c r="R9" i="36"/>
  <c r="O9" i="36"/>
  <c r="Q9" i="36"/>
  <c r="P9" i="36"/>
  <c r="Z9" i="36"/>
  <c r="AB9" i="36"/>
  <c r="AA9" i="36"/>
  <c r="G10" i="36"/>
  <c r="F10" i="36"/>
  <c r="E10" i="36"/>
  <c r="R10" i="36"/>
  <c r="O10" i="36"/>
  <c r="Q10" i="36"/>
  <c r="P10" i="36"/>
  <c r="Z10" i="36"/>
  <c r="AB10" i="36"/>
  <c r="AA10" i="36"/>
  <c r="G11" i="36"/>
  <c r="F11" i="36"/>
  <c r="E11" i="36"/>
  <c r="R11" i="36"/>
  <c r="O11" i="36"/>
  <c r="Q11" i="36"/>
  <c r="P11" i="36"/>
  <c r="Z11" i="36"/>
  <c r="AB11" i="36"/>
  <c r="AA11" i="36"/>
  <c r="G12" i="36"/>
  <c r="F12" i="36"/>
  <c r="E12" i="36"/>
  <c r="R12" i="36"/>
  <c r="O12" i="36"/>
  <c r="Q12" i="36"/>
  <c r="P12" i="36"/>
  <c r="Z12" i="36"/>
  <c r="AB12" i="36"/>
  <c r="AA12" i="36"/>
  <c r="D38" i="36"/>
  <c r="G13" i="36"/>
  <c r="F13" i="36"/>
  <c r="E13" i="36"/>
  <c r="R13" i="36"/>
  <c r="O13" i="36"/>
  <c r="N38" i="36"/>
  <c r="Q13" i="36"/>
  <c r="P13" i="36"/>
  <c r="Z13" i="36"/>
  <c r="AB13" i="36"/>
  <c r="AA13" i="36"/>
  <c r="Y38" i="36"/>
  <c r="G14" i="36"/>
  <c r="F14" i="36"/>
  <c r="E14" i="36"/>
  <c r="R14" i="36"/>
  <c r="O14" i="36"/>
  <c r="Q14" i="36"/>
  <c r="P14" i="36"/>
  <c r="Z14" i="36"/>
  <c r="AB14" i="36"/>
  <c r="AA14" i="36"/>
  <c r="G15" i="36"/>
  <c r="F15" i="36"/>
  <c r="E15" i="36"/>
  <c r="R15" i="36"/>
  <c r="O15" i="36"/>
  <c r="Q15" i="36"/>
  <c r="P15" i="36"/>
  <c r="Z15" i="36"/>
  <c r="AB15" i="36"/>
  <c r="AA15" i="36"/>
  <c r="G16" i="36"/>
  <c r="F16" i="36"/>
  <c r="E16" i="36"/>
  <c r="R16" i="36"/>
  <c r="O16" i="36"/>
  <c r="Q16" i="36"/>
  <c r="P16" i="36"/>
  <c r="Z16" i="36"/>
  <c r="AB16" i="36"/>
  <c r="AA16" i="36"/>
  <c r="G17" i="36"/>
  <c r="F17" i="36"/>
  <c r="E17" i="36"/>
  <c r="R17" i="36"/>
  <c r="O17" i="36"/>
  <c r="Q17" i="36"/>
  <c r="P17" i="36"/>
  <c r="Z17" i="36"/>
  <c r="AB17" i="36"/>
  <c r="AA17" i="36"/>
  <c r="G18" i="36"/>
  <c r="F18" i="36"/>
  <c r="E18" i="36"/>
  <c r="R18" i="36"/>
  <c r="O18" i="36"/>
  <c r="Q18" i="36"/>
  <c r="P18" i="36"/>
  <c r="Z18" i="36"/>
  <c r="AB18" i="36"/>
  <c r="AA18" i="36"/>
  <c r="G19" i="36"/>
  <c r="F19" i="36"/>
  <c r="E19" i="36"/>
  <c r="R19" i="36"/>
  <c r="O19" i="36"/>
  <c r="Q19" i="36"/>
  <c r="P19" i="36"/>
  <c r="Z19" i="36"/>
  <c r="AB19" i="36"/>
  <c r="AA19" i="36"/>
  <c r="G20" i="36"/>
  <c r="F20" i="36"/>
  <c r="E20" i="36"/>
  <c r="R20" i="36"/>
  <c r="O20" i="36"/>
  <c r="Q20" i="36"/>
  <c r="P20" i="36"/>
  <c r="Z20" i="36"/>
  <c r="AB20" i="36"/>
  <c r="AA20" i="36"/>
  <c r="G21" i="36"/>
  <c r="F21" i="36"/>
  <c r="E21" i="36"/>
  <c r="R21" i="36"/>
  <c r="O21" i="36"/>
  <c r="Q21" i="36"/>
  <c r="P21" i="36"/>
  <c r="Z21" i="36"/>
  <c r="AB21" i="36"/>
  <c r="AA21" i="36"/>
  <c r="G22" i="36"/>
  <c r="F22" i="36"/>
  <c r="E22" i="36"/>
  <c r="R22" i="36"/>
  <c r="O22" i="36"/>
  <c r="Q22" i="36"/>
  <c r="P22" i="36"/>
  <c r="Z22" i="36"/>
  <c r="AB22" i="36"/>
  <c r="AA22" i="36"/>
  <c r="G23" i="36"/>
  <c r="F23" i="36"/>
  <c r="E23" i="36"/>
  <c r="R23" i="36"/>
  <c r="O23" i="36"/>
  <c r="Q23" i="36"/>
  <c r="P23" i="36"/>
  <c r="Z23" i="36"/>
  <c r="AB23" i="36"/>
  <c r="AA23" i="36"/>
  <c r="G24" i="36"/>
  <c r="F24" i="36"/>
  <c r="E24" i="36"/>
  <c r="R24" i="36"/>
  <c r="O24" i="36"/>
  <c r="Q24" i="36"/>
  <c r="P24" i="36"/>
  <c r="Z24" i="36"/>
  <c r="AB24" i="36"/>
  <c r="AA24" i="36"/>
  <c r="G25" i="36"/>
  <c r="F25" i="36"/>
  <c r="E25" i="36"/>
  <c r="R25" i="36"/>
  <c r="O25" i="36"/>
  <c r="Q25" i="36"/>
  <c r="P25" i="36"/>
  <c r="Z25" i="36"/>
  <c r="AB25" i="36"/>
  <c r="AA25" i="36"/>
  <c r="G26" i="36"/>
  <c r="F26" i="36"/>
  <c r="E26" i="36"/>
  <c r="R26" i="36"/>
  <c r="O26" i="36"/>
  <c r="Q26" i="36"/>
  <c r="P26" i="36"/>
  <c r="Z26" i="36"/>
  <c r="AB26" i="36"/>
  <c r="AA26" i="36"/>
  <c r="G27" i="36"/>
  <c r="F27" i="36"/>
  <c r="E27" i="36"/>
  <c r="R27" i="36"/>
  <c r="O27" i="36"/>
  <c r="Q27" i="36"/>
  <c r="P27" i="36"/>
  <c r="L28" i="36"/>
  <c r="J28" i="36"/>
  <c r="K28" i="36"/>
  <c r="Y38" i="37"/>
  <c r="AK38" i="37" s="1"/>
  <c r="AL13" i="37"/>
  <c r="AI20" i="37"/>
  <c r="AF20" i="37"/>
  <c r="AG32" i="37"/>
  <c r="AM32" i="37"/>
  <c r="AE32" i="37"/>
  <c r="AD32" i="37"/>
  <c r="AC32" i="37"/>
  <c r="AB32" i="37"/>
  <c r="AA32" i="37"/>
  <c r="T34" i="37"/>
  <c r="S34" i="37"/>
  <c r="R34" i="37"/>
  <c r="Q34" i="37"/>
  <c r="T66" i="37"/>
  <c r="S66" i="37"/>
  <c r="R66" i="37"/>
  <c r="Q66" i="37"/>
  <c r="AC33" i="39"/>
  <c r="AA33" i="39"/>
  <c r="K12" i="39"/>
  <c r="I34" i="39"/>
  <c r="K34" i="39"/>
  <c r="T26" i="41"/>
  <c r="R26" i="41"/>
  <c r="Q26" i="41"/>
  <c r="AJ33" i="33"/>
  <c r="AG34" i="33"/>
  <c r="H40" i="33"/>
  <c r="K40" i="33"/>
  <c r="I40" i="33"/>
  <c r="J40" i="33"/>
  <c r="H44" i="33"/>
  <c r="G69" i="33"/>
  <c r="K44" i="33"/>
  <c r="J44" i="33"/>
  <c r="I44" i="33"/>
  <c r="O69" i="33"/>
  <c r="W69" i="33"/>
  <c r="H48" i="33"/>
  <c r="K48" i="33"/>
  <c r="J48" i="33"/>
  <c r="I48" i="33"/>
  <c r="H52" i="33"/>
  <c r="K52" i="33"/>
  <c r="J52" i="33"/>
  <c r="I52" i="33"/>
  <c r="H56" i="33"/>
  <c r="K56" i="33"/>
  <c r="I56" i="33"/>
  <c r="J56" i="33"/>
  <c r="H60" i="33"/>
  <c r="K60" i="33"/>
  <c r="J60" i="33"/>
  <c r="I60" i="33"/>
  <c r="H64" i="33"/>
  <c r="K64" i="33"/>
  <c r="J64" i="33"/>
  <c r="I64" i="33"/>
  <c r="H68" i="33"/>
  <c r="K68" i="33"/>
  <c r="J68" i="33"/>
  <c r="I68" i="33"/>
  <c r="AA8" i="34"/>
  <c r="AF8" i="34"/>
  <c r="AE8" i="34"/>
  <c r="AD8" i="34"/>
  <c r="AK8" i="34"/>
  <c r="AC8" i="34"/>
  <c r="AB8" i="34"/>
  <c r="H9" i="34"/>
  <c r="K9" i="34"/>
  <c r="J9" i="34"/>
  <c r="I9" i="34"/>
  <c r="AH9" i="34"/>
  <c r="AJ11" i="34"/>
  <c r="F37" i="34"/>
  <c r="N37" i="34"/>
  <c r="V37" i="34"/>
  <c r="AG37" i="34" s="1"/>
  <c r="AG12" i="34"/>
  <c r="Q14" i="34"/>
  <c r="T14" i="34"/>
  <c r="S14" i="34"/>
  <c r="R14" i="34"/>
  <c r="AI14" i="34"/>
  <c r="AA16" i="34"/>
  <c r="AF16" i="34"/>
  <c r="AE16" i="34"/>
  <c r="AD16" i="34"/>
  <c r="AK16" i="34"/>
  <c r="AC16" i="34"/>
  <c r="AB16" i="34"/>
  <c r="H17" i="34"/>
  <c r="K17" i="34"/>
  <c r="J17" i="34"/>
  <c r="I17" i="34"/>
  <c r="AH17" i="34"/>
  <c r="AJ19" i="34"/>
  <c r="AG20" i="34"/>
  <c r="Q22" i="34"/>
  <c r="T22" i="34"/>
  <c r="S22" i="34"/>
  <c r="R22" i="34"/>
  <c r="AI22" i="34"/>
  <c r="AA24" i="34"/>
  <c r="AF24" i="34"/>
  <c r="AE24" i="34"/>
  <c r="AD24" i="34"/>
  <c r="AK24" i="34"/>
  <c r="AC24" i="34"/>
  <c r="AB24" i="34"/>
  <c r="H25" i="34"/>
  <c r="K25" i="34"/>
  <c r="J25" i="34"/>
  <c r="I25" i="34"/>
  <c r="AH25" i="34"/>
  <c r="AJ27" i="34"/>
  <c r="AG28" i="34"/>
  <c r="Q30" i="34"/>
  <c r="T30" i="34"/>
  <c r="S30" i="34"/>
  <c r="R30" i="34"/>
  <c r="AI30" i="34"/>
  <c r="AA32" i="34"/>
  <c r="AF32" i="34"/>
  <c r="AE32" i="34"/>
  <c r="AD32" i="34"/>
  <c r="AK32" i="34"/>
  <c r="AC32" i="34"/>
  <c r="AB32" i="34"/>
  <c r="H33" i="34"/>
  <c r="K33" i="34"/>
  <c r="J33" i="34"/>
  <c r="I33" i="34"/>
  <c r="AH33" i="34"/>
  <c r="AJ35" i="34"/>
  <c r="AG36" i="34"/>
  <c r="AA41" i="34"/>
  <c r="AF41" i="34"/>
  <c r="AE41" i="34"/>
  <c r="AD41" i="34"/>
  <c r="AC41" i="34"/>
  <c r="AB41" i="34"/>
  <c r="Q44" i="34"/>
  <c r="T44" i="34"/>
  <c r="S44" i="34"/>
  <c r="R44" i="34"/>
  <c r="AA45" i="34"/>
  <c r="Z70" i="34"/>
  <c r="AF45" i="34"/>
  <c r="AE45" i="34"/>
  <c r="AD45" i="34"/>
  <c r="AC45" i="34"/>
  <c r="AB45" i="34"/>
  <c r="Q48" i="34"/>
  <c r="T48" i="34"/>
  <c r="S48" i="34"/>
  <c r="R48" i="34"/>
  <c r="AA49" i="34"/>
  <c r="AF49" i="34"/>
  <c r="AE49" i="34"/>
  <c r="AD49" i="34"/>
  <c r="AC49" i="34"/>
  <c r="AB49" i="34"/>
  <c r="Q52" i="34"/>
  <c r="T52" i="34"/>
  <c r="S52" i="34"/>
  <c r="R52" i="34"/>
  <c r="AA53" i="34"/>
  <c r="AF53" i="34"/>
  <c r="AE53" i="34"/>
  <c r="AD53" i="34"/>
  <c r="AC53" i="34"/>
  <c r="AB53" i="34"/>
  <c r="Q56" i="34"/>
  <c r="T56" i="34"/>
  <c r="S56" i="34"/>
  <c r="R56" i="34"/>
  <c r="AA57" i="34"/>
  <c r="AF57" i="34"/>
  <c r="AE57" i="34"/>
  <c r="AD57" i="34"/>
  <c r="AC57" i="34"/>
  <c r="AB57" i="34"/>
  <c r="Q60" i="34"/>
  <c r="T60" i="34"/>
  <c r="S60" i="34"/>
  <c r="R60" i="34"/>
  <c r="AA61" i="34"/>
  <c r="AF61" i="34"/>
  <c r="AE61" i="34"/>
  <c r="AD61" i="34"/>
  <c r="AC61" i="34"/>
  <c r="AB61" i="34"/>
  <c r="Q64" i="34"/>
  <c r="T64" i="34"/>
  <c r="S64" i="34"/>
  <c r="R64" i="34"/>
  <c r="AA65" i="34"/>
  <c r="AF65" i="34"/>
  <c r="AE65" i="34"/>
  <c r="AD65" i="34"/>
  <c r="AC65" i="34"/>
  <c r="AB65" i="34"/>
  <c r="Q68" i="34"/>
  <c r="T68" i="34"/>
  <c r="S68" i="34"/>
  <c r="R68" i="34"/>
  <c r="AA69" i="34"/>
  <c r="AF69" i="34"/>
  <c r="AE69" i="34"/>
  <c r="AD69" i="34"/>
  <c r="AC69" i="34"/>
  <c r="AB69" i="34"/>
  <c r="F8" i="38"/>
  <c r="N8" i="38"/>
  <c r="AI9" i="35"/>
  <c r="U8" i="38"/>
  <c r="AE8" i="38" s="1"/>
  <c r="AF9" i="35"/>
  <c r="X9" i="38"/>
  <c r="AL10" i="35"/>
  <c r="D10" i="38"/>
  <c r="L10" i="38"/>
  <c r="G11" i="38"/>
  <c r="H12" i="35"/>
  <c r="K12" i="35"/>
  <c r="J12" i="35"/>
  <c r="I12" i="35"/>
  <c r="O11" i="38"/>
  <c r="V11" i="38"/>
  <c r="AJ12" i="35"/>
  <c r="Y12" i="38"/>
  <c r="AA13" i="35"/>
  <c r="AG13" i="35"/>
  <c r="Z38" i="35"/>
  <c r="AM13" i="35"/>
  <c r="AE13" i="35"/>
  <c r="AD13" i="35"/>
  <c r="AC13" i="35"/>
  <c r="AB13" i="35"/>
  <c r="E13" i="38"/>
  <c r="M13" i="38"/>
  <c r="AH14" i="35"/>
  <c r="P14" i="38"/>
  <c r="Q15" i="35"/>
  <c r="T15" i="35"/>
  <c r="S15" i="35"/>
  <c r="R15" i="35"/>
  <c r="W14" i="38"/>
  <c r="AK15" i="35"/>
  <c r="C15" i="38"/>
  <c r="F16" i="38"/>
  <c r="N16" i="38"/>
  <c r="U16" i="38"/>
  <c r="AE16" i="38" s="1"/>
  <c r="AI17" i="35"/>
  <c r="AF17" i="35"/>
  <c r="X17" i="38"/>
  <c r="AL18" i="35"/>
  <c r="D18" i="38"/>
  <c r="L18" i="38"/>
  <c r="G19" i="38"/>
  <c r="H20" i="35"/>
  <c r="K20" i="35"/>
  <c r="J20" i="35"/>
  <c r="I20" i="35"/>
  <c r="O19" i="38"/>
  <c r="V19" i="38"/>
  <c r="AJ20" i="35"/>
  <c r="Y20" i="38"/>
  <c r="AA21" i="35"/>
  <c r="AG21" i="35"/>
  <c r="AM21" i="35"/>
  <c r="AE21" i="35"/>
  <c r="AD21" i="35"/>
  <c r="AC21" i="35"/>
  <c r="AB21" i="35"/>
  <c r="E21" i="38"/>
  <c r="M21" i="38"/>
  <c r="AH22" i="35"/>
  <c r="P22" i="38"/>
  <c r="Q23" i="35"/>
  <c r="T23" i="35"/>
  <c r="S23" i="35"/>
  <c r="R23" i="35"/>
  <c r="W22" i="38"/>
  <c r="AK23" i="35"/>
  <c r="C23" i="38"/>
  <c r="F24" i="38"/>
  <c r="N24" i="38"/>
  <c r="U24" i="38"/>
  <c r="AI25" i="35"/>
  <c r="AF25" i="35"/>
  <c r="X25" i="38"/>
  <c r="AL26" i="35"/>
  <c r="D26" i="38"/>
  <c r="L26" i="38"/>
  <c r="G27" i="38"/>
  <c r="H28" i="35"/>
  <c r="K28" i="35"/>
  <c r="J28" i="35"/>
  <c r="I28" i="35"/>
  <c r="O27" i="38"/>
  <c r="V27" i="38"/>
  <c r="AJ28" i="35"/>
  <c r="Y28" i="38"/>
  <c r="AA29" i="35"/>
  <c r="AG29" i="35"/>
  <c r="AM29" i="35"/>
  <c r="AE29" i="35"/>
  <c r="AD29" i="35"/>
  <c r="AC29" i="35"/>
  <c r="AB29" i="35"/>
  <c r="E29" i="38"/>
  <c r="M29" i="38"/>
  <c r="AH30" i="35"/>
  <c r="P30" i="38"/>
  <c r="Q31" i="35"/>
  <c r="T31" i="35"/>
  <c r="S31" i="35"/>
  <c r="R31" i="35"/>
  <c r="W30" i="38"/>
  <c r="AK31" i="35"/>
  <c r="C31" i="38"/>
  <c r="F32" i="38"/>
  <c r="N32" i="38"/>
  <c r="U32" i="38"/>
  <c r="AE32" i="38" s="1"/>
  <c r="AI33" i="35"/>
  <c r="AF33" i="35"/>
  <c r="X33" i="38"/>
  <c r="AL34" i="35"/>
  <c r="D34" i="38"/>
  <c r="L34" i="38"/>
  <c r="G35" i="38"/>
  <c r="H36" i="35"/>
  <c r="K36" i="35"/>
  <c r="J36" i="35"/>
  <c r="I36" i="35"/>
  <c r="O35" i="38"/>
  <c r="V35" i="38"/>
  <c r="AJ36" i="35"/>
  <c r="Y36" i="38"/>
  <c r="AA37" i="35"/>
  <c r="AG37" i="35"/>
  <c r="AM37" i="35"/>
  <c r="AE37" i="35"/>
  <c r="AD37" i="35"/>
  <c r="AC37" i="35"/>
  <c r="AB37" i="35"/>
  <c r="Y41" i="38"/>
  <c r="AD63" i="38" s="1"/>
  <c r="AA43" i="35"/>
  <c r="AG43" i="35" s="1"/>
  <c r="AF43" i="35"/>
  <c r="AE43" i="35"/>
  <c r="AD43" i="35"/>
  <c r="AC43" i="35"/>
  <c r="AB43" i="35"/>
  <c r="C43" i="38"/>
  <c r="D44" i="38"/>
  <c r="L44" i="38"/>
  <c r="E45" i="38"/>
  <c r="E71" i="35"/>
  <c r="E70" i="38" s="1"/>
  <c r="M45" i="38"/>
  <c r="M71" i="35"/>
  <c r="U45" i="38"/>
  <c r="U71" i="35"/>
  <c r="F46" i="38"/>
  <c r="N46" i="38"/>
  <c r="V46" i="38"/>
  <c r="H48" i="35"/>
  <c r="K48" i="35"/>
  <c r="G47" i="38"/>
  <c r="J48" i="35"/>
  <c r="I48" i="35"/>
  <c r="O47" i="38"/>
  <c r="W47" i="38"/>
  <c r="P48" i="38"/>
  <c r="Q49" i="35"/>
  <c r="T49" i="35"/>
  <c r="S49" i="35"/>
  <c r="R49" i="35"/>
  <c r="X48" i="38"/>
  <c r="Y49" i="38"/>
  <c r="AA51" i="35"/>
  <c r="AG51" i="35" s="1"/>
  <c r="AF51" i="35"/>
  <c r="AE51" i="35"/>
  <c r="AD51" i="35"/>
  <c r="AC51" i="35"/>
  <c r="AB51" i="35"/>
  <c r="C51" i="38"/>
  <c r="D52" i="38"/>
  <c r="L52" i="38"/>
  <c r="E53" i="38"/>
  <c r="M53" i="38"/>
  <c r="U53" i="38"/>
  <c r="F54" i="38"/>
  <c r="N54" i="38"/>
  <c r="V54" i="38"/>
  <c r="G55" i="38"/>
  <c r="H56" i="35"/>
  <c r="K56" i="35"/>
  <c r="J56" i="35"/>
  <c r="I56" i="35"/>
  <c r="O55" i="38"/>
  <c r="W55" i="38"/>
  <c r="P56" i="38"/>
  <c r="Q57" i="35"/>
  <c r="T57" i="35"/>
  <c r="S57" i="35"/>
  <c r="R57" i="35"/>
  <c r="X56" i="38"/>
  <c r="Y57" i="38"/>
  <c r="AA59" i="35"/>
  <c r="AG59" i="35" s="1"/>
  <c r="AF59" i="35"/>
  <c r="AE59" i="35"/>
  <c r="AD59" i="35"/>
  <c r="AC59" i="35"/>
  <c r="AB59" i="35"/>
  <c r="C59" i="38"/>
  <c r="D60" i="38"/>
  <c r="L60" i="38"/>
  <c r="E61" i="38"/>
  <c r="M61" i="38"/>
  <c r="U61" i="38"/>
  <c r="F62" i="38"/>
  <c r="N62" i="38"/>
  <c r="V62" i="38"/>
  <c r="G63" i="38"/>
  <c r="H64" i="35"/>
  <c r="K64" i="35"/>
  <c r="J64" i="35"/>
  <c r="I64" i="35"/>
  <c r="O63" i="38"/>
  <c r="W63" i="38"/>
  <c r="P64" i="38"/>
  <c r="Q65" i="35"/>
  <c r="T65" i="35"/>
  <c r="S65" i="35"/>
  <c r="R65" i="35"/>
  <c r="X64" i="38"/>
  <c r="Y65" i="38"/>
  <c r="AA67" i="35"/>
  <c r="AG67" i="35" s="1"/>
  <c r="AF67" i="35"/>
  <c r="AE67" i="35"/>
  <c r="AD67" i="35"/>
  <c r="AC67" i="35"/>
  <c r="AB67" i="35"/>
  <c r="C67" i="38"/>
  <c r="D68" i="38"/>
  <c r="L68" i="38"/>
  <c r="E69" i="38"/>
  <c r="M69" i="38"/>
  <c r="U69" i="38"/>
  <c r="L29" i="36"/>
  <c r="K29" i="36"/>
  <c r="J29" i="36"/>
  <c r="L30" i="36"/>
  <c r="K30" i="36"/>
  <c r="J30" i="36"/>
  <c r="L31" i="36"/>
  <c r="K31" i="36"/>
  <c r="J31" i="36"/>
  <c r="L32" i="36"/>
  <c r="K32" i="36"/>
  <c r="J32" i="36"/>
  <c r="L33" i="36"/>
  <c r="K33" i="36"/>
  <c r="J33" i="36"/>
  <c r="L34" i="36"/>
  <c r="K34" i="36"/>
  <c r="J34" i="36"/>
  <c r="L35" i="36"/>
  <c r="K35" i="36"/>
  <c r="J35" i="36"/>
  <c r="L36" i="36"/>
  <c r="K36" i="36"/>
  <c r="J36" i="36"/>
  <c r="L37" i="36"/>
  <c r="K37" i="36"/>
  <c r="J37" i="36"/>
  <c r="T10" i="37"/>
  <c r="S10" i="37"/>
  <c r="R10" i="37"/>
  <c r="Q10" i="37"/>
  <c r="AJ15" i="37"/>
  <c r="K31" i="37"/>
  <c r="J31" i="37"/>
  <c r="I31" i="37"/>
  <c r="H31" i="37"/>
  <c r="AK34" i="37"/>
  <c r="D71" i="37"/>
  <c r="T58" i="37"/>
  <c r="S58" i="37"/>
  <c r="R58" i="37"/>
  <c r="Q58" i="37"/>
  <c r="AF68" i="37"/>
  <c r="AE68" i="37"/>
  <c r="AD68" i="37"/>
  <c r="AC68" i="37"/>
  <c r="AB68" i="37"/>
  <c r="AA68" i="37"/>
  <c r="AG68" i="37" s="1"/>
  <c r="R66" i="39"/>
  <c r="S66" i="39"/>
  <c r="AE55" i="39"/>
  <c r="AF55" i="39"/>
  <c r="AD55" i="39"/>
  <c r="AF26" i="40"/>
  <c r="AD33" i="33"/>
  <c r="AK33" i="33"/>
  <c r="AC33" i="33"/>
  <c r="AF33" i="33"/>
  <c r="AE33" i="33"/>
  <c r="AB33" i="33"/>
  <c r="AA33" i="33"/>
  <c r="K34" i="33"/>
  <c r="J34" i="33"/>
  <c r="I34" i="33"/>
  <c r="H34" i="33"/>
  <c r="AH34" i="33"/>
  <c r="T40" i="33"/>
  <c r="S40" i="33"/>
  <c r="R40" i="33"/>
  <c r="Q40" i="33"/>
  <c r="AF41" i="33"/>
  <c r="AE41" i="33"/>
  <c r="AD41" i="33"/>
  <c r="AC41" i="33"/>
  <c r="AB41" i="33"/>
  <c r="AA41" i="33"/>
  <c r="P69" i="33"/>
  <c r="T44" i="33"/>
  <c r="S44" i="33"/>
  <c r="Q44" i="33"/>
  <c r="R44" i="33"/>
  <c r="X69" i="33"/>
  <c r="AF45" i="33"/>
  <c r="AE45" i="33"/>
  <c r="AD45" i="33"/>
  <c r="AC45" i="33"/>
  <c r="AB45" i="33"/>
  <c r="AA45" i="33"/>
  <c r="T48" i="33"/>
  <c r="S48" i="33"/>
  <c r="R48" i="33"/>
  <c r="Q48" i="33"/>
  <c r="AF49" i="33"/>
  <c r="AE49" i="33"/>
  <c r="AD49" i="33"/>
  <c r="AC49" i="33"/>
  <c r="AA49" i="33"/>
  <c r="AB49" i="33"/>
  <c r="T52" i="33"/>
  <c r="S52" i="33"/>
  <c r="R52" i="33"/>
  <c r="Q52" i="33"/>
  <c r="AF53" i="33"/>
  <c r="AE53" i="33"/>
  <c r="AD53" i="33"/>
  <c r="AC53" i="33"/>
  <c r="AB53" i="33"/>
  <c r="AA53" i="33"/>
  <c r="T56" i="33"/>
  <c r="S56" i="33"/>
  <c r="R56" i="33"/>
  <c r="Q56" i="33"/>
  <c r="AF57" i="33"/>
  <c r="AE57" i="33"/>
  <c r="AD57" i="33"/>
  <c r="AC57" i="33"/>
  <c r="AB57" i="33"/>
  <c r="AA57" i="33"/>
  <c r="T60" i="33"/>
  <c r="S60" i="33"/>
  <c r="Q60" i="33"/>
  <c r="R60" i="33"/>
  <c r="AF61" i="33"/>
  <c r="AE61" i="33"/>
  <c r="AD61" i="33"/>
  <c r="AC61" i="33"/>
  <c r="AB61" i="33"/>
  <c r="AA61" i="33"/>
  <c r="T64" i="33"/>
  <c r="S64" i="33"/>
  <c r="R64" i="33"/>
  <c r="Q64" i="33"/>
  <c r="AF65" i="33"/>
  <c r="AE65" i="33"/>
  <c r="AD65" i="33"/>
  <c r="AC65" i="33"/>
  <c r="AA65" i="33"/>
  <c r="AB65" i="33"/>
  <c r="T68" i="33"/>
  <c r="S68" i="33"/>
  <c r="R68" i="33"/>
  <c r="Q68" i="33"/>
  <c r="T9" i="34"/>
  <c r="S9" i="34"/>
  <c r="R9" i="34"/>
  <c r="Q9" i="34"/>
  <c r="AI9" i="34"/>
  <c r="AF11" i="34"/>
  <c r="AE11" i="34"/>
  <c r="AD11" i="34"/>
  <c r="AK11" i="34"/>
  <c r="AC11" i="34"/>
  <c r="AB11" i="34"/>
  <c r="AA11" i="34"/>
  <c r="K12" i="34"/>
  <c r="G37" i="34"/>
  <c r="J12" i="34"/>
  <c r="I12" i="34"/>
  <c r="H12" i="34"/>
  <c r="O37" i="34"/>
  <c r="W37" i="34"/>
  <c r="AH37" i="34" s="1"/>
  <c r="AH12" i="34"/>
  <c r="AJ14" i="34"/>
  <c r="AG15" i="34"/>
  <c r="T17" i="34"/>
  <c r="S17" i="34"/>
  <c r="R17" i="34"/>
  <c r="Q17" i="34"/>
  <c r="AI17" i="34"/>
  <c r="AF19" i="34"/>
  <c r="AE19" i="34"/>
  <c r="AD19" i="34"/>
  <c r="AK19" i="34"/>
  <c r="AC19" i="34"/>
  <c r="AB19" i="34"/>
  <c r="AA19" i="34"/>
  <c r="K20" i="34"/>
  <c r="J20" i="34"/>
  <c r="I20" i="34"/>
  <c r="H20" i="34"/>
  <c r="AH20" i="34"/>
  <c r="AJ22" i="34"/>
  <c r="AG23" i="34"/>
  <c r="T25" i="34"/>
  <c r="S25" i="34"/>
  <c r="R25" i="34"/>
  <c r="Q25" i="34"/>
  <c r="AI25" i="34"/>
  <c r="AF27" i="34"/>
  <c r="AE27" i="34"/>
  <c r="AD27" i="34"/>
  <c r="AK27" i="34"/>
  <c r="AC27" i="34"/>
  <c r="AB27" i="34"/>
  <c r="AA27" i="34"/>
  <c r="K28" i="34"/>
  <c r="J28" i="34"/>
  <c r="I28" i="34"/>
  <c r="H28" i="34"/>
  <c r="AH28" i="34"/>
  <c r="AJ30" i="34"/>
  <c r="AG31" i="34"/>
  <c r="T33" i="34"/>
  <c r="S33" i="34"/>
  <c r="R33" i="34"/>
  <c r="Q33" i="34"/>
  <c r="AI33" i="34"/>
  <c r="AF35" i="34"/>
  <c r="AE35" i="34"/>
  <c r="AD35" i="34"/>
  <c r="AK35" i="34"/>
  <c r="AC35" i="34"/>
  <c r="AB35" i="34"/>
  <c r="AA35" i="34"/>
  <c r="K36" i="34"/>
  <c r="J36" i="34"/>
  <c r="I36" i="34"/>
  <c r="H36" i="34"/>
  <c r="AH36" i="34"/>
  <c r="K43" i="34"/>
  <c r="J43" i="34"/>
  <c r="I43" i="34"/>
  <c r="H43" i="34"/>
  <c r="C70" i="34"/>
  <c r="K47" i="34"/>
  <c r="J47" i="34"/>
  <c r="I47" i="34"/>
  <c r="H47" i="34"/>
  <c r="K51" i="34"/>
  <c r="J51" i="34"/>
  <c r="I51" i="34"/>
  <c r="H51" i="34"/>
  <c r="K55" i="34"/>
  <c r="J55" i="34"/>
  <c r="I55" i="34"/>
  <c r="H55" i="34"/>
  <c r="K59" i="34"/>
  <c r="J59" i="34"/>
  <c r="I59" i="34"/>
  <c r="H59" i="34"/>
  <c r="K63" i="34"/>
  <c r="J63" i="34"/>
  <c r="I63" i="34"/>
  <c r="H63" i="34"/>
  <c r="K67" i="34"/>
  <c r="J67" i="34"/>
  <c r="I67" i="34"/>
  <c r="H67" i="34"/>
  <c r="G8" i="38"/>
  <c r="K9" i="35"/>
  <c r="J9" i="35"/>
  <c r="I9" i="35"/>
  <c r="H9" i="35"/>
  <c r="O8" i="38"/>
  <c r="V8" i="38"/>
  <c r="AJ9" i="35"/>
  <c r="Y9" i="38"/>
  <c r="AG10" i="35"/>
  <c r="AM10" i="35"/>
  <c r="AE10" i="35"/>
  <c r="AD10" i="35"/>
  <c r="AC10" i="35"/>
  <c r="AB10" i="35"/>
  <c r="AA10" i="35"/>
  <c r="E10" i="38"/>
  <c r="M10" i="38"/>
  <c r="AH11" i="35"/>
  <c r="P11" i="38"/>
  <c r="T12" i="35"/>
  <c r="S12" i="35"/>
  <c r="R12" i="35"/>
  <c r="Q12" i="35"/>
  <c r="W11" i="38"/>
  <c r="AK12" i="35"/>
  <c r="C12" i="38"/>
  <c r="C38" i="35"/>
  <c r="C37" i="38" s="1"/>
  <c r="F13" i="38"/>
  <c r="N13" i="38"/>
  <c r="U13" i="38"/>
  <c r="AI14" i="35"/>
  <c r="AF14" i="35"/>
  <c r="X14" i="38"/>
  <c r="AL15" i="35"/>
  <c r="D15" i="38"/>
  <c r="L15" i="38"/>
  <c r="G16" i="38"/>
  <c r="K17" i="35"/>
  <c r="J17" i="35"/>
  <c r="I17" i="35"/>
  <c r="H17" i="35"/>
  <c r="O16" i="38"/>
  <c r="V16" i="38"/>
  <c r="AJ17" i="35"/>
  <c r="Y17" i="38"/>
  <c r="AG18" i="35"/>
  <c r="AM18" i="35"/>
  <c r="AE18" i="35"/>
  <c r="AD18" i="35"/>
  <c r="AC18" i="35"/>
  <c r="AB18" i="35"/>
  <c r="AA18" i="35"/>
  <c r="E18" i="38"/>
  <c r="M18" i="38"/>
  <c r="AH19" i="35"/>
  <c r="P19" i="38"/>
  <c r="T20" i="35"/>
  <c r="S20" i="35"/>
  <c r="R20" i="35"/>
  <c r="Q20" i="35"/>
  <c r="W19" i="38"/>
  <c r="AK20" i="35"/>
  <c r="C20" i="38"/>
  <c r="F21" i="38"/>
  <c r="N21" i="38"/>
  <c r="U21" i="38"/>
  <c r="AE21" i="38" s="1"/>
  <c r="AI22" i="35"/>
  <c r="AF22" i="35"/>
  <c r="X22" i="38"/>
  <c r="AL23" i="35"/>
  <c r="D23" i="38"/>
  <c r="L23" i="38"/>
  <c r="G24" i="38"/>
  <c r="K25" i="35"/>
  <c r="J25" i="35"/>
  <c r="I25" i="35"/>
  <c r="H25" i="35"/>
  <c r="O24" i="38"/>
  <c r="V24" i="38"/>
  <c r="AJ25" i="35"/>
  <c r="Y25" i="38"/>
  <c r="AG26" i="35"/>
  <c r="AM26" i="35"/>
  <c r="AE26" i="35"/>
  <c r="AD26" i="35"/>
  <c r="AC26" i="35"/>
  <c r="AB26" i="35"/>
  <c r="AA26" i="35"/>
  <c r="E26" i="38"/>
  <c r="M26" i="38"/>
  <c r="AH27" i="35"/>
  <c r="P27" i="38"/>
  <c r="T28" i="35"/>
  <c r="S28" i="35"/>
  <c r="R28" i="35"/>
  <c r="Q28" i="35"/>
  <c r="W27" i="38"/>
  <c r="AK28" i="35"/>
  <c r="C28" i="38"/>
  <c r="F29" i="38"/>
  <c r="N29" i="38"/>
  <c r="U29" i="38"/>
  <c r="AI30" i="35"/>
  <c r="AF30" i="35"/>
  <c r="X30" i="38"/>
  <c r="AL31" i="35"/>
  <c r="D31" i="38"/>
  <c r="L31" i="38"/>
  <c r="G32" i="38"/>
  <c r="K33" i="35"/>
  <c r="J33" i="35"/>
  <c r="I33" i="35"/>
  <c r="H33" i="35"/>
  <c r="O32" i="38"/>
  <c r="V32" i="38"/>
  <c r="AJ33" i="35"/>
  <c r="Y33" i="38"/>
  <c r="AG34" i="35"/>
  <c r="AM34" i="35"/>
  <c r="AE34" i="35"/>
  <c r="AD34" i="35"/>
  <c r="AC34" i="35"/>
  <c r="AB34" i="35"/>
  <c r="AA34" i="35"/>
  <c r="E34" i="38"/>
  <c r="M34" i="38"/>
  <c r="AH35" i="35"/>
  <c r="P35" i="38"/>
  <c r="T36" i="35"/>
  <c r="S36" i="35"/>
  <c r="R36" i="35"/>
  <c r="Q36" i="35"/>
  <c r="W35" i="38"/>
  <c r="AK36" i="35"/>
  <c r="C36" i="38"/>
  <c r="AF42" i="35"/>
  <c r="AE42" i="35"/>
  <c r="AD42" i="35"/>
  <c r="AC42" i="35"/>
  <c r="AB42" i="35"/>
  <c r="AA42" i="35"/>
  <c r="AG42" i="35" s="1"/>
  <c r="C42" i="38"/>
  <c r="D43" i="38"/>
  <c r="L43" i="38"/>
  <c r="E44" i="38"/>
  <c r="M44" i="38"/>
  <c r="U44" i="38"/>
  <c r="F45" i="38"/>
  <c r="F71" i="35"/>
  <c r="N45" i="38"/>
  <c r="N71" i="35"/>
  <c r="N70" i="38" s="1"/>
  <c r="V45" i="38"/>
  <c r="V71" i="35"/>
  <c r="G46" i="38"/>
  <c r="K47" i="35"/>
  <c r="J47" i="35"/>
  <c r="I47" i="35"/>
  <c r="H47" i="35"/>
  <c r="O46" i="38"/>
  <c r="W46" i="38"/>
  <c r="P47" i="38"/>
  <c r="T48" i="35"/>
  <c r="S48" i="35"/>
  <c r="R48" i="35"/>
  <c r="Q48" i="35"/>
  <c r="X47" i="38"/>
  <c r="Z47" i="38" s="1"/>
  <c r="Y48" i="38"/>
  <c r="AF50" i="35"/>
  <c r="AE50" i="35"/>
  <c r="AD50" i="35"/>
  <c r="AC50" i="35"/>
  <c r="AB50" i="35"/>
  <c r="AA50" i="35"/>
  <c r="AG50" i="35" s="1"/>
  <c r="C50" i="38"/>
  <c r="D51" i="38"/>
  <c r="L51" i="38"/>
  <c r="E52" i="38"/>
  <c r="M52" i="38"/>
  <c r="U52" i="38"/>
  <c r="F53" i="38"/>
  <c r="N53" i="38"/>
  <c r="V53" i="38"/>
  <c r="G54" i="38"/>
  <c r="K55" i="35"/>
  <c r="J55" i="35"/>
  <c r="I55" i="35"/>
  <c r="H55" i="35"/>
  <c r="O54" i="38"/>
  <c r="W54" i="38"/>
  <c r="P55" i="38"/>
  <c r="T56" i="35"/>
  <c r="S56" i="35"/>
  <c r="R56" i="35"/>
  <c r="Q56" i="35"/>
  <c r="X55" i="38"/>
  <c r="AB55" i="38" s="1"/>
  <c r="Y56" i="38"/>
  <c r="AF58" i="35"/>
  <c r="AE58" i="35"/>
  <c r="AD58" i="35"/>
  <c r="AC58" i="35"/>
  <c r="AB58" i="35"/>
  <c r="AA58" i="35"/>
  <c r="AG58" i="35" s="1"/>
  <c r="C58" i="38"/>
  <c r="D59" i="38"/>
  <c r="L59" i="38"/>
  <c r="E60" i="38"/>
  <c r="M60" i="38"/>
  <c r="U60" i="38"/>
  <c r="F61" i="38"/>
  <c r="N61" i="38"/>
  <c r="V61" i="38"/>
  <c r="G62" i="38"/>
  <c r="K63" i="35"/>
  <c r="J63" i="35"/>
  <c r="I63" i="35"/>
  <c r="H63" i="35"/>
  <c r="O62" i="38"/>
  <c r="W62" i="38"/>
  <c r="P63" i="38"/>
  <c r="T64" i="35"/>
  <c r="S64" i="35"/>
  <c r="R64" i="35"/>
  <c r="Q64" i="35"/>
  <c r="X63" i="38"/>
  <c r="AB63" i="38" s="1"/>
  <c r="Y64" i="38"/>
  <c r="AF66" i="35"/>
  <c r="AE66" i="35"/>
  <c r="AD66" i="35"/>
  <c r="AC66" i="35"/>
  <c r="AB66" i="35"/>
  <c r="AA66" i="35"/>
  <c r="AG66" i="35" s="1"/>
  <c r="C66" i="38"/>
  <c r="D67" i="38"/>
  <c r="L67" i="38"/>
  <c r="E68" i="38"/>
  <c r="M68" i="38"/>
  <c r="U68" i="38"/>
  <c r="F69" i="38"/>
  <c r="N69" i="38"/>
  <c r="V69" i="38"/>
  <c r="AK10" i="37"/>
  <c r="AH17" i="37"/>
  <c r="AL29" i="37"/>
  <c r="AI36" i="37"/>
  <c r="AF36" i="37"/>
  <c r="L71" i="37"/>
  <c r="T50" i="37"/>
  <c r="S50" i="37"/>
  <c r="R50" i="37"/>
  <c r="Q50" i="37"/>
  <c r="AF60" i="37"/>
  <c r="AE60" i="37"/>
  <c r="AD60" i="37"/>
  <c r="AC60" i="37"/>
  <c r="AB60" i="37"/>
  <c r="AA60" i="37"/>
  <c r="AG60" i="37" s="1"/>
  <c r="S45" i="39"/>
  <c r="T45" i="39"/>
  <c r="AF67" i="39"/>
  <c r="AE67" i="39"/>
  <c r="AD67" i="39"/>
  <c r="R28" i="36"/>
  <c r="P28" i="36"/>
  <c r="O28" i="36"/>
  <c r="Q28" i="36"/>
  <c r="AF28" i="36"/>
  <c r="AE28" i="36"/>
  <c r="AH28" i="36" s="1"/>
  <c r="AG28" i="36"/>
  <c r="R29" i="36"/>
  <c r="P29" i="36"/>
  <c r="O29" i="36"/>
  <c r="Q29" i="36"/>
  <c r="AF29" i="36"/>
  <c r="AE29" i="36"/>
  <c r="AH29" i="36" s="1"/>
  <c r="AG29" i="36"/>
  <c r="R30" i="36"/>
  <c r="P30" i="36"/>
  <c r="O30" i="36"/>
  <c r="Q30" i="36"/>
  <c r="AF30" i="36"/>
  <c r="AE30" i="36"/>
  <c r="AH30" i="36" s="1"/>
  <c r="AG30" i="36"/>
  <c r="R31" i="36"/>
  <c r="P31" i="36"/>
  <c r="O31" i="36"/>
  <c r="Q31" i="36"/>
  <c r="AF31" i="36"/>
  <c r="AE31" i="36"/>
  <c r="AH31" i="36" s="1"/>
  <c r="AG31" i="36"/>
  <c r="R32" i="36"/>
  <c r="P32" i="36"/>
  <c r="O32" i="36"/>
  <c r="Q32" i="36"/>
  <c r="AF32" i="36"/>
  <c r="AE32" i="36"/>
  <c r="AH32" i="36" s="1"/>
  <c r="AG32" i="36"/>
  <c r="R33" i="36"/>
  <c r="P33" i="36"/>
  <c r="O33" i="36"/>
  <c r="Q33" i="36"/>
  <c r="AF33" i="36"/>
  <c r="AE33" i="36"/>
  <c r="AH33" i="36" s="1"/>
  <c r="AG33" i="36"/>
  <c r="R34" i="36"/>
  <c r="P34" i="36"/>
  <c r="O34" i="36"/>
  <c r="Q34" i="36"/>
  <c r="AF34" i="36"/>
  <c r="AE34" i="36"/>
  <c r="AH34" i="36" s="1"/>
  <c r="AG34" i="36"/>
  <c r="R35" i="36"/>
  <c r="P35" i="36"/>
  <c r="O35" i="36"/>
  <c r="Q35" i="36"/>
  <c r="AF35" i="36"/>
  <c r="AE35" i="36"/>
  <c r="AH35" i="36" s="1"/>
  <c r="AG35" i="36"/>
  <c r="R36" i="36"/>
  <c r="P36" i="36"/>
  <c r="O36" i="36"/>
  <c r="Q36" i="36"/>
  <c r="AF36" i="36"/>
  <c r="AE36" i="36"/>
  <c r="AH36" i="36" s="1"/>
  <c r="AG36" i="36"/>
  <c r="R37" i="36"/>
  <c r="P37" i="36"/>
  <c r="O37" i="36"/>
  <c r="Q37" i="36"/>
  <c r="AF37" i="36"/>
  <c r="AE37" i="36"/>
  <c r="AH37" i="36" s="1"/>
  <c r="AG37" i="36"/>
  <c r="AI9" i="37"/>
  <c r="AF9" i="37"/>
  <c r="AL10" i="37"/>
  <c r="K12" i="37"/>
  <c r="J12" i="37"/>
  <c r="I12" i="37"/>
  <c r="H12" i="37"/>
  <c r="AJ12" i="37"/>
  <c r="Z38" i="37"/>
  <c r="AM13" i="37"/>
  <c r="AE13" i="37"/>
  <c r="AD13" i="37"/>
  <c r="AC13" i="37"/>
  <c r="AB13" i="37"/>
  <c r="AA13" i="37"/>
  <c r="AG13" i="37"/>
  <c r="AH14" i="37"/>
  <c r="T15" i="37"/>
  <c r="S15" i="37"/>
  <c r="R15" i="37"/>
  <c r="Q15" i="37"/>
  <c r="AK15" i="37"/>
  <c r="AI17" i="37"/>
  <c r="AF17" i="37"/>
  <c r="AL18" i="37"/>
  <c r="K20" i="37"/>
  <c r="J20" i="37"/>
  <c r="I20" i="37"/>
  <c r="H20" i="37"/>
  <c r="AJ20" i="37"/>
  <c r="AM21" i="37"/>
  <c r="AE21" i="37"/>
  <c r="AD21" i="37"/>
  <c r="AC21" i="37"/>
  <c r="AB21" i="37"/>
  <c r="AA21" i="37"/>
  <c r="AG21" i="37"/>
  <c r="AH22" i="37"/>
  <c r="T23" i="37"/>
  <c r="S23" i="37"/>
  <c r="R23" i="37"/>
  <c r="Q23" i="37"/>
  <c r="AK23" i="37"/>
  <c r="AI25" i="37"/>
  <c r="AF25" i="37"/>
  <c r="AL26" i="37"/>
  <c r="K28" i="37"/>
  <c r="J28" i="37"/>
  <c r="I28" i="37"/>
  <c r="H28" i="37"/>
  <c r="AJ28" i="37"/>
  <c r="AM29" i="37"/>
  <c r="AE29" i="37"/>
  <c r="AD29" i="37"/>
  <c r="AC29" i="37"/>
  <c r="AB29" i="37"/>
  <c r="AA29" i="37"/>
  <c r="AG29" i="37"/>
  <c r="AH30" i="37"/>
  <c r="T31" i="37"/>
  <c r="S31" i="37"/>
  <c r="R31" i="37"/>
  <c r="Q31" i="37"/>
  <c r="AK31" i="37"/>
  <c r="AI33" i="37"/>
  <c r="AF33" i="37"/>
  <c r="AL34" i="37"/>
  <c r="K36" i="37"/>
  <c r="J36" i="37"/>
  <c r="I36" i="37"/>
  <c r="H36" i="37"/>
  <c r="AJ36" i="37"/>
  <c r="AM37" i="37"/>
  <c r="AE37" i="37"/>
  <c r="AD37" i="37"/>
  <c r="AC37" i="37"/>
  <c r="AB37" i="37"/>
  <c r="AA37" i="37"/>
  <c r="AG37" i="37"/>
  <c r="AF43" i="37"/>
  <c r="AE43" i="37"/>
  <c r="AD43" i="37"/>
  <c r="AC43" i="37"/>
  <c r="AB43" i="37"/>
  <c r="AA43" i="37"/>
  <c r="AG43" i="37" s="1"/>
  <c r="E71" i="37"/>
  <c r="M71" i="37"/>
  <c r="U71" i="37"/>
  <c r="K48" i="37"/>
  <c r="J48" i="37"/>
  <c r="I48" i="37"/>
  <c r="H48" i="37"/>
  <c r="T49" i="37"/>
  <c r="S49" i="37"/>
  <c r="R49" i="37"/>
  <c r="Q49" i="37"/>
  <c r="AF51" i="37"/>
  <c r="AE51" i="37"/>
  <c r="AD51" i="37"/>
  <c r="AC51" i="37"/>
  <c r="AB51" i="37"/>
  <c r="AA51" i="37"/>
  <c r="AG51" i="37" s="1"/>
  <c r="K56" i="37"/>
  <c r="J56" i="37"/>
  <c r="I56" i="37"/>
  <c r="H56" i="37"/>
  <c r="T57" i="37"/>
  <c r="S57" i="37"/>
  <c r="R57" i="37"/>
  <c r="Q57" i="37"/>
  <c r="AF59" i="37"/>
  <c r="AE59" i="37"/>
  <c r="AD59" i="37"/>
  <c r="AC59" i="37"/>
  <c r="AB59" i="37"/>
  <c r="AA59" i="37"/>
  <c r="AG59" i="37" s="1"/>
  <c r="K64" i="37"/>
  <c r="J64" i="37"/>
  <c r="I64" i="37"/>
  <c r="H64" i="37"/>
  <c r="T65" i="37"/>
  <c r="S65" i="37"/>
  <c r="R65" i="37"/>
  <c r="Q65" i="37"/>
  <c r="AF67" i="37"/>
  <c r="AE67" i="37"/>
  <c r="AD67" i="37"/>
  <c r="AC67" i="37"/>
  <c r="AB67" i="37"/>
  <c r="AA67" i="37"/>
  <c r="AG67" i="37" s="1"/>
  <c r="I10" i="39"/>
  <c r="K10" i="39"/>
  <c r="H30" i="39"/>
  <c r="K30" i="39"/>
  <c r="I30" i="39"/>
  <c r="AE68" i="39"/>
  <c r="S41" i="39"/>
  <c r="AF51" i="39"/>
  <c r="AE51" i="39"/>
  <c r="AD51" i="39"/>
  <c r="T63" i="39"/>
  <c r="S63" i="39"/>
  <c r="R63" i="39"/>
  <c r="L37" i="40"/>
  <c r="AF18" i="40"/>
  <c r="AG22" i="40"/>
  <c r="AD22" i="40"/>
  <c r="AC22" i="40"/>
  <c r="AB22" i="40"/>
  <c r="AA22" i="40"/>
  <c r="K35" i="40"/>
  <c r="I35" i="40"/>
  <c r="H35" i="40"/>
  <c r="O70" i="40"/>
  <c r="T18" i="41"/>
  <c r="R18" i="41"/>
  <c r="Q18" i="41"/>
  <c r="AF24" i="41"/>
  <c r="AG28" i="41"/>
  <c r="AD28" i="41"/>
  <c r="AC28" i="41"/>
  <c r="AB28" i="41"/>
  <c r="AA28" i="41"/>
  <c r="T44" i="41"/>
  <c r="R44" i="41"/>
  <c r="Q44" i="41"/>
  <c r="K9" i="37"/>
  <c r="J9" i="37"/>
  <c r="I9" i="37"/>
  <c r="H9" i="37"/>
  <c r="AJ9" i="37"/>
  <c r="AM10" i="37"/>
  <c r="AE10" i="37"/>
  <c r="AD10" i="37"/>
  <c r="AC10" i="37"/>
  <c r="AB10" i="37"/>
  <c r="AA10" i="37"/>
  <c r="AG10" i="37"/>
  <c r="AH11" i="37"/>
  <c r="T12" i="37"/>
  <c r="S12" i="37"/>
  <c r="R12" i="37"/>
  <c r="Q12" i="37"/>
  <c r="AK12" i="37"/>
  <c r="C38" i="37"/>
  <c r="AI14" i="37"/>
  <c r="AF14" i="37"/>
  <c r="AL15" i="37"/>
  <c r="K17" i="37"/>
  <c r="J17" i="37"/>
  <c r="I17" i="37"/>
  <c r="H17" i="37"/>
  <c r="AJ17" i="37"/>
  <c r="AM18" i="37"/>
  <c r="AE18" i="37"/>
  <c r="AD18" i="37"/>
  <c r="AC18" i="37"/>
  <c r="AB18" i="37"/>
  <c r="AA18" i="37"/>
  <c r="AG18" i="37"/>
  <c r="AH19" i="37"/>
  <c r="T20" i="37"/>
  <c r="S20" i="37"/>
  <c r="R20" i="37"/>
  <c r="Q20" i="37"/>
  <c r="AK20" i="37"/>
  <c r="AI22" i="37"/>
  <c r="AF22" i="37"/>
  <c r="AL23" i="37"/>
  <c r="K25" i="37"/>
  <c r="J25" i="37"/>
  <c r="I25" i="37"/>
  <c r="H25" i="37"/>
  <c r="AJ25" i="37"/>
  <c r="AM26" i="37"/>
  <c r="AE26" i="37"/>
  <c r="AD26" i="37"/>
  <c r="AC26" i="37"/>
  <c r="AB26" i="37"/>
  <c r="AA26" i="37"/>
  <c r="AG26" i="37"/>
  <c r="AH27" i="37"/>
  <c r="T28" i="37"/>
  <c r="S28" i="37"/>
  <c r="R28" i="37"/>
  <c r="Q28" i="37"/>
  <c r="AK28" i="37"/>
  <c r="AI30" i="37"/>
  <c r="AF30" i="37"/>
  <c r="AL31" i="37"/>
  <c r="K33" i="37"/>
  <c r="J33" i="37"/>
  <c r="I33" i="37"/>
  <c r="H33" i="37"/>
  <c r="AJ33" i="37"/>
  <c r="AM34" i="37"/>
  <c r="AE34" i="37"/>
  <c r="AD34" i="37"/>
  <c r="AC34" i="37"/>
  <c r="AB34" i="37"/>
  <c r="AA34" i="37"/>
  <c r="AG34" i="37"/>
  <c r="AH35" i="37"/>
  <c r="T36" i="37"/>
  <c r="S36" i="37"/>
  <c r="R36" i="37"/>
  <c r="Q36" i="37"/>
  <c r="AK36" i="37"/>
  <c r="AE42" i="37"/>
  <c r="AD42" i="37"/>
  <c r="AC42" i="37"/>
  <c r="AB42" i="37"/>
  <c r="AA42" i="37"/>
  <c r="AG42" i="37" s="1"/>
  <c r="AF42" i="37"/>
  <c r="F71" i="37"/>
  <c r="N71" i="37"/>
  <c r="V71" i="37"/>
  <c r="K47" i="37"/>
  <c r="J47" i="37"/>
  <c r="I47" i="37"/>
  <c r="H47" i="37"/>
  <c r="T48" i="37"/>
  <c r="S48" i="37"/>
  <c r="R48" i="37"/>
  <c r="Q48" i="37"/>
  <c r="AE50" i="37"/>
  <c r="AD50" i="37"/>
  <c r="AC50" i="37"/>
  <c r="AB50" i="37"/>
  <c r="AA50" i="37"/>
  <c r="AG50" i="37" s="1"/>
  <c r="AF50" i="37"/>
  <c r="K55" i="37"/>
  <c r="J55" i="37"/>
  <c r="I55" i="37"/>
  <c r="H55" i="37"/>
  <c r="T56" i="37"/>
  <c r="S56" i="37"/>
  <c r="R56" i="37"/>
  <c r="Q56" i="37"/>
  <c r="AE58" i="37"/>
  <c r="AD58" i="37"/>
  <c r="AC58" i="37"/>
  <c r="AB58" i="37"/>
  <c r="AA58" i="37"/>
  <c r="AG58" i="37" s="1"/>
  <c r="AF58" i="37"/>
  <c r="K63" i="37"/>
  <c r="J63" i="37"/>
  <c r="I63" i="37"/>
  <c r="H63" i="37"/>
  <c r="T64" i="37"/>
  <c r="S64" i="37"/>
  <c r="R64" i="37"/>
  <c r="Q64" i="37"/>
  <c r="AE66" i="37"/>
  <c r="AD66" i="37"/>
  <c r="AC66" i="37"/>
  <c r="AB66" i="37"/>
  <c r="AA66" i="37"/>
  <c r="AG66" i="37" s="1"/>
  <c r="AF66" i="37"/>
  <c r="AF31" i="39"/>
  <c r="K28" i="39"/>
  <c r="AE49" i="39"/>
  <c r="S61" i="39"/>
  <c r="T61" i="39"/>
  <c r="M8" i="40"/>
  <c r="P37" i="40"/>
  <c r="R12" i="40"/>
  <c r="Q12" i="40"/>
  <c r="T12" i="40"/>
  <c r="K27" i="40"/>
  <c r="J27" i="40"/>
  <c r="I27" i="40"/>
  <c r="H27" i="40"/>
  <c r="W70" i="40"/>
  <c r="T10" i="41"/>
  <c r="R10" i="41"/>
  <c r="Q10" i="41"/>
  <c r="P9" i="41"/>
  <c r="S26" i="41" s="1"/>
  <c r="AF16" i="41"/>
  <c r="AG20" i="41"/>
  <c r="AD20" i="41"/>
  <c r="AC20" i="41"/>
  <c r="AB20" i="41"/>
  <c r="AA20" i="41"/>
  <c r="K33" i="41"/>
  <c r="I33" i="41"/>
  <c r="H33" i="41"/>
  <c r="Z71" i="41"/>
  <c r="AF46" i="41"/>
  <c r="AD46" i="41"/>
  <c r="AC46" i="41"/>
  <c r="AB46" i="41"/>
  <c r="AA46" i="41"/>
  <c r="AG46" i="41" s="1"/>
  <c r="T9" i="37"/>
  <c r="S9" i="37"/>
  <c r="R9" i="37"/>
  <c r="Q9" i="37"/>
  <c r="AK9" i="37"/>
  <c r="AF11" i="37"/>
  <c r="AI11" i="37"/>
  <c r="AL12" i="37"/>
  <c r="D38" i="37"/>
  <c r="L38" i="37"/>
  <c r="K14" i="37"/>
  <c r="J14" i="37"/>
  <c r="I14" i="37"/>
  <c r="H14" i="37"/>
  <c r="AJ14" i="37"/>
  <c r="AD15" i="37"/>
  <c r="AC15" i="37"/>
  <c r="AB15" i="37"/>
  <c r="AA15" i="37"/>
  <c r="AG15" i="37"/>
  <c r="AE15" i="37"/>
  <c r="AM15" i="37"/>
  <c r="AH16" i="37"/>
  <c r="T17" i="37"/>
  <c r="S17" i="37"/>
  <c r="R17" i="37"/>
  <c r="Q17" i="37"/>
  <c r="AK17" i="37"/>
  <c r="AF19" i="37"/>
  <c r="AI19" i="37"/>
  <c r="AL20" i="37"/>
  <c r="K22" i="37"/>
  <c r="J22" i="37"/>
  <c r="I22" i="37"/>
  <c r="H22" i="37"/>
  <c r="AJ22" i="37"/>
  <c r="AD23" i="37"/>
  <c r="AC23" i="37"/>
  <c r="AB23" i="37"/>
  <c r="AA23" i="37"/>
  <c r="AG23" i="37"/>
  <c r="AM23" i="37"/>
  <c r="AE23" i="37"/>
  <c r="AH24" i="37"/>
  <c r="T25" i="37"/>
  <c r="S25" i="37"/>
  <c r="R25" i="37"/>
  <c r="Q25" i="37"/>
  <c r="AK25" i="37"/>
  <c r="AF27" i="37"/>
  <c r="AI27" i="37"/>
  <c r="AL28" i="37"/>
  <c r="K30" i="37"/>
  <c r="J30" i="37"/>
  <c r="I30" i="37"/>
  <c r="H30" i="37"/>
  <c r="AJ30" i="37"/>
  <c r="AD31" i="37"/>
  <c r="AC31" i="37"/>
  <c r="AB31" i="37"/>
  <c r="AA31" i="37"/>
  <c r="AG31" i="37"/>
  <c r="AM31" i="37"/>
  <c r="AE31" i="37"/>
  <c r="AH32" i="37"/>
  <c r="T33" i="37"/>
  <c r="S33" i="37"/>
  <c r="R33" i="37"/>
  <c r="Q33" i="37"/>
  <c r="AK33" i="37"/>
  <c r="AF35" i="37"/>
  <c r="AI35" i="37"/>
  <c r="AL36" i="37"/>
  <c r="K46" i="37"/>
  <c r="J46" i="37"/>
  <c r="I46" i="37"/>
  <c r="H46" i="37"/>
  <c r="G71" i="37"/>
  <c r="O71" i="37"/>
  <c r="W71" i="37"/>
  <c r="T47" i="37"/>
  <c r="S47" i="37"/>
  <c r="R47" i="37"/>
  <c r="Q47" i="37"/>
  <c r="AD49" i="37"/>
  <c r="AC49" i="37"/>
  <c r="AB49" i="37"/>
  <c r="AA49" i="37"/>
  <c r="AG49" i="37" s="1"/>
  <c r="AF49" i="37"/>
  <c r="AE49" i="37"/>
  <c r="K54" i="37"/>
  <c r="J54" i="37"/>
  <c r="I54" i="37"/>
  <c r="H54" i="37"/>
  <c r="T55" i="37"/>
  <c r="S55" i="37"/>
  <c r="R55" i="37"/>
  <c r="Q55" i="37"/>
  <c r="AD57" i="37"/>
  <c r="AC57" i="37"/>
  <c r="AB57" i="37"/>
  <c r="AA57" i="37"/>
  <c r="AG57" i="37" s="1"/>
  <c r="AF57" i="37"/>
  <c r="AE57" i="37"/>
  <c r="K62" i="37"/>
  <c r="J62" i="37"/>
  <c r="I62" i="37"/>
  <c r="H62" i="37"/>
  <c r="T63" i="37"/>
  <c r="S63" i="37"/>
  <c r="R63" i="37"/>
  <c r="Q63" i="37"/>
  <c r="AD65" i="37"/>
  <c r="AC65" i="37"/>
  <c r="AB65" i="37"/>
  <c r="AA65" i="37"/>
  <c r="AG65" i="37" s="1"/>
  <c r="AF65" i="37"/>
  <c r="AE65" i="37"/>
  <c r="K70" i="37"/>
  <c r="J70" i="37"/>
  <c r="I70" i="37"/>
  <c r="H70" i="37"/>
  <c r="I26" i="39"/>
  <c r="K26" i="39"/>
  <c r="AE47" i="39"/>
  <c r="AF47" i="39"/>
  <c r="AD47" i="39"/>
  <c r="S57" i="39"/>
  <c r="AF14" i="40"/>
  <c r="K19" i="40"/>
  <c r="I19" i="40"/>
  <c r="H19" i="40"/>
  <c r="T62" i="40"/>
  <c r="R62" i="40"/>
  <c r="Q62" i="40"/>
  <c r="X9" i="41"/>
  <c r="AG12" i="41"/>
  <c r="AD12" i="41"/>
  <c r="AC12" i="41"/>
  <c r="AB12" i="41"/>
  <c r="AA12" i="41"/>
  <c r="K25" i="41"/>
  <c r="I25" i="41"/>
  <c r="H25" i="41"/>
  <c r="K51" i="41"/>
  <c r="I51" i="41"/>
  <c r="H51" i="41"/>
  <c r="AY10" i="43"/>
  <c r="AL9" i="37"/>
  <c r="J11" i="37"/>
  <c r="I11" i="37"/>
  <c r="H11" i="37"/>
  <c r="K11" i="37"/>
  <c r="AJ11" i="37"/>
  <c r="AC12" i="37"/>
  <c r="AB12" i="37"/>
  <c r="AA12" i="37"/>
  <c r="AG12" i="37"/>
  <c r="AM12" i="37"/>
  <c r="AE12" i="37"/>
  <c r="AD12" i="37"/>
  <c r="E38" i="37"/>
  <c r="M38" i="37"/>
  <c r="U38" i="37"/>
  <c r="AH38" i="37" s="1"/>
  <c r="AH13" i="37"/>
  <c r="S14" i="37"/>
  <c r="R14" i="37"/>
  <c r="Q14" i="37"/>
  <c r="T14" i="37"/>
  <c r="AK14" i="37"/>
  <c r="AF16" i="37"/>
  <c r="AI16" i="37"/>
  <c r="AL17" i="37"/>
  <c r="J19" i="37"/>
  <c r="I19" i="37"/>
  <c r="H19" i="37"/>
  <c r="K19" i="37"/>
  <c r="AJ19" i="37"/>
  <c r="AC20" i="37"/>
  <c r="AB20" i="37"/>
  <c r="AA20" i="37"/>
  <c r="AG20" i="37"/>
  <c r="AM20" i="37"/>
  <c r="AE20" i="37"/>
  <c r="AD20" i="37"/>
  <c r="AH21" i="37"/>
  <c r="S22" i="37"/>
  <c r="R22" i="37"/>
  <c r="Q22" i="37"/>
  <c r="T22" i="37"/>
  <c r="AK22" i="37"/>
  <c r="AF24" i="37"/>
  <c r="AI24" i="37"/>
  <c r="AL25" i="37"/>
  <c r="J27" i="37"/>
  <c r="I27" i="37"/>
  <c r="H27" i="37"/>
  <c r="K27" i="37"/>
  <c r="AJ27" i="37"/>
  <c r="AC28" i="37"/>
  <c r="AB28" i="37"/>
  <c r="AA28" i="37"/>
  <c r="AG28" i="37"/>
  <c r="AM28" i="37"/>
  <c r="AE28" i="37"/>
  <c r="AD28" i="37"/>
  <c r="AH29" i="37"/>
  <c r="S30" i="37"/>
  <c r="R30" i="37"/>
  <c r="Q30" i="37"/>
  <c r="T30" i="37"/>
  <c r="AK30" i="37"/>
  <c r="AF32" i="37"/>
  <c r="AI32" i="37"/>
  <c r="AL33" i="37"/>
  <c r="J35" i="37"/>
  <c r="I35" i="37"/>
  <c r="H35" i="37"/>
  <c r="K35" i="37"/>
  <c r="AJ35" i="37"/>
  <c r="AC36" i="37"/>
  <c r="AB36" i="37"/>
  <c r="AA36" i="37"/>
  <c r="AG36" i="37"/>
  <c r="AM36" i="37"/>
  <c r="AE36" i="37"/>
  <c r="AD36" i="37"/>
  <c r="AH37" i="37"/>
  <c r="J45" i="37"/>
  <c r="I45" i="37"/>
  <c r="H45" i="37"/>
  <c r="K45" i="37"/>
  <c r="S46" i="37"/>
  <c r="R46" i="37"/>
  <c r="Q46" i="37"/>
  <c r="P71" i="37"/>
  <c r="T46" i="37"/>
  <c r="X71" i="37"/>
  <c r="AC48" i="37"/>
  <c r="AB48" i="37"/>
  <c r="AA48" i="37"/>
  <c r="AG48" i="37" s="1"/>
  <c r="AF48" i="37"/>
  <c r="AE48" i="37"/>
  <c r="AD48" i="37"/>
  <c r="J53" i="37"/>
  <c r="I53" i="37"/>
  <c r="H53" i="37"/>
  <c r="K53" i="37"/>
  <c r="S54" i="37"/>
  <c r="R54" i="37"/>
  <c r="Q54" i="37"/>
  <c r="T54" i="37"/>
  <c r="AC56" i="37"/>
  <c r="AB56" i="37"/>
  <c r="AA56" i="37"/>
  <c r="AG56" i="37" s="1"/>
  <c r="AF56" i="37"/>
  <c r="AE56" i="37"/>
  <c r="AD56" i="37"/>
  <c r="J61" i="37"/>
  <c r="I61" i="37"/>
  <c r="H61" i="37"/>
  <c r="K61" i="37"/>
  <c r="S62" i="37"/>
  <c r="R62" i="37"/>
  <c r="Q62" i="37"/>
  <c r="T62" i="37"/>
  <c r="AC64" i="37"/>
  <c r="AB64" i="37"/>
  <c r="AA64" i="37"/>
  <c r="AG64" i="37" s="1"/>
  <c r="AF64" i="37"/>
  <c r="AE64" i="37"/>
  <c r="AD64" i="37"/>
  <c r="J69" i="37"/>
  <c r="I69" i="37"/>
  <c r="H69" i="37"/>
  <c r="K69" i="37"/>
  <c r="S70" i="37"/>
  <c r="R70" i="37"/>
  <c r="Q70" i="37"/>
  <c r="T70" i="37"/>
  <c r="AC9" i="39"/>
  <c r="AA9" i="39"/>
  <c r="K22" i="39"/>
  <c r="I22" i="39"/>
  <c r="AD31" i="39"/>
  <c r="AG31" i="39"/>
  <c r="AB31" i="39"/>
  <c r="AF43" i="39"/>
  <c r="AE43" i="39"/>
  <c r="AD43" i="39"/>
  <c r="T55" i="39"/>
  <c r="S55" i="39"/>
  <c r="AE65" i="39"/>
  <c r="U8" i="40"/>
  <c r="AF10" i="40"/>
  <c r="X37" i="40"/>
  <c r="AG14" i="40"/>
  <c r="AC14" i="40"/>
  <c r="AB14" i="40"/>
  <c r="AA14" i="40"/>
  <c r="AD14" i="40"/>
  <c r="D41" i="40"/>
  <c r="T54" i="40"/>
  <c r="S54" i="40"/>
  <c r="R54" i="40"/>
  <c r="Q54" i="40"/>
  <c r="AF64" i="40"/>
  <c r="AD64" i="40"/>
  <c r="AC64" i="40"/>
  <c r="AB64" i="40"/>
  <c r="AA64" i="40"/>
  <c r="AG64" i="40" s="1"/>
  <c r="C38" i="41"/>
  <c r="K17" i="41"/>
  <c r="I17" i="41"/>
  <c r="H17" i="41"/>
  <c r="K43" i="41"/>
  <c r="I43" i="41"/>
  <c r="H43" i="41"/>
  <c r="G42" i="41"/>
  <c r="J51" i="41" s="1"/>
  <c r="K62" i="42"/>
  <c r="I62" i="42"/>
  <c r="H62" i="42"/>
  <c r="BD12" i="43"/>
  <c r="BB12" i="43"/>
  <c r="BA12" i="43"/>
  <c r="BD35" i="43"/>
  <c r="BB35" i="43"/>
  <c r="BA35" i="43"/>
  <c r="AB9" i="37"/>
  <c r="AA9" i="37"/>
  <c r="AG9" i="37"/>
  <c r="AM9" i="37"/>
  <c r="AE9" i="37"/>
  <c r="AD9" i="37"/>
  <c r="AC9" i="37"/>
  <c r="AH10" i="37"/>
  <c r="R11" i="37"/>
  <c r="Q11" i="37"/>
  <c r="T11" i="37"/>
  <c r="S11" i="37"/>
  <c r="AK11" i="37"/>
  <c r="F38" i="37"/>
  <c r="N38" i="37"/>
  <c r="AF13" i="37"/>
  <c r="V38" i="37"/>
  <c r="AI13" i="37"/>
  <c r="AL14" i="37"/>
  <c r="I16" i="37"/>
  <c r="H16" i="37"/>
  <c r="K16" i="37"/>
  <c r="J16" i="37"/>
  <c r="AJ16" i="37"/>
  <c r="AB17" i="37"/>
  <c r="AA17" i="37"/>
  <c r="AG17" i="37"/>
  <c r="AM17" i="37"/>
  <c r="AE17" i="37"/>
  <c r="AD17" i="37"/>
  <c r="AC17" i="37"/>
  <c r="AH18" i="37"/>
  <c r="R19" i="37"/>
  <c r="Q19" i="37"/>
  <c r="T19" i="37"/>
  <c r="S19" i="37"/>
  <c r="AK19" i="37"/>
  <c r="AF21" i="37"/>
  <c r="AI21" i="37"/>
  <c r="AL22" i="37"/>
  <c r="I24" i="37"/>
  <c r="H24" i="37"/>
  <c r="K24" i="37"/>
  <c r="J24" i="37"/>
  <c r="AJ24" i="37"/>
  <c r="AB25" i="37"/>
  <c r="AA25" i="37"/>
  <c r="AG25" i="37"/>
  <c r="AM25" i="37"/>
  <c r="AE25" i="37"/>
  <c r="AD25" i="37"/>
  <c r="AC25" i="37"/>
  <c r="AH26" i="37"/>
  <c r="R27" i="37"/>
  <c r="Q27" i="37"/>
  <c r="T27" i="37"/>
  <c r="S27" i="37"/>
  <c r="AK27" i="37"/>
  <c r="AF29" i="37"/>
  <c r="AI29" i="37"/>
  <c r="AL30" i="37"/>
  <c r="I32" i="37"/>
  <c r="H32" i="37"/>
  <c r="K32" i="37"/>
  <c r="J32" i="37"/>
  <c r="AJ32" i="37"/>
  <c r="AB33" i="37"/>
  <c r="AA33" i="37"/>
  <c r="AG33" i="37"/>
  <c r="AM33" i="37"/>
  <c r="AE33" i="37"/>
  <c r="AD33" i="37"/>
  <c r="AC33" i="37"/>
  <c r="AH34" i="37"/>
  <c r="R35" i="37"/>
  <c r="Q35" i="37"/>
  <c r="T35" i="37"/>
  <c r="S35" i="37"/>
  <c r="AK35" i="37"/>
  <c r="AF37" i="37"/>
  <c r="AI37" i="37"/>
  <c r="I44" i="37"/>
  <c r="H44" i="37"/>
  <c r="K44" i="37"/>
  <c r="J44" i="37"/>
  <c r="R45" i="37"/>
  <c r="Q45" i="37"/>
  <c r="T45" i="37"/>
  <c r="S45" i="37"/>
  <c r="Y71" i="37"/>
  <c r="AB47" i="37"/>
  <c r="AA47" i="37"/>
  <c r="AG47" i="37" s="1"/>
  <c r="AF47" i="37"/>
  <c r="AE47" i="37"/>
  <c r="AD47" i="37"/>
  <c r="AC47" i="37"/>
  <c r="I52" i="37"/>
  <c r="H52" i="37"/>
  <c r="K52" i="37"/>
  <c r="J52" i="37"/>
  <c r="R53" i="37"/>
  <c r="Q53" i="37"/>
  <c r="T53" i="37"/>
  <c r="S53" i="37"/>
  <c r="AB55" i="37"/>
  <c r="AA55" i="37"/>
  <c r="AG55" i="37" s="1"/>
  <c r="AF55" i="37"/>
  <c r="AE55" i="37"/>
  <c r="AD55" i="37"/>
  <c r="AC55" i="37"/>
  <c r="I60" i="37"/>
  <c r="H60" i="37"/>
  <c r="K60" i="37"/>
  <c r="J60" i="37"/>
  <c r="R61" i="37"/>
  <c r="Q61" i="37"/>
  <c r="T61" i="37"/>
  <c r="S61" i="37"/>
  <c r="AB63" i="37"/>
  <c r="AA63" i="37"/>
  <c r="AG63" i="37" s="1"/>
  <c r="AF63" i="37"/>
  <c r="AE63" i="37"/>
  <c r="AD63" i="37"/>
  <c r="AC63" i="37"/>
  <c r="I68" i="37"/>
  <c r="H68" i="37"/>
  <c r="K68" i="37"/>
  <c r="J68" i="37"/>
  <c r="R69" i="37"/>
  <c r="Q69" i="37"/>
  <c r="T69" i="37"/>
  <c r="S69" i="37"/>
  <c r="K20" i="39"/>
  <c r="AE41" i="39"/>
  <c r="S53" i="39"/>
  <c r="T53" i="39"/>
  <c r="AE63" i="39"/>
  <c r="AF63" i="39"/>
  <c r="AD63" i="39"/>
  <c r="S69" i="39"/>
  <c r="T69" i="39"/>
  <c r="Y8" i="40"/>
  <c r="AC10" i="40"/>
  <c r="AB10" i="40"/>
  <c r="AA10" i="40"/>
  <c r="AG10" i="40"/>
  <c r="AD10" i="40"/>
  <c r="L41" i="40"/>
  <c r="T46" i="40"/>
  <c r="R46" i="40"/>
  <c r="Q46" i="40"/>
  <c r="AF56" i="40"/>
  <c r="AD56" i="40"/>
  <c r="AC56" i="40"/>
  <c r="AB56" i="40"/>
  <c r="AA56" i="40"/>
  <c r="AG56" i="40" s="1"/>
  <c r="K69" i="40"/>
  <c r="I69" i="40"/>
  <c r="H69" i="40"/>
  <c r="O42" i="41"/>
  <c r="AI10" i="37"/>
  <c r="AF10" i="37"/>
  <c r="AL11" i="37"/>
  <c r="H13" i="37"/>
  <c r="G38" i="37"/>
  <c r="K13" i="37"/>
  <c r="J13" i="37"/>
  <c r="I13" i="37"/>
  <c r="O38" i="37"/>
  <c r="W38" i="37"/>
  <c r="AJ13" i="37"/>
  <c r="AA14" i="37"/>
  <c r="AG14" i="37"/>
  <c r="AM14" i="37"/>
  <c r="AE14" i="37"/>
  <c r="AD14" i="37"/>
  <c r="AC14" i="37"/>
  <c r="AB14" i="37"/>
  <c r="AH15" i="37"/>
  <c r="Q16" i="37"/>
  <c r="T16" i="37"/>
  <c r="S16" i="37"/>
  <c r="R16" i="37"/>
  <c r="AK16" i="37"/>
  <c r="AI18" i="37"/>
  <c r="AF18" i="37"/>
  <c r="AL19" i="37"/>
  <c r="H21" i="37"/>
  <c r="K21" i="37"/>
  <c r="J21" i="37"/>
  <c r="I21" i="37"/>
  <c r="AJ21" i="37"/>
  <c r="AA22" i="37"/>
  <c r="AG22" i="37"/>
  <c r="AM22" i="37"/>
  <c r="AE22" i="37"/>
  <c r="AD22" i="37"/>
  <c r="AC22" i="37"/>
  <c r="AB22" i="37"/>
  <c r="AH23" i="37"/>
  <c r="Q24" i="37"/>
  <c r="T24" i="37"/>
  <c r="S24" i="37"/>
  <c r="R24" i="37"/>
  <c r="AK24" i="37"/>
  <c r="AI26" i="37"/>
  <c r="AF26" i="37"/>
  <c r="AL27" i="37"/>
  <c r="H29" i="37"/>
  <c r="K29" i="37"/>
  <c r="J29" i="37"/>
  <c r="I29" i="37"/>
  <c r="AJ29" i="37"/>
  <c r="AA30" i="37"/>
  <c r="AG30" i="37"/>
  <c r="AM30" i="37"/>
  <c r="AE30" i="37"/>
  <c r="AD30" i="37"/>
  <c r="AC30" i="37"/>
  <c r="AB30" i="37"/>
  <c r="AH31" i="37"/>
  <c r="Q32" i="37"/>
  <c r="T32" i="37"/>
  <c r="S32" i="37"/>
  <c r="R32" i="37"/>
  <c r="AK32" i="37"/>
  <c r="AI34" i="37"/>
  <c r="AF34" i="37"/>
  <c r="AL35" i="37"/>
  <c r="H37" i="37"/>
  <c r="K37" i="37"/>
  <c r="J37" i="37"/>
  <c r="I37" i="37"/>
  <c r="AJ37" i="37"/>
  <c r="H43" i="37"/>
  <c r="K43" i="37"/>
  <c r="J43" i="37"/>
  <c r="I43" i="37"/>
  <c r="Q44" i="37"/>
  <c r="T44" i="37"/>
  <c r="S44" i="37"/>
  <c r="R44" i="37"/>
  <c r="AA46" i="37"/>
  <c r="AG46" i="37" s="1"/>
  <c r="Z71" i="37"/>
  <c r="AF46" i="37"/>
  <c r="AE46" i="37"/>
  <c r="AD46" i="37"/>
  <c r="AC46" i="37"/>
  <c r="AB46" i="37"/>
  <c r="H51" i="37"/>
  <c r="K51" i="37"/>
  <c r="J51" i="37"/>
  <c r="I51" i="37"/>
  <c r="Q52" i="37"/>
  <c r="T52" i="37"/>
  <c r="S52" i="37"/>
  <c r="R52" i="37"/>
  <c r="AA54" i="37"/>
  <c r="AG54" i="37" s="1"/>
  <c r="AF54" i="37"/>
  <c r="AE54" i="37"/>
  <c r="AD54" i="37"/>
  <c r="AC54" i="37"/>
  <c r="AB54" i="37"/>
  <c r="H59" i="37"/>
  <c r="K59" i="37"/>
  <c r="J59" i="37"/>
  <c r="I59" i="37"/>
  <c r="Q60" i="37"/>
  <c r="T60" i="37"/>
  <c r="S60" i="37"/>
  <c r="R60" i="37"/>
  <c r="AA62" i="37"/>
  <c r="AG62" i="37" s="1"/>
  <c r="AF62" i="37"/>
  <c r="AE62" i="37"/>
  <c r="AD62" i="37"/>
  <c r="AC62" i="37"/>
  <c r="AB62" i="37"/>
  <c r="H67" i="37"/>
  <c r="K67" i="37"/>
  <c r="J67" i="37"/>
  <c r="I67" i="37"/>
  <c r="Q68" i="37"/>
  <c r="T68" i="37"/>
  <c r="S68" i="37"/>
  <c r="R68" i="37"/>
  <c r="AA70" i="37"/>
  <c r="AG70" i="37" s="1"/>
  <c r="AF70" i="37"/>
  <c r="AE70" i="37"/>
  <c r="AD70" i="37"/>
  <c r="AC70" i="37"/>
  <c r="AB70" i="37"/>
  <c r="K31" i="39"/>
  <c r="I18" i="39"/>
  <c r="K18" i="39"/>
  <c r="S49" i="39"/>
  <c r="AF59" i="39"/>
  <c r="AE59" i="39"/>
  <c r="AD59" i="39"/>
  <c r="T36" i="40"/>
  <c r="R36" i="40"/>
  <c r="Q36" i="40"/>
  <c r="AF48" i="40"/>
  <c r="AE48" i="40"/>
  <c r="AD48" i="40"/>
  <c r="AC48" i="40"/>
  <c r="AB48" i="40"/>
  <c r="AA48" i="40"/>
  <c r="AG48" i="40" s="1"/>
  <c r="K61" i="40"/>
  <c r="I61" i="40"/>
  <c r="H61" i="40"/>
  <c r="W42" i="41"/>
  <c r="G28" i="36"/>
  <c r="F28" i="36"/>
  <c r="E28" i="36"/>
  <c r="W28" i="36"/>
  <c r="V28" i="36"/>
  <c r="U28" i="36"/>
  <c r="G29" i="36"/>
  <c r="F29" i="36"/>
  <c r="E29" i="36"/>
  <c r="W29" i="36"/>
  <c r="V29" i="36"/>
  <c r="U29" i="36"/>
  <c r="G30" i="36"/>
  <c r="F30" i="36"/>
  <c r="E30" i="36"/>
  <c r="W30" i="36"/>
  <c r="V30" i="36"/>
  <c r="U30" i="36"/>
  <c r="G31" i="36"/>
  <c r="F31" i="36"/>
  <c r="E31" i="36"/>
  <c r="W31" i="36"/>
  <c r="V31" i="36"/>
  <c r="U31" i="36"/>
  <c r="G32" i="36"/>
  <c r="F32" i="36"/>
  <c r="E32" i="36"/>
  <c r="W32" i="36"/>
  <c r="V32" i="36"/>
  <c r="U32" i="36"/>
  <c r="G33" i="36"/>
  <c r="F33" i="36"/>
  <c r="E33" i="36"/>
  <c r="W33" i="36"/>
  <c r="V33" i="36"/>
  <c r="U33" i="36"/>
  <c r="G34" i="36"/>
  <c r="F34" i="36"/>
  <c r="E34" i="36"/>
  <c r="W34" i="36"/>
  <c r="V34" i="36"/>
  <c r="U34" i="36"/>
  <c r="G35" i="36"/>
  <c r="F35" i="36"/>
  <c r="E35" i="36"/>
  <c r="W35" i="36"/>
  <c r="V35" i="36"/>
  <c r="U35" i="36"/>
  <c r="G36" i="36"/>
  <c r="F36" i="36"/>
  <c r="E36" i="36"/>
  <c r="W36" i="36"/>
  <c r="V36" i="36"/>
  <c r="U36" i="36"/>
  <c r="G37" i="36"/>
  <c r="F37" i="36"/>
  <c r="E37" i="36"/>
  <c r="W37" i="36"/>
  <c r="V37" i="36"/>
  <c r="U37" i="36"/>
  <c r="K10" i="37"/>
  <c r="J10" i="37"/>
  <c r="I10" i="37"/>
  <c r="H10" i="37"/>
  <c r="AJ10" i="37"/>
  <c r="AG11" i="37"/>
  <c r="AM11" i="37"/>
  <c r="AE11" i="37"/>
  <c r="AD11" i="37"/>
  <c r="AC11" i="37"/>
  <c r="AB11" i="37"/>
  <c r="AA11" i="37"/>
  <c r="AH12" i="37"/>
  <c r="P38" i="37"/>
  <c r="T13" i="37"/>
  <c r="S13" i="37"/>
  <c r="R13" i="37"/>
  <c r="Q13" i="37"/>
  <c r="X38" i="37"/>
  <c r="AJ38" i="37" s="1"/>
  <c r="AK13" i="37"/>
  <c r="AI15" i="37"/>
  <c r="AF15" i="37"/>
  <c r="AL16" i="37"/>
  <c r="K18" i="37"/>
  <c r="J18" i="37"/>
  <c r="I18" i="37"/>
  <c r="H18" i="37"/>
  <c r="AJ18" i="37"/>
  <c r="AG19" i="37"/>
  <c r="AM19" i="37"/>
  <c r="AE19" i="37"/>
  <c r="AD19" i="37"/>
  <c r="AC19" i="37"/>
  <c r="AB19" i="37"/>
  <c r="AA19" i="37"/>
  <c r="AH20" i="37"/>
  <c r="T21" i="37"/>
  <c r="S21" i="37"/>
  <c r="R21" i="37"/>
  <c r="Q21" i="37"/>
  <c r="AK21" i="37"/>
  <c r="AI23" i="37"/>
  <c r="AF23" i="37"/>
  <c r="AL24" i="37"/>
  <c r="K26" i="37"/>
  <c r="J26" i="37"/>
  <c r="I26" i="37"/>
  <c r="H26" i="37"/>
  <c r="AJ26" i="37"/>
  <c r="AG27" i="37"/>
  <c r="AM27" i="37"/>
  <c r="AE27" i="37"/>
  <c r="AD27" i="37"/>
  <c r="AC27" i="37"/>
  <c r="AB27" i="37"/>
  <c r="AA27" i="37"/>
  <c r="AH28" i="37"/>
  <c r="T29" i="37"/>
  <c r="S29" i="37"/>
  <c r="R29" i="37"/>
  <c r="Q29" i="37"/>
  <c r="AK29" i="37"/>
  <c r="AI31" i="37"/>
  <c r="AF31" i="37"/>
  <c r="AL32" i="37"/>
  <c r="K34" i="37"/>
  <c r="J34" i="37"/>
  <c r="I34" i="37"/>
  <c r="H34" i="37"/>
  <c r="AJ34" i="37"/>
  <c r="AG35" i="37"/>
  <c r="AM35" i="37"/>
  <c r="AE35" i="37"/>
  <c r="AD35" i="37"/>
  <c r="AC35" i="37"/>
  <c r="AB35" i="37"/>
  <c r="AA35" i="37"/>
  <c r="AH36" i="37"/>
  <c r="T37" i="37"/>
  <c r="S37" i="37"/>
  <c r="R37" i="37"/>
  <c r="Q37" i="37"/>
  <c r="AK37" i="37"/>
  <c r="K42" i="37"/>
  <c r="J42" i="37"/>
  <c r="I42" i="37"/>
  <c r="H42" i="37"/>
  <c r="T43" i="37"/>
  <c r="S43" i="37"/>
  <c r="R43" i="37"/>
  <c r="Q43" i="37"/>
  <c r="AF45" i="37"/>
  <c r="AE45" i="37"/>
  <c r="AD45" i="37"/>
  <c r="AC45" i="37"/>
  <c r="AB45" i="37"/>
  <c r="AA45" i="37"/>
  <c r="AG45" i="37" s="1"/>
  <c r="C71" i="37"/>
  <c r="K50" i="37"/>
  <c r="J50" i="37"/>
  <c r="I50" i="37"/>
  <c r="H50" i="37"/>
  <c r="T51" i="37"/>
  <c r="S51" i="37"/>
  <c r="R51" i="37"/>
  <c r="Q51" i="37"/>
  <c r="AF53" i="37"/>
  <c r="AE53" i="37"/>
  <c r="AD53" i="37"/>
  <c r="AC53" i="37"/>
  <c r="AB53" i="37"/>
  <c r="AA53" i="37"/>
  <c r="AG53" i="37" s="1"/>
  <c r="K58" i="37"/>
  <c r="J58" i="37"/>
  <c r="I58" i="37"/>
  <c r="H58" i="37"/>
  <c r="T59" i="37"/>
  <c r="S59" i="37"/>
  <c r="R59" i="37"/>
  <c r="Q59" i="37"/>
  <c r="AF61" i="37"/>
  <c r="AE61" i="37"/>
  <c r="AD61" i="37"/>
  <c r="AC61" i="37"/>
  <c r="AB61" i="37"/>
  <c r="AA61" i="37"/>
  <c r="AG61" i="37" s="1"/>
  <c r="K66" i="37"/>
  <c r="J66" i="37"/>
  <c r="I66" i="37"/>
  <c r="H66" i="37"/>
  <c r="T67" i="37"/>
  <c r="S67" i="37"/>
  <c r="R67" i="37"/>
  <c r="Q67" i="37"/>
  <c r="AF69" i="37"/>
  <c r="AE69" i="37"/>
  <c r="AD69" i="37"/>
  <c r="AC69" i="37"/>
  <c r="AB69" i="37"/>
  <c r="AA69" i="37"/>
  <c r="AG69" i="37" s="1"/>
  <c r="H14" i="39"/>
  <c r="K14" i="39"/>
  <c r="I14" i="39"/>
  <c r="K36" i="39"/>
  <c r="T47" i="39"/>
  <c r="S47" i="39"/>
  <c r="AE57" i="39"/>
  <c r="D37" i="40"/>
  <c r="I15" i="40"/>
  <c r="H15" i="40"/>
  <c r="K15" i="40"/>
  <c r="T28" i="40"/>
  <c r="R28" i="40"/>
  <c r="Q28" i="40"/>
  <c r="AF34" i="40"/>
  <c r="K53" i="40"/>
  <c r="I53" i="40"/>
  <c r="H53" i="40"/>
  <c r="T34" i="41"/>
  <c r="S34" i="41"/>
  <c r="R34" i="41"/>
  <c r="Q34" i="41"/>
  <c r="K12" i="42"/>
  <c r="I12" i="42"/>
  <c r="H12" i="42"/>
  <c r="F8" i="40"/>
  <c r="N8" i="40"/>
  <c r="AF9" i="40"/>
  <c r="V8" i="40"/>
  <c r="K10" i="40"/>
  <c r="I10" i="40"/>
  <c r="H10" i="40"/>
  <c r="T11" i="40"/>
  <c r="R11" i="40"/>
  <c r="Q11" i="40"/>
  <c r="Y37" i="40"/>
  <c r="AD13" i="40"/>
  <c r="AB13" i="40"/>
  <c r="AA13" i="40"/>
  <c r="AG13" i="40"/>
  <c r="AC13" i="40"/>
  <c r="AF17" i="40"/>
  <c r="K18" i="40"/>
  <c r="I18" i="40"/>
  <c r="H18" i="40"/>
  <c r="T19" i="40"/>
  <c r="S19" i="40"/>
  <c r="R19" i="40"/>
  <c r="Q19" i="40"/>
  <c r="AD21" i="40"/>
  <c r="AC21" i="40"/>
  <c r="AB21" i="40"/>
  <c r="AA21" i="40"/>
  <c r="AG21" i="40"/>
  <c r="AF25" i="40"/>
  <c r="K26" i="40"/>
  <c r="I26" i="40"/>
  <c r="H26" i="40"/>
  <c r="T27" i="40"/>
  <c r="R27" i="40"/>
  <c r="Q27" i="40"/>
  <c r="AD29" i="40"/>
  <c r="AC29" i="40"/>
  <c r="AB29" i="40"/>
  <c r="AA29" i="40"/>
  <c r="AG29" i="40"/>
  <c r="AF33" i="40"/>
  <c r="K34" i="40"/>
  <c r="I34" i="40"/>
  <c r="H34" i="40"/>
  <c r="T35" i="40"/>
  <c r="R35" i="40"/>
  <c r="Q35" i="40"/>
  <c r="E41" i="40"/>
  <c r="M41" i="40"/>
  <c r="U41" i="40"/>
  <c r="K44" i="40"/>
  <c r="I44" i="40"/>
  <c r="H44" i="40"/>
  <c r="T45" i="40"/>
  <c r="R45" i="40"/>
  <c r="Q45" i="40"/>
  <c r="P70" i="40"/>
  <c r="X70" i="40"/>
  <c r="AF47" i="40"/>
  <c r="AD47" i="40"/>
  <c r="AC47" i="40"/>
  <c r="AB47" i="40"/>
  <c r="AA47" i="40"/>
  <c r="AG47" i="40" s="1"/>
  <c r="K52" i="40"/>
  <c r="I52" i="40"/>
  <c r="H52" i="40"/>
  <c r="T53" i="40"/>
  <c r="R53" i="40"/>
  <c r="Q53" i="40"/>
  <c r="AF55" i="40"/>
  <c r="AD55" i="40"/>
  <c r="AC55" i="40"/>
  <c r="AB55" i="40"/>
  <c r="AA55" i="40"/>
  <c r="AG55" i="40" s="1"/>
  <c r="K60" i="40"/>
  <c r="I60" i="40"/>
  <c r="H60" i="40"/>
  <c r="T61" i="40"/>
  <c r="R61" i="40"/>
  <c r="Q61" i="40"/>
  <c r="AF63" i="40"/>
  <c r="AD63" i="40"/>
  <c r="AC63" i="40"/>
  <c r="AB63" i="40"/>
  <c r="AA63" i="40"/>
  <c r="AG63" i="40" s="1"/>
  <c r="K68" i="40"/>
  <c r="I68" i="40"/>
  <c r="H68" i="40"/>
  <c r="T69" i="40"/>
  <c r="R69" i="40"/>
  <c r="Q69" i="40"/>
  <c r="Y9" i="41"/>
  <c r="AD11" i="41"/>
  <c r="AC11" i="41"/>
  <c r="AB11" i="41"/>
  <c r="AA11" i="41"/>
  <c r="AG11" i="41"/>
  <c r="D38" i="41"/>
  <c r="L38" i="41"/>
  <c r="AF15" i="41"/>
  <c r="K16" i="41"/>
  <c r="I16" i="41"/>
  <c r="H16" i="41"/>
  <c r="T17" i="41"/>
  <c r="R17" i="41"/>
  <c r="Q17" i="41"/>
  <c r="AD19" i="41"/>
  <c r="AC19" i="41"/>
  <c r="AB19" i="41"/>
  <c r="AA19" i="41"/>
  <c r="AG19" i="41"/>
  <c r="AF23" i="41"/>
  <c r="K24" i="41"/>
  <c r="I24" i="41"/>
  <c r="H24" i="41"/>
  <c r="T25" i="41"/>
  <c r="S25" i="41"/>
  <c r="R25" i="41"/>
  <c r="Q25" i="41"/>
  <c r="AD27" i="41"/>
  <c r="AC27" i="41"/>
  <c r="AB27" i="41"/>
  <c r="AA27" i="41"/>
  <c r="AG27" i="41"/>
  <c r="AF31" i="41"/>
  <c r="K32" i="41"/>
  <c r="I32" i="41"/>
  <c r="H32" i="41"/>
  <c r="T33" i="41"/>
  <c r="R33" i="41"/>
  <c r="Q33" i="41"/>
  <c r="AD35" i="41"/>
  <c r="AC35" i="41"/>
  <c r="AB35" i="41"/>
  <c r="AA35" i="41"/>
  <c r="AG35" i="41"/>
  <c r="T43" i="41"/>
  <c r="R43" i="41"/>
  <c r="Q43" i="41"/>
  <c r="P42" i="41"/>
  <c r="S43" i="41" s="1"/>
  <c r="X42" i="41"/>
  <c r="AF45" i="41"/>
  <c r="AD45" i="41"/>
  <c r="AC45" i="41"/>
  <c r="AB45" i="41"/>
  <c r="AA45" i="41"/>
  <c r="AG45" i="41" s="1"/>
  <c r="C71" i="41"/>
  <c r="K50" i="41"/>
  <c r="I50" i="41"/>
  <c r="H50" i="41"/>
  <c r="T51" i="41"/>
  <c r="S51" i="41"/>
  <c r="R51" i="41"/>
  <c r="Q51" i="41"/>
  <c r="K63" i="41"/>
  <c r="I63" i="41"/>
  <c r="H63" i="41"/>
  <c r="E9" i="42"/>
  <c r="AC14" i="42"/>
  <c r="AA14" i="42"/>
  <c r="Z14" i="42"/>
  <c r="K36" i="42"/>
  <c r="I36" i="42"/>
  <c r="H36" i="42"/>
  <c r="P42" i="42"/>
  <c r="S67" i="42" s="1"/>
  <c r="T43" i="42"/>
  <c r="R43" i="42"/>
  <c r="Q43" i="42"/>
  <c r="AC64" i="42"/>
  <c r="AA64" i="42"/>
  <c r="Z64" i="42"/>
  <c r="BG10" i="43"/>
  <c r="BM13" i="43"/>
  <c r="BK13" i="43"/>
  <c r="BJ13" i="43"/>
  <c r="K9" i="40"/>
  <c r="H9" i="40"/>
  <c r="G8" i="40"/>
  <c r="J11" i="40" s="1"/>
  <c r="I9" i="40"/>
  <c r="O8" i="40"/>
  <c r="W8" i="40"/>
  <c r="T10" i="40"/>
  <c r="S10" i="40"/>
  <c r="Q10" i="40"/>
  <c r="R10" i="40"/>
  <c r="AD12" i="40"/>
  <c r="AC12" i="40"/>
  <c r="AA12" i="40"/>
  <c r="Z37" i="40"/>
  <c r="AG12" i="40"/>
  <c r="AB12" i="40"/>
  <c r="AF16" i="40"/>
  <c r="K17" i="40"/>
  <c r="J17" i="40"/>
  <c r="I17" i="40"/>
  <c r="H17" i="40"/>
  <c r="T18" i="40"/>
  <c r="R18" i="40"/>
  <c r="Q18" i="40"/>
  <c r="AD20" i="40"/>
  <c r="AC20" i="40"/>
  <c r="AB20" i="40"/>
  <c r="AA20" i="40"/>
  <c r="AG20" i="40"/>
  <c r="AF24" i="40"/>
  <c r="K25" i="40"/>
  <c r="I25" i="40"/>
  <c r="H25" i="40"/>
  <c r="T26" i="40"/>
  <c r="R26" i="40"/>
  <c r="Q26" i="40"/>
  <c r="AD28" i="40"/>
  <c r="AC28" i="40"/>
  <c r="AB28" i="40"/>
  <c r="AA28" i="40"/>
  <c r="AG28" i="40"/>
  <c r="AF32" i="40"/>
  <c r="K33" i="40"/>
  <c r="J33" i="40"/>
  <c r="I33" i="40"/>
  <c r="H33" i="40"/>
  <c r="T34" i="40"/>
  <c r="R34" i="40"/>
  <c r="Q34" i="40"/>
  <c r="AD36" i="40"/>
  <c r="AC36" i="40"/>
  <c r="AB36" i="40"/>
  <c r="AA36" i="40"/>
  <c r="AG36" i="40"/>
  <c r="F41" i="40"/>
  <c r="N41" i="40"/>
  <c r="V41" i="40"/>
  <c r="K43" i="40"/>
  <c r="I43" i="40"/>
  <c r="H43" i="40"/>
  <c r="T44" i="40"/>
  <c r="R44" i="40"/>
  <c r="Q44" i="40"/>
  <c r="Y70" i="40"/>
  <c r="AD46" i="40"/>
  <c r="AC46" i="40"/>
  <c r="AB46" i="40"/>
  <c r="AA46" i="40"/>
  <c r="AG46" i="40" s="1"/>
  <c r="AF46" i="40"/>
  <c r="K51" i="40"/>
  <c r="I51" i="40"/>
  <c r="H51" i="40"/>
  <c r="T52" i="40"/>
  <c r="R52" i="40"/>
  <c r="Q52" i="40"/>
  <c r="AD54" i="40"/>
  <c r="AC54" i="40"/>
  <c r="AB54" i="40"/>
  <c r="AA54" i="40"/>
  <c r="AG54" i="40" s="1"/>
  <c r="AF54" i="40"/>
  <c r="K59" i="40"/>
  <c r="I59" i="40"/>
  <c r="H59" i="40"/>
  <c r="T60" i="40"/>
  <c r="R60" i="40"/>
  <c r="Q60" i="40"/>
  <c r="AD62" i="40"/>
  <c r="AC62" i="40"/>
  <c r="AB62" i="40"/>
  <c r="AA62" i="40"/>
  <c r="AG62" i="40" s="1"/>
  <c r="AF62" i="40"/>
  <c r="K67" i="40"/>
  <c r="I67" i="40"/>
  <c r="H67" i="40"/>
  <c r="T68" i="40"/>
  <c r="R68" i="40"/>
  <c r="Q68" i="40"/>
  <c r="AD10" i="41"/>
  <c r="AC10" i="41"/>
  <c r="AB10" i="41"/>
  <c r="AA10" i="41"/>
  <c r="Z9" i="41"/>
  <c r="AE20" i="41" s="1"/>
  <c r="AG10" i="41"/>
  <c r="E38" i="41"/>
  <c r="M38" i="41"/>
  <c r="U38" i="41"/>
  <c r="AF14" i="41"/>
  <c r="K15" i="41"/>
  <c r="I15" i="41"/>
  <c r="H15" i="41"/>
  <c r="T16" i="41"/>
  <c r="S16" i="41"/>
  <c r="R16" i="41"/>
  <c r="Q16" i="41"/>
  <c r="AD18" i="41"/>
  <c r="AC18" i="41"/>
  <c r="AB18" i="41"/>
  <c r="AA18" i="41"/>
  <c r="AG18" i="41"/>
  <c r="AF22" i="41"/>
  <c r="K23" i="41"/>
  <c r="I23" i="41"/>
  <c r="H23" i="41"/>
  <c r="T24" i="41"/>
  <c r="R24" i="41"/>
  <c r="Q24" i="41"/>
  <c r="AD26" i="41"/>
  <c r="AC26" i="41"/>
  <c r="AB26" i="41"/>
  <c r="AA26" i="41"/>
  <c r="AG26" i="41"/>
  <c r="AF30" i="41"/>
  <c r="K31" i="41"/>
  <c r="I31" i="41"/>
  <c r="H31" i="41"/>
  <c r="T32" i="41"/>
  <c r="R32" i="41"/>
  <c r="Q32" i="41"/>
  <c r="AD34" i="41"/>
  <c r="AC34" i="41"/>
  <c r="AB34" i="41"/>
  <c r="AA34" i="41"/>
  <c r="AG34" i="41"/>
  <c r="Y42" i="41"/>
  <c r="AD44" i="41"/>
  <c r="AC44" i="41"/>
  <c r="AB44" i="41"/>
  <c r="AA44" i="41"/>
  <c r="AG44" i="41" s="1"/>
  <c r="AF44" i="41"/>
  <c r="D71" i="41"/>
  <c r="L71" i="41"/>
  <c r="K49" i="41"/>
  <c r="I49" i="41"/>
  <c r="H49" i="41"/>
  <c r="T50" i="41"/>
  <c r="S50" i="41"/>
  <c r="R50" i="41"/>
  <c r="Q50" i="41"/>
  <c r="H57" i="41"/>
  <c r="K57" i="41"/>
  <c r="I57" i="41"/>
  <c r="T64" i="41"/>
  <c r="S64" i="41"/>
  <c r="R64" i="41"/>
  <c r="Q64" i="41"/>
  <c r="M9" i="42"/>
  <c r="T17" i="42"/>
  <c r="R17" i="42"/>
  <c r="Q17" i="42"/>
  <c r="X42" i="42"/>
  <c r="K46" i="42"/>
  <c r="G71" i="42"/>
  <c r="I46" i="42"/>
  <c r="H46" i="42"/>
  <c r="T67" i="42"/>
  <c r="R67" i="42"/>
  <c r="Q67" i="42"/>
  <c r="C10" i="43"/>
  <c r="F39" i="43"/>
  <c r="K15" i="43"/>
  <c r="I15" i="43"/>
  <c r="H15" i="43"/>
  <c r="T9" i="40"/>
  <c r="R9" i="40"/>
  <c r="Q9" i="40"/>
  <c r="P8" i="40"/>
  <c r="S20" i="40" s="1"/>
  <c r="X8" i="40"/>
  <c r="AD11" i="40"/>
  <c r="AC11" i="40"/>
  <c r="AB11" i="40"/>
  <c r="AG11" i="40"/>
  <c r="AA11" i="40"/>
  <c r="C37" i="40"/>
  <c r="AF15" i="40"/>
  <c r="K16" i="40"/>
  <c r="I16" i="40"/>
  <c r="H16" i="40"/>
  <c r="T17" i="40"/>
  <c r="S17" i="40"/>
  <c r="R17" i="40"/>
  <c r="Q17" i="40"/>
  <c r="AD19" i="40"/>
  <c r="AC19" i="40"/>
  <c r="AB19" i="40"/>
  <c r="AA19" i="40"/>
  <c r="AG19" i="40"/>
  <c r="AF23" i="40"/>
  <c r="K24" i="40"/>
  <c r="J24" i="40"/>
  <c r="I24" i="40"/>
  <c r="H24" i="40"/>
  <c r="T25" i="40"/>
  <c r="R25" i="40"/>
  <c r="Q25" i="40"/>
  <c r="AD27" i="40"/>
  <c r="AC27" i="40"/>
  <c r="AB27" i="40"/>
  <c r="AA27" i="40"/>
  <c r="AG27" i="40"/>
  <c r="AF31" i="40"/>
  <c r="K32" i="40"/>
  <c r="J32" i="40"/>
  <c r="I32" i="40"/>
  <c r="H32" i="40"/>
  <c r="T33" i="40"/>
  <c r="R33" i="40"/>
  <c r="Q33" i="40"/>
  <c r="AD35" i="40"/>
  <c r="AC35" i="40"/>
  <c r="AB35" i="40"/>
  <c r="AA35" i="40"/>
  <c r="AG35" i="40"/>
  <c r="K42" i="40"/>
  <c r="I42" i="40"/>
  <c r="H42" i="40"/>
  <c r="G41" i="40"/>
  <c r="J45" i="40" s="1"/>
  <c r="O41" i="40"/>
  <c r="W41" i="40"/>
  <c r="T43" i="40"/>
  <c r="R43" i="40"/>
  <c r="Q43" i="40"/>
  <c r="AD45" i="40"/>
  <c r="AC45" i="40"/>
  <c r="AB45" i="40"/>
  <c r="AA45" i="40"/>
  <c r="AG45" i="40" s="1"/>
  <c r="Z70" i="40"/>
  <c r="AF45" i="40"/>
  <c r="K50" i="40"/>
  <c r="I50" i="40"/>
  <c r="H50" i="40"/>
  <c r="T51" i="40"/>
  <c r="R51" i="40"/>
  <c r="Q51" i="40"/>
  <c r="AD53" i="40"/>
  <c r="AC53" i="40"/>
  <c r="AB53" i="40"/>
  <c r="AA53" i="40"/>
  <c r="AG53" i="40" s="1"/>
  <c r="AF53" i="40"/>
  <c r="K58" i="40"/>
  <c r="I58" i="40"/>
  <c r="H58" i="40"/>
  <c r="T59" i="40"/>
  <c r="R59" i="40"/>
  <c r="Q59" i="40"/>
  <c r="AD61" i="40"/>
  <c r="AC61" i="40"/>
  <c r="AB61" i="40"/>
  <c r="AA61" i="40"/>
  <c r="AG61" i="40" s="1"/>
  <c r="AF61" i="40"/>
  <c r="K66" i="40"/>
  <c r="I66" i="40"/>
  <c r="H66" i="40"/>
  <c r="T67" i="40"/>
  <c r="R67" i="40"/>
  <c r="Q67" i="40"/>
  <c r="AD69" i="40"/>
  <c r="AC69" i="40"/>
  <c r="AB69" i="40"/>
  <c r="AA69" i="40"/>
  <c r="AG69" i="40" s="1"/>
  <c r="AF69" i="40"/>
  <c r="C9" i="41"/>
  <c r="F38" i="41"/>
  <c r="N38" i="41"/>
  <c r="AF13" i="41"/>
  <c r="V38" i="41"/>
  <c r="AF38" i="41" s="1"/>
  <c r="K14" i="41"/>
  <c r="I14" i="41"/>
  <c r="H14" i="41"/>
  <c r="T15" i="41"/>
  <c r="S15" i="41"/>
  <c r="R15" i="41"/>
  <c r="Q15" i="41"/>
  <c r="AD17" i="41"/>
  <c r="AC17" i="41"/>
  <c r="AB17" i="41"/>
  <c r="AA17" i="41"/>
  <c r="AG17" i="41"/>
  <c r="AE17" i="41"/>
  <c r="AF21" i="41"/>
  <c r="K22" i="41"/>
  <c r="I22" i="41"/>
  <c r="H22" i="41"/>
  <c r="T23" i="41"/>
  <c r="R23" i="41"/>
  <c r="Q23" i="41"/>
  <c r="AD25" i="41"/>
  <c r="AC25" i="41"/>
  <c r="AB25" i="41"/>
  <c r="AA25" i="41"/>
  <c r="AG25" i="41"/>
  <c r="AF29" i="41"/>
  <c r="K30" i="41"/>
  <c r="I30" i="41"/>
  <c r="H30" i="41"/>
  <c r="T31" i="41"/>
  <c r="S31" i="41"/>
  <c r="R31" i="41"/>
  <c r="Q31" i="41"/>
  <c r="AD33" i="41"/>
  <c r="AC33" i="41"/>
  <c r="AB33" i="41"/>
  <c r="AA33" i="41"/>
  <c r="AG33" i="41"/>
  <c r="AF37" i="41"/>
  <c r="AD43" i="41"/>
  <c r="AC43" i="41"/>
  <c r="AB43" i="41"/>
  <c r="AA43" i="41"/>
  <c r="AG43" i="41" s="1"/>
  <c r="Z42" i="41"/>
  <c r="AE46" i="41" s="1"/>
  <c r="AF43" i="41"/>
  <c r="AE43" i="41"/>
  <c r="E71" i="41"/>
  <c r="M71" i="41"/>
  <c r="U71" i="41"/>
  <c r="K48" i="41"/>
  <c r="J48" i="41"/>
  <c r="I48" i="41"/>
  <c r="H48" i="41"/>
  <c r="T49" i="41"/>
  <c r="S49" i="41"/>
  <c r="R49" i="41"/>
  <c r="Q49" i="41"/>
  <c r="AD51" i="41"/>
  <c r="AC51" i="41"/>
  <c r="AB51" i="41"/>
  <c r="AA51" i="41"/>
  <c r="AG51" i="41" s="1"/>
  <c r="AF51" i="41"/>
  <c r="AE51" i="41"/>
  <c r="K55" i="41"/>
  <c r="I55" i="41"/>
  <c r="H55" i="41"/>
  <c r="AF66" i="41"/>
  <c r="AE66" i="41"/>
  <c r="AD66" i="41"/>
  <c r="AC66" i="41"/>
  <c r="AB66" i="41"/>
  <c r="AA66" i="41"/>
  <c r="AG66" i="41" s="1"/>
  <c r="U9" i="42"/>
  <c r="D38" i="42"/>
  <c r="K20" i="42"/>
  <c r="I20" i="42"/>
  <c r="H20" i="42"/>
  <c r="O71" i="42"/>
  <c r="AC48" i="42"/>
  <c r="AA48" i="42"/>
  <c r="Z48" i="42"/>
  <c r="K70" i="42"/>
  <c r="I70" i="42"/>
  <c r="H70" i="42"/>
  <c r="N39" i="43"/>
  <c r="T16" i="43"/>
  <c r="S16" i="43"/>
  <c r="R16" i="43"/>
  <c r="Q16" i="43"/>
  <c r="S16" i="40"/>
  <c r="R16" i="40"/>
  <c r="Q16" i="40"/>
  <c r="T16" i="40"/>
  <c r="AC18" i="40"/>
  <c r="AB18" i="40"/>
  <c r="AA18" i="40"/>
  <c r="AG18" i="40"/>
  <c r="AD18" i="40"/>
  <c r="AF22" i="40"/>
  <c r="J23" i="40"/>
  <c r="I23" i="40"/>
  <c r="H23" i="40"/>
  <c r="K23" i="40"/>
  <c r="S24" i="40"/>
  <c r="R24" i="40"/>
  <c r="Q24" i="40"/>
  <c r="T24" i="40"/>
  <c r="AC26" i="40"/>
  <c r="AB26" i="40"/>
  <c r="AA26" i="40"/>
  <c r="AG26" i="40"/>
  <c r="AD26" i="40"/>
  <c r="AF30" i="40"/>
  <c r="J31" i="40"/>
  <c r="I31" i="40"/>
  <c r="H31" i="40"/>
  <c r="K31" i="40"/>
  <c r="S32" i="40"/>
  <c r="R32" i="40"/>
  <c r="Q32" i="40"/>
  <c r="T32" i="40"/>
  <c r="AC34" i="40"/>
  <c r="AB34" i="40"/>
  <c r="AA34" i="40"/>
  <c r="AG34" i="40"/>
  <c r="AD34" i="40"/>
  <c r="R42" i="40"/>
  <c r="Q42" i="40"/>
  <c r="P41" i="40"/>
  <c r="S61" i="40" s="1"/>
  <c r="T42" i="40"/>
  <c r="X41" i="40"/>
  <c r="AC44" i="40"/>
  <c r="AB44" i="40"/>
  <c r="AA44" i="40"/>
  <c r="AG44" i="40" s="1"/>
  <c r="AF44" i="40"/>
  <c r="AD44" i="40"/>
  <c r="C70" i="40"/>
  <c r="I49" i="40"/>
  <c r="H49" i="40"/>
  <c r="K49" i="40"/>
  <c r="R50" i="40"/>
  <c r="Q50" i="40"/>
  <c r="T50" i="40"/>
  <c r="AC52" i="40"/>
  <c r="AB52" i="40"/>
  <c r="AA52" i="40"/>
  <c r="AG52" i="40" s="1"/>
  <c r="AF52" i="40"/>
  <c r="AD52" i="40"/>
  <c r="I57" i="40"/>
  <c r="H57" i="40"/>
  <c r="K57" i="40"/>
  <c r="S58" i="40"/>
  <c r="R58" i="40"/>
  <c r="Q58" i="40"/>
  <c r="T58" i="40"/>
  <c r="AC60" i="40"/>
  <c r="AB60" i="40"/>
  <c r="AA60" i="40"/>
  <c r="AG60" i="40" s="1"/>
  <c r="AF60" i="40"/>
  <c r="AD60" i="40"/>
  <c r="I65" i="40"/>
  <c r="H65" i="40"/>
  <c r="K65" i="40"/>
  <c r="S66" i="40"/>
  <c r="R66" i="40"/>
  <c r="Q66" i="40"/>
  <c r="T66" i="40"/>
  <c r="AC68" i="40"/>
  <c r="AB68" i="40"/>
  <c r="AA68" i="40"/>
  <c r="AG68" i="40" s="1"/>
  <c r="AF68" i="40"/>
  <c r="AD68" i="40"/>
  <c r="D9" i="41"/>
  <c r="L9" i="41"/>
  <c r="AF12" i="41"/>
  <c r="I13" i="41"/>
  <c r="H13" i="41"/>
  <c r="G38" i="41"/>
  <c r="K13" i="41"/>
  <c r="O38" i="41"/>
  <c r="W38" i="41"/>
  <c r="R14" i="41"/>
  <c r="Q14" i="41"/>
  <c r="T14" i="41"/>
  <c r="AC16" i="41"/>
  <c r="AB16" i="41"/>
  <c r="AA16" i="41"/>
  <c r="AG16" i="41"/>
  <c r="AD16" i="41"/>
  <c r="AF20" i="41"/>
  <c r="I21" i="41"/>
  <c r="H21" i="41"/>
  <c r="K21" i="41"/>
  <c r="S22" i="41"/>
  <c r="R22" i="41"/>
  <c r="Q22" i="41"/>
  <c r="T22" i="41"/>
  <c r="AC24" i="41"/>
  <c r="AB24" i="41"/>
  <c r="AA24" i="41"/>
  <c r="AG24" i="41"/>
  <c r="AE24" i="41"/>
  <c r="AD24" i="41"/>
  <c r="AF28" i="41"/>
  <c r="I29" i="41"/>
  <c r="H29" i="41"/>
  <c r="K29" i="41"/>
  <c r="S30" i="41"/>
  <c r="R30" i="41"/>
  <c r="Q30" i="41"/>
  <c r="T30" i="41"/>
  <c r="AC32" i="41"/>
  <c r="AB32" i="41"/>
  <c r="AA32" i="41"/>
  <c r="AG32" i="41"/>
  <c r="AD32" i="41"/>
  <c r="AF36" i="41"/>
  <c r="J37" i="41"/>
  <c r="I37" i="41"/>
  <c r="H37" i="41"/>
  <c r="K37" i="41"/>
  <c r="C42" i="41"/>
  <c r="F71" i="41"/>
  <c r="N71" i="41"/>
  <c r="V71" i="41"/>
  <c r="J47" i="41"/>
  <c r="I47" i="41"/>
  <c r="H47" i="41"/>
  <c r="K47" i="41"/>
  <c r="S48" i="41"/>
  <c r="R48" i="41"/>
  <c r="Q48" i="41"/>
  <c r="T48" i="41"/>
  <c r="AC50" i="41"/>
  <c r="AB50" i="41"/>
  <c r="AA50" i="41"/>
  <c r="AG50" i="41" s="1"/>
  <c r="AF50" i="41"/>
  <c r="AE50" i="41"/>
  <c r="AD50" i="41"/>
  <c r="Q58" i="41"/>
  <c r="T58" i="41"/>
  <c r="S58" i="41"/>
  <c r="R58" i="41"/>
  <c r="L38" i="42"/>
  <c r="AC22" i="42"/>
  <c r="AA22" i="42"/>
  <c r="Z22" i="42"/>
  <c r="W71" i="42"/>
  <c r="T51" i="42"/>
  <c r="R51" i="42"/>
  <c r="Q51" i="42"/>
  <c r="V39" i="43"/>
  <c r="AC17" i="43"/>
  <c r="AA17" i="43"/>
  <c r="Z17" i="43"/>
  <c r="AB9" i="40"/>
  <c r="AA9" i="40"/>
  <c r="Z8" i="40"/>
  <c r="AE23" i="40" s="1"/>
  <c r="AD9" i="40"/>
  <c r="AG9" i="40"/>
  <c r="AC9" i="40"/>
  <c r="E37" i="40"/>
  <c r="M37" i="40"/>
  <c r="U37" i="40"/>
  <c r="AF13" i="40"/>
  <c r="I14" i="40"/>
  <c r="H14" i="40"/>
  <c r="K14" i="40"/>
  <c r="J14" i="40"/>
  <c r="R15" i="40"/>
  <c r="Q15" i="40"/>
  <c r="T15" i="40"/>
  <c r="S15" i="40"/>
  <c r="AB17" i="40"/>
  <c r="AA17" i="40"/>
  <c r="AG17" i="40"/>
  <c r="AD17" i="40"/>
  <c r="AC17" i="40"/>
  <c r="AF21" i="40"/>
  <c r="I22" i="40"/>
  <c r="H22" i="40"/>
  <c r="K22" i="40"/>
  <c r="J22" i="40"/>
  <c r="R23" i="40"/>
  <c r="Q23" i="40"/>
  <c r="T23" i="40"/>
  <c r="S23" i="40"/>
  <c r="AB25" i="40"/>
  <c r="AA25" i="40"/>
  <c r="AG25" i="40"/>
  <c r="AD25" i="40"/>
  <c r="AC25" i="40"/>
  <c r="AF29" i="40"/>
  <c r="I30" i="40"/>
  <c r="H30" i="40"/>
  <c r="K30" i="40"/>
  <c r="J30" i="40"/>
  <c r="R31" i="40"/>
  <c r="Q31" i="40"/>
  <c r="T31" i="40"/>
  <c r="S31" i="40"/>
  <c r="AB33" i="40"/>
  <c r="AA33" i="40"/>
  <c r="AG33" i="40"/>
  <c r="AD33" i="40"/>
  <c r="AC33" i="40"/>
  <c r="Y41" i="40"/>
  <c r="AB43" i="40"/>
  <c r="AA43" i="40"/>
  <c r="AG43" i="40" s="1"/>
  <c r="AF43" i="40"/>
  <c r="AD43" i="40"/>
  <c r="AC43" i="40"/>
  <c r="D70" i="40"/>
  <c r="L70" i="40"/>
  <c r="I48" i="40"/>
  <c r="H48" i="40"/>
  <c r="K48" i="40"/>
  <c r="R49" i="40"/>
  <c r="Q49" i="40"/>
  <c r="T49" i="40"/>
  <c r="S49" i="40"/>
  <c r="AB51" i="40"/>
  <c r="AA51" i="40"/>
  <c r="AG51" i="40" s="1"/>
  <c r="AF51" i="40"/>
  <c r="AD51" i="40"/>
  <c r="AC51" i="40"/>
  <c r="I56" i="40"/>
  <c r="H56" i="40"/>
  <c r="K56" i="40"/>
  <c r="R57" i="40"/>
  <c r="Q57" i="40"/>
  <c r="T57" i="40"/>
  <c r="S57" i="40"/>
  <c r="AB59" i="40"/>
  <c r="AA59" i="40"/>
  <c r="AG59" i="40" s="1"/>
  <c r="AF59" i="40"/>
  <c r="AD59" i="40"/>
  <c r="AC59" i="40"/>
  <c r="I64" i="40"/>
  <c r="H64" i="40"/>
  <c r="K64" i="40"/>
  <c r="R65" i="40"/>
  <c r="Q65" i="40"/>
  <c r="T65" i="40"/>
  <c r="S65" i="40"/>
  <c r="AB67" i="40"/>
  <c r="AA67" i="40"/>
  <c r="AG67" i="40" s="1"/>
  <c r="AF67" i="40"/>
  <c r="AD67" i="40"/>
  <c r="AC67" i="40"/>
  <c r="E9" i="41"/>
  <c r="M9" i="41"/>
  <c r="U9" i="41"/>
  <c r="AF11" i="41"/>
  <c r="I12" i="41"/>
  <c r="H12" i="41"/>
  <c r="K12" i="41"/>
  <c r="R13" i="41"/>
  <c r="Q13" i="41"/>
  <c r="P38" i="41"/>
  <c r="T13" i="41"/>
  <c r="S13" i="41"/>
  <c r="X38" i="41"/>
  <c r="AB15" i="41"/>
  <c r="AA15" i="41"/>
  <c r="AG15" i="41"/>
  <c r="AD15" i="41"/>
  <c r="AC15" i="41"/>
  <c r="AF19" i="41"/>
  <c r="I20" i="41"/>
  <c r="H20" i="41"/>
  <c r="K20" i="41"/>
  <c r="R21" i="41"/>
  <c r="Q21" i="41"/>
  <c r="T21" i="41"/>
  <c r="S21" i="41"/>
  <c r="AB23" i="41"/>
  <c r="AA23" i="41"/>
  <c r="AG23" i="41"/>
  <c r="AD23" i="41"/>
  <c r="AC23" i="41"/>
  <c r="AF27" i="41"/>
  <c r="I28" i="41"/>
  <c r="H28" i="41"/>
  <c r="K28" i="41"/>
  <c r="R29" i="41"/>
  <c r="Q29" i="41"/>
  <c r="T29" i="41"/>
  <c r="S29" i="41"/>
  <c r="AB31" i="41"/>
  <c r="AA31" i="41"/>
  <c r="AG31" i="41"/>
  <c r="AD31" i="41"/>
  <c r="AC31" i="41"/>
  <c r="AF35" i="41"/>
  <c r="I36" i="41"/>
  <c r="H36" i="41"/>
  <c r="K36" i="41"/>
  <c r="R37" i="41"/>
  <c r="Q37" i="41"/>
  <c r="T37" i="41"/>
  <c r="S37" i="41"/>
  <c r="D42" i="41"/>
  <c r="L42" i="41"/>
  <c r="I46" i="41"/>
  <c r="H46" i="41"/>
  <c r="G71" i="41"/>
  <c r="K46" i="41"/>
  <c r="J46" i="41"/>
  <c r="O71" i="41"/>
  <c r="W71" i="41"/>
  <c r="R47" i="41"/>
  <c r="Q47" i="41"/>
  <c r="T47" i="41"/>
  <c r="S47" i="41"/>
  <c r="AB49" i="41"/>
  <c r="AA49" i="41"/>
  <c r="AG49" i="41" s="1"/>
  <c r="AF49" i="41"/>
  <c r="AE49" i="41"/>
  <c r="AD49" i="41"/>
  <c r="AC49" i="41"/>
  <c r="AF52" i="41"/>
  <c r="AE52" i="41"/>
  <c r="AD52" i="41"/>
  <c r="AB52" i="41"/>
  <c r="AA52" i="41"/>
  <c r="AG52" i="41" s="1"/>
  <c r="AC52" i="41"/>
  <c r="T56" i="41"/>
  <c r="S56" i="41"/>
  <c r="R56" i="41"/>
  <c r="Q56" i="41"/>
  <c r="T25" i="42"/>
  <c r="R25" i="42"/>
  <c r="Q25" i="42"/>
  <c r="K54" i="42"/>
  <c r="I54" i="42"/>
  <c r="H54" i="42"/>
  <c r="AD39" i="43"/>
  <c r="C8" i="40"/>
  <c r="F37" i="40"/>
  <c r="N37" i="40"/>
  <c r="V37" i="40"/>
  <c r="AF37" i="40" s="1"/>
  <c r="AF12" i="40"/>
  <c r="H13" i="40"/>
  <c r="K13" i="40"/>
  <c r="J13" i="40"/>
  <c r="I13" i="40"/>
  <c r="Q14" i="40"/>
  <c r="T14" i="40"/>
  <c r="S14" i="40"/>
  <c r="R14" i="40"/>
  <c r="AA16" i="40"/>
  <c r="AG16" i="40"/>
  <c r="AD16" i="40"/>
  <c r="AC16" i="40"/>
  <c r="AB16" i="40"/>
  <c r="AF20" i="40"/>
  <c r="H21" i="40"/>
  <c r="K21" i="40"/>
  <c r="J21" i="40"/>
  <c r="I21" i="40"/>
  <c r="Q22" i="40"/>
  <c r="T22" i="40"/>
  <c r="S22" i="40"/>
  <c r="R22" i="40"/>
  <c r="AA24" i="40"/>
  <c r="AG24" i="40"/>
  <c r="AD24" i="40"/>
  <c r="AC24" i="40"/>
  <c r="AB24" i="40"/>
  <c r="AF28" i="40"/>
  <c r="H29" i="40"/>
  <c r="K29" i="40"/>
  <c r="J29" i="40"/>
  <c r="I29" i="40"/>
  <c r="Q30" i="40"/>
  <c r="T30" i="40"/>
  <c r="S30" i="40"/>
  <c r="R30" i="40"/>
  <c r="AA32" i="40"/>
  <c r="AG32" i="40"/>
  <c r="AD32" i="40"/>
  <c r="AC32" i="40"/>
  <c r="AB32" i="40"/>
  <c r="AF36" i="40"/>
  <c r="AA42" i="40"/>
  <c r="AG42" i="40" s="1"/>
  <c r="Z41" i="40"/>
  <c r="AE47" i="40" s="1"/>
  <c r="AF42" i="40"/>
  <c r="AD42" i="40"/>
  <c r="AC42" i="40"/>
  <c r="AB42" i="40"/>
  <c r="E70" i="40"/>
  <c r="M70" i="40"/>
  <c r="U70" i="40"/>
  <c r="H47" i="40"/>
  <c r="K47" i="40"/>
  <c r="I47" i="40"/>
  <c r="Q48" i="40"/>
  <c r="T48" i="40"/>
  <c r="S48" i="40"/>
  <c r="R48" i="40"/>
  <c r="AA50" i="40"/>
  <c r="AG50" i="40" s="1"/>
  <c r="AF50" i="40"/>
  <c r="AD50" i="40"/>
  <c r="AC50" i="40"/>
  <c r="AB50" i="40"/>
  <c r="H55" i="40"/>
  <c r="K55" i="40"/>
  <c r="I55" i="40"/>
  <c r="Q56" i="40"/>
  <c r="T56" i="40"/>
  <c r="S56" i="40"/>
  <c r="R56" i="40"/>
  <c r="AA58" i="40"/>
  <c r="AG58" i="40" s="1"/>
  <c r="AF58" i="40"/>
  <c r="AE58" i="40"/>
  <c r="AD58" i="40"/>
  <c r="AC58" i="40"/>
  <c r="AB58" i="40"/>
  <c r="H63" i="40"/>
  <c r="K63" i="40"/>
  <c r="I63" i="40"/>
  <c r="Q64" i="40"/>
  <c r="T64" i="40"/>
  <c r="S64" i="40"/>
  <c r="R64" i="40"/>
  <c r="AA66" i="40"/>
  <c r="AG66" i="40" s="1"/>
  <c r="AF66" i="40"/>
  <c r="AE66" i="40"/>
  <c r="AD66" i="40"/>
  <c r="AC66" i="40"/>
  <c r="AB66" i="40"/>
  <c r="F9" i="41"/>
  <c r="N9" i="41"/>
  <c r="V9" i="41"/>
  <c r="AF10" i="41"/>
  <c r="H11" i="41"/>
  <c r="K11" i="41"/>
  <c r="I11" i="41"/>
  <c r="Q12" i="41"/>
  <c r="T12" i="41"/>
  <c r="S12" i="41"/>
  <c r="R12" i="41"/>
  <c r="Y38" i="41"/>
  <c r="AA14" i="41"/>
  <c r="AG14" i="41"/>
  <c r="AD14" i="41"/>
  <c r="AC14" i="41"/>
  <c r="AB14" i="41"/>
  <c r="AF18" i="41"/>
  <c r="H19" i="41"/>
  <c r="K19" i="41"/>
  <c r="I19" i="41"/>
  <c r="Q20" i="41"/>
  <c r="T20" i="41"/>
  <c r="S20" i="41"/>
  <c r="R20" i="41"/>
  <c r="AA22" i="41"/>
  <c r="AG22" i="41"/>
  <c r="AD22" i="41"/>
  <c r="AC22" i="41"/>
  <c r="AB22" i="41"/>
  <c r="AF26" i="41"/>
  <c r="H27" i="41"/>
  <c r="K27" i="41"/>
  <c r="I27" i="41"/>
  <c r="Q28" i="41"/>
  <c r="T28" i="41"/>
  <c r="S28" i="41"/>
  <c r="R28" i="41"/>
  <c r="AA30" i="41"/>
  <c r="AG30" i="41"/>
  <c r="AD30" i="41"/>
  <c r="AC30" i="41"/>
  <c r="AB30" i="41"/>
  <c r="AF34" i="41"/>
  <c r="H35" i="41"/>
  <c r="K35" i="41"/>
  <c r="I35" i="41"/>
  <c r="Q36" i="41"/>
  <c r="T36" i="41"/>
  <c r="S36" i="41"/>
  <c r="R36" i="41"/>
  <c r="E42" i="41"/>
  <c r="M42" i="41"/>
  <c r="U42" i="41"/>
  <c r="H45" i="41"/>
  <c r="K45" i="41"/>
  <c r="J45" i="41"/>
  <c r="I45" i="41"/>
  <c r="P71" i="41"/>
  <c r="Q46" i="41"/>
  <c r="T46" i="41"/>
  <c r="S46" i="41"/>
  <c r="R46" i="41"/>
  <c r="X71" i="41"/>
  <c r="AA48" i="41"/>
  <c r="AG48" i="41" s="1"/>
  <c r="AF48" i="41"/>
  <c r="AE48" i="41"/>
  <c r="AD48" i="41"/>
  <c r="AC48" i="41"/>
  <c r="AB48" i="41"/>
  <c r="AA60" i="41"/>
  <c r="AG60" i="41" s="1"/>
  <c r="AF60" i="41"/>
  <c r="AE60" i="41"/>
  <c r="AD60" i="41"/>
  <c r="AC60" i="41"/>
  <c r="AB60" i="41"/>
  <c r="K28" i="42"/>
  <c r="J28" i="42"/>
  <c r="I28" i="42"/>
  <c r="H28" i="42"/>
  <c r="AC56" i="42"/>
  <c r="AA56" i="42"/>
  <c r="Z56" i="42"/>
  <c r="BD19" i="43"/>
  <c r="BB19" i="43"/>
  <c r="BA19" i="43"/>
  <c r="K23" i="44"/>
  <c r="I23" i="44"/>
  <c r="D8" i="40"/>
  <c r="L8" i="40"/>
  <c r="AF11" i="40"/>
  <c r="G37" i="40"/>
  <c r="K12" i="40"/>
  <c r="J12" i="40"/>
  <c r="I12" i="40"/>
  <c r="H12" i="40"/>
  <c r="O37" i="40"/>
  <c r="W37" i="40"/>
  <c r="T13" i="40"/>
  <c r="S13" i="40"/>
  <c r="R13" i="40"/>
  <c r="Q13" i="40"/>
  <c r="AG15" i="40"/>
  <c r="AD15" i="40"/>
  <c r="AC15" i="40"/>
  <c r="AB15" i="40"/>
  <c r="AA15" i="40"/>
  <c r="AF19" i="40"/>
  <c r="K20" i="40"/>
  <c r="J20" i="40"/>
  <c r="I20" i="40"/>
  <c r="H20" i="40"/>
  <c r="T21" i="40"/>
  <c r="S21" i="40"/>
  <c r="R21" i="40"/>
  <c r="Q21" i="40"/>
  <c r="AG23" i="40"/>
  <c r="AD23" i="40"/>
  <c r="AC23" i="40"/>
  <c r="AB23" i="40"/>
  <c r="AA23" i="40"/>
  <c r="AF27" i="40"/>
  <c r="K28" i="40"/>
  <c r="J28" i="40"/>
  <c r="I28" i="40"/>
  <c r="H28" i="40"/>
  <c r="T29" i="40"/>
  <c r="S29" i="40"/>
  <c r="R29" i="40"/>
  <c r="Q29" i="40"/>
  <c r="AG31" i="40"/>
  <c r="AD31" i="40"/>
  <c r="AC31" i="40"/>
  <c r="AB31" i="40"/>
  <c r="AA31" i="40"/>
  <c r="AF35" i="40"/>
  <c r="K36" i="40"/>
  <c r="J36" i="40"/>
  <c r="I36" i="40"/>
  <c r="H36" i="40"/>
  <c r="C41" i="40"/>
  <c r="F70" i="40"/>
  <c r="N70" i="40"/>
  <c r="V70" i="40"/>
  <c r="K46" i="40"/>
  <c r="I46" i="40"/>
  <c r="H46" i="40"/>
  <c r="T47" i="40"/>
  <c r="S47" i="40"/>
  <c r="R47" i="40"/>
  <c r="Q47" i="40"/>
  <c r="AF49" i="40"/>
  <c r="AE49" i="40"/>
  <c r="AD49" i="40"/>
  <c r="AC49" i="40"/>
  <c r="AB49" i="40"/>
  <c r="AA49" i="40"/>
  <c r="AG49" i="40" s="1"/>
  <c r="K54" i="40"/>
  <c r="I54" i="40"/>
  <c r="H54" i="40"/>
  <c r="T55" i="40"/>
  <c r="S55" i="40"/>
  <c r="R55" i="40"/>
  <c r="Q55" i="40"/>
  <c r="AF57" i="40"/>
  <c r="AE57" i="40"/>
  <c r="AD57" i="40"/>
  <c r="AC57" i="40"/>
  <c r="AB57" i="40"/>
  <c r="AA57" i="40"/>
  <c r="AG57" i="40" s="1"/>
  <c r="K62" i="40"/>
  <c r="I62" i="40"/>
  <c r="H62" i="40"/>
  <c r="T63" i="40"/>
  <c r="S63" i="40"/>
  <c r="R63" i="40"/>
  <c r="Q63" i="40"/>
  <c r="AF65" i="40"/>
  <c r="AE65" i="40"/>
  <c r="AD65" i="40"/>
  <c r="AC65" i="40"/>
  <c r="AB65" i="40"/>
  <c r="AA65" i="40"/>
  <c r="AG65" i="40" s="1"/>
  <c r="K10" i="41"/>
  <c r="I10" i="41"/>
  <c r="G9" i="41"/>
  <c r="J33" i="41" s="1"/>
  <c r="H10" i="41"/>
  <c r="O9" i="41"/>
  <c r="W9" i="41"/>
  <c r="T11" i="41"/>
  <c r="S11" i="41"/>
  <c r="R11" i="41"/>
  <c r="Q11" i="41"/>
  <c r="Z38" i="41"/>
  <c r="AG13" i="41"/>
  <c r="AD13" i="41"/>
  <c r="AC13" i="41"/>
  <c r="AB13" i="41"/>
  <c r="AA13" i="41"/>
  <c r="AF17" i="41"/>
  <c r="K18" i="41"/>
  <c r="J18" i="41"/>
  <c r="I18" i="41"/>
  <c r="H18" i="41"/>
  <c r="T19" i="41"/>
  <c r="S19" i="41"/>
  <c r="R19" i="41"/>
  <c r="Q19" i="41"/>
  <c r="AG21" i="41"/>
  <c r="AD21" i="41"/>
  <c r="AC21" i="41"/>
  <c r="AB21" i="41"/>
  <c r="AA21" i="41"/>
  <c r="AF25" i="41"/>
  <c r="K26" i="41"/>
  <c r="J26" i="41"/>
  <c r="I26" i="41"/>
  <c r="H26" i="41"/>
  <c r="T27" i="41"/>
  <c r="S27" i="41"/>
  <c r="R27" i="41"/>
  <c r="Q27" i="41"/>
  <c r="AG29" i="41"/>
  <c r="AD29" i="41"/>
  <c r="AC29" i="41"/>
  <c r="AB29" i="41"/>
  <c r="AA29" i="41"/>
  <c r="AF33" i="41"/>
  <c r="K34" i="41"/>
  <c r="J34" i="41"/>
  <c r="I34" i="41"/>
  <c r="H34" i="41"/>
  <c r="T35" i="41"/>
  <c r="S35" i="41"/>
  <c r="R35" i="41"/>
  <c r="Q35" i="41"/>
  <c r="AG37" i="41"/>
  <c r="AD37" i="41"/>
  <c r="AC37" i="41"/>
  <c r="AB37" i="41"/>
  <c r="AA37" i="41"/>
  <c r="F42" i="41"/>
  <c r="N42" i="41"/>
  <c r="V42" i="41"/>
  <c r="K44" i="41"/>
  <c r="J44" i="41"/>
  <c r="I44" i="41"/>
  <c r="H44" i="41"/>
  <c r="T45" i="41"/>
  <c r="S45" i="41"/>
  <c r="R45" i="41"/>
  <c r="Q45" i="41"/>
  <c r="Y71" i="41"/>
  <c r="AF47" i="41"/>
  <c r="AE47" i="41"/>
  <c r="AD47" i="41"/>
  <c r="AC47" i="41"/>
  <c r="AB47" i="41"/>
  <c r="AA47" i="41"/>
  <c r="AG47" i="41" s="1"/>
  <c r="K52" i="41"/>
  <c r="J52" i="41"/>
  <c r="I52" i="41"/>
  <c r="H52" i="41"/>
  <c r="T52" i="41"/>
  <c r="S52" i="41"/>
  <c r="R52" i="41"/>
  <c r="Q52" i="41"/>
  <c r="AE58" i="41"/>
  <c r="AD58" i="41"/>
  <c r="AC58" i="41"/>
  <c r="AB58" i="41"/>
  <c r="AA58" i="41"/>
  <c r="AG58" i="41" s="1"/>
  <c r="AF58" i="41"/>
  <c r="AC30" i="42"/>
  <c r="AA30" i="42"/>
  <c r="Z30" i="42"/>
  <c r="T59" i="42"/>
  <c r="S59" i="42"/>
  <c r="R59" i="42"/>
  <c r="Q59" i="42"/>
  <c r="AU11" i="43"/>
  <c r="AT11" i="43"/>
  <c r="AS11" i="43"/>
  <c r="AR11" i="43"/>
  <c r="AQ10" i="43"/>
  <c r="AU26" i="43"/>
  <c r="AT26" i="43"/>
  <c r="AS26" i="43"/>
  <c r="AR26" i="43"/>
  <c r="AA43" i="44"/>
  <c r="D8" i="46"/>
  <c r="K54" i="41"/>
  <c r="J54" i="41"/>
  <c r="I54" i="41"/>
  <c r="H54" i="41"/>
  <c r="T55" i="41"/>
  <c r="S55" i="41"/>
  <c r="R55" i="41"/>
  <c r="Q55" i="41"/>
  <c r="AF57" i="41"/>
  <c r="AD57" i="41"/>
  <c r="AC57" i="41"/>
  <c r="AB57" i="41"/>
  <c r="AA57" i="41"/>
  <c r="AG57" i="41" s="1"/>
  <c r="AE57" i="41"/>
  <c r="K62" i="41"/>
  <c r="J62" i="41"/>
  <c r="I62" i="41"/>
  <c r="H62" i="41"/>
  <c r="T63" i="41"/>
  <c r="S63" i="41"/>
  <c r="R63" i="41"/>
  <c r="Q63" i="41"/>
  <c r="AF65" i="41"/>
  <c r="AE65" i="41"/>
  <c r="AD65" i="41"/>
  <c r="AC65" i="41"/>
  <c r="AB65" i="41"/>
  <c r="AA65" i="41"/>
  <c r="AG65" i="41" s="1"/>
  <c r="K70" i="41"/>
  <c r="J70" i="41"/>
  <c r="I70" i="41"/>
  <c r="H70" i="41"/>
  <c r="F9" i="42"/>
  <c r="N9" i="42"/>
  <c r="V9" i="42"/>
  <c r="T12" i="42"/>
  <c r="R12" i="42"/>
  <c r="Q12" i="42"/>
  <c r="E38" i="42"/>
  <c r="M38" i="42"/>
  <c r="U38" i="42"/>
  <c r="K15" i="42"/>
  <c r="I15" i="42"/>
  <c r="H15" i="42"/>
  <c r="AC17" i="42"/>
  <c r="AA17" i="42"/>
  <c r="Z17" i="42"/>
  <c r="T20" i="42"/>
  <c r="R20" i="42"/>
  <c r="Q20" i="42"/>
  <c r="K23" i="42"/>
  <c r="I23" i="42"/>
  <c r="H23" i="42"/>
  <c r="AC25" i="42"/>
  <c r="AA25" i="42"/>
  <c r="Z25" i="42"/>
  <c r="T28" i="42"/>
  <c r="R28" i="42"/>
  <c r="Q28" i="42"/>
  <c r="K31" i="42"/>
  <c r="I31" i="42"/>
  <c r="H31" i="42"/>
  <c r="AC33" i="42"/>
  <c r="AA33" i="42"/>
  <c r="Z33" i="42"/>
  <c r="T36" i="42"/>
  <c r="R36" i="42"/>
  <c r="Q36" i="42"/>
  <c r="Y42" i="42"/>
  <c r="AB48" i="42" s="1"/>
  <c r="AC43" i="42"/>
  <c r="AB43" i="42"/>
  <c r="AA43" i="42"/>
  <c r="Z43" i="42"/>
  <c r="T46" i="42"/>
  <c r="P71" i="42"/>
  <c r="S46" i="42"/>
  <c r="R46" i="42"/>
  <c r="Q46" i="42"/>
  <c r="X71" i="42"/>
  <c r="K49" i="42"/>
  <c r="I49" i="42"/>
  <c r="H49" i="42"/>
  <c r="AC51" i="42"/>
  <c r="AA51" i="42"/>
  <c r="Z51" i="42"/>
  <c r="T54" i="42"/>
  <c r="S54" i="42"/>
  <c r="R54" i="42"/>
  <c r="Q54" i="42"/>
  <c r="K57" i="42"/>
  <c r="I57" i="42"/>
  <c r="H57" i="42"/>
  <c r="AC59" i="42"/>
  <c r="AB59" i="42"/>
  <c r="AA59" i="42"/>
  <c r="Z59" i="42"/>
  <c r="T62" i="42"/>
  <c r="S62" i="42"/>
  <c r="R62" i="42"/>
  <c r="Q62" i="42"/>
  <c r="K65" i="42"/>
  <c r="I65" i="42"/>
  <c r="H65" i="42"/>
  <c r="AC67" i="42"/>
  <c r="AA67" i="42"/>
  <c r="Z67" i="42"/>
  <c r="T70" i="42"/>
  <c r="S70" i="42"/>
  <c r="R70" i="42"/>
  <c r="Q70" i="42"/>
  <c r="D10" i="43"/>
  <c r="L10" i="43"/>
  <c r="BD11" i="43"/>
  <c r="BB11" i="43"/>
  <c r="BA11" i="43"/>
  <c r="AZ10" i="43"/>
  <c r="BC12" i="43" s="1"/>
  <c r="BH10" i="43"/>
  <c r="BM12" i="43"/>
  <c r="BK12" i="43"/>
  <c r="BJ12" i="43"/>
  <c r="G39" i="43"/>
  <c r="K14" i="43"/>
  <c r="I14" i="43"/>
  <c r="H14" i="43"/>
  <c r="O39" i="43"/>
  <c r="W39" i="43"/>
  <c r="AE39" i="43"/>
  <c r="AM39" i="43"/>
  <c r="T15" i="43"/>
  <c r="R15" i="43"/>
  <c r="Q15" i="43"/>
  <c r="AC16" i="43"/>
  <c r="AA16" i="43"/>
  <c r="Z16" i="43"/>
  <c r="AL17" i="43"/>
  <c r="AJ17" i="43"/>
  <c r="AI17" i="43"/>
  <c r="BM21" i="43"/>
  <c r="BK21" i="43"/>
  <c r="BJ21" i="43"/>
  <c r="BD27" i="43"/>
  <c r="BC27" i="43"/>
  <c r="BB27" i="43"/>
  <c r="BA27" i="43"/>
  <c r="BM36" i="43"/>
  <c r="BK36" i="43"/>
  <c r="BJ36" i="43"/>
  <c r="I48" i="44"/>
  <c r="H48" i="44"/>
  <c r="K48" i="44"/>
  <c r="J48" i="44"/>
  <c r="AB25" i="44"/>
  <c r="AA25" i="44"/>
  <c r="R46" i="44"/>
  <c r="J53" i="41"/>
  <c r="I53" i="41"/>
  <c r="H53" i="41"/>
  <c r="K53" i="41"/>
  <c r="S54" i="41"/>
  <c r="R54" i="41"/>
  <c r="Q54" i="41"/>
  <c r="T54" i="41"/>
  <c r="AE56" i="41"/>
  <c r="AC56" i="41"/>
  <c r="AB56" i="41"/>
  <c r="AA56" i="41"/>
  <c r="AG56" i="41" s="1"/>
  <c r="AF56" i="41"/>
  <c r="AD56" i="41"/>
  <c r="J61" i="41"/>
  <c r="I61" i="41"/>
  <c r="H61" i="41"/>
  <c r="K61" i="41"/>
  <c r="S62" i="41"/>
  <c r="R62" i="41"/>
  <c r="Q62" i="41"/>
  <c r="T62" i="41"/>
  <c r="AE64" i="41"/>
  <c r="AD64" i="41"/>
  <c r="AC64" i="41"/>
  <c r="AB64" i="41"/>
  <c r="AA64" i="41"/>
  <c r="AG64" i="41" s="1"/>
  <c r="AF64" i="41"/>
  <c r="K69" i="41"/>
  <c r="J69" i="41"/>
  <c r="I69" i="41"/>
  <c r="H69" i="41"/>
  <c r="T70" i="41"/>
  <c r="S70" i="41"/>
  <c r="R70" i="41"/>
  <c r="Q70" i="41"/>
  <c r="G9" i="42"/>
  <c r="J15" i="42" s="1"/>
  <c r="K10" i="42"/>
  <c r="I10" i="42"/>
  <c r="H10" i="42"/>
  <c r="O9" i="42"/>
  <c r="W9" i="42"/>
  <c r="AC12" i="42"/>
  <c r="AA12" i="42"/>
  <c r="Z12" i="42"/>
  <c r="F38" i="42"/>
  <c r="N38" i="42"/>
  <c r="V38" i="42"/>
  <c r="T15" i="42"/>
  <c r="R15" i="42"/>
  <c r="Q15" i="42"/>
  <c r="K18" i="42"/>
  <c r="J18" i="42"/>
  <c r="I18" i="42"/>
  <c r="H18" i="42"/>
  <c r="AC20" i="42"/>
  <c r="AA20" i="42"/>
  <c r="Z20" i="42"/>
  <c r="T23" i="42"/>
  <c r="R23" i="42"/>
  <c r="Q23" i="42"/>
  <c r="K26" i="42"/>
  <c r="J26" i="42"/>
  <c r="I26" i="42"/>
  <c r="H26" i="42"/>
  <c r="AC28" i="42"/>
  <c r="AA28" i="42"/>
  <c r="Z28" i="42"/>
  <c r="T31" i="42"/>
  <c r="R31" i="42"/>
  <c r="Q31" i="42"/>
  <c r="K34" i="42"/>
  <c r="J34" i="42"/>
  <c r="I34" i="42"/>
  <c r="H34" i="42"/>
  <c r="AC36" i="42"/>
  <c r="AA36" i="42"/>
  <c r="Z36" i="42"/>
  <c r="K44" i="42"/>
  <c r="I44" i="42"/>
  <c r="H44" i="42"/>
  <c r="AC46" i="42"/>
  <c r="Y71" i="42"/>
  <c r="AA46" i="42"/>
  <c r="Z46" i="42"/>
  <c r="T49" i="42"/>
  <c r="S49" i="42"/>
  <c r="R49" i="42"/>
  <c r="Q49" i="42"/>
  <c r="K52" i="42"/>
  <c r="I52" i="42"/>
  <c r="H52" i="42"/>
  <c r="AC54" i="42"/>
  <c r="AA54" i="42"/>
  <c r="Z54" i="42"/>
  <c r="T57" i="42"/>
  <c r="S57" i="42"/>
  <c r="R57" i="42"/>
  <c r="Q57" i="42"/>
  <c r="K60" i="42"/>
  <c r="I60" i="42"/>
  <c r="H60" i="42"/>
  <c r="AC62" i="42"/>
  <c r="AA62" i="42"/>
  <c r="Z62" i="42"/>
  <c r="T65" i="42"/>
  <c r="S65" i="42"/>
  <c r="R65" i="42"/>
  <c r="Q65" i="42"/>
  <c r="K68" i="42"/>
  <c r="I68" i="42"/>
  <c r="H68" i="42"/>
  <c r="AC70" i="42"/>
  <c r="AA70" i="42"/>
  <c r="Z70" i="42"/>
  <c r="E10" i="43"/>
  <c r="M10" i="43"/>
  <c r="U10" i="43"/>
  <c r="BM11" i="43"/>
  <c r="BK11" i="43"/>
  <c r="BJ11" i="43"/>
  <c r="BI10" i="43"/>
  <c r="BL20" i="43" s="1"/>
  <c r="K13" i="43"/>
  <c r="I13" i="43"/>
  <c r="H13" i="43"/>
  <c r="T14" i="43"/>
  <c r="R14" i="43"/>
  <c r="P39" i="43"/>
  <c r="Q14" i="43"/>
  <c r="X39" i="43"/>
  <c r="AF39" i="43"/>
  <c r="AN39" i="43"/>
  <c r="AV39" i="43"/>
  <c r="AC15" i="43"/>
  <c r="AA15" i="43"/>
  <c r="Z15" i="43"/>
  <c r="AL16" i="43"/>
  <c r="AJ16" i="43"/>
  <c r="AI16" i="43"/>
  <c r="AU17" i="43"/>
  <c r="AT17" i="43"/>
  <c r="AS17" i="43"/>
  <c r="AR17" i="43"/>
  <c r="BM20" i="43"/>
  <c r="BK20" i="43"/>
  <c r="BJ20" i="43"/>
  <c r="BM28" i="43"/>
  <c r="BK28" i="43"/>
  <c r="BJ28" i="43"/>
  <c r="K38" i="43"/>
  <c r="I38" i="43"/>
  <c r="H38" i="43"/>
  <c r="R28" i="44"/>
  <c r="J49" i="44"/>
  <c r="I49" i="44"/>
  <c r="T53" i="41"/>
  <c r="R53" i="41"/>
  <c r="Q53" i="41"/>
  <c r="S53" i="41"/>
  <c r="AD55" i="41"/>
  <c r="AB55" i="41"/>
  <c r="AA55" i="41"/>
  <c r="AG55" i="41" s="1"/>
  <c r="AF55" i="41"/>
  <c r="AE55" i="41"/>
  <c r="AC55" i="41"/>
  <c r="K60" i="41"/>
  <c r="I60" i="41"/>
  <c r="H60" i="41"/>
  <c r="J60" i="41"/>
  <c r="T61" i="41"/>
  <c r="R61" i="41"/>
  <c r="Q61" i="41"/>
  <c r="S61" i="41"/>
  <c r="AD63" i="41"/>
  <c r="AB63" i="41"/>
  <c r="AA63" i="41"/>
  <c r="AG63" i="41" s="1"/>
  <c r="AF63" i="41"/>
  <c r="AE63" i="41"/>
  <c r="AC63" i="41"/>
  <c r="K68" i="41"/>
  <c r="J68" i="41"/>
  <c r="I68" i="41"/>
  <c r="H68" i="41"/>
  <c r="T69" i="41"/>
  <c r="S69" i="41"/>
  <c r="R69" i="41"/>
  <c r="Q69" i="41"/>
  <c r="T10" i="42"/>
  <c r="R10" i="42"/>
  <c r="Q10" i="42"/>
  <c r="P9" i="42"/>
  <c r="S20" i="42" s="1"/>
  <c r="X9" i="42"/>
  <c r="K13" i="42"/>
  <c r="G38" i="42"/>
  <c r="J13" i="42"/>
  <c r="I13" i="42"/>
  <c r="H13" i="42"/>
  <c r="O38" i="42"/>
  <c r="W38" i="42"/>
  <c r="AC15" i="42"/>
  <c r="AA15" i="42"/>
  <c r="Z15" i="42"/>
  <c r="T18" i="42"/>
  <c r="S18" i="42"/>
  <c r="R18" i="42"/>
  <c r="Q18" i="42"/>
  <c r="K21" i="42"/>
  <c r="J21" i="42"/>
  <c r="I21" i="42"/>
  <c r="H21" i="42"/>
  <c r="AC23" i="42"/>
  <c r="AA23" i="42"/>
  <c r="Z23" i="42"/>
  <c r="T26" i="42"/>
  <c r="S26" i="42"/>
  <c r="R26" i="42"/>
  <c r="Q26" i="42"/>
  <c r="K29" i="42"/>
  <c r="J29" i="42"/>
  <c r="I29" i="42"/>
  <c r="H29" i="42"/>
  <c r="AC31" i="42"/>
  <c r="AA31" i="42"/>
  <c r="Z31" i="42"/>
  <c r="T34" i="42"/>
  <c r="S34" i="42"/>
  <c r="R34" i="42"/>
  <c r="Q34" i="42"/>
  <c r="K37" i="42"/>
  <c r="J37" i="42"/>
  <c r="I37" i="42"/>
  <c r="H37" i="42"/>
  <c r="C42" i="42"/>
  <c r="T44" i="42"/>
  <c r="S44" i="42"/>
  <c r="R44" i="42"/>
  <c r="Q44" i="42"/>
  <c r="K47" i="42"/>
  <c r="I47" i="42"/>
  <c r="H47" i="42"/>
  <c r="AC49" i="42"/>
  <c r="AA49" i="42"/>
  <c r="Z49" i="42"/>
  <c r="T52" i="42"/>
  <c r="S52" i="42"/>
  <c r="R52" i="42"/>
  <c r="Q52" i="42"/>
  <c r="K55" i="42"/>
  <c r="I55" i="42"/>
  <c r="H55" i="42"/>
  <c r="AC57" i="42"/>
  <c r="AA57" i="42"/>
  <c r="Z57" i="42"/>
  <c r="T60" i="42"/>
  <c r="S60" i="42"/>
  <c r="R60" i="42"/>
  <c r="Q60" i="42"/>
  <c r="K63" i="42"/>
  <c r="I63" i="42"/>
  <c r="H63" i="42"/>
  <c r="AC65" i="42"/>
  <c r="AB65" i="42"/>
  <c r="AA65" i="42"/>
  <c r="Z65" i="42"/>
  <c r="T68" i="42"/>
  <c r="S68" i="42"/>
  <c r="R68" i="42"/>
  <c r="Q68" i="42"/>
  <c r="F10" i="43"/>
  <c r="N10" i="43"/>
  <c r="V10" i="43"/>
  <c r="AD10" i="43"/>
  <c r="K12" i="43"/>
  <c r="I12" i="43"/>
  <c r="H12" i="43"/>
  <c r="T13" i="43"/>
  <c r="R13" i="43"/>
  <c r="Q13" i="43"/>
  <c r="Y39" i="43"/>
  <c r="AC14" i="43"/>
  <c r="AA14" i="43"/>
  <c r="Z14" i="43"/>
  <c r="AG39" i="43"/>
  <c r="AO39" i="43"/>
  <c r="AW39" i="43"/>
  <c r="BE39" i="43"/>
  <c r="AL15" i="43"/>
  <c r="AJ15" i="43"/>
  <c r="AI15" i="43"/>
  <c r="AU16" i="43"/>
  <c r="AT16" i="43"/>
  <c r="AS16" i="43"/>
  <c r="AR16" i="43"/>
  <c r="BD17" i="43"/>
  <c r="BC17" i="43"/>
  <c r="BB17" i="43"/>
  <c r="BA17" i="43"/>
  <c r="AL18" i="43"/>
  <c r="AJ18" i="43"/>
  <c r="AI18" i="43"/>
  <c r="K30" i="43"/>
  <c r="I30" i="43"/>
  <c r="H30" i="43"/>
  <c r="AA54" i="44"/>
  <c r="Z54" i="44"/>
  <c r="AB9" i="44"/>
  <c r="AA9" i="44"/>
  <c r="Z9" i="44"/>
  <c r="K31" i="44"/>
  <c r="I31" i="44"/>
  <c r="AA51" i="44"/>
  <c r="G37" i="46"/>
  <c r="K12" i="46"/>
  <c r="I12" i="46"/>
  <c r="H12" i="46"/>
  <c r="AC54" i="41"/>
  <c r="AA54" i="41"/>
  <c r="AG54" i="41" s="1"/>
  <c r="AF54" i="41"/>
  <c r="AE54" i="41"/>
  <c r="AD54" i="41"/>
  <c r="AB54" i="41"/>
  <c r="J59" i="41"/>
  <c r="H59" i="41"/>
  <c r="K59" i="41"/>
  <c r="I59" i="41"/>
  <c r="S60" i="41"/>
  <c r="Q60" i="41"/>
  <c r="T60" i="41"/>
  <c r="R60" i="41"/>
  <c r="AC62" i="41"/>
  <c r="AA62" i="41"/>
  <c r="AG62" i="41" s="1"/>
  <c r="AF62" i="41"/>
  <c r="AE62" i="41"/>
  <c r="AD62" i="41"/>
  <c r="AB62" i="41"/>
  <c r="J67" i="41"/>
  <c r="I67" i="41"/>
  <c r="H67" i="41"/>
  <c r="K67" i="41"/>
  <c r="S68" i="41"/>
  <c r="R68" i="41"/>
  <c r="Q68" i="41"/>
  <c r="T68" i="41"/>
  <c r="AC70" i="41"/>
  <c r="AB70" i="41"/>
  <c r="AA70" i="41"/>
  <c r="AG70" i="41" s="1"/>
  <c r="AF70" i="41"/>
  <c r="AE70" i="41"/>
  <c r="AD70" i="41"/>
  <c r="AA10" i="42"/>
  <c r="Z10" i="42"/>
  <c r="Y9" i="42"/>
  <c r="AB23" i="42" s="1"/>
  <c r="AC10" i="42"/>
  <c r="P38" i="42"/>
  <c r="S13" i="42"/>
  <c r="R13" i="42"/>
  <c r="Q13" i="42"/>
  <c r="T13" i="42"/>
  <c r="X38" i="42"/>
  <c r="J16" i="42"/>
  <c r="I16" i="42"/>
  <c r="H16" i="42"/>
  <c r="K16" i="42"/>
  <c r="AA18" i="42"/>
  <c r="Z18" i="42"/>
  <c r="AC18" i="42"/>
  <c r="S21" i="42"/>
  <c r="R21" i="42"/>
  <c r="Q21" i="42"/>
  <c r="T21" i="42"/>
  <c r="J24" i="42"/>
  <c r="I24" i="42"/>
  <c r="H24" i="42"/>
  <c r="K24" i="42"/>
  <c r="AB26" i="42"/>
  <c r="AA26" i="42"/>
  <c r="Z26" i="42"/>
  <c r="AC26" i="42"/>
  <c r="S29" i="42"/>
  <c r="R29" i="42"/>
  <c r="Q29" i="42"/>
  <c r="T29" i="42"/>
  <c r="J32" i="42"/>
  <c r="I32" i="42"/>
  <c r="H32" i="42"/>
  <c r="K32" i="42"/>
  <c r="AA34" i="42"/>
  <c r="Z34" i="42"/>
  <c r="AC34" i="42"/>
  <c r="S37" i="42"/>
  <c r="R37" i="42"/>
  <c r="Q37" i="42"/>
  <c r="T37" i="42"/>
  <c r="D42" i="42"/>
  <c r="L42" i="42"/>
  <c r="AB44" i="42"/>
  <c r="AA44" i="42"/>
  <c r="Z44" i="42"/>
  <c r="AC44" i="42"/>
  <c r="C71" i="42"/>
  <c r="S47" i="42"/>
  <c r="R47" i="42"/>
  <c r="Q47" i="42"/>
  <c r="T47" i="42"/>
  <c r="I50" i="42"/>
  <c r="H50" i="42"/>
  <c r="K50" i="42"/>
  <c r="AA52" i="42"/>
  <c r="Z52" i="42"/>
  <c r="AC52" i="42"/>
  <c r="S55" i="42"/>
  <c r="R55" i="42"/>
  <c r="Q55" i="42"/>
  <c r="T55" i="42"/>
  <c r="I58" i="42"/>
  <c r="H58" i="42"/>
  <c r="K58" i="42"/>
  <c r="AA60" i="42"/>
  <c r="Z60" i="42"/>
  <c r="AC60" i="42"/>
  <c r="S63" i="42"/>
  <c r="R63" i="42"/>
  <c r="Q63" i="42"/>
  <c r="T63" i="42"/>
  <c r="I66" i="42"/>
  <c r="H66" i="42"/>
  <c r="K66" i="42"/>
  <c r="AB68" i="42"/>
  <c r="AA68" i="42"/>
  <c r="Z68" i="42"/>
  <c r="AC68" i="42"/>
  <c r="I11" i="43"/>
  <c r="H11" i="43"/>
  <c r="G10" i="43"/>
  <c r="J13" i="43" s="1"/>
  <c r="K11" i="43"/>
  <c r="O10" i="43"/>
  <c r="W10" i="43"/>
  <c r="AE10" i="43"/>
  <c r="AM10" i="43"/>
  <c r="R12" i="43"/>
  <c r="Q12" i="43"/>
  <c r="T12" i="43"/>
  <c r="AA13" i="43"/>
  <c r="Z13" i="43"/>
  <c r="AC13" i="43"/>
  <c r="AH39" i="43"/>
  <c r="AJ14" i="43"/>
  <c r="AI14" i="43"/>
  <c r="AL14" i="43"/>
  <c r="AP39" i="43"/>
  <c r="AX39" i="43"/>
  <c r="BF39" i="43"/>
  <c r="AT15" i="43"/>
  <c r="AS15" i="43"/>
  <c r="AR15" i="43"/>
  <c r="AU15" i="43"/>
  <c r="BC16" i="43"/>
  <c r="BB16" i="43"/>
  <c r="BA16" i="43"/>
  <c r="BD16" i="43"/>
  <c r="BK17" i="43"/>
  <c r="BJ17" i="43"/>
  <c r="BM17" i="43"/>
  <c r="Q18" i="43"/>
  <c r="T18" i="43"/>
  <c r="R18" i="43"/>
  <c r="K22" i="43"/>
  <c r="J22" i="43"/>
  <c r="I22" i="43"/>
  <c r="H22" i="43"/>
  <c r="T31" i="43"/>
  <c r="R31" i="43"/>
  <c r="Q31" i="43"/>
  <c r="T12" i="44"/>
  <c r="R12" i="44"/>
  <c r="Q12" i="44"/>
  <c r="AB33" i="44"/>
  <c r="AA33" i="44"/>
  <c r="C70" i="44"/>
  <c r="R54" i="44"/>
  <c r="F15" i="49"/>
  <c r="J14" i="52"/>
  <c r="AB53" i="41"/>
  <c r="AF53" i="41"/>
  <c r="AE53" i="41"/>
  <c r="AD53" i="41"/>
  <c r="AC53" i="41"/>
  <c r="AA53" i="41"/>
  <c r="AG53" i="41" s="1"/>
  <c r="I58" i="41"/>
  <c r="K58" i="41"/>
  <c r="J58" i="41"/>
  <c r="H58" i="41"/>
  <c r="R59" i="41"/>
  <c r="T59" i="41"/>
  <c r="S59" i="41"/>
  <c r="Q59" i="41"/>
  <c r="AB61" i="41"/>
  <c r="AF61" i="41"/>
  <c r="AE61" i="41"/>
  <c r="AD61" i="41"/>
  <c r="AC61" i="41"/>
  <c r="AA61" i="41"/>
  <c r="AG61" i="41" s="1"/>
  <c r="I66" i="41"/>
  <c r="H66" i="41"/>
  <c r="K66" i="41"/>
  <c r="J66" i="41"/>
  <c r="R67" i="41"/>
  <c r="Q67" i="41"/>
  <c r="T67" i="41"/>
  <c r="S67" i="41"/>
  <c r="AB69" i="41"/>
  <c r="AA69" i="41"/>
  <c r="AG69" i="41" s="1"/>
  <c r="AF69" i="41"/>
  <c r="AE69" i="41"/>
  <c r="AD69" i="41"/>
  <c r="AC69" i="41"/>
  <c r="I11" i="42"/>
  <c r="H11" i="42"/>
  <c r="K11" i="42"/>
  <c r="J11" i="42"/>
  <c r="AA13" i="42"/>
  <c r="Z13" i="42"/>
  <c r="AC13" i="42"/>
  <c r="Y38" i="42"/>
  <c r="R16" i="42"/>
  <c r="Q16" i="42"/>
  <c r="T16" i="42"/>
  <c r="S16" i="42"/>
  <c r="I19" i="42"/>
  <c r="H19" i="42"/>
  <c r="K19" i="42"/>
  <c r="J19" i="42"/>
  <c r="AA21" i="42"/>
  <c r="Z21" i="42"/>
  <c r="AC21" i="42"/>
  <c r="R24" i="42"/>
  <c r="Q24" i="42"/>
  <c r="T24" i="42"/>
  <c r="S24" i="42"/>
  <c r="I27" i="42"/>
  <c r="H27" i="42"/>
  <c r="K27" i="42"/>
  <c r="J27" i="42"/>
  <c r="AA29" i="42"/>
  <c r="Z29" i="42"/>
  <c r="AC29" i="42"/>
  <c r="R32" i="42"/>
  <c r="Q32" i="42"/>
  <c r="T32" i="42"/>
  <c r="S32" i="42"/>
  <c r="I35" i="42"/>
  <c r="H35" i="42"/>
  <c r="K35" i="42"/>
  <c r="J35" i="42"/>
  <c r="AA37" i="42"/>
  <c r="Z37" i="42"/>
  <c r="AC37" i="42"/>
  <c r="E42" i="42"/>
  <c r="M42" i="42"/>
  <c r="U42" i="42"/>
  <c r="I45" i="42"/>
  <c r="H45" i="42"/>
  <c r="K45" i="42"/>
  <c r="D71" i="42"/>
  <c r="L71" i="42"/>
  <c r="AA47" i="42"/>
  <c r="Z47" i="42"/>
  <c r="AC47" i="42"/>
  <c r="R50" i="42"/>
  <c r="Q50" i="42"/>
  <c r="T50" i="42"/>
  <c r="S50" i="42"/>
  <c r="I53" i="42"/>
  <c r="H53" i="42"/>
  <c r="K53" i="42"/>
  <c r="AA55" i="42"/>
  <c r="Z55" i="42"/>
  <c r="AC55" i="42"/>
  <c r="R58" i="42"/>
  <c r="Q58" i="42"/>
  <c r="T58" i="42"/>
  <c r="S58" i="42"/>
  <c r="I61" i="42"/>
  <c r="H61" i="42"/>
  <c r="K61" i="42"/>
  <c r="AA63" i="42"/>
  <c r="Z63" i="42"/>
  <c r="AC63" i="42"/>
  <c r="AB63" i="42"/>
  <c r="R66" i="42"/>
  <c r="Q66" i="42"/>
  <c r="T66" i="42"/>
  <c r="S66" i="42"/>
  <c r="I69" i="42"/>
  <c r="H69" i="42"/>
  <c r="K69" i="42"/>
  <c r="R11" i="43"/>
  <c r="Q11" i="43"/>
  <c r="P10" i="43"/>
  <c r="S31" i="43" s="1"/>
  <c r="T11" i="43"/>
  <c r="X10" i="43"/>
  <c r="AF10" i="43"/>
  <c r="AN10" i="43"/>
  <c r="AV10" i="43"/>
  <c r="AA12" i="43"/>
  <c r="Z12" i="43"/>
  <c r="AC12" i="43"/>
  <c r="AJ13" i="43"/>
  <c r="AI13" i="43"/>
  <c r="AL13" i="43"/>
  <c r="C39" i="43"/>
  <c r="AQ39" i="43"/>
  <c r="AS14" i="43"/>
  <c r="AR14" i="43"/>
  <c r="AU14" i="43"/>
  <c r="AT14" i="43"/>
  <c r="AY39" i="43"/>
  <c r="BG39" i="43"/>
  <c r="BB15" i="43"/>
  <c r="BA15" i="43"/>
  <c r="BD15" i="43"/>
  <c r="BC15" i="43"/>
  <c r="BK16" i="43"/>
  <c r="BJ16" i="43"/>
  <c r="BM16" i="43"/>
  <c r="I18" i="43"/>
  <c r="H18" i="43"/>
  <c r="K18" i="43"/>
  <c r="J18" i="43"/>
  <c r="AU19" i="43"/>
  <c r="AT19" i="43"/>
  <c r="AS19" i="43"/>
  <c r="AR19" i="43"/>
  <c r="T23" i="43"/>
  <c r="S23" i="43"/>
  <c r="R23" i="43"/>
  <c r="Q23" i="43"/>
  <c r="AC32" i="43"/>
  <c r="AA32" i="43"/>
  <c r="Z32" i="43"/>
  <c r="R57" i="44"/>
  <c r="K15" i="44"/>
  <c r="I15" i="44"/>
  <c r="H15" i="44"/>
  <c r="R36" i="44"/>
  <c r="J68" i="44"/>
  <c r="I68" i="44"/>
  <c r="H65" i="41"/>
  <c r="K65" i="41"/>
  <c r="J65" i="41"/>
  <c r="I65" i="41"/>
  <c r="Q66" i="41"/>
  <c r="T66" i="41"/>
  <c r="S66" i="41"/>
  <c r="R66" i="41"/>
  <c r="AA68" i="41"/>
  <c r="AG68" i="41" s="1"/>
  <c r="AF68" i="41"/>
  <c r="AE68" i="41"/>
  <c r="AD68" i="41"/>
  <c r="AC68" i="41"/>
  <c r="AB68" i="41"/>
  <c r="C9" i="42"/>
  <c r="Q11" i="42"/>
  <c r="T11" i="42"/>
  <c r="S11" i="42"/>
  <c r="R11" i="42"/>
  <c r="H14" i="42"/>
  <c r="K14" i="42"/>
  <c r="J14" i="42"/>
  <c r="I14" i="42"/>
  <c r="Z16" i="42"/>
  <c r="AC16" i="42"/>
  <c r="AA16" i="42"/>
  <c r="Q19" i="42"/>
  <c r="T19" i="42"/>
  <c r="S19" i="42"/>
  <c r="R19" i="42"/>
  <c r="H22" i="42"/>
  <c r="K22" i="42"/>
  <c r="J22" i="42"/>
  <c r="I22" i="42"/>
  <c r="Z24" i="42"/>
  <c r="AC24" i="42"/>
  <c r="AA24" i="42"/>
  <c r="Q27" i="42"/>
  <c r="T27" i="42"/>
  <c r="S27" i="42"/>
  <c r="R27" i="42"/>
  <c r="H30" i="42"/>
  <c r="K30" i="42"/>
  <c r="J30" i="42"/>
  <c r="I30" i="42"/>
  <c r="Z32" i="42"/>
  <c r="AC32" i="42"/>
  <c r="AA32" i="42"/>
  <c r="Q35" i="42"/>
  <c r="T35" i="42"/>
  <c r="S35" i="42"/>
  <c r="R35" i="42"/>
  <c r="F42" i="42"/>
  <c r="N42" i="42"/>
  <c r="V42" i="42"/>
  <c r="Q45" i="42"/>
  <c r="T45" i="42"/>
  <c r="S45" i="42"/>
  <c r="R45" i="42"/>
  <c r="E71" i="42"/>
  <c r="M71" i="42"/>
  <c r="U71" i="42"/>
  <c r="H48" i="42"/>
  <c r="K48" i="42"/>
  <c r="I48" i="42"/>
  <c r="Z50" i="42"/>
  <c r="AC50" i="42"/>
  <c r="AA50" i="42"/>
  <c r="Q53" i="42"/>
  <c r="T53" i="42"/>
  <c r="S53" i="42"/>
  <c r="R53" i="42"/>
  <c r="H56" i="42"/>
  <c r="K56" i="42"/>
  <c r="I56" i="42"/>
  <c r="Z58" i="42"/>
  <c r="AC58" i="42"/>
  <c r="AB58" i="42"/>
  <c r="AA58" i="42"/>
  <c r="Q61" i="42"/>
  <c r="T61" i="42"/>
  <c r="S61" i="42"/>
  <c r="R61" i="42"/>
  <c r="H64" i="42"/>
  <c r="K64" i="42"/>
  <c r="J64" i="42"/>
  <c r="I64" i="42"/>
  <c r="Z66" i="42"/>
  <c r="AC66" i="42"/>
  <c r="AA66" i="42"/>
  <c r="Q69" i="42"/>
  <c r="T69" i="42"/>
  <c r="S69" i="42"/>
  <c r="R69" i="42"/>
  <c r="Z11" i="43"/>
  <c r="Y10" i="43"/>
  <c r="AB17" i="43" s="1"/>
  <c r="AC11" i="43"/>
  <c r="AA11" i="43"/>
  <c r="AG10" i="43"/>
  <c r="AO10" i="43"/>
  <c r="AW10" i="43"/>
  <c r="BE10" i="43"/>
  <c r="AI12" i="43"/>
  <c r="AL12" i="43"/>
  <c r="AJ12" i="43"/>
  <c r="AR13" i="43"/>
  <c r="AU13" i="43"/>
  <c r="AT13" i="43"/>
  <c r="AS13" i="43"/>
  <c r="D39" i="43"/>
  <c r="L39" i="43"/>
  <c r="AZ39" i="43"/>
  <c r="BA14" i="43"/>
  <c r="BD14" i="43"/>
  <c r="BC14" i="43"/>
  <c r="BB14" i="43"/>
  <c r="BH39" i="43"/>
  <c r="BJ15" i="43"/>
  <c r="BM15" i="43"/>
  <c r="BL15" i="43"/>
  <c r="BK15" i="43"/>
  <c r="H17" i="43"/>
  <c r="K17" i="43"/>
  <c r="J17" i="43"/>
  <c r="I17" i="43"/>
  <c r="AU18" i="43"/>
  <c r="AT18" i="43"/>
  <c r="AS18" i="43"/>
  <c r="AR18" i="43"/>
  <c r="AC24" i="43"/>
  <c r="AA24" i="43"/>
  <c r="Z24" i="43"/>
  <c r="AL33" i="43"/>
  <c r="AJ33" i="43"/>
  <c r="AI33" i="43"/>
  <c r="AB17" i="44"/>
  <c r="AA17" i="44"/>
  <c r="Z17" i="44"/>
  <c r="T11" i="45"/>
  <c r="R11" i="45"/>
  <c r="Q11" i="45"/>
  <c r="T61" i="45"/>
  <c r="R61" i="45"/>
  <c r="Q61" i="45"/>
  <c r="K56" i="41"/>
  <c r="J56" i="41"/>
  <c r="I56" i="41"/>
  <c r="H56" i="41"/>
  <c r="T57" i="41"/>
  <c r="S57" i="41"/>
  <c r="R57" i="41"/>
  <c r="Q57" i="41"/>
  <c r="AF59" i="41"/>
  <c r="AE59" i="41"/>
  <c r="AD59" i="41"/>
  <c r="AC59" i="41"/>
  <c r="AB59" i="41"/>
  <c r="AA59" i="41"/>
  <c r="AG59" i="41" s="1"/>
  <c r="K64" i="41"/>
  <c r="J64" i="41"/>
  <c r="I64" i="41"/>
  <c r="H64" i="41"/>
  <c r="T65" i="41"/>
  <c r="S65" i="41"/>
  <c r="R65" i="41"/>
  <c r="Q65" i="41"/>
  <c r="AF67" i="41"/>
  <c r="AE67" i="41"/>
  <c r="AD67" i="41"/>
  <c r="AC67" i="41"/>
  <c r="AB67" i="41"/>
  <c r="AA67" i="41"/>
  <c r="AG67" i="41" s="1"/>
  <c r="D9" i="42"/>
  <c r="L9" i="42"/>
  <c r="AC11" i="42"/>
  <c r="AA11" i="42"/>
  <c r="Z11" i="42"/>
  <c r="C38" i="42"/>
  <c r="T14" i="42"/>
  <c r="S14" i="42"/>
  <c r="R14" i="42"/>
  <c r="Q14" i="42"/>
  <c r="K17" i="42"/>
  <c r="J17" i="42"/>
  <c r="I17" i="42"/>
  <c r="H17" i="42"/>
  <c r="AC19" i="42"/>
  <c r="AA19" i="42"/>
  <c r="Z19" i="42"/>
  <c r="T22" i="42"/>
  <c r="S22" i="42"/>
  <c r="R22" i="42"/>
  <c r="Q22" i="42"/>
  <c r="K25" i="42"/>
  <c r="J25" i="42"/>
  <c r="I25" i="42"/>
  <c r="H25" i="42"/>
  <c r="AC27" i="42"/>
  <c r="AA27" i="42"/>
  <c r="Z27" i="42"/>
  <c r="T30" i="42"/>
  <c r="S30" i="42"/>
  <c r="R30" i="42"/>
  <c r="Q30" i="42"/>
  <c r="K33" i="42"/>
  <c r="J33" i="42"/>
  <c r="I33" i="42"/>
  <c r="H33" i="42"/>
  <c r="AC35" i="42"/>
  <c r="AA35" i="42"/>
  <c r="Z35" i="42"/>
  <c r="G42" i="42"/>
  <c r="J70" i="42" s="1"/>
  <c r="K43" i="42"/>
  <c r="I43" i="42"/>
  <c r="H43" i="42"/>
  <c r="O42" i="42"/>
  <c r="W42" i="42"/>
  <c r="AC45" i="42"/>
  <c r="AA45" i="42"/>
  <c r="Z45" i="42"/>
  <c r="F71" i="42"/>
  <c r="N71" i="42"/>
  <c r="V71" i="42"/>
  <c r="T48" i="42"/>
  <c r="S48" i="42"/>
  <c r="R48" i="42"/>
  <c r="Q48" i="42"/>
  <c r="K51" i="42"/>
  <c r="I51" i="42"/>
  <c r="H51" i="42"/>
  <c r="AC53" i="42"/>
  <c r="AA53" i="42"/>
  <c r="Z53" i="42"/>
  <c r="T56" i="42"/>
  <c r="S56" i="42"/>
  <c r="R56" i="42"/>
  <c r="Q56" i="42"/>
  <c r="K59" i="42"/>
  <c r="J59" i="42"/>
  <c r="I59" i="42"/>
  <c r="H59" i="42"/>
  <c r="AC61" i="42"/>
  <c r="AA61" i="42"/>
  <c r="Z61" i="42"/>
  <c r="T64" i="42"/>
  <c r="S64" i="42"/>
  <c r="R64" i="42"/>
  <c r="Q64" i="42"/>
  <c r="K67" i="42"/>
  <c r="J67" i="42"/>
  <c r="I67" i="42"/>
  <c r="H67" i="42"/>
  <c r="AC69" i="42"/>
  <c r="AA69" i="42"/>
  <c r="Z69" i="42"/>
  <c r="AL11" i="43"/>
  <c r="AJ11" i="43"/>
  <c r="AI11" i="43"/>
  <c r="AH10" i="43"/>
  <c r="AP10" i="43"/>
  <c r="AX10" i="43"/>
  <c r="BF10" i="43"/>
  <c r="AU12" i="43"/>
  <c r="AT12" i="43"/>
  <c r="AS12" i="43"/>
  <c r="AR12" i="43"/>
  <c r="BD13" i="43"/>
  <c r="BC13" i="43"/>
  <c r="BB13" i="43"/>
  <c r="BA13" i="43"/>
  <c r="E39" i="43"/>
  <c r="M39" i="43"/>
  <c r="U39" i="43"/>
  <c r="BI39" i="43"/>
  <c r="BM14" i="43"/>
  <c r="BK14" i="43"/>
  <c r="BJ14" i="43"/>
  <c r="K16" i="43"/>
  <c r="J16" i="43"/>
  <c r="I16" i="43"/>
  <c r="H16" i="43"/>
  <c r="T17" i="43"/>
  <c r="R17" i="43"/>
  <c r="Q17" i="43"/>
  <c r="BD20" i="43"/>
  <c r="BC20" i="43"/>
  <c r="BB20" i="43"/>
  <c r="BA20" i="43"/>
  <c r="AL25" i="43"/>
  <c r="AJ25" i="43"/>
  <c r="AI25" i="43"/>
  <c r="AU34" i="43"/>
  <c r="AT34" i="43"/>
  <c r="AS34" i="43"/>
  <c r="AR34" i="43"/>
  <c r="R20" i="44"/>
  <c r="J41" i="44"/>
  <c r="I41" i="44"/>
  <c r="K22" i="45"/>
  <c r="I22" i="45"/>
  <c r="H22" i="45"/>
  <c r="BD18" i="43"/>
  <c r="BC18" i="43"/>
  <c r="BB18" i="43"/>
  <c r="BA18" i="43"/>
  <c r="BM19" i="43"/>
  <c r="BK19" i="43"/>
  <c r="BJ19" i="43"/>
  <c r="K21" i="43"/>
  <c r="J21" i="43"/>
  <c r="I21" i="43"/>
  <c r="H21" i="43"/>
  <c r="T22" i="43"/>
  <c r="R22" i="43"/>
  <c r="Q22" i="43"/>
  <c r="AC23" i="43"/>
  <c r="AA23" i="43"/>
  <c r="Z23" i="43"/>
  <c r="AL24" i="43"/>
  <c r="AJ24" i="43"/>
  <c r="AI24" i="43"/>
  <c r="AU25" i="43"/>
  <c r="AT25" i="43"/>
  <c r="AS25" i="43"/>
  <c r="AR25" i="43"/>
  <c r="BD26" i="43"/>
  <c r="BC26" i="43"/>
  <c r="BB26" i="43"/>
  <c r="BA26" i="43"/>
  <c r="BM27" i="43"/>
  <c r="BK27" i="43"/>
  <c r="BJ27" i="43"/>
  <c r="K29" i="43"/>
  <c r="J29" i="43"/>
  <c r="I29" i="43"/>
  <c r="H29" i="43"/>
  <c r="T30" i="43"/>
  <c r="S30" i="43"/>
  <c r="R30" i="43"/>
  <c r="Q30" i="43"/>
  <c r="AC31" i="43"/>
  <c r="AA31" i="43"/>
  <c r="Z31" i="43"/>
  <c r="AL32" i="43"/>
  <c r="AJ32" i="43"/>
  <c r="AI32" i="43"/>
  <c r="AU33" i="43"/>
  <c r="AT33" i="43"/>
  <c r="AS33" i="43"/>
  <c r="AR33" i="43"/>
  <c r="BD34" i="43"/>
  <c r="BC34" i="43"/>
  <c r="BB34" i="43"/>
  <c r="BA34" i="43"/>
  <c r="BM35" i="43"/>
  <c r="BL35" i="43"/>
  <c r="BK35" i="43"/>
  <c r="BJ35" i="43"/>
  <c r="K37" i="43"/>
  <c r="J37" i="43"/>
  <c r="I37" i="43"/>
  <c r="H37" i="43"/>
  <c r="T38" i="43"/>
  <c r="R38" i="43"/>
  <c r="Q38" i="43"/>
  <c r="D70" i="44"/>
  <c r="L70" i="44"/>
  <c r="T16" i="45"/>
  <c r="R16" i="45"/>
  <c r="Q16" i="45"/>
  <c r="K27" i="45"/>
  <c r="I27" i="45"/>
  <c r="H27" i="45"/>
  <c r="K64" i="45"/>
  <c r="I64" i="45"/>
  <c r="H64" i="45"/>
  <c r="L8" i="46"/>
  <c r="O37" i="46"/>
  <c r="T13" i="46"/>
  <c r="R13" i="46"/>
  <c r="Q13" i="46"/>
  <c r="AU35" i="46"/>
  <c r="AS35" i="46"/>
  <c r="AR35" i="46"/>
  <c r="BM18" i="43"/>
  <c r="BK18" i="43"/>
  <c r="BJ18" i="43"/>
  <c r="K20" i="43"/>
  <c r="J20" i="43"/>
  <c r="I20" i="43"/>
  <c r="H20" i="43"/>
  <c r="T21" i="43"/>
  <c r="S21" i="43"/>
  <c r="R21" i="43"/>
  <c r="Q21" i="43"/>
  <c r="AC22" i="43"/>
  <c r="AA22" i="43"/>
  <c r="Z22" i="43"/>
  <c r="AL23" i="43"/>
  <c r="AJ23" i="43"/>
  <c r="AI23" i="43"/>
  <c r="AU24" i="43"/>
  <c r="AT24" i="43"/>
  <c r="AS24" i="43"/>
  <c r="AR24" i="43"/>
  <c r="BD25" i="43"/>
  <c r="BC25" i="43"/>
  <c r="BB25" i="43"/>
  <c r="BA25" i="43"/>
  <c r="BM26" i="43"/>
  <c r="BL26" i="43"/>
  <c r="BK26" i="43"/>
  <c r="BJ26" i="43"/>
  <c r="K28" i="43"/>
  <c r="J28" i="43"/>
  <c r="I28" i="43"/>
  <c r="H28" i="43"/>
  <c r="T29" i="43"/>
  <c r="R29" i="43"/>
  <c r="Q29" i="43"/>
  <c r="AC30" i="43"/>
  <c r="AA30" i="43"/>
  <c r="Z30" i="43"/>
  <c r="AL31" i="43"/>
  <c r="AJ31" i="43"/>
  <c r="AI31" i="43"/>
  <c r="AU32" i="43"/>
  <c r="AT32" i="43"/>
  <c r="AS32" i="43"/>
  <c r="AR32" i="43"/>
  <c r="BD33" i="43"/>
  <c r="BC33" i="43"/>
  <c r="BB33" i="43"/>
  <c r="BA33" i="43"/>
  <c r="BM34" i="43"/>
  <c r="BK34" i="43"/>
  <c r="BJ34" i="43"/>
  <c r="K36" i="43"/>
  <c r="J36" i="43"/>
  <c r="I36" i="43"/>
  <c r="H36" i="43"/>
  <c r="T37" i="43"/>
  <c r="S37" i="43"/>
  <c r="R37" i="43"/>
  <c r="Q37" i="43"/>
  <c r="AC38" i="43"/>
  <c r="AA38" i="43"/>
  <c r="Z38" i="43"/>
  <c r="E70" i="44"/>
  <c r="M70" i="44"/>
  <c r="U70" i="44"/>
  <c r="K14" i="45"/>
  <c r="I14" i="45"/>
  <c r="H14" i="45"/>
  <c r="AC24" i="45"/>
  <c r="AA24" i="45"/>
  <c r="Z24" i="45"/>
  <c r="F42" i="45"/>
  <c r="T45" i="45"/>
  <c r="R45" i="45"/>
  <c r="Q45" i="45"/>
  <c r="AC66" i="45"/>
  <c r="AA66" i="45"/>
  <c r="Z66" i="45"/>
  <c r="W37" i="46"/>
  <c r="AC14" i="46"/>
  <c r="AA14" i="46"/>
  <c r="Z14" i="46"/>
  <c r="AJ25" i="46"/>
  <c r="AI25" i="46"/>
  <c r="AL25" i="46"/>
  <c r="J11" i="47"/>
  <c r="M9" i="47"/>
  <c r="L9" i="47"/>
  <c r="K9" i="47"/>
  <c r="M234" i="52"/>
  <c r="J19" i="43"/>
  <c r="I19" i="43"/>
  <c r="H19" i="43"/>
  <c r="K19" i="43"/>
  <c r="S20" i="43"/>
  <c r="R20" i="43"/>
  <c r="Q20" i="43"/>
  <c r="T20" i="43"/>
  <c r="AA21" i="43"/>
  <c r="Z21" i="43"/>
  <c r="AC21" i="43"/>
  <c r="AL22" i="43"/>
  <c r="AJ22" i="43"/>
  <c r="AI22" i="43"/>
  <c r="AU23" i="43"/>
  <c r="AT23" i="43"/>
  <c r="AS23" i="43"/>
  <c r="AR23" i="43"/>
  <c r="BD24" i="43"/>
  <c r="BC24" i="43"/>
  <c r="BB24" i="43"/>
  <c r="BA24" i="43"/>
  <c r="BM25" i="43"/>
  <c r="BK25" i="43"/>
  <c r="BJ25" i="43"/>
  <c r="K27" i="43"/>
  <c r="J27" i="43"/>
  <c r="I27" i="43"/>
  <c r="H27" i="43"/>
  <c r="T28" i="43"/>
  <c r="S28" i="43"/>
  <c r="R28" i="43"/>
  <c r="Q28" i="43"/>
  <c r="AC29" i="43"/>
  <c r="AA29" i="43"/>
  <c r="Z29" i="43"/>
  <c r="AL30" i="43"/>
  <c r="AK30" i="43"/>
  <c r="AJ30" i="43"/>
  <c r="AI30" i="43"/>
  <c r="AU31" i="43"/>
  <c r="AT31" i="43"/>
  <c r="AS31" i="43"/>
  <c r="AR31" i="43"/>
  <c r="BD32" i="43"/>
  <c r="BC32" i="43"/>
  <c r="BB32" i="43"/>
  <c r="BA32" i="43"/>
  <c r="BM33" i="43"/>
  <c r="BK33" i="43"/>
  <c r="BJ33" i="43"/>
  <c r="K35" i="43"/>
  <c r="J35" i="43"/>
  <c r="I35" i="43"/>
  <c r="H35" i="43"/>
  <c r="T36" i="43"/>
  <c r="R36" i="43"/>
  <c r="Q36" i="43"/>
  <c r="AC37" i="43"/>
  <c r="AB37" i="43"/>
  <c r="AA37" i="43"/>
  <c r="Z37" i="43"/>
  <c r="AL38" i="43"/>
  <c r="AJ38" i="43"/>
  <c r="AI38" i="43"/>
  <c r="C37" i="44"/>
  <c r="N70" i="44"/>
  <c r="V70" i="44"/>
  <c r="K19" i="45"/>
  <c r="I19" i="45"/>
  <c r="H19" i="45"/>
  <c r="AC29" i="45"/>
  <c r="AA29" i="45"/>
  <c r="Z29" i="45"/>
  <c r="N42" i="45"/>
  <c r="K48" i="45"/>
  <c r="I48" i="45"/>
  <c r="H48" i="45"/>
  <c r="T69" i="45"/>
  <c r="R69" i="45"/>
  <c r="Q69" i="45"/>
  <c r="AE37" i="46"/>
  <c r="H142" i="49"/>
  <c r="G142" i="49"/>
  <c r="R19" i="43"/>
  <c r="Q19" i="43"/>
  <c r="T19" i="43"/>
  <c r="AA20" i="43"/>
  <c r="Z20" i="43"/>
  <c r="AC20" i="43"/>
  <c r="AJ21" i="43"/>
  <c r="AI21" i="43"/>
  <c r="AL21" i="43"/>
  <c r="AT22" i="43"/>
  <c r="AS22" i="43"/>
  <c r="AR22" i="43"/>
  <c r="AU22" i="43"/>
  <c r="BC23" i="43"/>
  <c r="BB23" i="43"/>
  <c r="BA23" i="43"/>
  <c r="BD23" i="43"/>
  <c r="BK24" i="43"/>
  <c r="BJ24" i="43"/>
  <c r="BM24" i="43"/>
  <c r="J26" i="43"/>
  <c r="I26" i="43"/>
  <c r="H26" i="43"/>
  <c r="K26" i="43"/>
  <c r="S27" i="43"/>
  <c r="R27" i="43"/>
  <c r="Q27" i="43"/>
  <c r="T27" i="43"/>
  <c r="AA28" i="43"/>
  <c r="Z28" i="43"/>
  <c r="AC28" i="43"/>
  <c r="AK29" i="43"/>
  <c r="AJ29" i="43"/>
  <c r="AI29" i="43"/>
  <c r="AL29" i="43"/>
  <c r="AT30" i="43"/>
  <c r="AS30" i="43"/>
  <c r="AR30" i="43"/>
  <c r="AU30" i="43"/>
  <c r="BC31" i="43"/>
  <c r="BB31" i="43"/>
  <c r="BA31" i="43"/>
  <c r="BD31" i="43"/>
  <c r="BK32" i="43"/>
  <c r="BJ32" i="43"/>
  <c r="BM32" i="43"/>
  <c r="J34" i="43"/>
  <c r="I34" i="43"/>
  <c r="H34" i="43"/>
  <c r="K34" i="43"/>
  <c r="R35" i="43"/>
  <c r="Q35" i="43"/>
  <c r="T35" i="43"/>
  <c r="AB36" i="43"/>
  <c r="AA36" i="43"/>
  <c r="Z36" i="43"/>
  <c r="AC36" i="43"/>
  <c r="AJ37" i="43"/>
  <c r="AI37" i="43"/>
  <c r="AL37" i="43"/>
  <c r="AT38" i="43"/>
  <c r="AS38" i="43"/>
  <c r="AR38" i="43"/>
  <c r="AU38" i="43"/>
  <c r="D37" i="44"/>
  <c r="L37" i="44"/>
  <c r="W70" i="44"/>
  <c r="AC16" i="45"/>
  <c r="AA16" i="45"/>
  <c r="Z16" i="45"/>
  <c r="T27" i="45"/>
  <c r="R27" i="45"/>
  <c r="Q27" i="45"/>
  <c r="V42" i="45"/>
  <c r="AC50" i="45"/>
  <c r="AA50" i="45"/>
  <c r="Z50" i="45"/>
  <c r="AM37" i="46"/>
  <c r="I18" i="46"/>
  <c r="H18" i="46"/>
  <c r="K18" i="46"/>
  <c r="BB20" i="46"/>
  <c r="BA20" i="46"/>
  <c r="Z19" i="43"/>
  <c r="AC19" i="43"/>
  <c r="AA19" i="43"/>
  <c r="AI20" i="43"/>
  <c r="AL20" i="43"/>
  <c r="AJ20" i="43"/>
  <c r="AR21" i="43"/>
  <c r="AU21" i="43"/>
  <c r="AT21" i="43"/>
  <c r="AS21" i="43"/>
  <c r="BB22" i="43"/>
  <c r="BA22" i="43"/>
  <c r="BD22" i="43"/>
  <c r="BC22" i="43"/>
  <c r="BK23" i="43"/>
  <c r="BJ23" i="43"/>
  <c r="BM23" i="43"/>
  <c r="I25" i="43"/>
  <c r="H25" i="43"/>
  <c r="K25" i="43"/>
  <c r="J25" i="43"/>
  <c r="R26" i="43"/>
  <c r="Q26" i="43"/>
  <c r="T26" i="43"/>
  <c r="S26" i="43"/>
  <c r="AA27" i="43"/>
  <c r="Z27" i="43"/>
  <c r="AC27" i="43"/>
  <c r="AJ28" i="43"/>
  <c r="AI28" i="43"/>
  <c r="AL28" i="43"/>
  <c r="AS29" i="43"/>
  <c r="AR29" i="43"/>
  <c r="AU29" i="43"/>
  <c r="AT29" i="43"/>
  <c r="BB30" i="43"/>
  <c r="BA30" i="43"/>
  <c r="BD30" i="43"/>
  <c r="BC30" i="43"/>
  <c r="BK31" i="43"/>
  <c r="BJ31" i="43"/>
  <c r="BM31" i="43"/>
  <c r="I33" i="43"/>
  <c r="H33" i="43"/>
  <c r="K33" i="43"/>
  <c r="J33" i="43"/>
  <c r="R34" i="43"/>
  <c r="Q34" i="43"/>
  <c r="T34" i="43"/>
  <c r="S34" i="43"/>
  <c r="AA35" i="43"/>
  <c r="Z35" i="43"/>
  <c r="AC35" i="43"/>
  <c r="AJ36" i="43"/>
  <c r="AI36" i="43"/>
  <c r="AL36" i="43"/>
  <c r="AS37" i="43"/>
  <c r="AR37" i="43"/>
  <c r="AU37" i="43"/>
  <c r="AT37" i="43"/>
  <c r="BB38" i="43"/>
  <c r="BA38" i="43"/>
  <c r="BD38" i="43"/>
  <c r="BC38" i="43"/>
  <c r="AA8" i="44"/>
  <c r="AB8" i="44"/>
  <c r="E37" i="44"/>
  <c r="M37" i="44"/>
  <c r="U37" i="44"/>
  <c r="K11" i="45"/>
  <c r="I11" i="45"/>
  <c r="H11" i="45"/>
  <c r="AC21" i="45"/>
  <c r="AA21" i="45"/>
  <c r="Z21" i="45"/>
  <c r="K30" i="45"/>
  <c r="I30" i="45"/>
  <c r="H30" i="45"/>
  <c r="M71" i="45"/>
  <c r="T53" i="45"/>
  <c r="R53" i="45"/>
  <c r="Q53" i="45"/>
  <c r="BD14" i="46"/>
  <c r="T16" i="46"/>
  <c r="R16" i="46"/>
  <c r="Q16" i="46"/>
  <c r="E129" i="47"/>
  <c r="AC18" i="43"/>
  <c r="AA18" i="43"/>
  <c r="Z18" i="43"/>
  <c r="AL19" i="43"/>
  <c r="AJ19" i="43"/>
  <c r="AI19" i="43"/>
  <c r="AU20" i="43"/>
  <c r="AT20" i="43"/>
  <c r="AS20" i="43"/>
  <c r="AR20" i="43"/>
  <c r="BD21" i="43"/>
  <c r="BC21" i="43"/>
  <c r="BA21" i="43"/>
  <c r="BB21" i="43"/>
  <c r="BJ22" i="43"/>
  <c r="BM22" i="43"/>
  <c r="BK22" i="43"/>
  <c r="H24" i="43"/>
  <c r="K24" i="43"/>
  <c r="J24" i="43"/>
  <c r="I24" i="43"/>
  <c r="Q25" i="43"/>
  <c r="T25" i="43"/>
  <c r="S25" i="43"/>
  <c r="R25" i="43"/>
  <c r="Z26" i="43"/>
  <c r="AC26" i="43"/>
  <c r="AA26" i="43"/>
  <c r="AI27" i="43"/>
  <c r="AL27" i="43"/>
  <c r="AJ27" i="43"/>
  <c r="AR28" i="43"/>
  <c r="AU28" i="43"/>
  <c r="AT28" i="43"/>
  <c r="AS28" i="43"/>
  <c r="BA29" i="43"/>
  <c r="BD29" i="43"/>
  <c r="BC29" i="43"/>
  <c r="BB29" i="43"/>
  <c r="BJ30" i="43"/>
  <c r="BM30" i="43"/>
  <c r="BK30" i="43"/>
  <c r="H32" i="43"/>
  <c r="K32" i="43"/>
  <c r="J32" i="43"/>
  <c r="I32" i="43"/>
  <c r="Q33" i="43"/>
  <c r="T33" i="43"/>
  <c r="S33" i="43"/>
  <c r="R33" i="43"/>
  <c r="Z34" i="43"/>
  <c r="AC34" i="43"/>
  <c r="AA34" i="43"/>
  <c r="AI35" i="43"/>
  <c r="AL35" i="43"/>
  <c r="AJ35" i="43"/>
  <c r="AR36" i="43"/>
  <c r="AU36" i="43"/>
  <c r="AT36" i="43"/>
  <c r="AS36" i="43"/>
  <c r="BA37" i="43"/>
  <c r="BD37" i="43"/>
  <c r="BC37" i="43"/>
  <c r="BB37" i="43"/>
  <c r="BJ38" i="43"/>
  <c r="BM38" i="43"/>
  <c r="BK38" i="43"/>
  <c r="N37" i="44"/>
  <c r="V37" i="44"/>
  <c r="C9" i="45"/>
  <c r="T19" i="45"/>
  <c r="R19" i="45"/>
  <c r="Q19" i="45"/>
  <c r="AC32" i="45"/>
  <c r="AA32" i="45"/>
  <c r="Z32" i="45"/>
  <c r="U71" i="45"/>
  <c r="K56" i="45"/>
  <c r="I56" i="45"/>
  <c r="H56" i="45"/>
  <c r="BB9" i="46"/>
  <c r="BA9" i="46"/>
  <c r="AZ8" i="46"/>
  <c r="BD18" i="46"/>
  <c r="O144" i="51"/>
  <c r="N144" i="51"/>
  <c r="M144" i="51"/>
  <c r="L144" i="51"/>
  <c r="K23" i="43"/>
  <c r="J23" i="43"/>
  <c r="I23" i="43"/>
  <c r="H23" i="43"/>
  <c r="T24" i="43"/>
  <c r="S24" i="43"/>
  <c r="R24" i="43"/>
  <c r="Q24" i="43"/>
  <c r="AC25" i="43"/>
  <c r="AA25" i="43"/>
  <c r="Z25" i="43"/>
  <c r="AL26" i="43"/>
  <c r="AK26" i="43"/>
  <c r="AJ26" i="43"/>
  <c r="AI26" i="43"/>
  <c r="AU27" i="43"/>
  <c r="AT27" i="43"/>
  <c r="AS27" i="43"/>
  <c r="AR27" i="43"/>
  <c r="BD28" i="43"/>
  <c r="BC28" i="43"/>
  <c r="BB28" i="43"/>
  <c r="BA28" i="43"/>
  <c r="BM29" i="43"/>
  <c r="BK29" i="43"/>
  <c r="BJ29" i="43"/>
  <c r="K31" i="43"/>
  <c r="J31" i="43"/>
  <c r="I31" i="43"/>
  <c r="H31" i="43"/>
  <c r="T32" i="43"/>
  <c r="S32" i="43"/>
  <c r="R32" i="43"/>
  <c r="Q32" i="43"/>
  <c r="AC33" i="43"/>
  <c r="AA33" i="43"/>
  <c r="Z33" i="43"/>
  <c r="AL34" i="43"/>
  <c r="AJ34" i="43"/>
  <c r="AI34" i="43"/>
  <c r="AU35" i="43"/>
  <c r="AT35" i="43"/>
  <c r="AS35" i="43"/>
  <c r="AR35" i="43"/>
  <c r="BD36" i="43"/>
  <c r="BC36" i="43"/>
  <c r="BB36" i="43"/>
  <c r="BA36" i="43"/>
  <c r="BM37" i="43"/>
  <c r="BL37" i="43"/>
  <c r="BK37" i="43"/>
  <c r="BJ37" i="43"/>
  <c r="R9" i="44"/>
  <c r="K12" i="44"/>
  <c r="I12" i="44"/>
  <c r="W37" i="44"/>
  <c r="AB14" i="44"/>
  <c r="AA14" i="44"/>
  <c r="R17" i="44"/>
  <c r="AC13" i="45"/>
  <c r="Y38" i="45"/>
  <c r="AA13" i="45"/>
  <c r="Z13" i="45"/>
  <c r="T24" i="45"/>
  <c r="R24" i="45"/>
  <c r="Q24" i="45"/>
  <c r="T35" i="45"/>
  <c r="R35" i="45"/>
  <c r="Q35" i="45"/>
  <c r="AC58" i="45"/>
  <c r="AA58" i="45"/>
  <c r="Z58" i="45"/>
  <c r="BH8" i="46"/>
  <c r="BM10" i="46"/>
  <c r="BK10" i="46"/>
  <c r="BJ10" i="46"/>
  <c r="R27" i="46"/>
  <c r="Q27" i="46"/>
  <c r="T27" i="46"/>
  <c r="BM29" i="46"/>
  <c r="BK29" i="46"/>
  <c r="BJ29" i="46"/>
  <c r="I136" i="50"/>
  <c r="F146" i="50"/>
  <c r="H136" i="50"/>
  <c r="K136" i="50" s="1"/>
  <c r="G136" i="50"/>
  <c r="D9" i="45"/>
  <c r="L9" i="45"/>
  <c r="AC11" i="45"/>
  <c r="AA11" i="45"/>
  <c r="Z11" i="45"/>
  <c r="C38" i="45"/>
  <c r="T14" i="45"/>
  <c r="S14" i="45"/>
  <c r="R14" i="45"/>
  <c r="Q14" i="45"/>
  <c r="K17" i="45"/>
  <c r="I17" i="45"/>
  <c r="H17" i="45"/>
  <c r="AC19" i="45"/>
  <c r="AA19" i="45"/>
  <c r="Z19" i="45"/>
  <c r="T22" i="45"/>
  <c r="R22" i="45"/>
  <c r="Q22" i="45"/>
  <c r="K25" i="45"/>
  <c r="I25" i="45"/>
  <c r="H25" i="45"/>
  <c r="AC27" i="45"/>
  <c r="AA27" i="45"/>
  <c r="Z27" i="45"/>
  <c r="T30" i="45"/>
  <c r="R30" i="45"/>
  <c r="Q30" i="45"/>
  <c r="K33" i="45"/>
  <c r="I33" i="45"/>
  <c r="H33" i="45"/>
  <c r="AC35" i="45"/>
  <c r="AA35" i="45"/>
  <c r="Z35" i="45"/>
  <c r="G42" i="45"/>
  <c r="J48" i="45" s="1"/>
  <c r="K43" i="45"/>
  <c r="J43" i="45"/>
  <c r="I43" i="45"/>
  <c r="H43" i="45"/>
  <c r="O42" i="45"/>
  <c r="W42" i="45"/>
  <c r="AC45" i="45"/>
  <c r="AA45" i="45"/>
  <c r="Z45" i="45"/>
  <c r="F71" i="45"/>
  <c r="N71" i="45"/>
  <c r="V71" i="45"/>
  <c r="T48" i="45"/>
  <c r="R48" i="45"/>
  <c r="Q48" i="45"/>
  <c r="K51" i="45"/>
  <c r="J51" i="45"/>
  <c r="I51" i="45"/>
  <c r="H51" i="45"/>
  <c r="AC53" i="45"/>
  <c r="AB53" i="45"/>
  <c r="AA53" i="45"/>
  <c r="Z53" i="45"/>
  <c r="T56" i="45"/>
  <c r="R56" i="45"/>
  <c r="Q56" i="45"/>
  <c r="K59" i="45"/>
  <c r="J59" i="45"/>
  <c r="I59" i="45"/>
  <c r="H59" i="45"/>
  <c r="AC61" i="45"/>
  <c r="AA61" i="45"/>
  <c r="Z61" i="45"/>
  <c r="T64" i="45"/>
  <c r="R64" i="45"/>
  <c r="Q64" i="45"/>
  <c r="K67" i="45"/>
  <c r="J67" i="45"/>
  <c r="I67" i="45"/>
  <c r="H67" i="45"/>
  <c r="AC69" i="45"/>
  <c r="AA69" i="45"/>
  <c r="Z69" i="45"/>
  <c r="E8" i="46"/>
  <c r="M8" i="46"/>
  <c r="U8" i="46"/>
  <c r="BM9" i="46"/>
  <c r="BK9" i="46"/>
  <c r="BJ9" i="46"/>
  <c r="BI8" i="46"/>
  <c r="BL10" i="46" s="1"/>
  <c r="K11" i="46"/>
  <c r="I11" i="46"/>
  <c r="H11" i="46"/>
  <c r="P37" i="46"/>
  <c r="T12" i="46"/>
  <c r="R12" i="46"/>
  <c r="Q12" i="46"/>
  <c r="X37" i="46"/>
  <c r="AF37" i="46"/>
  <c r="AN37" i="46"/>
  <c r="AV37" i="46"/>
  <c r="AC13" i="46"/>
  <c r="AA13" i="46"/>
  <c r="Z13" i="46"/>
  <c r="AL14" i="46"/>
  <c r="AJ14" i="46"/>
  <c r="AI14" i="46"/>
  <c r="AA15" i="46"/>
  <c r="Z15" i="46"/>
  <c r="AC15" i="46"/>
  <c r="BB15" i="46"/>
  <c r="BA15" i="46"/>
  <c r="AJ17" i="46"/>
  <c r="AL17" i="46"/>
  <c r="AI17" i="46"/>
  <c r="BD17" i="46"/>
  <c r="BB19" i="46"/>
  <c r="BA19" i="46"/>
  <c r="AJ21" i="46"/>
  <c r="AI21" i="46"/>
  <c r="AL21" i="46"/>
  <c r="T24" i="46"/>
  <c r="R24" i="46"/>
  <c r="Q24" i="46"/>
  <c r="BL28" i="46"/>
  <c r="BK28" i="46"/>
  <c r="BJ28" i="46"/>
  <c r="BM28" i="46"/>
  <c r="AS30" i="46"/>
  <c r="AR30" i="46"/>
  <c r="AU30" i="46"/>
  <c r="BD34" i="46"/>
  <c r="BB36" i="46"/>
  <c r="BA36" i="46"/>
  <c r="I126" i="47"/>
  <c r="H126" i="47"/>
  <c r="G126" i="47"/>
  <c r="N8" i="49"/>
  <c r="M8" i="49"/>
  <c r="L8" i="49"/>
  <c r="C16" i="50"/>
  <c r="J16" i="52"/>
  <c r="M9" i="45"/>
  <c r="U9" i="45"/>
  <c r="K12" i="45"/>
  <c r="I12" i="45"/>
  <c r="H12" i="45"/>
  <c r="D38" i="45"/>
  <c r="L38" i="45"/>
  <c r="AC14" i="45"/>
  <c r="AA14" i="45"/>
  <c r="Z14" i="45"/>
  <c r="T17" i="45"/>
  <c r="R17" i="45"/>
  <c r="Q17" i="45"/>
  <c r="K20" i="45"/>
  <c r="I20" i="45"/>
  <c r="H20" i="45"/>
  <c r="AC22" i="45"/>
  <c r="AA22" i="45"/>
  <c r="Z22" i="45"/>
  <c r="T25" i="45"/>
  <c r="R25" i="45"/>
  <c r="Q25" i="45"/>
  <c r="K28" i="45"/>
  <c r="I28" i="45"/>
  <c r="H28" i="45"/>
  <c r="AC30" i="45"/>
  <c r="AA30" i="45"/>
  <c r="Z30" i="45"/>
  <c r="T33" i="45"/>
  <c r="R33" i="45"/>
  <c r="Q33" i="45"/>
  <c r="K36" i="45"/>
  <c r="I36" i="45"/>
  <c r="H36" i="45"/>
  <c r="P42" i="45"/>
  <c r="T43" i="45"/>
  <c r="R43" i="45"/>
  <c r="Q43" i="45"/>
  <c r="X42" i="45"/>
  <c r="K46" i="45"/>
  <c r="G71" i="45"/>
  <c r="J46" i="45"/>
  <c r="I46" i="45"/>
  <c r="H46" i="45"/>
  <c r="O71" i="45"/>
  <c r="W71" i="45"/>
  <c r="AC48" i="45"/>
  <c r="AA48" i="45"/>
  <c r="Z48" i="45"/>
  <c r="T51" i="45"/>
  <c r="R51" i="45"/>
  <c r="Q51" i="45"/>
  <c r="K54" i="45"/>
  <c r="J54" i="45"/>
  <c r="I54" i="45"/>
  <c r="H54" i="45"/>
  <c r="AC56" i="45"/>
  <c r="AA56" i="45"/>
  <c r="Z56" i="45"/>
  <c r="T59" i="45"/>
  <c r="R59" i="45"/>
  <c r="Q59" i="45"/>
  <c r="K62" i="45"/>
  <c r="J62" i="45"/>
  <c r="I62" i="45"/>
  <c r="H62" i="45"/>
  <c r="AC64" i="45"/>
  <c r="AB64" i="45"/>
  <c r="AA64" i="45"/>
  <c r="Z64" i="45"/>
  <c r="T67" i="45"/>
  <c r="R67" i="45"/>
  <c r="Q67" i="45"/>
  <c r="K70" i="45"/>
  <c r="J70" i="45"/>
  <c r="I70" i="45"/>
  <c r="H70" i="45"/>
  <c r="F8" i="46"/>
  <c r="N8" i="46"/>
  <c r="V8" i="46"/>
  <c r="AD8" i="46"/>
  <c r="K10" i="46"/>
  <c r="I10" i="46"/>
  <c r="H10" i="46"/>
  <c r="T11" i="46"/>
  <c r="R11" i="46"/>
  <c r="Q11" i="46"/>
  <c r="Y37" i="46"/>
  <c r="AC12" i="46"/>
  <c r="AA12" i="46"/>
  <c r="Z12" i="46"/>
  <c r="AG37" i="46"/>
  <c r="AO37" i="46"/>
  <c r="AW37" i="46"/>
  <c r="BE37" i="46"/>
  <c r="AL13" i="46"/>
  <c r="AJ13" i="46"/>
  <c r="AI13" i="46"/>
  <c r="BD13" i="46"/>
  <c r="AU14" i="46"/>
  <c r="AS14" i="46"/>
  <c r="AR14" i="46"/>
  <c r="BB14" i="46"/>
  <c r="BA14" i="46"/>
  <c r="BM14" i="46"/>
  <c r="BL14" i="46"/>
  <c r="BK14" i="46"/>
  <c r="BJ14" i="46"/>
  <c r="K15" i="46"/>
  <c r="I15" i="46"/>
  <c r="H15" i="46"/>
  <c r="R15" i="46"/>
  <c r="T15" i="46"/>
  <c r="Q15" i="46"/>
  <c r="AL16" i="46"/>
  <c r="AJ16" i="46"/>
  <c r="AI16" i="46"/>
  <c r="BD16" i="46"/>
  <c r="AL18" i="46"/>
  <c r="AJ18" i="46"/>
  <c r="AI18" i="46"/>
  <c r="R23" i="46"/>
  <c r="Q23" i="46"/>
  <c r="T23" i="46"/>
  <c r="BK24" i="46"/>
  <c r="BJ24" i="46"/>
  <c r="BM24" i="46"/>
  <c r="BL24" i="46"/>
  <c r="AU27" i="46"/>
  <c r="AS27" i="46"/>
  <c r="AR27" i="46"/>
  <c r="T32" i="46"/>
  <c r="R32" i="46"/>
  <c r="Q32" i="46"/>
  <c r="R6" i="47"/>
  <c r="Q6" i="47"/>
  <c r="P6" i="47"/>
  <c r="O6" i="47"/>
  <c r="J129" i="47"/>
  <c r="N12" i="49"/>
  <c r="M12" i="49"/>
  <c r="L12" i="49"/>
  <c r="O138" i="49"/>
  <c r="N138" i="49"/>
  <c r="N6" i="50"/>
  <c r="M6" i="50"/>
  <c r="L6" i="50"/>
  <c r="K16" i="50"/>
  <c r="F9" i="45"/>
  <c r="N9" i="45"/>
  <c r="V9" i="45"/>
  <c r="R12" i="45"/>
  <c r="Q12" i="45"/>
  <c r="T12" i="45"/>
  <c r="M38" i="45"/>
  <c r="U38" i="45"/>
  <c r="I15" i="45"/>
  <c r="H15" i="45"/>
  <c r="K15" i="45"/>
  <c r="AA17" i="45"/>
  <c r="Z17" i="45"/>
  <c r="AC17" i="45"/>
  <c r="R20" i="45"/>
  <c r="Q20" i="45"/>
  <c r="T20" i="45"/>
  <c r="I23" i="45"/>
  <c r="H23" i="45"/>
  <c r="K23" i="45"/>
  <c r="AA25" i="45"/>
  <c r="Z25" i="45"/>
  <c r="AC25" i="45"/>
  <c r="R28" i="45"/>
  <c r="Q28" i="45"/>
  <c r="T28" i="45"/>
  <c r="K31" i="45"/>
  <c r="I31" i="45"/>
  <c r="H31" i="45"/>
  <c r="AC33" i="45"/>
  <c r="AA33" i="45"/>
  <c r="Z33" i="45"/>
  <c r="T36" i="45"/>
  <c r="R36" i="45"/>
  <c r="Q36" i="45"/>
  <c r="AC43" i="45"/>
  <c r="AA43" i="45"/>
  <c r="Z43" i="45"/>
  <c r="Y42" i="45"/>
  <c r="AB50" i="45" s="1"/>
  <c r="T46" i="45"/>
  <c r="P71" i="45"/>
  <c r="R46" i="45"/>
  <c r="Q46" i="45"/>
  <c r="X71" i="45"/>
  <c r="K49" i="45"/>
  <c r="J49" i="45"/>
  <c r="I49" i="45"/>
  <c r="H49" i="45"/>
  <c r="AC51" i="45"/>
  <c r="AB51" i="45"/>
  <c r="AA51" i="45"/>
  <c r="Z51" i="45"/>
  <c r="T54" i="45"/>
  <c r="R54" i="45"/>
  <c r="Q54" i="45"/>
  <c r="K57" i="45"/>
  <c r="J57" i="45"/>
  <c r="I57" i="45"/>
  <c r="H57" i="45"/>
  <c r="AC59" i="45"/>
  <c r="AB59" i="45"/>
  <c r="AA59" i="45"/>
  <c r="Z59" i="45"/>
  <c r="T62" i="45"/>
  <c r="R62" i="45"/>
  <c r="Q62" i="45"/>
  <c r="K65" i="45"/>
  <c r="J65" i="45"/>
  <c r="I65" i="45"/>
  <c r="H65" i="45"/>
  <c r="AC67" i="45"/>
  <c r="AB67" i="45"/>
  <c r="AA67" i="45"/>
  <c r="Z67" i="45"/>
  <c r="T70" i="45"/>
  <c r="R70" i="45"/>
  <c r="Q70" i="45"/>
  <c r="K9" i="46"/>
  <c r="I9" i="46"/>
  <c r="H9" i="46"/>
  <c r="G8" i="46"/>
  <c r="J20" i="46" s="1"/>
  <c r="O8" i="46"/>
  <c r="W8" i="46"/>
  <c r="AE8" i="46"/>
  <c r="AM8" i="46"/>
  <c r="T10" i="46"/>
  <c r="R10" i="46"/>
  <c r="Q10" i="46"/>
  <c r="AC11" i="46"/>
  <c r="AA11" i="46"/>
  <c r="Z11" i="46"/>
  <c r="AH37" i="46"/>
  <c r="AL12" i="46"/>
  <c r="AJ12" i="46"/>
  <c r="AI12" i="46"/>
  <c r="AP37" i="46"/>
  <c r="AX37" i="46"/>
  <c r="BD12" i="46"/>
  <c r="BF37" i="46"/>
  <c r="AU13" i="46"/>
  <c r="AS13" i="46"/>
  <c r="AR13" i="46"/>
  <c r="R19" i="46"/>
  <c r="Q19" i="46"/>
  <c r="T19" i="46"/>
  <c r="BM21" i="46"/>
  <c r="BL21" i="46"/>
  <c r="BK21" i="46"/>
  <c r="BJ21" i="46"/>
  <c r="AS26" i="46"/>
  <c r="AR26" i="46"/>
  <c r="AU26" i="46"/>
  <c r="AA28" i="46"/>
  <c r="Z28" i="46"/>
  <c r="AC28" i="46"/>
  <c r="K31" i="46"/>
  <c r="I31" i="46"/>
  <c r="H31" i="46"/>
  <c r="I7" i="47"/>
  <c r="H7" i="47"/>
  <c r="G7" i="47"/>
  <c r="H20" i="52"/>
  <c r="M37" i="52"/>
  <c r="L37" i="52"/>
  <c r="M121" i="52"/>
  <c r="I10" i="45"/>
  <c r="H10" i="45"/>
  <c r="G9" i="45"/>
  <c r="J25" i="45" s="1"/>
  <c r="K10" i="45"/>
  <c r="O9" i="45"/>
  <c r="W9" i="45"/>
  <c r="AA12" i="45"/>
  <c r="Z12" i="45"/>
  <c r="AC12" i="45"/>
  <c r="F38" i="45"/>
  <c r="N38" i="45"/>
  <c r="V38" i="45"/>
  <c r="R15" i="45"/>
  <c r="Q15" i="45"/>
  <c r="T15" i="45"/>
  <c r="I18" i="45"/>
  <c r="H18" i="45"/>
  <c r="K18" i="45"/>
  <c r="AA20" i="45"/>
  <c r="Z20" i="45"/>
  <c r="AC20" i="45"/>
  <c r="R23" i="45"/>
  <c r="Q23" i="45"/>
  <c r="T23" i="45"/>
  <c r="S23" i="45"/>
  <c r="I26" i="45"/>
  <c r="H26" i="45"/>
  <c r="K26" i="45"/>
  <c r="AA28" i="45"/>
  <c r="Z28" i="45"/>
  <c r="AC28" i="45"/>
  <c r="AB28" i="45"/>
  <c r="R31" i="45"/>
  <c r="Q31" i="45"/>
  <c r="T31" i="45"/>
  <c r="I34" i="45"/>
  <c r="H34" i="45"/>
  <c r="K34" i="45"/>
  <c r="AA36" i="45"/>
  <c r="Z36" i="45"/>
  <c r="AC36" i="45"/>
  <c r="J44" i="45"/>
  <c r="I44" i="45"/>
  <c r="H44" i="45"/>
  <c r="K44" i="45"/>
  <c r="Y71" i="45"/>
  <c r="AB46" i="45"/>
  <c r="AA46" i="45"/>
  <c r="Z46" i="45"/>
  <c r="AC46" i="45"/>
  <c r="R49" i="45"/>
  <c r="Q49" i="45"/>
  <c r="T49" i="45"/>
  <c r="J52" i="45"/>
  <c r="I52" i="45"/>
  <c r="H52" i="45"/>
  <c r="K52" i="45"/>
  <c r="AB54" i="45"/>
  <c r="AA54" i="45"/>
  <c r="Z54" i="45"/>
  <c r="AC54" i="45"/>
  <c r="S57" i="45"/>
  <c r="R57" i="45"/>
  <c r="Q57" i="45"/>
  <c r="T57" i="45"/>
  <c r="J60" i="45"/>
  <c r="I60" i="45"/>
  <c r="H60" i="45"/>
  <c r="K60" i="45"/>
  <c r="AB62" i="45"/>
  <c r="AA62" i="45"/>
  <c r="Z62" i="45"/>
  <c r="AC62" i="45"/>
  <c r="R65" i="45"/>
  <c r="Q65" i="45"/>
  <c r="T65" i="45"/>
  <c r="J68" i="45"/>
  <c r="I68" i="45"/>
  <c r="H68" i="45"/>
  <c r="K68" i="45"/>
  <c r="AB70" i="45"/>
  <c r="AA70" i="45"/>
  <c r="Z70" i="45"/>
  <c r="AC70" i="45"/>
  <c r="R9" i="46"/>
  <c r="Q9" i="46"/>
  <c r="P8" i="46"/>
  <c r="S14" i="46" s="1"/>
  <c r="T9" i="46"/>
  <c r="X8" i="46"/>
  <c r="AF8" i="46"/>
  <c r="AN8" i="46"/>
  <c r="AV8" i="46"/>
  <c r="AA10" i="46"/>
  <c r="Z10" i="46"/>
  <c r="AC10" i="46"/>
  <c r="AJ11" i="46"/>
  <c r="AI11" i="46"/>
  <c r="AL11" i="46"/>
  <c r="BD11" i="46"/>
  <c r="C37" i="46"/>
  <c r="AQ37" i="46"/>
  <c r="AS12" i="46"/>
  <c r="AR12" i="46"/>
  <c r="AU12" i="46"/>
  <c r="AY37" i="46"/>
  <c r="BG37" i="46"/>
  <c r="BB13" i="46"/>
  <c r="BA13" i="46"/>
  <c r="AC17" i="46"/>
  <c r="AA17" i="46"/>
  <c r="Z17" i="46"/>
  <c r="BL20" i="46"/>
  <c r="BK20" i="46"/>
  <c r="BJ20" i="46"/>
  <c r="BM20" i="46"/>
  <c r="AS22" i="46"/>
  <c r="AR22" i="46"/>
  <c r="AU22" i="46"/>
  <c r="AC25" i="46"/>
  <c r="AA25" i="46"/>
  <c r="Z25" i="46"/>
  <c r="BD29" i="46"/>
  <c r="I30" i="46"/>
  <c r="H30" i="46"/>
  <c r="K30" i="46"/>
  <c r="T7" i="47"/>
  <c r="S7" i="47"/>
  <c r="R7" i="47"/>
  <c r="Q7" i="47"/>
  <c r="P7" i="47"/>
  <c r="O7" i="47"/>
  <c r="L6" i="48"/>
  <c r="K6" i="48"/>
  <c r="G16" i="49"/>
  <c r="J6" i="49"/>
  <c r="I6" i="49"/>
  <c r="H6" i="49"/>
  <c r="N15" i="50"/>
  <c r="M15" i="50"/>
  <c r="L15" i="50"/>
  <c r="L39" i="52"/>
  <c r="M39" i="52"/>
  <c r="H99" i="52"/>
  <c r="Q10" i="45"/>
  <c r="P9" i="45"/>
  <c r="S29" i="45" s="1"/>
  <c r="T10" i="45"/>
  <c r="S10" i="45"/>
  <c r="R10" i="45"/>
  <c r="X9" i="45"/>
  <c r="H13" i="45"/>
  <c r="K13" i="45"/>
  <c r="I13" i="45"/>
  <c r="G38" i="45"/>
  <c r="O38" i="45"/>
  <c r="W38" i="45"/>
  <c r="Z15" i="45"/>
  <c r="AC15" i="45"/>
  <c r="AA15" i="45"/>
  <c r="Q18" i="45"/>
  <c r="T18" i="45"/>
  <c r="R18" i="45"/>
  <c r="S18" i="45"/>
  <c r="H21" i="45"/>
  <c r="K21" i="45"/>
  <c r="I21" i="45"/>
  <c r="Z23" i="45"/>
  <c r="AC23" i="45"/>
  <c r="AA23" i="45"/>
  <c r="Q26" i="45"/>
  <c r="T26" i="45"/>
  <c r="R26" i="45"/>
  <c r="H29" i="45"/>
  <c r="K29" i="45"/>
  <c r="I29" i="45"/>
  <c r="AA31" i="45"/>
  <c r="Z31" i="45"/>
  <c r="AC31" i="45"/>
  <c r="R34" i="45"/>
  <c r="Q34" i="45"/>
  <c r="T34" i="45"/>
  <c r="S34" i="45"/>
  <c r="I37" i="45"/>
  <c r="H37" i="45"/>
  <c r="K37" i="45"/>
  <c r="C42" i="45"/>
  <c r="R44" i="45"/>
  <c r="Q44" i="45"/>
  <c r="T44" i="45"/>
  <c r="I47" i="45"/>
  <c r="H47" i="45"/>
  <c r="K47" i="45"/>
  <c r="J47" i="45"/>
  <c r="AA49" i="45"/>
  <c r="Z49" i="45"/>
  <c r="AC49" i="45"/>
  <c r="AB49" i="45"/>
  <c r="R52" i="45"/>
  <c r="Q52" i="45"/>
  <c r="T52" i="45"/>
  <c r="I55" i="45"/>
  <c r="H55" i="45"/>
  <c r="K55" i="45"/>
  <c r="J55" i="45"/>
  <c r="AA57" i="45"/>
  <c r="Z57" i="45"/>
  <c r="AC57" i="45"/>
  <c r="AB57" i="45"/>
  <c r="R60" i="45"/>
  <c r="Q60" i="45"/>
  <c r="T60" i="45"/>
  <c r="I63" i="45"/>
  <c r="H63" i="45"/>
  <c r="K63" i="45"/>
  <c r="J63" i="45"/>
  <c r="AA65" i="45"/>
  <c r="Z65" i="45"/>
  <c r="AC65" i="45"/>
  <c r="AB65" i="45"/>
  <c r="R68" i="45"/>
  <c r="Q68" i="45"/>
  <c r="T68" i="45"/>
  <c r="AA9" i="46"/>
  <c r="Z9" i="46"/>
  <c r="Y8" i="46"/>
  <c r="AB28" i="46" s="1"/>
  <c r="AC9" i="46"/>
  <c r="AG8" i="46"/>
  <c r="AO8" i="46"/>
  <c r="AW8" i="46"/>
  <c r="BE8" i="46"/>
  <c r="AJ10" i="46"/>
  <c r="AI10" i="46"/>
  <c r="AL10" i="46"/>
  <c r="BD10" i="46"/>
  <c r="AS11" i="46"/>
  <c r="AR11" i="46"/>
  <c r="AU11" i="46"/>
  <c r="D37" i="46"/>
  <c r="L37" i="46"/>
  <c r="AZ37" i="46"/>
  <c r="BB12" i="46"/>
  <c r="BA12" i="46"/>
  <c r="BH37" i="46"/>
  <c r="BK13" i="46"/>
  <c r="BJ13" i="46"/>
  <c r="BM13" i="46"/>
  <c r="BL13" i="46"/>
  <c r="AA16" i="46"/>
  <c r="AC16" i="46"/>
  <c r="Z16" i="46"/>
  <c r="AU19" i="46"/>
  <c r="AS19" i="46"/>
  <c r="AR19" i="46"/>
  <c r="AA24" i="46"/>
  <c r="Z24" i="46"/>
  <c r="AC24" i="46"/>
  <c r="I26" i="46"/>
  <c r="H26" i="46"/>
  <c r="K26" i="46"/>
  <c r="BD26" i="46"/>
  <c r="BC26" i="46"/>
  <c r="BB28" i="46"/>
  <c r="BA28" i="46"/>
  <c r="AC32" i="46"/>
  <c r="AB32" i="46"/>
  <c r="AA32" i="46"/>
  <c r="Z32" i="46"/>
  <c r="T6" i="49"/>
  <c r="O16" i="49"/>
  <c r="S6" i="49"/>
  <c r="R6" i="49"/>
  <c r="Q6" i="49"/>
  <c r="P6" i="49"/>
  <c r="J10" i="49"/>
  <c r="I10" i="49"/>
  <c r="H10" i="49"/>
  <c r="M61" i="52"/>
  <c r="Y9" i="45"/>
  <c r="AB12" i="45" s="1"/>
  <c r="AC10" i="45"/>
  <c r="AA10" i="45"/>
  <c r="Z10" i="45"/>
  <c r="T13" i="45"/>
  <c r="P38" i="45"/>
  <c r="S13" i="45"/>
  <c r="R13" i="45"/>
  <c r="Q13" i="45"/>
  <c r="X38" i="45"/>
  <c r="K16" i="45"/>
  <c r="H16" i="45"/>
  <c r="I16" i="45"/>
  <c r="AC18" i="45"/>
  <c r="AB18" i="45"/>
  <c r="AA18" i="45"/>
  <c r="Z18" i="45"/>
  <c r="T21" i="45"/>
  <c r="R21" i="45"/>
  <c r="Q21" i="45"/>
  <c r="K24" i="45"/>
  <c r="I24" i="45"/>
  <c r="H24" i="45"/>
  <c r="AC26" i="45"/>
  <c r="AB26" i="45"/>
  <c r="Z26" i="45"/>
  <c r="AA26" i="45"/>
  <c r="T29" i="45"/>
  <c r="R29" i="45"/>
  <c r="Q29" i="45"/>
  <c r="H32" i="45"/>
  <c r="K32" i="45"/>
  <c r="I32" i="45"/>
  <c r="Z34" i="45"/>
  <c r="AC34" i="45"/>
  <c r="AA34" i="45"/>
  <c r="Q37" i="45"/>
  <c r="T37" i="45"/>
  <c r="R37" i="45"/>
  <c r="D42" i="45"/>
  <c r="L42" i="45"/>
  <c r="Z44" i="45"/>
  <c r="AC44" i="45"/>
  <c r="AB44" i="45"/>
  <c r="AA44" i="45"/>
  <c r="C71" i="45"/>
  <c r="Q47" i="45"/>
  <c r="T47" i="45"/>
  <c r="R47" i="45"/>
  <c r="H50" i="45"/>
  <c r="K50" i="45"/>
  <c r="J50" i="45"/>
  <c r="I50" i="45"/>
  <c r="Z52" i="45"/>
  <c r="AC52" i="45"/>
  <c r="AB52" i="45"/>
  <c r="AA52" i="45"/>
  <c r="Q55" i="45"/>
  <c r="T55" i="45"/>
  <c r="S55" i="45"/>
  <c r="R55" i="45"/>
  <c r="H58" i="45"/>
  <c r="K58" i="45"/>
  <c r="J58" i="45"/>
  <c r="I58" i="45"/>
  <c r="Z60" i="45"/>
  <c r="AC60" i="45"/>
  <c r="AB60" i="45"/>
  <c r="AA60" i="45"/>
  <c r="Q63" i="45"/>
  <c r="T63" i="45"/>
  <c r="R63" i="45"/>
  <c r="H66" i="45"/>
  <c r="K66" i="45"/>
  <c r="J66" i="45"/>
  <c r="I66" i="45"/>
  <c r="Z68" i="45"/>
  <c r="AC68" i="45"/>
  <c r="AB68" i="45"/>
  <c r="AA68" i="45"/>
  <c r="AI9" i="46"/>
  <c r="AH8" i="46"/>
  <c r="AK9" i="46" s="1"/>
  <c r="AL9" i="46"/>
  <c r="AJ9" i="46"/>
  <c r="AP8" i="46"/>
  <c r="AX8" i="46"/>
  <c r="BC19" i="46" s="1"/>
  <c r="BD9" i="46"/>
  <c r="BF8" i="46"/>
  <c r="AR10" i="46"/>
  <c r="AU10" i="46"/>
  <c r="AS10" i="46"/>
  <c r="BA11" i="46"/>
  <c r="BB11" i="46"/>
  <c r="E37" i="46"/>
  <c r="M37" i="46"/>
  <c r="U37" i="46"/>
  <c r="BJ12" i="46"/>
  <c r="BI37" i="46"/>
  <c r="BM12" i="46"/>
  <c r="BL12" i="46"/>
  <c r="BK12" i="46"/>
  <c r="H14" i="46"/>
  <c r="K14" i="46"/>
  <c r="J14" i="46"/>
  <c r="I14" i="46"/>
  <c r="AU17" i="46"/>
  <c r="AS17" i="46"/>
  <c r="AR17" i="46"/>
  <c r="AS18" i="46"/>
  <c r="AR18" i="46"/>
  <c r="AU18" i="46"/>
  <c r="AA20" i="46"/>
  <c r="Z20" i="46"/>
  <c r="AB20" i="46"/>
  <c r="AC20" i="46"/>
  <c r="K23" i="46"/>
  <c r="I23" i="46"/>
  <c r="H23" i="46"/>
  <c r="BD25" i="46"/>
  <c r="BB27" i="46"/>
  <c r="BA27" i="46"/>
  <c r="AJ29" i="46"/>
  <c r="AI29" i="46"/>
  <c r="AK29" i="46"/>
  <c r="AL29" i="46"/>
  <c r="AC33" i="46"/>
  <c r="AA33" i="46"/>
  <c r="Z33" i="46"/>
  <c r="F7" i="49"/>
  <c r="T10" i="49"/>
  <c r="S10" i="49"/>
  <c r="R10" i="49"/>
  <c r="Q10" i="49"/>
  <c r="P10" i="49"/>
  <c r="J14" i="49"/>
  <c r="I14" i="49"/>
  <c r="H14" i="49"/>
  <c r="L10" i="52"/>
  <c r="M10" i="52"/>
  <c r="J43" i="52"/>
  <c r="F105" i="52"/>
  <c r="T32" i="45"/>
  <c r="S32" i="45"/>
  <c r="R32" i="45"/>
  <c r="Q32" i="45"/>
  <c r="K35" i="45"/>
  <c r="I35" i="45"/>
  <c r="H35" i="45"/>
  <c r="AC37" i="45"/>
  <c r="AA37" i="45"/>
  <c r="Z37" i="45"/>
  <c r="M42" i="45"/>
  <c r="U42" i="45"/>
  <c r="K45" i="45"/>
  <c r="J45" i="45"/>
  <c r="I45" i="45"/>
  <c r="H45" i="45"/>
  <c r="D71" i="45"/>
  <c r="L71" i="45"/>
  <c r="AC47" i="45"/>
  <c r="AB47" i="45"/>
  <c r="AA47" i="45"/>
  <c r="Z47" i="45"/>
  <c r="T50" i="45"/>
  <c r="R50" i="45"/>
  <c r="Q50" i="45"/>
  <c r="K53" i="45"/>
  <c r="J53" i="45"/>
  <c r="I53" i="45"/>
  <c r="H53" i="45"/>
  <c r="AC55" i="45"/>
  <c r="AB55" i="45"/>
  <c r="AA55" i="45"/>
  <c r="Z55" i="45"/>
  <c r="T58" i="45"/>
  <c r="S58" i="45"/>
  <c r="R58" i="45"/>
  <c r="Q58" i="45"/>
  <c r="K61" i="45"/>
  <c r="J61" i="45"/>
  <c r="I61" i="45"/>
  <c r="H61" i="45"/>
  <c r="AC63" i="45"/>
  <c r="AB63" i="45"/>
  <c r="AA63" i="45"/>
  <c r="Z63" i="45"/>
  <c r="T66" i="45"/>
  <c r="R66" i="45"/>
  <c r="Q66" i="45"/>
  <c r="K69" i="45"/>
  <c r="J69" i="45"/>
  <c r="I69" i="45"/>
  <c r="H69" i="45"/>
  <c r="C8" i="46"/>
  <c r="AU9" i="46"/>
  <c r="AS9" i="46"/>
  <c r="AR9" i="46"/>
  <c r="AQ8" i="46"/>
  <c r="AT10" i="46" s="1"/>
  <c r="AY8" i="46"/>
  <c r="BG8" i="46"/>
  <c r="BB10" i="46"/>
  <c r="BA10" i="46"/>
  <c r="BM11" i="46"/>
  <c r="BL11" i="46"/>
  <c r="BK11" i="46"/>
  <c r="BJ11" i="46"/>
  <c r="F37" i="46"/>
  <c r="N37" i="46"/>
  <c r="V37" i="46"/>
  <c r="AD37" i="46"/>
  <c r="K13" i="46"/>
  <c r="I13" i="46"/>
  <c r="H13" i="46"/>
  <c r="T14" i="46"/>
  <c r="R14" i="46"/>
  <c r="Q14" i="46"/>
  <c r="BJ15" i="46"/>
  <c r="BM15" i="46"/>
  <c r="BL15" i="46"/>
  <c r="BK15" i="46"/>
  <c r="BK16" i="46"/>
  <c r="BJ16" i="46"/>
  <c r="BM16" i="46"/>
  <c r="BL16" i="46"/>
  <c r="BD21" i="46"/>
  <c r="I22" i="46"/>
  <c r="H22" i="46"/>
  <c r="K22" i="46"/>
  <c r="BB23" i="46"/>
  <c r="BA23" i="46"/>
  <c r="AL26" i="46"/>
  <c r="AK26" i="46"/>
  <c r="AJ26" i="46"/>
  <c r="AI26" i="46"/>
  <c r="S31" i="46"/>
  <c r="R31" i="46"/>
  <c r="Q31" i="46"/>
  <c r="T31" i="46"/>
  <c r="AL34" i="46"/>
  <c r="AK34" i="46"/>
  <c r="AJ34" i="46"/>
  <c r="AI34" i="46"/>
  <c r="F11" i="49"/>
  <c r="T14" i="49"/>
  <c r="S14" i="49"/>
  <c r="R14" i="49"/>
  <c r="Q14" i="49"/>
  <c r="P14" i="49"/>
  <c r="AL33" i="46"/>
  <c r="AJ33" i="46"/>
  <c r="AI33" i="46"/>
  <c r="BD33" i="46"/>
  <c r="AU34" i="46"/>
  <c r="AS34" i="46"/>
  <c r="AR34" i="46"/>
  <c r="BB35" i="46"/>
  <c r="BA35" i="46"/>
  <c r="BM36" i="46"/>
  <c r="BL36" i="46"/>
  <c r="BK36" i="46"/>
  <c r="BJ36" i="46"/>
  <c r="C11" i="47"/>
  <c r="M8" i="48"/>
  <c r="L8" i="48"/>
  <c r="K8" i="48"/>
  <c r="I10" i="48"/>
  <c r="H10" i="48"/>
  <c r="G10" i="48"/>
  <c r="T10" i="48"/>
  <c r="S10" i="48"/>
  <c r="R10" i="48"/>
  <c r="Q10" i="48"/>
  <c r="P10" i="48"/>
  <c r="O10" i="48"/>
  <c r="D16" i="50"/>
  <c r="N11" i="50"/>
  <c r="M11" i="50"/>
  <c r="L11" i="50"/>
  <c r="N12" i="50"/>
  <c r="M12" i="50"/>
  <c r="L12" i="50"/>
  <c r="N13" i="50"/>
  <c r="M13" i="50"/>
  <c r="L13" i="50"/>
  <c r="L14" i="50"/>
  <c r="N14" i="50"/>
  <c r="M14" i="50"/>
  <c r="I145" i="50"/>
  <c r="I139" i="51"/>
  <c r="H139" i="51"/>
  <c r="G139" i="51"/>
  <c r="M16" i="52"/>
  <c r="L16" i="52"/>
  <c r="L18" i="52"/>
  <c r="M18" i="52"/>
  <c r="F60" i="52"/>
  <c r="H86" i="52"/>
  <c r="M102" i="52"/>
  <c r="L102" i="52"/>
  <c r="J108" i="52"/>
  <c r="F473" i="52"/>
  <c r="M216" i="53"/>
  <c r="BB18" i="46"/>
  <c r="BA18" i="46"/>
  <c r="BM19" i="46"/>
  <c r="BK19" i="46"/>
  <c r="BJ19" i="46"/>
  <c r="BL19" i="46"/>
  <c r="K21" i="46"/>
  <c r="I21" i="46"/>
  <c r="H21" i="46"/>
  <c r="T22" i="46"/>
  <c r="R22" i="46"/>
  <c r="Q22" i="46"/>
  <c r="AC23" i="46"/>
  <c r="AA23" i="46"/>
  <c r="Z23" i="46"/>
  <c r="AL24" i="46"/>
  <c r="AJ24" i="46"/>
  <c r="AI24" i="46"/>
  <c r="BC24" i="46"/>
  <c r="BD24" i="46"/>
  <c r="AU25" i="46"/>
  <c r="AS25" i="46"/>
  <c r="AR25" i="46"/>
  <c r="BB26" i="46"/>
  <c r="BA26" i="46"/>
  <c r="BM27" i="46"/>
  <c r="BK27" i="46"/>
  <c r="BJ27" i="46"/>
  <c r="BL27" i="46"/>
  <c r="K29" i="46"/>
  <c r="I29" i="46"/>
  <c r="H29" i="46"/>
  <c r="T30" i="46"/>
  <c r="R30" i="46"/>
  <c r="Q30" i="46"/>
  <c r="AC31" i="46"/>
  <c r="AA31" i="46"/>
  <c r="Z31" i="46"/>
  <c r="AL32" i="46"/>
  <c r="AJ32" i="46"/>
  <c r="AI32" i="46"/>
  <c r="BD32" i="46"/>
  <c r="AU33" i="46"/>
  <c r="AS33" i="46"/>
  <c r="AR33" i="46"/>
  <c r="BB34" i="46"/>
  <c r="BA34" i="46"/>
  <c r="BM35" i="46"/>
  <c r="BL35" i="46"/>
  <c r="BK35" i="46"/>
  <c r="BJ35" i="46"/>
  <c r="H6" i="47"/>
  <c r="G6" i="47"/>
  <c r="I8" i="47"/>
  <c r="H8" i="47"/>
  <c r="G8" i="47"/>
  <c r="S8" i="47"/>
  <c r="R8" i="47"/>
  <c r="Q8" i="47"/>
  <c r="P8" i="47"/>
  <c r="O8" i="47"/>
  <c r="T8" i="47"/>
  <c r="D11" i="47"/>
  <c r="M10" i="47"/>
  <c r="L10" i="47"/>
  <c r="K10" i="47"/>
  <c r="J7" i="49"/>
  <c r="I7" i="49"/>
  <c r="H7" i="49"/>
  <c r="T7" i="49"/>
  <c r="S7" i="49"/>
  <c r="R7" i="49"/>
  <c r="Q7" i="49"/>
  <c r="P7" i="49"/>
  <c r="F8" i="49"/>
  <c r="N9" i="49"/>
  <c r="M9" i="49"/>
  <c r="L9" i="49"/>
  <c r="J11" i="49"/>
  <c r="I11" i="49"/>
  <c r="H11" i="49"/>
  <c r="T11" i="49"/>
  <c r="S11" i="49"/>
  <c r="R11" i="49"/>
  <c r="Q11" i="49"/>
  <c r="P11" i="49"/>
  <c r="F12" i="49"/>
  <c r="N13" i="49"/>
  <c r="M13" i="49"/>
  <c r="L13" i="49"/>
  <c r="J15" i="49"/>
  <c r="I15" i="49"/>
  <c r="H15" i="49"/>
  <c r="T15" i="49"/>
  <c r="S15" i="49"/>
  <c r="R15" i="49"/>
  <c r="Q15" i="49"/>
  <c r="P15" i="49"/>
  <c r="O140" i="49"/>
  <c r="N140" i="49"/>
  <c r="E16" i="50"/>
  <c r="F16" i="50" s="1"/>
  <c r="F6" i="50"/>
  <c r="N7" i="50"/>
  <c r="M7" i="50"/>
  <c r="L7" i="50"/>
  <c r="N8" i="50"/>
  <c r="M8" i="50"/>
  <c r="L8" i="50"/>
  <c r="N9" i="50"/>
  <c r="M9" i="50"/>
  <c r="L9" i="50"/>
  <c r="L10" i="50"/>
  <c r="N10" i="50"/>
  <c r="M10" i="50"/>
  <c r="I139" i="50"/>
  <c r="H139" i="50"/>
  <c r="K139" i="50" s="1"/>
  <c r="G139" i="50"/>
  <c r="F6" i="51"/>
  <c r="S9" i="51"/>
  <c r="R9" i="51"/>
  <c r="Q9" i="51"/>
  <c r="T9" i="51"/>
  <c r="P9" i="51"/>
  <c r="N11" i="51"/>
  <c r="M11" i="51"/>
  <c r="L11" i="51"/>
  <c r="J13" i="51"/>
  <c r="I13" i="51"/>
  <c r="H13" i="51"/>
  <c r="F14" i="51"/>
  <c r="S17" i="51"/>
  <c r="R17" i="51"/>
  <c r="Q17" i="51"/>
  <c r="T17" i="51"/>
  <c r="P17" i="51"/>
  <c r="O140" i="51"/>
  <c r="M140" i="51"/>
  <c r="L140" i="51"/>
  <c r="N140" i="51"/>
  <c r="O146" i="51"/>
  <c r="N146" i="51"/>
  <c r="M146" i="51"/>
  <c r="L146" i="51"/>
  <c r="G148" i="51"/>
  <c r="I148" i="51"/>
  <c r="H148" i="51"/>
  <c r="F34" i="52"/>
  <c r="F97" i="52"/>
  <c r="M151" i="52"/>
  <c r="M163" i="52"/>
  <c r="L163" i="52"/>
  <c r="M217" i="52"/>
  <c r="H374" i="52"/>
  <c r="AL15" i="46"/>
  <c r="AI15" i="46"/>
  <c r="AJ15" i="46"/>
  <c r="BD15" i="46"/>
  <c r="AU16" i="46"/>
  <c r="AR16" i="46"/>
  <c r="AS16" i="46"/>
  <c r="BA17" i="46"/>
  <c r="BB17" i="46"/>
  <c r="BM18" i="46"/>
  <c r="BL18" i="46"/>
  <c r="BJ18" i="46"/>
  <c r="BK18" i="46"/>
  <c r="K20" i="46"/>
  <c r="H20" i="46"/>
  <c r="I20" i="46"/>
  <c r="T21" i="46"/>
  <c r="Q21" i="46"/>
  <c r="R21" i="46"/>
  <c r="AC22" i="46"/>
  <c r="AB22" i="46"/>
  <c r="Z22" i="46"/>
  <c r="AA22" i="46"/>
  <c r="AL23" i="46"/>
  <c r="AI23" i="46"/>
  <c r="AJ23" i="46"/>
  <c r="BD23" i="46"/>
  <c r="BC23" i="46"/>
  <c r="AU24" i="46"/>
  <c r="AR24" i="46"/>
  <c r="AS24" i="46"/>
  <c r="BA25" i="46"/>
  <c r="BB25" i="46"/>
  <c r="BM26" i="46"/>
  <c r="BL26" i="46"/>
  <c r="BJ26" i="46"/>
  <c r="BK26" i="46"/>
  <c r="K28" i="46"/>
  <c r="H28" i="46"/>
  <c r="I28" i="46"/>
  <c r="T29" i="46"/>
  <c r="S29" i="46"/>
  <c r="Q29" i="46"/>
  <c r="R29" i="46"/>
  <c r="AC30" i="46"/>
  <c r="Z30" i="46"/>
  <c r="AA30" i="46"/>
  <c r="AL31" i="46"/>
  <c r="AK31" i="46"/>
  <c r="AI31" i="46"/>
  <c r="AJ31" i="46"/>
  <c r="BD31" i="46"/>
  <c r="AU32" i="46"/>
  <c r="AS32" i="46"/>
  <c r="AR32" i="46"/>
  <c r="BB33" i="46"/>
  <c r="BA33" i="46"/>
  <c r="BM34" i="46"/>
  <c r="BL34" i="46"/>
  <c r="BK34" i="46"/>
  <c r="BJ34" i="46"/>
  <c r="K36" i="46"/>
  <c r="I36" i="46"/>
  <c r="H36" i="46"/>
  <c r="E11" i="47"/>
  <c r="R6" i="48"/>
  <c r="Q6" i="48"/>
  <c r="P6" i="48"/>
  <c r="O6" i="48"/>
  <c r="I7" i="48"/>
  <c r="H7" i="48"/>
  <c r="G7" i="48"/>
  <c r="R7" i="48"/>
  <c r="Q7" i="48"/>
  <c r="P7" i="48"/>
  <c r="O7" i="48"/>
  <c r="T7" i="48"/>
  <c r="S7" i="48"/>
  <c r="J11" i="48"/>
  <c r="M9" i="48"/>
  <c r="L9" i="48"/>
  <c r="K9" i="48"/>
  <c r="F14" i="50"/>
  <c r="F15" i="50"/>
  <c r="I137" i="50"/>
  <c r="H137" i="50"/>
  <c r="K137" i="50" s="1"/>
  <c r="G137" i="50"/>
  <c r="I140" i="50"/>
  <c r="I144" i="50"/>
  <c r="H144" i="50"/>
  <c r="K144" i="50" s="1"/>
  <c r="G144" i="50"/>
  <c r="F13" i="52"/>
  <c r="H36" i="52"/>
  <c r="F42" i="52"/>
  <c r="M58" i="52"/>
  <c r="L58" i="52"/>
  <c r="M60" i="52"/>
  <c r="J80" i="52"/>
  <c r="J100" i="52"/>
  <c r="H106" i="52"/>
  <c r="M128" i="52"/>
  <c r="J570" i="52"/>
  <c r="AU15" i="46"/>
  <c r="AS15" i="46"/>
  <c r="AR15" i="46"/>
  <c r="BB16" i="46"/>
  <c r="BA16" i="46"/>
  <c r="BL17" i="46"/>
  <c r="BK17" i="46"/>
  <c r="BM17" i="46"/>
  <c r="BJ17" i="46"/>
  <c r="I19" i="46"/>
  <c r="K19" i="46"/>
  <c r="H19" i="46"/>
  <c r="R20" i="46"/>
  <c r="T20" i="46"/>
  <c r="Q20" i="46"/>
  <c r="AA21" i="46"/>
  <c r="AC21" i="46"/>
  <c r="Z21" i="46"/>
  <c r="AK22" i="46"/>
  <c r="AJ22" i="46"/>
  <c r="AL22" i="46"/>
  <c r="AI22" i="46"/>
  <c r="BD22" i="46"/>
  <c r="BC22" i="46"/>
  <c r="AS23" i="46"/>
  <c r="AU23" i="46"/>
  <c r="AR23" i="46"/>
  <c r="BB24" i="46"/>
  <c r="BA24" i="46"/>
  <c r="BL25" i="46"/>
  <c r="BK25" i="46"/>
  <c r="BM25" i="46"/>
  <c r="BJ25" i="46"/>
  <c r="J27" i="46"/>
  <c r="I27" i="46"/>
  <c r="K27" i="46"/>
  <c r="H27" i="46"/>
  <c r="R28" i="46"/>
  <c r="T28" i="46"/>
  <c r="Q28" i="46"/>
  <c r="AB29" i="46"/>
  <c r="AA29" i="46"/>
  <c r="AC29" i="46"/>
  <c r="Z29" i="46"/>
  <c r="AJ30" i="46"/>
  <c r="AL30" i="46"/>
  <c r="AI30" i="46"/>
  <c r="BD30" i="46"/>
  <c r="BC30" i="46"/>
  <c r="AS31" i="46"/>
  <c r="AU31" i="46"/>
  <c r="AR31" i="46"/>
  <c r="BB32" i="46"/>
  <c r="BA32" i="46"/>
  <c r="BL33" i="46"/>
  <c r="BK33" i="46"/>
  <c r="BJ33" i="46"/>
  <c r="BM33" i="46"/>
  <c r="I35" i="46"/>
  <c r="H35" i="46"/>
  <c r="K35" i="46"/>
  <c r="S36" i="46"/>
  <c r="R36" i="46"/>
  <c r="Q36" i="46"/>
  <c r="T36" i="46"/>
  <c r="M7" i="47"/>
  <c r="L7" i="47"/>
  <c r="K7" i="47"/>
  <c r="I9" i="47"/>
  <c r="H9" i="47"/>
  <c r="G9" i="47"/>
  <c r="F11" i="47"/>
  <c r="Q9" i="47"/>
  <c r="P9" i="47"/>
  <c r="O9" i="47"/>
  <c r="T9" i="47"/>
  <c r="S9" i="47"/>
  <c r="N11" i="47"/>
  <c r="R9" i="47"/>
  <c r="C11" i="48"/>
  <c r="C16" i="49"/>
  <c r="N6" i="49"/>
  <c r="M6" i="49"/>
  <c r="L6" i="49"/>
  <c r="K16" i="49"/>
  <c r="J8" i="49"/>
  <c r="I8" i="49"/>
  <c r="H8" i="49"/>
  <c r="R8" i="49"/>
  <c r="Q8" i="49"/>
  <c r="P8" i="49"/>
  <c r="T8" i="49"/>
  <c r="S8" i="49"/>
  <c r="F9" i="49"/>
  <c r="N10" i="49"/>
  <c r="M10" i="49"/>
  <c r="L10" i="49"/>
  <c r="J12" i="49"/>
  <c r="I12" i="49"/>
  <c r="H12" i="49"/>
  <c r="R12" i="49"/>
  <c r="Q12" i="49"/>
  <c r="P12" i="49"/>
  <c r="T12" i="49"/>
  <c r="S12" i="49"/>
  <c r="F13" i="49"/>
  <c r="N14" i="49"/>
  <c r="M14" i="49"/>
  <c r="L14" i="49"/>
  <c r="M142" i="49"/>
  <c r="L142" i="49"/>
  <c r="O142" i="49"/>
  <c r="N142" i="49"/>
  <c r="J6" i="50"/>
  <c r="I6" i="50"/>
  <c r="G16" i="50"/>
  <c r="H6" i="50"/>
  <c r="R6" i="50"/>
  <c r="Q6" i="50"/>
  <c r="P6" i="50"/>
  <c r="O16" i="50"/>
  <c r="T6" i="50"/>
  <c r="S6" i="50"/>
  <c r="F7" i="50"/>
  <c r="F10" i="50"/>
  <c r="F11" i="50"/>
  <c r="F12" i="50"/>
  <c r="F13" i="50"/>
  <c r="R13" i="50"/>
  <c r="Q13" i="50"/>
  <c r="P13" i="50"/>
  <c r="T13" i="50"/>
  <c r="S13" i="50"/>
  <c r="T14" i="50"/>
  <c r="R14" i="50"/>
  <c r="Q14" i="50"/>
  <c r="P14" i="50"/>
  <c r="S14" i="50"/>
  <c r="R15" i="50"/>
  <c r="S15" i="50"/>
  <c r="Q15" i="50"/>
  <c r="P15" i="50"/>
  <c r="T15" i="50"/>
  <c r="I143" i="50"/>
  <c r="I142" i="51"/>
  <c r="H142" i="51"/>
  <c r="G142" i="51"/>
  <c r="N143" i="51"/>
  <c r="M143" i="51"/>
  <c r="L143" i="51"/>
  <c r="O143" i="51"/>
  <c r="I150" i="51"/>
  <c r="H150" i="51"/>
  <c r="G150" i="51"/>
  <c r="J9" i="52"/>
  <c r="H15" i="52"/>
  <c r="F21" i="52"/>
  <c r="M32" i="52"/>
  <c r="L32" i="52"/>
  <c r="J38" i="52"/>
  <c r="L82" i="52"/>
  <c r="M103" i="52"/>
  <c r="L103" i="52"/>
  <c r="J109" i="52"/>
  <c r="F380" i="52"/>
  <c r="M636" i="52"/>
  <c r="L636" i="52"/>
  <c r="BB31" i="46"/>
  <c r="BA31" i="46"/>
  <c r="BK32" i="46"/>
  <c r="BJ32" i="46"/>
  <c r="BM32" i="46"/>
  <c r="BL32" i="46"/>
  <c r="I34" i="46"/>
  <c r="H34" i="46"/>
  <c r="K34" i="46"/>
  <c r="R35" i="46"/>
  <c r="Q35" i="46"/>
  <c r="T35" i="46"/>
  <c r="AA36" i="46"/>
  <c r="Z36" i="46"/>
  <c r="AC36" i="46"/>
  <c r="L6" i="47"/>
  <c r="K6" i="47"/>
  <c r="H6" i="48"/>
  <c r="G6" i="48"/>
  <c r="H8" i="48"/>
  <c r="G8" i="48"/>
  <c r="I8" i="48"/>
  <c r="P8" i="48"/>
  <c r="O8" i="48"/>
  <c r="T8" i="48"/>
  <c r="S8" i="48"/>
  <c r="R8" i="48"/>
  <c r="Q8" i="48"/>
  <c r="D11" i="48"/>
  <c r="L10" i="48"/>
  <c r="K10" i="48"/>
  <c r="M10" i="48"/>
  <c r="D16" i="49"/>
  <c r="O139" i="49"/>
  <c r="N139" i="49"/>
  <c r="F8" i="50"/>
  <c r="F9" i="50"/>
  <c r="Q9" i="50"/>
  <c r="P9" i="50"/>
  <c r="T9" i="50"/>
  <c r="S9" i="50"/>
  <c r="R9" i="50"/>
  <c r="T10" i="50"/>
  <c r="Q10" i="50"/>
  <c r="P10" i="50"/>
  <c r="S10" i="50"/>
  <c r="R10" i="50"/>
  <c r="R11" i="50"/>
  <c r="Q11" i="50"/>
  <c r="P11" i="50"/>
  <c r="T11" i="50"/>
  <c r="S11" i="50"/>
  <c r="P12" i="50"/>
  <c r="R12" i="50"/>
  <c r="Q12" i="50"/>
  <c r="T12" i="50"/>
  <c r="S12" i="50"/>
  <c r="I13" i="50"/>
  <c r="H13" i="50"/>
  <c r="J13" i="50"/>
  <c r="I14" i="50"/>
  <c r="H14" i="50"/>
  <c r="J14" i="50"/>
  <c r="J15" i="50"/>
  <c r="I15" i="50"/>
  <c r="H15" i="50"/>
  <c r="M11" i="52"/>
  <c r="L11" i="52"/>
  <c r="J17" i="52"/>
  <c r="F31" i="52"/>
  <c r="F33" i="52"/>
  <c r="M40" i="52"/>
  <c r="L40" i="52"/>
  <c r="H75" i="52"/>
  <c r="F81" i="52"/>
  <c r="H98" i="52"/>
  <c r="F104" i="52"/>
  <c r="M120" i="52"/>
  <c r="M142" i="52"/>
  <c r="M171" i="52"/>
  <c r="H576" i="52"/>
  <c r="M41" i="53"/>
  <c r="H17" i="46"/>
  <c r="K17" i="46"/>
  <c r="I17" i="46"/>
  <c r="Q18" i="46"/>
  <c r="T18" i="46"/>
  <c r="R18" i="46"/>
  <c r="Z19" i="46"/>
  <c r="AC19" i="46"/>
  <c r="AA19" i="46"/>
  <c r="AB19" i="46"/>
  <c r="AI20" i="46"/>
  <c r="AL20" i="46"/>
  <c r="AK20" i="46"/>
  <c r="AJ20" i="46"/>
  <c r="BD20" i="46"/>
  <c r="AR21" i="46"/>
  <c r="AU21" i="46"/>
  <c r="AS21" i="46"/>
  <c r="BA22" i="46"/>
  <c r="BB22" i="46"/>
  <c r="BJ23" i="46"/>
  <c r="BM23" i="46"/>
  <c r="BL23" i="46"/>
  <c r="BK23" i="46"/>
  <c r="H25" i="46"/>
  <c r="K25" i="46"/>
  <c r="I25" i="46"/>
  <c r="Q26" i="46"/>
  <c r="T26" i="46"/>
  <c r="R26" i="46"/>
  <c r="Z27" i="46"/>
  <c r="AC27" i="46"/>
  <c r="AB27" i="46"/>
  <c r="AA27" i="46"/>
  <c r="AI28" i="46"/>
  <c r="AL28" i="46"/>
  <c r="AJ28" i="46"/>
  <c r="AK28" i="46"/>
  <c r="BD28" i="46"/>
  <c r="AR29" i="46"/>
  <c r="AU29" i="46"/>
  <c r="AS29" i="46"/>
  <c r="BA30" i="46"/>
  <c r="BB30" i="46"/>
  <c r="BJ31" i="46"/>
  <c r="BM31" i="46"/>
  <c r="BL31" i="46"/>
  <c r="BK31" i="46"/>
  <c r="H33" i="46"/>
  <c r="K33" i="46"/>
  <c r="I33" i="46"/>
  <c r="Q34" i="46"/>
  <c r="T34" i="46"/>
  <c r="S34" i="46"/>
  <c r="R34" i="46"/>
  <c r="Z35" i="46"/>
  <c r="AC35" i="46"/>
  <c r="AA35" i="46"/>
  <c r="AI36" i="46"/>
  <c r="AL36" i="46"/>
  <c r="AK36" i="46"/>
  <c r="AJ36" i="46"/>
  <c r="BD36" i="46"/>
  <c r="K8" i="47"/>
  <c r="M8" i="47"/>
  <c r="L8" i="47"/>
  <c r="G10" i="47"/>
  <c r="I10" i="47"/>
  <c r="H10" i="47"/>
  <c r="O10" i="47"/>
  <c r="T10" i="47"/>
  <c r="S10" i="47"/>
  <c r="R10" i="47"/>
  <c r="Q10" i="47"/>
  <c r="P10" i="47"/>
  <c r="E11" i="48"/>
  <c r="F6" i="49"/>
  <c r="E16" i="49"/>
  <c r="F16" i="49" s="1"/>
  <c r="L7" i="49"/>
  <c r="N7" i="49"/>
  <c r="M7" i="49"/>
  <c r="H9" i="49"/>
  <c r="J9" i="49"/>
  <c r="I9" i="49"/>
  <c r="P9" i="49"/>
  <c r="T9" i="49"/>
  <c r="S9" i="49"/>
  <c r="R9" i="49"/>
  <c r="Q9" i="49"/>
  <c r="F10" i="49"/>
  <c r="L11" i="49"/>
  <c r="N11" i="49"/>
  <c r="M11" i="49"/>
  <c r="H13" i="49"/>
  <c r="J13" i="49"/>
  <c r="I13" i="49"/>
  <c r="P13" i="49"/>
  <c r="T13" i="49"/>
  <c r="S13" i="49"/>
  <c r="R13" i="49"/>
  <c r="Q13" i="49"/>
  <c r="F14" i="49"/>
  <c r="L15" i="49"/>
  <c r="N15" i="49"/>
  <c r="M15" i="49"/>
  <c r="O136" i="49"/>
  <c r="N136" i="49"/>
  <c r="O144" i="49"/>
  <c r="N144" i="49"/>
  <c r="H7" i="50"/>
  <c r="J7" i="50"/>
  <c r="I7" i="50"/>
  <c r="R7" i="50"/>
  <c r="P7" i="50"/>
  <c r="T7" i="50"/>
  <c r="S7" i="50"/>
  <c r="Q7" i="50"/>
  <c r="P8" i="50"/>
  <c r="Q8" i="50"/>
  <c r="T8" i="50"/>
  <c r="S8" i="50"/>
  <c r="R8" i="50"/>
  <c r="H9" i="50"/>
  <c r="J9" i="50"/>
  <c r="I9" i="50"/>
  <c r="H10" i="50"/>
  <c r="J10" i="50"/>
  <c r="I10" i="50"/>
  <c r="J11" i="50"/>
  <c r="H11" i="50"/>
  <c r="I11" i="50"/>
  <c r="H12" i="50"/>
  <c r="I12" i="50"/>
  <c r="J12" i="50"/>
  <c r="H141" i="50"/>
  <c r="K141" i="50" s="1"/>
  <c r="G141" i="50"/>
  <c r="I141" i="50"/>
  <c r="N7" i="51"/>
  <c r="M7" i="51"/>
  <c r="L7" i="51"/>
  <c r="J9" i="51"/>
  <c r="I9" i="51"/>
  <c r="H9" i="51"/>
  <c r="F10" i="51"/>
  <c r="S13" i="51"/>
  <c r="R13" i="51"/>
  <c r="Q13" i="51"/>
  <c r="P13" i="51"/>
  <c r="T13" i="51"/>
  <c r="AA25" i="51" s="1"/>
  <c r="N15" i="51"/>
  <c r="M15" i="51"/>
  <c r="L15" i="51"/>
  <c r="J17" i="51"/>
  <c r="I17" i="51"/>
  <c r="H17" i="51"/>
  <c r="I147" i="51"/>
  <c r="H147" i="51"/>
  <c r="G147" i="51"/>
  <c r="F10" i="52"/>
  <c r="F12" i="52"/>
  <c r="M19" i="52"/>
  <c r="L19" i="52"/>
  <c r="H33" i="52"/>
  <c r="H35" i="52"/>
  <c r="F39" i="52"/>
  <c r="F41" i="52"/>
  <c r="J77" i="52"/>
  <c r="H83" i="52"/>
  <c r="J101" i="52"/>
  <c r="H107" i="52"/>
  <c r="M129" i="52"/>
  <c r="M278" i="52"/>
  <c r="K16" i="46"/>
  <c r="J16" i="46"/>
  <c r="I16" i="46"/>
  <c r="H16" i="46"/>
  <c r="T17" i="46"/>
  <c r="R17" i="46"/>
  <c r="Q17" i="46"/>
  <c r="AC18" i="46"/>
  <c r="Z18" i="46"/>
  <c r="AA18" i="46"/>
  <c r="AL19" i="46"/>
  <c r="AK19" i="46"/>
  <c r="AJ19" i="46"/>
  <c r="AI19" i="46"/>
  <c r="BD19" i="46"/>
  <c r="AU20" i="46"/>
  <c r="AT20" i="46"/>
  <c r="AS20" i="46"/>
  <c r="AR20" i="46"/>
  <c r="BB21" i="46"/>
  <c r="BA21" i="46"/>
  <c r="BM22" i="46"/>
  <c r="BL22" i="46"/>
  <c r="BK22" i="46"/>
  <c r="BJ22" i="46"/>
  <c r="K24" i="46"/>
  <c r="I24" i="46"/>
  <c r="H24" i="46"/>
  <c r="T25" i="46"/>
  <c r="S25" i="46"/>
  <c r="R25" i="46"/>
  <c r="Q25" i="46"/>
  <c r="AC26" i="46"/>
  <c r="AB26" i="46"/>
  <c r="AA26" i="46"/>
  <c r="Z26" i="46"/>
  <c r="AL27" i="46"/>
  <c r="AI27" i="46"/>
  <c r="AJ27" i="46"/>
  <c r="BD27" i="46"/>
  <c r="AU28" i="46"/>
  <c r="AS28" i="46"/>
  <c r="AR28" i="46"/>
  <c r="BB29" i="46"/>
  <c r="BA29" i="46"/>
  <c r="BM30" i="46"/>
  <c r="BL30" i="46"/>
  <c r="BK30" i="46"/>
  <c r="BJ30" i="46"/>
  <c r="K32" i="46"/>
  <c r="I32" i="46"/>
  <c r="H32" i="46"/>
  <c r="T33" i="46"/>
  <c r="S33" i="46"/>
  <c r="R33" i="46"/>
  <c r="Q33" i="46"/>
  <c r="AC34" i="46"/>
  <c r="AA34" i="46"/>
  <c r="Z34" i="46"/>
  <c r="AL35" i="46"/>
  <c r="AK35" i="46"/>
  <c r="AJ35" i="46"/>
  <c r="AI35" i="46"/>
  <c r="BD35" i="46"/>
  <c r="AU36" i="46"/>
  <c r="AS36" i="46"/>
  <c r="AR36" i="46"/>
  <c r="M7" i="48"/>
  <c r="L7" i="48"/>
  <c r="K7" i="48"/>
  <c r="F11" i="48"/>
  <c r="I9" i="48"/>
  <c r="H9" i="48"/>
  <c r="G9" i="48"/>
  <c r="T9" i="48"/>
  <c r="S9" i="48"/>
  <c r="N11" i="48"/>
  <c r="R9" i="48"/>
  <c r="Q9" i="48"/>
  <c r="P9" i="48"/>
  <c r="O9" i="48"/>
  <c r="H8" i="50"/>
  <c r="J8" i="50"/>
  <c r="I8" i="50"/>
  <c r="G138" i="50"/>
  <c r="I138" i="50"/>
  <c r="H138" i="50"/>
  <c r="K138" i="50" s="1"/>
  <c r="G140" i="51"/>
  <c r="I140" i="51"/>
  <c r="H140" i="51"/>
  <c r="H12" i="52"/>
  <c r="H14" i="52"/>
  <c r="F18" i="52"/>
  <c r="F20" i="52"/>
  <c r="L31" i="52"/>
  <c r="M31" i="52"/>
  <c r="J35" i="52"/>
  <c r="J37" i="52"/>
  <c r="H41" i="52"/>
  <c r="H43" i="52"/>
  <c r="M53" i="52"/>
  <c r="M79" i="52"/>
  <c r="L79" i="52"/>
  <c r="M81" i="52"/>
  <c r="M143" i="52"/>
  <c r="M209" i="52"/>
  <c r="F323" i="52"/>
  <c r="I144" i="51"/>
  <c r="H144" i="51"/>
  <c r="G144" i="51"/>
  <c r="O148" i="51"/>
  <c r="M148" i="51"/>
  <c r="L148" i="51"/>
  <c r="N148" i="51"/>
  <c r="H10" i="52"/>
  <c r="J12" i="52"/>
  <c r="M14" i="52"/>
  <c r="L14" i="52"/>
  <c r="F16" i="52"/>
  <c r="H18" i="52"/>
  <c r="J20" i="52"/>
  <c r="H31" i="52"/>
  <c r="J33" i="52"/>
  <c r="M35" i="52"/>
  <c r="L35" i="52"/>
  <c r="F37" i="52"/>
  <c r="H39" i="52"/>
  <c r="J41" i="52"/>
  <c r="F58" i="52"/>
  <c r="J75" i="52"/>
  <c r="L77" i="52"/>
  <c r="H81" i="52"/>
  <c r="J83" i="52"/>
  <c r="L85" i="52"/>
  <c r="M98" i="52"/>
  <c r="L98" i="52"/>
  <c r="F100" i="52"/>
  <c r="H102" i="52"/>
  <c r="J104" i="52"/>
  <c r="M106" i="52"/>
  <c r="L106" i="52"/>
  <c r="F108" i="52"/>
  <c r="H120" i="52"/>
  <c r="J122" i="52"/>
  <c r="M124" i="52"/>
  <c r="L124" i="52"/>
  <c r="F126" i="52"/>
  <c r="H128" i="52"/>
  <c r="J130" i="52"/>
  <c r="H142" i="52"/>
  <c r="J144" i="52"/>
  <c r="M146" i="52"/>
  <c r="L146" i="52"/>
  <c r="F148" i="52"/>
  <c r="H150" i="52"/>
  <c r="J152" i="52"/>
  <c r="J164" i="52"/>
  <c r="M166" i="52"/>
  <c r="L166" i="52"/>
  <c r="F168" i="52"/>
  <c r="H170" i="52"/>
  <c r="J172" i="52"/>
  <c r="H208" i="52"/>
  <c r="H277" i="52"/>
  <c r="M281" i="52"/>
  <c r="L281" i="52"/>
  <c r="F283" i="52"/>
  <c r="J319" i="52"/>
  <c r="M323" i="52"/>
  <c r="H325" i="52"/>
  <c r="F424" i="52"/>
  <c r="M476" i="52"/>
  <c r="J524" i="52"/>
  <c r="H530" i="52"/>
  <c r="M596" i="52"/>
  <c r="H614" i="52"/>
  <c r="F620" i="52"/>
  <c r="M639" i="52"/>
  <c r="L639" i="52"/>
  <c r="H255" i="53"/>
  <c r="I6" i="51"/>
  <c r="H6" i="51"/>
  <c r="J6" i="51"/>
  <c r="S6" i="51"/>
  <c r="Q6" i="51"/>
  <c r="P6" i="51"/>
  <c r="T6" i="51"/>
  <c r="R6" i="51"/>
  <c r="F7" i="51"/>
  <c r="M8" i="51"/>
  <c r="L8" i="51"/>
  <c r="N8" i="51"/>
  <c r="I10" i="51"/>
  <c r="H10" i="51"/>
  <c r="J10" i="51"/>
  <c r="S10" i="51"/>
  <c r="Q10" i="51"/>
  <c r="P10" i="51"/>
  <c r="T10" i="51"/>
  <c r="R10" i="51"/>
  <c r="F11" i="51"/>
  <c r="M12" i="51"/>
  <c r="L12" i="51"/>
  <c r="N12" i="51"/>
  <c r="I14" i="51"/>
  <c r="H14" i="51"/>
  <c r="J14" i="51"/>
  <c r="S14" i="51"/>
  <c r="Q14" i="51"/>
  <c r="P14" i="51"/>
  <c r="T14" i="51"/>
  <c r="R14" i="51"/>
  <c r="F15" i="51"/>
  <c r="M16" i="51"/>
  <c r="L16" i="51"/>
  <c r="N16" i="51"/>
  <c r="H141" i="51"/>
  <c r="G141" i="51"/>
  <c r="I141" i="51"/>
  <c r="N145" i="51"/>
  <c r="L145" i="51"/>
  <c r="O145" i="51"/>
  <c r="M145" i="51"/>
  <c r="H149" i="51"/>
  <c r="G149" i="51"/>
  <c r="I149" i="51"/>
  <c r="M9" i="52"/>
  <c r="L9" i="52"/>
  <c r="F11" i="52"/>
  <c r="H13" i="52"/>
  <c r="J15" i="52"/>
  <c r="M17" i="52"/>
  <c r="L17" i="52"/>
  <c r="F19" i="52"/>
  <c r="H21" i="52"/>
  <c r="F32" i="52"/>
  <c r="H34" i="52"/>
  <c r="J36" i="52"/>
  <c r="M38" i="52"/>
  <c r="L38" i="52"/>
  <c r="F40" i="52"/>
  <c r="H42" i="52"/>
  <c r="F53" i="52"/>
  <c r="F61" i="52"/>
  <c r="J78" i="52"/>
  <c r="L80" i="52"/>
  <c r="H97" i="52"/>
  <c r="J99" i="52"/>
  <c r="M101" i="52"/>
  <c r="L101" i="52"/>
  <c r="F103" i="52"/>
  <c r="H105" i="52"/>
  <c r="J107" i="52"/>
  <c r="J274" i="52"/>
  <c r="H280" i="52"/>
  <c r="M321" i="52"/>
  <c r="L321" i="52"/>
  <c r="J327" i="52"/>
  <c r="F372" i="52"/>
  <c r="M427" i="52"/>
  <c r="M479" i="52"/>
  <c r="L479" i="52"/>
  <c r="M550" i="52"/>
  <c r="H568" i="52"/>
  <c r="F574" i="52"/>
  <c r="M599" i="52"/>
  <c r="M623" i="52"/>
  <c r="H640" i="52"/>
  <c r="J262" i="53"/>
  <c r="M63" i="53"/>
  <c r="M142" i="51"/>
  <c r="L142" i="51"/>
  <c r="O142" i="51"/>
  <c r="N142" i="51"/>
  <c r="I146" i="51"/>
  <c r="G146" i="51"/>
  <c r="H146" i="51"/>
  <c r="M150" i="51"/>
  <c r="N150" i="51"/>
  <c r="L150" i="51"/>
  <c r="O150" i="51"/>
  <c r="J10" i="52"/>
  <c r="L12" i="52"/>
  <c r="M12" i="52"/>
  <c r="F14" i="52"/>
  <c r="H16" i="52"/>
  <c r="J18" i="52"/>
  <c r="J31" i="52"/>
  <c r="L33" i="52"/>
  <c r="M33" i="52"/>
  <c r="F35" i="52"/>
  <c r="H37" i="52"/>
  <c r="J39" i="52"/>
  <c r="L41" i="52"/>
  <c r="M41" i="52"/>
  <c r="F43" i="52"/>
  <c r="F98" i="52"/>
  <c r="H100" i="52"/>
  <c r="J102" i="52"/>
  <c r="L104" i="52"/>
  <c r="M104" i="52"/>
  <c r="F106" i="52"/>
  <c r="H108" i="52"/>
  <c r="M283" i="52"/>
  <c r="F320" i="52"/>
  <c r="M375" i="52"/>
  <c r="M430" i="52"/>
  <c r="L430" i="52"/>
  <c r="H522" i="52"/>
  <c r="F528" i="52"/>
  <c r="M553" i="52"/>
  <c r="M577" i="52"/>
  <c r="J637" i="52"/>
  <c r="M256" i="53"/>
  <c r="I7" i="51"/>
  <c r="J7" i="51"/>
  <c r="H7" i="51"/>
  <c r="AA24" i="51"/>
  <c r="Q7" i="51"/>
  <c r="T7" i="51"/>
  <c r="S7" i="51"/>
  <c r="R7" i="51"/>
  <c r="P7" i="51"/>
  <c r="F8" i="51"/>
  <c r="M9" i="51"/>
  <c r="N9" i="51"/>
  <c r="L9" i="51"/>
  <c r="I11" i="51"/>
  <c r="J11" i="51"/>
  <c r="H11" i="51"/>
  <c r="Q11" i="51"/>
  <c r="T11" i="51"/>
  <c r="S11" i="51"/>
  <c r="R11" i="51"/>
  <c r="P11" i="51"/>
  <c r="F12" i="51"/>
  <c r="M13" i="51"/>
  <c r="N13" i="51"/>
  <c r="L13" i="51"/>
  <c r="I15" i="51"/>
  <c r="J15" i="51"/>
  <c r="H15" i="51"/>
  <c r="Q15" i="51"/>
  <c r="T15" i="51"/>
  <c r="S15" i="51"/>
  <c r="R15" i="51"/>
  <c r="P15" i="51"/>
  <c r="F16" i="51"/>
  <c r="M17" i="51"/>
  <c r="N17" i="51"/>
  <c r="L17" i="51"/>
  <c r="H143" i="51"/>
  <c r="I143" i="51"/>
  <c r="G143" i="51"/>
  <c r="L147" i="51"/>
  <c r="O147" i="51"/>
  <c r="N147" i="51"/>
  <c r="M147" i="51"/>
  <c r="F9" i="52"/>
  <c r="H11" i="52"/>
  <c r="J13" i="52"/>
  <c r="M15" i="52"/>
  <c r="L15" i="52"/>
  <c r="F17" i="52"/>
  <c r="H19" i="52"/>
  <c r="J21" i="52"/>
  <c r="H32" i="52"/>
  <c r="J34" i="52"/>
  <c r="M36" i="52"/>
  <c r="L36" i="52"/>
  <c r="F38" i="52"/>
  <c r="H40" i="52"/>
  <c r="J42" i="52"/>
  <c r="J97" i="52"/>
  <c r="M99" i="52"/>
  <c r="L99" i="52"/>
  <c r="F101" i="52"/>
  <c r="H103" i="52"/>
  <c r="J105" i="52"/>
  <c r="M107" i="52"/>
  <c r="L107" i="52"/>
  <c r="F109" i="52"/>
  <c r="M318" i="52"/>
  <c r="L318" i="52"/>
  <c r="H322" i="52"/>
  <c r="F328" i="52"/>
  <c r="M378" i="52"/>
  <c r="L378" i="52"/>
  <c r="M471" i="52"/>
  <c r="L471" i="52"/>
  <c r="J477" i="52"/>
  <c r="H483" i="52"/>
  <c r="M531" i="52"/>
  <c r="M591" i="52"/>
  <c r="M615" i="52"/>
  <c r="F638" i="52"/>
  <c r="M85" i="53"/>
  <c r="M188" i="53"/>
  <c r="M150" i="52"/>
  <c r="M170" i="52"/>
  <c r="M208" i="52"/>
  <c r="M216" i="52"/>
  <c r="M273" i="52"/>
  <c r="L273" i="52"/>
  <c r="F275" i="52"/>
  <c r="J279" i="52"/>
  <c r="H285" i="52"/>
  <c r="J324" i="52"/>
  <c r="H330" i="52"/>
  <c r="M422" i="52"/>
  <c r="L422" i="52"/>
  <c r="J428" i="52"/>
  <c r="H434" i="52"/>
  <c r="M499" i="52"/>
  <c r="M545" i="52"/>
  <c r="M569" i="52"/>
  <c r="M618" i="52"/>
  <c r="L618" i="52"/>
  <c r="H635" i="52"/>
  <c r="F641" i="52"/>
  <c r="AG21" i="54"/>
  <c r="AE21" i="54"/>
  <c r="AD21" i="54"/>
  <c r="AB21" i="54"/>
  <c r="AA21" i="54"/>
  <c r="AC21" i="54"/>
  <c r="H142" i="50"/>
  <c r="K142" i="50" s="1"/>
  <c r="G142" i="50"/>
  <c r="I142" i="50"/>
  <c r="N6" i="51"/>
  <c r="M6" i="51"/>
  <c r="L6" i="51"/>
  <c r="J8" i="51"/>
  <c r="I8" i="51"/>
  <c r="H8" i="51"/>
  <c r="T8" i="51"/>
  <c r="S8" i="51"/>
  <c r="R8" i="51"/>
  <c r="Q8" i="51"/>
  <c r="P8" i="51"/>
  <c r="F9" i="51"/>
  <c r="N10" i="51"/>
  <c r="M10" i="51"/>
  <c r="L10" i="51"/>
  <c r="J12" i="51"/>
  <c r="I12" i="51"/>
  <c r="H12" i="51"/>
  <c r="T12" i="51"/>
  <c r="S12" i="51"/>
  <c r="R12" i="51"/>
  <c r="Q12" i="51"/>
  <c r="P12" i="51"/>
  <c r="F13" i="51"/>
  <c r="N14" i="51"/>
  <c r="M14" i="51"/>
  <c r="L14" i="51"/>
  <c r="J16" i="51"/>
  <c r="I16" i="51"/>
  <c r="H16" i="51"/>
  <c r="T16" i="51"/>
  <c r="S16" i="51"/>
  <c r="R16" i="51"/>
  <c r="Q16" i="51"/>
  <c r="P16" i="51"/>
  <c r="F17" i="51"/>
  <c r="O141" i="51"/>
  <c r="N141" i="51"/>
  <c r="M141" i="51"/>
  <c r="L141" i="51"/>
  <c r="I145" i="51"/>
  <c r="H145" i="51"/>
  <c r="G145" i="51"/>
  <c r="O149" i="51"/>
  <c r="N149" i="51"/>
  <c r="M149" i="51"/>
  <c r="L149" i="51"/>
  <c r="H9" i="52"/>
  <c r="J11" i="52"/>
  <c r="M13" i="52"/>
  <c r="L13" i="52"/>
  <c r="F15" i="52"/>
  <c r="H17" i="52"/>
  <c r="J19" i="52"/>
  <c r="J32" i="52"/>
  <c r="M34" i="52"/>
  <c r="L34" i="52"/>
  <c r="F36" i="52"/>
  <c r="H38" i="52"/>
  <c r="J40" i="52"/>
  <c r="L97" i="52"/>
  <c r="M97" i="52"/>
  <c r="F99" i="52"/>
  <c r="H101" i="52"/>
  <c r="J103" i="52"/>
  <c r="L105" i="52"/>
  <c r="M105" i="52"/>
  <c r="F107" i="52"/>
  <c r="H109" i="52"/>
  <c r="M276" i="52"/>
  <c r="L276" i="52"/>
  <c r="F278" i="52"/>
  <c r="J282" i="52"/>
  <c r="M326" i="52"/>
  <c r="L326" i="52"/>
  <c r="M370" i="52"/>
  <c r="L370" i="52"/>
  <c r="J376" i="52"/>
  <c r="H382" i="52"/>
  <c r="H475" i="52"/>
  <c r="F481" i="52"/>
  <c r="M523" i="52"/>
  <c r="M572" i="52"/>
  <c r="L572" i="52"/>
  <c r="J578" i="52"/>
  <c r="J194" i="53"/>
  <c r="AG10" i="54"/>
  <c r="AE10" i="54"/>
  <c r="AD10" i="54"/>
  <c r="AC10" i="54"/>
  <c r="AB10" i="54"/>
  <c r="AA10" i="54"/>
  <c r="J85" i="52"/>
  <c r="J98" i="52"/>
  <c r="M100" i="52"/>
  <c r="L100" i="52"/>
  <c r="F102" i="52"/>
  <c r="H104" i="52"/>
  <c r="J106" i="52"/>
  <c r="F120" i="52"/>
  <c r="H122" i="52"/>
  <c r="J124" i="52"/>
  <c r="M126" i="52"/>
  <c r="L126" i="52"/>
  <c r="F128" i="52"/>
  <c r="H130" i="52"/>
  <c r="F142" i="52"/>
  <c r="H144" i="52"/>
  <c r="J146" i="52"/>
  <c r="M148" i="52"/>
  <c r="L148" i="52"/>
  <c r="F150" i="52"/>
  <c r="H152" i="52"/>
  <c r="H164" i="52"/>
  <c r="J166" i="52"/>
  <c r="M168" i="52"/>
  <c r="L168" i="52"/>
  <c r="F170" i="52"/>
  <c r="H172" i="52"/>
  <c r="J174" i="52"/>
  <c r="F208" i="52"/>
  <c r="H210" i="52"/>
  <c r="J212" i="52"/>
  <c r="M214" i="52"/>
  <c r="L214" i="52"/>
  <c r="F216" i="52"/>
  <c r="H218" i="52"/>
  <c r="M275" i="52"/>
  <c r="H295" i="52"/>
  <c r="L299" i="52"/>
  <c r="F301" i="52"/>
  <c r="J305" i="52"/>
  <c r="H426" i="52"/>
  <c r="F432" i="52"/>
  <c r="M526" i="52"/>
  <c r="L526" i="52"/>
  <c r="J532" i="52"/>
  <c r="J616" i="52"/>
  <c r="J371" i="52"/>
  <c r="M373" i="52"/>
  <c r="L373" i="52"/>
  <c r="F375" i="52"/>
  <c r="H377" i="52"/>
  <c r="J379" i="52"/>
  <c r="J423" i="52"/>
  <c r="M425" i="52"/>
  <c r="L425" i="52"/>
  <c r="F427" i="52"/>
  <c r="H429" i="52"/>
  <c r="J431" i="52"/>
  <c r="J472" i="52"/>
  <c r="M474" i="52"/>
  <c r="L474" i="52"/>
  <c r="F476" i="52"/>
  <c r="H478" i="52"/>
  <c r="J480" i="52"/>
  <c r="M521" i="52"/>
  <c r="L521" i="52"/>
  <c r="F523" i="52"/>
  <c r="H525" i="52"/>
  <c r="J527" i="52"/>
  <c r="M529" i="52"/>
  <c r="L529" i="52"/>
  <c r="F531" i="52"/>
  <c r="H533" i="52"/>
  <c r="M567" i="52"/>
  <c r="L567" i="52"/>
  <c r="F569" i="52"/>
  <c r="H571" i="52"/>
  <c r="J573" i="52"/>
  <c r="M575" i="52"/>
  <c r="L575" i="52"/>
  <c r="F577" i="52"/>
  <c r="H579" i="52"/>
  <c r="M613" i="52"/>
  <c r="L613" i="52"/>
  <c r="F615" i="52"/>
  <c r="H617" i="52"/>
  <c r="J619" i="52"/>
  <c r="M621" i="52"/>
  <c r="L621" i="52"/>
  <c r="F623" i="52"/>
  <c r="H625" i="52"/>
  <c r="F636" i="52"/>
  <c r="H638" i="52"/>
  <c r="J640" i="52"/>
  <c r="H643" i="52"/>
  <c r="J645" i="52"/>
  <c r="M14" i="53"/>
  <c r="L14" i="53"/>
  <c r="J20" i="53"/>
  <c r="M106" i="53"/>
  <c r="M127" i="53"/>
  <c r="M147" i="53"/>
  <c r="J153" i="53"/>
  <c r="M239" i="53"/>
  <c r="K41" i="54"/>
  <c r="I41" i="54"/>
  <c r="H41" i="54"/>
  <c r="J41" i="54"/>
  <c r="AE46" i="55"/>
  <c r="AD46" i="55"/>
  <c r="AC46" i="55"/>
  <c r="AA46" i="55"/>
  <c r="AG46" i="55" s="1"/>
  <c r="Z71" i="55"/>
  <c r="AF46" i="55"/>
  <c r="AB46" i="55"/>
  <c r="J635" i="52"/>
  <c r="M637" i="52"/>
  <c r="L637" i="52"/>
  <c r="F639" i="52"/>
  <c r="H641" i="52"/>
  <c r="J643" i="52"/>
  <c r="J31" i="53"/>
  <c r="H37" i="53"/>
  <c r="J53" i="53"/>
  <c r="H59" i="53"/>
  <c r="J75" i="53"/>
  <c r="H81" i="53"/>
  <c r="H212" i="53"/>
  <c r="AF17" i="54"/>
  <c r="K23" i="54"/>
  <c r="I23" i="54"/>
  <c r="H23" i="54"/>
  <c r="J23" i="54"/>
  <c r="T50" i="54"/>
  <c r="R50" i="54"/>
  <c r="Q50" i="54"/>
  <c r="S50" i="54"/>
  <c r="H636" i="52"/>
  <c r="J638" i="52"/>
  <c r="M640" i="52"/>
  <c r="L640" i="52"/>
  <c r="H642" i="52"/>
  <c r="H10" i="53"/>
  <c r="F16" i="53"/>
  <c r="H102" i="53"/>
  <c r="H123" i="53"/>
  <c r="H143" i="53"/>
  <c r="J164" i="53"/>
  <c r="H170" i="53"/>
  <c r="H207" i="53"/>
  <c r="J229" i="53"/>
  <c r="H235" i="53"/>
  <c r="M251" i="53"/>
  <c r="J257" i="53"/>
  <c r="H263" i="53"/>
  <c r="T66" i="54"/>
  <c r="S66" i="54"/>
  <c r="R66" i="54"/>
  <c r="Q66" i="54"/>
  <c r="T30" i="55"/>
  <c r="S30" i="55"/>
  <c r="R30" i="55"/>
  <c r="Q30" i="55"/>
  <c r="M635" i="52"/>
  <c r="L635" i="52"/>
  <c r="F637" i="52"/>
  <c r="H639" i="52"/>
  <c r="J641" i="52"/>
  <c r="J642" i="52"/>
  <c r="D37" i="54"/>
  <c r="J636" i="52"/>
  <c r="L638" i="52"/>
  <c r="M638" i="52"/>
  <c r="F640" i="52"/>
  <c r="M667" i="52"/>
  <c r="M33" i="53"/>
  <c r="J39" i="53"/>
  <c r="M55" i="53"/>
  <c r="J61" i="53"/>
  <c r="M77" i="53"/>
  <c r="J83" i="53"/>
  <c r="J186" i="53"/>
  <c r="H192" i="53"/>
  <c r="M208" i="53"/>
  <c r="J214" i="53"/>
  <c r="L37" i="54"/>
  <c r="M320" i="52"/>
  <c r="M328" i="52"/>
  <c r="M372" i="52"/>
  <c r="M380" i="52"/>
  <c r="M424" i="52"/>
  <c r="M432" i="52"/>
  <c r="M473" i="52"/>
  <c r="M481" i="52"/>
  <c r="M528" i="52"/>
  <c r="M574" i="52"/>
  <c r="M620" i="52"/>
  <c r="F635" i="52"/>
  <c r="H637" i="52"/>
  <c r="J639" i="52"/>
  <c r="M641" i="52"/>
  <c r="L641" i="52"/>
  <c r="J644" i="52"/>
  <c r="M687" i="52"/>
  <c r="J12" i="53"/>
  <c r="H18" i="53"/>
  <c r="M98" i="53"/>
  <c r="J104" i="53"/>
  <c r="M119" i="53"/>
  <c r="J125" i="53"/>
  <c r="H131" i="53"/>
  <c r="J145" i="53"/>
  <c r="H151" i="53"/>
  <c r="M166" i="53"/>
  <c r="J172" i="53"/>
  <c r="M231" i="53"/>
  <c r="J237" i="53"/>
  <c r="M259" i="53"/>
  <c r="T8" i="54"/>
  <c r="S8" i="54"/>
  <c r="R8" i="54"/>
  <c r="Q8" i="54"/>
  <c r="AE26" i="54"/>
  <c r="AD26" i="54"/>
  <c r="AB26" i="54"/>
  <c r="AA26" i="54"/>
  <c r="AG26" i="54"/>
  <c r="AC26" i="54"/>
  <c r="F643" i="52"/>
  <c r="H645" i="52"/>
  <c r="J647" i="52"/>
  <c r="M9" i="53"/>
  <c r="L9" i="53"/>
  <c r="F11" i="53"/>
  <c r="H13" i="53"/>
  <c r="J15" i="53"/>
  <c r="M17" i="53"/>
  <c r="L17" i="53"/>
  <c r="F19" i="53"/>
  <c r="H21" i="53"/>
  <c r="H32" i="53"/>
  <c r="H40" i="53"/>
  <c r="H54" i="53"/>
  <c r="H62" i="53"/>
  <c r="H76" i="53"/>
  <c r="H84" i="53"/>
  <c r="H97" i="53"/>
  <c r="H105" i="53"/>
  <c r="H126" i="53"/>
  <c r="H146" i="53"/>
  <c r="H165" i="53"/>
  <c r="H173" i="53"/>
  <c r="H187" i="53"/>
  <c r="H195" i="53"/>
  <c r="H215" i="53"/>
  <c r="H230" i="53"/>
  <c r="H238" i="53"/>
  <c r="F256" i="53"/>
  <c r="H258" i="53"/>
  <c r="AE9" i="54"/>
  <c r="AD9" i="54"/>
  <c r="AC9" i="54"/>
  <c r="AB9" i="54"/>
  <c r="AA9" i="54"/>
  <c r="AG9" i="54"/>
  <c r="E37" i="54"/>
  <c r="M37" i="54"/>
  <c r="U37" i="54"/>
  <c r="AF13" i="54"/>
  <c r="I36" i="54"/>
  <c r="H36" i="54"/>
  <c r="K36" i="54"/>
  <c r="J36" i="54"/>
  <c r="N70" i="54"/>
  <c r="R47" i="54"/>
  <c r="Q47" i="54"/>
  <c r="T47" i="54"/>
  <c r="S47" i="54"/>
  <c r="T58" i="54"/>
  <c r="S58" i="54"/>
  <c r="R58" i="54"/>
  <c r="Q58" i="54"/>
  <c r="AE68" i="54"/>
  <c r="AD68" i="54"/>
  <c r="AC68" i="54"/>
  <c r="AB68" i="54"/>
  <c r="AA68" i="54"/>
  <c r="AG68" i="54" s="1"/>
  <c r="AF68" i="54"/>
  <c r="T22" i="55"/>
  <c r="S22" i="55"/>
  <c r="R22" i="55"/>
  <c r="Q22" i="55"/>
  <c r="AF28" i="55"/>
  <c r="AE32" i="55"/>
  <c r="AD32" i="55"/>
  <c r="AC32" i="55"/>
  <c r="AB32" i="55"/>
  <c r="AA32" i="55"/>
  <c r="AG32" i="55"/>
  <c r="M644" i="52"/>
  <c r="L644" i="52"/>
  <c r="F646" i="52"/>
  <c r="H661" i="52"/>
  <c r="J10" i="53"/>
  <c r="M12" i="53"/>
  <c r="L12" i="53"/>
  <c r="F14" i="53"/>
  <c r="H16" i="53"/>
  <c r="J18" i="53"/>
  <c r="M31" i="53"/>
  <c r="L31" i="53"/>
  <c r="F33" i="53"/>
  <c r="H35" i="53"/>
  <c r="F41" i="53"/>
  <c r="H43" i="53"/>
  <c r="F55" i="53"/>
  <c r="H57" i="53"/>
  <c r="F63" i="53"/>
  <c r="H65" i="53"/>
  <c r="F77" i="53"/>
  <c r="H79" i="53"/>
  <c r="F85" i="53"/>
  <c r="H87" i="53"/>
  <c r="F98" i="53"/>
  <c r="H100" i="53"/>
  <c r="F106" i="53"/>
  <c r="H108" i="53"/>
  <c r="F119" i="53"/>
  <c r="H121" i="53"/>
  <c r="F127" i="53"/>
  <c r="H129" i="53"/>
  <c r="H141" i="53"/>
  <c r="F147" i="53"/>
  <c r="H149" i="53"/>
  <c r="F166" i="53"/>
  <c r="H168" i="53"/>
  <c r="F174" i="53"/>
  <c r="F188" i="53"/>
  <c r="H190" i="53"/>
  <c r="F196" i="53"/>
  <c r="F208" i="53"/>
  <c r="H210" i="53"/>
  <c r="F216" i="53"/>
  <c r="H218" i="53"/>
  <c r="F231" i="53"/>
  <c r="H233" i="53"/>
  <c r="F239" i="53"/>
  <c r="H241" i="53"/>
  <c r="F251" i="53"/>
  <c r="H253" i="53"/>
  <c r="F259" i="53"/>
  <c r="H261" i="53"/>
  <c r="AE8" i="54"/>
  <c r="AD8" i="54"/>
  <c r="AC8" i="54"/>
  <c r="AB8" i="54"/>
  <c r="AA8" i="54"/>
  <c r="AG8" i="54"/>
  <c r="F37" i="54"/>
  <c r="N37" i="54"/>
  <c r="V37" i="54"/>
  <c r="AF12" i="54"/>
  <c r="K13" i="54"/>
  <c r="J13" i="54"/>
  <c r="I13" i="54"/>
  <c r="H13" i="54"/>
  <c r="AF14" i="54"/>
  <c r="AA15" i="54"/>
  <c r="AG15" i="54"/>
  <c r="AD15" i="54"/>
  <c r="AC15" i="54"/>
  <c r="AE15" i="54"/>
  <c r="AB15" i="54"/>
  <c r="T16" i="54"/>
  <c r="R16" i="54"/>
  <c r="Q16" i="54"/>
  <c r="S16" i="54"/>
  <c r="AF22" i="54"/>
  <c r="K31" i="54"/>
  <c r="I31" i="54"/>
  <c r="H31" i="54"/>
  <c r="J31" i="54"/>
  <c r="T42" i="54"/>
  <c r="R42" i="54"/>
  <c r="Q42" i="54"/>
  <c r="S42" i="54"/>
  <c r="AE52" i="54"/>
  <c r="AD52" i="54"/>
  <c r="AB52" i="54"/>
  <c r="AA52" i="54"/>
  <c r="AG52" i="54" s="1"/>
  <c r="AF52" i="54"/>
  <c r="AC52" i="54"/>
  <c r="AE60" i="54"/>
  <c r="AD60" i="54"/>
  <c r="AC60" i="54"/>
  <c r="AB60" i="54"/>
  <c r="AA60" i="54"/>
  <c r="AG60" i="54" s="1"/>
  <c r="AF60" i="54"/>
  <c r="T14" i="55"/>
  <c r="S14" i="55"/>
  <c r="R14" i="55"/>
  <c r="Q14" i="55"/>
  <c r="AF20" i="55"/>
  <c r="AE24" i="55"/>
  <c r="AD24" i="55"/>
  <c r="AC24" i="55"/>
  <c r="AB24" i="55"/>
  <c r="AA24" i="55"/>
  <c r="AG24" i="55"/>
  <c r="M660" i="52"/>
  <c r="F9" i="53"/>
  <c r="H11" i="53"/>
  <c r="J13" i="53"/>
  <c r="M15" i="53"/>
  <c r="L15" i="53"/>
  <c r="F17" i="53"/>
  <c r="H19" i="53"/>
  <c r="J21" i="53"/>
  <c r="H38" i="53"/>
  <c r="H60" i="53"/>
  <c r="H82" i="53"/>
  <c r="H103" i="53"/>
  <c r="H124" i="53"/>
  <c r="H144" i="53"/>
  <c r="H152" i="53"/>
  <c r="H163" i="53"/>
  <c r="H171" i="53"/>
  <c r="H185" i="53"/>
  <c r="H193" i="53"/>
  <c r="H213" i="53"/>
  <c r="H236" i="53"/>
  <c r="H256" i="53"/>
  <c r="AF11" i="54"/>
  <c r="G37" i="54"/>
  <c r="K12" i="54"/>
  <c r="J12" i="54"/>
  <c r="I12" i="54"/>
  <c r="H12" i="54"/>
  <c r="O37" i="54"/>
  <c r="W37" i="54"/>
  <c r="T13" i="54"/>
  <c r="S13" i="54"/>
  <c r="R13" i="54"/>
  <c r="Q13" i="54"/>
  <c r="K15" i="54"/>
  <c r="I15" i="54"/>
  <c r="H15" i="54"/>
  <c r="J15" i="54"/>
  <c r="I28" i="54"/>
  <c r="H28" i="54"/>
  <c r="K28" i="54"/>
  <c r="J28" i="54"/>
  <c r="V70" i="54"/>
  <c r="AB49" i="54"/>
  <c r="AA49" i="54"/>
  <c r="AG49" i="54" s="1"/>
  <c r="AF49" i="54"/>
  <c r="AD49" i="54"/>
  <c r="AC49" i="54"/>
  <c r="AE49" i="54"/>
  <c r="K65" i="54"/>
  <c r="J65" i="54"/>
  <c r="I65" i="54"/>
  <c r="H65" i="54"/>
  <c r="AF12" i="55"/>
  <c r="AE16" i="55"/>
  <c r="AD16" i="55"/>
  <c r="AC16" i="55"/>
  <c r="AB16" i="55"/>
  <c r="AA16" i="55"/>
  <c r="AG16" i="55"/>
  <c r="K29" i="55"/>
  <c r="J29" i="55"/>
  <c r="I29" i="55"/>
  <c r="H29" i="55"/>
  <c r="K67" i="55"/>
  <c r="J67" i="55"/>
  <c r="I67" i="55"/>
  <c r="H67" i="55"/>
  <c r="M642" i="52"/>
  <c r="L642" i="52"/>
  <c r="F644" i="52"/>
  <c r="H646" i="52"/>
  <c r="M10" i="53"/>
  <c r="L10" i="53"/>
  <c r="F12" i="53"/>
  <c r="H14" i="53"/>
  <c r="J16" i="53"/>
  <c r="M18" i="53"/>
  <c r="L18" i="53"/>
  <c r="F20" i="53"/>
  <c r="F31" i="53"/>
  <c r="H33" i="53"/>
  <c r="H41" i="53"/>
  <c r="H55" i="53"/>
  <c r="H63" i="53"/>
  <c r="H77" i="53"/>
  <c r="H85" i="53"/>
  <c r="H98" i="53"/>
  <c r="H106" i="53"/>
  <c r="H119" i="53"/>
  <c r="H127" i="53"/>
  <c r="H147" i="53"/>
  <c r="H166" i="53"/>
  <c r="H174" i="53"/>
  <c r="H188" i="53"/>
  <c r="H196" i="53"/>
  <c r="H208" i="53"/>
  <c r="H216" i="53"/>
  <c r="H231" i="53"/>
  <c r="H239" i="53"/>
  <c r="H251" i="53"/>
  <c r="H259" i="53"/>
  <c r="AF10" i="54"/>
  <c r="J11" i="54"/>
  <c r="I11" i="54"/>
  <c r="H11" i="54"/>
  <c r="K11" i="54"/>
  <c r="S12" i="54"/>
  <c r="R12" i="54"/>
  <c r="Q12" i="54"/>
  <c r="P37" i="54"/>
  <c r="T12" i="54"/>
  <c r="X37" i="54"/>
  <c r="AE13" i="54"/>
  <c r="AC13" i="54"/>
  <c r="AB13" i="54"/>
  <c r="AA13" i="54"/>
  <c r="AG13" i="54"/>
  <c r="AD13" i="54"/>
  <c r="Q21" i="54"/>
  <c r="T21" i="54"/>
  <c r="S21" i="54"/>
  <c r="R21" i="54"/>
  <c r="T32" i="54"/>
  <c r="R32" i="54"/>
  <c r="Q32" i="54"/>
  <c r="S32" i="54"/>
  <c r="AE44" i="54"/>
  <c r="AD44" i="54"/>
  <c r="AB44" i="54"/>
  <c r="AA44" i="54"/>
  <c r="AG44" i="54" s="1"/>
  <c r="AF44" i="54"/>
  <c r="AC44" i="54"/>
  <c r="K57" i="54"/>
  <c r="J57" i="54"/>
  <c r="I57" i="54"/>
  <c r="H57" i="54"/>
  <c r="K21" i="55"/>
  <c r="J21" i="55"/>
  <c r="I21" i="55"/>
  <c r="H21" i="55"/>
  <c r="M645" i="52"/>
  <c r="L645" i="52"/>
  <c r="F647" i="52"/>
  <c r="H9" i="53"/>
  <c r="J11" i="53"/>
  <c r="M13" i="53"/>
  <c r="L13" i="53"/>
  <c r="F15" i="53"/>
  <c r="H17" i="53"/>
  <c r="J19" i="53"/>
  <c r="H36" i="53"/>
  <c r="H58" i="53"/>
  <c r="H80" i="53"/>
  <c r="H101" i="53"/>
  <c r="H109" i="53"/>
  <c r="H122" i="53"/>
  <c r="H130" i="53"/>
  <c r="H142" i="53"/>
  <c r="H150" i="53"/>
  <c r="H169" i="53"/>
  <c r="H191" i="53"/>
  <c r="H211" i="53"/>
  <c r="H219" i="53"/>
  <c r="H234" i="53"/>
  <c r="H254" i="53"/>
  <c r="H262" i="53"/>
  <c r="AF9" i="54"/>
  <c r="I10" i="54"/>
  <c r="H10" i="54"/>
  <c r="K10" i="54"/>
  <c r="J10" i="54"/>
  <c r="R11" i="54"/>
  <c r="Q11" i="54"/>
  <c r="T11" i="54"/>
  <c r="S11" i="54"/>
  <c r="Y37" i="54"/>
  <c r="AD18" i="54"/>
  <c r="AB18" i="54"/>
  <c r="AA18" i="54"/>
  <c r="AG18" i="54"/>
  <c r="AE18" i="54"/>
  <c r="AC18" i="54"/>
  <c r="T19" i="54"/>
  <c r="R19" i="54"/>
  <c r="Q19" i="54"/>
  <c r="S19" i="54"/>
  <c r="H20" i="54"/>
  <c r="K20" i="54"/>
  <c r="J20" i="54"/>
  <c r="I20" i="54"/>
  <c r="R29" i="54"/>
  <c r="Q29" i="54"/>
  <c r="T29" i="54"/>
  <c r="S29" i="54"/>
  <c r="AF35" i="54"/>
  <c r="AB41" i="54"/>
  <c r="AA41" i="54"/>
  <c r="AG41" i="54" s="1"/>
  <c r="AF41" i="54"/>
  <c r="AD41" i="54"/>
  <c r="AC41" i="54"/>
  <c r="AE41" i="54"/>
  <c r="G38" i="55"/>
  <c r="K13" i="55"/>
  <c r="J13" i="55"/>
  <c r="I13" i="55"/>
  <c r="H13" i="55"/>
  <c r="AE54" i="55"/>
  <c r="AD54" i="55"/>
  <c r="AC54" i="55"/>
  <c r="AB54" i="55"/>
  <c r="AA54" i="55"/>
  <c r="AG54" i="55" s="1"/>
  <c r="AF54" i="55"/>
  <c r="F642" i="52"/>
  <c r="H644" i="52"/>
  <c r="J646" i="52"/>
  <c r="F10" i="53"/>
  <c r="H12" i="53"/>
  <c r="J14" i="53"/>
  <c r="L16" i="53"/>
  <c r="M16" i="53"/>
  <c r="F18" i="53"/>
  <c r="H20" i="53"/>
  <c r="H31" i="53"/>
  <c r="H39" i="53"/>
  <c r="H53" i="53"/>
  <c r="H61" i="53"/>
  <c r="H75" i="53"/>
  <c r="H83" i="53"/>
  <c r="H104" i="53"/>
  <c r="H125" i="53"/>
  <c r="H145" i="53"/>
  <c r="H153" i="53"/>
  <c r="H164" i="53"/>
  <c r="H172" i="53"/>
  <c r="H186" i="53"/>
  <c r="H194" i="53"/>
  <c r="H214" i="53"/>
  <c r="H229" i="53"/>
  <c r="H237" i="53"/>
  <c r="H257" i="53"/>
  <c r="AF8" i="54"/>
  <c r="H9" i="54"/>
  <c r="K9" i="54"/>
  <c r="J9" i="54"/>
  <c r="I9" i="54"/>
  <c r="Q10" i="54"/>
  <c r="T10" i="54"/>
  <c r="S10" i="54"/>
  <c r="R10" i="54"/>
  <c r="Z37" i="54"/>
  <c r="AA12" i="54"/>
  <c r="AG12" i="54"/>
  <c r="AE12" i="54"/>
  <c r="AD12" i="54"/>
  <c r="AC12" i="54"/>
  <c r="AB12" i="54"/>
  <c r="K18" i="54"/>
  <c r="I18" i="54"/>
  <c r="H18" i="54"/>
  <c r="J18" i="54"/>
  <c r="T24" i="54"/>
  <c r="R24" i="54"/>
  <c r="Q24" i="54"/>
  <c r="S24" i="54"/>
  <c r="AF30" i="54"/>
  <c r="AE34" i="54"/>
  <c r="AD34" i="54"/>
  <c r="AB34" i="54"/>
  <c r="AA34" i="54"/>
  <c r="AG34" i="54"/>
  <c r="AC34" i="54"/>
  <c r="C70" i="54"/>
  <c r="K49" i="54"/>
  <c r="I49" i="54"/>
  <c r="H49" i="54"/>
  <c r="J49" i="54"/>
  <c r="O38" i="55"/>
  <c r="M643" i="52"/>
  <c r="L643" i="52"/>
  <c r="F645" i="52"/>
  <c r="H647" i="52"/>
  <c r="J9" i="53"/>
  <c r="M11" i="53"/>
  <c r="L11" i="53"/>
  <c r="F13" i="53"/>
  <c r="H15" i="53"/>
  <c r="J17" i="53"/>
  <c r="M19" i="53"/>
  <c r="L19" i="53"/>
  <c r="F21" i="53"/>
  <c r="H34" i="53"/>
  <c r="H42" i="53"/>
  <c r="H56" i="53"/>
  <c r="H64" i="53"/>
  <c r="H78" i="53"/>
  <c r="H86" i="53"/>
  <c r="H99" i="53"/>
  <c r="H107" i="53"/>
  <c r="H120" i="53"/>
  <c r="H128" i="53"/>
  <c r="H148" i="53"/>
  <c r="H167" i="53"/>
  <c r="H175" i="53"/>
  <c r="H189" i="53"/>
  <c r="H197" i="53"/>
  <c r="H209" i="53"/>
  <c r="H217" i="53"/>
  <c r="H232" i="53"/>
  <c r="H240" i="53"/>
  <c r="H252" i="53"/>
  <c r="H260" i="53"/>
  <c r="K8" i="54"/>
  <c r="J8" i="54"/>
  <c r="I8" i="54"/>
  <c r="H8" i="54"/>
  <c r="T9" i="54"/>
  <c r="S9" i="54"/>
  <c r="R9" i="54"/>
  <c r="Q9" i="54"/>
  <c r="AG11" i="54"/>
  <c r="AE11" i="54"/>
  <c r="AD11" i="54"/>
  <c r="AC11" i="54"/>
  <c r="AB11" i="54"/>
  <c r="AA11" i="54"/>
  <c r="C37" i="54"/>
  <c r="AF19" i="54"/>
  <c r="AA23" i="54"/>
  <c r="AG23" i="54"/>
  <c r="AD23" i="54"/>
  <c r="AC23" i="54"/>
  <c r="AE23" i="54"/>
  <c r="AB23" i="54"/>
  <c r="AF27" i="54"/>
  <c r="AB31" i="54"/>
  <c r="AA31" i="54"/>
  <c r="AG31" i="54"/>
  <c r="AD31" i="54"/>
  <c r="AC31" i="54"/>
  <c r="AE31" i="54"/>
  <c r="F70" i="54"/>
  <c r="I46" i="54"/>
  <c r="H46" i="54"/>
  <c r="K46" i="54"/>
  <c r="J46" i="54"/>
  <c r="W38" i="55"/>
  <c r="AE36" i="55"/>
  <c r="AD36" i="55"/>
  <c r="AC36" i="55"/>
  <c r="AA36" i="55"/>
  <c r="AG36" i="55"/>
  <c r="AB36" i="55"/>
  <c r="AF16" i="54"/>
  <c r="K17" i="54"/>
  <c r="J17" i="54"/>
  <c r="H17" i="54"/>
  <c r="I17" i="54"/>
  <c r="T18" i="54"/>
  <c r="S18" i="54"/>
  <c r="Q18" i="54"/>
  <c r="R18" i="54"/>
  <c r="AD20" i="54"/>
  <c r="AC20" i="54"/>
  <c r="AA20" i="54"/>
  <c r="AG20" i="54"/>
  <c r="AE20" i="54"/>
  <c r="AB20" i="54"/>
  <c r="AF24" i="54"/>
  <c r="K25" i="54"/>
  <c r="J25" i="54"/>
  <c r="H25" i="54"/>
  <c r="I25" i="54"/>
  <c r="T26" i="54"/>
  <c r="S26" i="54"/>
  <c r="Q26" i="54"/>
  <c r="R26" i="54"/>
  <c r="AG28" i="54"/>
  <c r="AD28" i="54"/>
  <c r="AC28" i="54"/>
  <c r="AA28" i="54"/>
  <c r="AE28" i="54"/>
  <c r="AB28" i="54"/>
  <c r="AF32" i="54"/>
  <c r="K33" i="54"/>
  <c r="J33" i="54"/>
  <c r="H33" i="54"/>
  <c r="I33" i="54"/>
  <c r="T34" i="54"/>
  <c r="S34" i="54"/>
  <c r="Q34" i="54"/>
  <c r="R34" i="54"/>
  <c r="AG36" i="54"/>
  <c r="AD36" i="54"/>
  <c r="AC36" i="54"/>
  <c r="AA36" i="54"/>
  <c r="AE36" i="54"/>
  <c r="AB36" i="54"/>
  <c r="K43" i="54"/>
  <c r="J43" i="54"/>
  <c r="H43" i="54"/>
  <c r="I43" i="54"/>
  <c r="T44" i="54"/>
  <c r="S44" i="54"/>
  <c r="Q44" i="54"/>
  <c r="R44" i="54"/>
  <c r="Y70" i="54"/>
  <c r="AF46" i="54"/>
  <c r="AD46" i="54"/>
  <c r="AC46" i="54"/>
  <c r="AA46" i="54"/>
  <c r="AG46" i="54" s="1"/>
  <c r="AE46" i="54"/>
  <c r="AB46" i="54"/>
  <c r="K51" i="54"/>
  <c r="J51" i="54"/>
  <c r="H51" i="54"/>
  <c r="I51" i="54"/>
  <c r="T52" i="54"/>
  <c r="S52" i="54"/>
  <c r="Q52" i="54"/>
  <c r="R52" i="54"/>
  <c r="AF54" i="54"/>
  <c r="AE54" i="54"/>
  <c r="AD54" i="54"/>
  <c r="AC54" i="54"/>
  <c r="AA54" i="54"/>
  <c r="AG54" i="54" s="1"/>
  <c r="AB54" i="54"/>
  <c r="K59" i="54"/>
  <c r="J59" i="54"/>
  <c r="H59" i="54"/>
  <c r="I59" i="54"/>
  <c r="T60" i="54"/>
  <c r="S60" i="54"/>
  <c r="Q60" i="54"/>
  <c r="R60" i="54"/>
  <c r="AF62" i="54"/>
  <c r="AE62" i="54"/>
  <c r="AD62" i="54"/>
  <c r="AC62" i="54"/>
  <c r="AA62" i="54"/>
  <c r="AG62" i="54" s="1"/>
  <c r="AB62" i="54"/>
  <c r="K67" i="54"/>
  <c r="J67" i="54"/>
  <c r="H67" i="54"/>
  <c r="I67" i="54"/>
  <c r="T68" i="54"/>
  <c r="S68" i="54"/>
  <c r="Q68" i="54"/>
  <c r="R68" i="54"/>
  <c r="AG10" i="55"/>
  <c r="AE10" i="55"/>
  <c r="AD10" i="55"/>
  <c r="AC10" i="55"/>
  <c r="AA10" i="55"/>
  <c r="AB10" i="55"/>
  <c r="E38" i="55"/>
  <c r="M38" i="55"/>
  <c r="U38" i="55"/>
  <c r="AF14" i="55"/>
  <c r="K15" i="55"/>
  <c r="J15" i="55"/>
  <c r="H15" i="55"/>
  <c r="I15" i="55"/>
  <c r="T16" i="55"/>
  <c r="S16" i="55"/>
  <c r="Q16" i="55"/>
  <c r="R16" i="55"/>
  <c r="AG18" i="55"/>
  <c r="AE18" i="55"/>
  <c r="AD18" i="55"/>
  <c r="AC18" i="55"/>
  <c r="AA18" i="55"/>
  <c r="AB18" i="55"/>
  <c r="AF22" i="55"/>
  <c r="K23" i="55"/>
  <c r="J23" i="55"/>
  <c r="H23" i="55"/>
  <c r="I23" i="55"/>
  <c r="T24" i="55"/>
  <c r="S24" i="55"/>
  <c r="Q24" i="55"/>
  <c r="R24" i="55"/>
  <c r="AG26" i="55"/>
  <c r="AE26" i="55"/>
  <c r="AD26" i="55"/>
  <c r="AC26" i="55"/>
  <c r="AA26" i="55"/>
  <c r="AB26" i="55"/>
  <c r="AF30" i="55"/>
  <c r="K31" i="55"/>
  <c r="J31" i="55"/>
  <c r="H31" i="55"/>
  <c r="I31" i="55"/>
  <c r="T32" i="55"/>
  <c r="S32" i="55"/>
  <c r="Q32" i="55"/>
  <c r="R32" i="55"/>
  <c r="AG34" i="55"/>
  <c r="AE34" i="55"/>
  <c r="AD34" i="55"/>
  <c r="AC34" i="55"/>
  <c r="AA34" i="55"/>
  <c r="AB34" i="55"/>
  <c r="T44" i="55"/>
  <c r="S44" i="55"/>
  <c r="Q44" i="55"/>
  <c r="R44" i="55"/>
  <c r="T60" i="55"/>
  <c r="S60" i="55"/>
  <c r="R60" i="55"/>
  <c r="Q60" i="55"/>
  <c r="AE70" i="55"/>
  <c r="AD70" i="55"/>
  <c r="AC70" i="55"/>
  <c r="AB70" i="55"/>
  <c r="AA70" i="55"/>
  <c r="AG70" i="55" s="1"/>
  <c r="AF70" i="55"/>
  <c r="AF15" i="54"/>
  <c r="J16" i="54"/>
  <c r="I16" i="54"/>
  <c r="H16" i="54"/>
  <c r="K16" i="54"/>
  <c r="S17" i="54"/>
  <c r="R17" i="54"/>
  <c r="T17" i="54"/>
  <c r="Q17" i="54"/>
  <c r="AE19" i="54"/>
  <c r="AC19" i="54"/>
  <c r="AB19" i="54"/>
  <c r="AG19" i="54"/>
  <c r="AD19" i="54"/>
  <c r="AA19" i="54"/>
  <c r="AF23" i="54"/>
  <c r="J24" i="54"/>
  <c r="I24" i="54"/>
  <c r="K24" i="54"/>
  <c r="H24" i="54"/>
  <c r="S25" i="54"/>
  <c r="R25" i="54"/>
  <c r="T25" i="54"/>
  <c r="Q25" i="54"/>
  <c r="AE27" i="54"/>
  <c r="AC27" i="54"/>
  <c r="AB27" i="54"/>
  <c r="AG27" i="54"/>
  <c r="AD27" i="54"/>
  <c r="AA27" i="54"/>
  <c r="AF31" i="54"/>
  <c r="J32" i="54"/>
  <c r="I32" i="54"/>
  <c r="K32" i="54"/>
  <c r="H32" i="54"/>
  <c r="S33" i="54"/>
  <c r="R33" i="54"/>
  <c r="T33" i="54"/>
  <c r="Q33" i="54"/>
  <c r="AE35" i="54"/>
  <c r="AC35" i="54"/>
  <c r="AB35" i="54"/>
  <c r="AG35" i="54"/>
  <c r="AD35" i="54"/>
  <c r="AA35" i="54"/>
  <c r="J42" i="54"/>
  <c r="I42" i="54"/>
  <c r="K42" i="54"/>
  <c r="H42" i="54"/>
  <c r="S43" i="54"/>
  <c r="R43" i="54"/>
  <c r="T43" i="54"/>
  <c r="Q43" i="54"/>
  <c r="AF45" i="54"/>
  <c r="AE45" i="54"/>
  <c r="AC45" i="54"/>
  <c r="AB45" i="54"/>
  <c r="Z70" i="54"/>
  <c r="AD45" i="54"/>
  <c r="AA45" i="54"/>
  <c r="AG45" i="54" s="1"/>
  <c r="J50" i="54"/>
  <c r="I50" i="54"/>
  <c r="K50" i="54"/>
  <c r="H50" i="54"/>
  <c r="S51" i="54"/>
  <c r="R51" i="54"/>
  <c r="T51" i="54"/>
  <c r="Q51" i="54"/>
  <c r="AF53" i="54"/>
  <c r="AE53" i="54"/>
  <c r="AD53" i="54"/>
  <c r="AC53" i="54"/>
  <c r="AB53" i="54"/>
  <c r="AA53" i="54"/>
  <c r="AG53" i="54" s="1"/>
  <c r="K58" i="54"/>
  <c r="J58" i="54"/>
  <c r="I58" i="54"/>
  <c r="H58" i="54"/>
  <c r="T59" i="54"/>
  <c r="S59" i="54"/>
  <c r="R59" i="54"/>
  <c r="Q59" i="54"/>
  <c r="AF61" i="54"/>
  <c r="AE61" i="54"/>
  <c r="AD61" i="54"/>
  <c r="AC61" i="54"/>
  <c r="AB61" i="54"/>
  <c r="AA61" i="54"/>
  <c r="AG61" i="54" s="1"/>
  <c r="K66" i="54"/>
  <c r="J66" i="54"/>
  <c r="I66" i="54"/>
  <c r="H66" i="54"/>
  <c r="T67" i="54"/>
  <c r="S67" i="54"/>
  <c r="R67" i="54"/>
  <c r="Q67" i="54"/>
  <c r="AF69" i="54"/>
  <c r="AE69" i="54"/>
  <c r="AD69" i="54"/>
  <c r="AC69" i="54"/>
  <c r="AB69" i="54"/>
  <c r="AA69" i="54"/>
  <c r="AG69" i="54" s="1"/>
  <c r="AE9" i="55"/>
  <c r="AD9" i="55"/>
  <c r="AC9" i="55"/>
  <c r="AB9" i="55"/>
  <c r="AG9" i="55"/>
  <c r="AA9" i="55"/>
  <c r="F38" i="55"/>
  <c r="N38" i="55"/>
  <c r="AF13" i="55"/>
  <c r="V38" i="55"/>
  <c r="K14" i="55"/>
  <c r="J14" i="55"/>
  <c r="I14" i="55"/>
  <c r="H14" i="55"/>
  <c r="T15" i="55"/>
  <c r="S15" i="55"/>
  <c r="R15" i="55"/>
  <c r="Q15" i="55"/>
  <c r="AE17" i="55"/>
  <c r="AD17" i="55"/>
  <c r="AC17" i="55"/>
  <c r="AB17" i="55"/>
  <c r="AG17" i="55"/>
  <c r="AA17" i="55"/>
  <c r="AF21" i="55"/>
  <c r="K22" i="55"/>
  <c r="J22" i="55"/>
  <c r="I22" i="55"/>
  <c r="H22" i="55"/>
  <c r="T23" i="55"/>
  <c r="S23" i="55"/>
  <c r="R23" i="55"/>
  <c r="Q23" i="55"/>
  <c r="AE25" i="55"/>
  <c r="AD25" i="55"/>
  <c r="AC25" i="55"/>
  <c r="AB25" i="55"/>
  <c r="AG25" i="55"/>
  <c r="AA25" i="55"/>
  <c r="AF29" i="55"/>
  <c r="K30" i="55"/>
  <c r="J30" i="55"/>
  <c r="I30" i="55"/>
  <c r="H30" i="55"/>
  <c r="T31" i="55"/>
  <c r="S31" i="55"/>
  <c r="R31" i="55"/>
  <c r="Q31" i="55"/>
  <c r="AE33" i="55"/>
  <c r="AD33" i="55"/>
  <c r="AC33" i="55"/>
  <c r="AB33" i="55"/>
  <c r="AG33" i="55"/>
  <c r="AA33" i="55"/>
  <c r="K36" i="55"/>
  <c r="H36" i="55"/>
  <c r="J36" i="55"/>
  <c r="I36" i="55"/>
  <c r="S42" i="55"/>
  <c r="R42" i="55"/>
  <c r="Q42" i="55"/>
  <c r="T42" i="55"/>
  <c r="T52" i="55"/>
  <c r="S52" i="55"/>
  <c r="R52" i="55"/>
  <c r="Q52" i="55"/>
  <c r="AE62" i="55"/>
  <c r="AD62" i="55"/>
  <c r="AC62" i="55"/>
  <c r="AB62" i="55"/>
  <c r="AA62" i="55"/>
  <c r="AG62" i="55" s="1"/>
  <c r="AF62" i="55"/>
  <c r="H14" i="54"/>
  <c r="I14" i="54"/>
  <c r="K14" i="54"/>
  <c r="J14" i="54"/>
  <c r="S15" i="54"/>
  <c r="Q15" i="54"/>
  <c r="R15" i="54"/>
  <c r="T15" i="54"/>
  <c r="AC17" i="54"/>
  <c r="AA17" i="54"/>
  <c r="AE17" i="54"/>
  <c r="AG17" i="54"/>
  <c r="AD17" i="54"/>
  <c r="AB17" i="54"/>
  <c r="AF21" i="54"/>
  <c r="J22" i="54"/>
  <c r="H22" i="54"/>
  <c r="K22" i="54"/>
  <c r="I22" i="54"/>
  <c r="S23" i="54"/>
  <c r="Q23" i="54"/>
  <c r="T23" i="54"/>
  <c r="R23" i="54"/>
  <c r="AD25" i="54"/>
  <c r="AC25" i="54"/>
  <c r="AA25" i="54"/>
  <c r="AE25" i="54"/>
  <c r="AG25" i="54"/>
  <c r="AB25" i="54"/>
  <c r="AF29" i="54"/>
  <c r="K30" i="54"/>
  <c r="J30" i="54"/>
  <c r="H30" i="54"/>
  <c r="I30" i="54"/>
  <c r="T31" i="54"/>
  <c r="S31" i="54"/>
  <c r="Q31" i="54"/>
  <c r="R31" i="54"/>
  <c r="AD33" i="54"/>
  <c r="AC33" i="54"/>
  <c r="AA33" i="54"/>
  <c r="AE33" i="54"/>
  <c r="AB33" i="54"/>
  <c r="AG33" i="54"/>
  <c r="T41" i="54"/>
  <c r="S41" i="54"/>
  <c r="Q41" i="54"/>
  <c r="R41" i="54"/>
  <c r="AD43" i="54"/>
  <c r="AC43" i="54"/>
  <c r="AA43" i="54"/>
  <c r="AG43" i="54" s="1"/>
  <c r="AF43" i="54"/>
  <c r="AE43" i="54"/>
  <c r="AB43" i="54"/>
  <c r="D70" i="54"/>
  <c r="L70" i="54"/>
  <c r="K48" i="54"/>
  <c r="J48" i="54"/>
  <c r="H48" i="54"/>
  <c r="I48" i="54"/>
  <c r="T49" i="54"/>
  <c r="S49" i="54"/>
  <c r="Q49" i="54"/>
  <c r="R49" i="54"/>
  <c r="AD51" i="54"/>
  <c r="AC51" i="54"/>
  <c r="AA51" i="54"/>
  <c r="AG51" i="54" s="1"/>
  <c r="AF51" i="54"/>
  <c r="AE51" i="54"/>
  <c r="AB51" i="54"/>
  <c r="K56" i="54"/>
  <c r="J56" i="54"/>
  <c r="I56" i="54"/>
  <c r="H56" i="54"/>
  <c r="T57" i="54"/>
  <c r="S57" i="54"/>
  <c r="R57" i="54"/>
  <c r="Q57" i="54"/>
  <c r="AD59" i="54"/>
  <c r="AC59" i="54"/>
  <c r="AB59" i="54"/>
  <c r="AA59" i="54"/>
  <c r="AG59" i="54" s="1"/>
  <c r="AF59" i="54"/>
  <c r="AE59" i="54"/>
  <c r="K64" i="54"/>
  <c r="J64" i="54"/>
  <c r="I64" i="54"/>
  <c r="H64" i="54"/>
  <c r="T65" i="54"/>
  <c r="S65" i="54"/>
  <c r="R65" i="54"/>
  <c r="Q65" i="54"/>
  <c r="AD67" i="54"/>
  <c r="AC67" i="54"/>
  <c r="AB67" i="54"/>
  <c r="AA67" i="54"/>
  <c r="AG67" i="54" s="1"/>
  <c r="AF67" i="54"/>
  <c r="AE67" i="54"/>
  <c r="AF11" i="55"/>
  <c r="K12" i="55"/>
  <c r="J12" i="55"/>
  <c r="I12" i="55"/>
  <c r="H12" i="55"/>
  <c r="P38" i="55"/>
  <c r="T13" i="55"/>
  <c r="S13" i="55"/>
  <c r="R13" i="55"/>
  <c r="Q13" i="55"/>
  <c r="X38" i="55"/>
  <c r="AD15" i="55"/>
  <c r="AC15" i="55"/>
  <c r="AB15" i="55"/>
  <c r="AA15" i="55"/>
  <c r="AE15" i="55"/>
  <c r="AG15" i="55"/>
  <c r="AF19" i="55"/>
  <c r="K20" i="55"/>
  <c r="J20" i="55"/>
  <c r="I20" i="55"/>
  <c r="H20" i="55"/>
  <c r="T21" i="55"/>
  <c r="S21" i="55"/>
  <c r="R21" i="55"/>
  <c r="Q21" i="55"/>
  <c r="AD23" i="55"/>
  <c r="AC23" i="55"/>
  <c r="AB23" i="55"/>
  <c r="AA23" i="55"/>
  <c r="AE23" i="55"/>
  <c r="AG23" i="55"/>
  <c r="AF27" i="55"/>
  <c r="K28" i="55"/>
  <c r="J28" i="55"/>
  <c r="I28" i="55"/>
  <c r="H28" i="55"/>
  <c r="T29" i="55"/>
  <c r="S29" i="55"/>
  <c r="R29" i="55"/>
  <c r="Q29" i="55"/>
  <c r="AD31" i="55"/>
  <c r="AC31" i="55"/>
  <c r="AB31" i="55"/>
  <c r="AA31" i="55"/>
  <c r="AE31" i="55"/>
  <c r="AG31" i="55"/>
  <c r="AF35" i="55"/>
  <c r="AC44" i="55"/>
  <c r="AB44" i="55"/>
  <c r="AA44" i="55"/>
  <c r="AG44" i="55" s="1"/>
  <c r="AE44" i="55"/>
  <c r="AD44" i="55"/>
  <c r="AF44" i="55"/>
  <c r="K59" i="55"/>
  <c r="J59" i="55"/>
  <c r="I59" i="55"/>
  <c r="H59" i="55"/>
  <c r="F37" i="56"/>
  <c r="T18" i="56"/>
  <c r="S18" i="56"/>
  <c r="Q18" i="56"/>
  <c r="R18" i="56"/>
  <c r="S14" i="54"/>
  <c r="R14" i="54"/>
  <c r="Q14" i="54"/>
  <c r="T14" i="54"/>
  <c r="AB16" i="54"/>
  <c r="AG16" i="54"/>
  <c r="AE16" i="54"/>
  <c r="AD16" i="54"/>
  <c r="AC16" i="54"/>
  <c r="AA16" i="54"/>
  <c r="AF20" i="54"/>
  <c r="I21" i="54"/>
  <c r="K21" i="54"/>
  <c r="J21" i="54"/>
  <c r="H21" i="54"/>
  <c r="R22" i="54"/>
  <c r="T22" i="54"/>
  <c r="S22" i="54"/>
  <c r="Q22" i="54"/>
  <c r="AC24" i="54"/>
  <c r="AB24" i="54"/>
  <c r="AG24" i="54"/>
  <c r="AE24" i="54"/>
  <c r="AD24" i="54"/>
  <c r="AA24" i="54"/>
  <c r="AF28" i="54"/>
  <c r="J29" i="54"/>
  <c r="I29" i="54"/>
  <c r="K29" i="54"/>
  <c r="H29" i="54"/>
  <c r="S30" i="54"/>
  <c r="R30" i="54"/>
  <c r="T30" i="54"/>
  <c r="Q30" i="54"/>
  <c r="AC32" i="54"/>
  <c r="AB32" i="54"/>
  <c r="AG32" i="54"/>
  <c r="AE32" i="54"/>
  <c r="AD32" i="54"/>
  <c r="AA32" i="54"/>
  <c r="AF36" i="54"/>
  <c r="AC42" i="54"/>
  <c r="AB42" i="54"/>
  <c r="AE42" i="54"/>
  <c r="AD42" i="54"/>
  <c r="AF42" i="54"/>
  <c r="AA42" i="54"/>
  <c r="AG42" i="54" s="1"/>
  <c r="E70" i="54"/>
  <c r="M70" i="54"/>
  <c r="U70" i="54"/>
  <c r="J47" i="54"/>
  <c r="I47" i="54"/>
  <c r="K47" i="54"/>
  <c r="H47" i="54"/>
  <c r="S48" i="54"/>
  <c r="R48" i="54"/>
  <c r="T48" i="54"/>
  <c r="Q48" i="54"/>
  <c r="AC50" i="54"/>
  <c r="AB50" i="54"/>
  <c r="AE50" i="54"/>
  <c r="AD50" i="54"/>
  <c r="AF50" i="54"/>
  <c r="AA50" i="54"/>
  <c r="AG50" i="54" s="1"/>
  <c r="J55" i="54"/>
  <c r="I55" i="54"/>
  <c r="H55" i="54"/>
  <c r="K55" i="54"/>
  <c r="S56" i="54"/>
  <c r="R56" i="54"/>
  <c r="Q56" i="54"/>
  <c r="T56" i="54"/>
  <c r="AC58" i="54"/>
  <c r="AB58" i="54"/>
  <c r="AA58" i="54"/>
  <c r="AG58" i="54" s="1"/>
  <c r="AE58" i="54"/>
  <c r="AD58" i="54"/>
  <c r="AF58" i="54"/>
  <c r="J63" i="54"/>
  <c r="I63" i="54"/>
  <c r="H63" i="54"/>
  <c r="K63" i="54"/>
  <c r="S64" i="54"/>
  <c r="R64" i="54"/>
  <c r="Q64" i="54"/>
  <c r="T64" i="54"/>
  <c r="AC66" i="54"/>
  <c r="AB66" i="54"/>
  <c r="AA66" i="54"/>
  <c r="AG66" i="54" s="1"/>
  <c r="AE66" i="54"/>
  <c r="AD66" i="54"/>
  <c r="AF66" i="54"/>
  <c r="AF10" i="55"/>
  <c r="J11" i="55"/>
  <c r="I11" i="55"/>
  <c r="H11" i="55"/>
  <c r="K11" i="55"/>
  <c r="S12" i="55"/>
  <c r="R12" i="55"/>
  <c r="Q12" i="55"/>
  <c r="T12" i="55"/>
  <c r="Y38" i="55"/>
  <c r="AC14" i="55"/>
  <c r="AB14" i="55"/>
  <c r="AA14" i="55"/>
  <c r="AG14" i="55"/>
  <c r="AE14" i="55"/>
  <c r="AD14" i="55"/>
  <c r="AF18" i="55"/>
  <c r="J19" i="55"/>
  <c r="I19" i="55"/>
  <c r="H19" i="55"/>
  <c r="K19" i="55"/>
  <c r="S20" i="55"/>
  <c r="R20" i="55"/>
  <c r="Q20" i="55"/>
  <c r="T20" i="55"/>
  <c r="AC22" i="55"/>
  <c r="AB22" i="55"/>
  <c r="AA22" i="55"/>
  <c r="AG22" i="55"/>
  <c r="AE22" i="55"/>
  <c r="AD22" i="55"/>
  <c r="AF26" i="55"/>
  <c r="J27" i="55"/>
  <c r="I27" i="55"/>
  <c r="H27" i="55"/>
  <c r="K27" i="55"/>
  <c r="S28" i="55"/>
  <c r="R28" i="55"/>
  <c r="Q28" i="55"/>
  <c r="T28" i="55"/>
  <c r="AC30" i="55"/>
  <c r="AB30" i="55"/>
  <c r="AA30" i="55"/>
  <c r="AG30" i="55"/>
  <c r="AE30" i="55"/>
  <c r="AD30" i="55"/>
  <c r="AF34" i="55"/>
  <c r="J35" i="55"/>
  <c r="I35" i="55"/>
  <c r="H35" i="55"/>
  <c r="K35" i="55"/>
  <c r="K51" i="55"/>
  <c r="J51" i="55"/>
  <c r="I51" i="55"/>
  <c r="H51" i="55"/>
  <c r="N37" i="56"/>
  <c r="AF24" i="56"/>
  <c r="I54" i="54"/>
  <c r="H54" i="54"/>
  <c r="K54" i="54"/>
  <c r="J54" i="54"/>
  <c r="R55" i="54"/>
  <c r="Q55" i="54"/>
  <c r="T55" i="54"/>
  <c r="S55" i="54"/>
  <c r="AB57" i="54"/>
  <c r="AA57" i="54"/>
  <c r="AG57" i="54" s="1"/>
  <c r="AF57" i="54"/>
  <c r="AD57" i="54"/>
  <c r="AC57" i="54"/>
  <c r="AE57" i="54"/>
  <c r="I62" i="54"/>
  <c r="H62" i="54"/>
  <c r="K62" i="54"/>
  <c r="J62" i="54"/>
  <c r="R63" i="54"/>
  <c r="Q63" i="54"/>
  <c r="T63" i="54"/>
  <c r="S63" i="54"/>
  <c r="AB65" i="54"/>
  <c r="AA65" i="54"/>
  <c r="AG65" i="54" s="1"/>
  <c r="AF65" i="54"/>
  <c r="AD65" i="54"/>
  <c r="AC65" i="54"/>
  <c r="AE65" i="54"/>
  <c r="AF9" i="55"/>
  <c r="I10" i="55"/>
  <c r="H10" i="55"/>
  <c r="K10" i="55"/>
  <c r="J10" i="55"/>
  <c r="R11" i="55"/>
  <c r="Q11" i="55"/>
  <c r="T11" i="55"/>
  <c r="S11" i="55"/>
  <c r="Z38" i="55"/>
  <c r="AB13" i="55"/>
  <c r="AA13" i="55"/>
  <c r="AG13" i="55"/>
  <c r="AD13" i="55"/>
  <c r="AC13" i="55"/>
  <c r="AE13" i="55"/>
  <c r="AF17" i="55"/>
  <c r="I18" i="55"/>
  <c r="H18" i="55"/>
  <c r="K18" i="55"/>
  <c r="J18" i="55"/>
  <c r="R19" i="55"/>
  <c r="Q19" i="55"/>
  <c r="T19" i="55"/>
  <c r="S19" i="55"/>
  <c r="AB21" i="55"/>
  <c r="AA21" i="55"/>
  <c r="AG21" i="55"/>
  <c r="AD21" i="55"/>
  <c r="AC21" i="55"/>
  <c r="AE21" i="55"/>
  <c r="AF25" i="55"/>
  <c r="I26" i="55"/>
  <c r="H26" i="55"/>
  <c r="K26" i="55"/>
  <c r="J26" i="55"/>
  <c r="R27" i="55"/>
  <c r="Q27" i="55"/>
  <c r="T27" i="55"/>
  <c r="S27" i="55"/>
  <c r="AB29" i="55"/>
  <c r="AA29" i="55"/>
  <c r="AG29" i="55"/>
  <c r="AD29" i="55"/>
  <c r="AC29" i="55"/>
  <c r="AE29" i="55"/>
  <c r="AF33" i="55"/>
  <c r="I34" i="55"/>
  <c r="H34" i="55"/>
  <c r="K34" i="55"/>
  <c r="J34" i="55"/>
  <c r="R35" i="55"/>
  <c r="Q35" i="55"/>
  <c r="T35" i="55"/>
  <c r="S35" i="55"/>
  <c r="D71" i="55"/>
  <c r="V37" i="56"/>
  <c r="AF12" i="56"/>
  <c r="AE14" i="54"/>
  <c r="AD14" i="54"/>
  <c r="AC14" i="54"/>
  <c r="AB14" i="54"/>
  <c r="AA14" i="54"/>
  <c r="AG14" i="54"/>
  <c r="AF18" i="54"/>
  <c r="J19" i="54"/>
  <c r="I19" i="54"/>
  <c r="K19" i="54"/>
  <c r="H19" i="54"/>
  <c r="S20" i="54"/>
  <c r="R20" i="54"/>
  <c r="T20" i="54"/>
  <c r="Q20" i="54"/>
  <c r="AE22" i="54"/>
  <c r="AC22" i="54"/>
  <c r="AB22" i="54"/>
  <c r="AG22" i="54"/>
  <c r="AD22" i="54"/>
  <c r="AA22" i="54"/>
  <c r="AF26" i="54"/>
  <c r="H27" i="54"/>
  <c r="J27" i="54"/>
  <c r="I27" i="54"/>
  <c r="K27" i="54"/>
  <c r="Q28" i="54"/>
  <c r="S28" i="54"/>
  <c r="R28" i="54"/>
  <c r="T28" i="54"/>
  <c r="AA30" i="54"/>
  <c r="AE30" i="54"/>
  <c r="AC30" i="54"/>
  <c r="AB30" i="54"/>
  <c r="AG30" i="54"/>
  <c r="AD30" i="54"/>
  <c r="AF34" i="54"/>
  <c r="H35" i="54"/>
  <c r="J35" i="54"/>
  <c r="I35" i="54"/>
  <c r="K35" i="54"/>
  <c r="Q36" i="54"/>
  <c r="S36" i="54"/>
  <c r="R36" i="54"/>
  <c r="T36" i="54"/>
  <c r="H45" i="54"/>
  <c r="G70" i="54"/>
  <c r="J45" i="54"/>
  <c r="I45" i="54"/>
  <c r="K45" i="54"/>
  <c r="O70" i="54"/>
  <c r="W70" i="54"/>
  <c r="Q46" i="54"/>
  <c r="S46" i="54"/>
  <c r="R46" i="54"/>
  <c r="T46" i="54"/>
  <c r="AA48" i="54"/>
  <c r="AG48" i="54" s="1"/>
  <c r="AF48" i="54"/>
  <c r="AE48" i="54"/>
  <c r="AC48" i="54"/>
  <c r="AB48" i="54"/>
  <c r="AD48" i="54"/>
  <c r="H53" i="54"/>
  <c r="J53" i="54"/>
  <c r="I53" i="54"/>
  <c r="K53" i="54"/>
  <c r="Q54" i="54"/>
  <c r="S54" i="54"/>
  <c r="R54" i="54"/>
  <c r="T54" i="54"/>
  <c r="AA56" i="54"/>
  <c r="AG56" i="54" s="1"/>
  <c r="AF56" i="54"/>
  <c r="AE56" i="54"/>
  <c r="AC56" i="54"/>
  <c r="AB56" i="54"/>
  <c r="AD56" i="54"/>
  <c r="H61" i="54"/>
  <c r="J61" i="54"/>
  <c r="I61" i="54"/>
  <c r="K61" i="54"/>
  <c r="Q62" i="54"/>
  <c r="S62" i="54"/>
  <c r="R62" i="54"/>
  <c r="T62" i="54"/>
  <c r="AA64" i="54"/>
  <c r="AG64" i="54" s="1"/>
  <c r="AF64" i="54"/>
  <c r="AE64" i="54"/>
  <c r="AC64" i="54"/>
  <c r="AB64" i="54"/>
  <c r="AD64" i="54"/>
  <c r="H69" i="54"/>
  <c r="J69" i="54"/>
  <c r="I69" i="54"/>
  <c r="K69" i="54"/>
  <c r="H9" i="55"/>
  <c r="J9" i="55"/>
  <c r="I9" i="55"/>
  <c r="K9" i="55"/>
  <c r="Q10" i="55"/>
  <c r="S10" i="55"/>
  <c r="R10" i="55"/>
  <c r="T10" i="55"/>
  <c r="AA12" i="55"/>
  <c r="AG12" i="55"/>
  <c r="AE12" i="55"/>
  <c r="AC12" i="55"/>
  <c r="AB12" i="55"/>
  <c r="AD12" i="55"/>
  <c r="C38" i="55"/>
  <c r="AF16" i="55"/>
  <c r="H17" i="55"/>
  <c r="J17" i="55"/>
  <c r="I17" i="55"/>
  <c r="K17" i="55"/>
  <c r="Q18" i="55"/>
  <c r="S18" i="55"/>
  <c r="R18" i="55"/>
  <c r="T18" i="55"/>
  <c r="AA20" i="55"/>
  <c r="AG20" i="55"/>
  <c r="AE20" i="55"/>
  <c r="AC20" i="55"/>
  <c r="AB20" i="55"/>
  <c r="AD20" i="55"/>
  <c r="AF24" i="55"/>
  <c r="H25" i="55"/>
  <c r="J25" i="55"/>
  <c r="I25" i="55"/>
  <c r="K25" i="55"/>
  <c r="Q26" i="55"/>
  <c r="S26" i="55"/>
  <c r="R26" i="55"/>
  <c r="T26" i="55"/>
  <c r="AA28" i="55"/>
  <c r="AG28" i="55"/>
  <c r="AE28" i="55"/>
  <c r="AC28" i="55"/>
  <c r="AB28" i="55"/>
  <c r="AD28" i="55"/>
  <c r="AF32" i="55"/>
  <c r="H33" i="55"/>
  <c r="J33" i="55"/>
  <c r="I33" i="55"/>
  <c r="K33" i="55"/>
  <c r="Q34" i="55"/>
  <c r="S34" i="55"/>
  <c r="R34" i="55"/>
  <c r="T34" i="55"/>
  <c r="K43" i="55"/>
  <c r="J43" i="55"/>
  <c r="H43" i="55"/>
  <c r="I43" i="55"/>
  <c r="AE8" i="56"/>
  <c r="AD8" i="56"/>
  <c r="AC8" i="56"/>
  <c r="AB8" i="56"/>
  <c r="AA8" i="56"/>
  <c r="AG8" i="56"/>
  <c r="AF25" i="54"/>
  <c r="K26" i="54"/>
  <c r="I26" i="54"/>
  <c r="H26" i="54"/>
  <c r="J26" i="54"/>
  <c r="T27" i="54"/>
  <c r="R27" i="54"/>
  <c r="Q27" i="54"/>
  <c r="S27" i="54"/>
  <c r="AG29" i="54"/>
  <c r="AE29" i="54"/>
  <c r="AD29" i="54"/>
  <c r="AB29" i="54"/>
  <c r="AA29" i="54"/>
  <c r="AC29" i="54"/>
  <c r="AF33" i="54"/>
  <c r="K34" i="54"/>
  <c r="I34" i="54"/>
  <c r="H34" i="54"/>
  <c r="J34" i="54"/>
  <c r="T35" i="54"/>
  <c r="R35" i="54"/>
  <c r="Q35" i="54"/>
  <c r="S35" i="54"/>
  <c r="K44" i="54"/>
  <c r="I44" i="54"/>
  <c r="H44" i="54"/>
  <c r="J44" i="54"/>
  <c r="P70" i="54"/>
  <c r="T45" i="54"/>
  <c r="R45" i="54"/>
  <c r="Q45" i="54"/>
  <c r="S45" i="54"/>
  <c r="X70" i="54"/>
  <c r="AE47" i="54"/>
  <c r="AD47" i="54"/>
  <c r="AB47" i="54"/>
  <c r="AA47" i="54"/>
  <c r="AG47" i="54" s="1"/>
  <c r="AF47" i="54"/>
  <c r="AC47" i="54"/>
  <c r="K52" i="54"/>
  <c r="I52" i="54"/>
  <c r="H52" i="54"/>
  <c r="J52" i="54"/>
  <c r="T53" i="54"/>
  <c r="R53" i="54"/>
  <c r="Q53" i="54"/>
  <c r="S53" i="54"/>
  <c r="AF55" i="54"/>
  <c r="AE55" i="54"/>
  <c r="AD55" i="54"/>
  <c r="AB55" i="54"/>
  <c r="AA55" i="54"/>
  <c r="AG55" i="54" s="1"/>
  <c r="AC55" i="54"/>
  <c r="K60" i="54"/>
  <c r="I60" i="54"/>
  <c r="H60" i="54"/>
  <c r="J60" i="54"/>
  <c r="T61" i="54"/>
  <c r="R61" i="54"/>
  <c r="Q61" i="54"/>
  <c r="S61" i="54"/>
  <c r="AF63" i="54"/>
  <c r="AE63" i="54"/>
  <c r="AD63" i="54"/>
  <c r="AB63" i="54"/>
  <c r="AA63" i="54"/>
  <c r="AG63" i="54" s="1"/>
  <c r="AC63" i="54"/>
  <c r="K68" i="54"/>
  <c r="I68" i="54"/>
  <c r="H68" i="54"/>
  <c r="J68" i="54"/>
  <c r="T69" i="54"/>
  <c r="R69" i="54"/>
  <c r="Q69" i="54"/>
  <c r="S69" i="54"/>
  <c r="T9" i="55"/>
  <c r="R9" i="55"/>
  <c r="Q9" i="55"/>
  <c r="S9" i="55"/>
  <c r="AG11" i="55"/>
  <c r="AE11" i="55"/>
  <c r="AD11" i="55"/>
  <c r="AB11" i="55"/>
  <c r="AA11" i="55"/>
  <c r="AC11" i="55"/>
  <c r="D38" i="55"/>
  <c r="L38" i="55"/>
  <c r="AF15" i="55"/>
  <c r="K16" i="55"/>
  <c r="I16" i="55"/>
  <c r="H16" i="55"/>
  <c r="J16" i="55"/>
  <c r="T17" i="55"/>
  <c r="R17" i="55"/>
  <c r="Q17" i="55"/>
  <c r="S17" i="55"/>
  <c r="AG19" i="55"/>
  <c r="AE19" i="55"/>
  <c r="AD19" i="55"/>
  <c r="AB19" i="55"/>
  <c r="AA19" i="55"/>
  <c r="AC19" i="55"/>
  <c r="AF23" i="55"/>
  <c r="K24" i="55"/>
  <c r="I24" i="55"/>
  <c r="H24" i="55"/>
  <c r="J24" i="55"/>
  <c r="T25" i="55"/>
  <c r="R25" i="55"/>
  <c r="Q25" i="55"/>
  <c r="S25" i="55"/>
  <c r="AG27" i="55"/>
  <c r="AE27" i="55"/>
  <c r="AD27" i="55"/>
  <c r="AB27" i="55"/>
  <c r="AA27" i="55"/>
  <c r="AC27" i="55"/>
  <c r="AF31" i="55"/>
  <c r="K32" i="55"/>
  <c r="I32" i="55"/>
  <c r="H32" i="55"/>
  <c r="J32" i="55"/>
  <c r="T33" i="55"/>
  <c r="R33" i="55"/>
  <c r="Q33" i="55"/>
  <c r="S33" i="55"/>
  <c r="AE35" i="55"/>
  <c r="AG35" i="55"/>
  <c r="AD35" i="55"/>
  <c r="AB35" i="55"/>
  <c r="AA35" i="55"/>
  <c r="AC35" i="55"/>
  <c r="L71" i="55"/>
  <c r="T68" i="55"/>
  <c r="S68" i="55"/>
  <c r="R68" i="55"/>
  <c r="Q68" i="55"/>
  <c r="K13" i="56"/>
  <c r="J13" i="56"/>
  <c r="I13" i="56"/>
  <c r="H13" i="56"/>
  <c r="AA15" i="56"/>
  <c r="AG15" i="56"/>
  <c r="AD15" i="56"/>
  <c r="AE15" i="56"/>
  <c r="AC15" i="56"/>
  <c r="AB15" i="56"/>
  <c r="K9" i="57"/>
  <c r="J9" i="57"/>
  <c r="I9" i="57"/>
  <c r="S36" i="55"/>
  <c r="Q36" i="55"/>
  <c r="T36" i="55"/>
  <c r="R36" i="55"/>
  <c r="J45" i="55"/>
  <c r="H45" i="55"/>
  <c r="K45" i="55"/>
  <c r="I45" i="55"/>
  <c r="P71" i="55"/>
  <c r="S46" i="55"/>
  <c r="Q46" i="55"/>
  <c r="T46" i="55"/>
  <c r="R46" i="55"/>
  <c r="X71" i="55"/>
  <c r="AF48" i="55"/>
  <c r="AE48" i="55"/>
  <c r="AC48" i="55"/>
  <c r="AA48" i="55"/>
  <c r="AG48" i="55" s="1"/>
  <c r="AD48" i="55"/>
  <c r="AB48" i="55"/>
  <c r="K53" i="55"/>
  <c r="J53" i="55"/>
  <c r="H53" i="55"/>
  <c r="I53" i="55"/>
  <c r="T54" i="55"/>
  <c r="S54" i="55"/>
  <c r="Q54" i="55"/>
  <c r="R54" i="55"/>
  <c r="AF56" i="55"/>
  <c r="AE56" i="55"/>
  <c r="AD56" i="55"/>
  <c r="AC56" i="55"/>
  <c r="AA56" i="55"/>
  <c r="AG56" i="55" s="1"/>
  <c r="AB56" i="55"/>
  <c r="K61" i="55"/>
  <c r="J61" i="55"/>
  <c r="H61" i="55"/>
  <c r="I61" i="55"/>
  <c r="T62" i="55"/>
  <c r="S62" i="55"/>
  <c r="Q62" i="55"/>
  <c r="R62" i="55"/>
  <c r="AF64" i="55"/>
  <c r="AE64" i="55"/>
  <c r="AD64" i="55"/>
  <c r="AC64" i="55"/>
  <c r="AA64" i="55"/>
  <c r="AG64" i="55" s="1"/>
  <c r="AB64" i="55"/>
  <c r="K69" i="55"/>
  <c r="J69" i="55"/>
  <c r="H69" i="55"/>
  <c r="I69" i="55"/>
  <c r="T70" i="55"/>
  <c r="S70" i="55"/>
  <c r="Q70" i="55"/>
  <c r="R70" i="55"/>
  <c r="T8" i="56"/>
  <c r="S8" i="56"/>
  <c r="Q8" i="56"/>
  <c r="R8" i="56"/>
  <c r="AG10" i="56"/>
  <c r="AE10" i="56"/>
  <c r="AD10" i="56"/>
  <c r="AC10" i="56"/>
  <c r="AA10" i="56"/>
  <c r="AB10" i="56"/>
  <c r="D37" i="56"/>
  <c r="L37" i="56"/>
  <c r="AF19" i="56"/>
  <c r="AB23" i="56"/>
  <c r="AA23" i="56"/>
  <c r="AG23" i="56"/>
  <c r="AD23" i="56"/>
  <c r="AC23" i="56"/>
  <c r="AE23" i="56"/>
  <c r="T24" i="56"/>
  <c r="R24" i="56"/>
  <c r="Q24" i="56"/>
  <c r="S24" i="56"/>
  <c r="K25" i="56"/>
  <c r="J25" i="56"/>
  <c r="H25" i="56"/>
  <c r="I25" i="56"/>
  <c r="AG28" i="56"/>
  <c r="AE28" i="56"/>
  <c r="AD28" i="56"/>
  <c r="AC28" i="56"/>
  <c r="AA28" i="56"/>
  <c r="AB28" i="56"/>
  <c r="AE37" i="55"/>
  <c r="AD37" i="55"/>
  <c r="AB37" i="55"/>
  <c r="AG37" i="55"/>
  <c r="AC37" i="55"/>
  <c r="AA37" i="55"/>
  <c r="K44" i="55"/>
  <c r="I44" i="55"/>
  <c r="J44" i="55"/>
  <c r="H44" i="55"/>
  <c r="T45" i="55"/>
  <c r="R45" i="55"/>
  <c r="S45" i="55"/>
  <c r="Q45" i="55"/>
  <c r="Y71" i="55"/>
  <c r="AF47" i="55"/>
  <c r="AE47" i="55"/>
  <c r="AD47" i="55"/>
  <c r="AB47" i="55"/>
  <c r="AC47" i="55"/>
  <c r="AA47" i="55"/>
  <c r="AG47" i="55" s="1"/>
  <c r="K52" i="55"/>
  <c r="J52" i="55"/>
  <c r="I52" i="55"/>
  <c r="H52" i="55"/>
  <c r="T53" i="55"/>
  <c r="S53" i="55"/>
  <c r="R53" i="55"/>
  <c r="Q53" i="55"/>
  <c r="AF55" i="55"/>
  <c r="AE55" i="55"/>
  <c r="AD55" i="55"/>
  <c r="AC55" i="55"/>
  <c r="AB55" i="55"/>
  <c r="AA55" i="55"/>
  <c r="AG55" i="55" s="1"/>
  <c r="K60" i="55"/>
  <c r="J60" i="55"/>
  <c r="I60" i="55"/>
  <c r="H60" i="55"/>
  <c r="T61" i="55"/>
  <c r="S61" i="55"/>
  <c r="R61" i="55"/>
  <c r="Q61" i="55"/>
  <c r="AF63" i="55"/>
  <c r="AE63" i="55"/>
  <c r="AD63" i="55"/>
  <c r="AC63" i="55"/>
  <c r="AB63" i="55"/>
  <c r="AA63" i="55"/>
  <c r="AG63" i="55" s="1"/>
  <c r="K68" i="55"/>
  <c r="J68" i="55"/>
  <c r="I68" i="55"/>
  <c r="H68" i="55"/>
  <c r="T69" i="55"/>
  <c r="S69" i="55"/>
  <c r="R69" i="55"/>
  <c r="Q69" i="55"/>
  <c r="AE9" i="56"/>
  <c r="AD9" i="56"/>
  <c r="AC9" i="56"/>
  <c r="AB9" i="56"/>
  <c r="AG9" i="56"/>
  <c r="AA9" i="56"/>
  <c r="E37" i="56"/>
  <c r="M37" i="56"/>
  <c r="U37" i="56"/>
  <c r="AF13" i="56"/>
  <c r="K14" i="56"/>
  <c r="J14" i="56"/>
  <c r="I14" i="56"/>
  <c r="H14" i="56"/>
  <c r="K15" i="56"/>
  <c r="I15" i="56"/>
  <c r="H15" i="56"/>
  <c r="J15" i="56"/>
  <c r="K23" i="56"/>
  <c r="I23" i="56"/>
  <c r="H23" i="56"/>
  <c r="J23" i="56"/>
  <c r="K42" i="55"/>
  <c r="J42" i="55"/>
  <c r="I42" i="55"/>
  <c r="H42" i="55"/>
  <c r="T43" i="55"/>
  <c r="S43" i="55"/>
  <c r="R43" i="55"/>
  <c r="Q43" i="55"/>
  <c r="AD45" i="55"/>
  <c r="AC45" i="55"/>
  <c r="AB45" i="55"/>
  <c r="AF45" i="55"/>
  <c r="AE45" i="55"/>
  <c r="AA45" i="55"/>
  <c r="AG45" i="55" s="1"/>
  <c r="C71" i="55"/>
  <c r="K50" i="55"/>
  <c r="J50" i="55"/>
  <c r="I50" i="55"/>
  <c r="H50" i="55"/>
  <c r="T51" i="55"/>
  <c r="S51" i="55"/>
  <c r="R51" i="55"/>
  <c r="Q51" i="55"/>
  <c r="AD53" i="55"/>
  <c r="AC53" i="55"/>
  <c r="AB53" i="55"/>
  <c r="AA53" i="55"/>
  <c r="AG53" i="55" s="1"/>
  <c r="AF53" i="55"/>
  <c r="AE53" i="55"/>
  <c r="K58" i="55"/>
  <c r="J58" i="55"/>
  <c r="I58" i="55"/>
  <c r="H58" i="55"/>
  <c r="T59" i="55"/>
  <c r="S59" i="55"/>
  <c r="R59" i="55"/>
  <c r="Q59" i="55"/>
  <c r="AD61" i="55"/>
  <c r="AC61" i="55"/>
  <c r="AB61" i="55"/>
  <c r="AA61" i="55"/>
  <c r="AG61" i="55" s="1"/>
  <c r="AF61" i="55"/>
  <c r="AE61" i="55"/>
  <c r="K66" i="55"/>
  <c r="J66" i="55"/>
  <c r="I66" i="55"/>
  <c r="H66" i="55"/>
  <c r="T67" i="55"/>
  <c r="S67" i="55"/>
  <c r="R67" i="55"/>
  <c r="Q67" i="55"/>
  <c r="AD69" i="55"/>
  <c r="AC69" i="55"/>
  <c r="AB69" i="55"/>
  <c r="AA69" i="55"/>
  <c r="AG69" i="55" s="1"/>
  <c r="AF69" i="55"/>
  <c r="AE69" i="55"/>
  <c r="AF11" i="56"/>
  <c r="G37" i="56"/>
  <c r="K12" i="56"/>
  <c r="J12" i="56"/>
  <c r="I12" i="56"/>
  <c r="H12" i="56"/>
  <c r="O37" i="56"/>
  <c r="W37" i="56"/>
  <c r="T13" i="56"/>
  <c r="S13" i="56"/>
  <c r="R13" i="56"/>
  <c r="Q13" i="56"/>
  <c r="T16" i="56"/>
  <c r="R16" i="56"/>
  <c r="Q16" i="56"/>
  <c r="S16" i="56"/>
  <c r="K17" i="56"/>
  <c r="J17" i="56"/>
  <c r="H17" i="56"/>
  <c r="I17" i="56"/>
  <c r="AF22" i="56"/>
  <c r="AE26" i="56"/>
  <c r="AD26" i="56"/>
  <c r="AB26" i="56"/>
  <c r="AA26" i="56"/>
  <c r="AG26" i="56"/>
  <c r="AC26" i="56"/>
  <c r="I28" i="56"/>
  <c r="H28" i="56"/>
  <c r="K28" i="56"/>
  <c r="J28" i="56"/>
  <c r="T32" i="56"/>
  <c r="S32" i="56"/>
  <c r="R32" i="56"/>
  <c r="Q32" i="56"/>
  <c r="T50" i="56"/>
  <c r="S50" i="56"/>
  <c r="R50" i="56"/>
  <c r="Q50" i="56"/>
  <c r="T62" i="56"/>
  <c r="S62" i="56"/>
  <c r="R62" i="56"/>
  <c r="Q62" i="56"/>
  <c r="S18" i="57"/>
  <c r="J49" i="55"/>
  <c r="I49" i="55"/>
  <c r="H49" i="55"/>
  <c r="K49" i="55"/>
  <c r="S50" i="55"/>
  <c r="R50" i="55"/>
  <c r="Q50" i="55"/>
  <c r="T50" i="55"/>
  <c r="AC52" i="55"/>
  <c r="AB52" i="55"/>
  <c r="AA52" i="55"/>
  <c r="AG52" i="55" s="1"/>
  <c r="AE52" i="55"/>
  <c r="AD52" i="55"/>
  <c r="AF52" i="55"/>
  <c r="J57" i="55"/>
  <c r="I57" i="55"/>
  <c r="H57" i="55"/>
  <c r="K57" i="55"/>
  <c r="S58" i="55"/>
  <c r="R58" i="55"/>
  <c r="Q58" i="55"/>
  <c r="T58" i="55"/>
  <c r="AC60" i="55"/>
  <c r="AB60" i="55"/>
  <c r="AA60" i="55"/>
  <c r="AG60" i="55" s="1"/>
  <c r="AE60" i="55"/>
  <c r="AD60" i="55"/>
  <c r="AF60" i="55"/>
  <c r="J65" i="55"/>
  <c r="I65" i="55"/>
  <c r="H65" i="55"/>
  <c r="K65" i="55"/>
  <c r="S66" i="55"/>
  <c r="R66" i="55"/>
  <c r="Q66" i="55"/>
  <c r="T66" i="55"/>
  <c r="AC68" i="55"/>
  <c r="AB68" i="55"/>
  <c r="AA68" i="55"/>
  <c r="AG68" i="55" s="1"/>
  <c r="AE68" i="55"/>
  <c r="AD68" i="55"/>
  <c r="AF68" i="55"/>
  <c r="AF10" i="56"/>
  <c r="J11" i="56"/>
  <c r="I11" i="56"/>
  <c r="H11" i="56"/>
  <c r="K11" i="56"/>
  <c r="P37" i="56"/>
  <c r="S12" i="56"/>
  <c r="R12" i="56"/>
  <c r="Q12" i="56"/>
  <c r="T12" i="56"/>
  <c r="X37" i="56"/>
  <c r="AF30" i="56"/>
  <c r="AE34" i="56"/>
  <c r="AD34" i="56"/>
  <c r="AC34" i="56"/>
  <c r="AB34" i="56"/>
  <c r="AA34" i="56"/>
  <c r="AG34" i="56"/>
  <c r="T42" i="56"/>
  <c r="S42" i="56"/>
  <c r="R42" i="56"/>
  <c r="Q42" i="56"/>
  <c r="AE52" i="56"/>
  <c r="AD52" i="56"/>
  <c r="AC52" i="56"/>
  <c r="AB52" i="56"/>
  <c r="AA52" i="56"/>
  <c r="AG52" i="56" s="1"/>
  <c r="AF52" i="56"/>
  <c r="AF37" i="55"/>
  <c r="AB43" i="55"/>
  <c r="AA43" i="55"/>
  <c r="AG43" i="55" s="1"/>
  <c r="AF43" i="55"/>
  <c r="AD43" i="55"/>
  <c r="AC43" i="55"/>
  <c r="AE43" i="55"/>
  <c r="E71" i="55"/>
  <c r="M71" i="55"/>
  <c r="U71" i="55"/>
  <c r="I48" i="55"/>
  <c r="H48" i="55"/>
  <c r="K48" i="55"/>
  <c r="J48" i="55"/>
  <c r="R49" i="55"/>
  <c r="Q49" i="55"/>
  <c r="T49" i="55"/>
  <c r="S49" i="55"/>
  <c r="AB51" i="55"/>
  <c r="AA51" i="55"/>
  <c r="AG51" i="55" s="1"/>
  <c r="AF51" i="55"/>
  <c r="AD51" i="55"/>
  <c r="AC51" i="55"/>
  <c r="AE51" i="55"/>
  <c r="I56" i="55"/>
  <c r="H56" i="55"/>
  <c r="K56" i="55"/>
  <c r="J56" i="55"/>
  <c r="R57" i="55"/>
  <c r="Q57" i="55"/>
  <c r="T57" i="55"/>
  <c r="S57" i="55"/>
  <c r="AB59" i="55"/>
  <c r="AA59" i="55"/>
  <c r="AG59" i="55" s="1"/>
  <c r="AF59" i="55"/>
  <c r="AD59" i="55"/>
  <c r="AC59" i="55"/>
  <c r="AE59" i="55"/>
  <c r="I64" i="55"/>
  <c r="H64" i="55"/>
  <c r="K64" i="55"/>
  <c r="J64" i="55"/>
  <c r="R65" i="55"/>
  <c r="Q65" i="55"/>
  <c r="T65" i="55"/>
  <c r="S65" i="55"/>
  <c r="AB67" i="55"/>
  <c r="AA67" i="55"/>
  <c r="AG67" i="55" s="1"/>
  <c r="AF67" i="55"/>
  <c r="AD67" i="55"/>
  <c r="AC67" i="55"/>
  <c r="AE67" i="55"/>
  <c r="AF9" i="56"/>
  <c r="I10" i="56"/>
  <c r="H10" i="56"/>
  <c r="K10" i="56"/>
  <c r="J10" i="56"/>
  <c r="R11" i="56"/>
  <c r="Q11" i="56"/>
  <c r="T11" i="56"/>
  <c r="S11" i="56"/>
  <c r="Y37" i="56"/>
  <c r="AB13" i="56"/>
  <c r="AA13" i="56"/>
  <c r="AG13" i="56"/>
  <c r="AD13" i="56"/>
  <c r="AC13" i="56"/>
  <c r="AE13" i="56"/>
  <c r="AF16" i="56"/>
  <c r="AG20" i="56"/>
  <c r="AD20" i="56"/>
  <c r="AC20" i="56"/>
  <c r="AA20" i="56"/>
  <c r="AE20" i="56"/>
  <c r="AB20" i="56"/>
  <c r="R21" i="56"/>
  <c r="Q21" i="56"/>
  <c r="T21" i="56"/>
  <c r="S21" i="56"/>
  <c r="AF27" i="56"/>
  <c r="AE44" i="56"/>
  <c r="AD44" i="56"/>
  <c r="AC44" i="56"/>
  <c r="AB44" i="56"/>
  <c r="AA44" i="56"/>
  <c r="AG44" i="56" s="1"/>
  <c r="AF44" i="56"/>
  <c r="AF36" i="55"/>
  <c r="H37" i="55"/>
  <c r="J37" i="55"/>
  <c r="I37" i="55"/>
  <c r="K37" i="55"/>
  <c r="AA42" i="55"/>
  <c r="AG42" i="55" s="1"/>
  <c r="AE42" i="55"/>
  <c r="AC42" i="55"/>
  <c r="AB42" i="55"/>
  <c r="AF42" i="55"/>
  <c r="AD42" i="55"/>
  <c r="F71" i="55"/>
  <c r="N71" i="55"/>
  <c r="V71" i="55"/>
  <c r="H47" i="55"/>
  <c r="J47" i="55"/>
  <c r="I47" i="55"/>
  <c r="K47" i="55"/>
  <c r="Q48" i="55"/>
  <c r="S48" i="55"/>
  <c r="R48" i="55"/>
  <c r="T48" i="55"/>
  <c r="AA50" i="55"/>
  <c r="AG50" i="55" s="1"/>
  <c r="AF50" i="55"/>
  <c r="AE50" i="55"/>
  <c r="AC50" i="55"/>
  <c r="AB50" i="55"/>
  <c r="AD50" i="55"/>
  <c r="H55" i="55"/>
  <c r="J55" i="55"/>
  <c r="I55" i="55"/>
  <c r="K55" i="55"/>
  <c r="Q56" i="55"/>
  <c r="S56" i="55"/>
  <c r="R56" i="55"/>
  <c r="T56" i="55"/>
  <c r="AA58" i="55"/>
  <c r="AG58" i="55" s="1"/>
  <c r="AF58" i="55"/>
  <c r="AE58" i="55"/>
  <c r="AC58" i="55"/>
  <c r="AB58" i="55"/>
  <c r="AD58" i="55"/>
  <c r="H63" i="55"/>
  <c r="J63" i="55"/>
  <c r="I63" i="55"/>
  <c r="K63" i="55"/>
  <c r="Q64" i="55"/>
  <c r="S64" i="55"/>
  <c r="R64" i="55"/>
  <c r="T64" i="55"/>
  <c r="AA66" i="55"/>
  <c r="AG66" i="55" s="1"/>
  <c r="AF66" i="55"/>
  <c r="AE66" i="55"/>
  <c r="AC66" i="55"/>
  <c r="AB66" i="55"/>
  <c r="AD66" i="55"/>
  <c r="AF8" i="56"/>
  <c r="H9" i="56"/>
  <c r="J9" i="56"/>
  <c r="I9" i="56"/>
  <c r="K9" i="56"/>
  <c r="Q10" i="56"/>
  <c r="S10" i="56"/>
  <c r="R10" i="56"/>
  <c r="T10" i="56"/>
  <c r="Z37" i="56"/>
  <c r="AA12" i="56"/>
  <c r="AG12" i="56"/>
  <c r="AE12" i="56"/>
  <c r="AC12" i="56"/>
  <c r="AB12" i="56"/>
  <c r="AD12" i="56"/>
  <c r="AE18" i="56"/>
  <c r="AD18" i="56"/>
  <c r="AB18" i="56"/>
  <c r="AA18" i="56"/>
  <c r="AG18" i="56"/>
  <c r="AC18" i="56"/>
  <c r="I20" i="56"/>
  <c r="H20" i="56"/>
  <c r="K20" i="56"/>
  <c r="J20" i="56"/>
  <c r="K31" i="56"/>
  <c r="J31" i="56"/>
  <c r="I31" i="56"/>
  <c r="H31" i="56"/>
  <c r="C70" i="56"/>
  <c r="K49" i="56"/>
  <c r="J49" i="56"/>
  <c r="I49" i="56"/>
  <c r="H49" i="56"/>
  <c r="T55" i="56"/>
  <c r="S55" i="56"/>
  <c r="R55" i="56"/>
  <c r="Q55" i="56"/>
  <c r="T37" i="55"/>
  <c r="R37" i="55"/>
  <c r="Q37" i="55"/>
  <c r="S37" i="55"/>
  <c r="G71" i="55"/>
  <c r="K46" i="55"/>
  <c r="I46" i="55"/>
  <c r="H46" i="55"/>
  <c r="J46" i="55"/>
  <c r="O71" i="55"/>
  <c r="W71" i="55"/>
  <c r="T47" i="55"/>
  <c r="R47" i="55"/>
  <c r="Q47" i="55"/>
  <c r="S47" i="55"/>
  <c r="AF49" i="55"/>
  <c r="AE49" i="55"/>
  <c r="AD49" i="55"/>
  <c r="AB49" i="55"/>
  <c r="AA49" i="55"/>
  <c r="AG49" i="55" s="1"/>
  <c r="AC49" i="55"/>
  <c r="K54" i="55"/>
  <c r="I54" i="55"/>
  <c r="H54" i="55"/>
  <c r="J54" i="55"/>
  <c r="T55" i="55"/>
  <c r="R55" i="55"/>
  <c r="Q55" i="55"/>
  <c r="S55" i="55"/>
  <c r="AF57" i="55"/>
  <c r="AE57" i="55"/>
  <c r="AD57" i="55"/>
  <c r="AB57" i="55"/>
  <c r="AA57" i="55"/>
  <c r="AG57" i="55" s="1"/>
  <c r="AC57" i="55"/>
  <c r="K62" i="55"/>
  <c r="I62" i="55"/>
  <c r="H62" i="55"/>
  <c r="J62" i="55"/>
  <c r="T63" i="55"/>
  <c r="R63" i="55"/>
  <c r="Q63" i="55"/>
  <c r="S63" i="55"/>
  <c r="AF65" i="55"/>
  <c r="AE65" i="55"/>
  <c r="AD65" i="55"/>
  <c r="AB65" i="55"/>
  <c r="AA65" i="55"/>
  <c r="AG65" i="55" s="1"/>
  <c r="AC65" i="55"/>
  <c r="K70" i="55"/>
  <c r="I70" i="55"/>
  <c r="H70" i="55"/>
  <c r="J70" i="55"/>
  <c r="K8" i="56"/>
  <c r="I8" i="56"/>
  <c r="H8" i="56"/>
  <c r="J8" i="56"/>
  <c r="T9" i="56"/>
  <c r="R9" i="56"/>
  <c r="Q9" i="56"/>
  <c r="S9" i="56"/>
  <c r="AG11" i="56"/>
  <c r="AE11" i="56"/>
  <c r="AD11" i="56"/>
  <c r="AB11" i="56"/>
  <c r="AA11" i="56"/>
  <c r="AC11" i="56"/>
  <c r="C37" i="56"/>
  <c r="AF14" i="56"/>
  <c r="T26" i="56"/>
  <c r="S26" i="56"/>
  <c r="Q26" i="56"/>
  <c r="R26" i="56"/>
  <c r="K41" i="56"/>
  <c r="J41" i="56"/>
  <c r="I41" i="56"/>
  <c r="H41" i="56"/>
  <c r="AE55" i="56"/>
  <c r="AB55" i="56"/>
  <c r="AF55" i="56"/>
  <c r="AD55" i="56"/>
  <c r="AC55" i="56"/>
  <c r="AA55" i="56"/>
  <c r="AG55" i="56" s="1"/>
  <c r="AA59" i="56"/>
  <c r="AG59" i="56" s="1"/>
  <c r="AF59" i="56"/>
  <c r="AE59" i="56"/>
  <c r="AD59" i="56"/>
  <c r="AC59" i="56"/>
  <c r="AB59" i="56"/>
  <c r="AF22" i="57"/>
  <c r="AF32" i="56"/>
  <c r="K33" i="56"/>
  <c r="J33" i="56"/>
  <c r="H33" i="56"/>
  <c r="I33" i="56"/>
  <c r="T34" i="56"/>
  <c r="S34" i="56"/>
  <c r="Q34" i="56"/>
  <c r="R34" i="56"/>
  <c r="AG36" i="56"/>
  <c r="AE36" i="56"/>
  <c r="AD36" i="56"/>
  <c r="AC36" i="56"/>
  <c r="AA36" i="56"/>
  <c r="AB36" i="56"/>
  <c r="K43" i="56"/>
  <c r="J43" i="56"/>
  <c r="H43" i="56"/>
  <c r="I43" i="56"/>
  <c r="T44" i="56"/>
  <c r="S44" i="56"/>
  <c r="Q44" i="56"/>
  <c r="R44" i="56"/>
  <c r="Y70" i="56"/>
  <c r="AF46" i="56"/>
  <c r="AE46" i="56"/>
  <c r="AD46" i="56"/>
  <c r="AC46" i="56"/>
  <c r="AA46" i="56"/>
  <c r="AG46" i="56" s="1"/>
  <c r="AB46" i="56"/>
  <c r="K51" i="56"/>
  <c r="J51" i="56"/>
  <c r="H51" i="56"/>
  <c r="I51" i="56"/>
  <c r="T52" i="56"/>
  <c r="S52" i="56"/>
  <c r="Q52" i="56"/>
  <c r="R52" i="56"/>
  <c r="AF54" i="56"/>
  <c r="AE54" i="56"/>
  <c r="AD54" i="56"/>
  <c r="AC54" i="56"/>
  <c r="AA54" i="56"/>
  <c r="AG54" i="56" s="1"/>
  <c r="AB54" i="56"/>
  <c r="AE65" i="56"/>
  <c r="AD65" i="56"/>
  <c r="AC65" i="56"/>
  <c r="AB65" i="56"/>
  <c r="AA65" i="56"/>
  <c r="AG65" i="56" s="1"/>
  <c r="AF65" i="56"/>
  <c r="K69" i="56"/>
  <c r="J69" i="56"/>
  <c r="I69" i="56"/>
  <c r="H69" i="56"/>
  <c r="K17" i="57"/>
  <c r="J17" i="57"/>
  <c r="AF15" i="56"/>
  <c r="J16" i="56"/>
  <c r="I16" i="56"/>
  <c r="K16" i="56"/>
  <c r="H16" i="56"/>
  <c r="S17" i="56"/>
  <c r="R17" i="56"/>
  <c r="Q17" i="56"/>
  <c r="T17" i="56"/>
  <c r="AE19" i="56"/>
  <c r="AC19" i="56"/>
  <c r="AB19" i="56"/>
  <c r="AG19" i="56"/>
  <c r="AD19" i="56"/>
  <c r="AA19" i="56"/>
  <c r="AF23" i="56"/>
  <c r="J24" i="56"/>
  <c r="I24" i="56"/>
  <c r="K24" i="56"/>
  <c r="H24" i="56"/>
  <c r="S25" i="56"/>
  <c r="R25" i="56"/>
  <c r="T25" i="56"/>
  <c r="Q25" i="56"/>
  <c r="AE27" i="56"/>
  <c r="AC27" i="56"/>
  <c r="AB27" i="56"/>
  <c r="AA27" i="56"/>
  <c r="AG27" i="56"/>
  <c r="AD27" i="56"/>
  <c r="AF31" i="56"/>
  <c r="K32" i="56"/>
  <c r="J32" i="56"/>
  <c r="I32" i="56"/>
  <c r="H32" i="56"/>
  <c r="T33" i="56"/>
  <c r="S33" i="56"/>
  <c r="R33" i="56"/>
  <c r="Q33" i="56"/>
  <c r="AE35" i="56"/>
  <c r="AD35" i="56"/>
  <c r="AC35" i="56"/>
  <c r="AB35" i="56"/>
  <c r="AG35" i="56"/>
  <c r="AA35" i="56"/>
  <c r="K42" i="56"/>
  <c r="J42" i="56"/>
  <c r="I42" i="56"/>
  <c r="H42" i="56"/>
  <c r="T43" i="56"/>
  <c r="S43" i="56"/>
  <c r="R43" i="56"/>
  <c r="Q43" i="56"/>
  <c r="Z70" i="56"/>
  <c r="AF45" i="56"/>
  <c r="AE45" i="56"/>
  <c r="AD45" i="56"/>
  <c r="AC45" i="56"/>
  <c r="AB45" i="56"/>
  <c r="AA45" i="56"/>
  <c r="AG45" i="56" s="1"/>
  <c r="K50" i="56"/>
  <c r="J50" i="56"/>
  <c r="I50" i="56"/>
  <c r="H50" i="56"/>
  <c r="T51" i="56"/>
  <c r="S51" i="56"/>
  <c r="R51" i="56"/>
  <c r="Q51" i="56"/>
  <c r="AF53" i="56"/>
  <c r="AE53" i="56"/>
  <c r="AD53" i="56"/>
  <c r="AC53" i="56"/>
  <c r="AB53" i="56"/>
  <c r="AA53" i="56"/>
  <c r="AG53" i="56" s="1"/>
  <c r="Q57" i="56"/>
  <c r="T57" i="56"/>
  <c r="S57" i="56"/>
  <c r="R57" i="56"/>
  <c r="K16" i="57"/>
  <c r="J16" i="57"/>
  <c r="I16" i="57"/>
  <c r="H16" i="57"/>
  <c r="J31" i="57"/>
  <c r="I31" i="57"/>
  <c r="K31" i="57"/>
  <c r="S15" i="56"/>
  <c r="Q15" i="56"/>
  <c r="T15" i="56"/>
  <c r="R15" i="56"/>
  <c r="AD17" i="56"/>
  <c r="AC17" i="56"/>
  <c r="AA17" i="56"/>
  <c r="AG17" i="56"/>
  <c r="AE17" i="56"/>
  <c r="AB17" i="56"/>
  <c r="AF21" i="56"/>
  <c r="K22" i="56"/>
  <c r="J22" i="56"/>
  <c r="H22" i="56"/>
  <c r="I22" i="56"/>
  <c r="T23" i="56"/>
  <c r="S23" i="56"/>
  <c r="Q23" i="56"/>
  <c r="R23" i="56"/>
  <c r="AD25" i="56"/>
  <c r="AC25" i="56"/>
  <c r="AA25" i="56"/>
  <c r="AE25" i="56"/>
  <c r="AB25" i="56"/>
  <c r="AG25" i="56"/>
  <c r="AF29" i="56"/>
  <c r="K30" i="56"/>
  <c r="J30" i="56"/>
  <c r="I30" i="56"/>
  <c r="H30" i="56"/>
  <c r="T31" i="56"/>
  <c r="S31" i="56"/>
  <c r="R31" i="56"/>
  <c r="Q31" i="56"/>
  <c r="AD33" i="56"/>
  <c r="AC33" i="56"/>
  <c r="AB33" i="56"/>
  <c r="AA33" i="56"/>
  <c r="AE33" i="56"/>
  <c r="AG33" i="56"/>
  <c r="T41" i="56"/>
  <c r="S41" i="56"/>
  <c r="R41" i="56"/>
  <c r="Q41" i="56"/>
  <c r="AD43" i="56"/>
  <c r="AC43" i="56"/>
  <c r="AB43" i="56"/>
  <c r="AA43" i="56"/>
  <c r="AG43" i="56" s="1"/>
  <c r="AF43" i="56"/>
  <c r="AE43" i="56"/>
  <c r="D70" i="56"/>
  <c r="L70" i="56"/>
  <c r="K48" i="56"/>
  <c r="J48" i="56"/>
  <c r="I48" i="56"/>
  <c r="H48" i="56"/>
  <c r="T49" i="56"/>
  <c r="S49" i="56"/>
  <c r="R49" i="56"/>
  <c r="Q49" i="56"/>
  <c r="AD51" i="56"/>
  <c r="AC51" i="56"/>
  <c r="AB51" i="56"/>
  <c r="AA51" i="56"/>
  <c r="AG51" i="56" s="1"/>
  <c r="AF51" i="56"/>
  <c r="AE51" i="56"/>
  <c r="K55" i="56"/>
  <c r="J55" i="56"/>
  <c r="I55" i="56"/>
  <c r="H55" i="56"/>
  <c r="H56" i="56"/>
  <c r="K56" i="56"/>
  <c r="J56" i="56"/>
  <c r="I56" i="56"/>
  <c r="K61" i="56"/>
  <c r="J61" i="56"/>
  <c r="I61" i="56"/>
  <c r="H61" i="56"/>
  <c r="K8" i="57"/>
  <c r="J8" i="57"/>
  <c r="I8" i="57"/>
  <c r="H8" i="57"/>
  <c r="T17" i="57"/>
  <c r="S17" i="57"/>
  <c r="Q17" i="57"/>
  <c r="AD22" i="57"/>
  <c r="AB22" i="57"/>
  <c r="AF31" i="57"/>
  <c r="T14" i="56"/>
  <c r="S14" i="56"/>
  <c r="R14" i="56"/>
  <c r="Q14" i="56"/>
  <c r="AC16" i="56"/>
  <c r="AB16" i="56"/>
  <c r="AG16" i="56"/>
  <c r="AE16" i="56"/>
  <c r="AA16" i="56"/>
  <c r="AD16" i="56"/>
  <c r="AF20" i="56"/>
  <c r="J21" i="56"/>
  <c r="I21" i="56"/>
  <c r="K21" i="56"/>
  <c r="H21" i="56"/>
  <c r="S22" i="56"/>
  <c r="R22" i="56"/>
  <c r="Q22" i="56"/>
  <c r="T22" i="56"/>
  <c r="AC24" i="56"/>
  <c r="AB24" i="56"/>
  <c r="AG24" i="56"/>
  <c r="AE24" i="56"/>
  <c r="AD24" i="56"/>
  <c r="AA24" i="56"/>
  <c r="AF28" i="56"/>
  <c r="J29" i="56"/>
  <c r="I29" i="56"/>
  <c r="H29" i="56"/>
  <c r="K29" i="56"/>
  <c r="S30" i="56"/>
  <c r="R30" i="56"/>
  <c r="Q30" i="56"/>
  <c r="T30" i="56"/>
  <c r="AC32" i="56"/>
  <c r="AB32" i="56"/>
  <c r="AA32" i="56"/>
  <c r="AG32" i="56"/>
  <c r="AE32" i="56"/>
  <c r="AD32" i="56"/>
  <c r="AF36" i="56"/>
  <c r="AC42" i="56"/>
  <c r="AB42" i="56"/>
  <c r="AA42" i="56"/>
  <c r="AG42" i="56" s="1"/>
  <c r="AE42" i="56"/>
  <c r="AD42" i="56"/>
  <c r="AF42" i="56"/>
  <c r="E70" i="56"/>
  <c r="M70" i="56"/>
  <c r="U70" i="56"/>
  <c r="J47" i="56"/>
  <c r="I47" i="56"/>
  <c r="H47" i="56"/>
  <c r="K47" i="56"/>
  <c r="S48" i="56"/>
  <c r="R48" i="56"/>
  <c r="Q48" i="56"/>
  <c r="T48" i="56"/>
  <c r="AC50" i="56"/>
  <c r="AB50" i="56"/>
  <c r="AA50" i="56"/>
  <c r="AG50" i="56" s="1"/>
  <c r="AE50" i="56"/>
  <c r="AD50" i="56"/>
  <c r="AF50" i="56"/>
  <c r="Q65" i="56"/>
  <c r="T65" i="56"/>
  <c r="S65" i="56"/>
  <c r="R65" i="56"/>
  <c r="S10" i="57"/>
  <c r="K34" i="57"/>
  <c r="J34" i="57"/>
  <c r="F17" i="58"/>
  <c r="R29" i="56"/>
  <c r="Q29" i="56"/>
  <c r="T29" i="56"/>
  <c r="S29" i="56"/>
  <c r="AB31" i="56"/>
  <c r="AA31" i="56"/>
  <c r="AG31" i="56"/>
  <c r="AD31" i="56"/>
  <c r="AC31" i="56"/>
  <c r="AE31" i="56"/>
  <c r="AF35" i="56"/>
  <c r="I36" i="56"/>
  <c r="H36" i="56"/>
  <c r="K36" i="56"/>
  <c r="J36" i="56"/>
  <c r="AB41" i="56"/>
  <c r="AA41" i="56"/>
  <c r="AG41" i="56" s="1"/>
  <c r="AF41" i="56"/>
  <c r="AD41" i="56"/>
  <c r="AC41" i="56"/>
  <c r="AE41" i="56"/>
  <c r="F70" i="56"/>
  <c r="N70" i="56"/>
  <c r="V70" i="56"/>
  <c r="I46" i="56"/>
  <c r="H46" i="56"/>
  <c r="K46" i="56"/>
  <c r="J46" i="56"/>
  <c r="R47" i="56"/>
  <c r="Q47" i="56"/>
  <c r="T47" i="56"/>
  <c r="S47" i="56"/>
  <c r="AB49" i="56"/>
  <c r="AA49" i="56"/>
  <c r="AG49" i="56" s="1"/>
  <c r="AF49" i="56"/>
  <c r="AD49" i="56"/>
  <c r="AC49" i="56"/>
  <c r="AE49" i="56"/>
  <c r="I54" i="56"/>
  <c r="H54" i="56"/>
  <c r="K54" i="56"/>
  <c r="J54" i="56"/>
  <c r="T63" i="56"/>
  <c r="S63" i="56"/>
  <c r="R63" i="56"/>
  <c r="Q63" i="56"/>
  <c r="H64" i="56"/>
  <c r="K64" i="56"/>
  <c r="J64" i="56"/>
  <c r="I64" i="56"/>
  <c r="AF64" i="56"/>
  <c r="AD64" i="56"/>
  <c r="AC64" i="56"/>
  <c r="AB64" i="56"/>
  <c r="AA64" i="56"/>
  <c r="AG64" i="56" s="1"/>
  <c r="AE64" i="56"/>
  <c r="S24" i="57"/>
  <c r="R24" i="57"/>
  <c r="AA29" i="57"/>
  <c r="AC29" i="57"/>
  <c r="T9" i="57"/>
  <c r="S9" i="57"/>
  <c r="Q9" i="57"/>
  <c r="AF16" i="57"/>
  <c r="AD19" i="57"/>
  <c r="AC19" i="57"/>
  <c r="AB19" i="57"/>
  <c r="AA19" i="57"/>
  <c r="AG19" i="57"/>
  <c r="J23" i="57"/>
  <c r="K23" i="57"/>
  <c r="Q26" i="57"/>
  <c r="S26" i="57"/>
  <c r="AA43" i="57"/>
  <c r="AC43" i="57"/>
  <c r="AE14" i="56"/>
  <c r="AG14" i="56"/>
  <c r="AD14" i="56"/>
  <c r="AC14" i="56"/>
  <c r="AA14" i="56"/>
  <c r="AB14" i="56"/>
  <c r="AF18" i="56"/>
  <c r="H19" i="56"/>
  <c r="J19" i="56"/>
  <c r="K19" i="56"/>
  <c r="I19" i="56"/>
  <c r="Q20" i="56"/>
  <c r="S20" i="56"/>
  <c r="T20" i="56"/>
  <c r="R20" i="56"/>
  <c r="AA22" i="56"/>
  <c r="AE22" i="56"/>
  <c r="AC22" i="56"/>
  <c r="AG22" i="56"/>
  <c r="AD22" i="56"/>
  <c r="AB22" i="56"/>
  <c r="AF26" i="56"/>
  <c r="H27" i="56"/>
  <c r="J27" i="56"/>
  <c r="K27" i="56"/>
  <c r="I27" i="56"/>
  <c r="Q28" i="56"/>
  <c r="S28" i="56"/>
  <c r="T28" i="56"/>
  <c r="R28" i="56"/>
  <c r="AA30" i="56"/>
  <c r="AG30" i="56"/>
  <c r="AE30" i="56"/>
  <c r="AC30" i="56"/>
  <c r="AB30" i="56"/>
  <c r="AD30" i="56"/>
  <c r="AF34" i="56"/>
  <c r="H35" i="56"/>
  <c r="J35" i="56"/>
  <c r="I35" i="56"/>
  <c r="K35" i="56"/>
  <c r="Q36" i="56"/>
  <c r="S36" i="56"/>
  <c r="R36" i="56"/>
  <c r="T36" i="56"/>
  <c r="H45" i="56"/>
  <c r="G70" i="56"/>
  <c r="J45" i="56"/>
  <c r="I45" i="56"/>
  <c r="K45" i="56"/>
  <c r="O70" i="56"/>
  <c r="W70" i="56"/>
  <c r="Q46" i="56"/>
  <c r="S46" i="56"/>
  <c r="R46" i="56"/>
  <c r="T46" i="56"/>
  <c r="AA48" i="56"/>
  <c r="AG48" i="56" s="1"/>
  <c r="AF48" i="56"/>
  <c r="AE48" i="56"/>
  <c r="AC48" i="56"/>
  <c r="AB48" i="56"/>
  <c r="AD48" i="56"/>
  <c r="H53" i="56"/>
  <c r="J53" i="56"/>
  <c r="I53" i="56"/>
  <c r="K53" i="56"/>
  <c r="Q54" i="56"/>
  <c r="S54" i="56"/>
  <c r="R54" i="56"/>
  <c r="T54" i="56"/>
  <c r="AE57" i="56"/>
  <c r="AD57" i="56"/>
  <c r="AC57" i="56"/>
  <c r="AA57" i="56"/>
  <c r="AG57" i="56" s="1"/>
  <c r="AF57" i="56"/>
  <c r="AB57" i="56"/>
  <c r="K62" i="56"/>
  <c r="J62" i="56"/>
  <c r="I62" i="56"/>
  <c r="H62" i="56"/>
  <c r="AF9" i="57"/>
  <c r="K25" i="57"/>
  <c r="J25" i="57"/>
  <c r="AF17" i="56"/>
  <c r="K18" i="56"/>
  <c r="I18" i="56"/>
  <c r="H18" i="56"/>
  <c r="J18" i="56"/>
  <c r="T19" i="56"/>
  <c r="R19" i="56"/>
  <c r="S19" i="56"/>
  <c r="Q19" i="56"/>
  <c r="AG21" i="56"/>
  <c r="AE21" i="56"/>
  <c r="AD21" i="56"/>
  <c r="AB21" i="56"/>
  <c r="AA21" i="56"/>
  <c r="AC21" i="56"/>
  <c r="AF25" i="56"/>
  <c r="K26" i="56"/>
  <c r="I26" i="56"/>
  <c r="J26" i="56"/>
  <c r="H26" i="56"/>
  <c r="T27" i="56"/>
  <c r="R27" i="56"/>
  <c r="S27" i="56"/>
  <c r="Q27" i="56"/>
  <c r="AG29" i="56"/>
  <c r="AE29" i="56"/>
  <c r="AD29" i="56"/>
  <c r="AB29" i="56"/>
  <c r="AC29" i="56"/>
  <c r="AA29" i="56"/>
  <c r="AF33" i="56"/>
  <c r="K34" i="56"/>
  <c r="I34" i="56"/>
  <c r="H34" i="56"/>
  <c r="J34" i="56"/>
  <c r="T35" i="56"/>
  <c r="R35" i="56"/>
  <c r="Q35" i="56"/>
  <c r="S35" i="56"/>
  <c r="K44" i="56"/>
  <c r="I44" i="56"/>
  <c r="H44" i="56"/>
  <c r="J44" i="56"/>
  <c r="P70" i="56"/>
  <c r="T45" i="56"/>
  <c r="R45" i="56"/>
  <c r="Q45" i="56"/>
  <c r="S45" i="56"/>
  <c r="X70" i="56"/>
  <c r="AF47" i="56"/>
  <c r="AE47" i="56"/>
  <c r="AD47" i="56"/>
  <c r="AB47" i="56"/>
  <c r="AA47" i="56"/>
  <c r="AG47" i="56" s="1"/>
  <c r="AC47" i="56"/>
  <c r="K52" i="56"/>
  <c r="I52" i="56"/>
  <c r="H52" i="56"/>
  <c r="J52" i="56"/>
  <c r="T53" i="56"/>
  <c r="R53" i="56"/>
  <c r="Q53" i="56"/>
  <c r="S53" i="56"/>
  <c r="AF56" i="56"/>
  <c r="AD56" i="56"/>
  <c r="AC56" i="56"/>
  <c r="AB56" i="56"/>
  <c r="AE56" i="56"/>
  <c r="AA56" i="56"/>
  <c r="AG56" i="56" s="1"/>
  <c r="AA67" i="56"/>
  <c r="AG67" i="56" s="1"/>
  <c r="AF67" i="56"/>
  <c r="AE67" i="56"/>
  <c r="AD67" i="56"/>
  <c r="AC67" i="56"/>
  <c r="AB67" i="56"/>
  <c r="AF8" i="57"/>
  <c r="AD11" i="57"/>
  <c r="AC11" i="57"/>
  <c r="AB11" i="57"/>
  <c r="AA11" i="57"/>
  <c r="AG11" i="57"/>
  <c r="AB34" i="57"/>
  <c r="AG34" i="57"/>
  <c r="AD34" i="57"/>
  <c r="AF45" i="57"/>
  <c r="J60" i="56"/>
  <c r="I60" i="56"/>
  <c r="H60" i="56"/>
  <c r="K60" i="56"/>
  <c r="S61" i="56"/>
  <c r="R61" i="56"/>
  <c r="Q61" i="56"/>
  <c r="T61" i="56"/>
  <c r="AE63" i="56"/>
  <c r="AC63" i="56"/>
  <c r="AB63" i="56"/>
  <c r="AA63" i="56"/>
  <c r="AG63" i="56" s="1"/>
  <c r="AF63" i="56"/>
  <c r="AD63" i="56"/>
  <c r="J68" i="56"/>
  <c r="I68" i="56"/>
  <c r="H68" i="56"/>
  <c r="K68" i="56"/>
  <c r="S69" i="56"/>
  <c r="R69" i="56"/>
  <c r="Q69" i="56"/>
  <c r="T69" i="56"/>
  <c r="T8" i="57"/>
  <c r="S8" i="57"/>
  <c r="Q8" i="57"/>
  <c r="S42" i="57"/>
  <c r="R42" i="57"/>
  <c r="T42" i="57"/>
  <c r="S46" i="57"/>
  <c r="R46" i="57"/>
  <c r="K59" i="56"/>
  <c r="I59" i="56"/>
  <c r="H59" i="56"/>
  <c r="J59" i="56"/>
  <c r="T60" i="56"/>
  <c r="R60" i="56"/>
  <c r="Q60" i="56"/>
  <c r="S60" i="56"/>
  <c r="AD62" i="56"/>
  <c r="AB62" i="56"/>
  <c r="AA62" i="56"/>
  <c r="AG62" i="56" s="1"/>
  <c r="AE62" i="56"/>
  <c r="AC62" i="56"/>
  <c r="AF62" i="56"/>
  <c r="K67" i="56"/>
  <c r="I67" i="56"/>
  <c r="H67" i="56"/>
  <c r="J67" i="56"/>
  <c r="T68" i="56"/>
  <c r="R68" i="56"/>
  <c r="Q68" i="56"/>
  <c r="S68" i="56"/>
  <c r="R41" i="57"/>
  <c r="T41" i="57"/>
  <c r="S41" i="57"/>
  <c r="J58" i="56"/>
  <c r="H58" i="56"/>
  <c r="K58" i="56"/>
  <c r="I58" i="56"/>
  <c r="S59" i="56"/>
  <c r="Q59" i="56"/>
  <c r="R59" i="56"/>
  <c r="T59" i="56"/>
  <c r="AC61" i="56"/>
  <c r="AA61" i="56"/>
  <c r="AG61" i="56" s="1"/>
  <c r="AF61" i="56"/>
  <c r="AE61" i="56"/>
  <c r="AD61" i="56"/>
  <c r="AB61" i="56"/>
  <c r="J66" i="56"/>
  <c r="H66" i="56"/>
  <c r="K66" i="56"/>
  <c r="I66" i="56"/>
  <c r="S67" i="56"/>
  <c r="Q67" i="56"/>
  <c r="T67" i="56"/>
  <c r="R67" i="56"/>
  <c r="AC69" i="56"/>
  <c r="AA69" i="56"/>
  <c r="AG69" i="56" s="1"/>
  <c r="AF69" i="56"/>
  <c r="AB69" i="56"/>
  <c r="AE69" i="56"/>
  <c r="AD69" i="56"/>
  <c r="I57" i="56"/>
  <c r="K57" i="56"/>
  <c r="J57" i="56"/>
  <c r="H57" i="56"/>
  <c r="R58" i="56"/>
  <c r="T58" i="56"/>
  <c r="Q58" i="56"/>
  <c r="S58" i="56"/>
  <c r="AB60" i="56"/>
  <c r="AF60" i="56"/>
  <c r="AE60" i="56"/>
  <c r="AC60" i="56"/>
  <c r="AA60" i="56"/>
  <c r="AG60" i="56" s="1"/>
  <c r="AD60" i="56"/>
  <c r="I65" i="56"/>
  <c r="K65" i="56"/>
  <c r="H65" i="56"/>
  <c r="J65" i="56"/>
  <c r="R66" i="56"/>
  <c r="S66" i="56"/>
  <c r="Q66" i="56"/>
  <c r="T66" i="56"/>
  <c r="AB68" i="56"/>
  <c r="AF68" i="56"/>
  <c r="AE68" i="56"/>
  <c r="AD68" i="56"/>
  <c r="AC68" i="56"/>
  <c r="AA68" i="56"/>
  <c r="AG68" i="56" s="1"/>
  <c r="S13" i="57"/>
  <c r="H11" i="58"/>
  <c r="M78" i="58"/>
  <c r="K11" i="57"/>
  <c r="J11" i="57"/>
  <c r="S12" i="57"/>
  <c r="K19" i="57"/>
  <c r="J19" i="57"/>
  <c r="S20" i="57"/>
  <c r="S31" i="57"/>
  <c r="T31" i="57"/>
  <c r="AF41" i="57"/>
  <c r="T56" i="56"/>
  <c r="S56" i="56"/>
  <c r="R56" i="56"/>
  <c r="Q56" i="56"/>
  <c r="AF58" i="56"/>
  <c r="AE58" i="56"/>
  <c r="AD58" i="56"/>
  <c r="AB58" i="56"/>
  <c r="AA58" i="56"/>
  <c r="AG58" i="56" s="1"/>
  <c r="AC58" i="56"/>
  <c r="K63" i="56"/>
  <c r="J63" i="56"/>
  <c r="I63" i="56"/>
  <c r="H63" i="56"/>
  <c r="T64" i="56"/>
  <c r="S64" i="56"/>
  <c r="Q64" i="56"/>
  <c r="R64" i="56"/>
  <c r="AF66" i="56"/>
  <c r="AE66" i="56"/>
  <c r="AD66" i="56"/>
  <c r="AC66" i="56"/>
  <c r="AB66" i="56"/>
  <c r="AA66" i="56"/>
  <c r="AG66" i="56" s="1"/>
  <c r="R64" i="57"/>
  <c r="T64" i="57"/>
  <c r="S64" i="57"/>
  <c r="S45" i="57"/>
  <c r="AF49" i="57"/>
  <c r="T50" i="57"/>
  <c r="S50" i="57"/>
  <c r="R50" i="57"/>
  <c r="L15" i="58"/>
  <c r="M15" i="58"/>
  <c r="J11" i="58"/>
  <c r="H17" i="58"/>
  <c r="H19" i="58"/>
  <c r="M31" i="58"/>
  <c r="L31" i="58"/>
  <c r="H43" i="58"/>
  <c r="M57" i="58"/>
  <c r="M11" i="58"/>
  <c r="L11" i="58"/>
  <c r="F13" i="58"/>
  <c r="J19" i="58"/>
  <c r="T58" i="57"/>
  <c r="S58" i="57"/>
  <c r="J10" i="58"/>
  <c r="H16" i="58"/>
  <c r="F41" i="58"/>
  <c r="Q49" i="57"/>
  <c r="T49" i="57"/>
  <c r="S49" i="57"/>
  <c r="F9" i="58"/>
  <c r="J13" i="58"/>
  <c r="M41" i="58"/>
  <c r="H9" i="58"/>
  <c r="L13" i="58"/>
  <c r="M13" i="58"/>
  <c r="F15" i="58"/>
  <c r="J18" i="58"/>
  <c r="J9" i="58"/>
  <c r="H15" i="58"/>
  <c r="M33" i="58"/>
  <c r="S53" i="57"/>
  <c r="R53" i="57"/>
  <c r="S59" i="57"/>
  <c r="M12" i="58"/>
  <c r="L12" i="58"/>
  <c r="F14" i="58"/>
  <c r="J21" i="58"/>
  <c r="M39" i="58"/>
  <c r="F10" i="58"/>
  <c r="H12" i="58"/>
  <c r="J14" i="58"/>
  <c r="M16" i="58"/>
  <c r="L16" i="58"/>
  <c r="F18" i="58"/>
  <c r="H20" i="58"/>
  <c r="F61" i="59"/>
  <c r="J17" i="58"/>
  <c r="M19" i="58"/>
  <c r="L19" i="58"/>
  <c r="F21" i="58"/>
  <c r="H41" i="58"/>
  <c r="L84" i="58"/>
  <c r="H10" i="58"/>
  <c r="J12" i="58"/>
  <c r="L14" i="58"/>
  <c r="M14" i="58"/>
  <c r="F16" i="58"/>
  <c r="H18" i="58"/>
  <c r="J20" i="58"/>
  <c r="L9" i="58"/>
  <c r="M9" i="58"/>
  <c r="F11" i="58"/>
  <c r="H13" i="58"/>
  <c r="J15" i="58"/>
  <c r="M17" i="58"/>
  <c r="L17" i="58"/>
  <c r="F19" i="58"/>
  <c r="H21" i="58"/>
  <c r="M10" i="58"/>
  <c r="L10" i="58"/>
  <c r="F12" i="58"/>
  <c r="H14" i="58"/>
  <c r="J16" i="58"/>
  <c r="M18" i="58"/>
  <c r="L18" i="58"/>
  <c r="F20" i="58"/>
  <c r="J10" i="59"/>
  <c r="F12" i="59"/>
  <c r="L13" i="59"/>
  <c r="F20" i="59"/>
  <c r="M12" i="59"/>
  <c r="M18" i="59"/>
  <c r="L18" i="59"/>
  <c r="L9" i="59"/>
  <c r="L17" i="59"/>
  <c r="L102" i="59"/>
  <c r="L163" i="59"/>
  <c r="I8" i="60"/>
  <c r="Q38" i="60"/>
  <c r="BA8" i="60"/>
  <c r="AZ8" i="60"/>
  <c r="BA14" i="60"/>
  <c r="AZ14" i="60"/>
  <c r="H38" i="60"/>
  <c r="I38" i="60"/>
  <c r="R8" i="61"/>
  <c r="Q8" i="61"/>
  <c r="AA37" i="60"/>
  <c r="Z37" i="60"/>
  <c r="AA32" i="60"/>
  <c r="Z32" i="60"/>
  <c r="AA33" i="60"/>
  <c r="Z33" i="60"/>
  <c r="AA34" i="60"/>
  <c r="Z34" i="60"/>
  <c r="AD8" i="61"/>
  <c r="AC8" i="61"/>
  <c r="AD9" i="61"/>
  <c r="AB8" i="61"/>
  <c r="AD10" i="61"/>
  <c r="D8" i="66"/>
  <c r="D12" i="66"/>
  <c r="D16" i="66"/>
  <c r="D9" i="65"/>
  <c r="D13" i="65"/>
  <c r="D17" i="65"/>
  <c r="D9" i="66"/>
  <c r="D13" i="66"/>
  <c r="D17" i="66"/>
  <c r="D10" i="65"/>
  <c r="D14" i="65"/>
  <c r="D18" i="65"/>
  <c r="D10" i="66"/>
  <c r="D14" i="66"/>
  <c r="D18" i="66"/>
  <c r="D11" i="65"/>
  <c r="D15" i="65"/>
  <c r="D19" i="65"/>
  <c r="D11" i="66"/>
  <c r="D15" i="66"/>
  <c r="D19" i="66"/>
  <c r="D8" i="65"/>
  <c r="D12" i="65"/>
  <c r="D16" i="65"/>
  <c r="F5" i="2"/>
  <c r="K5" i="3"/>
  <c r="J5" i="3"/>
  <c r="H5" i="3"/>
  <c r="I5" i="3" s="1"/>
  <c r="L5" i="3"/>
  <c r="O28" i="6"/>
  <c r="M28" i="6"/>
  <c r="L28" i="6"/>
  <c r="K28" i="6"/>
  <c r="J28" i="6"/>
  <c r="N5" i="2"/>
  <c r="M5" i="3"/>
  <c r="O7" i="11"/>
  <c r="M7" i="11"/>
  <c r="L7" i="11"/>
  <c r="K7" i="11"/>
  <c r="J7" i="11"/>
  <c r="G5" i="2"/>
  <c r="O5" i="2"/>
  <c r="X5" i="3"/>
  <c r="V5" i="4"/>
  <c r="L5" i="5"/>
  <c r="T5" i="5"/>
  <c r="L6" i="6"/>
  <c r="O8" i="7"/>
  <c r="L6" i="10"/>
  <c r="L80" i="10"/>
  <c r="M8" i="14"/>
  <c r="M162" i="14"/>
  <c r="K36" i="19"/>
  <c r="J36" i="19"/>
  <c r="I36" i="19"/>
  <c r="H36" i="19"/>
  <c r="H5" i="2"/>
  <c r="P5" i="2"/>
  <c r="W5" i="4"/>
  <c r="M5" i="5"/>
  <c r="U5" i="5"/>
  <c r="M6" i="6"/>
  <c r="M6" i="10"/>
  <c r="M80" i="10"/>
  <c r="K5" i="20"/>
  <c r="I5" i="2"/>
  <c r="Q5" i="2"/>
  <c r="H5" i="4"/>
  <c r="I5" i="4" s="1"/>
  <c r="X5" i="4"/>
  <c r="V5" i="5"/>
  <c r="O6" i="6"/>
  <c r="J50" i="6"/>
  <c r="O6" i="10"/>
  <c r="J43" i="10"/>
  <c r="O80" i="10"/>
  <c r="J5" i="20"/>
  <c r="S5" i="3"/>
  <c r="W5" i="5"/>
  <c r="K43" i="10"/>
  <c r="H52" i="14"/>
  <c r="M421" i="14"/>
  <c r="M543" i="14"/>
  <c r="L543" i="14"/>
  <c r="L43" i="10"/>
  <c r="M74" i="14"/>
  <c r="L74" i="14"/>
  <c r="M30" i="16"/>
  <c r="L30" i="16"/>
  <c r="H52" i="16"/>
  <c r="K5" i="4"/>
  <c r="H140" i="16"/>
  <c r="H228" i="16"/>
  <c r="V5" i="3"/>
  <c r="L5" i="4"/>
  <c r="T5" i="4"/>
  <c r="M206" i="14"/>
  <c r="L206" i="14"/>
  <c r="M272" i="14"/>
  <c r="L272" i="14"/>
  <c r="M118" i="16"/>
  <c r="L118" i="16"/>
  <c r="M206" i="16"/>
  <c r="L206" i="16"/>
  <c r="L317" i="14"/>
  <c r="H8" i="16"/>
  <c r="L74" i="16"/>
  <c r="H96" i="16"/>
  <c r="L162" i="16"/>
  <c r="H184" i="16"/>
  <c r="T5" i="18"/>
  <c r="J36" i="18"/>
  <c r="I5" i="19"/>
  <c r="K5" i="21"/>
  <c r="L5" i="24"/>
  <c r="K5" i="24"/>
  <c r="J5" i="24"/>
  <c r="I5" i="24"/>
  <c r="H5" i="24"/>
  <c r="M140" i="28"/>
  <c r="L140" i="28"/>
  <c r="J8" i="16"/>
  <c r="M74" i="16"/>
  <c r="F118" i="16"/>
  <c r="M162" i="16"/>
  <c r="F206" i="16"/>
  <c r="L250" i="16"/>
  <c r="K36" i="18"/>
  <c r="J5" i="19"/>
  <c r="L76" i="20"/>
  <c r="K76" i="20"/>
  <c r="J76" i="20"/>
  <c r="M30" i="30"/>
  <c r="L30" i="30"/>
  <c r="L470" i="14"/>
  <c r="L589" i="14"/>
  <c r="L659" i="14"/>
  <c r="L8" i="16"/>
  <c r="H30" i="16"/>
  <c r="L96" i="16"/>
  <c r="H118" i="16"/>
  <c r="L184" i="16"/>
  <c r="H206" i="16"/>
  <c r="K5" i="19"/>
  <c r="H76" i="20"/>
  <c r="M294" i="28"/>
  <c r="L294" i="28"/>
  <c r="M343" i="28"/>
  <c r="L343" i="28"/>
  <c r="M8" i="16"/>
  <c r="M96" i="16"/>
  <c r="I76" i="20"/>
  <c r="J52" i="28"/>
  <c r="F74" i="28"/>
  <c r="H5" i="18"/>
  <c r="M76" i="20"/>
  <c r="V5" i="20"/>
  <c r="U5" i="20"/>
  <c r="L5" i="25"/>
  <c r="K5" i="25"/>
  <c r="J5" i="25"/>
  <c r="I5" i="25"/>
  <c r="H5" i="25"/>
  <c r="M118" i="28"/>
  <c r="L118" i="28"/>
  <c r="J5" i="18"/>
  <c r="R5" i="18"/>
  <c r="H36" i="18"/>
  <c r="S5" i="20"/>
  <c r="M184" i="28"/>
  <c r="L184" i="28"/>
  <c r="I24" i="24"/>
  <c r="M74" i="28"/>
  <c r="M395" i="29"/>
  <c r="L395" i="29"/>
  <c r="F52" i="29"/>
  <c r="M369" i="30"/>
  <c r="L369" i="30"/>
  <c r="M5" i="20"/>
  <c r="R5" i="24"/>
  <c r="K24" i="24"/>
  <c r="L30" i="28"/>
  <c r="F52" i="28"/>
  <c r="L272" i="28"/>
  <c r="M470" i="28"/>
  <c r="M520" i="29"/>
  <c r="L520" i="29"/>
  <c r="S5" i="24"/>
  <c r="L24" i="24"/>
  <c r="H52" i="28"/>
  <c r="J74" i="29"/>
  <c r="M74" i="30"/>
  <c r="L74" i="30"/>
  <c r="M228" i="30"/>
  <c r="L228" i="30"/>
  <c r="H5" i="21"/>
  <c r="T5" i="24"/>
  <c r="J74" i="28"/>
  <c r="L250" i="29"/>
  <c r="L294" i="29"/>
  <c r="L497" i="29"/>
  <c r="L612" i="29"/>
  <c r="L683" i="29"/>
  <c r="H52" i="30"/>
  <c r="L272" i="30"/>
  <c r="L470" i="30"/>
  <c r="L395" i="28"/>
  <c r="L228" i="29"/>
  <c r="L369" i="29"/>
  <c r="J52" i="30"/>
  <c r="F74" i="30"/>
  <c r="L140" i="30"/>
  <c r="L184" i="30"/>
  <c r="L52" i="30"/>
  <c r="H74" i="30"/>
  <c r="L162" i="29"/>
  <c r="L206" i="29"/>
  <c r="L317" i="29"/>
  <c r="AC40" i="32"/>
  <c r="AB40" i="32"/>
  <c r="AA40" i="32"/>
  <c r="Z40" i="32"/>
  <c r="M543" i="30"/>
  <c r="L543" i="30"/>
  <c r="K7" i="31"/>
  <c r="J7" i="31"/>
  <c r="I7" i="31"/>
  <c r="H7" i="31"/>
  <c r="K40" i="31"/>
  <c r="S40" i="31"/>
  <c r="AA40" i="31"/>
  <c r="J40" i="32"/>
  <c r="R40" i="32"/>
  <c r="R6" i="33"/>
  <c r="Q7" i="31"/>
  <c r="T40" i="31"/>
  <c r="AB40" i="31"/>
  <c r="H7" i="32"/>
  <c r="K40" i="32"/>
  <c r="AA6" i="33"/>
  <c r="AF41" i="35"/>
  <c r="AE41" i="35"/>
  <c r="AD41" i="35"/>
  <c r="AC41" i="35"/>
  <c r="AB41" i="35"/>
  <c r="AA41" i="35"/>
  <c r="AG41" i="35" s="1"/>
  <c r="R7" i="31"/>
  <c r="Z7" i="31"/>
  <c r="I7" i="32"/>
  <c r="Q7" i="32"/>
  <c r="AB6" i="33"/>
  <c r="AF7" i="34"/>
  <c r="AE7" i="34"/>
  <c r="AD7" i="34"/>
  <c r="AC7" i="34"/>
  <c r="AB7" i="34"/>
  <c r="AA7" i="34"/>
  <c r="AF40" i="34"/>
  <c r="AE40" i="34"/>
  <c r="AD40" i="34"/>
  <c r="AC40" i="34"/>
  <c r="AB40" i="34"/>
  <c r="AA40" i="34"/>
  <c r="AA7" i="31"/>
  <c r="R7" i="32"/>
  <c r="Z7" i="32"/>
  <c r="AC6" i="33"/>
  <c r="T39" i="33"/>
  <c r="S39" i="33"/>
  <c r="R39" i="33"/>
  <c r="Q39" i="33"/>
  <c r="H40" i="31"/>
  <c r="AB7" i="32"/>
  <c r="K39" i="33"/>
  <c r="J39" i="33"/>
  <c r="I39" i="33"/>
  <c r="H39" i="33"/>
  <c r="AD8" i="35"/>
  <c r="J8" i="36"/>
  <c r="AE8" i="36"/>
  <c r="AH8" i="36" s="1"/>
  <c r="AE40" i="38"/>
  <c r="AD40" i="38"/>
  <c r="AC40" i="38"/>
  <c r="AB40" i="38"/>
  <c r="AA40" i="38"/>
  <c r="Z40" i="38"/>
  <c r="AF40" i="38" s="1"/>
  <c r="T40" i="34"/>
  <c r="AE8" i="35"/>
  <c r="AM8" i="35"/>
  <c r="K8" i="36"/>
  <c r="U8" i="36"/>
  <c r="AF8" i="36"/>
  <c r="H8" i="35"/>
  <c r="AF8" i="35"/>
  <c r="L8" i="36"/>
  <c r="V8" i="36"/>
  <c r="AG8" i="36"/>
  <c r="AG8" i="35"/>
  <c r="R8" i="36"/>
  <c r="O8" i="36"/>
  <c r="AG8" i="37"/>
  <c r="AM8" i="37"/>
  <c r="AE8" i="37"/>
  <c r="AD8" i="37"/>
  <c r="AC8" i="37"/>
  <c r="AB8" i="37"/>
  <c r="AA8" i="37"/>
  <c r="AC40" i="39"/>
  <c r="AA40" i="39"/>
  <c r="AC39" i="33"/>
  <c r="H7" i="34"/>
  <c r="H40" i="34"/>
  <c r="S8" i="35"/>
  <c r="AA8" i="35"/>
  <c r="H41" i="35"/>
  <c r="E8" i="36"/>
  <c r="P8" i="36"/>
  <c r="AA8" i="36"/>
  <c r="H8" i="37"/>
  <c r="F8" i="36"/>
  <c r="Q8" i="36"/>
  <c r="AB8" i="36"/>
  <c r="K41" i="37"/>
  <c r="J41" i="37"/>
  <c r="I41" i="37"/>
  <c r="H41" i="37"/>
  <c r="K8" i="37"/>
  <c r="S8" i="37"/>
  <c r="AI8" i="37"/>
  <c r="AF41" i="37"/>
  <c r="T7" i="38"/>
  <c r="AB7" i="38"/>
  <c r="J40" i="38"/>
  <c r="R40" i="38"/>
  <c r="J40" i="39"/>
  <c r="H40" i="39"/>
  <c r="Q40" i="39"/>
  <c r="Q41" i="37"/>
  <c r="AC7" i="38"/>
  <c r="S40" i="38"/>
  <c r="R41" i="37"/>
  <c r="AD7" i="38"/>
  <c r="AD8" i="41"/>
  <c r="H7" i="38"/>
  <c r="AF7" i="38"/>
  <c r="S7" i="39"/>
  <c r="Q7" i="39"/>
  <c r="AE7" i="39"/>
  <c r="AD7" i="39"/>
  <c r="AC7" i="39"/>
  <c r="AA7" i="39"/>
  <c r="AG7" i="39"/>
  <c r="I7" i="38"/>
  <c r="Q7" i="38"/>
  <c r="R7" i="39"/>
  <c r="AB7" i="39"/>
  <c r="AB40" i="39"/>
  <c r="AF40" i="39"/>
  <c r="J7" i="40"/>
  <c r="I7" i="40"/>
  <c r="H7" i="40"/>
  <c r="AF40" i="40"/>
  <c r="AE40" i="40"/>
  <c r="AD40" i="40"/>
  <c r="AC40" i="40"/>
  <c r="AB40" i="40"/>
  <c r="AA40" i="40"/>
  <c r="AG40" i="40" s="1"/>
  <c r="I7" i="39"/>
  <c r="T7" i="40"/>
  <c r="AB7" i="40"/>
  <c r="K40" i="40"/>
  <c r="S40" i="40"/>
  <c r="AE8" i="41"/>
  <c r="AD41" i="41"/>
  <c r="AC9" i="43"/>
  <c r="AB9" i="43"/>
  <c r="AA9" i="43"/>
  <c r="Z9" i="43"/>
  <c r="K7" i="39"/>
  <c r="R40" i="39"/>
  <c r="AD7" i="40"/>
  <c r="Q8" i="41"/>
  <c r="AG8" i="41"/>
  <c r="H41" i="41"/>
  <c r="S8" i="41"/>
  <c r="AA8" i="41"/>
  <c r="J41" i="41"/>
  <c r="R41" i="41"/>
  <c r="H40" i="40"/>
  <c r="AB8" i="41"/>
  <c r="AD40" i="39"/>
  <c r="T8" i="42"/>
  <c r="AB8" i="42"/>
  <c r="J9" i="43"/>
  <c r="R9" i="43"/>
  <c r="AC8" i="42"/>
  <c r="H41" i="42"/>
  <c r="K9" i="43"/>
  <c r="S9" i="43"/>
  <c r="AI9" i="43"/>
  <c r="I41" i="42"/>
  <c r="Q41" i="42"/>
  <c r="AJ9" i="43"/>
  <c r="AR9" i="43"/>
  <c r="J41" i="42"/>
  <c r="R41" i="42"/>
  <c r="Z41" i="42"/>
  <c r="H8" i="42"/>
  <c r="AA41" i="42"/>
  <c r="AT9" i="43"/>
  <c r="BB9" i="43"/>
  <c r="BJ9" i="43"/>
  <c r="BC9" i="43"/>
  <c r="BK9" i="43"/>
  <c r="J7" i="44"/>
  <c r="T5" i="47"/>
  <c r="S5" i="47"/>
  <c r="R5" i="47"/>
  <c r="Q5" i="47"/>
  <c r="P5" i="47"/>
  <c r="O5" i="47"/>
  <c r="K7" i="44"/>
  <c r="E41" i="45"/>
  <c r="Z7" i="44"/>
  <c r="AA7" i="44"/>
  <c r="F40" i="44"/>
  <c r="G40" i="44"/>
  <c r="O40" i="44"/>
  <c r="AC7" i="44"/>
  <c r="P40" i="44"/>
  <c r="X40" i="44"/>
  <c r="Y40" i="44"/>
  <c r="AC41" i="45"/>
  <c r="M184" i="53"/>
  <c r="L184" i="53"/>
  <c r="L5" i="47"/>
  <c r="K5" i="47"/>
  <c r="I5" i="47"/>
  <c r="H5" i="47"/>
  <c r="G5" i="47"/>
  <c r="N123" i="47"/>
  <c r="N135" i="50"/>
  <c r="O135" i="50"/>
  <c r="M135" i="50"/>
  <c r="L135" i="50"/>
  <c r="K135" i="50"/>
  <c r="M123" i="47"/>
  <c r="T5" i="48"/>
  <c r="J5" i="49"/>
  <c r="R5" i="49"/>
  <c r="N5" i="50"/>
  <c r="M5" i="51"/>
  <c r="J5" i="51"/>
  <c r="I5" i="51"/>
  <c r="G123" i="47"/>
  <c r="O123" i="47"/>
  <c r="L5" i="49"/>
  <c r="T5" i="49"/>
  <c r="L135" i="49"/>
  <c r="H5" i="50"/>
  <c r="P5" i="50"/>
  <c r="D52" i="52"/>
  <c r="H123" i="47"/>
  <c r="M135" i="49"/>
  <c r="Q5" i="50"/>
  <c r="O138" i="51"/>
  <c r="N138" i="51"/>
  <c r="M138" i="51"/>
  <c r="G135" i="49"/>
  <c r="S5" i="50"/>
  <c r="S5" i="51"/>
  <c r="R5" i="51"/>
  <c r="Q5" i="51"/>
  <c r="L138" i="51"/>
  <c r="H135" i="49"/>
  <c r="P5" i="51"/>
  <c r="D74" i="52"/>
  <c r="F52" i="52"/>
  <c r="F74" i="52"/>
  <c r="M162" i="53"/>
  <c r="L162" i="53"/>
  <c r="L250" i="53"/>
  <c r="J250" i="53"/>
  <c r="L118" i="53"/>
  <c r="J118" i="53"/>
  <c r="H30" i="53"/>
  <c r="F30" i="53"/>
  <c r="F206" i="53"/>
  <c r="D206" i="53"/>
  <c r="M206" i="53"/>
  <c r="K7" i="54"/>
  <c r="J7" i="54"/>
  <c r="I7" i="54"/>
  <c r="H7" i="54"/>
  <c r="M30" i="53"/>
  <c r="D250" i="53"/>
  <c r="AG7" i="54"/>
  <c r="F250" i="53"/>
  <c r="D30" i="53"/>
  <c r="AA7" i="54"/>
  <c r="AE8" i="55"/>
  <c r="AD8" i="55"/>
  <c r="AC8" i="55"/>
  <c r="AB8" i="55"/>
  <c r="AA8" i="55"/>
  <c r="AG8" i="55"/>
  <c r="AC7" i="54"/>
  <c r="J30" i="53"/>
  <c r="H8" i="55"/>
  <c r="J41" i="55"/>
  <c r="I41" i="55"/>
  <c r="H41" i="55"/>
  <c r="K41" i="55"/>
  <c r="AC40" i="54"/>
  <c r="I8" i="55"/>
  <c r="Q8" i="55"/>
  <c r="AE40" i="54"/>
  <c r="S41" i="55"/>
  <c r="AA41" i="55"/>
  <c r="AG41" i="55" s="1"/>
  <c r="AE7" i="56"/>
  <c r="T41" i="55"/>
  <c r="AB41" i="55"/>
  <c r="H7" i="56"/>
  <c r="R7" i="57"/>
  <c r="AD41" i="55"/>
  <c r="Q41" i="55"/>
  <c r="AC7" i="56"/>
  <c r="AD40" i="56"/>
  <c r="AC40" i="56"/>
  <c r="AE40" i="56"/>
  <c r="H40" i="56"/>
  <c r="K40" i="57"/>
  <c r="AD40" i="57"/>
  <c r="H7" i="57"/>
  <c r="AF7" i="57"/>
  <c r="AE40" i="57"/>
  <c r="I7" i="57"/>
  <c r="Q7" i="57"/>
  <c r="AG7" i="57"/>
  <c r="J7" i="57"/>
  <c r="AF40" i="57"/>
  <c r="AB7" i="57"/>
  <c r="I40" i="57"/>
  <c r="H40" i="57"/>
  <c r="AG40" i="57"/>
  <c r="AC40" i="57"/>
  <c r="AB40" i="57"/>
  <c r="H8" i="58"/>
  <c r="M74" i="58"/>
  <c r="L74" i="58"/>
  <c r="L8" i="58"/>
  <c r="F30" i="58"/>
  <c r="M52" i="59"/>
  <c r="L52" i="59"/>
  <c r="J30" i="58"/>
  <c r="Q40" i="57"/>
  <c r="L30" i="58"/>
  <c r="H96" i="58"/>
  <c r="F96" i="58"/>
  <c r="F140" i="58"/>
  <c r="D140" i="58"/>
  <c r="D30" i="58"/>
  <c r="L52" i="58"/>
  <c r="H30" i="58"/>
  <c r="M30" i="58"/>
  <c r="D8" i="59"/>
  <c r="M30" i="59"/>
  <c r="L30" i="59"/>
  <c r="M8" i="59"/>
  <c r="H118" i="58"/>
  <c r="L140" i="58"/>
  <c r="J162" i="58"/>
  <c r="F8" i="59"/>
  <c r="H8" i="59"/>
  <c r="M74" i="59"/>
  <c r="L74" i="59"/>
  <c r="L118" i="58"/>
  <c r="F52" i="59"/>
  <c r="D52" i="59"/>
  <c r="J118" i="59"/>
  <c r="D74" i="59"/>
  <c r="X7" i="60"/>
  <c r="D162" i="59"/>
  <c r="M162" i="59"/>
  <c r="L162" i="59"/>
  <c r="H184" i="59"/>
  <c r="H228" i="59"/>
  <c r="AX7" i="60"/>
  <c r="BB7" i="60"/>
  <c r="BA7" i="60"/>
  <c r="AZ7" i="60"/>
  <c r="AY7" i="60"/>
  <c r="H140" i="59"/>
  <c r="M184" i="59"/>
  <c r="L140" i="59"/>
  <c r="AF7" i="60"/>
  <c r="AE7" i="60"/>
  <c r="L184" i="59"/>
  <c r="D206" i="59"/>
  <c r="M228" i="59"/>
  <c r="D228" i="59"/>
  <c r="L206" i="59"/>
  <c r="AO7" i="60"/>
  <c r="AQ7" i="60"/>
  <c r="L250" i="59"/>
  <c r="AR7" i="60"/>
  <c r="M250" i="59"/>
  <c r="H7" i="60"/>
  <c r="P7" i="60"/>
  <c r="AP7" i="60"/>
  <c r="AD28" i="60"/>
  <c r="AD7" i="61"/>
  <c r="AC7" i="61"/>
  <c r="AB7" i="61"/>
  <c r="AA7" i="61"/>
  <c r="I7" i="61"/>
  <c r="Z28" i="60"/>
  <c r="R7" i="61"/>
  <c r="Q7" i="61"/>
  <c r="H7" i="61"/>
  <c r="AF37" i="54" l="1"/>
  <c r="J22" i="46"/>
  <c r="S26" i="46"/>
  <c r="BC20" i="46"/>
  <c r="S35" i="46"/>
  <c r="S21" i="46"/>
  <c r="J21" i="46"/>
  <c r="BC21" i="46"/>
  <c r="J13" i="46"/>
  <c r="J23" i="46"/>
  <c r="AB17" i="46"/>
  <c r="AK12" i="46"/>
  <c r="J9" i="46"/>
  <c r="S24" i="46"/>
  <c r="J17" i="46"/>
  <c r="J29" i="46"/>
  <c r="S17" i="46"/>
  <c r="S28" i="46"/>
  <c r="J36" i="46"/>
  <c r="BC10" i="46"/>
  <c r="J30" i="46"/>
  <c r="J10" i="46"/>
  <c r="J19" i="46"/>
  <c r="J26" i="46"/>
  <c r="AT36" i="46"/>
  <c r="J32" i="46"/>
  <c r="J33" i="46"/>
  <c r="J28" i="46"/>
  <c r="BC29" i="46"/>
  <c r="S9" i="46"/>
  <c r="BC12" i="46"/>
  <c r="J24" i="46"/>
  <c r="S18" i="46"/>
  <c r="J35" i="46"/>
  <c r="S20" i="46"/>
  <c r="S30" i="46"/>
  <c r="BC36" i="46"/>
  <c r="J25" i="46"/>
  <c r="J34" i="46"/>
  <c r="BC32" i="46"/>
  <c r="S22" i="46"/>
  <c r="J32" i="45"/>
  <c r="S37" i="45"/>
  <c r="S21" i="45"/>
  <c r="J16" i="45"/>
  <c r="J13" i="45"/>
  <c r="S15" i="45"/>
  <c r="J29" i="45"/>
  <c r="J34" i="45"/>
  <c r="J26" i="45"/>
  <c r="S12" i="45"/>
  <c r="AB69" i="45"/>
  <c r="J35" i="45"/>
  <c r="J37" i="45"/>
  <c r="AB31" i="45"/>
  <c r="J21" i="45"/>
  <c r="J23" i="45"/>
  <c r="AB16" i="45"/>
  <c r="S26" i="45"/>
  <c r="S28" i="45"/>
  <c r="AB48" i="45"/>
  <c r="J31" i="45"/>
  <c r="J24" i="45"/>
  <c r="J18" i="45"/>
  <c r="AB43" i="45"/>
  <c r="BL38" i="43"/>
  <c r="BL18" i="43"/>
  <c r="BL27" i="43"/>
  <c r="BL29" i="43"/>
  <c r="AB27" i="43"/>
  <c r="BL32" i="43"/>
  <c r="BL33" i="43"/>
  <c r="BL19" i="43"/>
  <c r="BL14" i="43"/>
  <c r="BL36" i="43"/>
  <c r="BL21" i="43"/>
  <c r="BL30" i="43"/>
  <c r="BL31" i="43"/>
  <c r="BL17" i="43"/>
  <c r="AB24" i="43"/>
  <c r="BC11" i="43"/>
  <c r="BL22" i="43"/>
  <c r="BL24" i="43"/>
  <c r="BL25" i="43"/>
  <c r="BL16" i="43"/>
  <c r="BL28" i="43"/>
  <c r="BC19" i="43"/>
  <c r="BL13" i="43"/>
  <c r="AB33" i="43"/>
  <c r="BL23" i="43"/>
  <c r="AB19" i="43"/>
  <c r="BL34" i="43"/>
  <c r="AB33" i="42"/>
  <c r="AB35" i="42"/>
  <c r="AB19" i="42"/>
  <c r="J48" i="42"/>
  <c r="J55" i="42"/>
  <c r="AB49" i="42"/>
  <c r="S10" i="42"/>
  <c r="AB62" i="42"/>
  <c r="J10" i="42"/>
  <c r="AB64" i="42"/>
  <c r="AB61" i="42"/>
  <c r="J51" i="42"/>
  <c r="AB32" i="42"/>
  <c r="AB16" i="42"/>
  <c r="AB55" i="42"/>
  <c r="AB60" i="42"/>
  <c r="AB51" i="42"/>
  <c r="AB37" i="42"/>
  <c r="AB21" i="42"/>
  <c r="J43" i="42"/>
  <c r="AB34" i="42"/>
  <c r="AB18" i="42"/>
  <c r="AB15" i="42"/>
  <c r="AB54" i="42"/>
  <c r="AB27" i="42"/>
  <c r="AB50" i="42"/>
  <c r="AB57" i="42"/>
  <c r="AB31" i="42"/>
  <c r="AB20" i="42"/>
  <c r="S15" i="42"/>
  <c r="AB67" i="42"/>
  <c r="AB17" i="42"/>
  <c r="J46" i="42"/>
  <c r="S33" i="42"/>
  <c r="AB45" i="42"/>
  <c r="AB11" i="42"/>
  <c r="AB66" i="42"/>
  <c r="AB47" i="42"/>
  <c r="AB29" i="42"/>
  <c r="AB52" i="42"/>
  <c r="AB70" i="42"/>
  <c r="J23" i="42"/>
  <c r="AB69" i="42"/>
  <c r="AB53" i="42"/>
  <c r="AB24" i="42"/>
  <c r="AB13" i="42"/>
  <c r="AB46" i="42"/>
  <c r="AB36" i="42"/>
  <c r="S31" i="42"/>
  <c r="S28" i="42"/>
  <c r="S12" i="42"/>
  <c r="J35" i="41"/>
  <c r="J13" i="41"/>
  <c r="AE44" i="41"/>
  <c r="J23" i="41"/>
  <c r="AE18" i="41"/>
  <c r="J16" i="41"/>
  <c r="AE21" i="41"/>
  <c r="J25" i="41"/>
  <c r="J11" i="41"/>
  <c r="AE23" i="41"/>
  <c r="J20" i="41"/>
  <c r="AE33" i="41"/>
  <c r="J22" i="41"/>
  <c r="AE10" i="41"/>
  <c r="S10" i="41"/>
  <c r="J10" i="41"/>
  <c r="AE22" i="41"/>
  <c r="J19" i="41"/>
  <c r="J60" i="40"/>
  <c r="J49" i="40"/>
  <c r="J58" i="40"/>
  <c r="S18" i="40"/>
  <c r="AE63" i="40"/>
  <c r="J10" i="40"/>
  <c r="AE56" i="40"/>
  <c r="J63" i="40"/>
  <c r="AE67" i="40"/>
  <c r="AE44" i="40"/>
  <c r="J16" i="40"/>
  <c r="J42" i="40"/>
  <c r="AE68" i="40"/>
  <c r="S42" i="40"/>
  <c r="AE45" i="40"/>
  <c r="S68" i="40"/>
  <c r="J25" i="40"/>
  <c r="S35" i="40"/>
  <c r="J26" i="40"/>
  <c r="AE21" i="40"/>
  <c r="AB47" i="38"/>
  <c r="AD47" i="38"/>
  <c r="AF47" i="38"/>
  <c r="AE29" i="38"/>
  <c r="AE13" i="38"/>
  <c r="AE24" i="38"/>
  <c r="AD55" i="38"/>
  <c r="AE26" i="38"/>
  <c r="AE27" i="38"/>
  <c r="N37" i="38"/>
  <c r="M213" i="59"/>
  <c r="H87" i="58"/>
  <c r="F685" i="52"/>
  <c r="F378" i="52"/>
  <c r="F258" i="52"/>
  <c r="F240" i="52"/>
  <c r="F455" i="30"/>
  <c r="J186" i="59"/>
  <c r="J58" i="59"/>
  <c r="H20" i="59"/>
  <c r="F130" i="59"/>
  <c r="F129" i="59"/>
  <c r="M173" i="59"/>
  <c r="M235" i="59"/>
  <c r="H150" i="58"/>
  <c r="H121" i="58"/>
  <c r="J61" i="58"/>
  <c r="J173" i="58"/>
  <c r="F254" i="58"/>
  <c r="F257" i="58"/>
  <c r="Q58" i="57"/>
  <c r="AF24" i="57"/>
  <c r="J123" i="53"/>
  <c r="H523" i="52"/>
  <c r="J453" i="52"/>
  <c r="J257" i="52"/>
  <c r="J175" i="52"/>
  <c r="F550" i="30"/>
  <c r="H531" i="30"/>
  <c r="H215" i="58"/>
  <c r="J194" i="58"/>
  <c r="I29" i="60"/>
  <c r="R38" i="60"/>
  <c r="J60" i="59"/>
  <c r="J196" i="59"/>
  <c r="H100" i="59"/>
  <c r="H217" i="59"/>
  <c r="F80" i="59"/>
  <c r="F196" i="59"/>
  <c r="M171" i="59"/>
  <c r="M217" i="59"/>
  <c r="H257" i="58"/>
  <c r="H59" i="58"/>
  <c r="J143" i="58"/>
  <c r="J121" i="58"/>
  <c r="F215" i="58"/>
  <c r="F213" i="58"/>
  <c r="J86" i="53"/>
  <c r="F551" i="52"/>
  <c r="F474" i="52"/>
  <c r="F572" i="52"/>
  <c r="F318" i="52"/>
  <c r="H258" i="52"/>
  <c r="F297" i="52"/>
  <c r="H598" i="30"/>
  <c r="H530" i="28"/>
  <c r="J186" i="30"/>
  <c r="J144" i="59"/>
  <c r="J255" i="59"/>
  <c r="H40" i="59"/>
  <c r="H196" i="59"/>
  <c r="H237" i="59"/>
  <c r="F63" i="59"/>
  <c r="F237" i="59"/>
  <c r="M105" i="59"/>
  <c r="H143" i="58"/>
  <c r="H213" i="58"/>
  <c r="H107" i="58"/>
  <c r="J217" i="58"/>
  <c r="F236" i="58"/>
  <c r="F148" i="58"/>
  <c r="C70" i="57"/>
  <c r="R9" i="57"/>
  <c r="L119" i="53"/>
  <c r="J37" i="53"/>
  <c r="J42" i="53"/>
  <c r="F617" i="52"/>
  <c r="F530" i="52"/>
  <c r="H623" i="52"/>
  <c r="H427" i="52"/>
  <c r="F553" i="52"/>
  <c r="F460" i="52"/>
  <c r="H502" i="52"/>
  <c r="F259" i="52"/>
  <c r="F169" i="52"/>
  <c r="H212" i="59"/>
  <c r="J239" i="58"/>
  <c r="F668" i="52"/>
  <c r="J460" i="52"/>
  <c r="C87" i="59"/>
  <c r="H216" i="59"/>
  <c r="H258" i="59"/>
  <c r="F146" i="59"/>
  <c r="F195" i="59"/>
  <c r="M99" i="59"/>
  <c r="H240" i="58"/>
  <c r="H175" i="58"/>
  <c r="R59" i="57"/>
  <c r="J163" i="58"/>
  <c r="F77" i="58"/>
  <c r="F237" i="58"/>
  <c r="AF18" i="57"/>
  <c r="Q31" i="57"/>
  <c r="Q41" i="57"/>
  <c r="J103" i="53"/>
  <c r="F483" i="52"/>
  <c r="H457" i="52"/>
  <c r="H151" i="52"/>
  <c r="F567" i="29"/>
  <c r="H573" i="29"/>
  <c r="H77" i="58"/>
  <c r="J54" i="53"/>
  <c r="J533" i="52"/>
  <c r="J130" i="59"/>
  <c r="J234" i="59"/>
  <c r="F35" i="59"/>
  <c r="F213" i="59"/>
  <c r="F258" i="59"/>
  <c r="H214" i="58"/>
  <c r="H263" i="58"/>
  <c r="J60" i="58"/>
  <c r="J98" i="58"/>
  <c r="F189" i="58"/>
  <c r="AF51" i="57"/>
  <c r="H19" i="57"/>
  <c r="J663" i="52"/>
  <c r="F692" i="52"/>
  <c r="J325" i="52"/>
  <c r="J454" i="52"/>
  <c r="J347" i="52"/>
  <c r="H34" i="39"/>
  <c r="J423" i="29"/>
  <c r="J472" i="29"/>
  <c r="F78" i="59"/>
  <c r="AF67" i="57"/>
  <c r="I17" i="61"/>
  <c r="J146" i="59"/>
  <c r="H108" i="59"/>
  <c r="F173" i="59"/>
  <c r="H190" i="58"/>
  <c r="H76" i="58"/>
  <c r="J164" i="58"/>
  <c r="J193" i="58"/>
  <c r="F36" i="58"/>
  <c r="F126" i="58"/>
  <c r="AF48" i="57"/>
  <c r="H23" i="57"/>
  <c r="F672" i="52"/>
  <c r="H508" i="52"/>
  <c r="J397" i="52"/>
  <c r="F192" i="52"/>
  <c r="J672" i="29"/>
  <c r="H477" i="30"/>
  <c r="F152" i="59"/>
  <c r="F150" i="58"/>
  <c r="F153" i="53"/>
  <c r="J546" i="52"/>
  <c r="H29" i="60"/>
  <c r="Y16" i="60"/>
  <c r="H238" i="59"/>
  <c r="H188" i="59"/>
  <c r="F102" i="59"/>
  <c r="F169" i="59"/>
  <c r="H119" i="58"/>
  <c r="H81" i="58"/>
  <c r="H99" i="58"/>
  <c r="J142" i="58"/>
  <c r="F39" i="58"/>
  <c r="F190" i="58"/>
  <c r="F261" i="58"/>
  <c r="AF23" i="57"/>
  <c r="H690" i="52"/>
  <c r="J192" i="53"/>
  <c r="J197" i="53"/>
  <c r="F662" i="52"/>
  <c r="H450" i="52"/>
  <c r="H501" i="52"/>
  <c r="F296" i="52"/>
  <c r="Q28" i="44"/>
  <c r="H569" i="30"/>
  <c r="J501" i="29"/>
  <c r="AE12" i="60"/>
  <c r="J56" i="59"/>
  <c r="J148" i="59"/>
  <c r="J258" i="59"/>
  <c r="J165" i="59"/>
  <c r="J104" i="59"/>
  <c r="J187" i="59"/>
  <c r="J259" i="59"/>
  <c r="J252" i="59"/>
  <c r="H19" i="59"/>
  <c r="H101" i="59"/>
  <c r="H103" i="59"/>
  <c r="H98" i="59"/>
  <c r="H230" i="59"/>
  <c r="H123" i="59"/>
  <c r="H143" i="59"/>
  <c r="H85" i="59"/>
  <c r="H234" i="59"/>
  <c r="H189" i="59"/>
  <c r="H252" i="59"/>
  <c r="H210" i="59"/>
  <c r="H262" i="59"/>
  <c r="F33" i="59"/>
  <c r="F216" i="59"/>
  <c r="F82" i="59"/>
  <c r="F32" i="59"/>
  <c r="F77" i="59"/>
  <c r="F150" i="59"/>
  <c r="F239" i="59"/>
  <c r="F188" i="59"/>
  <c r="F170" i="59"/>
  <c r="F164" i="59"/>
  <c r="F256" i="59"/>
  <c r="F210" i="59"/>
  <c r="F230" i="59"/>
  <c r="F262" i="59"/>
  <c r="M150" i="59"/>
  <c r="M76" i="59"/>
  <c r="M172" i="59"/>
  <c r="M216" i="59"/>
  <c r="M166" i="59"/>
  <c r="M239" i="59"/>
  <c r="H60" i="59"/>
  <c r="H217" i="58"/>
  <c r="H40" i="58"/>
  <c r="H151" i="58"/>
  <c r="H258" i="58"/>
  <c r="H235" i="58"/>
  <c r="H212" i="58"/>
  <c r="H127" i="58"/>
  <c r="H236" i="58"/>
  <c r="H169" i="58"/>
  <c r="H104" i="58"/>
  <c r="H234" i="58"/>
  <c r="H186" i="58"/>
  <c r="H262" i="58"/>
  <c r="H63" i="58"/>
  <c r="H103" i="58"/>
  <c r="H57" i="58"/>
  <c r="H54" i="58"/>
  <c r="H64" i="58"/>
  <c r="X70" i="57"/>
  <c r="J79" i="58"/>
  <c r="J82" i="58"/>
  <c r="J240" i="58"/>
  <c r="J81" i="58"/>
  <c r="J208" i="58"/>
  <c r="J192" i="58"/>
  <c r="J129" i="58"/>
  <c r="J230" i="58"/>
  <c r="J171" i="58"/>
  <c r="J106" i="58"/>
  <c r="J150" i="58"/>
  <c r="J257" i="58"/>
  <c r="F54" i="58"/>
  <c r="F57" i="58"/>
  <c r="F32" i="58"/>
  <c r="F85" i="58"/>
  <c r="F149" i="58"/>
  <c r="F212" i="58"/>
  <c r="F169" i="58"/>
  <c r="F104" i="58"/>
  <c r="F234" i="58"/>
  <c r="F167" i="58"/>
  <c r="F255" i="58"/>
  <c r="F197" i="58"/>
  <c r="F146" i="58"/>
  <c r="R49" i="57"/>
  <c r="Q18" i="57"/>
  <c r="AF10" i="57"/>
  <c r="Q64" i="57"/>
  <c r="AF58" i="57"/>
  <c r="AF57" i="57"/>
  <c r="AF53" i="57"/>
  <c r="AF65" i="57"/>
  <c r="AF27" i="57"/>
  <c r="AF32" i="57"/>
  <c r="H31" i="57"/>
  <c r="R13" i="57"/>
  <c r="R17" i="57"/>
  <c r="J234" i="53"/>
  <c r="J191" i="53"/>
  <c r="J80" i="53"/>
  <c r="F694" i="52"/>
  <c r="J662" i="52"/>
  <c r="F43" i="53"/>
  <c r="F669" i="52"/>
  <c r="F688" i="52"/>
  <c r="J100" i="53"/>
  <c r="J57" i="53"/>
  <c r="H695" i="52"/>
  <c r="J661" i="52"/>
  <c r="J215" i="53"/>
  <c r="J187" i="53"/>
  <c r="J146" i="53"/>
  <c r="J105" i="53"/>
  <c r="J694" i="52"/>
  <c r="H684" i="52"/>
  <c r="F229" i="53"/>
  <c r="J151" i="53"/>
  <c r="F695" i="52"/>
  <c r="F525" i="52"/>
  <c r="F478" i="52"/>
  <c r="J593" i="52"/>
  <c r="F426" i="52"/>
  <c r="F330" i="52"/>
  <c r="F621" i="52"/>
  <c r="F602" i="52"/>
  <c r="J571" i="52"/>
  <c r="J552" i="52"/>
  <c r="F521" i="52"/>
  <c r="F425" i="52"/>
  <c r="H375" i="52"/>
  <c r="J280" i="52"/>
  <c r="J622" i="52"/>
  <c r="H593" i="52"/>
  <c r="J530" i="52"/>
  <c r="J483" i="52"/>
  <c r="H473" i="52"/>
  <c r="J426" i="52"/>
  <c r="H328" i="52"/>
  <c r="J285" i="52"/>
  <c r="H275" i="52"/>
  <c r="H598" i="52"/>
  <c r="F505" i="52"/>
  <c r="F501" i="52"/>
  <c r="F263" i="52"/>
  <c r="F219" i="52"/>
  <c r="H261" i="52"/>
  <c r="J258" i="52"/>
  <c r="H237" i="52"/>
  <c r="M261" i="52"/>
  <c r="J219" i="52"/>
  <c r="H209" i="52"/>
  <c r="F149" i="52"/>
  <c r="H129" i="52"/>
  <c r="F122" i="52"/>
  <c r="H165" i="52"/>
  <c r="H404" i="52"/>
  <c r="V37" i="39"/>
  <c r="H576" i="30"/>
  <c r="J591" i="30"/>
  <c r="F405" i="30"/>
  <c r="F471" i="28"/>
  <c r="H668" i="29"/>
  <c r="J275" i="29"/>
  <c r="F260" i="30"/>
  <c r="J197" i="29"/>
  <c r="F166" i="30"/>
  <c r="H662" i="29"/>
  <c r="J306" i="29"/>
  <c r="H61" i="30"/>
  <c r="J599" i="29"/>
  <c r="H62" i="29"/>
  <c r="X16" i="60"/>
  <c r="J42" i="59"/>
  <c r="J152" i="59"/>
  <c r="L141" i="59"/>
  <c r="J108" i="59"/>
  <c r="L229" i="59"/>
  <c r="J256" i="59"/>
  <c r="F16" i="59"/>
  <c r="H81" i="59"/>
  <c r="H107" i="59"/>
  <c r="H79" i="59"/>
  <c r="H125" i="59"/>
  <c r="H122" i="59"/>
  <c r="H142" i="59"/>
  <c r="H127" i="59"/>
  <c r="H147" i="59"/>
  <c r="H120" i="59"/>
  <c r="H255" i="59"/>
  <c r="H193" i="59"/>
  <c r="H256" i="59"/>
  <c r="H214" i="59"/>
  <c r="H231" i="59"/>
  <c r="F34" i="59"/>
  <c r="F79" i="59"/>
  <c r="F36" i="59"/>
  <c r="F13" i="59"/>
  <c r="F81" i="59"/>
  <c r="F166" i="59"/>
  <c r="F252" i="59"/>
  <c r="F189" i="59"/>
  <c r="F171" i="59"/>
  <c r="F193" i="59"/>
  <c r="F192" i="59"/>
  <c r="F172" i="59"/>
  <c r="F214" i="59"/>
  <c r="F234" i="59"/>
  <c r="H15" i="59"/>
  <c r="M190" i="59"/>
  <c r="M210" i="59"/>
  <c r="M238" i="59"/>
  <c r="M170" i="59"/>
  <c r="C263" i="59"/>
  <c r="H58" i="59"/>
  <c r="H170" i="58"/>
  <c r="H105" i="58"/>
  <c r="H253" i="58"/>
  <c r="H233" i="58"/>
  <c r="H147" i="58"/>
  <c r="H254" i="58"/>
  <c r="H188" i="58"/>
  <c r="H125" i="58"/>
  <c r="H252" i="58"/>
  <c r="H194" i="58"/>
  <c r="H86" i="58"/>
  <c r="P70" i="57"/>
  <c r="J219" i="58"/>
  <c r="J197" i="58"/>
  <c r="J191" i="58"/>
  <c r="J120" i="58"/>
  <c r="J216" i="58"/>
  <c r="J214" i="58"/>
  <c r="J238" i="58"/>
  <c r="J190" i="58"/>
  <c r="J215" i="58"/>
  <c r="J169" i="58"/>
  <c r="J262" i="58"/>
  <c r="F62" i="58"/>
  <c r="F65" i="58"/>
  <c r="F40" i="58"/>
  <c r="F106" i="58"/>
  <c r="F168" i="58"/>
  <c r="F103" i="58"/>
  <c r="F233" i="58"/>
  <c r="F188" i="58"/>
  <c r="F125" i="58"/>
  <c r="F252" i="58"/>
  <c r="F175" i="58"/>
  <c r="F102" i="58"/>
  <c r="F211" i="58"/>
  <c r="F165" i="58"/>
  <c r="L70" i="57"/>
  <c r="J232" i="58"/>
  <c r="T18" i="57"/>
  <c r="Q10" i="57"/>
  <c r="Q46" i="57"/>
  <c r="AF62" i="57"/>
  <c r="AF56" i="57"/>
  <c r="AF26" i="57"/>
  <c r="AG22" i="57"/>
  <c r="AF25" i="57"/>
  <c r="E37" i="57"/>
  <c r="N37" i="57"/>
  <c r="R26" i="57"/>
  <c r="J219" i="53"/>
  <c r="J122" i="53"/>
  <c r="L251" i="53"/>
  <c r="J213" i="53"/>
  <c r="J144" i="53"/>
  <c r="J60" i="53"/>
  <c r="J253" i="53"/>
  <c r="J210" i="53"/>
  <c r="J168" i="53"/>
  <c r="J129" i="53"/>
  <c r="F693" i="52"/>
  <c r="F175" i="53"/>
  <c r="J76" i="53"/>
  <c r="H672" i="52"/>
  <c r="J671" i="52"/>
  <c r="J232" i="53"/>
  <c r="J148" i="53"/>
  <c r="J120" i="53"/>
  <c r="F625" i="52"/>
  <c r="F544" i="52"/>
  <c r="F429" i="52"/>
  <c r="F624" i="52"/>
  <c r="F614" i="52"/>
  <c r="F277" i="52"/>
  <c r="J590" i="52"/>
  <c r="H531" i="52"/>
  <c r="F482" i="52"/>
  <c r="F373" i="52"/>
  <c r="H323" i="52"/>
  <c r="F591" i="52"/>
  <c r="F471" i="52"/>
  <c r="F326" i="52"/>
  <c r="F273" i="52"/>
  <c r="F596" i="52"/>
  <c r="J554" i="52"/>
  <c r="H544" i="52"/>
  <c r="F452" i="52"/>
  <c r="H449" i="52"/>
  <c r="J459" i="52"/>
  <c r="J452" i="52"/>
  <c r="F260" i="52"/>
  <c r="J237" i="52"/>
  <c r="J503" i="52"/>
  <c r="F510" i="52"/>
  <c r="H507" i="52"/>
  <c r="J504" i="52"/>
  <c r="J510" i="52"/>
  <c r="F145" i="52"/>
  <c r="J260" i="52"/>
  <c r="F235" i="52"/>
  <c r="J259" i="52"/>
  <c r="F207" i="52"/>
  <c r="F127" i="52"/>
  <c r="H303" i="52"/>
  <c r="H145" i="52"/>
  <c r="H356" i="52"/>
  <c r="Q53" i="39"/>
  <c r="H554" i="30"/>
  <c r="F301" i="29"/>
  <c r="J696" i="29"/>
  <c r="F256" i="29"/>
  <c r="F352" i="29"/>
  <c r="H187" i="29"/>
  <c r="J554" i="28"/>
  <c r="F502" i="30"/>
  <c r="H296" i="29"/>
  <c r="J457" i="30"/>
  <c r="F429" i="29"/>
  <c r="P13" i="60"/>
  <c r="J124" i="59"/>
  <c r="J121" i="59"/>
  <c r="J145" i="59"/>
  <c r="J195" i="59"/>
  <c r="J194" i="59"/>
  <c r="J143" i="59"/>
  <c r="J262" i="59"/>
  <c r="H11" i="59"/>
  <c r="M16" i="59"/>
  <c r="H121" i="59"/>
  <c r="J31" i="59"/>
  <c r="H83" i="59"/>
  <c r="H192" i="59"/>
  <c r="H126" i="59"/>
  <c r="H146" i="59"/>
  <c r="H167" i="59"/>
  <c r="H151" i="59"/>
  <c r="H124" i="59"/>
  <c r="H105" i="59"/>
  <c r="H232" i="59"/>
  <c r="H260" i="59"/>
  <c r="H218" i="59"/>
  <c r="H235" i="59"/>
  <c r="F38" i="59"/>
  <c r="F83" i="59"/>
  <c r="F40" i="59"/>
  <c r="F17" i="59"/>
  <c r="F126" i="59"/>
  <c r="F108" i="59"/>
  <c r="F85" i="59"/>
  <c r="F187" i="59"/>
  <c r="F217" i="59"/>
  <c r="F209" i="59"/>
  <c r="F186" i="59"/>
  <c r="F218" i="59"/>
  <c r="F238" i="59"/>
  <c r="F255" i="59"/>
  <c r="M32" i="59"/>
  <c r="F41" i="59"/>
  <c r="M209" i="59"/>
  <c r="M214" i="59"/>
  <c r="M260" i="59"/>
  <c r="H79" i="58"/>
  <c r="H32" i="58"/>
  <c r="H189" i="58"/>
  <c r="H126" i="58"/>
  <c r="H261" i="58"/>
  <c r="H241" i="58"/>
  <c r="H166" i="58"/>
  <c r="H101" i="58"/>
  <c r="H196" i="58"/>
  <c r="H145" i="58"/>
  <c r="H260" i="58"/>
  <c r="H208" i="58"/>
  <c r="H230" i="58"/>
  <c r="H83" i="58"/>
  <c r="H36" i="58"/>
  <c r="U70" i="57"/>
  <c r="J126" i="58"/>
  <c r="J211" i="58"/>
  <c r="J213" i="58"/>
  <c r="J128" i="58"/>
  <c r="J235" i="58"/>
  <c r="J149" i="58"/>
  <c r="J256" i="58"/>
  <c r="J212" i="58"/>
  <c r="J127" i="58"/>
  <c r="J236" i="58"/>
  <c r="J188" i="58"/>
  <c r="F75" i="58"/>
  <c r="F78" i="58"/>
  <c r="F63" i="58"/>
  <c r="F58" i="58"/>
  <c r="F166" i="58"/>
  <c r="F187" i="58"/>
  <c r="F124" i="58"/>
  <c r="F241" i="58"/>
  <c r="F196" i="58"/>
  <c r="F145" i="58"/>
  <c r="F260" i="58"/>
  <c r="F186" i="58"/>
  <c r="F123" i="58"/>
  <c r="F219" i="58"/>
  <c r="F173" i="58"/>
  <c r="D70" i="57"/>
  <c r="R58" i="57"/>
  <c r="AE43" i="57"/>
  <c r="AF35" i="57"/>
  <c r="I23" i="57"/>
  <c r="L37" i="57"/>
  <c r="J63" i="57"/>
  <c r="Q53" i="57"/>
  <c r="AF42" i="57"/>
  <c r="AF47" i="57"/>
  <c r="AF64" i="57"/>
  <c r="V70" i="57"/>
  <c r="AG14" i="57"/>
  <c r="AF15" i="57"/>
  <c r="AF28" i="57"/>
  <c r="H9" i="57"/>
  <c r="C37" i="57"/>
  <c r="R8" i="57"/>
  <c r="J150" i="53"/>
  <c r="J670" i="52"/>
  <c r="H660" i="52"/>
  <c r="F689" i="52"/>
  <c r="J171" i="53"/>
  <c r="J664" i="52"/>
  <c r="J241" i="53"/>
  <c r="J669" i="52"/>
  <c r="J238" i="53"/>
  <c r="J173" i="53"/>
  <c r="J40" i="53"/>
  <c r="H692" i="52"/>
  <c r="F670" i="52"/>
  <c r="J255" i="53"/>
  <c r="J102" i="53"/>
  <c r="J59" i="53"/>
  <c r="J260" i="53"/>
  <c r="J189" i="53"/>
  <c r="J78" i="53"/>
  <c r="J34" i="53"/>
  <c r="J688" i="52"/>
  <c r="J668" i="52"/>
  <c r="F593" i="52"/>
  <c r="F533" i="52"/>
  <c r="F377" i="52"/>
  <c r="H591" i="52"/>
  <c r="J547" i="52"/>
  <c r="F434" i="52"/>
  <c r="J579" i="52"/>
  <c r="H569" i="52"/>
  <c r="H550" i="52"/>
  <c r="F529" i="52"/>
  <c r="F433" i="52"/>
  <c r="F321" i="52"/>
  <c r="H278" i="52"/>
  <c r="H620" i="52"/>
  <c r="H601" i="52"/>
  <c r="J568" i="52"/>
  <c r="J549" i="52"/>
  <c r="H528" i="52"/>
  <c r="H481" i="52"/>
  <c r="J434" i="52"/>
  <c r="H424" i="52"/>
  <c r="J374" i="52"/>
  <c r="H283" i="52"/>
  <c r="J458" i="52"/>
  <c r="F457" i="52"/>
  <c r="H454" i="52"/>
  <c r="F458" i="52"/>
  <c r="F165" i="52"/>
  <c r="F252" i="52"/>
  <c r="F261" i="52"/>
  <c r="J263" i="52"/>
  <c r="J236" i="52"/>
  <c r="H217" i="52"/>
  <c r="J165" i="52"/>
  <c r="H121" i="52"/>
  <c r="J125" i="52"/>
  <c r="H399" i="52"/>
  <c r="J353" i="52"/>
  <c r="F185" i="52"/>
  <c r="R23" i="39"/>
  <c r="F551" i="30"/>
  <c r="J686" i="30"/>
  <c r="H666" i="30"/>
  <c r="F280" i="29"/>
  <c r="H686" i="29"/>
  <c r="H305" i="29"/>
  <c r="F131" i="29"/>
  <c r="F401" i="30"/>
  <c r="J690" i="29"/>
  <c r="J168" i="29"/>
  <c r="H544" i="28"/>
  <c r="F130" i="29"/>
  <c r="J692" i="29"/>
  <c r="J569" i="29"/>
  <c r="I93" i="20"/>
  <c r="O13" i="60"/>
  <c r="X12" i="60"/>
  <c r="J85" i="59"/>
  <c r="J125" i="59"/>
  <c r="J149" i="59"/>
  <c r="J254" i="59"/>
  <c r="J147" i="59"/>
  <c r="J208" i="59"/>
  <c r="F235" i="59"/>
  <c r="H78" i="59"/>
  <c r="H164" i="59"/>
  <c r="H62" i="59"/>
  <c r="H130" i="59"/>
  <c r="H150" i="59"/>
  <c r="H173" i="59"/>
  <c r="H168" i="59"/>
  <c r="H144" i="59"/>
  <c r="H236" i="59"/>
  <c r="H190" i="59"/>
  <c r="H253" i="59"/>
  <c r="H239" i="59"/>
  <c r="F42" i="59"/>
  <c r="F101" i="59"/>
  <c r="F54" i="59"/>
  <c r="F123" i="59"/>
  <c r="F143" i="59"/>
  <c r="F120" i="59"/>
  <c r="F212" i="59"/>
  <c r="F231" i="59"/>
  <c r="F106" i="59"/>
  <c r="F190" i="59"/>
  <c r="F253" i="59"/>
  <c r="F259" i="59"/>
  <c r="F59" i="59"/>
  <c r="M34" i="59"/>
  <c r="M36" i="59"/>
  <c r="M123" i="59"/>
  <c r="C197" i="59"/>
  <c r="M237" i="59"/>
  <c r="M211" i="59"/>
  <c r="M188" i="59"/>
  <c r="H56" i="59"/>
  <c r="H38" i="59"/>
  <c r="H197" i="58"/>
  <c r="H146" i="58"/>
  <c r="H144" i="58"/>
  <c r="H251" i="58"/>
  <c r="H174" i="58"/>
  <c r="H109" i="58"/>
  <c r="H210" i="58"/>
  <c r="H120" i="58"/>
  <c r="H216" i="58"/>
  <c r="H56" i="58"/>
  <c r="I63" i="57"/>
  <c r="J258" i="58"/>
  <c r="J75" i="58"/>
  <c r="J131" i="58"/>
  <c r="J104" i="58"/>
  <c r="J234" i="58"/>
  <c r="J148" i="58"/>
  <c r="J237" i="58"/>
  <c r="J253" i="58"/>
  <c r="J168" i="58"/>
  <c r="J233" i="58"/>
  <c r="J147" i="58"/>
  <c r="J254" i="58"/>
  <c r="J196" i="58"/>
  <c r="F83" i="58"/>
  <c r="F86" i="58"/>
  <c r="F81" i="58"/>
  <c r="F76" i="58"/>
  <c r="F79" i="58"/>
  <c r="F185" i="58"/>
  <c r="F100" i="58"/>
  <c r="F195" i="58"/>
  <c r="F144" i="58"/>
  <c r="F251" i="58"/>
  <c r="F210" i="58"/>
  <c r="F153" i="58"/>
  <c r="F99" i="58"/>
  <c r="F194" i="58"/>
  <c r="F131" i="58"/>
  <c r="F232" i="58"/>
  <c r="F192" i="58"/>
  <c r="D37" i="57"/>
  <c r="AF50" i="57"/>
  <c r="AF61" i="57"/>
  <c r="X37" i="57"/>
  <c r="AF36" i="57"/>
  <c r="T24" i="57"/>
  <c r="F37" i="57"/>
  <c r="H17" i="57"/>
  <c r="R10" i="57"/>
  <c r="J58" i="53"/>
  <c r="J690" i="52"/>
  <c r="F65" i="53"/>
  <c r="J684" i="52"/>
  <c r="J126" i="53"/>
  <c r="J97" i="53"/>
  <c r="F690" i="52"/>
  <c r="J212" i="53"/>
  <c r="J143" i="53"/>
  <c r="J691" i="52"/>
  <c r="H669" i="52"/>
  <c r="J217" i="53"/>
  <c r="J107" i="53"/>
  <c r="J64" i="53"/>
  <c r="F552" i="52"/>
  <c r="F325" i="52"/>
  <c r="F568" i="52"/>
  <c r="F374" i="52"/>
  <c r="F285" i="52"/>
  <c r="J617" i="52"/>
  <c r="J598" i="52"/>
  <c r="F567" i="52"/>
  <c r="F548" i="52"/>
  <c r="F381" i="52"/>
  <c r="F276" i="52"/>
  <c r="F618" i="52"/>
  <c r="F599" i="52"/>
  <c r="F526" i="52"/>
  <c r="F479" i="52"/>
  <c r="F422" i="52"/>
  <c r="F281" i="52"/>
  <c r="H552" i="52"/>
  <c r="H459" i="52"/>
  <c r="J451" i="52"/>
  <c r="H460" i="52"/>
  <c r="J457" i="52"/>
  <c r="H235" i="52"/>
  <c r="F502" i="52"/>
  <c r="H499" i="52"/>
  <c r="J509" i="52"/>
  <c r="J502" i="52"/>
  <c r="F304" i="52"/>
  <c r="F236" i="52"/>
  <c r="F153" i="52"/>
  <c r="F123" i="52"/>
  <c r="F57" i="52"/>
  <c r="H251" i="52"/>
  <c r="H263" i="52"/>
  <c r="F262" i="52"/>
  <c r="H306" i="52"/>
  <c r="F255" i="52"/>
  <c r="F215" i="52"/>
  <c r="F119" i="52"/>
  <c r="J233" i="52"/>
  <c r="F82" i="52"/>
  <c r="J218" i="52"/>
  <c r="AF24" i="39"/>
  <c r="F568" i="30"/>
  <c r="J620" i="30"/>
  <c r="J665" i="29"/>
  <c r="J211" i="30"/>
  <c r="H502" i="29"/>
  <c r="F319" i="29"/>
  <c r="F475" i="28"/>
  <c r="F456" i="30"/>
  <c r="F422" i="29"/>
  <c r="J424" i="30"/>
  <c r="J295" i="29"/>
  <c r="F192" i="28"/>
  <c r="AF12" i="60"/>
  <c r="H8" i="60"/>
  <c r="J19" i="59"/>
  <c r="J82" i="59"/>
  <c r="L97" i="59"/>
  <c r="J129" i="59"/>
  <c r="J191" i="59"/>
  <c r="J84" i="59"/>
  <c r="J189" i="59"/>
  <c r="J151" i="59"/>
  <c r="J212" i="59"/>
  <c r="J86" i="59"/>
  <c r="J80" i="59"/>
  <c r="F122" i="59"/>
  <c r="F104" i="59"/>
  <c r="F19" i="59"/>
  <c r="H82" i="59"/>
  <c r="H211" i="59"/>
  <c r="H76" i="59"/>
  <c r="H145" i="59"/>
  <c r="H165" i="59"/>
  <c r="H166" i="59"/>
  <c r="H174" i="59"/>
  <c r="H169" i="59"/>
  <c r="J163" i="59"/>
  <c r="H148" i="59"/>
  <c r="H240" i="59"/>
  <c r="H194" i="59"/>
  <c r="H257" i="59"/>
  <c r="F57" i="59"/>
  <c r="F56" i="59"/>
  <c r="F208" i="59"/>
  <c r="F58" i="59"/>
  <c r="F100" i="59"/>
  <c r="F103" i="59"/>
  <c r="F127" i="59"/>
  <c r="F147" i="59"/>
  <c r="F124" i="59"/>
  <c r="F260" i="59"/>
  <c r="F86" i="59"/>
  <c r="F194" i="59"/>
  <c r="F257" i="59"/>
  <c r="F211" i="59"/>
  <c r="F232" i="59"/>
  <c r="M38" i="59"/>
  <c r="F11" i="59"/>
  <c r="M40" i="59"/>
  <c r="M13" i="59"/>
  <c r="M127" i="59"/>
  <c r="M233" i="59"/>
  <c r="M98" i="59"/>
  <c r="M253" i="59"/>
  <c r="M215" i="59"/>
  <c r="M232" i="59"/>
  <c r="H54" i="59"/>
  <c r="H36" i="59"/>
  <c r="H102" i="58"/>
  <c r="H211" i="58"/>
  <c r="H165" i="58"/>
  <c r="H152" i="58"/>
  <c r="H259" i="58"/>
  <c r="H185" i="58"/>
  <c r="H122" i="58"/>
  <c r="H218" i="58"/>
  <c r="H164" i="58"/>
  <c r="H128" i="58"/>
  <c r="H229" i="58"/>
  <c r="H209" i="58"/>
  <c r="H78" i="58"/>
  <c r="H149" i="58"/>
  <c r="H80" i="58"/>
  <c r="H85" i="58"/>
  <c r="E70" i="57"/>
  <c r="J35" i="58"/>
  <c r="J83" i="58"/>
  <c r="J151" i="58"/>
  <c r="J252" i="58"/>
  <c r="J167" i="58"/>
  <c r="J255" i="58"/>
  <c r="J261" i="58"/>
  <c r="J187" i="58"/>
  <c r="J124" i="58"/>
  <c r="J241" i="58"/>
  <c r="J166" i="58"/>
  <c r="J210" i="58"/>
  <c r="J123" i="58"/>
  <c r="F193" i="58"/>
  <c r="F109" i="58"/>
  <c r="F101" i="58"/>
  <c r="F84" i="58"/>
  <c r="F87" i="58"/>
  <c r="F38" i="58"/>
  <c r="F108" i="58"/>
  <c r="F209" i="58"/>
  <c r="F152" i="58"/>
  <c r="F259" i="58"/>
  <c r="F218" i="58"/>
  <c r="F164" i="58"/>
  <c r="F107" i="58"/>
  <c r="F208" i="58"/>
  <c r="F143" i="58"/>
  <c r="F240" i="58"/>
  <c r="F214" i="58"/>
  <c r="Y70" i="57"/>
  <c r="F70" i="57"/>
  <c r="Z37" i="57"/>
  <c r="Q59" i="57"/>
  <c r="AF44" i="57"/>
  <c r="AF55" i="57"/>
  <c r="AF68" i="57"/>
  <c r="AF69" i="57"/>
  <c r="N70" i="57"/>
  <c r="AF21" i="57"/>
  <c r="P37" i="57"/>
  <c r="H25" i="57"/>
  <c r="V37" i="57"/>
  <c r="R20" i="57"/>
  <c r="R18" i="57"/>
  <c r="R31" i="57"/>
  <c r="J211" i="53"/>
  <c r="H668" i="52"/>
  <c r="J236" i="53"/>
  <c r="J193" i="53"/>
  <c r="J124" i="53"/>
  <c r="J82" i="53"/>
  <c r="J672" i="52"/>
  <c r="H662" i="52"/>
  <c r="J149" i="53"/>
  <c r="J121" i="53"/>
  <c r="J79" i="53"/>
  <c r="J35" i="53"/>
  <c r="J689" i="52"/>
  <c r="H667" i="52"/>
  <c r="J258" i="53"/>
  <c r="J62" i="53"/>
  <c r="J170" i="53"/>
  <c r="F667" i="52"/>
  <c r="J696" i="52"/>
  <c r="H686" i="52"/>
  <c r="H666" i="52"/>
  <c r="F547" i="52"/>
  <c r="J58" i="58"/>
  <c r="L58" i="58"/>
  <c r="M54" i="58"/>
  <c r="F190" i="53"/>
  <c r="J553" i="52"/>
  <c r="L553" i="52"/>
  <c r="J320" i="52"/>
  <c r="L320" i="52"/>
  <c r="F230" i="52"/>
  <c r="H230" i="52"/>
  <c r="H375" i="30"/>
  <c r="J375" i="30"/>
  <c r="H61" i="59"/>
  <c r="J61" i="59"/>
  <c r="AC33" i="60"/>
  <c r="AB33" i="60"/>
  <c r="AO15" i="60"/>
  <c r="AN15" i="60"/>
  <c r="J20" i="59"/>
  <c r="F82" i="53"/>
  <c r="J147" i="53"/>
  <c r="L147" i="53"/>
  <c r="F75" i="53"/>
  <c r="F431" i="52"/>
  <c r="H431" i="52"/>
  <c r="F279" i="52"/>
  <c r="H279" i="52"/>
  <c r="J209" i="52"/>
  <c r="L209" i="52"/>
  <c r="H664" i="30"/>
  <c r="J664" i="30"/>
  <c r="H404" i="30"/>
  <c r="J404" i="30"/>
  <c r="J370" i="30"/>
  <c r="L370" i="30"/>
  <c r="J237" i="59"/>
  <c r="L237" i="59"/>
  <c r="H597" i="52"/>
  <c r="J597" i="52"/>
  <c r="AA8" i="61"/>
  <c r="Z8" i="61"/>
  <c r="H18" i="59"/>
  <c r="J18" i="59"/>
  <c r="F217" i="53"/>
  <c r="H381" i="52"/>
  <c r="J381" i="52"/>
  <c r="H169" i="52"/>
  <c r="J169" i="52"/>
  <c r="H552" i="29"/>
  <c r="J552" i="29"/>
  <c r="J165" i="30"/>
  <c r="L165" i="30"/>
  <c r="J186" i="29"/>
  <c r="L186" i="29"/>
  <c r="AD33" i="60"/>
  <c r="AD32" i="60"/>
  <c r="AD34" i="60"/>
  <c r="AD37" i="60"/>
  <c r="T46" i="57"/>
  <c r="T13" i="57"/>
  <c r="AB32" i="60"/>
  <c r="AC32" i="60"/>
  <c r="AO11" i="60"/>
  <c r="AN11" i="60"/>
  <c r="J218" i="59"/>
  <c r="J217" i="59"/>
  <c r="L217" i="59"/>
  <c r="H13" i="59"/>
  <c r="J13" i="59"/>
  <c r="J57" i="58"/>
  <c r="L57" i="58"/>
  <c r="J85" i="53"/>
  <c r="L85" i="53"/>
  <c r="F102" i="53"/>
  <c r="F189" i="53"/>
  <c r="J263" i="53"/>
  <c r="J596" i="52"/>
  <c r="L596" i="52"/>
  <c r="J499" i="52"/>
  <c r="L499" i="52"/>
  <c r="F147" i="52"/>
  <c r="H147" i="52"/>
  <c r="AB34" i="60"/>
  <c r="AC34" i="60"/>
  <c r="F163" i="53"/>
  <c r="C153" i="59"/>
  <c r="M141" i="59"/>
  <c r="F141" i="58"/>
  <c r="H141" i="58"/>
  <c r="AG20" i="57"/>
  <c r="T53" i="57"/>
  <c r="T20" i="57"/>
  <c r="J55" i="53"/>
  <c r="L55" i="53"/>
  <c r="F59" i="53"/>
  <c r="F148" i="53"/>
  <c r="J577" i="52"/>
  <c r="L577" i="52"/>
  <c r="F319" i="52"/>
  <c r="H319" i="52"/>
  <c r="F400" i="29"/>
  <c r="H400" i="29"/>
  <c r="M58" i="58"/>
  <c r="H63" i="59"/>
  <c r="J63" i="59"/>
  <c r="F238" i="58"/>
  <c r="H238" i="58"/>
  <c r="F236" i="53"/>
  <c r="H693" i="52"/>
  <c r="J693" i="52"/>
  <c r="F107" i="53"/>
  <c r="H567" i="52"/>
  <c r="J567" i="52"/>
  <c r="H276" i="52"/>
  <c r="J276" i="52"/>
  <c r="F78" i="52"/>
  <c r="H78" i="52"/>
  <c r="F191" i="29"/>
  <c r="H191" i="29"/>
  <c r="H218" i="29"/>
  <c r="J218" i="29"/>
  <c r="AC37" i="60"/>
  <c r="AB37" i="60"/>
  <c r="J11" i="59"/>
  <c r="I21" i="59"/>
  <c r="J127" i="59"/>
  <c r="L127" i="59"/>
  <c r="J99" i="58"/>
  <c r="L99" i="58"/>
  <c r="F193" i="53"/>
  <c r="F546" i="52"/>
  <c r="H546" i="52"/>
  <c r="F616" i="52"/>
  <c r="H616" i="52"/>
  <c r="F481" i="28"/>
  <c r="H481" i="28"/>
  <c r="AQ11" i="60"/>
  <c r="AP11" i="60"/>
  <c r="J150" i="59"/>
  <c r="L150" i="59"/>
  <c r="J167" i="59"/>
  <c r="L167" i="59"/>
  <c r="J231" i="59"/>
  <c r="L231" i="59"/>
  <c r="J238" i="59"/>
  <c r="L238" i="59"/>
  <c r="J54" i="59"/>
  <c r="I65" i="59"/>
  <c r="H17" i="59"/>
  <c r="J17" i="59"/>
  <c r="H77" i="59"/>
  <c r="J77" i="59"/>
  <c r="M77" i="58"/>
  <c r="H31" i="58"/>
  <c r="J31" i="58"/>
  <c r="M103" i="58"/>
  <c r="M55" i="58"/>
  <c r="J76" i="58"/>
  <c r="L76" i="58"/>
  <c r="J36" i="58"/>
  <c r="L36" i="58"/>
  <c r="J172" i="58"/>
  <c r="L172" i="58"/>
  <c r="J107" i="58"/>
  <c r="L107" i="58"/>
  <c r="F34" i="58"/>
  <c r="H34" i="58"/>
  <c r="F37" i="58"/>
  <c r="H37" i="58"/>
  <c r="F53" i="58"/>
  <c r="H53" i="58"/>
  <c r="F256" i="58"/>
  <c r="H256" i="58"/>
  <c r="O70" i="57"/>
  <c r="Q70" i="57" s="1"/>
  <c r="Q45" i="57"/>
  <c r="AF14" i="57"/>
  <c r="AD14" i="57"/>
  <c r="AB14" i="57"/>
  <c r="F124" i="53"/>
  <c r="F253" i="53"/>
  <c r="F218" i="53"/>
  <c r="J188" i="53"/>
  <c r="L188" i="53"/>
  <c r="F691" i="52"/>
  <c r="H691" i="52"/>
  <c r="F258" i="53"/>
  <c r="F215" i="53"/>
  <c r="F146" i="53"/>
  <c r="F62" i="53"/>
  <c r="F32" i="53"/>
  <c r="F255" i="53"/>
  <c r="F212" i="53"/>
  <c r="F170" i="53"/>
  <c r="F131" i="53"/>
  <c r="F78" i="53"/>
  <c r="F234" i="53"/>
  <c r="F150" i="53"/>
  <c r="F122" i="53"/>
  <c r="J660" i="52"/>
  <c r="L660" i="52"/>
  <c r="F595" i="52"/>
  <c r="H595" i="52"/>
  <c r="J615" i="52"/>
  <c r="L615" i="52"/>
  <c r="H556" i="52"/>
  <c r="J556" i="52"/>
  <c r="F379" i="52"/>
  <c r="H379" i="52"/>
  <c r="H329" i="52"/>
  <c r="J329" i="52"/>
  <c r="F274" i="52"/>
  <c r="H274" i="52"/>
  <c r="H572" i="52"/>
  <c r="J572" i="52"/>
  <c r="J528" i="52"/>
  <c r="L528" i="52"/>
  <c r="J481" i="52"/>
  <c r="L481" i="52"/>
  <c r="H471" i="52"/>
  <c r="J471" i="52"/>
  <c r="H378" i="52"/>
  <c r="J378" i="52"/>
  <c r="F453" i="52"/>
  <c r="H453" i="52"/>
  <c r="F498" i="52"/>
  <c r="H498" i="52"/>
  <c r="H240" i="52"/>
  <c r="J240" i="52"/>
  <c r="F167" i="52"/>
  <c r="H167" i="52"/>
  <c r="H127" i="52"/>
  <c r="J127" i="52"/>
  <c r="AB54" i="44"/>
  <c r="AB51" i="44"/>
  <c r="AB43" i="44"/>
  <c r="T66" i="39"/>
  <c r="AG33" i="39"/>
  <c r="D37" i="39"/>
  <c r="AF12" i="39"/>
  <c r="J320" i="30"/>
  <c r="L320" i="30"/>
  <c r="H65" i="30"/>
  <c r="J65" i="30"/>
  <c r="F350" i="29"/>
  <c r="H350" i="29"/>
  <c r="F170" i="29"/>
  <c r="H170" i="29"/>
  <c r="F521" i="30"/>
  <c r="H521" i="30"/>
  <c r="H325" i="30"/>
  <c r="J325" i="30"/>
  <c r="AQ15" i="60"/>
  <c r="AP15" i="60"/>
  <c r="J190" i="59"/>
  <c r="L190" i="59"/>
  <c r="J166" i="59"/>
  <c r="L166" i="59"/>
  <c r="J168" i="59"/>
  <c r="L168" i="59"/>
  <c r="J235" i="59"/>
  <c r="L235" i="59"/>
  <c r="J193" i="59"/>
  <c r="L193" i="59"/>
  <c r="J40" i="59"/>
  <c r="L40" i="59"/>
  <c r="J16" i="59"/>
  <c r="L16" i="59"/>
  <c r="H102" i="59"/>
  <c r="J102" i="59"/>
  <c r="M36" i="58"/>
  <c r="M59" i="58"/>
  <c r="F59" i="58"/>
  <c r="M40" i="58"/>
  <c r="M99" i="58"/>
  <c r="J55" i="58"/>
  <c r="L55" i="58"/>
  <c r="F33" i="58"/>
  <c r="H33" i="58"/>
  <c r="J33" i="58"/>
  <c r="L33" i="58"/>
  <c r="J54" i="58"/>
  <c r="L54" i="58"/>
  <c r="J78" i="58"/>
  <c r="L78" i="58"/>
  <c r="F42" i="58"/>
  <c r="H42" i="58"/>
  <c r="F55" i="58"/>
  <c r="H55" i="58"/>
  <c r="F61" i="58"/>
  <c r="H61" i="58"/>
  <c r="AF17" i="57"/>
  <c r="I17" i="57"/>
  <c r="AC22" i="57"/>
  <c r="AA22" i="57"/>
  <c r="AF29" i="57"/>
  <c r="AB29" i="57"/>
  <c r="AD29" i="57"/>
  <c r="F152" i="53"/>
  <c r="J216" i="53"/>
  <c r="L216" i="53"/>
  <c r="J174" i="53"/>
  <c r="F141" i="53"/>
  <c r="F108" i="53"/>
  <c r="F79" i="53"/>
  <c r="J41" i="53"/>
  <c r="L41" i="53"/>
  <c r="J667" i="52"/>
  <c r="L667" i="52"/>
  <c r="J256" i="53"/>
  <c r="L256" i="53"/>
  <c r="F173" i="53"/>
  <c r="F97" i="53"/>
  <c r="F240" i="53"/>
  <c r="F42" i="53"/>
  <c r="F257" i="53"/>
  <c r="F186" i="53"/>
  <c r="F104" i="53"/>
  <c r="F61" i="53"/>
  <c r="F262" i="53"/>
  <c r="F191" i="53"/>
  <c r="F80" i="53"/>
  <c r="F36" i="53"/>
  <c r="H551" i="52"/>
  <c r="J551" i="52"/>
  <c r="H594" i="52"/>
  <c r="J594" i="52"/>
  <c r="H575" i="52"/>
  <c r="J575" i="52"/>
  <c r="F554" i="52"/>
  <c r="H554" i="52"/>
  <c r="J523" i="52"/>
  <c r="L523" i="52"/>
  <c r="J476" i="52"/>
  <c r="L476" i="52"/>
  <c r="F327" i="52"/>
  <c r="H327" i="52"/>
  <c r="H284" i="52"/>
  <c r="J284" i="52"/>
  <c r="F570" i="52"/>
  <c r="H570" i="52"/>
  <c r="J424" i="52"/>
  <c r="L424" i="52"/>
  <c r="F376" i="52"/>
  <c r="H376" i="52"/>
  <c r="J328" i="52"/>
  <c r="L328" i="52"/>
  <c r="H318" i="52"/>
  <c r="J318" i="52"/>
  <c r="H455" i="52"/>
  <c r="J455" i="52"/>
  <c r="H500" i="52"/>
  <c r="J500" i="52"/>
  <c r="J261" i="52"/>
  <c r="L261" i="52"/>
  <c r="F238" i="52"/>
  <c r="H238" i="52"/>
  <c r="J217" i="52"/>
  <c r="L217" i="52"/>
  <c r="H207" i="52"/>
  <c r="J207" i="52"/>
  <c r="F125" i="52"/>
  <c r="H125" i="52"/>
  <c r="H406" i="52"/>
  <c r="J406" i="52"/>
  <c r="H143" i="50"/>
  <c r="K143" i="50" s="1"/>
  <c r="G143" i="50"/>
  <c r="AA21" i="39"/>
  <c r="AC21" i="39"/>
  <c r="J86" i="30"/>
  <c r="J501" i="30"/>
  <c r="L501" i="30"/>
  <c r="J298" i="30"/>
  <c r="L298" i="30"/>
  <c r="F525" i="29"/>
  <c r="H525" i="29"/>
  <c r="F325" i="29"/>
  <c r="H325" i="29"/>
  <c r="J305" i="30"/>
  <c r="L305" i="30"/>
  <c r="J616" i="29"/>
  <c r="L616" i="29"/>
  <c r="F457" i="29"/>
  <c r="H457" i="29"/>
  <c r="H474" i="28"/>
  <c r="J474" i="28"/>
  <c r="J38" i="59"/>
  <c r="L38" i="59"/>
  <c r="J172" i="59"/>
  <c r="L172" i="59"/>
  <c r="J239" i="59"/>
  <c r="L239" i="59"/>
  <c r="J232" i="59"/>
  <c r="L232" i="59"/>
  <c r="J260" i="59"/>
  <c r="L260" i="59"/>
  <c r="J36" i="59"/>
  <c r="L36" i="59"/>
  <c r="H33" i="59"/>
  <c r="J33" i="59"/>
  <c r="H106" i="59"/>
  <c r="J106" i="59"/>
  <c r="C131" i="59"/>
  <c r="M119" i="59"/>
  <c r="C241" i="59"/>
  <c r="M229" i="59"/>
  <c r="C219" i="59"/>
  <c r="M207" i="59"/>
  <c r="M172" i="58"/>
  <c r="M56" i="58"/>
  <c r="M37" i="58"/>
  <c r="J39" i="58"/>
  <c r="L39" i="58"/>
  <c r="J38" i="58"/>
  <c r="L38" i="58"/>
  <c r="J41" i="58"/>
  <c r="L41" i="58"/>
  <c r="J62" i="58"/>
  <c r="L62" i="58"/>
  <c r="J86" i="58"/>
  <c r="F60" i="58"/>
  <c r="H60" i="58"/>
  <c r="F82" i="58"/>
  <c r="H82" i="58"/>
  <c r="AG43" i="57"/>
  <c r="T10" i="57"/>
  <c r="AE29" i="57"/>
  <c r="AE20" i="57"/>
  <c r="AE12" i="57"/>
  <c r="AE14" i="57"/>
  <c r="AE22" i="57"/>
  <c r="AE19" i="57"/>
  <c r="AE34" i="57"/>
  <c r="AE11" i="57"/>
  <c r="F185" i="53"/>
  <c r="F60" i="53"/>
  <c r="F241" i="53"/>
  <c r="J106" i="53"/>
  <c r="L106" i="53"/>
  <c r="J77" i="53"/>
  <c r="L77" i="53"/>
  <c r="F696" i="52"/>
  <c r="H696" i="52"/>
  <c r="F209" i="53"/>
  <c r="F128" i="53"/>
  <c r="F99" i="53"/>
  <c r="F214" i="53"/>
  <c r="F145" i="53"/>
  <c r="F219" i="53"/>
  <c r="F109" i="53"/>
  <c r="H624" i="52"/>
  <c r="J624" i="52"/>
  <c r="F549" i="52"/>
  <c r="H549" i="52"/>
  <c r="J623" i="52"/>
  <c r="L623" i="52"/>
  <c r="H613" i="52"/>
  <c r="J613" i="52"/>
  <c r="F592" i="52"/>
  <c r="H592" i="52"/>
  <c r="F573" i="52"/>
  <c r="H573" i="52"/>
  <c r="J427" i="52"/>
  <c r="L427" i="52"/>
  <c r="F282" i="52"/>
  <c r="H282" i="52"/>
  <c r="J601" i="52"/>
  <c r="H526" i="52"/>
  <c r="J526" i="52"/>
  <c r="H479" i="52"/>
  <c r="J479" i="52"/>
  <c r="J275" i="52"/>
  <c r="L275" i="52"/>
  <c r="F503" i="52"/>
  <c r="H503" i="52"/>
  <c r="F175" i="52"/>
  <c r="H175" i="52"/>
  <c r="J143" i="52"/>
  <c r="L143" i="52"/>
  <c r="J60" i="52"/>
  <c r="L60" i="52"/>
  <c r="H59" i="52"/>
  <c r="J59" i="52"/>
  <c r="F578" i="30"/>
  <c r="H578" i="30"/>
  <c r="J691" i="29"/>
  <c r="L691" i="29"/>
  <c r="H295" i="30"/>
  <c r="J295" i="30"/>
  <c r="H80" i="30"/>
  <c r="J80" i="30"/>
  <c r="F432" i="29"/>
  <c r="H432" i="29"/>
  <c r="F425" i="28"/>
  <c r="H425" i="28"/>
  <c r="AR15" i="60"/>
  <c r="AR11" i="60"/>
  <c r="J214" i="59"/>
  <c r="L214" i="59"/>
  <c r="J98" i="59"/>
  <c r="L98" i="59"/>
  <c r="J34" i="59"/>
  <c r="L34" i="59"/>
  <c r="J210" i="59"/>
  <c r="L210" i="59"/>
  <c r="J173" i="59"/>
  <c r="L173" i="59"/>
  <c r="J170" i="59"/>
  <c r="L170" i="59"/>
  <c r="J236" i="59"/>
  <c r="L236" i="59"/>
  <c r="J253" i="59"/>
  <c r="L253" i="59"/>
  <c r="J99" i="59"/>
  <c r="L99" i="59"/>
  <c r="J32" i="59"/>
  <c r="L32" i="59"/>
  <c r="I43" i="59"/>
  <c r="J12" i="59"/>
  <c r="L12" i="59"/>
  <c r="H37" i="59"/>
  <c r="J37" i="59"/>
  <c r="H35" i="59"/>
  <c r="J35" i="59"/>
  <c r="H128" i="59"/>
  <c r="J128" i="59"/>
  <c r="F99" i="59"/>
  <c r="H99" i="59"/>
  <c r="C21" i="59"/>
  <c r="M9" i="59"/>
  <c r="M38" i="58"/>
  <c r="M32" i="58"/>
  <c r="M84" i="58"/>
  <c r="M70" i="57"/>
  <c r="R45" i="57"/>
  <c r="J56" i="58"/>
  <c r="L56" i="58"/>
  <c r="J59" i="58"/>
  <c r="L59" i="58"/>
  <c r="J103" i="58"/>
  <c r="L103" i="58"/>
  <c r="AF46" i="57"/>
  <c r="W70" i="57"/>
  <c r="AF70" i="57" s="1"/>
  <c r="AA14" i="57"/>
  <c r="AC14" i="57"/>
  <c r="I19" i="57"/>
  <c r="AF19" i="57"/>
  <c r="AF52" i="57"/>
  <c r="M37" i="57"/>
  <c r="R37" i="57" s="1"/>
  <c r="R12" i="57"/>
  <c r="F213" i="53"/>
  <c r="J239" i="53"/>
  <c r="L239" i="53"/>
  <c r="F210" i="53"/>
  <c r="F168" i="53"/>
  <c r="F129" i="53"/>
  <c r="F35" i="53"/>
  <c r="J687" i="52"/>
  <c r="L687" i="52"/>
  <c r="H665" i="52"/>
  <c r="J665" i="52"/>
  <c r="F238" i="53"/>
  <c r="F195" i="53"/>
  <c r="F126" i="53"/>
  <c r="F84" i="53"/>
  <c r="F54" i="53"/>
  <c r="F207" i="53"/>
  <c r="F151" i="53"/>
  <c r="F123" i="53"/>
  <c r="F81" i="53"/>
  <c r="F37" i="53"/>
  <c r="F260" i="53"/>
  <c r="F64" i="53"/>
  <c r="F172" i="53"/>
  <c r="F142" i="53"/>
  <c r="F622" i="52"/>
  <c r="H622" i="52"/>
  <c r="J591" i="52"/>
  <c r="L591" i="52"/>
  <c r="H602" i="52"/>
  <c r="J602" i="52"/>
  <c r="J531" i="52"/>
  <c r="L531" i="52"/>
  <c r="H521" i="52"/>
  <c r="J521" i="52"/>
  <c r="H474" i="52"/>
  <c r="J474" i="52"/>
  <c r="J375" i="52"/>
  <c r="L375" i="52"/>
  <c r="F578" i="52"/>
  <c r="H578" i="52"/>
  <c r="F524" i="52"/>
  <c r="H524" i="52"/>
  <c r="F477" i="52"/>
  <c r="H477" i="52"/>
  <c r="J432" i="52"/>
  <c r="L432" i="52"/>
  <c r="H422" i="52"/>
  <c r="J422" i="52"/>
  <c r="H326" i="52"/>
  <c r="J326" i="52"/>
  <c r="H253" i="52"/>
  <c r="J253" i="52"/>
  <c r="H505" i="52"/>
  <c r="J505" i="52"/>
  <c r="F257" i="52"/>
  <c r="H257" i="52"/>
  <c r="H215" i="52"/>
  <c r="J215" i="52"/>
  <c r="L128" i="47"/>
  <c r="M128" i="47"/>
  <c r="F70" i="39"/>
  <c r="H46" i="39"/>
  <c r="H482" i="29"/>
  <c r="J482" i="29"/>
  <c r="F576" i="29"/>
  <c r="H576" i="29"/>
  <c r="J103" i="59"/>
  <c r="L103" i="59"/>
  <c r="J233" i="59"/>
  <c r="L233" i="59"/>
  <c r="J174" i="59"/>
  <c r="J240" i="59"/>
  <c r="J257" i="59"/>
  <c r="L257" i="59"/>
  <c r="H41" i="59"/>
  <c r="J41" i="59"/>
  <c r="H39" i="59"/>
  <c r="J39" i="59"/>
  <c r="F10" i="59"/>
  <c r="H10" i="59"/>
  <c r="H97" i="58"/>
  <c r="J97" i="58"/>
  <c r="F43" i="58"/>
  <c r="J64" i="58"/>
  <c r="J80" i="58"/>
  <c r="L80" i="58"/>
  <c r="J125" i="58"/>
  <c r="L125" i="58"/>
  <c r="J63" i="58"/>
  <c r="L63" i="58"/>
  <c r="AC20" i="57"/>
  <c r="AA20" i="57"/>
  <c r="AD12" i="57"/>
  <c r="AB12" i="57"/>
  <c r="I11" i="57"/>
  <c r="AF11" i="57"/>
  <c r="F171" i="53"/>
  <c r="F144" i="53"/>
  <c r="F103" i="53"/>
  <c r="J208" i="53"/>
  <c r="L208" i="53"/>
  <c r="J166" i="53"/>
  <c r="L166" i="53"/>
  <c r="J127" i="53"/>
  <c r="L127" i="53"/>
  <c r="F100" i="53"/>
  <c r="J63" i="53"/>
  <c r="L63" i="53"/>
  <c r="J33" i="53"/>
  <c r="L33" i="53"/>
  <c r="F663" i="52"/>
  <c r="H663" i="52"/>
  <c r="F165" i="53"/>
  <c r="F235" i="53"/>
  <c r="F232" i="53"/>
  <c r="F197" i="53"/>
  <c r="F167" i="53"/>
  <c r="F34" i="53"/>
  <c r="J131" i="53"/>
  <c r="F83" i="53"/>
  <c r="F53" i="53"/>
  <c r="F254" i="53"/>
  <c r="F601" i="52"/>
  <c r="H621" i="52"/>
  <c r="J621" i="52"/>
  <c r="F600" i="52"/>
  <c r="H600" i="52"/>
  <c r="F590" i="52"/>
  <c r="F571" i="52"/>
  <c r="J550" i="52"/>
  <c r="L550" i="52"/>
  <c r="F472" i="52"/>
  <c r="H472" i="52"/>
  <c r="H425" i="52"/>
  <c r="J425" i="52"/>
  <c r="J323" i="52"/>
  <c r="L323" i="52"/>
  <c r="F280" i="52"/>
  <c r="J620" i="52"/>
  <c r="L620" i="52"/>
  <c r="H599" i="52"/>
  <c r="J555" i="52"/>
  <c r="H545" i="52"/>
  <c r="J372" i="52"/>
  <c r="L372" i="52"/>
  <c r="F324" i="52"/>
  <c r="H324" i="52"/>
  <c r="J283" i="52"/>
  <c r="L283" i="52"/>
  <c r="H273" i="52"/>
  <c r="J273" i="52"/>
  <c r="H577" i="52"/>
  <c r="J478" i="52"/>
  <c r="F329" i="52"/>
  <c r="J576" i="52"/>
  <c r="H547" i="52"/>
  <c r="H432" i="52"/>
  <c r="J382" i="52"/>
  <c r="H372" i="52"/>
  <c r="J322" i="52"/>
  <c r="J592" i="52"/>
  <c r="F550" i="52"/>
  <c r="F449" i="52"/>
  <c r="J456" i="52"/>
  <c r="F450" i="52"/>
  <c r="F459" i="52"/>
  <c r="F456" i="52"/>
  <c r="H252" i="52"/>
  <c r="J252" i="52"/>
  <c r="F233" i="52"/>
  <c r="J508" i="52"/>
  <c r="F507" i="52"/>
  <c r="H504" i="52"/>
  <c r="F508" i="52"/>
  <c r="F504" i="52"/>
  <c r="J302" i="52"/>
  <c r="L302" i="52"/>
  <c r="J234" i="52"/>
  <c r="L234" i="52"/>
  <c r="F213" i="52"/>
  <c r="H213" i="52"/>
  <c r="F173" i="52"/>
  <c r="J151" i="52"/>
  <c r="L151" i="52"/>
  <c r="H141" i="52"/>
  <c r="J141" i="52"/>
  <c r="J121" i="52"/>
  <c r="L121" i="52"/>
  <c r="F253" i="52"/>
  <c r="J255" i="52"/>
  <c r="J231" i="52"/>
  <c r="M302" i="52"/>
  <c r="H234" i="52"/>
  <c r="J173" i="52"/>
  <c r="H163" i="52"/>
  <c r="J163" i="52"/>
  <c r="H143" i="52"/>
  <c r="H214" i="52"/>
  <c r="J214" i="52"/>
  <c r="Z51" i="44"/>
  <c r="K49" i="44"/>
  <c r="R55" i="39"/>
  <c r="X70" i="39"/>
  <c r="J685" i="30"/>
  <c r="H688" i="30"/>
  <c r="J688" i="30"/>
  <c r="F548" i="30"/>
  <c r="H548" i="30"/>
  <c r="H621" i="30"/>
  <c r="F482" i="30"/>
  <c r="H482" i="30"/>
  <c r="J660" i="29"/>
  <c r="L660" i="29"/>
  <c r="J302" i="29"/>
  <c r="L302" i="29"/>
  <c r="J428" i="30"/>
  <c r="L428" i="30"/>
  <c r="J237" i="30"/>
  <c r="L237" i="30"/>
  <c r="F458" i="29"/>
  <c r="H458" i="29"/>
  <c r="H276" i="29"/>
  <c r="J524" i="30"/>
  <c r="J330" i="30"/>
  <c r="F623" i="29"/>
  <c r="F297" i="29"/>
  <c r="F127" i="29"/>
  <c r="H430" i="28"/>
  <c r="F554" i="29"/>
  <c r="H554" i="29"/>
  <c r="J59" i="29"/>
  <c r="L59" i="29"/>
  <c r="H377" i="28"/>
  <c r="J377" i="28"/>
  <c r="J506" i="29"/>
  <c r="H17" i="61"/>
  <c r="J83" i="59"/>
  <c r="J15" i="59"/>
  <c r="J78" i="59"/>
  <c r="J101" i="59"/>
  <c r="J164" i="59"/>
  <c r="I175" i="59"/>
  <c r="J122" i="59"/>
  <c r="J107" i="59"/>
  <c r="L119" i="59"/>
  <c r="L207" i="59"/>
  <c r="J169" i="59"/>
  <c r="J188" i="59"/>
  <c r="L188" i="59"/>
  <c r="J216" i="59"/>
  <c r="L216" i="59"/>
  <c r="J209" i="59"/>
  <c r="L209" i="59"/>
  <c r="J261" i="59"/>
  <c r="L261" i="59"/>
  <c r="J81" i="59"/>
  <c r="J76" i="59"/>
  <c r="L76" i="59"/>
  <c r="J120" i="59"/>
  <c r="H86" i="59"/>
  <c r="H14" i="59"/>
  <c r="J14" i="59"/>
  <c r="H55" i="59"/>
  <c r="J55" i="59"/>
  <c r="H104" i="59"/>
  <c r="J53" i="59"/>
  <c r="H12" i="59"/>
  <c r="H80" i="59"/>
  <c r="H149" i="59"/>
  <c r="H195" i="59"/>
  <c r="H259" i="59"/>
  <c r="H172" i="59"/>
  <c r="H170" i="59"/>
  <c r="H152" i="59"/>
  <c r="H209" i="59"/>
  <c r="H261" i="59"/>
  <c r="F55" i="59"/>
  <c r="F14" i="59"/>
  <c r="F60" i="59"/>
  <c r="F84" i="59"/>
  <c r="F62" i="59"/>
  <c r="F105" i="59"/>
  <c r="F107" i="59"/>
  <c r="F167" i="59"/>
  <c r="F151" i="59"/>
  <c r="F128" i="59"/>
  <c r="F144" i="59"/>
  <c r="F121" i="59"/>
  <c r="F145" i="59"/>
  <c r="F261" i="59"/>
  <c r="F215" i="59"/>
  <c r="F236" i="59"/>
  <c r="F39" i="59"/>
  <c r="F15" i="59"/>
  <c r="M17" i="59"/>
  <c r="M167" i="59"/>
  <c r="M163" i="59"/>
  <c r="C109" i="59"/>
  <c r="M97" i="59"/>
  <c r="M193" i="59"/>
  <c r="M102" i="59"/>
  <c r="M257" i="59"/>
  <c r="M236" i="59"/>
  <c r="H34" i="59"/>
  <c r="H108" i="58"/>
  <c r="M62" i="58"/>
  <c r="H123" i="58"/>
  <c r="H219" i="58"/>
  <c r="H173" i="58"/>
  <c r="H163" i="58"/>
  <c r="H98" i="58"/>
  <c r="H193" i="58"/>
  <c r="H130" i="58"/>
  <c r="H231" i="58"/>
  <c r="H172" i="58"/>
  <c r="H148" i="58"/>
  <c r="H237" i="58"/>
  <c r="H84" i="58"/>
  <c r="J84" i="58"/>
  <c r="H195" i="58"/>
  <c r="H65" i="58"/>
  <c r="H39" i="58"/>
  <c r="H124" i="58"/>
  <c r="H75" i="58"/>
  <c r="M76" i="58"/>
  <c r="F147" i="58"/>
  <c r="J32" i="58"/>
  <c r="L32" i="58"/>
  <c r="J77" i="58"/>
  <c r="L77" i="58"/>
  <c r="J101" i="58"/>
  <c r="J105" i="58"/>
  <c r="J34" i="58"/>
  <c r="J145" i="58"/>
  <c r="J260" i="58"/>
  <c r="J146" i="58"/>
  <c r="J100" i="58"/>
  <c r="J195" i="58"/>
  <c r="J144" i="58"/>
  <c r="J174" i="58"/>
  <c r="J122" i="58"/>
  <c r="J218" i="58"/>
  <c r="F80" i="58"/>
  <c r="F207" i="58"/>
  <c r="F127" i="58"/>
  <c r="F105" i="58"/>
  <c r="F97" i="58"/>
  <c r="F98" i="58"/>
  <c r="F56" i="58"/>
  <c r="F121" i="58"/>
  <c r="F217" i="58"/>
  <c r="F163" i="58"/>
  <c r="F262" i="58"/>
  <c r="F231" i="58"/>
  <c r="F172" i="58"/>
  <c r="F120" i="58"/>
  <c r="F216" i="58"/>
  <c r="F151" i="58"/>
  <c r="F258" i="58"/>
  <c r="F235" i="58"/>
  <c r="J37" i="58"/>
  <c r="L37" i="58"/>
  <c r="Y37" i="57"/>
  <c r="AA12" i="57"/>
  <c r="AC12" i="57"/>
  <c r="I34" i="57"/>
  <c r="AF34" i="57"/>
  <c r="Q42" i="57"/>
  <c r="AF60" i="57"/>
  <c r="AF66" i="57"/>
  <c r="AF20" i="57"/>
  <c r="AD20" i="57"/>
  <c r="AB20" i="57"/>
  <c r="O37" i="57"/>
  <c r="Q12" i="57"/>
  <c r="AF13" i="57"/>
  <c r="T59" i="57"/>
  <c r="T26" i="57"/>
  <c r="AF30" i="57"/>
  <c r="Q24" i="57"/>
  <c r="AG29" i="57"/>
  <c r="H34" i="57"/>
  <c r="U37" i="57"/>
  <c r="J254" i="53"/>
  <c r="J169" i="53"/>
  <c r="J142" i="53"/>
  <c r="J101" i="53"/>
  <c r="F38" i="53"/>
  <c r="H688" i="52"/>
  <c r="F666" i="52"/>
  <c r="F261" i="53"/>
  <c r="F233" i="53"/>
  <c r="J196" i="53"/>
  <c r="J98" i="53"/>
  <c r="L98" i="53"/>
  <c r="J695" i="52"/>
  <c r="H685" i="52"/>
  <c r="J685" i="52"/>
  <c r="J163" i="53"/>
  <c r="F40" i="53"/>
  <c r="J692" i="52"/>
  <c r="F660" i="52"/>
  <c r="F263" i="53"/>
  <c r="J233" i="53"/>
  <c r="F192" i="53"/>
  <c r="J108" i="53"/>
  <c r="F665" i="52"/>
  <c r="J230" i="53"/>
  <c r="J195" i="53"/>
  <c r="J165" i="53"/>
  <c r="F120" i="53"/>
  <c r="F86" i="53"/>
  <c r="J32" i="53"/>
  <c r="J666" i="52"/>
  <c r="F237" i="53"/>
  <c r="J81" i="53"/>
  <c r="H689" i="52"/>
  <c r="J252" i="53"/>
  <c r="F211" i="53"/>
  <c r="F169" i="53"/>
  <c r="F130" i="53"/>
  <c r="F101" i="53"/>
  <c r="F58" i="53"/>
  <c r="F684" i="52"/>
  <c r="F664" i="52"/>
  <c r="H664" i="52"/>
  <c r="J599" i="52"/>
  <c r="L599" i="52"/>
  <c r="J545" i="52"/>
  <c r="L545" i="52"/>
  <c r="F619" i="52"/>
  <c r="H619" i="52"/>
  <c r="J569" i="52"/>
  <c r="L569" i="52"/>
  <c r="H529" i="52"/>
  <c r="J529" i="52"/>
  <c r="H482" i="52"/>
  <c r="J482" i="52"/>
  <c r="F423" i="52"/>
  <c r="H423" i="52"/>
  <c r="H373" i="52"/>
  <c r="J373" i="52"/>
  <c r="J278" i="52"/>
  <c r="L278" i="52"/>
  <c r="F597" i="52"/>
  <c r="F576" i="52"/>
  <c r="F532" i="52"/>
  <c r="H532" i="52"/>
  <c r="F522" i="52"/>
  <c r="F475" i="52"/>
  <c r="H430" i="52"/>
  <c r="J430" i="52"/>
  <c r="F382" i="52"/>
  <c r="J625" i="52"/>
  <c r="H615" i="52"/>
  <c r="H596" i="52"/>
  <c r="F575" i="52"/>
  <c r="F556" i="52"/>
  <c r="J525" i="52"/>
  <c r="J429" i="52"/>
  <c r="F284" i="52"/>
  <c r="F545" i="52"/>
  <c r="F430" i="52"/>
  <c r="F370" i="52"/>
  <c r="H451" i="52"/>
  <c r="H452" i="52"/>
  <c r="J449" i="52"/>
  <c r="H458" i="52"/>
  <c r="H509" i="52"/>
  <c r="J501" i="52"/>
  <c r="H510" i="52"/>
  <c r="J507" i="52"/>
  <c r="H254" i="52"/>
  <c r="J254" i="52"/>
  <c r="J171" i="52"/>
  <c r="L171" i="52"/>
  <c r="F131" i="52"/>
  <c r="J262" i="52"/>
  <c r="H255" i="52"/>
  <c r="F254" i="52"/>
  <c r="J300" i="52"/>
  <c r="F232" i="52"/>
  <c r="J153" i="52"/>
  <c r="F141" i="52"/>
  <c r="F172" i="52"/>
  <c r="H236" i="52"/>
  <c r="J303" i="52"/>
  <c r="F347" i="52"/>
  <c r="H41" i="44"/>
  <c r="F665" i="30"/>
  <c r="J590" i="30"/>
  <c r="F472" i="30"/>
  <c r="J532" i="30"/>
  <c r="J217" i="30"/>
  <c r="L217" i="30"/>
  <c r="H601" i="29"/>
  <c r="J601" i="29"/>
  <c r="F448" i="29"/>
  <c r="J255" i="29"/>
  <c r="J596" i="28"/>
  <c r="L596" i="28"/>
  <c r="H320" i="30"/>
  <c r="H278" i="29"/>
  <c r="F82" i="29"/>
  <c r="H82" i="29"/>
  <c r="F423" i="30"/>
  <c r="H423" i="30"/>
  <c r="J236" i="30"/>
  <c r="L236" i="30"/>
  <c r="F544" i="29"/>
  <c r="F667" i="28"/>
  <c r="J354" i="28"/>
  <c r="L354" i="28"/>
  <c r="J661" i="29"/>
  <c r="H196" i="30"/>
  <c r="Y12" i="60"/>
  <c r="J79" i="59"/>
  <c r="J64" i="59"/>
  <c r="J105" i="59"/>
  <c r="L105" i="59"/>
  <c r="J211" i="59"/>
  <c r="L211" i="59"/>
  <c r="J126" i="59"/>
  <c r="J142" i="59"/>
  <c r="J123" i="59"/>
  <c r="L123" i="59"/>
  <c r="J215" i="59"/>
  <c r="L215" i="59"/>
  <c r="J171" i="59"/>
  <c r="L171" i="59"/>
  <c r="J192" i="59"/>
  <c r="J213" i="59"/>
  <c r="L213" i="59"/>
  <c r="J230" i="59"/>
  <c r="J62" i="59"/>
  <c r="J100" i="59"/>
  <c r="H42" i="59"/>
  <c r="J9" i="59"/>
  <c r="H59" i="59"/>
  <c r="J59" i="59"/>
  <c r="H129" i="59"/>
  <c r="H57" i="59"/>
  <c r="J57" i="59"/>
  <c r="H16" i="59"/>
  <c r="H191" i="59"/>
  <c r="H208" i="59"/>
  <c r="H84" i="59"/>
  <c r="H215" i="59"/>
  <c r="H187" i="59"/>
  <c r="H186" i="59"/>
  <c r="H171" i="59"/>
  <c r="H213" i="59"/>
  <c r="H233" i="59"/>
  <c r="H254" i="59"/>
  <c r="F18" i="59"/>
  <c r="F64" i="59"/>
  <c r="H64" i="59"/>
  <c r="F98" i="59"/>
  <c r="F76" i="59"/>
  <c r="F165" i="59"/>
  <c r="F142" i="59"/>
  <c r="F174" i="59"/>
  <c r="F168" i="59"/>
  <c r="F148" i="59"/>
  <c r="F125" i="59"/>
  <c r="F149" i="59"/>
  <c r="F233" i="59"/>
  <c r="F191" i="59"/>
  <c r="F254" i="59"/>
  <c r="F240" i="59"/>
  <c r="F37" i="59"/>
  <c r="M103" i="59"/>
  <c r="M168" i="59"/>
  <c r="M261" i="59"/>
  <c r="M231" i="59"/>
  <c r="H32" i="59"/>
  <c r="H100" i="58"/>
  <c r="H58" i="58"/>
  <c r="H131" i="58"/>
  <c r="H232" i="58"/>
  <c r="H192" i="58"/>
  <c r="H171" i="58"/>
  <c r="H106" i="58"/>
  <c r="H207" i="58"/>
  <c r="H142" i="58"/>
  <c r="H239" i="58"/>
  <c r="H191" i="58"/>
  <c r="H167" i="58"/>
  <c r="H255" i="58"/>
  <c r="M80" i="58"/>
  <c r="M85" i="58"/>
  <c r="M125" i="58"/>
  <c r="M107" i="58"/>
  <c r="H62" i="58"/>
  <c r="H168" i="58"/>
  <c r="M63" i="58"/>
  <c r="H187" i="58"/>
  <c r="H38" i="58"/>
  <c r="J102" i="58"/>
  <c r="J40" i="58"/>
  <c r="L40" i="58"/>
  <c r="J53" i="58"/>
  <c r="J85" i="58"/>
  <c r="L85" i="58"/>
  <c r="J189" i="58"/>
  <c r="J170" i="58"/>
  <c r="J42" i="58"/>
  <c r="J263" i="58"/>
  <c r="J186" i="58"/>
  <c r="J165" i="58"/>
  <c r="J108" i="58"/>
  <c r="J209" i="58"/>
  <c r="J152" i="58"/>
  <c r="J259" i="58"/>
  <c r="J185" i="58"/>
  <c r="J130" i="58"/>
  <c r="J231" i="58"/>
  <c r="F35" i="58"/>
  <c r="H35" i="58"/>
  <c r="F31" i="58"/>
  <c r="F174" i="58"/>
  <c r="F130" i="58"/>
  <c r="F119" i="58"/>
  <c r="F122" i="58"/>
  <c r="F64" i="58"/>
  <c r="F129" i="58"/>
  <c r="H129" i="58"/>
  <c r="F230" i="58"/>
  <c r="F171" i="58"/>
  <c r="F142" i="58"/>
  <c r="F239" i="58"/>
  <c r="F191" i="58"/>
  <c r="F128" i="58"/>
  <c r="F229" i="58"/>
  <c r="F170" i="58"/>
  <c r="F263" i="58"/>
  <c r="F253" i="58"/>
  <c r="AF63" i="57"/>
  <c r="H63" i="57"/>
  <c r="I25" i="57"/>
  <c r="Q50" i="57"/>
  <c r="AF43" i="57"/>
  <c r="AB43" i="57"/>
  <c r="AD43" i="57"/>
  <c r="AF54" i="57"/>
  <c r="AF59" i="57"/>
  <c r="Q20" i="57"/>
  <c r="AG12" i="57"/>
  <c r="T45" i="57"/>
  <c r="T12" i="57"/>
  <c r="Q13" i="57"/>
  <c r="AA34" i="57"/>
  <c r="AC34" i="57"/>
  <c r="K63" i="57"/>
  <c r="AF33" i="57"/>
  <c r="H11" i="57"/>
  <c r="J130" i="53"/>
  <c r="J36" i="53"/>
  <c r="F686" i="52"/>
  <c r="J259" i="53"/>
  <c r="L259" i="53"/>
  <c r="J231" i="53"/>
  <c r="L231" i="53"/>
  <c r="F149" i="53"/>
  <c r="F121" i="53"/>
  <c r="F87" i="53"/>
  <c r="F57" i="53"/>
  <c r="F671" i="52"/>
  <c r="H671" i="52"/>
  <c r="F661" i="52"/>
  <c r="F230" i="53"/>
  <c r="F187" i="53"/>
  <c r="J152" i="53"/>
  <c r="F105" i="53"/>
  <c r="F76" i="53"/>
  <c r="J38" i="53"/>
  <c r="H670" i="52"/>
  <c r="J261" i="53"/>
  <c r="J218" i="53"/>
  <c r="J190" i="53"/>
  <c r="F143" i="53"/>
  <c r="H687" i="52"/>
  <c r="F252" i="53"/>
  <c r="J84" i="53"/>
  <c r="F56" i="53"/>
  <c r="J686" i="52"/>
  <c r="J235" i="53"/>
  <c r="F194" i="53"/>
  <c r="F164" i="53"/>
  <c r="F125" i="53"/>
  <c r="F39" i="53"/>
  <c r="F687" i="52"/>
  <c r="J240" i="53"/>
  <c r="J209" i="53"/>
  <c r="J167" i="53"/>
  <c r="J128" i="53"/>
  <c r="J99" i="53"/>
  <c r="J56" i="53"/>
  <c r="H694" i="52"/>
  <c r="F555" i="52"/>
  <c r="F598" i="52"/>
  <c r="F579" i="52"/>
  <c r="H548" i="52"/>
  <c r="J548" i="52"/>
  <c r="F527" i="52"/>
  <c r="H527" i="52"/>
  <c r="F480" i="52"/>
  <c r="H480" i="52"/>
  <c r="H433" i="52"/>
  <c r="J433" i="52"/>
  <c r="F371" i="52"/>
  <c r="H371" i="52"/>
  <c r="H321" i="52"/>
  <c r="J321" i="52"/>
  <c r="H618" i="52"/>
  <c r="J618" i="52"/>
  <c r="J574" i="52"/>
  <c r="L574" i="52"/>
  <c r="H553" i="52"/>
  <c r="J473" i="52"/>
  <c r="L473" i="52"/>
  <c r="F428" i="52"/>
  <c r="H428" i="52"/>
  <c r="J380" i="52"/>
  <c r="L380" i="52"/>
  <c r="H370" i="52"/>
  <c r="J370" i="52"/>
  <c r="F322" i="52"/>
  <c r="H281" i="52"/>
  <c r="J281" i="52"/>
  <c r="F613" i="52"/>
  <c r="F594" i="52"/>
  <c r="J544" i="52"/>
  <c r="H476" i="52"/>
  <c r="J377" i="52"/>
  <c r="J614" i="52"/>
  <c r="J595" i="52"/>
  <c r="H574" i="52"/>
  <c r="H555" i="52"/>
  <c r="J522" i="52"/>
  <c r="J475" i="52"/>
  <c r="H380" i="52"/>
  <c r="J330" i="52"/>
  <c r="H320" i="52"/>
  <c r="J277" i="52"/>
  <c r="J600" i="52"/>
  <c r="H590" i="52"/>
  <c r="J448" i="52"/>
  <c r="F455" i="52"/>
  <c r="F448" i="52"/>
  <c r="F241" i="52"/>
  <c r="F499" i="52"/>
  <c r="J506" i="52"/>
  <c r="F500" i="52"/>
  <c r="F509" i="52"/>
  <c r="F506" i="52"/>
  <c r="H506" i="52"/>
  <c r="F298" i="52"/>
  <c r="H298" i="52"/>
  <c r="H232" i="52"/>
  <c r="J232" i="52"/>
  <c r="F211" i="52"/>
  <c r="H149" i="52"/>
  <c r="J149" i="52"/>
  <c r="J129" i="52"/>
  <c r="L129" i="52"/>
  <c r="H119" i="52"/>
  <c r="J119" i="52"/>
  <c r="F256" i="52"/>
  <c r="H256" i="52"/>
  <c r="J239" i="52"/>
  <c r="H229" i="52"/>
  <c r="J211" i="52"/>
  <c r="H171" i="52"/>
  <c r="J131" i="52"/>
  <c r="F59" i="52"/>
  <c r="F152" i="52"/>
  <c r="H400" i="52"/>
  <c r="Z14" i="44"/>
  <c r="Z8" i="44"/>
  <c r="J12" i="39"/>
  <c r="J10" i="39"/>
  <c r="J36" i="39"/>
  <c r="J14" i="39"/>
  <c r="T41" i="39"/>
  <c r="J18" i="39"/>
  <c r="J30" i="39"/>
  <c r="J22" i="39"/>
  <c r="J28" i="39"/>
  <c r="J20" i="39"/>
  <c r="AG41" i="39"/>
  <c r="J34" i="39"/>
  <c r="J26" i="39"/>
  <c r="J31" i="39"/>
  <c r="F618" i="30"/>
  <c r="F621" i="30"/>
  <c r="H687" i="30"/>
  <c r="J687" i="30"/>
  <c r="J579" i="30"/>
  <c r="F477" i="30"/>
  <c r="F452" i="30"/>
  <c r="H452" i="30"/>
  <c r="H596" i="29"/>
  <c r="J596" i="29"/>
  <c r="J273" i="29"/>
  <c r="L273" i="29"/>
  <c r="H207" i="30"/>
  <c r="J207" i="30"/>
  <c r="F577" i="29"/>
  <c r="H577" i="29"/>
  <c r="F212" i="29"/>
  <c r="F554" i="28"/>
  <c r="J304" i="29"/>
  <c r="J300" i="30"/>
  <c r="J257" i="29"/>
  <c r="F370" i="28"/>
  <c r="F398" i="30"/>
  <c r="H398" i="30"/>
  <c r="J216" i="30"/>
  <c r="L216" i="30"/>
  <c r="F349" i="29"/>
  <c r="H349" i="29"/>
  <c r="F599" i="28"/>
  <c r="H599" i="28"/>
  <c r="H344" i="28"/>
  <c r="J344" i="28"/>
  <c r="H619" i="29"/>
  <c r="J259" i="29"/>
  <c r="F197" i="30"/>
  <c r="M299" i="52"/>
  <c r="F251" i="52"/>
  <c r="F212" i="52"/>
  <c r="H212" i="52"/>
  <c r="J170" i="52"/>
  <c r="L170" i="52"/>
  <c r="J150" i="52"/>
  <c r="L150" i="52"/>
  <c r="J120" i="52"/>
  <c r="L120" i="52"/>
  <c r="F64" i="52"/>
  <c r="H64" i="52"/>
  <c r="F451" i="52"/>
  <c r="F234" i="52"/>
  <c r="F163" i="52"/>
  <c r="F143" i="52"/>
  <c r="H76" i="52"/>
  <c r="H297" i="52"/>
  <c r="H299" i="52"/>
  <c r="J299" i="52"/>
  <c r="J296" i="52"/>
  <c r="F399" i="52"/>
  <c r="J396" i="52"/>
  <c r="F403" i="52"/>
  <c r="F396" i="52"/>
  <c r="J55" i="52"/>
  <c r="D146" i="50"/>
  <c r="H60" i="52"/>
  <c r="H355" i="52"/>
  <c r="J346" i="52"/>
  <c r="J352" i="52"/>
  <c r="F346" i="52"/>
  <c r="F352" i="52"/>
  <c r="J190" i="52"/>
  <c r="F197" i="52"/>
  <c r="H194" i="52"/>
  <c r="J191" i="52"/>
  <c r="H187" i="52"/>
  <c r="J187" i="52"/>
  <c r="J197" i="52"/>
  <c r="M85" i="52"/>
  <c r="F54" i="52"/>
  <c r="F63" i="52"/>
  <c r="G140" i="50"/>
  <c r="E146" i="50"/>
  <c r="H140" i="50"/>
  <c r="K140" i="50" s="1"/>
  <c r="H62" i="52"/>
  <c r="I142" i="49"/>
  <c r="I145" i="49"/>
  <c r="M136" i="49"/>
  <c r="L136" i="49"/>
  <c r="O141" i="49"/>
  <c r="N141" i="49"/>
  <c r="D146" i="49"/>
  <c r="C129" i="47"/>
  <c r="T28" i="44"/>
  <c r="AC25" i="44"/>
  <c r="AC14" i="44"/>
  <c r="S28" i="44"/>
  <c r="S36" i="44"/>
  <c r="S17" i="44"/>
  <c r="S9" i="44"/>
  <c r="S12" i="44"/>
  <c r="S20" i="44"/>
  <c r="X37" i="44"/>
  <c r="O37" i="44"/>
  <c r="Q37" i="44" s="1"/>
  <c r="I20" i="39"/>
  <c r="U37" i="39"/>
  <c r="I56" i="39"/>
  <c r="R49" i="39"/>
  <c r="AF25" i="39"/>
  <c r="AG9" i="39"/>
  <c r="AD68" i="39"/>
  <c r="P70" i="39"/>
  <c r="AF19" i="39"/>
  <c r="H10" i="39"/>
  <c r="R69" i="39"/>
  <c r="U70" i="39"/>
  <c r="H36" i="39"/>
  <c r="N37" i="39"/>
  <c r="Q61" i="39"/>
  <c r="AF20" i="39"/>
  <c r="J662" i="30"/>
  <c r="F596" i="30"/>
  <c r="F574" i="30"/>
  <c r="F552" i="30"/>
  <c r="F686" i="30"/>
  <c r="H686" i="30"/>
  <c r="H665" i="30"/>
  <c r="J665" i="30"/>
  <c r="J619" i="30"/>
  <c r="L619" i="30"/>
  <c r="F599" i="30"/>
  <c r="F579" i="30"/>
  <c r="H579" i="30"/>
  <c r="F569" i="30"/>
  <c r="F696" i="30"/>
  <c r="J621" i="30"/>
  <c r="F685" i="30"/>
  <c r="H685" i="30"/>
  <c r="F662" i="30"/>
  <c r="H662" i="30"/>
  <c r="F620" i="30"/>
  <c r="F598" i="30"/>
  <c r="J663" i="30"/>
  <c r="F619" i="30"/>
  <c r="H599" i="30"/>
  <c r="F695" i="30"/>
  <c r="F664" i="30"/>
  <c r="J568" i="30"/>
  <c r="J275" i="30"/>
  <c r="H692" i="29"/>
  <c r="H669" i="29"/>
  <c r="J623" i="29"/>
  <c r="H613" i="29"/>
  <c r="H591" i="29"/>
  <c r="J500" i="29"/>
  <c r="J474" i="29"/>
  <c r="H259" i="29"/>
  <c r="F402" i="30"/>
  <c r="H402" i="30"/>
  <c r="F282" i="30"/>
  <c r="J78" i="30"/>
  <c r="F670" i="29"/>
  <c r="F624" i="29"/>
  <c r="H624" i="29"/>
  <c r="F614" i="29"/>
  <c r="F594" i="29"/>
  <c r="H594" i="29"/>
  <c r="F550" i="29"/>
  <c r="H550" i="29"/>
  <c r="F507" i="29"/>
  <c r="F483" i="29"/>
  <c r="H483" i="29"/>
  <c r="F473" i="29"/>
  <c r="F426" i="29"/>
  <c r="F283" i="29"/>
  <c r="F262" i="29"/>
  <c r="H262" i="29"/>
  <c r="F252" i="29"/>
  <c r="F527" i="30"/>
  <c r="H527" i="30"/>
  <c r="H533" i="30"/>
  <c r="J530" i="30"/>
  <c r="L530" i="30"/>
  <c r="J483" i="30"/>
  <c r="H473" i="30"/>
  <c r="J453" i="30"/>
  <c r="J403" i="30"/>
  <c r="F380" i="30"/>
  <c r="F330" i="30"/>
  <c r="J277" i="30"/>
  <c r="F256" i="30"/>
  <c r="F175" i="30"/>
  <c r="F63" i="30"/>
  <c r="F684" i="29"/>
  <c r="F599" i="29"/>
  <c r="F555" i="29"/>
  <c r="H555" i="29"/>
  <c r="F545" i="29"/>
  <c r="F480" i="29"/>
  <c r="F433" i="29"/>
  <c r="H433" i="29"/>
  <c r="F423" i="29"/>
  <c r="F303" i="29"/>
  <c r="F274" i="29"/>
  <c r="J210" i="29"/>
  <c r="L210" i="29"/>
  <c r="H149" i="29"/>
  <c r="J149" i="29"/>
  <c r="J129" i="29"/>
  <c r="L129" i="29"/>
  <c r="H119" i="29"/>
  <c r="J119" i="29"/>
  <c r="H664" i="28"/>
  <c r="J664" i="28"/>
  <c r="J552" i="28"/>
  <c r="L552" i="28"/>
  <c r="F434" i="28"/>
  <c r="H434" i="28"/>
  <c r="F424" i="28"/>
  <c r="F374" i="28"/>
  <c r="F349" i="28"/>
  <c r="J458" i="30"/>
  <c r="H448" i="30"/>
  <c r="F666" i="29"/>
  <c r="J600" i="29"/>
  <c r="H590" i="29"/>
  <c r="J503" i="30"/>
  <c r="J477" i="30"/>
  <c r="F434" i="30"/>
  <c r="H434" i="30"/>
  <c r="H378" i="30"/>
  <c r="F318" i="30"/>
  <c r="H277" i="30"/>
  <c r="J239" i="30"/>
  <c r="H229" i="30"/>
  <c r="H83" i="30"/>
  <c r="F65" i="30"/>
  <c r="J667" i="29"/>
  <c r="F601" i="29"/>
  <c r="F571" i="29"/>
  <c r="H551" i="29"/>
  <c r="J531" i="29"/>
  <c r="H521" i="29"/>
  <c r="F500" i="29"/>
  <c r="H476" i="29"/>
  <c r="J456" i="29"/>
  <c r="H329" i="29"/>
  <c r="J329" i="29"/>
  <c r="H307" i="29"/>
  <c r="F276" i="29"/>
  <c r="F216" i="29"/>
  <c r="F185" i="29"/>
  <c r="J145" i="29"/>
  <c r="F672" i="28"/>
  <c r="H672" i="28"/>
  <c r="H596" i="28"/>
  <c r="F428" i="28"/>
  <c r="H380" i="28"/>
  <c r="H347" i="28"/>
  <c r="J500" i="30"/>
  <c r="L500" i="30"/>
  <c r="F476" i="30"/>
  <c r="H433" i="30"/>
  <c r="J433" i="30"/>
  <c r="H408" i="30"/>
  <c r="J408" i="30"/>
  <c r="F373" i="30"/>
  <c r="H373" i="30"/>
  <c r="F323" i="30"/>
  <c r="H323" i="30"/>
  <c r="J284" i="30"/>
  <c r="H274" i="30"/>
  <c r="J274" i="30"/>
  <c r="F255" i="30"/>
  <c r="J164" i="30"/>
  <c r="L164" i="30"/>
  <c r="F78" i="30"/>
  <c r="H78" i="30"/>
  <c r="F60" i="30"/>
  <c r="H693" i="29"/>
  <c r="J693" i="29"/>
  <c r="F660" i="29"/>
  <c r="J594" i="29"/>
  <c r="F532" i="29"/>
  <c r="H532" i="29"/>
  <c r="F522" i="29"/>
  <c r="J475" i="29"/>
  <c r="F407" i="29"/>
  <c r="H407" i="29"/>
  <c r="F397" i="29"/>
  <c r="H326" i="29"/>
  <c r="J326" i="29"/>
  <c r="J285" i="29"/>
  <c r="H275" i="29"/>
  <c r="J254" i="29"/>
  <c r="H215" i="29"/>
  <c r="J215" i="29"/>
  <c r="F196" i="29"/>
  <c r="F167" i="29"/>
  <c r="H148" i="29"/>
  <c r="J148" i="29"/>
  <c r="J128" i="29"/>
  <c r="L128" i="29"/>
  <c r="H57" i="29"/>
  <c r="J57" i="29"/>
  <c r="J665" i="28"/>
  <c r="L665" i="28"/>
  <c r="F553" i="28"/>
  <c r="F472" i="28"/>
  <c r="H472" i="28"/>
  <c r="F375" i="28"/>
  <c r="H375" i="28"/>
  <c r="F475" i="30"/>
  <c r="J399" i="30"/>
  <c r="F285" i="30"/>
  <c r="F617" i="29"/>
  <c r="J547" i="29"/>
  <c r="H54" i="29"/>
  <c r="H598" i="28"/>
  <c r="H471" i="28"/>
  <c r="J188" i="30"/>
  <c r="J194" i="30"/>
  <c r="H404" i="28"/>
  <c r="J239" i="28"/>
  <c r="L239" i="28"/>
  <c r="H528" i="28"/>
  <c r="F189" i="28"/>
  <c r="H189" i="28"/>
  <c r="F131" i="30"/>
  <c r="F457" i="28"/>
  <c r="F150" i="28"/>
  <c r="H150" i="28"/>
  <c r="J84" i="52"/>
  <c r="L84" i="52"/>
  <c r="J297" i="52"/>
  <c r="J241" i="52"/>
  <c r="H231" i="52"/>
  <c r="F130" i="52"/>
  <c r="F306" i="52"/>
  <c r="J213" i="52"/>
  <c r="H173" i="52"/>
  <c r="H153" i="52"/>
  <c r="H123" i="52"/>
  <c r="J295" i="52"/>
  <c r="F302" i="52"/>
  <c r="H260" i="52"/>
  <c r="J235" i="52"/>
  <c r="H216" i="52"/>
  <c r="F345" i="52"/>
  <c r="C146" i="49"/>
  <c r="J401" i="52"/>
  <c r="F408" i="52"/>
  <c r="H405" i="52"/>
  <c r="J402" i="52"/>
  <c r="H398" i="52"/>
  <c r="J408" i="52"/>
  <c r="J63" i="52"/>
  <c r="H55" i="52"/>
  <c r="F355" i="52"/>
  <c r="H352" i="52"/>
  <c r="H348" i="52"/>
  <c r="J345" i="52"/>
  <c r="H354" i="52"/>
  <c r="F190" i="52"/>
  <c r="F196" i="52"/>
  <c r="J64" i="52"/>
  <c r="F65" i="52"/>
  <c r="F76" i="52"/>
  <c r="G145" i="50"/>
  <c r="H145" i="50"/>
  <c r="K145" i="50" s="1"/>
  <c r="J146" i="49"/>
  <c r="O146" i="49" s="1"/>
  <c r="L139" i="49"/>
  <c r="M139" i="49"/>
  <c r="H68" i="44"/>
  <c r="H49" i="44"/>
  <c r="Q36" i="44"/>
  <c r="Z25" i="44"/>
  <c r="F37" i="44"/>
  <c r="H12" i="44"/>
  <c r="X70" i="44"/>
  <c r="T57" i="44"/>
  <c r="P37" i="44"/>
  <c r="E9" i="45"/>
  <c r="E38" i="45"/>
  <c r="T46" i="44"/>
  <c r="G37" i="44"/>
  <c r="H22" i="39"/>
  <c r="AD57" i="39"/>
  <c r="H31" i="39"/>
  <c r="T57" i="39"/>
  <c r="AF57" i="39"/>
  <c r="M37" i="39"/>
  <c r="M70" i="39"/>
  <c r="R45" i="39"/>
  <c r="AF21" i="39"/>
  <c r="AB21" i="39"/>
  <c r="AD21" i="39"/>
  <c r="F37" i="39"/>
  <c r="H12" i="39"/>
  <c r="Q69" i="39"/>
  <c r="Q66" i="39"/>
  <c r="X37" i="39"/>
  <c r="AF10" i="39"/>
  <c r="AF14" i="39"/>
  <c r="AF28" i="39"/>
  <c r="J693" i="30"/>
  <c r="H696" i="30"/>
  <c r="J696" i="30"/>
  <c r="F663" i="30"/>
  <c r="H663" i="30"/>
  <c r="J597" i="30"/>
  <c r="L597" i="30"/>
  <c r="J684" i="30"/>
  <c r="J599" i="30"/>
  <c r="J569" i="30"/>
  <c r="F549" i="30"/>
  <c r="H695" i="30"/>
  <c r="J695" i="30"/>
  <c r="H672" i="30"/>
  <c r="J672" i="30"/>
  <c r="J618" i="30"/>
  <c r="L618" i="30"/>
  <c r="J596" i="30"/>
  <c r="L596" i="30"/>
  <c r="F576" i="30"/>
  <c r="F556" i="30"/>
  <c r="H556" i="30"/>
  <c r="F546" i="30"/>
  <c r="J694" i="30"/>
  <c r="H684" i="30"/>
  <c r="F597" i="30"/>
  <c r="H577" i="30"/>
  <c r="H618" i="30"/>
  <c r="J598" i="30"/>
  <c r="F690" i="29"/>
  <c r="F667" i="29"/>
  <c r="F257" i="29"/>
  <c r="F480" i="30"/>
  <c r="F460" i="30"/>
  <c r="H460" i="30"/>
  <c r="F450" i="30"/>
  <c r="J280" i="30"/>
  <c r="L280" i="30"/>
  <c r="H76" i="30"/>
  <c r="J76" i="30"/>
  <c r="H689" i="29"/>
  <c r="J689" i="29"/>
  <c r="J668" i="29"/>
  <c r="L668" i="29"/>
  <c r="J505" i="29"/>
  <c r="L505" i="29"/>
  <c r="J471" i="29"/>
  <c r="L471" i="29"/>
  <c r="J424" i="29"/>
  <c r="L424" i="29"/>
  <c r="H300" i="29"/>
  <c r="J300" i="29"/>
  <c r="J281" i="29"/>
  <c r="L281" i="29"/>
  <c r="F532" i="30"/>
  <c r="J533" i="30"/>
  <c r="J509" i="30"/>
  <c r="F471" i="30"/>
  <c r="H426" i="30"/>
  <c r="J426" i="30"/>
  <c r="J378" i="30"/>
  <c r="L378" i="30"/>
  <c r="J328" i="30"/>
  <c r="L328" i="30"/>
  <c r="H318" i="30"/>
  <c r="J318" i="30"/>
  <c r="H296" i="30"/>
  <c r="J296" i="30"/>
  <c r="J254" i="30"/>
  <c r="L254" i="30"/>
  <c r="H235" i="30"/>
  <c r="J235" i="30"/>
  <c r="H215" i="30"/>
  <c r="J215" i="30"/>
  <c r="J173" i="30"/>
  <c r="L173" i="30"/>
  <c r="H163" i="30"/>
  <c r="J163" i="30"/>
  <c r="H694" i="29"/>
  <c r="H663" i="29"/>
  <c r="J617" i="29"/>
  <c r="F575" i="29"/>
  <c r="F533" i="29"/>
  <c r="H533" i="29"/>
  <c r="F523" i="29"/>
  <c r="J502" i="29"/>
  <c r="F456" i="29"/>
  <c r="F408" i="29"/>
  <c r="H408" i="29"/>
  <c r="F398" i="29"/>
  <c r="F348" i="29"/>
  <c r="F323" i="29"/>
  <c r="H284" i="29"/>
  <c r="J284" i="29"/>
  <c r="J263" i="29"/>
  <c r="H253" i="29"/>
  <c r="F189" i="29"/>
  <c r="F168" i="29"/>
  <c r="F147" i="29"/>
  <c r="H147" i="29"/>
  <c r="F662" i="28"/>
  <c r="H662" i="28"/>
  <c r="H594" i="28"/>
  <c r="J594" i="28"/>
  <c r="F479" i="28"/>
  <c r="J422" i="28"/>
  <c r="L422" i="28"/>
  <c r="J372" i="28"/>
  <c r="L372" i="28"/>
  <c r="J347" i="28"/>
  <c r="L347" i="28"/>
  <c r="H62" i="30"/>
  <c r="J62" i="30"/>
  <c r="J473" i="29"/>
  <c r="H302" i="29"/>
  <c r="J283" i="29"/>
  <c r="H273" i="29"/>
  <c r="J455" i="30"/>
  <c r="J422" i="30"/>
  <c r="F376" i="30"/>
  <c r="H328" i="30"/>
  <c r="H298" i="30"/>
  <c r="F275" i="30"/>
  <c r="J219" i="30"/>
  <c r="H209" i="30"/>
  <c r="J167" i="30"/>
  <c r="F81" i="30"/>
  <c r="J53" i="30"/>
  <c r="H688" i="29"/>
  <c r="F549" i="29"/>
  <c r="H510" i="29"/>
  <c r="F474" i="29"/>
  <c r="J431" i="29"/>
  <c r="J398" i="29"/>
  <c r="F327" i="29"/>
  <c r="F305" i="29"/>
  <c r="H255" i="29"/>
  <c r="H195" i="29"/>
  <c r="H166" i="29"/>
  <c r="H76" i="29"/>
  <c r="J660" i="28"/>
  <c r="F594" i="28"/>
  <c r="H552" i="28"/>
  <c r="F483" i="28"/>
  <c r="H483" i="28"/>
  <c r="F378" i="28"/>
  <c r="F345" i="28"/>
  <c r="F510" i="30"/>
  <c r="J474" i="30"/>
  <c r="L474" i="30"/>
  <c r="F431" i="30"/>
  <c r="H431" i="30"/>
  <c r="F406" i="30"/>
  <c r="H406" i="30"/>
  <c r="F396" i="30"/>
  <c r="H303" i="30"/>
  <c r="J303" i="30"/>
  <c r="J253" i="30"/>
  <c r="L253" i="30"/>
  <c r="H234" i="30"/>
  <c r="J234" i="30"/>
  <c r="H214" i="30"/>
  <c r="J214" i="30"/>
  <c r="F174" i="30"/>
  <c r="F76" i="30"/>
  <c r="J58" i="30"/>
  <c r="L58" i="30"/>
  <c r="F691" i="29"/>
  <c r="H691" i="29"/>
  <c r="H670" i="29"/>
  <c r="J624" i="29"/>
  <c r="H614" i="29"/>
  <c r="J614" i="29"/>
  <c r="F574" i="29"/>
  <c r="F552" i="29"/>
  <c r="J509" i="29"/>
  <c r="H499" i="29"/>
  <c r="J499" i="29"/>
  <c r="F455" i="29"/>
  <c r="F430" i="29"/>
  <c r="F347" i="29"/>
  <c r="F324" i="29"/>
  <c r="H324" i="29"/>
  <c r="H304" i="29"/>
  <c r="F273" i="29"/>
  <c r="F213" i="29"/>
  <c r="H213" i="29"/>
  <c r="J194" i="29"/>
  <c r="L194" i="29"/>
  <c r="J165" i="29"/>
  <c r="L165" i="29"/>
  <c r="F146" i="29"/>
  <c r="H146" i="29"/>
  <c r="F597" i="28"/>
  <c r="J551" i="28"/>
  <c r="L551" i="28"/>
  <c r="H482" i="28"/>
  <c r="J482" i="28"/>
  <c r="F433" i="28"/>
  <c r="H433" i="28"/>
  <c r="F423" i="28"/>
  <c r="H352" i="28"/>
  <c r="J352" i="28"/>
  <c r="H455" i="30"/>
  <c r="J432" i="30"/>
  <c r="H422" i="30"/>
  <c r="J273" i="30"/>
  <c r="H53" i="30"/>
  <c r="H690" i="29"/>
  <c r="J669" i="29"/>
  <c r="H597" i="29"/>
  <c r="J577" i="29"/>
  <c r="H567" i="29"/>
  <c r="H504" i="29"/>
  <c r="J480" i="29"/>
  <c r="J450" i="29"/>
  <c r="J303" i="29"/>
  <c r="J274" i="29"/>
  <c r="H257" i="29"/>
  <c r="J662" i="28"/>
  <c r="F596" i="28"/>
  <c r="J481" i="28"/>
  <c r="F568" i="28"/>
  <c r="F307" i="28"/>
  <c r="H352" i="30"/>
  <c r="H229" i="28"/>
  <c r="J229" i="28"/>
  <c r="H128" i="30"/>
  <c r="J400" i="28"/>
  <c r="L400" i="28"/>
  <c r="J231" i="29"/>
  <c r="J145" i="52"/>
  <c r="H82" i="52"/>
  <c r="J82" i="52"/>
  <c r="F229" i="52"/>
  <c r="F210" i="52"/>
  <c r="H168" i="52"/>
  <c r="J168" i="52"/>
  <c r="H148" i="52"/>
  <c r="J148" i="52"/>
  <c r="J128" i="52"/>
  <c r="L128" i="52"/>
  <c r="F85" i="52"/>
  <c r="H85" i="52"/>
  <c r="F56" i="52"/>
  <c r="F171" i="52"/>
  <c r="F151" i="52"/>
  <c r="F121" i="52"/>
  <c r="H456" i="52"/>
  <c r="F307" i="52"/>
  <c r="H304" i="52"/>
  <c r="J301" i="52"/>
  <c r="F214" i="52"/>
  <c r="M400" i="52"/>
  <c r="F401" i="52"/>
  <c r="H57" i="52"/>
  <c r="J53" i="52"/>
  <c r="L53" i="52"/>
  <c r="H145" i="49"/>
  <c r="G145" i="49"/>
  <c r="H63" i="52"/>
  <c r="J344" i="52"/>
  <c r="F351" i="52"/>
  <c r="F344" i="52"/>
  <c r="F189" i="52"/>
  <c r="H186" i="52"/>
  <c r="J196" i="52"/>
  <c r="H192" i="52"/>
  <c r="J189" i="52"/>
  <c r="L189" i="52"/>
  <c r="F62" i="52"/>
  <c r="H349" i="52"/>
  <c r="C146" i="50"/>
  <c r="T36" i="44"/>
  <c r="AC33" i="44"/>
  <c r="Q57" i="44"/>
  <c r="R47" i="39"/>
  <c r="I36" i="39"/>
  <c r="AF16" i="39"/>
  <c r="E37" i="39"/>
  <c r="R65" i="39"/>
  <c r="AF35" i="39"/>
  <c r="H26" i="39"/>
  <c r="Y37" i="39"/>
  <c r="E70" i="39"/>
  <c r="Q21" i="39"/>
  <c r="Q41" i="39"/>
  <c r="AF18" i="39"/>
  <c r="AF22" i="39"/>
  <c r="AF36" i="39"/>
  <c r="L37" i="39"/>
  <c r="AB64" i="39"/>
  <c r="AC41" i="39"/>
  <c r="AA41" i="39"/>
  <c r="J670" i="30"/>
  <c r="H660" i="30"/>
  <c r="J614" i="30"/>
  <c r="F694" i="30"/>
  <c r="H694" i="30"/>
  <c r="F684" i="30"/>
  <c r="H617" i="30"/>
  <c r="J617" i="30"/>
  <c r="F577" i="30"/>
  <c r="F555" i="30"/>
  <c r="J661" i="30"/>
  <c r="H619" i="30"/>
  <c r="J547" i="30"/>
  <c r="L547" i="30"/>
  <c r="F693" i="30"/>
  <c r="H693" i="30"/>
  <c r="F670" i="30"/>
  <c r="H670" i="30"/>
  <c r="F660" i="30"/>
  <c r="J574" i="30"/>
  <c r="L574" i="30"/>
  <c r="J544" i="30"/>
  <c r="L544" i="30"/>
  <c r="J671" i="30"/>
  <c r="H661" i="30"/>
  <c r="F575" i="30"/>
  <c r="H555" i="30"/>
  <c r="F672" i="30"/>
  <c r="F616" i="30"/>
  <c r="J576" i="30"/>
  <c r="J546" i="30"/>
  <c r="J473" i="30"/>
  <c r="J451" i="30"/>
  <c r="J283" i="30"/>
  <c r="H273" i="30"/>
  <c r="H621" i="29"/>
  <c r="H599" i="29"/>
  <c r="J508" i="29"/>
  <c r="H498" i="29"/>
  <c r="H472" i="29"/>
  <c r="J297" i="29"/>
  <c r="J276" i="29"/>
  <c r="J478" i="30"/>
  <c r="L478" i="30"/>
  <c r="J448" i="30"/>
  <c r="L448" i="30"/>
  <c r="F400" i="30"/>
  <c r="H60" i="30"/>
  <c r="J60" i="30"/>
  <c r="F687" i="29"/>
  <c r="H687" i="29"/>
  <c r="F622" i="29"/>
  <c r="F602" i="29"/>
  <c r="H602" i="29"/>
  <c r="F592" i="29"/>
  <c r="F548" i="29"/>
  <c r="F481" i="29"/>
  <c r="F434" i="29"/>
  <c r="F298" i="29"/>
  <c r="H298" i="29"/>
  <c r="F260" i="29"/>
  <c r="J522" i="30"/>
  <c r="L522" i="30"/>
  <c r="J526" i="30"/>
  <c r="H481" i="30"/>
  <c r="H451" i="30"/>
  <c r="F424" i="30"/>
  <c r="H424" i="30"/>
  <c r="H401" i="30"/>
  <c r="J401" i="30"/>
  <c r="J285" i="30"/>
  <c r="H275" i="30"/>
  <c r="F233" i="30"/>
  <c r="H233" i="30"/>
  <c r="F213" i="30"/>
  <c r="H213" i="30"/>
  <c r="J83" i="30"/>
  <c r="F61" i="30"/>
  <c r="F692" i="29"/>
  <c r="F661" i="29"/>
  <c r="J573" i="29"/>
  <c r="L573" i="29"/>
  <c r="F553" i="29"/>
  <c r="J521" i="29"/>
  <c r="L521" i="29"/>
  <c r="J454" i="29"/>
  <c r="L454" i="29"/>
  <c r="F431" i="29"/>
  <c r="J396" i="29"/>
  <c r="L396" i="29"/>
  <c r="J346" i="29"/>
  <c r="L346" i="29"/>
  <c r="J321" i="29"/>
  <c r="L321" i="29"/>
  <c r="F282" i="29"/>
  <c r="F251" i="29"/>
  <c r="H208" i="29"/>
  <c r="J208" i="29"/>
  <c r="J187" i="29"/>
  <c r="L187" i="29"/>
  <c r="J166" i="29"/>
  <c r="L166" i="29"/>
  <c r="H127" i="29"/>
  <c r="J127" i="29"/>
  <c r="F592" i="28"/>
  <c r="H592" i="28"/>
  <c r="H550" i="28"/>
  <c r="J550" i="28"/>
  <c r="J477" i="28"/>
  <c r="L477" i="28"/>
  <c r="F432" i="28"/>
  <c r="F382" i="28"/>
  <c r="H456" i="30"/>
  <c r="H54" i="30"/>
  <c r="J54" i="30"/>
  <c r="H598" i="29"/>
  <c r="F300" i="29"/>
  <c r="J252" i="29"/>
  <c r="H501" i="30"/>
  <c r="H475" i="30"/>
  <c r="J397" i="30"/>
  <c r="F326" i="30"/>
  <c r="H285" i="30"/>
  <c r="J256" i="30"/>
  <c r="H237" i="30"/>
  <c r="F207" i="30"/>
  <c r="F79" i="30"/>
  <c r="F686" i="29"/>
  <c r="H665" i="29"/>
  <c r="J619" i="29"/>
  <c r="F579" i="29"/>
  <c r="H579" i="29"/>
  <c r="H529" i="29"/>
  <c r="F508" i="29"/>
  <c r="H454" i="29"/>
  <c r="J348" i="29"/>
  <c r="F284" i="29"/>
  <c r="F253" i="29"/>
  <c r="F193" i="29"/>
  <c r="J153" i="29"/>
  <c r="H143" i="29"/>
  <c r="J123" i="29"/>
  <c r="F550" i="28"/>
  <c r="J471" i="28"/>
  <c r="H355" i="28"/>
  <c r="J355" i="28"/>
  <c r="F531" i="30"/>
  <c r="M531" i="30"/>
  <c r="J508" i="30"/>
  <c r="L508" i="30"/>
  <c r="H498" i="30"/>
  <c r="J498" i="30"/>
  <c r="J452" i="30"/>
  <c r="F381" i="30"/>
  <c r="H381" i="30"/>
  <c r="F371" i="30"/>
  <c r="F321" i="30"/>
  <c r="F301" i="30"/>
  <c r="H301" i="30"/>
  <c r="H282" i="30"/>
  <c r="J282" i="30"/>
  <c r="F263" i="30"/>
  <c r="F232" i="30"/>
  <c r="H232" i="30"/>
  <c r="F212" i="30"/>
  <c r="H212" i="30"/>
  <c r="J172" i="30"/>
  <c r="L172" i="30"/>
  <c r="F668" i="29"/>
  <c r="J602" i="29"/>
  <c r="H592" i="29"/>
  <c r="J572" i="29"/>
  <c r="L572" i="29"/>
  <c r="J550" i="29"/>
  <c r="L550" i="29"/>
  <c r="F530" i="29"/>
  <c r="J483" i="29"/>
  <c r="H473" i="29"/>
  <c r="J453" i="29"/>
  <c r="L453" i="29"/>
  <c r="J428" i="29"/>
  <c r="L428" i="29"/>
  <c r="F405" i="29"/>
  <c r="J345" i="29"/>
  <c r="L345" i="29"/>
  <c r="F302" i="29"/>
  <c r="H283" i="29"/>
  <c r="J262" i="29"/>
  <c r="H252" i="29"/>
  <c r="F175" i="29"/>
  <c r="H126" i="29"/>
  <c r="J126" i="29"/>
  <c r="H81" i="29"/>
  <c r="J81" i="29"/>
  <c r="H663" i="28"/>
  <c r="J663" i="28"/>
  <c r="J595" i="28"/>
  <c r="L595" i="28"/>
  <c r="F480" i="28"/>
  <c r="H480" i="28"/>
  <c r="F373" i="28"/>
  <c r="F350" i="28"/>
  <c r="H350" i="28"/>
  <c r="F483" i="30"/>
  <c r="F453" i="30"/>
  <c r="J407" i="30"/>
  <c r="H397" i="30"/>
  <c r="F688" i="29"/>
  <c r="F625" i="29"/>
  <c r="F595" i="29"/>
  <c r="J555" i="29"/>
  <c r="H545" i="29"/>
  <c r="F502" i="29"/>
  <c r="J425" i="29"/>
  <c r="F255" i="29"/>
  <c r="F186" i="30"/>
  <c r="H190" i="30"/>
  <c r="H239" i="29"/>
  <c r="J239" i="29"/>
  <c r="F578" i="28"/>
  <c r="H578" i="28"/>
  <c r="F238" i="28"/>
  <c r="H692" i="28"/>
  <c r="H399" i="28"/>
  <c r="F129" i="28"/>
  <c r="J125" i="30"/>
  <c r="F120" i="28"/>
  <c r="H120" i="28"/>
  <c r="F80" i="52"/>
  <c r="H80" i="52"/>
  <c r="H239" i="52"/>
  <c r="J208" i="52"/>
  <c r="L208" i="52"/>
  <c r="F166" i="52"/>
  <c r="H166" i="52"/>
  <c r="F146" i="52"/>
  <c r="H146" i="52"/>
  <c r="H300" i="52"/>
  <c r="J230" i="52"/>
  <c r="H211" i="52"/>
  <c r="H131" i="52"/>
  <c r="J450" i="52"/>
  <c r="F300" i="52"/>
  <c r="H233" i="52"/>
  <c r="F191" i="52"/>
  <c r="M124" i="47"/>
  <c r="L124" i="47"/>
  <c r="H396" i="52"/>
  <c r="F400" i="52"/>
  <c r="H397" i="52"/>
  <c r="J407" i="52"/>
  <c r="H403" i="52"/>
  <c r="J400" i="52"/>
  <c r="L400" i="52"/>
  <c r="J54" i="52"/>
  <c r="J61" i="52"/>
  <c r="L61" i="52"/>
  <c r="M140" i="49"/>
  <c r="L140" i="49"/>
  <c r="H58" i="52"/>
  <c r="J58" i="52"/>
  <c r="H347" i="52"/>
  <c r="F356" i="52"/>
  <c r="H353" i="52"/>
  <c r="J350" i="52"/>
  <c r="H346" i="52"/>
  <c r="J356" i="52"/>
  <c r="F194" i="52"/>
  <c r="H191" i="52"/>
  <c r="F195" i="52"/>
  <c r="F188" i="52"/>
  <c r="L138" i="49"/>
  <c r="M138" i="49"/>
  <c r="F75" i="52"/>
  <c r="F84" i="52"/>
  <c r="M84" i="52"/>
  <c r="M82" i="52"/>
  <c r="E146" i="49"/>
  <c r="D129" i="47"/>
  <c r="O127" i="47"/>
  <c r="N127" i="47"/>
  <c r="Q46" i="44"/>
  <c r="Z33" i="44"/>
  <c r="H23" i="44"/>
  <c r="Q9" i="44"/>
  <c r="AC54" i="44"/>
  <c r="T54" i="44"/>
  <c r="AC43" i="44"/>
  <c r="R21" i="39"/>
  <c r="C37" i="39"/>
  <c r="I12" i="39"/>
  <c r="R41" i="39"/>
  <c r="AF17" i="39"/>
  <c r="I31" i="39"/>
  <c r="AF11" i="39"/>
  <c r="R61" i="39"/>
  <c r="H28" i="39"/>
  <c r="AG21" i="39"/>
  <c r="T21" i="39"/>
  <c r="R11" i="39"/>
  <c r="Q47" i="39"/>
  <c r="Q49" i="39"/>
  <c r="AF41" i="39"/>
  <c r="AD41" i="39"/>
  <c r="AB41" i="39"/>
  <c r="C70" i="39"/>
  <c r="AF26" i="39"/>
  <c r="AF30" i="39"/>
  <c r="J46" i="39"/>
  <c r="J56" i="39"/>
  <c r="H691" i="30"/>
  <c r="J592" i="30"/>
  <c r="J570" i="30"/>
  <c r="J548" i="30"/>
  <c r="F671" i="30"/>
  <c r="H671" i="30"/>
  <c r="F661" i="30"/>
  <c r="F615" i="30"/>
  <c r="H615" i="30"/>
  <c r="H595" i="30"/>
  <c r="J595" i="30"/>
  <c r="J575" i="30"/>
  <c r="L575" i="30"/>
  <c r="J553" i="30"/>
  <c r="L553" i="30"/>
  <c r="J692" i="30"/>
  <c r="F617" i="30"/>
  <c r="H597" i="30"/>
  <c r="J577" i="30"/>
  <c r="H567" i="30"/>
  <c r="J567" i="30"/>
  <c r="H616" i="30"/>
  <c r="J616" i="30"/>
  <c r="H594" i="30"/>
  <c r="J594" i="30"/>
  <c r="F554" i="30"/>
  <c r="H692" i="30"/>
  <c r="J615" i="30"/>
  <c r="F553" i="30"/>
  <c r="J691" i="30"/>
  <c r="J660" i="30"/>
  <c r="H596" i="30"/>
  <c r="H63" i="30"/>
  <c r="J63" i="30"/>
  <c r="F619" i="29"/>
  <c r="F597" i="29"/>
  <c r="F458" i="30"/>
  <c r="J398" i="30"/>
  <c r="L398" i="30"/>
  <c r="H278" i="30"/>
  <c r="J278" i="30"/>
  <c r="H666" i="29"/>
  <c r="J666" i="29"/>
  <c r="J620" i="29"/>
  <c r="L620" i="29"/>
  <c r="J590" i="29"/>
  <c r="L590" i="29"/>
  <c r="J546" i="29"/>
  <c r="L546" i="29"/>
  <c r="H503" i="29"/>
  <c r="J503" i="29"/>
  <c r="J479" i="29"/>
  <c r="L479" i="29"/>
  <c r="J432" i="29"/>
  <c r="L432" i="29"/>
  <c r="H422" i="29"/>
  <c r="J422" i="29"/>
  <c r="H279" i="29"/>
  <c r="J279" i="29"/>
  <c r="J258" i="29"/>
  <c r="L258" i="29"/>
  <c r="F524" i="30"/>
  <c r="J525" i="30"/>
  <c r="L525" i="30"/>
  <c r="H507" i="30"/>
  <c r="J507" i="30"/>
  <c r="F479" i="30"/>
  <c r="F449" i="30"/>
  <c r="F399" i="30"/>
  <c r="H399" i="30"/>
  <c r="H376" i="30"/>
  <c r="J376" i="30"/>
  <c r="H326" i="30"/>
  <c r="J326" i="30"/>
  <c r="H304" i="30"/>
  <c r="J304" i="30"/>
  <c r="F273" i="30"/>
  <c r="H252" i="30"/>
  <c r="J252" i="30"/>
  <c r="H171" i="30"/>
  <c r="J171" i="30"/>
  <c r="H671" i="29"/>
  <c r="J671" i="29"/>
  <c r="J625" i="29"/>
  <c r="H615" i="29"/>
  <c r="J595" i="29"/>
  <c r="J551" i="29"/>
  <c r="L551" i="29"/>
  <c r="F531" i="29"/>
  <c r="J510" i="29"/>
  <c r="H500" i="29"/>
  <c r="J476" i="29"/>
  <c r="J429" i="29"/>
  <c r="L429" i="29"/>
  <c r="F406" i="29"/>
  <c r="F356" i="29"/>
  <c r="J299" i="29"/>
  <c r="H261" i="29"/>
  <c r="F197" i="29"/>
  <c r="F145" i="29"/>
  <c r="F125" i="29"/>
  <c r="H125" i="29"/>
  <c r="F670" i="28"/>
  <c r="H670" i="28"/>
  <c r="F660" i="28"/>
  <c r="F548" i="28"/>
  <c r="H548" i="28"/>
  <c r="J430" i="28"/>
  <c r="L430" i="28"/>
  <c r="J380" i="28"/>
  <c r="L380" i="28"/>
  <c r="H370" i="28"/>
  <c r="J370" i="28"/>
  <c r="H345" i="28"/>
  <c r="J345" i="28"/>
  <c r="F454" i="30"/>
  <c r="J662" i="29"/>
  <c r="F596" i="29"/>
  <c r="J507" i="29"/>
  <c r="J481" i="29"/>
  <c r="H471" i="29"/>
  <c r="H281" i="29"/>
  <c r="F499" i="30"/>
  <c r="H499" i="30"/>
  <c r="F473" i="30"/>
  <c r="H453" i="30"/>
  <c r="J430" i="30"/>
  <c r="H306" i="30"/>
  <c r="J306" i="30"/>
  <c r="F283" i="30"/>
  <c r="F235" i="30"/>
  <c r="H217" i="30"/>
  <c r="J175" i="30"/>
  <c r="H165" i="30"/>
  <c r="J77" i="30"/>
  <c r="J61" i="30"/>
  <c r="H696" i="29"/>
  <c r="F663" i="29"/>
  <c r="J597" i="29"/>
  <c r="J567" i="29"/>
  <c r="F527" i="29"/>
  <c r="F482" i="29"/>
  <c r="F452" i="29"/>
  <c r="H429" i="29"/>
  <c r="J406" i="29"/>
  <c r="H396" i="29"/>
  <c r="H263" i="29"/>
  <c r="J212" i="29"/>
  <c r="H174" i="29"/>
  <c r="J174" i="29"/>
  <c r="F141" i="29"/>
  <c r="J62" i="29"/>
  <c r="L62" i="29"/>
  <c r="J668" i="28"/>
  <c r="F602" i="28"/>
  <c r="H602" i="28"/>
  <c r="J424" i="28"/>
  <c r="F353" i="28"/>
  <c r="J529" i="30"/>
  <c r="J482" i="30"/>
  <c r="H472" i="30"/>
  <c r="J472" i="30"/>
  <c r="F429" i="30"/>
  <c r="F404" i="30"/>
  <c r="J319" i="30"/>
  <c r="L319" i="30"/>
  <c r="F280" i="30"/>
  <c r="H280" i="30"/>
  <c r="J261" i="30"/>
  <c r="L261" i="30"/>
  <c r="H251" i="30"/>
  <c r="J251" i="30"/>
  <c r="F86" i="30"/>
  <c r="H86" i="30"/>
  <c r="H56" i="30"/>
  <c r="J56" i="30"/>
  <c r="F689" i="29"/>
  <c r="H622" i="29"/>
  <c r="J622" i="29"/>
  <c r="F590" i="29"/>
  <c r="J528" i="29"/>
  <c r="L528" i="29"/>
  <c r="H507" i="29"/>
  <c r="F471" i="29"/>
  <c r="J403" i="29"/>
  <c r="L403" i="29"/>
  <c r="F355" i="29"/>
  <c r="F322" i="29"/>
  <c r="F281" i="29"/>
  <c r="F211" i="29"/>
  <c r="H192" i="29"/>
  <c r="J192" i="29"/>
  <c r="J173" i="29"/>
  <c r="L173" i="29"/>
  <c r="H163" i="29"/>
  <c r="J163" i="29"/>
  <c r="F144" i="29"/>
  <c r="F124" i="29"/>
  <c r="H124" i="29"/>
  <c r="F79" i="29"/>
  <c r="H79" i="29"/>
  <c r="F661" i="28"/>
  <c r="H661" i="28"/>
  <c r="H549" i="28"/>
  <c r="J549" i="28"/>
  <c r="F431" i="28"/>
  <c r="J371" i="28"/>
  <c r="L371" i="28"/>
  <c r="J471" i="30"/>
  <c r="H430" i="30"/>
  <c r="J382" i="30"/>
  <c r="J281" i="30"/>
  <c r="H85" i="30"/>
  <c r="H667" i="29"/>
  <c r="J613" i="29"/>
  <c r="H575" i="29"/>
  <c r="H478" i="29"/>
  <c r="J458" i="29"/>
  <c r="H448" i="29"/>
  <c r="H301" i="29"/>
  <c r="J282" i="29"/>
  <c r="J670" i="28"/>
  <c r="H660" i="28"/>
  <c r="H479" i="28"/>
  <c r="H188" i="30"/>
  <c r="F189" i="30"/>
  <c r="J236" i="29"/>
  <c r="J450" i="28"/>
  <c r="J567" i="28"/>
  <c r="J318" i="28"/>
  <c r="J82" i="28"/>
  <c r="L82" i="28"/>
  <c r="U8" i="24"/>
  <c r="H533" i="28"/>
  <c r="J533" i="28"/>
  <c r="J123" i="52"/>
  <c r="F454" i="52"/>
  <c r="H262" i="52"/>
  <c r="F237" i="52"/>
  <c r="F218" i="52"/>
  <c r="H126" i="52"/>
  <c r="J126" i="52"/>
  <c r="J81" i="52"/>
  <c r="L81" i="52"/>
  <c r="F209" i="52"/>
  <c r="F129" i="52"/>
  <c r="J307" i="52"/>
  <c r="F299" i="52"/>
  <c r="H296" i="52"/>
  <c r="J306" i="52"/>
  <c r="H302" i="52"/>
  <c r="F231" i="52"/>
  <c r="H185" i="52"/>
  <c r="H401" i="52"/>
  <c r="F402" i="52"/>
  <c r="F405" i="52"/>
  <c r="H402" i="52"/>
  <c r="F406" i="52"/>
  <c r="J62" i="52"/>
  <c r="H87" i="52"/>
  <c r="J87" i="52"/>
  <c r="J351" i="52"/>
  <c r="H344" i="52"/>
  <c r="F349" i="52"/>
  <c r="M189" i="52"/>
  <c r="H196" i="52"/>
  <c r="J188" i="52"/>
  <c r="H197" i="52"/>
  <c r="J194" i="52"/>
  <c r="H190" i="52"/>
  <c r="F87" i="52"/>
  <c r="H56" i="52"/>
  <c r="J56" i="52"/>
  <c r="O124" i="47"/>
  <c r="N124" i="47"/>
  <c r="T9" i="44"/>
  <c r="AC9" i="44"/>
  <c r="K68" i="44"/>
  <c r="F70" i="44"/>
  <c r="L70" i="39"/>
  <c r="AF23" i="39"/>
  <c r="AD49" i="39"/>
  <c r="AF32" i="39"/>
  <c r="AF49" i="39"/>
  <c r="T49" i="39"/>
  <c r="R31" i="39"/>
  <c r="AF68" i="39"/>
  <c r="Q11" i="39"/>
  <c r="AF13" i="39"/>
  <c r="W37" i="39"/>
  <c r="Q55" i="39"/>
  <c r="Q57" i="39"/>
  <c r="AF34" i="39"/>
  <c r="F689" i="30"/>
  <c r="H668" i="30"/>
  <c r="J622" i="30"/>
  <c r="F692" i="30"/>
  <c r="H625" i="30"/>
  <c r="J625" i="30"/>
  <c r="F593" i="30"/>
  <c r="H593" i="30"/>
  <c r="J669" i="30"/>
  <c r="F595" i="30"/>
  <c r="J555" i="30"/>
  <c r="H545" i="30"/>
  <c r="J545" i="30"/>
  <c r="F691" i="30"/>
  <c r="F668" i="30"/>
  <c r="F614" i="30"/>
  <c r="H614" i="30"/>
  <c r="F592" i="30"/>
  <c r="H592" i="30"/>
  <c r="H572" i="30"/>
  <c r="J572" i="30"/>
  <c r="J552" i="30"/>
  <c r="L552" i="30"/>
  <c r="F690" i="30"/>
  <c r="H669" i="30"/>
  <c r="J593" i="30"/>
  <c r="F624" i="30"/>
  <c r="F594" i="30"/>
  <c r="H574" i="30"/>
  <c r="J554" i="30"/>
  <c r="H544" i="30"/>
  <c r="J481" i="30"/>
  <c r="H471" i="30"/>
  <c r="H449" i="30"/>
  <c r="H281" i="30"/>
  <c r="H55" i="30"/>
  <c r="J55" i="30"/>
  <c r="J686" i="29"/>
  <c r="J663" i="29"/>
  <c r="H506" i="29"/>
  <c r="H480" i="29"/>
  <c r="J305" i="29"/>
  <c r="H295" i="29"/>
  <c r="H274" i="29"/>
  <c r="J253" i="29"/>
  <c r="H476" i="30"/>
  <c r="J476" i="30"/>
  <c r="J456" i="30"/>
  <c r="L456" i="30"/>
  <c r="F408" i="30"/>
  <c r="F276" i="30"/>
  <c r="H276" i="30"/>
  <c r="F695" i="29"/>
  <c r="H695" i="29"/>
  <c r="F685" i="29"/>
  <c r="F664" i="29"/>
  <c r="H664" i="29"/>
  <c r="F600" i="29"/>
  <c r="F556" i="29"/>
  <c r="F501" i="29"/>
  <c r="H501" i="29"/>
  <c r="F306" i="29"/>
  <c r="H306" i="29"/>
  <c r="F296" i="29"/>
  <c r="F277" i="29"/>
  <c r="H277" i="29"/>
  <c r="F528" i="30"/>
  <c r="F505" i="30"/>
  <c r="H505" i="30"/>
  <c r="H459" i="30"/>
  <c r="J459" i="30"/>
  <c r="F432" i="30"/>
  <c r="H432" i="30"/>
  <c r="F422" i="30"/>
  <c r="F374" i="30"/>
  <c r="H374" i="30"/>
  <c r="F324" i="30"/>
  <c r="H324" i="30"/>
  <c r="F302" i="30"/>
  <c r="H302" i="30"/>
  <c r="H283" i="30"/>
  <c r="F241" i="30"/>
  <c r="H241" i="30"/>
  <c r="F231" i="30"/>
  <c r="F211" i="30"/>
  <c r="F169" i="30"/>
  <c r="H169" i="30"/>
  <c r="H81" i="30"/>
  <c r="J81" i="30"/>
  <c r="H57" i="30"/>
  <c r="J57" i="30"/>
  <c r="F669" i="29"/>
  <c r="F613" i="29"/>
  <c r="H571" i="29"/>
  <c r="J571" i="29"/>
  <c r="J529" i="29"/>
  <c r="L529" i="29"/>
  <c r="F498" i="29"/>
  <c r="H452" i="29"/>
  <c r="J452" i="29"/>
  <c r="J404" i="29"/>
  <c r="L404" i="29"/>
  <c r="J354" i="29"/>
  <c r="L354" i="29"/>
  <c r="H344" i="29"/>
  <c r="J344" i="29"/>
  <c r="H319" i="29"/>
  <c r="J319" i="29"/>
  <c r="F259" i="29"/>
  <c r="H216" i="29"/>
  <c r="J216" i="29"/>
  <c r="J195" i="29"/>
  <c r="L195" i="29"/>
  <c r="H185" i="29"/>
  <c r="J185" i="29"/>
  <c r="H164" i="29"/>
  <c r="J164" i="29"/>
  <c r="J143" i="29"/>
  <c r="L143" i="29"/>
  <c r="F600" i="28"/>
  <c r="H600" i="28"/>
  <c r="F590" i="28"/>
  <c r="H475" i="28"/>
  <c r="J475" i="28"/>
  <c r="F279" i="29"/>
  <c r="J260" i="29"/>
  <c r="H509" i="30"/>
  <c r="H483" i="30"/>
  <c r="F451" i="30"/>
  <c r="J405" i="30"/>
  <c r="J372" i="30"/>
  <c r="F304" i="30"/>
  <c r="H254" i="30"/>
  <c r="F215" i="30"/>
  <c r="F163" i="30"/>
  <c r="F694" i="29"/>
  <c r="H617" i="29"/>
  <c r="J545" i="29"/>
  <c r="F427" i="29"/>
  <c r="J356" i="29"/>
  <c r="H346" i="29"/>
  <c r="J323" i="29"/>
  <c r="J301" i="29"/>
  <c r="F261" i="29"/>
  <c r="F172" i="29"/>
  <c r="H151" i="29"/>
  <c r="H121" i="29"/>
  <c r="H60" i="29"/>
  <c r="J60" i="29"/>
  <c r="J590" i="28"/>
  <c r="J479" i="28"/>
  <c r="J374" i="28"/>
  <c r="H506" i="30"/>
  <c r="J506" i="30"/>
  <c r="J460" i="30"/>
  <c r="H450" i="30"/>
  <c r="J427" i="30"/>
  <c r="L427" i="30"/>
  <c r="J402" i="30"/>
  <c r="L402" i="30"/>
  <c r="F379" i="30"/>
  <c r="F329" i="30"/>
  <c r="F299" i="30"/>
  <c r="F240" i="30"/>
  <c r="H240" i="30"/>
  <c r="F230" i="30"/>
  <c r="F210" i="30"/>
  <c r="H170" i="30"/>
  <c r="J170" i="30"/>
  <c r="F84" i="30"/>
  <c r="F54" i="30"/>
  <c r="J687" i="29"/>
  <c r="L687" i="29"/>
  <c r="F620" i="29"/>
  <c r="H620" i="29"/>
  <c r="H600" i="29"/>
  <c r="H570" i="29"/>
  <c r="J570" i="29"/>
  <c r="H548" i="29"/>
  <c r="J548" i="29"/>
  <c r="F505" i="29"/>
  <c r="H481" i="29"/>
  <c r="H451" i="29"/>
  <c r="J451" i="29"/>
  <c r="H426" i="29"/>
  <c r="J426" i="29"/>
  <c r="J353" i="29"/>
  <c r="L353" i="29"/>
  <c r="J320" i="29"/>
  <c r="L320" i="29"/>
  <c r="H260" i="29"/>
  <c r="J209" i="29"/>
  <c r="L209" i="29"/>
  <c r="F190" i="29"/>
  <c r="H190" i="29"/>
  <c r="J142" i="29"/>
  <c r="L142" i="29"/>
  <c r="H671" i="28"/>
  <c r="J671" i="28"/>
  <c r="H593" i="28"/>
  <c r="J593" i="28"/>
  <c r="F547" i="28"/>
  <c r="H547" i="28"/>
  <c r="F478" i="28"/>
  <c r="J429" i="28"/>
  <c r="L429" i="28"/>
  <c r="F381" i="28"/>
  <c r="F348" i="28"/>
  <c r="F428" i="30"/>
  <c r="H405" i="30"/>
  <c r="J79" i="30"/>
  <c r="F696" i="29"/>
  <c r="F665" i="29"/>
  <c r="F573" i="29"/>
  <c r="H553" i="29"/>
  <c r="F510" i="29"/>
  <c r="F476" i="29"/>
  <c r="J433" i="29"/>
  <c r="H423" i="29"/>
  <c r="F299" i="29"/>
  <c r="F263" i="29"/>
  <c r="J592" i="28"/>
  <c r="F477" i="28"/>
  <c r="J190" i="30"/>
  <c r="F187" i="30"/>
  <c r="H457" i="28"/>
  <c r="H54" i="28"/>
  <c r="F321" i="28"/>
  <c r="H321" i="28"/>
  <c r="J526" i="28"/>
  <c r="M295" i="28"/>
  <c r="F60" i="28"/>
  <c r="A26" i="21"/>
  <c r="I26" i="21"/>
  <c r="H121" i="30"/>
  <c r="J75" i="29"/>
  <c r="L75" i="29"/>
  <c r="J261" i="28"/>
  <c r="L261" i="28"/>
  <c r="H53" i="28"/>
  <c r="J506" i="28"/>
  <c r="J76" i="52"/>
  <c r="H448" i="52"/>
  <c r="J216" i="52"/>
  <c r="L216" i="52"/>
  <c r="F174" i="52"/>
  <c r="H174" i="52"/>
  <c r="F164" i="52"/>
  <c r="F144" i="52"/>
  <c r="F124" i="52"/>
  <c r="H124" i="52"/>
  <c r="H79" i="52"/>
  <c r="J79" i="52"/>
  <c r="J238" i="52"/>
  <c r="H219" i="52"/>
  <c r="J167" i="52"/>
  <c r="J147" i="52"/>
  <c r="J86" i="52"/>
  <c r="H301" i="52"/>
  <c r="F295" i="52"/>
  <c r="F305" i="52"/>
  <c r="H305" i="52"/>
  <c r="H241" i="52"/>
  <c r="J210" i="52"/>
  <c r="F407" i="52"/>
  <c r="J403" i="52"/>
  <c r="H407" i="52"/>
  <c r="J399" i="52"/>
  <c r="H408" i="52"/>
  <c r="J405" i="52"/>
  <c r="J57" i="52"/>
  <c r="H53" i="52"/>
  <c r="F353" i="52"/>
  <c r="J354" i="52"/>
  <c r="F348" i="52"/>
  <c r="H345" i="52"/>
  <c r="J355" i="52"/>
  <c r="H351" i="52"/>
  <c r="J348" i="52"/>
  <c r="F186" i="52"/>
  <c r="J193" i="52"/>
  <c r="F187" i="52"/>
  <c r="F193" i="52"/>
  <c r="H193" i="52"/>
  <c r="K144" i="51"/>
  <c r="K142" i="51"/>
  <c r="K150" i="51"/>
  <c r="K146" i="51"/>
  <c r="K141" i="51"/>
  <c r="K149" i="51"/>
  <c r="K140" i="51"/>
  <c r="K145" i="51"/>
  <c r="K143" i="51"/>
  <c r="K148" i="51"/>
  <c r="K147" i="51"/>
  <c r="F83" i="52"/>
  <c r="F86" i="52"/>
  <c r="H54" i="52"/>
  <c r="Q54" i="44"/>
  <c r="Z43" i="44"/>
  <c r="H31" i="44"/>
  <c r="Q20" i="44"/>
  <c r="Q17" i="44"/>
  <c r="K41" i="44"/>
  <c r="J12" i="44"/>
  <c r="J31" i="44"/>
  <c r="J23" i="44"/>
  <c r="J15" i="44"/>
  <c r="AC8" i="44"/>
  <c r="E42" i="45"/>
  <c r="AC51" i="44"/>
  <c r="H56" i="39"/>
  <c r="I46" i="39"/>
  <c r="D70" i="39"/>
  <c r="Q23" i="39"/>
  <c r="AF15" i="39"/>
  <c r="I28" i="39"/>
  <c r="AF8" i="39"/>
  <c r="R57" i="39"/>
  <c r="AF33" i="39"/>
  <c r="AB33" i="39"/>
  <c r="AD33" i="39"/>
  <c r="AF27" i="39"/>
  <c r="H18" i="39"/>
  <c r="T11" i="39"/>
  <c r="V70" i="39"/>
  <c r="AC31" i="39"/>
  <c r="AA31" i="39"/>
  <c r="O37" i="39"/>
  <c r="Q63" i="39"/>
  <c r="Q65" i="39"/>
  <c r="AE21" i="39"/>
  <c r="AE33" i="39"/>
  <c r="AE31" i="39"/>
  <c r="AE9" i="39"/>
  <c r="S23" i="39"/>
  <c r="S31" i="39"/>
  <c r="S11" i="39"/>
  <c r="S21" i="39"/>
  <c r="F666" i="30"/>
  <c r="J600" i="30"/>
  <c r="H590" i="30"/>
  <c r="H568" i="30"/>
  <c r="H546" i="30"/>
  <c r="J690" i="30"/>
  <c r="L690" i="30"/>
  <c r="F669" i="30"/>
  <c r="F623" i="30"/>
  <c r="H623" i="30"/>
  <c r="F613" i="30"/>
  <c r="H573" i="30"/>
  <c r="J573" i="30"/>
  <c r="H551" i="30"/>
  <c r="J551" i="30"/>
  <c r="H690" i="30"/>
  <c r="F625" i="30"/>
  <c r="H575" i="30"/>
  <c r="J689" i="30"/>
  <c r="L689" i="30"/>
  <c r="J666" i="30"/>
  <c r="L666" i="30"/>
  <c r="H624" i="30"/>
  <c r="J624" i="30"/>
  <c r="H602" i="30"/>
  <c r="J602" i="30"/>
  <c r="F570" i="30"/>
  <c r="H570" i="30"/>
  <c r="F667" i="30"/>
  <c r="J623" i="30"/>
  <c r="H613" i="30"/>
  <c r="J571" i="30"/>
  <c r="H689" i="30"/>
  <c r="J668" i="30"/>
  <c r="F572" i="30"/>
  <c r="F279" i="30"/>
  <c r="F504" i="29"/>
  <c r="F478" i="29"/>
  <c r="F474" i="30"/>
  <c r="H474" i="30"/>
  <c r="J406" i="30"/>
  <c r="L406" i="30"/>
  <c r="H396" i="30"/>
  <c r="J396" i="30"/>
  <c r="H618" i="29"/>
  <c r="J618" i="29"/>
  <c r="J598" i="29"/>
  <c r="L598" i="29"/>
  <c r="J554" i="29"/>
  <c r="L554" i="29"/>
  <c r="H544" i="29"/>
  <c r="J544" i="29"/>
  <c r="H477" i="29"/>
  <c r="J477" i="29"/>
  <c r="H430" i="29"/>
  <c r="J430" i="29"/>
  <c r="H256" i="29"/>
  <c r="J256" i="29"/>
  <c r="F533" i="30"/>
  <c r="H530" i="30"/>
  <c r="F526" i="30"/>
  <c r="H526" i="30"/>
  <c r="F530" i="30"/>
  <c r="F457" i="30"/>
  <c r="F407" i="30"/>
  <c r="F397" i="30"/>
  <c r="F281" i="30"/>
  <c r="H260" i="30"/>
  <c r="J260" i="30"/>
  <c r="L229" i="30"/>
  <c r="J209" i="30"/>
  <c r="L209" i="30"/>
  <c r="F77" i="30"/>
  <c r="F55" i="30"/>
  <c r="J688" i="29"/>
  <c r="H623" i="29"/>
  <c r="H593" i="29"/>
  <c r="F569" i="29"/>
  <c r="H569" i="29"/>
  <c r="H549" i="29"/>
  <c r="J549" i="29"/>
  <c r="H508" i="29"/>
  <c r="H474" i="29"/>
  <c r="F450" i="29"/>
  <c r="H450" i="29"/>
  <c r="H427" i="29"/>
  <c r="J427" i="29"/>
  <c r="J307" i="29"/>
  <c r="H297" i="29"/>
  <c r="J278" i="29"/>
  <c r="F214" i="29"/>
  <c r="H214" i="29"/>
  <c r="F153" i="29"/>
  <c r="F123" i="29"/>
  <c r="F668" i="28"/>
  <c r="F556" i="28"/>
  <c r="H556" i="28"/>
  <c r="F546" i="28"/>
  <c r="F473" i="28"/>
  <c r="H473" i="28"/>
  <c r="H428" i="28"/>
  <c r="J428" i="28"/>
  <c r="H378" i="28"/>
  <c r="J378" i="28"/>
  <c r="H353" i="28"/>
  <c r="J353" i="28"/>
  <c r="J670" i="29"/>
  <c r="H660" i="29"/>
  <c r="H505" i="29"/>
  <c r="H479" i="29"/>
  <c r="J296" i="29"/>
  <c r="F507" i="30"/>
  <c r="F481" i="30"/>
  <c r="H428" i="30"/>
  <c r="J322" i="30"/>
  <c r="F252" i="30"/>
  <c r="H173" i="30"/>
  <c r="F87" i="30"/>
  <c r="H75" i="30"/>
  <c r="H59" i="30"/>
  <c r="J59" i="30"/>
  <c r="F671" i="29"/>
  <c r="F615" i="29"/>
  <c r="H595" i="29"/>
  <c r="J575" i="29"/>
  <c r="J504" i="29"/>
  <c r="F460" i="29"/>
  <c r="H460" i="29"/>
  <c r="H404" i="29"/>
  <c r="F344" i="29"/>
  <c r="J280" i="29"/>
  <c r="H210" i="29"/>
  <c r="J189" i="29"/>
  <c r="F149" i="29"/>
  <c r="F119" i="29"/>
  <c r="H666" i="28"/>
  <c r="J546" i="28"/>
  <c r="J432" i="28"/>
  <c r="H422" i="28"/>
  <c r="H525" i="30"/>
  <c r="F504" i="30"/>
  <c r="H504" i="30"/>
  <c r="H480" i="30"/>
  <c r="J480" i="30"/>
  <c r="F448" i="30"/>
  <c r="J377" i="30"/>
  <c r="L377" i="30"/>
  <c r="J327" i="30"/>
  <c r="L327" i="30"/>
  <c r="J297" i="30"/>
  <c r="L297" i="30"/>
  <c r="F278" i="30"/>
  <c r="H259" i="30"/>
  <c r="J259" i="30"/>
  <c r="J208" i="30"/>
  <c r="L208" i="30"/>
  <c r="F168" i="30"/>
  <c r="H168" i="30"/>
  <c r="J82" i="30"/>
  <c r="H64" i="30"/>
  <c r="J64" i="30"/>
  <c r="J664" i="29"/>
  <c r="F598" i="29"/>
  <c r="F568" i="29"/>
  <c r="H568" i="29"/>
  <c r="F546" i="29"/>
  <c r="H546" i="29"/>
  <c r="H526" i="29"/>
  <c r="J526" i="29"/>
  <c r="F479" i="29"/>
  <c r="F449" i="29"/>
  <c r="H449" i="29"/>
  <c r="F424" i="29"/>
  <c r="H424" i="29"/>
  <c r="H401" i="29"/>
  <c r="J401" i="29"/>
  <c r="F330" i="29"/>
  <c r="J298" i="29"/>
  <c r="F258" i="29"/>
  <c r="F219" i="29"/>
  <c r="H171" i="29"/>
  <c r="J171" i="29"/>
  <c r="F152" i="29"/>
  <c r="F122" i="29"/>
  <c r="H65" i="29"/>
  <c r="J65" i="29"/>
  <c r="F669" i="28"/>
  <c r="H669" i="28"/>
  <c r="F591" i="28"/>
  <c r="H591" i="28"/>
  <c r="J476" i="28"/>
  <c r="L476" i="28"/>
  <c r="J379" i="28"/>
  <c r="L379" i="28"/>
  <c r="J346" i="28"/>
  <c r="L346" i="28"/>
  <c r="J479" i="30"/>
  <c r="J449" i="30"/>
  <c r="F403" i="30"/>
  <c r="H380" i="30"/>
  <c r="H279" i="30"/>
  <c r="H77" i="30"/>
  <c r="J684" i="29"/>
  <c r="J621" i="29"/>
  <c r="J591" i="29"/>
  <c r="F551" i="29"/>
  <c r="H456" i="29"/>
  <c r="H280" i="29"/>
  <c r="H668" i="28"/>
  <c r="J193" i="30"/>
  <c r="H189" i="30"/>
  <c r="J454" i="28"/>
  <c r="L454" i="28"/>
  <c r="M63" i="29"/>
  <c r="H251" i="28"/>
  <c r="J251" i="28"/>
  <c r="M133" i="20"/>
  <c r="M135" i="20"/>
  <c r="M134" i="20"/>
  <c r="F503" i="28"/>
  <c r="J256" i="52"/>
  <c r="J142" i="52"/>
  <c r="L142" i="52"/>
  <c r="F77" i="52"/>
  <c r="H77" i="52"/>
  <c r="H259" i="52"/>
  <c r="F217" i="52"/>
  <c r="H84" i="52"/>
  <c r="F303" i="52"/>
  <c r="J298" i="52"/>
  <c r="H307" i="52"/>
  <c r="J304" i="52"/>
  <c r="F239" i="52"/>
  <c r="F79" i="52"/>
  <c r="H65" i="52"/>
  <c r="J398" i="52"/>
  <c r="F397" i="52"/>
  <c r="J404" i="52"/>
  <c r="F398" i="52"/>
  <c r="F404" i="52"/>
  <c r="J65" i="52"/>
  <c r="K127" i="47"/>
  <c r="K128" i="47"/>
  <c r="H61" i="52"/>
  <c r="J349" i="52"/>
  <c r="F350" i="52"/>
  <c r="H350" i="52"/>
  <c r="F354" i="52"/>
  <c r="H188" i="52"/>
  <c r="H189" i="52"/>
  <c r="J186" i="52"/>
  <c r="H195" i="52"/>
  <c r="J195" i="52"/>
  <c r="J192" i="52"/>
  <c r="M127" i="47"/>
  <c r="L127" i="47"/>
  <c r="M77" i="52"/>
  <c r="M80" i="52"/>
  <c r="F55" i="52"/>
  <c r="M141" i="49"/>
  <c r="L141" i="49"/>
  <c r="M144" i="49"/>
  <c r="L144" i="49"/>
  <c r="N128" i="47"/>
  <c r="O128" i="47"/>
  <c r="T20" i="44"/>
  <c r="AC17" i="44"/>
  <c r="T17" i="44"/>
  <c r="E71" i="45"/>
  <c r="O70" i="44"/>
  <c r="S46" i="44"/>
  <c r="S57" i="44"/>
  <c r="S54" i="44"/>
  <c r="K56" i="39"/>
  <c r="T23" i="39"/>
  <c r="AD65" i="39"/>
  <c r="T65" i="39"/>
  <c r="AF65" i="39"/>
  <c r="AF9" i="39"/>
  <c r="AB9" i="39"/>
  <c r="AD9" i="39"/>
  <c r="R53" i="39"/>
  <c r="N70" i="39"/>
  <c r="AF29" i="39"/>
  <c r="H20" i="39"/>
  <c r="K46" i="39"/>
  <c r="G37" i="39"/>
  <c r="O70" i="39"/>
  <c r="Q45" i="39"/>
  <c r="W70" i="39"/>
  <c r="H620" i="30"/>
  <c r="F544" i="30"/>
  <c r="J667" i="30"/>
  <c r="L667" i="30"/>
  <c r="F601" i="30"/>
  <c r="H601" i="30"/>
  <c r="F591" i="30"/>
  <c r="F571" i="30"/>
  <c r="H571" i="30"/>
  <c r="F688" i="30"/>
  <c r="H667" i="30"/>
  <c r="J613" i="30"/>
  <c r="F573" i="30"/>
  <c r="H553" i="30"/>
  <c r="F622" i="30"/>
  <c r="H622" i="30"/>
  <c r="F600" i="30"/>
  <c r="H600" i="30"/>
  <c r="F590" i="30"/>
  <c r="H550" i="30"/>
  <c r="J550" i="30"/>
  <c r="J601" i="30"/>
  <c r="H591" i="30"/>
  <c r="J549" i="30"/>
  <c r="F687" i="30"/>
  <c r="F602" i="30"/>
  <c r="H552" i="30"/>
  <c r="H479" i="30"/>
  <c r="H457" i="30"/>
  <c r="H407" i="30"/>
  <c r="J694" i="29"/>
  <c r="H684" i="29"/>
  <c r="H661" i="29"/>
  <c r="J615" i="29"/>
  <c r="J593" i="29"/>
  <c r="H303" i="29"/>
  <c r="H282" i="29"/>
  <c r="J261" i="29"/>
  <c r="H251" i="29"/>
  <c r="H454" i="30"/>
  <c r="J454" i="30"/>
  <c r="F284" i="30"/>
  <c r="H284" i="30"/>
  <c r="F274" i="30"/>
  <c r="F693" i="29"/>
  <c r="F672" i="29"/>
  <c r="H672" i="29"/>
  <c r="F662" i="29"/>
  <c r="F616" i="29"/>
  <c r="H616" i="29"/>
  <c r="F509" i="29"/>
  <c r="H509" i="29"/>
  <c r="F499" i="29"/>
  <c r="F475" i="29"/>
  <c r="H475" i="29"/>
  <c r="F428" i="29"/>
  <c r="H428" i="29"/>
  <c r="F304" i="29"/>
  <c r="F285" i="29"/>
  <c r="H285" i="29"/>
  <c r="F275" i="29"/>
  <c r="F254" i="29"/>
  <c r="H254" i="29"/>
  <c r="J531" i="30"/>
  <c r="L531" i="30"/>
  <c r="H528" i="30"/>
  <c r="J528" i="30"/>
  <c r="F529" i="30"/>
  <c r="H529" i="30"/>
  <c r="H532" i="30"/>
  <c r="F503" i="30"/>
  <c r="J475" i="30"/>
  <c r="F430" i="30"/>
  <c r="F382" i="30"/>
  <c r="H382" i="30"/>
  <c r="F372" i="30"/>
  <c r="F322" i="30"/>
  <c r="F300" i="30"/>
  <c r="F258" i="30"/>
  <c r="H258" i="30"/>
  <c r="F239" i="30"/>
  <c r="F219" i="30"/>
  <c r="F167" i="30"/>
  <c r="J75" i="30"/>
  <c r="F621" i="29"/>
  <c r="F591" i="29"/>
  <c r="F547" i="29"/>
  <c r="H547" i="29"/>
  <c r="H527" i="29"/>
  <c r="J527" i="29"/>
  <c r="F506" i="29"/>
  <c r="F472" i="29"/>
  <c r="F425" i="29"/>
  <c r="H425" i="29"/>
  <c r="H402" i="29"/>
  <c r="J402" i="29"/>
  <c r="H352" i="29"/>
  <c r="J352" i="29"/>
  <c r="H327" i="29"/>
  <c r="J327" i="29"/>
  <c r="F295" i="29"/>
  <c r="H193" i="29"/>
  <c r="J193" i="29"/>
  <c r="H172" i="29"/>
  <c r="J172" i="29"/>
  <c r="J151" i="29"/>
  <c r="L151" i="29"/>
  <c r="H141" i="29"/>
  <c r="J141" i="29"/>
  <c r="J121" i="29"/>
  <c r="L121" i="29"/>
  <c r="J666" i="28"/>
  <c r="L666" i="28"/>
  <c r="F598" i="28"/>
  <c r="J544" i="28"/>
  <c r="L544" i="28"/>
  <c r="F426" i="28"/>
  <c r="H426" i="28"/>
  <c r="F376" i="28"/>
  <c r="H376" i="28"/>
  <c r="F351" i="28"/>
  <c r="H351" i="28"/>
  <c r="J450" i="30"/>
  <c r="J592" i="29"/>
  <c r="F503" i="29"/>
  <c r="F477" i="29"/>
  <c r="H258" i="29"/>
  <c r="F459" i="30"/>
  <c r="F426" i="30"/>
  <c r="H403" i="30"/>
  <c r="J380" i="30"/>
  <c r="H370" i="30"/>
  <c r="J279" i="30"/>
  <c r="H262" i="30"/>
  <c r="J262" i="30"/>
  <c r="J231" i="30"/>
  <c r="F171" i="30"/>
  <c r="J85" i="30"/>
  <c r="F57" i="30"/>
  <c r="H625" i="29"/>
  <c r="F593" i="29"/>
  <c r="J553" i="29"/>
  <c r="J523" i="29"/>
  <c r="J478" i="29"/>
  <c r="J448" i="29"/>
  <c r="F402" i="29"/>
  <c r="H354" i="29"/>
  <c r="H321" i="29"/>
  <c r="H299" i="29"/>
  <c r="F208" i="29"/>
  <c r="H129" i="29"/>
  <c r="H84" i="29"/>
  <c r="J54" i="29"/>
  <c r="F664" i="28"/>
  <c r="J598" i="28"/>
  <c r="H477" i="28"/>
  <c r="J382" i="28"/>
  <c r="H372" i="28"/>
  <c r="J349" i="28"/>
  <c r="F522" i="30"/>
  <c r="M522" i="30"/>
  <c r="F478" i="30"/>
  <c r="H478" i="30"/>
  <c r="H458" i="30"/>
  <c r="H425" i="30"/>
  <c r="J425" i="30"/>
  <c r="H400" i="30"/>
  <c r="J400" i="30"/>
  <c r="F307" i="30"/>
  <c r="J276" i="30"/>
  <c r="L276" i="30"/>
  <c r="F257" i="30"/>
  <c r="H257" i="30"/>
  <c r="F238" i="30"/>
  <c r="F218" i="30"/>
  <c r="F62" i="30"/>
  <c r="J695" i="29"/>
  <c r="H685" i="29"/>
  <c r="J685" i="29"/>
  <c r="F618" i="29"/>
  <c r="H578" i="29"/>
  <c r="J578" i="29"/>
  <c r="H556" i="29"/>
  <c r="J556" i="29"/>
  <c r="F524" i="29"/>
  <c r="H524" i="29"/>
  <c r="H459" i="29"/>
  <c r="J459" i="29"/>
  <c r="H434" i="29"/>
  <c r="J434" i="29"/>
  <c r="F399" i="29"/>
  <c r="H399" i="29"/>
  <c r="H351" i="29"/>
  <c r="J351" i="29"/>
  <c r="J328" i="29"/>
  <c r="L328" i="29"/>
  <c r="H318" i="29"/>
  <c r="J318" i="29"/>
  <c r="J277" i="29"/>
  <c r="J217" i="29"/>
  <c r="L217" i="29"/>
  <c r="H207" i="29"/>
  <c r="J207" i="29"/>
  <c r="F188" i="29"/>
  <c r="F169" i="29"/>
  <c r="H169" i="29"/>
  <c r="J150" i="29"/>
  <c r="L150" i="29"/>
  <c r="J120" i="29"/>
  <c r="L120" i="29"/>
  <c r="H601" i="28"/>
  <c r="J601" i="28"/>
  <c r="F555" i="28"/>
  <c r="H555" i="28"/>
  <c r="F545" i="28"/>
  <c r="H427" i="28"/>
  <c r="J427" i="28"/>
  <c r="F356" i="28"/>
  <c r="H330" i="30"/>
  <c r="F277" i="30"/>
  <c r="F454" i="29"/>
  <c r="H431" i="29"/>
  <c r="F307" i="29"/>
  <c r="F278" i="29"/>
  <c r="F666" i="28"/>
  <c r="J600" i="28"/>
  <c r="H590" i="28"/>
  <c r="F194" i="30"/>
  <c r="H197" i="30"/>
  <c r="F236" i="29"/>
  <c r="F574" i="28"/>
  <c r="F533" i="28"/>
  <c r="F252" i="28"/>
  <c r="H252" i="28"/>
  <c r="I125" i="20"/>
  <c r="J124" i="30"/>
  <c r="H617" i="28"/>
  <c r="H344" i="30"/>
  <c r="F509" i="28"/>
  <c r="H509" i="28"/>
  <c r="F399" i="28"/>
  <c r="H299" i="28"/>
  <c r="F303" i="28"/>
  <c r="H303" i="28"/>
  <c r="J300" i="28"/>
  <c r="J279" i="28"/>
  <c r="J187" i="28"/>
  <c r="F58" i="29"/>
  <c r="H58" i="29"/>
  <c r="J614" i="28"/>
  <c r="H618" i="28"/>
  <c r="J347" i="30"/>
  <c r="F355" i="30"/>
  <c r="H372" i="29"/>
  <c r="M58" i="29"/>
  <c r="M400" i="28"/>
  <c r="J260" i="28"/>
  <c r="H211" i="16"/>
  <c r="H99" i="16"/>
  <c r="H304" i="14"/>
  <c r="F209" i="28"/>
  <c r="K11" i="18"/>
  <c r="K10" i="18"/>
  <c r="H141" i="30"/>
  <c r="F378" i="14"/>
  <c r="J67" i="21"/>
  <c r="K67" i="21"/>
  <c r="K26" i="18"/>
  <c r="H615" i="14"/>
  <c r="F193" i="30"/>
  <c r="J234" i="29"/>
  <c r="F241" i="29"/>
  <c r="H238" i="29"/>
  <c r="J235" i="29"/>
  <c r="F229" i="29"/>
  <c r="H229" i="29"/>
  <c r="J569" i="28"/>
  <c r="H576" i="28"/>
  <c r="J573" i="28"/>
  <c r="F531" i="28"/>
  <c r="H531" i="28"/>
  <c r="F456" i="28"/>
  <c r="F453" i="28"/>
  <c r="F451" i="28"/>
  <c r="J304" i="28"/>
  <c r="J346" i="30"/>
  <c r="H688" i="28"/>
  <c r="F575" i="28"/>
  <c r="H319" i="28"/>
  <c r="J329" i="28"/>
  <c r="J85" i="28"/>
  <c r="L85" i="28"/>
  <c r="F619" i="28"/>
  <c r="F532" i="28"/>
  <c r="H398" i="28"/>
  <c r="H262" i="28"/>
  <c r="J262" i="28"/>
  <c r="F240" i="28"/>
  <c r="H147" i="28"/>
  <c r="J147" i="28"/>
  <c r="J127" i="28"/>
  <c r="L127" i="28"/>
  <c r="T16" i="24"/>
  <c r="A21" i="21"/>
  <c r="I21" i="21"/>
  <c r="I121" i="20"/>
  <c r="I89" i="20"/>
  <c r="I60" i="20"/>
  <c r="I44" i="20"/>
  <c r="F124" i="30"/>
  <c r="F130" i="30"/>
  <c r="J83" i="29"/>
  <c r="L83" i="29"/>
  <c r="F61" i="29"/>
  <c r="H61" i="29"/>
  <c r="M613" i="28"/>
  <c r="H523" i="28"/>
  <c r="J523" i="28"/>
  <c r="J241" i="28"/>
  <c r="H231" i="28"/>
  <c r="J190" i="28"/>
  <c r="L190" i="28"/>
  <c r="H130" i="28"/>
  <c r="J130" i="28"/>
  <c r="J13" i="25"/>
  <c r="K13" i="25"/>
  <c r="H193" i="30"/>
  <c r="F75" i="29"/>
  <c r="M75" i="29"/>
  <c r="H614" i="28"/>
  <c r="M529" i="28"/>
  <c r="H505" i="28"/>
  <c r="J502" i="28"/>
  <c r="L502" i="28"/>
  <c r="F499" i="28"/>
  <c r="H448" i="28"/>
  <c r="J396" i="28"/>
  <c r="L396" i="28"/>
  <c r="F403" i="28"/>
  <c r="F401" i="28"/>
  <c r="H401" i="28"/>
  <c r="H305" i="28"/>
  <c r="J302" i="28"/>
  <c r="F302" i="28"/>
  <c r="J278" i="28"/>
  <c r="H256" i="28"/>
  <c r="J121" i="28"/>
  <c r="H694" i="28"/>
  <c r="J684" i="28"/>
  <c r="J620" i="28"/>
  <c r="F353" i="30"/>
  <c r="J353" i="30"/>
  <c r="H374" i="29"/>
  <c r="F86" i="29"/>
  <c r="F571" i="28"/>
  <c r="F119" i="28"/>
  <c r="J11" i="18"/>
  <c r="I11" i="18"/>
  <c r="H11" i="18"/>
  <c r="J189" i="16"/>
  <c r="J77" i="16"/>
  <c r="F576" i="14"/>
  <c r="H296" i="14"/>
  <c r="J163" i="28"/>
  <c r="F168" i="28"/>
  <c r="H209" i="28"/>
  <c r="J209" i="28"/>
  <c r="J302" i="14"/>
  <c r="J476" i="14"/>
  <c r="L476" i="14"/>
  <c r="V31" i="5"/>
  <c r="T31" i="5"/>
  <c r="H195" i="30"/>
  <c r="J195" i="30"/>
  <c r="J192" i="30"/>
  <c r="F234" i="29"/>
  <c r="H231" i="29"/>
  <c r="J241" i="29"/>
  <c r="H622" i="28"/>
  <c r="F572" i="28"/>
  <c r="F570" i="28"/>
  <c r="F510" i="28"/>
  <c r="H510" i="28"/>
  <c r="H449" i="28"/>
  <c r="J459" i="28"/>
  <c r="H455" i="28"/>
  <c r="H453" i="28"/>
  <c r="J453" i="28"/>
  <c r="J398" i="28"/>
  <c r="J303" i="28"/>
  <c r="J686" i="28"/>
  <c r="F328" i="28"/>
  <c r="F326" i="28"/>
  <c r="H326" i="28"/>
  <c r="H237" i="28"/>
  <c r="J237" i="28"/>
  <c r="J77" i="28"/>
  <c r="L77" i="28"/>
  <c r="M692" i="28"/>
  <c r="F525" i="28"/>
  <c r="H525" i="28"/>
  <c r="H522" i="28"/>
  <c r="J532" i="28"/>
  <c r="J530" i="28"/>
  <c r="H454" i="28"/>
  <c r="J305" i="28"/>
  <c r="L305" i="28"/>
  <c r="F260" i="28"/>
  <c r="H260" i="28"/>
  <c r="F197" i="28"/>
  <c r="H197" i="28"/>
  <c r="F187" i="28"/>
  <c r="F145" i="28"/>
  <c r="H145" i="28"/>
  <c r="H56" i="28"/>
  <c r="I16" i="21"/>
  <c r="I117" i="20"/>
  <c r="I85" i="20"/>
  <c r="F123" i="30"/>
  <c r="H120" i="30"/>
  <c r="J130" i="30"/>
  <c r="H126" i="30"/>
  <c r="J123" i="30"/>
  <c r="J78" i="29"/>
  <c r="F57" i="29"/>
  <c r="J509" i="28"/>
  <c r="H451" i="28"/>
  <c r="J306" i="28"/>
  <c r="H259" i="28"/>
  <c r="J259" i="28"/>
  <c r="F229" i="28"/>
  <c r="F148" i="28"/>
  <c r="F128" i="28"/>
  <c r="H128" i="28"/>
  <c r="H85" i="28"/>
  <c r="A13" i="25"/>
  <c r="U15" i="24"/>
  <c r="U6" i="24"/>
  <c r="U12" i="24"/>
  <c r="U11" i="24"/>
  <c r="U16" i="24"/>
  <c r="U7" i="24"/>
  <c r="U9" i="24"/>
  <c r="U14" i="24"/>
  <c r="J187" i="30"/>
  <c r="F53" i="29"/>
  <c r="H53" i="29"/>
  <c r="J527" i="28"/>
  <c r="F502" i="28"/>
  <c r="F504" i="28"/>
  <c r="F501" i="28"/>
  <c r="H501" i="28"/>
  <c r="J501" i="28"/>
  <c r="J408" i="28"/>
  <c r="F398" i="28"/>
  <c r="F408" i="28"/>
  <c r="H408" i="28"/>
  <c r="H405" i="28"/>
  <c r="H403" i="28"/>
  <c r="H325" i="28"/>
  <c r="F295" i="28"/>
  <c r="H295" i="28"/>
  <c r="F254" i="28"/>
  <c r="J230" i="28"/>
  <c r="H119" i="28"/>
  <c r="J687" i="28"/>
  <c r="J622" i="28"/>
  <c r="H355" i="30"/>
  <c r="H127" i="30"/>
  <c r="J376" i="29"/>
  <c r="H380" i="29"/>
  <c r="J380" i="29"/>
  <c r="M82" i="29"/>
  <c r="M57" i="29"/>
  <c r="F524" i="28"/>
  <c r="J252" i="28"/>
  <c r="H187" i="28"/>
  <c r="H187" i="16"/>
  <c r="M63" i="16"/>
  <c r="H260" i="14"/>
  <c r="L13" i="25"/>
  <c r="F235" i="16"/>
  <c r="F376" i="14"/>
  <c r="H376" i="14"/>
  <c r="F75" i="28"/>
  <c r="H75" i="28"/>
  <c r="F672" i="14"/>
  <c r="H672" i="14"/>
  <c r="H219" i="14"/>
  <c r="F303" i="14"/>
  <c r="J20" i="18"/>
  <c r="F192" i="30"/>
  <c r="F185" i="30"/>
  <c r="H185" i="30"/>
  <c r="F233" i="29"/>
  <c r="H230" i="29"/>
  <c r="J240" i="29"/>
  <c r="H236" i="29"/>
  <c r="F240" i="29"/>
  <c r="H568" i="28"/>
  <c r="J578" i="28"/>
  <c r="H574" i="28"/>
  <c r="H572" i="28"/>
  <c r="J572" i="28"/>
  <c r="F448" i="28"/>
  <c r="F458" i="28"/>
  <c r="H458" i="28"/>
  <c r="H329" i="28"/>
  <c r="F301" i="28"/>
  <c r="H301" i="28"/>
  <c r="J234" i="28"/>
  <c r="F625" i="28"/>
  <c r="H625" i="28"/>
  <c r="H569" i="28"/>
  <c r="J321" i="28"/>
  <c r="L321" i="28"/>
  <c r="H330" i="28"/>
  <c r="H328" i="28"/>
  <c r="F235" i="28"/>
  <c r="H235" i="28"/>
  <c r="F65" i="28"/>
  <c r="H65" i="28"/>
  <c r="H378" i="29"/>
  <c r="F690" i="28"/>
  <c r="H613" i="28"/>
  <c r="H526" i="28"/>
  <c r="F530" i="28"/>
  <c r="H527" i="28"/>
  <c r="F329" i="28"/>
  <c r="H304" i="28"/>
  <c r="L185" i="28"/>
  <c r="H125" i="28"/>
  <c r="J125" i="28"/>
  <c r="F54" i="28"/>
  <c r="A16" i="25"/>
  <c r="I12" i="21"/>
  <c r="I113" i="20"/>
  <c r="I81" i="20"/>
  <c r="I56" i="20"/>
  <c r="I40" i="20"/>
  <c r="J129" i="30"/>
  <c r="F128" i="30"/>
  <c r="H125" i="30"/>
  <c r="F129" i="30"/>
  <c r="F122" i="30"/>
  <c r="F83" i="29"/>
  <c r="M83" i="29"/>
  <c r="J86" i="29"/>
  <c r="F576" i="28"/>
  <c r="H407" i="28"/>
  <c r="J326" i="28"/>
  <c r="F257" i="28"/>
  <c r="H257" i="28"/>
  <c r="H239" i="28"/>
  <c r="H188" i="28"/>
  <c r="J188" i="28"/>
  <c r="J146" i="28"/>
  <c r="L146" i="28"/>
  <c r="H61" i="28"/>
  <c r="J695" i="28"/>
  <c r="J577" i="28"/>
  <c r="J507" i="28"/>
  <c r="H503" i="28"/>
  <c r="F406" i="28"/>
  <c r="F324" i="28"/>
  <c r="H297" i="28"/>
  <c r="J297" i="28"/>
  <c r="J307" i="28"/>
  <c r="F304" i="28"/>
  <c r="H149" i="28"/>
  <c r="M63" i="21"/>
  <c r="M64" i="21"/>
  <c r="J685" i="28"/>
  <c r="H689" i="28"/>
  <c r="F688" i="28"/>
  <c r="J382" i="29"/>
  <c r="F77" i="29"/>
  <c r="J240" i="28"/>
  <c r="F149" i="28"/>
  <c r="H84" i="28"/>
  <c r="J59" i="19"/>
  <c r="J46" i="18"/>
  <c r="H46" i="18"/>
  <c r="I46" i="18"/>
  <c r="H507" i="14"/>
  <c r="H252" i="14"/>
  <c r="F236" i="16"/>
  <c r="F171" i="16"/>
  <c r="H171" i="16"/>
  <c r="J145" i="30"/>
  <c r="J230" i="14"/>
  <c r="L230" i="14"/>
  <c r="H194" i="30"/>
  <c r="J191" i="30"/>
  <c r="H187" i="30"/>
  <c r="J197" i="30"/>
  <c r="F238" i="29"/>
  <c r="H235" i="29"/>
  <c r="F239" i="29"/>
  <c r="J233" i="29"/>
  <c r="F54" i="29"/>
  <c r="J616" i="28"/>
  <c r="F567" i="28"/>
  <c r="F577" i="28"/>
  <c r="H577" i="28"/>
  <c r="H504" i="28"/>
  <c r="J451" i="28"/>
  <c r="H460" i="28"/>
  <c r="J460" i="28"/>
  <c r="J457" i="28"/>
  <c r="J455" i="28"/>
  <c r="J285" i="28"/>
  <c r="F125" i="30"/>
  <c r="F320" i="28"/>
  <c r="F318" i="28"/>
  <c r="F57" i="28"/>
  <c r="H57" i="28"/>
  <c r="J372" i="29"/>
  <c r="F686" i="28"/>
  <c r="F579" i="28"/>
  <c r="H532" i="28"/>
  <c r="J524" i="28"/>
  <c r="J522" i="28"/>
  <c r="J448" i="28"/>
  <c r="H324" i="28"/>
  <c r="F258" i="28"/>
  <c r="J236" i="28"/>
  <c r="F195" i="28"/>
  <c r="F153" i="28"/>
  <c r="H153" i="28"/>
  <c r="F143" i="28"/>
  <c r="F123" i="28"/>
  <c r="H123" i="28"/>
  <c r="M43" i="21"/>
  <c r="M48" i="21"/>
  <c r="M47" i="21"/>
  <c r="M44" i="21"/>
  <c r="I109" i="20"/>
  <c r="I78" i="20"/>
  <c r="H78" i="20"/>
  <c r="H130" i="30"/>
  <c r="J122" i="30"/>
  <c r="J128" i="30"/>
  <c r="H124" i="30"/>
  <c r="J76" i="29"/>
  <c r="L76" i="29"/>
  <c r="F505" i="28"/>
  <c r="H406" i="28"/>
  <c r="J406" i="28"/>
  <c r="J325" i="28"/>
  <c r="F237" i="28"/>
  <c r="F186" i="28"/>
  <c r="H186" i="28"/>
  <c r="F126" i="28"/>
  <c r="F59" i="28"/>
  <c r="H59" i="28"/>
  <c r="U13" i="24"/>
  <c r="F523" i="28"/>
  <c r="F506" i="28"/>
  <c r="H506" i="28"/>
  <c r="J503" i="28"/>
  <c r="F460" i="28"/>
  <c r="M405" i="28"/>
  <c r="F400" i="28"/>
  <c r="H397" i="28"/>
  <c r="J407" i="28"/>
  <c r="J405" i="28"/>
  <c r="L405" i="28"/>
  <c r="J319" i="28"/>
  <c r="F306" i="28"/>
  <c r="H306" i="28"/>
  <c r="F262" i="28"/>
  <c r="F147" i="28"/>
  <c r="A9" i="25"/>
  <c r="J691" i="28"/>
  <c r="F613" i="28"/>
  <c r="H350" i="30"/>
  <c r="F382" i="29"/>
  <c r="J371" i="29"/>
  <c r="F85" i="29"/>
  <c r="F691" i="28"/>
  <c r="J504" i="28"/>
  <c r="J284" i="28"/>
  <c r="H76" i="28"/>
  <c r="K119" i="20"/>
  <c r="J119" i="20"/>
  <c r="K38" i="18"/>
  <c r="J217" i="14"/>
  <c r="F174" i="28"/>
  <c r="F196" i="16"/>
  <c r="H109" i="16"/>
  <c r="F273" i="14"/>
  <c r="H660" i="14"/>
  <c r="H46" i="4"/>
  <c r="J46" i="4"/>
  <c r="J473" i="28"/>
  <c r="F190" i="30"/>
  <c r="F196" i="30"/>
  <c r="H240" i="29"/>
  <c r="J232" i="29"/>
  <c r="H241" i="29"/>
  <c r="J238" i="29"/>
  <c r="F235" i="29"/>
  <c r="F232" i="29"/>
  <c r="H696" i="28"/>
  <c r="J570" i="28"/>
  <c r="H579" i="28"/>
  <c r="J579" i="28"/>
  <c r="J576" i="28"/>
  <c r="J574" i="28"/>
  <c r="F450" i="28"/>
  <c r="H450" i="28"/>
  <c r="J323" i="28"/>
  <c r="F283" i="28"/>
  <c r="H283" i="28"/>
  <c r="H232" i="28"/>
  <c r="H119" i="30"/>
  <c r="H619" i="28"/>
  <c r="J619" i="28"/>
  <c r="F327" i="28"/>
  <c r="H322" i="28"/>
  <c r="H320" i="28"/>
  <c r="J320" i="28"/>
  <c r="J330" i="28"/>
  <c r="F233" i="28"/>
  <c r="H684" i="28"/>
  <c r="F522" i="28"/>
  <c r="J529" i="28"/>
  <c r="L529" i="28"/>
  <c r="F508" i="28"/>
  <c r="H323" i="28"/>
  <c r="F276" i="28"/>
  <c r="J256" i="28"/>
  <c r="L256" i="28"/>
  <c r="J193" i="28"/>
  <c r="L193" i="28"/>
  <c r="L141" i="28"/>
  <c r="H64" i="28"/>
  <c r="I105" i="20"/>
  <c r="I68" i="20"/>
  <c r="I52" i="20"/>
  <c r="I36" i="20"/>
  <c r="A22" i="20"/>
  <c r="I22" i="20"/>
  <c r="F120" i="30"/>
  <c r="J127" i="30"/>
  <c r="F121" i="30"/>
  <c r="F127" i="30"/>
  <c r="M79" i="29"/>
  <c r="J84" i="29"/>
  <c r="L84" i="29"/>
  <c r="H570" i="28"/>
  <c r="F323" i="28"/>
  <c r="F297" i="28"/>
  <c r="H274" i="28"/>
  <c r="J274" i="28"/>
  <c r="F255" i="28"/>
  <c r="H196" i="28"/>
  <c r="J196" i="28"/>
  <c r="H144" i="28"/>
  <c r="J144" i="28"/>
  <c r="J124" i="28"/>
  <c r="L124" i="28"/>
  <c r="J79" i="28"/>
  <c r="L79" i="28"/>
  <c r="J624" i="28"/>
  <c r="F573" i="28"/>
  <c r="J499" i="28"/>
  <c r="H508" i="28"/>
  <c r="J508" i="28"/>
  <c r="J505" i="28"/>
  <c r="J458" i="28"/>
  <c r="H402" i="28"/>
  <c r="J402" i="28"/>
  <c r="F407" i="28"/>
  <c r="H318" i="28"/>
  <c r="J299" i="28"/>
  <c r="F296" i="28"/>
  <c r="H296" i="28"/>
  <c r="J76" i="28"/>
  <c r="J693" i="28"/>
  <c r="F354" i="30"/>
  <c r="H373" i="29"/>
  <c r="J377" i="29"/>
  <c r="H685" i="28"/>
  <c r="F300" i="28"/>
  <c r="F278" i="28"/>
  <c r="J232" i="28"/>
  <c r="J145" i="28"/>
  <c r="F691" i="14"/>
  <c r="J328" i="14"/>
  <c r="J209" i="14"/>
  <c r="F170" i="28"/>
  <c r="F579" i="14"/>
  <c r="F59" i="16"/>
  <c r="J58" i="28"/>
  <c r="L58" i="28"/>
  <c r="F696" i="14"/>
  <c r="H186" i="30"/>
  <c r="J196" i="30"/>
  <c r="H192" i="30"/>
  <c r="J189" i="30"/>
  <c r="F230" i="29"/>
  <c r="J237" i="29"/>
  <c r="F231" i="29"/>
  <c r="H234" i="29"/>
  <c r="J694" i="28"/>
  <c r="F569" i="28"/>
  <c r="H456" i="28"/>
  <c r="H452" i="28"/>
  <c r="J452" i="28"/>
  <c r="J449" i="28"/>
  <c r="F230" i="28"/>
  <c r="F615" i="28"/>
  <c r="F325" i="28"/>
  <c r="J231" i="28"/>
  <c r="L231" i="28"/>
  <c r="H573" i="28"/>
  <c r="H524" i="28"/>
  <c r="F405" i="28"/>
  <c r="F275" i="28"/>
  <c r="H275" i="28"/>
  <c r="H234" i="28"/>
  <c r="F151" i="28"/>
  <c r="F131" i="28"/>
  <c r="H131" i="28"/>
  <c r="F121" i="28"/>
  <c r="F62" i="28"/>
  <c r="H62" i="28"/>
  <c r="A7" i="25"/>
  <c r="I133" i="20"/>
  <c r="I101" i="20"/>
  <c r="H122" i="30"/>
  <c r="H123" i="30"/>
  <c r="J120" i="30"/>
  <c r="H129" i="30"/>
  <c r="J126" i="30"/>
  <c r="J79" i="29"/>
  <c r="L79" i="29"/>
  <c r="F623" i="28"/>
  <c r="H499" i="28"/>
  <c r="J253" i="28"/>
  <c r="L253" i="28"/>
  <c r="F194" i="28"/>
  <c r="H194" i="28"/>
  <c r="F142" i="28"/>
  <c r="H142" i="28"/>
  <c r="U10" i="24"/>
  <c r="M123" i="20"/>
  <c r="M126" i="20"/>
  <c r="M121" i="20"/>
  <c r="M125" i="20"/>
  <c r="M122" i="20"/>
  <c r="F498" i="28"/>
  <c r="H498" i="28"/>
  <c r="J399" i="28"/>
  <c r="J397" i="28"/>
  <c r="F305" i="28"/>
  <c r="F298" i="28"/>
  <c r="H298" i="28"/>
  <c r="A23" i="21"/>
  <c r="H623" i="28"/>
  <c r="J81" i="28"/>
  <c r="J354" i="30"/>
  <c r="H356" i="30"/>
  <c r="F347" i="30"/>
  <c r="J375" i="29"/>
  <c r="F375" i="29"/>
  <c r="F80" i="29"/>
  <c r="H621" i="28"/>
  <c r="H277" i="28"/>
  <c r="J277" i="28"/>
  <c r="H280" i="28"/>
  <c r="H230" i="28"/>
  <c r="T57" i="20"/>
  <c r="J45" i="19"/>
  <c r="J237" i="16"/>
  <c r="H326" i="14"/>
  <c r="H207" i="14"/>
  <c r="F571" i="14"/>
  <c r="F75" i="14"/>
  <c r="H75" i="14"/>
  <c r="H577" i="14"/>
  <c r="F330" i="14"/>
  <c r="H191" i="30"/>
  <c r="F195" i="30"/>
  <c r="F191" i="30"/>
  <c r="F188" i="30"/>
  <c r="H232" i="29"/>
  <c r="H233" i="29"/>
  <c r="J230" i="29"/>
  <c r="F237" i="29"/>
  <c r="J690" i="28"/>
  <c r="H575" i="28"/>
  <c r="H571" i="28"/>
  <c r="J571" i="28"/>
  <c r="J568" i="28"/>
  <c r="F455" i="28"/>
  <c r="F449" i="28"/>
  <c r="F459" i="28"/>
  <c r="H459" i="28"/>
  <c r="H240" i="28"/>
  <c r="F694" i="28"/>
  <c r="J613" i="28"/>
  <c r="L613" i="28"/>
  <c r="F322" i="28"/>
  <c r="H327" i="28"/>
  <c r="J327" i="28"/>
  <c r="J324" i="28"/>
  <c r="J322" i="28"/>
  <c r="F241" i="28"/>
  <c r="F65" i="29"/>
  <c r="J623" i="28"/>
  <c r="J521" i="28"/>
  <c r="F528" i="28"/>
  <c r="F526" i="28"/>
  <c r="H502" i="28"/>
  <c r="F404" i="28"/>
  <c r="M321" i="28"/>
  <c r="J298" i="28"/>
  <c r="L298" i="28"/>
  <c r="H254" i="28"/>
  <c r="J254" i="28"/>
  <c r="F232" i="28"/>
  <c r="H191" i="28"/>
  <c r="J191" i="28"/>
  <c r="J149" i="28"/>
  <c r="L149" i="28"/>
  <c r="L119" i="28"/>
  <c r="M31" i="21"/>
  <c r="M36" i="21"/>
  <c r="M35" i="21"/>
  <c r="M39" i="21"/>
  <c r="M32" i="21"/>
  <c r="M40" i="21"/>
  <c r="I129" i="20"/>
  <c r="I97" i="20"/>
  <c r="I64" i="20"/>
  <c r="I48" i="20"/>
  <c r="I32" i="20"/>
  <c r="F126" i="30"/>
  <c r="F119" i="30"/>
  <c r="J80" i="29"/>
  <c r="F529" i="28"/>
  <c r="H529" i="28"/>
  <c r="J401" i="28"/>
  <c r="F263" i="28"/>
  <c r="J233" i="28"/>
  <c r="H152" i="28"/>
  <c r="J152" i="28"/>
  <c r="H122" i="28"/>
  <c r="J122" i="28"/>
  <c r="H77" i="28"/>
  <c r="I66" i="21"/>
  <c r="I17" i="20"/>
  <c r="F350" i="30"/>
  <c r="H237" i="29"/>
  <c r="F620" i="28"/>
  <c r="H567" i="28"/>
  <c r="H500" i="28"/>
  <c r="J500" i="28"/>
  <c r="J510" i="28"/>
  <c r="F507" i="28"/>
  <c r="H507" i="28"/>
  <c r="F454" i="28"/>
  <c r="H400" i="28"/>
  <c r="J404" i="28"/>
  <c r="F330" i="28"/>
  <c r="H300" i="28"/>
  <c r="J280" i="28"/>
  <c r="J258" i="28"/>
  <c r="J238" i="28"/>
  <c r="J129" i="28"/>
  <c r="H58" i="28"/>
  <c r="F63" i="29"/>
  <c r="H63" i="29"/>
  <c r="F684" i="28"/>
  <c r="F349" i="30"/>
  <c r="H349" i="30"/>
  <c r="H379" i="29"/>
  <c r="F381" i="29"/>
  <c r="F452" i="28"/>
  <c r="J275" i="28"/>
  <c r="J197" i="28"/>
  <c r="F127" i="28"/>
  <c r="A11" i="25"/>
  <c r="J38" i="19"/>
  <c r="J19" i="18"/>
  <c r="H19" i="18"/>
  <c r="I19" i="18"/>
  <c r="J213" i="16"/>
  <c r="J101" i="16"/>
  <c r="F620" i="14"/>
  <c r="H318" i="14"/>
  <c r="F56" i="28"/>
  <c r="A19" i="20"/>
  <c r="F87" i="29"/>
  <c r="H87" i="29"/>
  <c r="F692" i="28"/>
  <c r="J689" i="28"/>
  <c r="F696" i="28"/>
  <c r="F621" i="28"/>
  <c r="J618" i="28"/>
  <c r="F348" i="30"/>
  <c r="H345" i="30"/>
  <c r="J355" i="30"/>
  <c r="H351" i="30"/>
  <c r="J348" i="30"/>
  <c r="J370" i="29"/>
  <c r="F377" i="29"/>
  <c r="F370" i="29"/>
  <c r="H370" i="29"/>
  <c r="J575" i="28"/>
  <c r="J456" i="28"/>
  <c r="M305" i="28"/>
  <c r="H276" i="28"/>
  <c r="J276" i="28"/>
  <c r="J281" i="28"/>
  <c r="J189" i="28"/>
  <c r="H129" i="28"/>
  <c r="J86" i="28"/>
  <c r="J42" i="19"/>
  <c r="I42" i="19"/>
  <c r="H42" i="19"/>
  <c r="J53" i="19"/>
  <c r="J14" i="19"/>
  <c r="I14" i="19"/>
  <c r="H14" i="19"/>
  <c r="J125" i="16"/>
  <c r="J37" i="16"/>
  <c r="F505" i="14"/>
  <c r="J168" i="28"/>
  <c r="F175" i="28"/>
  <c r="H172" i="28"/>
  <c r="J169" i="28"/>
  <c r="H170" i="28"/>
  <c r="J577" i="14"/>
  <c r="L577" i="14"/>
  <c r="J43" i="19"/>
  <c r="F217" i="16"/>
  <c r="F169" i="16"/>
  <c r="F105" i="16"/>
  <c r="F41" i="16"/>
  <c r="F614" i="14"/>
  <c r="J552" i="14"/>
  <c r="L552" i="14"/>
  <c r="F479" i="14"/>
  <c r="F374" i="14"/>
  <c r="F215" i="14"/>
  <c r="F215" i="28"/>
  <c r="H215" i="28"/>
  <c r="F83" i="28"/>
  <c r="H83" i="28"/>
  <c r="F259" i="16"/>
  <c r="F575" i="14"/>
  <c r="F301" i="14"/>
  <c r="H301" i="14"/>
  <c r="J143" i="30"/>
  <c r="F145" i="30"/>
  <c r="J262" i="16"/>
  <c r="J33" i="16"/>
  <c r="J590" i="14"/>
  <c r="J22" i="21"/>
  <c r="K22" i="21"/>
  <c r="K14" i="18"/>
  <c r="H196" i="16"/>
  <c r="J196" i="16"/>
  <c r="H100" i="16"/>
  <c r="J100" i="16"/>
  <c r="H579" i="14"/>
  <c r="J299" i="14"/>
  <c r="J8" i="18"/>
  <c r="J622" i="14"/>
  <c r="J499" i="14"/>
  <c r="J215" i="14"/>
  <c r="J12" i="19"/>
  <c r="H12" i="19"/>
  <c r="I12" i="19"/>
  <c r="J103" i="16"/>
  <c r="L103" i="16"/>
  <c r="F670" i="14"/>
  <c r="H670" i="14"/>
  <c r="F600" i="14"/>
  <c r="H600" i="14"/>
  <c r="H550" i="14"/>
  <c r="J550" i="14"/>
  <c r="J372" i="14"/>
  <c r="L372" i="14"/>
  <c r="H306" i="14"/>
  <c r="J306" i="14"/>
  <c r="J215" i="28"/>
  <c r="J213" i="28"/>
  <c r="J27" i="19"/>
  <c r="J236" i="16"/>
  <c r="F142" i="16"/>
  <c r="M142" i="16"/>
  <c r="F54" i="16"/>
  <c r="M54" i="16"/>
  <c r="J686" i="14"/>
  <c r="L686" i="14"/>
  <c r="H569" i="14"/>
  <c r="H171" i="28"/>
  <c r="H252" i="16"/>
  <c r="H175" i="16"/>
  <c r="J97" i="16"/>
  <c r="H666" i="14"/>
  <c r="H372" i="14"/>
  <c r="F175" i="14"/>
  <c r="H175" i="14"/>
  <c r="K28" i="21"/>
  <c r="J28" i="21"/>
  <c r="K64" i="21"/>
  <c r="J64" i="21"/>
  <c r="J57" i="18"/>
  <c r="F194" i="16"/>
  <c r="K82" i="20"/>
  <c r="J82" i="20"/>
  <c r="H144" i="14"/>
  <c r="H237" i="16"/>
  <c r="J26" i="21"/>
  <c r="K26" i="21"/>
  <c r="J46" i="19"/>
  <c r="J7" i="18"/>
  <c r="I7" i="18"/>
  <c r="H7" i="18"/>
  <c r="F209" i="16"/>
  <c r="J149" i="16"/>
  <c r="H123" i="16"/>
  <c r="J61" i="16"/>
  <c r="H35" i="16"/>
  <c r="J687" i="14"/>
  <c r="J616" i="14"/>
  <c r="J572" i="14"/>
  <c r="F324" i="14"/>
  <c r="F302" i="14"/>
  <c r="F258" i="14"/>
  <c r="F57" i="14"/>
  <c r="F167" i="28"/>
  <c r="H164" i="28"/>
  <c r="J174" i="28"/>
  <c r="F163" i="28"/>
  <c r="H163" i="28"/>
  <c r="W26" i="20"/>
  <c r="J260" i="16"/>
  <c r="H213" i="16"/>
  <c r="J151" i="16"/>
  <c r="J87" i="16"/>
  <c r="H37" i="16"/>
  <c r="F668" i="14"/>
  <c r="H594" i="14"/>
  <c r="J594" i="14"/>
  <c r="F548" i="14"/>
  <c r="H548" i="14"/>
  <c r="F434" i="14"/>
  <c r="H434" i="14"/>
  <c r="F351" i="14"/>
  <c r="H351" i="14"/>
  <c r="F304" i="14"/>
  <c r="F207" i="14"/>
  <c r="J219" i="28"/>
  <c r="F76" i="28"/>
  <c r="J139" i="20"/>
  <c r="K139" i="20"/>
  <c r="F230" i="16"/>
  <c r="H122" i="16"/>
  <c r="J122" i="16"/>
  <c r="H42" i="16"/>
  <c r="J42" i="16"/>
  <c r="F237" i="16"/>
  <c r="F173" i="16"/>
  <c r="F572" i="14"/>
  <c r="J479" i="14"/>
  <c r="J349" i="14"/>
  <c r="H279" i="14"/>
  <c r="J171" i="14"/>
  <c r="K29" i="21"/>
  <c r="J29" i="21"/>
  <c r="F168" i="16"/>
  <c r="F80" i="16"/>
  <c r="H686" i="14"/>
  <c r="J573" i="14"/>
  <c r="F274" i="14"/>
  <c r="H274" i="14"/>
  <c r="F170" i="14"/>
  <c r="J130" i="20"/>
  <c r="K130" i="20"/>
  <c r="H169" i="16"/>
  <c r="H17" i="16"/>
  <c r="F596" i="14"/>
  <c r="J481" i="14"/>
  <c r="F65" i="14"/>
  <c r="H236" i="28"/>
  <c r="J195" i="28"/>
  <c r="H185" i="28"/>
  <c r="H127" i="28"/>
  <c r="F64" i="28"/>
  <c r="M19" i="21"/>
  <c r="M26" i="21"/>
  <c r="M25" i="21"/>
  <c r="M27" i="21"/>
  <c r="M29" i="21"/>
  <c r="M22" i="21"/>
  <c r="M21" i="21"/>
  <c r="M24" i="21"/>
  <c r="M28" i="21"/>
  <c r="F56" i="29"/>
  <c r="H56" i="29"/>
  <c r="H686" i="28"/>
  <c r="J696" i="28"/>
  <c r="F693" i="28"/>
  <c r="H690" i="28"/>
  <c r="H615" i="28"/>
  <c r="J625" i="28"/>
  <c r="F622" i="28"/>
  <c r="F345" i="30"/>
  <c r="J352" i="30"/>
  <c r="F346" i="30"/>
  <c r="F352" i="30"/>
  <c r="J121" i="30"/>
  <c r="F374" i="29"/>
  <c r="H371" i="29"/>
  <c r="J381" i="29"/>
  <c r="H377" i="29"/>
  <c r="J374" i="29"/>
  <c r="L374" i="29"/>
  <c r="F62" i="29"/>
  <c r="M62" i="29"/>
  <c r="J328" i="28"/>
  <c r="F299" i="28"/>
  <c r="H273" i="28"/>
  <c r="J273" i="28"/>
  <c r="F285" i="28"/>
  <c r="H285" i="28"/>
  <c r="H258" i="28"/>
  <c r="H238" i="28"/>
  <c r="F185" i="28"/>
  <c r="K87" i="20"/>
  <c r="J87" i="20"/>
  <c r="J55" i="19"/>
  <c r="J54" i="19"/>
  <c r="J23" i="18"/>
  <c r="I23" i="18"/>
  <c r="H23" i="18"/>
  <c r="J15" i="18"/>
  <c r="I15" i="18"/>
  <c r="H15" i="18"/>
  <c r="F233" i="16"/>
  <c r="J173" i="16"/>
  <c r="J85" i="16"/>
  <c r="J501" i="14"/>
  <c r="H215" i="14"/>
  <c r="J173" i="28"/>
  <c r="F172" i="28"/>
  <c r="H169" i="28"/>
  <c r="F173" i="28"/>
  <c r="J21" i="19"/>
  <c r="F164" i="16"/>
  <c r="H567" i="14"/>
  <c r="J567" i="14"/>
  <c r="H258" i="16"/>
  <c r="J258" i="16"/>
  <c r="F195" i="16"/>
  <c r="H195" i="16"/>
  <c r="J666" i="14"/>
  <c r="L666" i="14"/>
  <c r="F349" i="14"/>
  <c r="H298" i="14"/>
  <c r="H254" i="14"/>
  <c r="F208" i="28"/>
  <c r="F219" i="28"/>
  <c r="J54" i="28"/>
  <c r="K107" i="20"/>
  <c r="J107" i="20"/>
  <c r="H106" i="16"/>
  <c r="J106" i="16"/>
  <c r="F38" i="16"/>
  <c r="F510" i="14"/>
  <c r="J261" i="14"/>
  <c r="L261" i="14"/>
  <c r="H142" i="30"/>
  <c r="F146" i="30"/>
  <c r="K135" i="20"/>
  <c r="J135" i="20"/>
  <c r="F85" i="16"/>
  <c r="H85" i="16"/>
  <c r="J568" i="14"/>
  <c r="F345" i="14"/>
  <c r="J258" i="14"/>
  <c r="K99" i="20"/>
  <c r="J99" i="20"/>
  <c r="F547" i="14"/>
  <c r="H547" i="14"/>
  <c r="H377" i="14"/>
  <c r="J377" i="14"/>
  <c r="H261" i="14"/>
  <c r="F58" i="14"/>
  <c r="H58" i="14"/>
  <c r="K78" i="20"/>
  <c r="J78" i="20"/>
  <c r="J58" i="19"/>
  <c r="F239" i="16"/>
  <c r="J83" i="16"/>
  <c r="J592" i="14"/>
  <c r="F55" i="14"/>
  <c r="F148" i="14"/>
  <c r="J6" i="4"/>
  <c r="H6" i="4"/>
  <c r="H149" i="16"/>
  <c r="F234" i="28"/>
  <c r="J143" i="28"/>
  <c r="F125" i="28"/>
  <c r="J84" i="28"/>
  <c r="L84" i="28"/>
  <c r="M51" i="21"/>
  <c r="M55" i="21"/>
  <c r="M52" i="21"/>
  <c r="F64" i="29"/>
  <c r="H64" i="29"/>
  <c r="F689" i="28"/>
  <c r="F695" i="28"/>
  <c r="H695" i="28"/>
  <c r="J621" i="28"/>
  <c r="F618" i="28"/>
  <c r="F624" i="28"/>
  <c r="H624" i="28"/>
  <c r="H347" i="30"/>
  <c r="H348" i="30"/>
  <c r="J345" i="30"/>
  <c r="H354" i="30"/>
  <c r="J351" i="30"/>
  <c r="F379" i="29"/>
  <c r="H376" i="29"/>
  <c r="F380" i="29"/>
  <c r="F376" i="29"/>
  <c r="F373" i="29"/>
  <c r="J615" i="28"/>
  <c r="F500" i="28"/>
  <c r="J282" i="28"/>
  <c r="F256" i="28"/>
  <c r="F236" i="28"/>
  <c r="H195" i="28"/>
  <c r="J153" i="28"/>
  <c r="H143" i="28"/>
  <c r="J123" i="28"/>
  <c r="H60" i="28"/>
  <c r="L32" i="24"/>
  <c r="T14" i="20"/>
  <c r="J44" i="19"/>
  <c r="K22" i="19"/>
  <c r="J197" i="16"/>
  <c r="F145" i="16"/>
  <c r="J109" i="16"/>
  <c r="F57" i="16"/>
  <c r="H11" i="16"/>
  <c r="H685" i="14"/>
  <c r="H614" i="14"/>
  <c r="H570" i="14"/>
  <c r="F213" i="14"/>
  <c r="H174" i="28"/>
  <c r="J166" i="28"/>
  <c r="J167" i="28"/>
  <c r="J13" i="19"/>
  <c r="H120" i="16"/>
  <c r="J120" i="16"/>
  <c r="F256" i="16"/>
  <c r="H256" i="16"/>
  <c r="J191" i="16"/>
  <c r="F81" i="16"/>
  <c r="H13" i="16"/>
  <c r="J13" i="16"/>
  <c r="F660" i="14"/>
  <c r="F590" i="14"/>
  <c r="F507" i="14"/>
  <c r="F426" i="14"/>
  <c r="H426" i="14"/>
  <c r="J347" i="14"/>
  <c r="L347" i="14"/>
  <c r="F283" i="14"/>
  <c r="H283" i="14"/>
  <c r="H237" i="14"/>
  <c r="J237" i="14"/>
  <c r="F171" i="14"/>
  <c r="J62" i="28"/>
  <c r="H10" i="16"/>
  <c r="J10" i="16"/>
  <c r="F619" i="14"/>
  <c r="H619" i="14"/>
  <c r="F148" i="30"/>
  <c r="H148" i="30"/>
  <c r="F152" i="30"/>
  <c r="J58" i="18"/>
  <c r="J17" i="18"/>
  <c r="F213" i="16"/>
  <c r="J145" i="16"/>
  <c r="H618" i="14"/>
  <c r="H330" i="14"/>
  <c r="H79" i="14"/>
  <c r="J79" i="14"/>
  <c r="J6" i="21"/>
  <c r="K6" i="21"/>
  <c r="F58" i="16"/>
  <c r="H671" i="14"/>
  <c r="J671" i="14"/>
  <c r="J510" i="14"/>
  <c r="F348" i="14"/>
  <c r="F259" i="14"/>
  <c r="K95" i="20"/>
  <c r="J95" i="20"/>
  <c r="J125" i="20"/>
  <c r="K125" i="20"/>
  <c r="F151" i="16"/>
  <c r="H691" i="14"/>
  <c r="F188" i="14"/>
  <c r="H193" i="28"/>
  <c r="L106" i="20"/>
  <c r="L138" i="20"/>
  <c r="L111" i="20"/>
  <c r="L105" i="20"/>
  <c r="L101" i="20"/>
  <c r="M82" i="20"/>
  <c r="M87" i="20"/>
  <c r="L114" i="20"/>
  <c r="L119" i="20"/>
  <c r="M81" i="20"/>
  <c r="L113" i="20"/>
  <c r="L82" i="20"/>
  <c r="L87" i="20"/>
  <c r="M83" i="20"/>
  <c r="L110" i="20"/>
  <c r="L115" i="20"/>
  <c r="L123" i="20"/>
  <c r="L90" i="20"/>
  <c r="L95" i="20"/>
  <c r="L121" i="20"/>
  <c r="L137" i="20"/>
  <c r="L89" i="20"/>
  <c r="L125" i="20"/>
  <c r="L109" i="20"/>
  <c r="L118" i="20"/>
  <c r="M85" i="20"/>
  <c r="L133" i="20"/>
  <c r="L126" i="20"/>
  <c r="L131" i="20"/>
  <c r="L78" i="20"/>
  <c r="M79" i="20"/>
  <c r="L134" i="20"/>
  <c r="L139" i="20"/>
  <c r="L81" i="20"/>
  <c r="L94" i="20"/>
  <c r="L99" i="20"/>
  <c r="L135" i="20"/>
  <c r="L79" i="20"/>
  <c r="L102" i="20"/>
  <c r="L107" i="20"/>
  <c r="L91" i="20"/>
  <c r="L117" i="20"/>
  <c r="L103" i="20"/>
  <c r="L130" i="20"/>
  <c r="L93" i="20"/>
  <c r="M86" i="20"/>
  <c r="L127" i="20"/>
  <c r="L98" i="20"/>
  <c r="L97" i="20"/>
  <c r="L129" i="20"/>
  <c r="L86" i="20"/>
  <c r="M78" i="20"/>
  <c r="L83" i="20"/>
  <c r="L122" i="20"/>
  <c r="L85" i="20"/>
  <c r="A24" i="20"/>
  <c r="F60" i="29"/>
  <c r="F59" i="29"/>
  <c r="H59" i="29"/>
  <c r="H691" i="28"/>
  <c r="J688" i="28"/>
  <c r="F685" i="28"/>
  <c r="J692" i="28"/>
  <c r="L692" i="28"/>
  <c r="H620" i="28"/>
  <c r="J617" i="28"/>
  <c r="F614" i="28"/>
  <c r="J344" i="30"/>
  <c r="F351" i="30"/>
  <c r="F344" i="30"/>
  <c r="H381" i="29"/>
  <c r="J373" i="29"/>
  <c r="H382" i="29"/>
  <c r="J379" i="29"/>
  <c r="H375" i="29"/>
  <c r="F78" i="29"/>
  <c r="F81" i="29"/>
  <c r="M81" i="29"/>
  <c r="J528" i="28"/>
  <c r="F282" i="28"/>
  <c r="F277" i="28"/>
  <c r="H282" i="28"/>
  <c r="F284" i="28"/>
  <c r="F193" i="28"/>
  <c r="F141" i="28"/>
  <c r="J78" i="28"/>
  <c r="F58" i="28"/>
  <c r="T40" i="20"/>
  <c r="J52" i="19"/>
  <c r="J6" i="19"/>
  <c r="I6" i="19"/>
  <c r="H6" i="19"/>
  <c r="J229" i="16"/>
  <c r="M143" i="16"/>
  <c r="M55" i="16"/>
  <c r="F568" i="14"/>
  <c r="H499" i="14"/>
  <c r="J320" i="14"/>
  <c r="J298" i="14"/>
  <c r="J254" i="14"/>
  <c r="F164" i="28"/>
  <c r="J171" i="28"/>
  <c r="F165" i="28"/>
  <c r="F257" i="16"/>
  <c r="K29" i="19"/>
  <c r="K28" i="19"/>
  <c r="F241" i="16"/>
  <c r="J127" i="16"/>
  <c r="F65" i="16"/>
  <c r="F11" i="16"/>
  <c r="F424" i="14"/>
  <c r="H328" i="14"/>
  <c r="J212" i="28"/>
  <c r="F214" i="28"/>
  <c r="J63" i="28"/>
  <c r="L63" i="28"/>
  <c r="F190" i="16"/>
  <c r="J500" i="14"/>
  <c r="L500" i="14"/>
  <c r="J253" i="14"/>
  <c r="L253" i="14"/>
  <c r="F141" i="30"/>
  <c r="J50" i="18"/>
  <c r="H207" i="16"/>
  <c r="F141" i="16"/>
  <c r="F695" i="14"/>
  <c r="F616" i="14"/>
  <c r="H430" i="14"/>
  <c r="J241" i="14"/>
  <c r="J19" i="21"/>
  <c r="K19" i="21"/>
  <c r="J25" i="19"/>
  <c r="F232" i="16"/>
  <c r="F130" i="16"/>
  <c r="J54" i="16"/>
  <c r="L54" i="16"/>
  <c r="H344" i="14"/>
  <c r="J344" i="14"/>
  <c r="H236" i="14"/>
  <c r="J236" i="14"/>
  <c r="K137" i="20"/>
  <c r="J137" i="20"/>
  <c r="J24" i="18"/>
  <c r="H129" i="16"/>
  <c r="F63" i="16"/>
  <c r="F196" i="14"/>
  <c r="K53" i="6"/>
  <c r="J53" i="6"/>
  <c r="H59" i="6"/>
  <c r="K59" i="6" s="1"/>
  <c r="F191" i="28"/>
  <c r="J151" i="28"/>
  <c r="H141" i="28"/>
  <c r="H82" i="28"/>
  <c r="F55" i="29"/>
  <c r="H55" i="29"/>
  <c r="H693" i="28"/>
  <c r="F687" i="28"/>
  <c r="H687" i="28"/>
  <c r="F617" i="28"/>
  <c r="F616" i="28"/>
  <c r="H616" i="28"/>
  <c r="J349" i="30"/>
  <c r="F356" i="30"/>
  <c r="H353" i="30"/>
  <c r="J350" i="30"/>
  <c r="H346" i="30"/>
  <c r="J356" i="30"/>
  <c r="F371" i="29"/>
  <c r="J378" i="29"/>
  <c r="F372" i="29"/>
  <c r="F378" i="29"/>
  <c r="J403" i="28"/>
  <c r="F319" i="28"/>
  <c r="H278" i="28"/>
  <c r="H279" i="28"/>
  <c r="H151" i="28"/>
  <c r="H121" i="28"/>
  <c r="J60" i="19"/>
  <c r="J38" i="18"/>
  <c r="I38" i="18"/>
  <c r="H38" i="18"/>
  <c r="F254" i="16"/>
  <c r="J165" i="16"/>
  <c r="J141" i="16"/>
  <c r="M103" i="16"/>
  <c r="J53" i="16"/>
  <c r="H693" i="14"/>
  <c r="H622" i="14"/>
  <c r="H578" i="14"/>
  <c r="H166" i="28"/>
  <c r="H167" i="28"/>
  <c r="H695" i="14"/>
  <c r="J695" i="14"/>
  <c r="H624" i="14"/>
  <c r="J624" i="14"/>
  <c r="F570" i="14"/>
  <c r="F499" i="14"/>
  <c r="J422" i="14"/>
  <c r="L422" i="14"/>
  <c r="F275" i="14"/>
  <c r="H275" i="14"/>
  <c r="F233" i="14"/>
  <c r="H77" i="14"/>
  <c r="J77" i="14"/>
  <c r="H216" i="28"/>
  <c r="F207" i="28"/>
  <c r="F85" i="28"/>
  <c r="J579" i="14"/>
  <c r="H251" i="14"/>
  <c r="J251" i="14"/>
  <c r="J152" i="30"/>
  <c r="K12" i="21"/>
  <c r="J12" i="21"/>
  <c r="J9" i="18"/>
  <c r="J57" i="16"/>
  <c r="F509" i="14"/>
  <c r="H231" i="14"/>
  <c r="J57" i="14"/>
  <c r="J55" i="21"/>
  <c r="K55" i="21"/>
  <c r="F208" i="16"/>
  <c r="J38" i="16"/>
  <c r="F480" i="14"/>
  <c r="H480" i="14"/>
  <c r="J329" i="14"/>
  <c r="F232" i="14"/>
  <c r="J123" i="16"/>
  <c r="J59" i="16"/>
  <c r="J685" i="14"/>
  <c r="J351" i="14"/>
  <c r="J252" i="14"/>
  <c r="S13" i="2"/>
  <c r="O13" i="2"/>
  <c r="R13" i="2"/>
  <c r="H165" i="28"/>
  <c r="J175" i="28"/>
  <c r="V40" i="20"/>
  <c r="J29" i="19"/>
  <c r="I29" i="19"/>
  <c r="H29" i="19"/>
  <c r="H208" i="16"/>
  <c r="J208" i="16"/>
  <c r="H128" i="16"/>
  <c r="J128" i="16"/>
  <c r="J569" i="14"/>
  <c r="L569" i="14"/>
  <c r="J28" i="19"/>
  <c r="I28" i="19"/>
  <c r="H28" i="19"/>
  <c r="J44" i="18"/>
  <c r="J26" i="18"/>
  <c r="H26" i="18"/>
  <c r="I26" i="18"/>
  <c r="J18" i="18"/>
  <c r="I18" i="18"/>
  <c r="H18" i="18"/>
  <c r="J10" i="18"/>
  <c r="H10" i="18"/>
  <c r="I10" i="18"/>
  <c r="J239" i="16"/>
  <c r="J215" i="16"/>
  <c r="F193" i="16"/>
  <c r="H173" i="16"/>
  <c r="F153" i="16"/>
  <c r="F129" i="16"/>
  <c r="J63" i="16"/>
  <c r="L63" i="16"/>
  <c r="J39" i="16"/>
  <c r="F693" i="14"/>
  <c r="H616" i="14"/>
  <c r="F592" i="14"/>
  <c r="H592" i="14"/>
  <c r="H572" i="14"/>
  <c r="H509" i="14"/>
  <c r="J509" i="14"/>
  <c r="F481" i="14"/>
  <c r="H481" i="14"/>
  <c r="F471" i="14"/>
  <c r="F326" i="14"/>
  <c r="F296" i="14"/>
  <c r="J256" i="14"/>
  <c r="F235" i="14"/>
  <c r="H235" i="14"/>
  <c r="H217" i="14"/>
  <c r="F173" i="14"/>
  <c r="H173" i="14"/>
  <c r="F163" i="14"/>
  <c r="H210" i="28"/>
  <c r="H211" i="28"/>
  <c r="J208" i="28"/>
  <c r="H217" i="28"/>
  <c r="J217" i="28"/>
  <c r="J214" i="28"/>
  <c r="F80" i="28"/>
  <c r="H80" i="28"/>
  <c r="F84" i="28"/>
  <c r="J87" i="28"/>
  <c r="V57" i="20"/>
  <c r="H194" i="16"/>
  <c r="J194" i="16"/>
  <c r="F150" i="16"/>
  <c r="M150" i="16"/>
  <c r="F86" i="16"/>
  <c r="F688" i="14"/>
  <c r="H621" i="14"/>
  <c r="J621" i="14"/>
  <c r="F567" i="14"/>
  <c r="F502" i="14"/>
  <c r="H303" i="14"/>
  <c r="J303" i="14"/>
  <c r="F263" i="14"/>
  <c r="H149" i="30"/>
  <c r="J146" i="30"/>
  <c r="F153" i="30"/>
  <c r="H150" i="30"/>
  <c r="J147" i="30"/>
  <c r="H143" i="30"/>
  <c r="J153" i="30"/>
  <c r="J165" i="28"/>
  <c r="W29" i="20"/>
  <c r="J18" i="19"/>
  <c r="I18" i="19"/>
  <c r="H18" i="19"/>
  <c r="J29" i="18"/>
  <c r="J241" i="16"/>
  <c r="H119" i="16"/>
  <c r="F61" i="16"/>
  <c r="H31" i="16"/>
  <c r="J620" i="14"/>
  <c r="H596" i="14"/>
  <c r="J546" i="14"/>
  <c r="J281" i="14"/>
  <c r="F254" i="14"/>
  <c r="F229" i="14"/>
  <c r="F77" i="14"/>
  <c r="K63" i="21"/>
  <c r="J63" i="21"/>
  <c r="K27" i="21"/>
  <c r="J27" i="21"/>
  <c r="K26" i="19"/>
  <c r="J238" i="16"/>
  <c r="J166" i="16"/>
  <c r="J126" i="16"/>
  <c r="J86" i="16"/>
  <c r="F56" i="16"/>
  <c r="J14" i="16"/>
  <c r="F684" i="14"/>
  <c r="F577" i="14"/>
  <c r="F381" i="14"/>
  <c r="J346" i="14"/>
  <c r="L346" i="14"/>
  <c r="J263" i="14"/>
  <c r="F234" i="14"/>
  <c r="H234" i="14"/>
  <c r="H174" i="14"/>
  <c r="J174" i="14"/>
  <c r="K127" i="20"/>
  <c r="J127" i="20"/>
  <c r="W25" i="20"/>
  <c r="J129" i="20"/>
  <c r="K129" i="20"/>
  <c r="K134" i="20"/>
  <c r="J134" i="20"/>
  <c r="F231" i="16"/>
  <c r="F191" i="16"/>
  <c r="F167" i="16"/>
  <c r="F689" i="14"/>
  <c r="H554" i="14"/>
  <c r="J426" i="14"/>
  <c r="F300" i="14"/>
  <c r="F146" i="14"/>
  <c r="H152" i="14"/>
  <c r="J78" i="4"/>
  <c r="H78" i="4"/>
  <c r="J79" i="4"/>
  <c r="H79" i="4"/>
  <c r="M16" i="5"/>
  <c r="M8" i="5"/>
  <c r="M12" i="5"/>
  <c r="M13" i="5"/>
  <c r="M9" i="5"/>
  <c r="M17" i="5"/>
  <c r="F169" i="28"/>
  <c r="F166" i="28"/>
  <c r="F188" i="16"/>
  <c r="W28" i="20"/>
  <c r="J52" i="18"/>
  <c r="F211" i="16"/>
  <c r="H189" i="16"/>
  <c r="J167" i="16"/>
  <c r="F147" i="16"/>
  <c r="H125" i="16"/>
  <c r="J79" i="16"/>
  <c r="F35" i="16"/>
  <c r="J689" i="14"/>
  <c r="F622" i="14"/>
  <c r="F578" i="14"/>
  <c r="J477" i="14"/>
  <c r="L477" i="14"/>
  <c r="F432" i="14"/>
  <c r="F382" i="14"/>
  <c r="J322" i="14"/>
  <c r="F281" i="14"/>
  <c r="F252" i="14"/>
  <c r="J231" i="14"/>
  <c r="L231" i="14"/>
  <c r="J169" i="14"/>
  <c r="L169" i="14"/>
  <c r="J63" i="14"/>
  <c r="L63" i="14"/>
  <c r="F212" i="28"/>
  <c r="F218" i="28"/>
  <c r="J57" i="28"/>
  <c r="J53" i="28"/>
  <c r="L53" i="28"/>
  <c r="K79" i="20"/>
  <c r="J79" i="20"/>
  <c r="J19" i="19"/>
  <c r="J257" i="16"/>
  <c r="H218" i="16"/>
  <c r="J218" i="16"/>
  <c r="H186" i="16"/>
  <c r="J186" i="16"/>
  <c r="F102" i="16"/>
  <c r="F78" i="16"/>
  <c r="J694" i="14"/>
  <c r="L694" i="14"/>
  <c r="H684" i="14"/>
  <c r="J684" i="14"/>
  <c r="F617" i="14"/>
  <c r="J508" i="14"/>
  <c r="L508" i="14"/>
  <c r="H498" i="14"/>
  <c r="J498" i="14"/>
  <c r="F299" i="14"/>
  <c r="H259" i="14"/>
  <c r="J259" i="14"/>
  <c r="F147" i="30"/>
  <c r="F150" i="30"/>
  <c r="H147" i="30"/>
  <c r="F151" i="30"/>
  <c r="F144" i="30"/>
  <c r="J103" i="20"/>
  <c r="K103" i="20"/>
  <c r="J26" i="19"/>
  <c r="I26" i="19"/>
  <c r="H26" i="19"/>
  <c r="J25" i="18"/>
  <c r="H260" i="16"/>
  <c r="J233" i="16"/>
  <c r="F197" i="16"/>
  <c r="F131" i="16"/>
  <c r="F107" i="16"/>
  <c r="F83" i="16"/>
  <c r="F43" i="16"/>
  <c r="F19" i="16"/>
  <c r="J691" i="14"/>
  <c r="F664" i="14"/>
  <c r="J505" i="14"/>
  <c r="F475" i="14"/>
  <c r="F370" i="14"/>
  <c r="F328" i="14"/>
  <c r="H300" i="14"/>
  <c r="J213" i="14"/>
  <c r="H169" i="14"/>
  <c r="J31" i="21"/>
  <c r="K31" i="21"/>
  <c r="K32" i="21"/>
  <c r="J32" i="21"/>
  <c r="J259" i="16"/>
  <c r="J230" i="16"/>
  <c r="J190" i="16"/>
  <c r="F152" i="16"/>
  <c r="J78" i="16"/>
  <c r="J696" i="14"/>
  <c r="J665" i="14"/>
  <c r="L665" i="14"/>
  <c r="H601" i="14"/>
  <c r="J601" i="14"/>
  <c r="J371" i="14"/>
  <c r="L371" i="14"/>
  <c r="H216" i="14"/>
  <c r="J216" i="14"/>
  <c r="F164" i="14"/>
  <c r="H164" i="14"/>
  <c r="K93" i="20"/>
  <c r="J93" i="20"/>
  <c r="J98" i="20"/>
  <c r="K98" i="20"/>
  <c r="J16" i="18"/>
  <c r="H217" i="16"/>
  <c r="H185" i="16"/>
  <c r="J11" i="16"/>
  <c r="J670" i="14"/>
  <c r="H576" i="14"/>
  <c r="J376" i="14"/>
  <c r="F322" i="14"/>
  <c r="J235" i="14"/>
  <c r="J173" i="14"/>
  <c r="H188" i="14"/>
  <c r="F147" i="14"/>
  <c r="H70" i="4"/>
  <c r="J70" i="4"/>
  <c r="S10" i="2"/>
  <c r="H175" i="28"/>
  <c r="J172" i="28"/>
  <c r="H168" i="28"/>
  <c r="V55" i="20"/>
  <c r="K54" i="18"/>
  <c r="K53" i="18"/>
  <c r="H40" i="16"/>
  <c r="J40" i="16"/>
  <c r="H575" i="14"/>
  <c r="J575" i="14"/>
  <c r="F213" i="28"/>
  <c r="K10" i="21"/>
  <c r="J10" i="21"/>
  <c r="W19" i="20"/>
  <c r="T55" i="20"/>
  <c r="J39" i="19"/>
  <c r="J22" i="18"/>
  <c r="I22" i="18"/>
  <c r="H22" i="18"/>
  <c r="J14" i="18"/>
  <c r="H14" i="18"/>
  <c r="I14" i="18"/>
  <c r="J6" i="18"/>
  <c r="I6" i="18"/>
  <c r="H6" i="18"/>
  <c r="J252" i="16"/>
  <c r="J231" i="16"/>
  <c r="F187" i="16"/>
  <c r="F123" i="16"/>
  <c r="H101" i="16"/>
  <c r="F33" i="16"/>
  <c r="F9" i="16"/>
  <c r="H664" i="14"/>
  <c r="J664" i="14"/>
  <c r="F598" i="14"/>
  <c r="F556" i="14"/>
  <c r="H556" i="14"/>
  <c r="F546" i="14"/>
  <c r="J503" i="14"/>
  <c r="J430" i="14"/>
  <c r="L430" i="14"/>
  <c r="J380" i="14"/>
  <c r="L380" i="14"/>
  <c r="H370" i="14"/>
  <c r="J370" i="14"/>
  <c r="H345" i="14"/>
  <c r="J345" i="14"/>
  <c r="J279" i="14"/>
  <c r="L279" i="14"/>
  <c r="H262" i="14"/>
  <c r="J262" i="14"/>
  <c r="F241" i="14"/>
  <c r="J211" i="14"/>
  <c r="F59" i="14"/>
  <c r="F211" i="28"/>
  <c r="H208" i="28"/>
  <c r="J218" i="28"/>
  <c r="H214" i="28"/>
  <c r="J211" i="28"/>
  <c r="F78" i="28"/>
  <c r="H78" i="28"/>
  <c r="J65" i="28"/>
  <c r="J61" i="28"/>
  <c r="L61" i="28"/>
  <c r="F214" i="16"/>
  <c r="F174" i="16"/>
  <c r="H130" i="16"/>
  <c r="J130" i="16"/>
  <c r="H34" i="16"/>
  <c r="J34" i="16"/>
  <c r="J615" i="14"/>
  <c r="L615" i="14"/>
  <c r="J297" i="14"/>
  <c r="L297" i="14"/>
  <c r="F257" i="14"/>
  <c r="H257" i="14"/>
  <c r="J151" i="30"/>
  <c r="H152" i="30"/>
  <c r="J144" i="30"/>
  <c r="H153" i="30"/>
  <c r="J150" i="30"/>
  <c r="H146" i="30"/>
  <c r="J42" i="18"/>
  <c r="T26" i="18"/>
  <c r="J13" i="18"/>
  <c r="F258" i="16"/>
  <c r="H167" i="16"/>
  <c r="J129" i="16"/>
  <c r="H79" i="16"/>
  <c r="J41" i="16"/>
  <c r="J17" i="16"/>
  <c r="F602" i="14"/>
  <c r="H602" i="14"/>
  <c r="J424" i="14"/>
  <c r="J324" i="14"/>
  <c r="F298" i="14"/>
  <c r="J273" i="14"/>
  <c r="H239" i="14"/>
  <c r="H211" i="14"/>
  <c r="J35" i="21"/>
  <c r="K35" i="21"/>
  <c r="J40" i="21"/>
  <c r="K40" i="21"/>
  <c r="J47" i="19"/>
  <c r="J214" i="16"/>
  <c r="H108" i="16"/>
  <c r="J108" i="16"/>
  <c r="H76" i="16"/>
  <c r="J76" i="16"/>
  <c r="F34" i="16"/>
  <c r="F599" i="14"/>
  <c r="H599" i="14"/>
  <c r="J502" i="14"/>
  <c r="F431" i="14"/>
  <c r="F323" i="14"/>
  <c r="H284" i="14"/>
  <c r="J284" i="14"/>
  <c r="H253" i="14"/>
  <c r="F214" i="14"/>
  <c r="H214" i="14"/>
  <c r="J86" i="14"/>
  <c r="K97" i="20"/>
  <c r="J97" i="20"/>
  <c r="K102" i="20"/>
  <c r="J102" i="20"/>
  <c r="J41" i="19"/>
  <c r="J256" i="16"/>
  <c r="J147" i="16"/>
  <c r="F79" i="16"/>
  <c r="H41" i="16"/>
  <c r="J614" i="14"/>
  <c r="F574" i="14"/>
  <c r="H281" i="14"/>
  <c r="H233" i="14"/>
  <c r="F190" i="14"/>
  <c r="H196" i="14"/>
  <c r="F54" i="14"/>
  <c r="M54" i="14"/>
  <c r="U91" i="4"/>
  <c r="S91" i="4"/>
  <c r="J14" i="4"/>
  <c r="H14" i="4"/>
  <c r="U94" i="3"/>
  <c r="S94" i="3"/>
  <c r="F122" i="14"/>
  <c r="F526" i="14"/>
  <c r="F171" i="28"/>
  <c r="H216" i="16"/>
  <c r="J216" i="16"/>
  <c r="F172" i="16"/>
  <c r="H32" i="16"/>
  <c r="J32" i="16"/>
  <c r="F573" i="14"/>
  <c r="H573" i="14"/>
  <c r="H207" i="28"/>
  <c r="J20" i="19"/>
  <c r="H20" i="19"/>
  <c r="I20" i="19"/>
  <c r="J207" i="16"/>
  <c r="F185" i="16"/>
  <c r="H165" i="16"/>
  <c r="F121" i="16"/>
  <c r="F99" i="16"/>
  <c r="H77" i="16"/>
  <c r="J55" i="16"/>
  <c r="L55" i="16"/>
  <c r="J31" i="16"/>
  <c r="H687" i="14"/>
  <c r="F662" i="14"/>
  <c r="H662" i="14"/>
  <c r="J596" i="14"/>
  <c r="L596" i="14"/>
  <c r="J544" i="14"/>
  <c r="L544" i="14"/>
  <c r="H475" i="14"/>
  <c r="J475" i="14"/>
  <c r="J330" i="14"/>
  <c r="H320" i="14"/>
  <c r="J300" i="14"/>
  <c r="F260" i="14"/>
  <c r="J239" i="14"/>
  <c r="L239" i="14"/>
  <c r="H229" i="14"/>
  <c r="J229" i="14"/>
  <c r="H167" i="14"/>
  <c r="J167" i="14"/>
  <c r="F216" i="28"/>
  <c r="H213" i="28"/>
  <c r="F217" i="28"/>
  <c r="F210" i="28"/>
  <c r="F82" i="28"/>
  <c r="F86" i="28"/>
  <c r="H86" i="28"/>
  <c r="J60" i="28"/>
  <c r="J56" i="28"/>
  <c r="J16" i="21"/>
  <c r="K16" i="21"/>
  <c r="J11" i="19"/>
  <c r="F251" i="16"/>
  <c r="F126" i="16"/>
  <c r="H98" i="16"/>
  <c r="J98" i="16"/>
  <c r="F62" i="16"/>
  <c r="M62" i="16"/>
  <c r="H18" i="16"/>
  <c r="J18" i="16"/>
  <c r="H692" i="14"/>
  <c r="J692" i="14"/>
  <c r="F625" i="14"/>
  <c r="J571" i="14"/>
  <c r="H506" i="14"/>
  <c r="J506" i="14"/>
  <c r="F307" i="14"/>
  <c r="F142" i="30"/>
  <c r="J149" i="30"/>
  <c r="F143" i="30"/>
  <c r="F149" i="30"/>
  <c r="J10" i="19"/>
  <c r="I10" i="19"/>
  <c r="H10" i="19"/>
  <c r="J217" i="16"/>
  <c r="J193" i="16"/>
  <c r="F125" i="16"/>
  <c r="H103" i="16"/>
  <c r="F77" i="16"/>
  <c r="H15" i="16"/>
  <c r="J15" i="16"/>
  <c r="J660" i="14"/>
  <c r="H552" i="14"/>
  <c r="H503" i="14"/>
  <c r="J471" i="14"/>
  <c r="J382" i="14"/>
  <c r="H355" i="14"/>
  <c r="J355" i="14"/>
  <c r="F209" i="14"/>
  <c r="J163" i="14"/>
  <c r="J39" i="21"/>
  <c r="K39" i="21"/>
  <c r="J44" i="21"/>
  <c r="K44" i="21"/>
  <c r="F255" i="16"/>
  <c r="H255" i="16"/>
  <c r="F146" i="16"/>
  <c r="F106" i="16"/>
  <c r="F32" i="16"/>
  <c r="F692" i="14"/>
  <c r="F661" i="14"/>
  <c r="H661" i="14"/>
  <c r="F597" i="14"/>
  <c r="H500" i="14"/>
  <c r="J354" i="14"/>
  <c r="L354" i="14"/>
  <c r="F212" i="14"/>
  <c r="F82" i="14"/>
  <c r="H82" i="14"/>
  <c r="K105" i="20"/>
  <c r="J105" i="20"/>
  <c r="K110" i="20"/>
  <c r="J110" i="20"/>
  <c r="H209" i="16"/>
  <c r="H105" i="16"/>
  <c r="F666" i="14"/>
  <c r="F355" i="14"/>
  <c r="J318" i="14"/>
  <c r="F231" i="14"/>
  <c r="F144" i="14"/>
  <c r="J38" i="4"/>
  <c r="H38" i="4"/>
  <c r="U90" i="3"/>
  <c r="S90" i="3"/>
  <c r="H234" i="16"/>
  <c r="J234" i="16"/>
  <c r="H56" i="16"/>
  <c r="J56" i="16"/>
  <c r="J404" i="14"/>
  <c r="K33" i="5"/>
  <c r="I33" i="5"/>
  <c r="J164" i="28"/>
  <c r="H173" i="28"/>
  <c r="J170" i="28"/>
  <c r="U61" i="20"/>
  <c r="U55" i="20"/>
  <c r="U40" i="20"/>
  <c r="U57" i="20"/>
  <c r="V14" i="20"/>
  <c r="U14" i="20"/>
  <c r="F212" i="16"/>
  <c r="K111" i="20"/>
  <c r="J111" i="20"/>
  <c r="W18" i="20"/>
  <c r="J60" i="18"/>
  <c r="F262" i="16"/>
  <c r="F219" i="16"/>
  <c r="H219" i="16"/>
  <c r="H197" i="16"/>
  <c r="J175" i="16"/>
  <c r="F163" i="16"/>
  <c r="H163" i="16"/>
  <c r="J143" i="16"/>
  <c r="L143" i="16"/>
  <c r="J119" i="16"/>
  <c r="F97" i="16"/>
  <c r="F75" i="16"/>
  <c r="H75" i="16"/>
  <c r="H21" i="16"/>
  <c r="J21" i="16"/>
  <c r="F685" i="14"/>
  <c r="J618" i="14"/>
  <c r="J574" i="14"/>
  <c r="F554" i="14"/>
  <c r="H501" i="14"/>
  <c r="F473" i="14"/>
  <c r="H473" i="14"/>
  <c r="H428" i="14"/>
  <c r="J428" i="14"/>
  <c r="H378" i="14"/>
  <c r="J378" i="14"/>
  <c r="H353" i="14"/>
  <c r="J353" i="14"/>
  <c r="F318" i="14"/>
  <c r="H277" i="14"/>
  <c r="J277" i="14"/>
  <c r="J219" i="14"/>
  <c r="H209" i="14"/>
  <c r="F165" i="14"/>
  <c r="H165" i="14"/>
  <c r="J55" i="14"/>
  <c r="L55" i="14"/>
  <c r="H218" i="28"/>
  <c r="J210" i="28"/>
  <c r="H219" i="28"/>
  <c r="J216" i="28"/>
  <c r="H212" i="28"/>
  <c r="F77" i="28"/>
  <c r="F81" i="28"/>
  <c r="H81" i="28"/>
  <c r="J55" i="28"/>
  <c r="L55" i="28"/>
  <c r="J64" i="28"/>
  <c r="K23" i="18"/>
  <c r="K22" i="18"/>
  <c r="F238" i="16"/>
  <c r="H210" i="16"/>
  <c r="J210" i="16"/>
  <c r="F166" i="16"/>
  <c r="F690" i="14"/>
  <c r="H690" i="14"/>
  <c r="J623" i="14"/>
  <c r="L623" i="14"/>
  <c r="H613" i="14"/>
  <c r="J613" i="14"/>
  <c r="F504" i="14"/>
  <c r="H504" i="14"/>
  <c r="J305" i="14"/>
  <c r="L305" i="14"/>
  <c r="H295" i="14"/>
  <c r="J295" i="14"/>
  <c r="F255" i="14"/>
  <c r="H144" i="30"/>
  <c r="H145" i="30"/>
  <c r="J142" i="30"/>
  <c r="H151" i="30"/>
  <c r="J148" i="30"/>
  <c r="K21" i="21"/>
  <c r="J21" i="21"/>
  <c r="J47" i="21"/>
  <c r="J57" i="19"/>
  <c r="K10" i="19"/>
  <c r="J21" i="18"/>
  <c r="J254" i="16"/>
  <c r="H215" i="16"/>
  <c r="F189" i="16"/>
  <c r="J153" i="16"/>
  <c r="F101" i="16"/>
  <c r="J65" i="16"/>
  <c r="F13" i="16"/>
  <c r="J598" i="14"/>
  <c r="J576" i="14"/>
  <c r="F353" i="14"/>
  <c r="F320" i="14"/>
  <c r="F285" i="14"/>
  <c r="H285" i="14"/>
  <c r="J233" i="14"/>
  <c r="J81" i="14"/>
  <c r="J51" i="21"/>
  <c r="K51" i="21"/>
  <c r="K60" i="21"/>
  <c r="J60" i="21"/>
  <c r="F253" i="16"/>
  <c r="F210" i="16"/>
  <c r="H172" i="16"/>
  <c r="J172" i="16"/>
  <c r="F18" i="16"/>
  <c r="J625" i="14"/>
  <c r="J595" i="14"/>
  <c r="L595" i="14"/>
  <c r="F553" i="14"/>
  <c r="F498" i="14"/>
  <c r="H427" i="14"/>
  <c r="J427" i="14"/>
  <c r="H319" i="14"/>
  <c r="J319" i="14"/>
  <c r="F280" i="14"/>
  <c r="J210" i="14"/>
  <c r="L210" i="14"/>
  <c r="J78" i="14"/>
  <c r="K109" i="20"/>
  <c r="J109" i="20"/>
  <c r="K114" i="20"/>
  <c r="J114" i="20"/>
  <c r="J28" i="18"/>
  <c r="J12" i="18"/>
  <c r="F252" i="16"/>
  <c r="J171" i="16"/>
  <c r="J99" i="16"/>
  <c r="J35" i="16"/>
  <c r="J570" i="14"/>
  <c r="H505" i="14"/>
  <c r="H471" i="14"/>
  <c r="H163" i="14"/>
  <c r="F192" i="14"/>
  <c r="F152" i="14"/>
  <c r="J12" i="5"/>
  <c r="H12" i="5"/>
  <c r="F126" i="14"/>
  <c r="S7" i="2"/>
  <c r="J185" i="16"/>
  <c r="F165" i="16"/>
  <c r="J121" i="16"/>
  <c r="J105" i="16"/>
  <c r="H87" i="16"/>
  <c r="F53" i="16"/>
  <c r="F550" i="14"/>
  <c r="F483" i="14"/>
  <c r="H483" i="14"/>
  <c r="F428" i="14"/>
  <c r="H380" i="14"/>
  <c r="H347" i="14"/>
  <c r="H322" i="14"/>
  <c r="F262" i="14"/>
  <c r="F85" i="14"/>
  <c r="H85" i="14"/>
  <c r="F53" i="14"/>
  <c r="K24" i="21"/>
  <c r="J24" i="21"/>
  <c r="K59" i="21"/>
  <c r="J59" i="21"/>
  <c r="J36" i="21"/>
  <c r="K36" i="21"/>
  <c r="J68" i="21"/>
  <c r="K68" i="21"/>
  <c r="W27" i="20"/>
  <c r="J9" i="19"/>
  <c r="J41" i="18"/>
  <c r="H257" i="16"/>
  <c r="F234" i="16"/>
  <c r="H212" i="16"/>
  <c r="J212" i="16"/>
  <c r="F192" i="16"/>
  <c r="F170" i="16"/>
  <c r="H170" i="16"/>
  <c r="J150" i="16"/>
  <c r="L150" i="16"/>
  <c r="F128" i="16"/>
  <c r="F98" i="16"/>
  <c r="H36" i="16"/>
  <c r="J36" i="16"/>
  <c r="F16" i="16"/>
  <c r="H694" i="14"/>
  <c r="H663" i="14"/>
  <c r="J663" i="14"/>
  <c r="J617" i="14"/>
  <c r="F555" i="14"/>
  <c r="H555" i="14"/>
  <c r="F545" i="14"/>
  <c r="F478" i="14"/>
  <c r="J429" i="14"/>
  <c r="L429" i="14"/>
  <c r="J379" i="14"/>
  <c r="L379" i="14"/>
  <c r="F356" i="14"/>
  <c r="J321" i="14"/>
  <c r="L321" i="14"/>
  <c r="F282" i="14"/>
  <c r="H282" i="14"/>
  <c r="F251" i="14"/>
  <c r="F172" i="14"/>
  <c r="H172" i="14"/>
  <c r="H84" i="14"/>
  <c r="J84" i="14"/>
  <c r="J54" i="14"/>
  <c r="L54" i="14"/>
  <c r="K101" i="20"/>
  <c r="J101" i="20"/>
  <c r="K133" i="20"/>
  <c r="J133" i="20"/>
  <c r="K106" i="20"/>
  <c r="J106" i="20"/>
  <c r="K138" i="20"/>
  <c r="J138" i="20"/>
  <c r="J16" i="19"/>
  <c r="J48" i="18"/>
  <c r="H254" i="16"/>
  <c r="J219" i="16"/>
  <c r="F207" i="16"/>
  <c r="J187" i="16"/>
  <c r="F127" i="16"/>
  <c r="J107" i="16"/>
  <c r="H97" i="16"/>
  <c r="H81" i="16"/>
  <c r="F39" i="16"/>
  <c r="J19" i="16"/>
  <c r="H9" i="16"/>
  <c r="H668" i="14"/>
  <c r="F552" i="14"/>
  <c r="J507" i="14"/>
  <c r="J473" i="14"/>
  <c r="H302" i="14"/>
  <c r="J283" i="14"/>
  <c r="H273" i="14"/>
  <c r="J165" i="14"/>
  <c r="H192" i="14"/>
  <c r="J189" i="14"/>
  <c r="F186" i="14"/>
  <c r="H194" i="14"/>
  <c r="H148" i="14"/>
  <c r="J145" i="14"/>
  <c r="F142" i="14"/>
  <c r="H150" i="14"/>
  <c r="K85" i="10"/>
  <c r="J85" i="10"/>
  <c r="J25" i="5"/>
  <c r="H25" i="5"/>
  <c r="J109" i="4"/>
  <c r="H109" i="4"/>
  <c r="H58" i="4"/>
  <c r="J58" i="4"/>
  <c r="J26" i="4"/>
  <c r="H26" i="4"/>
  <c r="H152" i="16"/>
  <c r="J152" i="16"/>
  <c r="K105" i="4"/>
  <c r="I105" i="4"/>
  <c r="J400" i="14"/>
  <c r="K22" i="20"/>
  <c r="J22" i="20"/>
  <c r="K47" i="4"/>
  <c r="I47" i="4"/>
  <c r="J194" i="14"/>
  <c r="H190" i="14"/>
  <c r="H186" i="14"/>
  <c r="J196" i="14"/>
  <c r="J150" i="14"/>
  <c r="H146" i="14"/>
  <c r="H142" i="14"/>
  <c r="J152" i="14"/>
  <c r="K81" i="10"/>
  <c r="J81" i="10"/>
  <c r="H16" i="5"/>
  <c r="J16" i="5"/>
  <c r="J82" i="4"/>
  <c r="H82" i="4"/>
  <c r="J50" i="4"/>
  <c r="H50" i="4"/>
  <c r="J18" i="4"/>
  <c r="H18" i="4"/>
  <c r="H233" i="16"/>
  <c r="H240" i="16"/>
  <c r="J240" i="16"/>
  <c r="F124" i="14"/>
  <c r="F403" i="14"/>
  <c r="F407" i="14"/>
  <c r="I66" i="4"/>
  <c r="K66" i="4"/>
  <c r="S87" i="3"/>
  <c r="U87" i="3"/>
  <c r="K60" i="20"/>
  <c r="J60" i="20"/>
  <c r="F532" i="14"/>
  <c r="V95" i="3"/>
  <c r="T95" i="3"/>
  <c r="T16" i="3"/>
  <c r="V16" i="3"/>
  <c r="J9" i="21"/>
  <c r="K9" i="21"/>
  <c r="K48" i="21"/>
  <c r="J48" i="21"/>
  <c r="J17" i="19"/>
  <c r="J49" i="18"/>
  <c r="J251" i="16"/>
  <c r="H188" i="16"/>
  <c r="J188" i="16"/>
  <c r="H124" i="16"/>
  <c r="J124" i="16"/>
  <c r="H84" i="16"/>
  <c r="J84" i="16"/>
  <c r="H12" i="16"/>
  <c r="J12" i="16"/>
  <c r="F669" i="14"/>
  <c r="H669" i="14"/>
  <c r="F613" i="14"/>
  <c r="J551" i="14"/>
  <c r="L551" i="14"/>
  <c r="H508" i="14"/>
  <c r="H474" i="14"/>
  <c r="J474" i="14"/>
  <c r="F425" i="14"/>
  <c r="H425" i="14"/>
  <c r="F375" i="14"/>
  <c r="H375" i="14"/>
  <c r="H352" i="14"/>
  <c r="J352" i="14"/>
  <c r="J307" i="14"/>
  <c r="H297" i="14"/>
  <c r="J278" i="14"/>
  <c r="L278" i="14"/>
  <c r="F240" i="14"/>
  <c r="J168" i="14"/>
  <c r="L168" i="14"/>
  <c r="H76" i="14"/>
  <c r="J76" i="14"/>
  <c r="K81" i="20"/>
  <c r="J81" i="20"/>
  <c r="J113" i="20"/>
  <c r="K113" i="20"/>
  <c r="K86" i="20"/>
  <c r="J86" i="20"/>
  <c r="J118" i="20"/>
  <c r="K118" i="20"/>
  <c r="J24" i="19"/>
  <c r="J56" i="18"/>
  <c r="H262" i="16"/>
  <c r="F215" i="16"/>
  <c r="J195" i="16"/>
  <c r="F143" i="16"/>
  <c r="F103" i="16"/>
  <c r="F87" i="16"/>
  <c r="F55" i="16"/>
  <c r="F15" i="16"/>
  <c r="H620" i="14"/>
  <c r="J600" i="14"/>
  <c r="H590" i="14"/>
  <c r="J548" i="14"/>
  <c r="F503" i="14"/>
  <c r="J434" i="14"/>
  <c r="H424" i="14"/>
  <c r="H374" i="14"/>
  <c r="F279" i="14"/>
  <c r="J260" i="14"/>
  <c r="H241" i="14"/>
  <c r="H213" i="14"/>
  <c r="F87" i="14"/>
  <c r="F193" i="14"/>
  <c r="J190" i="14"/>
  <c r="F149" i="14"/>
  <c r="H149" i="14"/>
  <c r="J146" i="14"/>
  <c r="J29" i="5"/>
  <c r="H29" i="5"/>
  <c r="U95" i="4"/>
  <c r="S95" i="4"/>
  <c r="U87" i="4"/>
  <c r="S87" i="4"/>
  <c r="J62" i="4"/>
  <c r="H62" i="4"/>
  <c r="J30" i="4"/>
  <c r="H30" i="4"/>
  <c r="H104" i="3"/>
  <c r="J104" i="3"/>
  <c r="H241" i="16"/>
  <c r="H235" i="16"/>
  <c r="F130" i="14"/>
  <c r="F397" i="14"/>
  <c r="F398" i="14"/>
  <c r="H398" i="14"/>
  <c r="H87" i="14"/>
  <c r="J87" i="14"/>
  <c r="G94" i="10"/>
  <c r="J48" i="20"/>
  <c r="K48" i="20"/>
  <c r="J129" i="14"/>
  <c r="K79" i="4"/>
  <c r="I79" i="4"/>
  <c r="F131" i="14"/>
  <c r="T87" i="3"/>
  <c r="V87" i="3"/>
  <c r="F449" i="14"/>
  <c r="J209" i="16"/>
  <c r="F149" i="16"/>
  <c r="J81" i="16"/>
  <c r="H39" i="16"/>
  <c r="F21" i="16"/>
  <c r="H689" i="14"/>
  <c r="J668" i="14"/>
  <c r="F624" i="14"/>
  <c r="F594" i="14"/>
  <c r="F501" i="14"/>
  <c r="J374" i="14"/>
  <c r="F306" i="14"/>
  <c r="F277" i="14"/>
  <c r="F237" i="14"/>
  <c r="F217" i="14"/>
  <c r="F167" i="14"/>
  <c r="J65" i="14"/>
  <c r="J43" i="21"/>
  <c r="K43" i="21"/>
  <c r="K13" i="21"/>
  <c r="J13" i="21"/>
  <c r="K52" i="21"/>
  <c r="J52" i="21"/>
  <c r="J131" i="20"/>
  <c r="K131" i="20"/>
  <c r="F263" i="16"/>
  <c r="H263" i="16"/>
  <c r="F218" i="16"/>
  <c r="F186" i="16"/>
  <c r="H164" i="16"/>
  <c r="J164" i="16"/>
  <c r="F144" i="16"/>
  <c r="F122" i="16"/>
  <c r="F104" i="16"/>
  <c r="F82" i="16"/>
  <c r="H82" i="16"/>
  <c r="F64" i="16"/>
  <c r="F42" i="16"/>
  <c r="F10" i="16"/>
  <c r="J688" i="14"/>
  <c r="H623" i="14"/>
  <c r="H593" i="14"/>
  <c r="J593" i="14"/>
  <c r="H571" i="14"/>
  <c r="F506" i="14"/>
  <c r="F472" i="14"/>
  <c r="H472" i="14"/>
  <c r="F350" i="14"/>
  <c r="H350" i="14"/>
  <c r="H327" i="14"/>
  <c r="J327" i="14"/>
  <c r="F295" i="14"/>
  <c r="J238" i="14"/>
  <c r="L238" i="14"/>
  <c r="J218" i="14"/>
  <c r="H208" i="14"/>
  <c r="J208" i="14"/>
  <c r="J7" i="21"/>
  <c r="K7" i="21"/>
  <c r="K85" i="20"/>
  <c r="J85" i="20"/>
  <c r="K117" i="20"/>
  <c r="J117" i="20"/>
  <c r="K90" i="20"/>
  <c r="J90" i="20"/>
  <c r="K122" i="20"/>
  <c r="J122" i="20"/>
  <c r="F260" i="16"/>
  <c r="J235" i="16"/>
  <c r="J163" i="16"/>
  <c r="H121" i="16"/>
  <c r="J75" i="16"/>
  <c r="H33" i="16"/>
  <c r="J693" i="14"/>
  <c r="J662" i="14"/>
  <c r="F618" i="14"/>
  <c r="J578" i="14"/>
  <c r="H568" i="14"/>
  <c r="H479" i="14"/>
  <c r="F422" i="14"/>
  <c r="F372" i="14"/>
  <c r="H349" i="14"/>
  <c r="J326" i="14"/>
  <c r="J296" i="14"/>
  <c r="F239" i="14"/>
  <c r="F211" i="14"/>
  <c r="H171" i="14"/>
  <c r="F79" i="14"/>
  <c r="J186" i="14"/>
  <c r="H195" i="14"/>
  <c r="J192" i="14"/>
  <c r="J188" i="14"/>
  <c r="J142" i="14"/>
  <c r="H151" i="14"/>
  <c r="J148" i="14"/>
  <c r="J144" i="14"/>
  <c r="F86" i="14"/>
  <c r="H8" i="5"/>
  <c r="J8" i="5"/>
  <c r="J74" i="4"/>
  <c r="H74" i="4"/>
  <c r="H42" i="4"/>
  <c r="J42" i="4"/>
  <c r="J10" i="4"/>
  <c r="H10" i="4"/>
  <c r="S18" i="2"/>
  <c r="S19" i="2"/>
  <c r="H236" i="16"/>
  <c r="H145" i="16"/>
  <c r="F119" i="14"/>
  <c r="H122" i="14"/>
  <c r="H65" i="16"/>
  <c r="U52" i="3"/>
  <c r="S52" i="3"/>
  <c r="J36" i="20"/>
  <c r="K36" i="20"/>
  <c r="F145" i="14"/>
  <c r="F229" i="16"/>
  <c r="H191" i="16"/>
  <c r="J169" i="16"/>
  <c r="H127" i="16"/>
  <c r="F109" i="16"/>
  <c r="F37" i="16"/>
  <c r="J9" i="16"/>
  <c r="F687" i="14"/>
  <c r="H574" i="14"/>
  <c r="J554" i="14"/>
  <c r="H544" i="14"/>
  <c r="H477" i="14"/>
  <c r="J432" i="14"/>
  <c r="H422" i="14"/>
  <c r="H256" i="14"/>
  <c r="F61" i="14"/>
  <c r="K66" i="21"/>
  <c r="J66" i="21"/>
  <c r="K47" i="21"/>
  <c r="J17" i="21"/>
  <c r="K17" i="21"/>
  <c r="K56" i="21"/>
  <c r="J56" i="21"/>
  <c r="J51" i="19"/>
  <c r="F261" i="16"/>
  <c r="F240" i="16"/>
  <c r="F216" i="16"/>
  <c r="J174" i="16"/>
  <c r="J142" i="16"/>
  <c r="L142" i="16"/>
  <c r="F120" i="16"/>
  <c r="J102" i="16"/>
  <c r="J62" i="16"/>
  <c r="L62" i="16"/>
  <c r="F40" i="16"/>
  <c r="H20" i="16"/>
  <c r="J20" i="16"/>
  <c r="F667" i="14"/>
  <c r="F621" i="14"/>
  <c r="F591" i="14"/>
  <c r="H591" i="14"/>
  <c r="F569" i="14"/>
  <c r="H549" i="14"/>
  <c r="J549" i="14"/>
  <c r="H482" i="14"/>
  <c r="J482" i="14"/>
  <c r="F433" i="14"/>
  <c r="H433" i="14"/>
  <c r="F423" i="14"/>
  <c r="F373" i="14"/>
  <c r="F325" i="14"/>
  <c r="H325" i="14"/>
  <c r="H305" i="14"/>
  <c r="H276" i="14"/>
  <c r="J276" i="14"/>
  <c r="J255" i="14"/>
  <c r="H166" i="14"/>
  <c r="J166" i="14"/>
  <c r="J62" i="14"/>
  <c r="L62" i="14"/>
  <c r="K89" i="20"/>
  <c r="J89" i="20"/>
  <c r="K121" i="20"/>
  <c r="J121" i="20"/>
  <c r="K94" i="20"/>
  <c r="J94" i="20"/>
  <c r="K126" i="20"/>
  <c r="J126" i="20"/>
  <c r="J8" i="19"/>
  <c r="J40" i="18"/>
  <c r="J211" i="16"/>
  <c r="H193" i="16"/>
  <c r="F175" i="16"/>
  <c r="J131" i="16"/>
  <c r="F119" i="16"/>
  <c r="J43" i="16"/>
  <c r="F31" i="16"/>
  <c r="H598" i="14"/>
  <c r="J556" i="14"/>
  <c r="H546" i="14"/>
  <c r="F477" i="14"/>
  <c r="H432" i="14"/>
  <c r="H382" i="14"/>
  <c r="F347" i="14"/>
  <c r="H258" i="14"/>
  <c r="F169" i="14"/>
  <c r="F63" i="14"/>
  <c r="H142" i="16"/>
  <c r="H404" i="14"/>
  <c r="F185" i="14"/>
  <c r="H185" i="14"/>
  <c r="F141" i="14"/>
  <c r="H141" i="14"/>
  <c r="F84" i="14"/>
  <c r="H21" i="5"/>
  <c r="J21" i="5"/>
  <c r="J105" i="4"/>
  <c r="H105" i="4"/>
  <c r="H86" i="4"/>
  <c r="J86" i="4"/>
  <c r="J54" i="4"/>
  <c r="H54" i="4"/>
  <c r="J22" i="4"/>
  <c r="H22" i="4"/>
  <c r="X64" i="3"/>
  <c r="X60" i="3"/>
  <c r="X20" i="3"/>
  <c r="X28" i="3"/>
  <c r="X24" i="3"/>
  <c r="Q16" i="2"/>
  <c r="H231" i="16"/>
  <c r="H148" i="16"/>
  <c r="J148" i="16"/>
  <c r="I113" i="4"/>
  <c r="K113" i="4"/>
  <c r="J47" i="4"/>
  <c r="H47" i="4"/>
  <c r="S36" i="3"/>
  <c r="U36" i="3"/>
  <c r="K18" i="20"/>
  <c r="J18" i="20"/>
  <c r="K15" i="4"/>
  <c r="I15" i="4"/>
  <c r="H119" i="14"/>
  <c r="T11" i="5"/>
  <c r="V11" i="5"/>
  <c r="F430" i="14"/>
  <c r="F380" i="14"/>
  <c r="H324" i="14"/>
  <c r="J304" i="14"/>
  <c r="J275" i="14"/>
  <c r="F256" i="14"/>
  <c r="F219" i="14"/>
  <c r="J59" i="14"/>
  <c r="H230" i="16"/>
  <c r="J398" i="14"/>
  <c r="H187" i="14"/>
  <c r="J187" i="14"/>
  <c r="F194" i="14"/>
  <c r="H143" i="14"/>
  <c r="J143" i="14"/>
  <c r="J153" i="14"/>
  <c r="F150" i="14"/>
  <c r="K89" i="10"/>
  <c r="J89" i="10"/>
  <c r="J66" i="4"/>
  <c r="H66" i="4"/>
  <c r="J34" i="4"/>
  <c r="H34" i="4"/>
  <c r="H239" i="16"/>
  <c r="H130" i="14"/>
  <c r="H53" i="16"/>
  <c r="J396" i="14"/>
  <c r="U20" i="3"/>
  <c r="S20" i="3"/>
  <c r="J57" i="20"/>
  <c r="K57" i="20"/>
  <c r="L56" i="6"/>
  <c r="M56" i="6"/>
  <c r="H141" i="16"/>
  <c r="H121" i="14"/>
  <c r="F128" i="14"/>
  <c r="I94" i="10"/>
  <c r="H57" i="16"/>
  <c r="H61" i="16"/>
  <c r="H399" i="14"/>
  <c r="H400" i="14"/>
  <c r="J397" i="14"/>
  <c r="H26" i="5"/>
  <c r="J26" i="5"/>
  <c r="J106" i="4"/>
  <c r="H106" i="4"/>
  <c r="K78" i="4"/>
  <c r="I78" i="4"/>
  <c r="H59" i="4"/>
  <c r="J59" i="4"/>
  <c r="K46" i="4"/>
  <c r="I46" i="4"/>
  <c r="J195" i="14"/>
  <c r="L195" i="14"/>
  <c r="V87" i="4"/>
  <c r="T87" i="4"/>
  <c r="M42" i="4"/>
  <c r="M38" i="4"/>
  <c r="M34" i="4"/>
  <c r="M43" i="4"/>
  <c r="M39" i="4"/>
  <c r="M35" i="4"/>
  <c r="K20" i="20"/>
  <c r="J20" i="20"/>
  <c r="K61" i="20"/>
  <c r="J61" i="20"/>
  <c r="F525" i="14"/>
  <c r="H522" i="14"/>
  <c r="J532" i="14"/>
  <c r="H528" i="14"/>
  <c r="J525" i="14"/>
  <c r="J127" i="14"/>
  <c r="F94" i="10"/>
  <c r="K55" i="6"/>
  <c r="J55" i="6"/>
  <c r="K17" i="5"/>
  <c r="I17" i="5"/>
  <c r="K106" i="4"/>
  <c r="I106" i="4"/>
  <c r="K59" i="4"/>
  <c r="I59" i="4"/>
  <c r="K27" i="4"/>
  <c r="I27" i="4"/>
  <c r="J408" i="14"/>
  <c r="F129" i="14"/>
  <c r="F56" i="14"/>
  <c r="F143" i="14"/>
  <c r="T24" i="5"/>
  <c r="V24" i="5"/>
  <c r="X114" i="3"/>
  <c r="V44" i="3"/>
  <c r="T44" i="3"/>
  <c r="V32" i="3"/>
  <c r="T32" i="3"/>
  <c r="H71" i="4"/>
  <c r="J71" i="4"/>
  <c r="K58" i="4"/>
  <c r="I58" i="4"/>
  <c r="H39" i="4"/>
  <c r="J39" i="4"/>
  <c r="S99" i="3"/>
  <c r="U99" i="3"/>
  <c r="J193" i="14"/>
  <c r="L193" i="14"/>
  <c r="H53" i="14"/>
  <c r="J53" i="14"/>
  <c r="L81" i="10"/>
  <c r="E91" i="10"/>
  <c r="M81" i="10"/>
  <c r="T99" i="4"/>
  <c r="V99" i="4"/>
  <c r="U64" i="3"/>
  <c r="S64" i="3"/>
  <c r="S48" i="3"/>
  <c r="U48" i="3"/>
  <c r="U32" i="3"/>
  <c r="S32" i="3"/>
  <c r="U16" i="3"/>
  <c r="S16" i="3"/>
  <c r="S23" i="2"/>
  <c r="R23" i="2"/>
  <c r="O23" i="2"/>
  <c r="K40" i="20"/>
  <c r="J40" i="20"/>
  <c r="K66" i="20"/>
  <c r="J66" i="20"/>
  <c r="K30" i="20"/>
  <c r="J30" i="20"/>
  <c r="J50" i="20"/>
  <c r="K50" i="20"/>
  <c r="J33" i="20"/>
  <c r="K33" i="20"/>
  <c r="K65" i="20"/>
  <c r="J65" i="20"/>
  <c r="K6" i="20"/>
  <c r="J6" i="20"/>
  <c r="J531" i="14"/>
  <c r="F530" i="14"/>
  <c r="H527" i="14"/>
  <c r="F531" i="14"/>
  <c r="F527" i="14"/>
  <c r="F524" i="14"/>
  <c r="J125" i="14"/>
  <c r="M52" i="6"/>
  <c r="L52" i="6"/>
  <c r="K30" i="5"/>
  <c r="I30" i="5"/>
  <c r="V111" i="4"/>
  <c r="T111" i="4"/>
  <c r="I71" i="4"/>
  <c r="K71" i="4"/>
  <c r="I39" i="4"/>
  <c r="K39" i="4"/>
  <c r="K7" i="4"/>
  <c r="I7" i="4"/>
  <c r="S14" i="2"/>
  <c r="O14" i="2"/>
  <c r="R14" i="2"/>
  <c r="H127" i="14"/>
  <c r="M53" i="14"/>
  <c r="F81" i="14"/>
  <c r="O89" i="10"/>
  <c r="S29" i="2"/>
  <c r="O29" i="2"/>
  <c r="R29" i="2"/>
  <c r="F402" i="14"/>
  <c r="L55" i="6"/>
  <c r="M55" i="6"/>
  <c r="T60" i="3"/>
  <c r="V60" i="3"/>
  <c r="T52" i="3"/>
  <c r="V52" i="3"/>
  <c r="F452" i="14"/>
  <c r="H6" i="2"/>
  <c r="F450" i="14"/>
  <c r="H153" i="16"/>
  <c r="H144" i="16"/>
  <c r="J144" i="16"/>
  <c r="H126" i="14"/>
  <c r="J123" i="14"/>
  <c r="F120" i="14"/>
  <c r="H128" i="14"/>
  <c r="H60" i="16"/>
  <c r="J60" i="16"/>
  <c r="H64" i="16"/>
  <c r="J64" i="16"/>
  <c r="J401" i="14"/>
  <c r="F408" i="14"/>
  <c r="H405" i="14"/>
  <c r="J402" i="14"/>
  <c r="J83" i="4"/>
  <c r="H83" i="4"/>
  <c r="K70" i="4"/>
  <c r="I70" i="4"/>
  <c r="J51" i="4"/>
  <c r="H51" i="4"/>
  <c r="J191" i="14"/>
  <c r="H57" i="14"/>
  <c r="H61" i="14"/>
  <c r="J61" i="14"/>
  <c r="U24" i="5"/>
  <c r="S24" i="5"/>
  <c r="S15" i="5"/>
  <c r="U15" i="5"/>
  <c r="U7" i="5"/>
  <c r="S7" i="5"/>
  <c r="V98" i="3"/>
  <c r="T98" i="3"/>
  <c r="V90" i="3"/>
  <c r="T90" i="3"/>
  <c r="K17" i="20"/>
  <c r="J17" i="20"/>
  <c r="K68" i="20"/>
  <c r="J68" i="20"/>
  <c r="K32" i="20"/>
  <c r="J32" i="20"/>
  <c r="K52" i="20"/>
  <c r="J52" i="20"/>
  <c r="K10" i="20"/>
  <c r="J10" i="20"/>
  <c r="K37" i="20"/>
  <c r="J37" i="20"/>
  <c r="J8" i="20"/>
  <c r="K8" i="20"/>
  <c r="H532" i="14"/>
  <c r="J524" i="14"/>
  <c r="H533" i="14"/>
  <c r="J530" i="14"/>
  <c r="H526" i="14"/>
  <c r="K51" i="6"/>
  <c r="J51" i="6"/>
  <c r="K9" i="5"/>
  <c r="I9" i="5"/>
  <c r="K83" i="4"/>
  <c r="I83" i="4"/>
  <c r="K51" i="4"/>
  <c r="I51" i="4"/>
  <c r="K19" i="4"/>
  <c r="I19" i="4"/>
  <c r="W91" i="4"/>
  <c r="W95" i="4"/>
  <c r="W111" i="4"/>
  <c r="W87" i="4"/>
  <c r="W99" i="4"/>
  <c r="H125" i="14"/>
  <c r="F64" i="14"/>
  <c r="O55" i="6"/>
  <c r="O56" i="6"/>
  <c r="H396" i="14"/>
  <c r="V15" i="5"/>
  <c r="T15" i="5"/>
  <c r="V8" i="3"/>
  <c r="T8" i="3"/>
  <c r="K6" i="3"/>
  <c r="I6" i="3"/>
  <c r="H55" i="16"/>
  <c r="H59" i="16"/>
  <c r="F404" i="14"/>
  <c r="F401" i="14"/>
  <c r="F399" i="14"/>
  <c r="H30" i="5"/>
  <c r="J30" i="5"/>
  <c r="J110" i="4"/>
  <c r="H110" i="4"/>
  <c r="K82" i="4"/>
  <c r="I82" i="4"/>
  <c r="J63" i="4"/>
  <c r="H63" i="4"/>
  <c r="K50" i="4"/>
  <c r="I50" i="4"/>
  <c r="S95" i="3"/>
  <c r="U95" i="3"/>
  <c r="H65" i="14"/>
  <c r="H59" i="14"/>
  <c r="M89" i="10"/>
  <c r="L89" i="10"/>
  <c r="K98" i="4"/>
  <c r="I98" i="4"/>
  <c r="T91" i="4"/>
  <c r="V91" i="4"/>
  <c r="U60" i="3"/>
  <c r="S60" i="3"/>
  <c r="U44" i="3"/>
  <c r="S44" i="3"/>
  <c r="S28" i="3"/>
  <c r="U28" i="3"/>
  <c r="U12" i="3"/>
  <c r="S12" i="3"/>
  <c r="J54" i="20"/>
  <c r="K54" i="20"/>
  <c r="K14" i="20"/>
  <c r="J14" i="20"/>
  <c r="K41" i="20"/>
  <c r="J41" i="20"/>
  <c r="K11" i="20"/>
  <c r="J11" i="20"/>
  <c r="F522" i="14"/>
  <c r="J529" i="14"/>
  <c r="F523" i="14"/>
  <c r="F529" i="14"/>
  <c r="H529" i="14"/>
  <c r="H197" i="14"/>
  <c r="I22" i="5"/>
  <c r="K22" i="5"/>
  <c r="I110" i="4"/>
  <c r="K110" i="4"/>
  <c r="K63" i="4"/>
  <c r="I63" i="4"/>
  <c r="K31" i="4"/>
  <c r="I31" i="4"/>
  <c r="M195" i="14"/>
  <c r="H123" i="14"/>
  <c r="M61" i="14"/>
  <c r="F83" i="14"/>
  <c r="M55" i="14"/>
  <c r="E58" i="6"/>
  <c r="M29" i="5"/>
  <c r="M25" i="5"/>
  <c r="M21" i="5"/>
  <c r="M33" i="5"/>
  <c r="M30" i="5"/>
  <c r="M26" i="5"/>
  <c r="M22" i="5"/>
  <c r="T99" i="3"/>
  <c r="V99" i="3"/>
  <c r="V91" i="3"/>
  <c r="T91" i="3"/>
  <c r="F189" i="14"/>
  <c r="L51" i="6"/>
  <c r="M51" i="6"/>
  <c r="T40" i="3"/>
  <c r="V40" i="3"/>
  <c r="F6" i="2"/>
  <c r="G6" i="2"/>
  <c r="H229" i="16"/>
  <c r="H143" i="16"/>
  <c r="H147" i="16"/>
  <c r="J128" i="14"/>
  <c r="H124" i="14"/>
  <c r="H120" i="14"/>
  <c r="J130" i="14"/>
  <c r="H63" i="16"/>
  <c r="F400" i="14"/>
  <c r="H397" i="14"/>
  <c r="J407" i="14"/>
  <c r="H403" i="14"/>
  <c r="H401" i="14"/>
  <c r="K29" i="5"/>
  <c r="I29" i="5"/>
  <c r="K109" i="4"/>
  <c r="I109" i="4"/>
  <c r="H75" i="4"/>
  <c r="J75" i="4"/>
  <c r="I62" i="4"/>
  <c r="K62" i="4"/>
  <c r="H43" i="4"/>
  <c r="J43" i="4"/>
  <c r="J151" i="14"/>
  <c r="L151" i="14"/>
  <c r="H60" i="14"/>
  <c r="J60" i="14"/>
  <c r="S15" i="2"/>
  <c r="S17" i="2"/>
  <c r="S16" i="2"/>
  <c r="K56" i="20"/>
  <c r="J56" i="20"/>
  <c r="J62" i="20"/>
  <c r="K62" i="20"/>
  <c r="K25" i="20"/>
  <c r="J25" i="20"/>
  <c r="J45" i="20"/>
  <c r="K45" i="20"/>
  <c r="K15" i="20"/>
  <c r="J15" i="20"/>
  <c r="H524" i="14"/>
  <c r="H525" i="14"/>
  <c r="J522" i="14"/>
  <c r="H531" i="14"/>
  <c r="J528" i="14"/>
  <c r="F195" i="14"/>
  <c r="K75" i="4"/>
  <c r="I75" i="4"/>
  <c r="K43" i="4"/>
  <c r="I43" i="4"/>
  <c r="K11" i="4"/>
  <c r="I11" i="4"/>
  <c r="X52" i="3"/>
  <c r="X48" i="3"/>
  <c r="X56" i="3"/>
  <c r="Q29" i="2"/>
  <c r="S6" i="2"/>
  <c r="S8" i="2"/>
  <c r="R6" i="2"/>
  <c r="O6" i="2"/>
  <c r="M193" i="14"/>
  <c r="J121" i="14"/>
  <c r="F80" i="14"/>
  <c r="M50" i="4"/>
  <c r="M46" i="4"/>
  <c r="M58" i="4"/>
  <c r="M47" i="4"/>
  <c r="M55" i="4"/>
  <c r="M54" i="4"/>
  <c r="M51" i="4"/>
  <c r="S21" i="2"/>
  <c r="O21" i="2"/>
  <c r="R21" i="2"/>
  <c r="F187" i="14"/>
  <c r="M187" i="14"/>
  <c r="F125" i="14"/>
  <c r="T7" i="5"/>
  <c r="V7" i="5"/>
  <c r="T24" i="3"/>
  <c r="V24" i="3"/>
  <c r="F10" i="2"/>
  <c r="N16" i="2"/>
  <c r="F456" i="14"/>
  <c r="H151" i="16"/>
  <c r="F127" i="14"/>
  <c r="J124" i="14"/>
  <c r="H58" i="16"/>
  <c r="J58" i="16"/>
  <c r="J406" i="14"/>
  <c r="F405" i="14"/>
  <c r="H402" i="14"/>
  <c r="F396" i="14"/>
  <c r="F406" i="14"/>
  <c r="H406" i="14"/>
  <c r="H102" i="4"/>
  <c r="J102" i="4"/>
  <c r="H87" i="4"/>
  <c r="J87" i="4"/>
  <c r="K74" i="4"/>
  <c r="I74" i="4"/>
  <c r="H55" i="4"/>
  <c r="J55" i="4"/>
  <c r="I42" i="4"/>
  <c r="K42" i="4"/>
  <c r="U91" i="3"/>
  <c r="S91" i="3"/>
  <c r="J149" i="14"/>
  <c r="L149" i="14"/>
  <c r="H55" i="14"/>
  <c r="U56" i="3"/>
  <c r="S56" i="3"/>
  <c r="U40" i="3"/>
  <c r="S40" i="3"/>
  <c r="S24" i="3"/>
  <c r="U24" i="3"/>
  <c r="U8" i="3"/>
  <c r="S8" i="3"/>
  <c r="Q13" i="2"/>
  <c r="Q14" i="2"/>
  <c r="K42" i="20"/>
  <c r="J42" i="20"/>
  <c r="J64" i="20"/>
  <c r="K64" i="20"/>
  <c r="K27" i="20"/>
  <c r="J27" i="20"/>
  <c r="K49" i="20"/>
  <c r="J49" i="20"/>
  <c r="K23" i="20"/>
  <c r="J23" i="20"/>
  <c r="J521" i="14"/>
  <c r="F528" i="14"/>
  <c r="F521" i="14"/>
  <c r="H521" i="14"/>
  <c r="H193" i="14"/>
  <c r="K13" i="5"/>
  <c r="I13" i="5"/>
  <c r="K102" i="4"/>
  <c r="I102" i="4"/>
  <c r="K87" i="4"/>
  <c r="I87" i="4"/>
  <c r="I55" i="4"/>
  <c r="K55" i="4"/>
  <c r="I23" i="4"/>
  <c r="K23" i="4"/>
  <c r="V114" i="3"/>
  <c r="T114" i="3"/>
  <c r="F191" i="14"/>
  <c r="H191" i="14"/>
  <c r="M63" i="14"/>
  <c r="M185" i="14"/>
  <c r="F123" i="14"/>
  <c r="V19" i="5"/>
  <c r="T19" i="5"/>
  <c r="T64" i="3"/>
  <c r="V64" i="3"/>
  <c r="V56" i="3"/>
  <c r="T56" i="3"/>
  <c r="T48" i="3"/>
  <c r="V48" i="3"/>
  <c r="F20" i="2"/>
  <c r="H232" i="16"/>
  <c r="J232" i="16"/>
  <c r="H146" i="16"/>
  <c r="J146" i="16"/>
  <c r="J120" i="14"/>
  <c r="H129" i="14"/>
  <c r="J126" i="14"/>
  <c r="J122" i="14"/>
  <c r="O102" i="10"/>
  <c r="H407" i="14"/>
  <c r="J399" i="14"/>
  <c r="H408" i="14"/>
  <c r="J405" i="14"/>
  <c r="J403" i="14"/>
  <c r="I86" i="4"/>
  <c r="K86" i="4"/>
  <c r="J67" i="4"/>
  <c r="H67" i="4"/>
  <c r="K54" i="4"/>
  <c r="I54" i="4"/>
  <c r="J147" i="14"/>
  <c r="H63" i="14"/>
  <c r="M85" i="10"/>
  <c r="L85" i="10"/>
  <c r="E95" i="10"/>
  <c r="U19" i="5"/>
  <c r="S19" i="5"/>
  <c r="U11" i="5"/>
  <c r="S11" i="5"/>
  <c r="V95" i="4"/>
  <c r="T95" i="4"/>
  <c r="T94" i="3"/>
  <c r="V94" i="3"/>
  <c r="K58" i="20"/>
  <c r="J58" i="20"/>
  <c r="K46" i="20"/>
  <c r="J46" i="20"/>
  <c r="K34" i="20"/>
  <c r="J34" i="20"/>
  <c r="K44" i="20"/>
  <c r="J44" i="20"/>
  <c r="J29" i="20"/>
  <c r="K29" i="20"/>
  <c r="K53" i="20"/>
  <c r="J53" i="20"/>
  <c r="J526" i="14"/>
  <c r="F533" i="14"/>
  <c r="H530" i="14"/>
  <c r="J527" i="14"/>
  <c r="H523" i="14"/>
  <c r="J523" i="14"/>
  <c r="J533" i="14"/>
  <c r="M63" i="6"/>
  <c r="L63" i="6"/>
  <c r="K26" i="5"/>
  <c r="I26" i="5"/>
  <c r="X111" i="4"/>
  <c r="K67" i="4"/>
  <c r="I67" i="4"/>
  <c r="K35" i="4"/>
  <c r="I35" i="4"/>
  <c r="S22" i="2"/>
  <c r="O22" i="2"/>
  <c r="R22" i="2"/>
  <c r="F153" i="14"/>
  <c r="K42" i="19"/>
  <c r="F121" i="14"/>
  <c r="F28" i="2"/>
  <c r="W90" i="3"/>
  <c r="W40" i="3"/>
  <c r="W56" i="3"/>
  <c r="X12" i="3"/>
  <c r="X16" i="3"/>
  <c r="W94" i="3"/>
  <c r="W114" i="3"/>
  <c r="W12" i="3"/>
  <c r="W16" i="3"/>
  <c r="W20" i="3"/>
  <c r="W98" i="3"/>
  <c r="W28" i="3"/>
  <c r="W32" i="3"/>
  <c r="W44" i="3"/>
  <c r="X8" i="3"/>
  <c r="W52" i="3"/>
  <c r="W64" i="3"/>
  <c r="W8" i="3"/>
  <c r="W24" i="3"/>
  <c r="W95" i="3"/>
  <c r="W99" i="3"/>
  <c r="W48" i="3"/>
  <c r="W91" i="3"/>
  <c r="W36" i="3"/>
  <c r="W87" i="3"/>
  <c r="W60" i="3"/>
  <c r="S12" i="2"/>
  <c r="K104" i="3"/>
  <c r="I104" i="3"/>
  <c r="N22" i="2"/>
  <c r="F18" i="2"/>
  <c r="F13" i="2"/>
  <c r="G13" i="2"/>
  <c r="H14" i="2"/>
  <c r="F22" i="2"/>
  <c r="G22" i="2"/>
  <c r="N24" i="2"/>
  <c r="H452" i="14"/>
  <c r="J449" i="14"/>
  <c r="H458" i="14"/>
  <c r="J455" i="14"/>
  <c r="H451" i="14"/>
  <c r="F9" i="2"/>
  <c r="G57" i="6"/>
  <c r="F26" i="2"/>
  <c r="F21" i="2"/>
  <c r="G21" i="2"/>
  <c r="H22" i="2"/>
  <c r="F455" i="14"/>
  <c r="F448" i="14"/>
  <c r="F454" i="14"/>
  <c r="T36" i="3"/>
  <c r="V36" i="3"/>
  <c r="T28" i="3"/>
  <c r="V28" i="3"/>
  <c r="T20" i="3"/>
  <c r="V20" i="3"/>
  <c r="T12" i="3"/>
  <c r="V12" i="3"/>
  <c r="S28" i="2"/>
  <c r="F11" i="2"/>
  <c r="F29" i="2"/>
  <c r="G29" i="2"/>
  <c r="H457" i="14"/>
  <c r="J454" i="14"/>
  <c r="H450" i="14"/>
  <c r="J460" i="14"/>
  <c r="H456" i="14"/>
  <c r="J453" i="14"/>
  <c r="N23" i="2"/>
  <c r="F19" i="2"/>
  <c r="F8" i="2"/>
  <c r="G8" i="2"/>
  <c r="F17" i="2"/>
  <c r="N13" i="2"/>
  <c r="J456" i="14"/>
  <c r="F453" i="14"/>
  <c r="F459" i="14"/>
  <c r="F27" i="2"/>
  <c r="F16" i="2"/>
  <c r="G16" i="2"/>
  <c r="F7" i="2"/>
  <c r="H13" i="2"/>
  <c r="N21" i="2"/>
  <c r="J448" i="14"/>
  <c r="H449" i="14"/>
  <c r="J459" i="14"/>
  <c r="H455" i="14"/>
  <c r="J452" i="14"/>
  <c r="H448" i="14"/>
  <c r="J458" i="14"/>
  <c r="S20" i="2"/>
  <c r="F12" i="2"/>
  <c r="F24" i="2"/>
  <c r="G24" i="2"/>
  <c r="H21" i="2"/>
  <c r="N29" i="2"/>
  <c r="H454" i="14"/>
  <c r="F458" i="14"/>
  <c r="F451" i="14"/>
  <c r="F457" i="14"/>
  <c r="H29" i="2"/>
  <c r="N8" i="2"/>
  <c r="F460" i="14"/>
  <c r="J451" i="14"/>
  <c r="H460" i="14"/>
  <c r="J457" i="14"/>
  <c r="H453" i="14"/>
  <c r="J450" i="14"/>
  <c r="H459" i="14"/>
  <c r="F14" i="2"/>
  <c r="G14" i="2"/>
  <c r="N6" i="2"/>
  <c r="F25" i="2"/>
  <c r="F15" i="2"/>
  <c r="AK13" i="43"/>
  <c r="AK33" i="43"/>
  <c r="AK22" i="43"/>
  <c r="AK38" i="43"/>
  <c r="AK28" i="43"/>
  <c r="AK12" i="43"/>
  <c r="AK11" i="43"/>
  <c r="AK32" i="43"/>
  <c r="AK23" i="43"/>
  <c r="AK19" i="43"/>
  <c r="AK18" i="43"/>
  <c r="AK35" i="43"/>
  <c r="AK17" i="43"/>
  <c r="AK16" i="43"/>
  <c r="AK37" i="43"/>
  <c r="AK20" i="43"/>
  <c r="AK34" i="43"/>
  <c r="AK25" i="43"/>
  <c r="AK24" i="43"/>
  <c r="AK31" i="43"/>
  <c r="AK15" i="43"/>
  <c r="AK21" i="43"/>
  <c r="AK27" i="43"/>
  <c r="AK36" i="43"/>
  <c r="AK14" i="43"/>
  <c r="AT27" i="46"/>
  <c r="AT35" i="46"/>
  <c r="AT30" i="46"/>
  <c r="AT14" i="46"/>
  <c r="AT33" i="46"/>
  <c r="AT11" i="46"/>
  <c r="AT19" i="46"/>
  <c r="AT28" i="46"/>
  <c r="AT13" i="46"/>
  <c r="AT17" i="46"/>
  <c r="AT16" i="46"/>
  <c r="AT32" i="46"/>
  <c r="AT23" i="46"/>
  <c r="AT21" i="46"/>
  <c r="AT18" i="46"/>
  <c r="AT26" i="46"/>
  <c r="AT12" i="46"/>
  <c r="AT9" i="46"/>
  <c r="AT34" i="46"/>
  <c r="AT25" i="46"/>
  <c r="AT24" i="46"/>
  <c r="AT15" i="46"/>
  <c r="AT31" i="46"/>
  <c r="AT29" i="46"/>
  <c r="AT22" i="46"/>
  <c r="S46" i="45"/>
  <c r="S53" i="45"/>
  <c r="S43" i="45"/>
  <c r="S51" i="45"/>
  <c r="S67" i="45"/>
  <c r="S45" i="45"/>
  <c r="S56" i="45"/>
  <c r="S54" i="45"/>
  <c r="S70" i="45"/>
  <c r="S64" i="45"/>
  <c r="S59" i="45"/>
  <c r="S69" i="45"/>
  <c r="S62" i="45"/>
  <c r="S47" i="45"/>
  <c r="S63" i="45"/>
  <c r="S48" i="45"/>
  <c r="S44" i="45"/>
  <c r="S60" i="45"/>
  <c r="S49" i="45"/>
  <c r="S65" i="45"/>
  <c r="S50" i="45"/>
  <c r="S66" i="45"/>
  <c r="S61" i="45"/>
  <c r="S52" i="45"/>
  <c r="S68" i="45"/>
  <c r="AF37" i="56"/>
  <c r="BC27" i="46"/>
  <c r="AK15" i="46"/>
  <c r="S11" i="45"/>
  <c r="S17" i="45"/>
  <c r="S33" i="45"/>
  <c r="S16" i="45"/>
  <c r="S27" i="45"/>
  <c r="S24" i="45"/>
  <c r="S22" i="45"/>
  <c r="S20" i="45"/>
  <c r="S25" i="45"/>
  <c r="AB36" i="45"/>
  <c r="S31" i="45"/>
  <c r="AB17" i="45"/>
  <c r="BC17" i="46"/>
  <c r="AB15" i="46"/>
  <c r="S19" i="45"/>
  <c r="J19" i="45"/>
  <c r="J14" i="45"/>
  <c r="AE19" i="40"/>
  <c r="AF38" i="55"/>
  <c r="AB23" i="46"/>
  <c r="BC33" i="46"/>
  <c r="AK13" i="46"/>
  <c r="AK25" i="46"/>
  <c r="AK21" i="46"/>
  <c r="AK16" i="46"/>
  <c r="AK14" i="46"/>
  <c r="AK18" i="46"/>
  <c r="AB24" i="46"/>
  <c r="AB16" i="46"/>
  <c r="AB15" i="45"/>
  <c r="AK11" i="46"/>
  <c r="AB11" i="46"/>
  <c r="AB19" i="45"/>
  <c r="BC18" i="46"/>
  <c r="BC35" i="46"/>
  <c r="AB34" i="46"/>
  <c r="AK27" i="46"/>
  <c r="AB18" i="46"/>
  <c r="BC28" i="46"/>
  <c r="AB37" i="45"/>
  <c r="BC9" i="46"/>
  <c r="AB10" i="45"/>
  <c r="AK10" i="46"/>
  <c r="AB9" i="46"/>
  <c r="J10" i="45"/>
  <c r="J31" i="46"/>
  <c r="J12" i="46"/>
  <c r="J11" i="46"/>
  <c r="AB13" i="45"/>
  <c r="J18" i="46"/>
  <c r="AK32" i="46"/>
  <c r="AB34" i="45"/>
  <c r="S16" i="46"/>
  <c r="S13" i="46"/>
  <c r="S12" i="46"/>
  <c r="S10" i="46"/>
  <c r="S19" i="46"/>
  <c r="S11" i="46"/>
  <c r="S15" i="46"/>
  <c r="S27" i="46"/>
  <c r="S32" i="46"/>
  <c r="J12" i="45"/>
  <c r="J28" i="45"/>
  <c r="J17" i="45"/>
  <c r="J33" i="45"/>
  <c r="J22" i="45"/>
  <c r="J11" i="45"/>
  <c r="J30" i="45"/>
  <c r="J15" i="45"/>
  <c r="J20" i="45"/>
  <c r="J36" i="45"/>
  <c r="J15" i="46"/>
  <c r="S30" i="45"/>
  <c r="S35" i="45"/>
  <c r="J27" i="45"/>
  <c r="BC34" i="46"/>
  <c r="BC13" i="46"/>
  <c r="BC16" i="46"/>
  <c r="BC14" i="46"/>
  <c r="AB24" i="45"/>
  <c r="AB32" i="45"/>
  <c r="AB21" i="45"/>
  <c r="AB11" i="45"/>
  <c r="AB22" i="45"/>
  <c r="AB33" i="45"/>
  <c r="AB29" i="45"/>
  <c r="AB27" i="45"/>
  <c r="AB25" i="45"/>
  <c r="AB14" i="45"/>
  <c r="AB30" i="45"/>
  <c r="AB12" i="46"/>
  <c r="AB13" i="46"/>
  <c r="AB14" i="46"/>
  <c r="AB25" i="46"/>
  <c r="BC11" i="46"/>
  <c r="AK17" i="46"/>
  <c r="AB35" i="45"/>
  <c r="AE22" i="40"/>
  <c r="AE10" i="40"/>
  <c r="AE18" i="40"/>
  <c r="AE25" i="40"/>
  <c r="AE14" i="40"/>
  <c r="AE36" i="40"/>
  <c r="AE17" i="40"/>
  <c r="AE15" i="40"/>
  <c r="AE28" i="40"/>
  <c r="AE12" i="40"/>
  <c r="AE20" i="40"/>
  <c r="AE35" i="40"/>
  <c r="AE32" i="40"/>
  <c r="AE30" i="40"/>
  <c r="AE29" i="40"/>
  <c r="AE11" i="40"/>
  <c r="AE27" i="40"/>
  <c r="AE24" i="40"/>
  <c r="AE31" i="40"/>
  <c r="AE13" i="40"/>
  <c r="AE34" i="40"/>
  <c r="AE9" i="40"/>
  <c r="AE26" i="40"/>
  <c r="AE33" i="40"/>
  <c r="AB35" i="46"/>
  <c r="AB36" i="46"/>
  <c r="AK30" i="46"/>
  <c r="AB21" i="46"/>
  <c r="BC31" i="46"/>
  <c r="AB30" i="46"/>
  <c r="AK23" i="46"/>
  <c r="BC15" i="46"/>
  <c r="AB31" i="46"/>
  <c r="AK24" i="46"/>
  <c r="AK33" i="46"/>
  <c r="AB33" i="46"/>
  <c r="BC25" i="46"/>
  <c r="AB23" i="45"/>
  <c r="AB10" i="46"/>
  <c r="AB20" i="45"/>
  <c r="S36" i="45"/>
  <c r="S23" i="46"/>
  <c r="AE16" i="40"/>
  <c r="AB34" i="43"/>
  <c r="J69" i="42"/>
  <c r="J53" i="42"/>
  <c r="J58" i="42"/>
  <c r="J30" i="43"/>
  <c r="AB14" i="43"/>
  <c r="S14" i="43"/>
  <c r="J60" i="42"/>
  <c r="BL12" i="43"/>
  <c r="J57" i="42"/>
  <c r="AE29" i="41"/>
  <c r="J62" i="40"/>
  <c r="AE32" i="41"/>
  <c r="AE60" i="40"/>
  <c r="J20" i="42"/>
  <c r="AE69" i="40"/>
  <c r="S67" i="40"/>
  <c r="J50" i="40"/>
  <c r="J15" i="43"/>
  <c r="S17" i="42"/>
  <c r="J57" i="41"/>
  <c r="J31" i="41"/>
  <c r="AE26" i="41"/>
  <c r="AE62" i="40"/>
  <c r="S44" i="40"/>
  <c r="S26" i="40"/>
  <c r="J36" i="42"/>
  <c r="AE45" i="41"/>
  <c r="S33" i="41"/>
  <c r="S69" i="40"/>
  <c r="AE55" i="40"/>
  <c r="J52" i="40"/>
  <c r="J44" i="40"/>
  <c r="J43" i="41"/>
  <c r="AE12" i="41"/>
  <c r="AE36" i="38"/>
  <c r="AB61" i="45"/>
  <c r="J56" i="45"/>
  <c r="AB18" i="43"/>
  <c r="S19" i="43"/>
  <c r="AB38" i="43"/>
  <c r="S29" i="43"/>
  <c r="AB22" i="43"/>
  <c r="S38" i="43"/>
  <c r="AB31" i="43"/>
  <c r="S22" i="43"/>
  <c r="S17" i="43"/>
  <c r="AB32" i="43"/>
  <c r="J12" i="43"/>
  <c r="J63" i="42"/>
  <c r="J47" i="42"/>
  <c r="BL11" i="43"/>
  <c r="J44" i="42"/>
  <c r="AB28" i="42"/>
  <c r="S23" i="42"/>
  <c r="AE37" i="41"/>
  <c r="AF9" i="41"/>
  <c r="S25" i="42"/>
  <c r="AE15" i="41"/>
  <c r="AE51" i="40"/>
  <c r="J48" i="40"/>
  <c r="AE43" i="40"/>
  <c r="AB22" i="42"/>
  <c r="J14" i="41"/>
  <c r="J49" i="41"/>
  <c r="AE34" i="41"/>
  <c r="J67" i="40"/>
  <c r="S52" i="40"/>
  <c r="S34" i="40"/>
  <c r="J63" i="41"/>
  <c r="J50" i="41"/>
  <c r="J18" i="40"/>
  <c r="J12" i="42"/>
  <c r="J53" i="40"/>
  <c r="J69" i="40"/>
  <c r="J19" i="40"/>
  <c r="F70" i="38"/>
  <c r="AB56" i="45"/>
  <c r="AB58" i="45"/>
  <c r="AB25" i="43"/>
  <c r="S35" i="43"/>
  <c r="AB28" i="43"/>
  <c r="AB21" i="43"/>
  <c r="J64" i="45"/>
  <c r="AB12" i="43"/>
  <c r="S11" i="43"/>
  <c r="S12" i="43"/>
  <c r="J38" i="43"/>
  <c r="S15" i="43"/>
  <c r="J14" i="43"/>
  <c r="S36" i="42"/>
  <c r="J31" i="42"/>
  <c r="AB25" i="42"/>
  <c r="AB30" i="42"/>
  <c r="AB56" i="42"/>
  <c r="AE50" i="40"/>
  <c r="J47" i="40"/>
  <c r="AE31" i="41"/>
  <c r="J28" i="41"/>
  <c r="J12" i="41"/>
  <c r="AE59" i="40"/>
  <c r="J56" i="40"/>
  <c r="J21" i="41"/>
  <c r="J30" i="41"/>
  <c r="S43" i="40"/>
  <c r="S25" i="40"/>
  <c r="S24" i="41"/>
  <c r="S60" i="40"/>
  <c r="S43" i="42"/>
  <c r="J24" i="41"/>
  <c r="AE19" i="41"/>
  <c r="J34" i="40"/>
  <c r="S11" i="40"/>
  <c r="AF8" i="40"/>
  <c r="J15" i="40"/>
  <c r="S46" i="40"/>
  <c r="BC35" i="43"/>
  <c r="J62" i="42"/>
  <c r="AE64" i="40"/>
  <c r="AB45" i="45"/>
  <c r="AB26" i="43"/>
  <c r="AB20" i="43"/>
  <c r="J61" i="42"/>
  <c r="J11" i="43"/>
  <c r="J66" i="42"/>
  <c r="J50" i="42"/>
  <c r="J68" i="42"/>
  <c r="J52" i="42"/>
  <c r="AB12" i="42"/>
  <c r="J65" i="42"/>
  <c r="J49" i="42"/>
  <c r="J46" i="40"/>
  <c r="AE14" i="41"/>
  <c r="AE42" i="40"/>
  <c r="J36" i="41"/>
  <c r="S51" i="42"/>
  <c r="J29" i="41"/>
  <c r="J57" i="40"/>
  <c r="J55" i="41"/>
  <c r="J66" i="40"/>
  <c r="AE53" i="40"/>
  <c r="S51" i="40"/>
  <c r="S33" i="40"/>
  <c r="S9" i="40"/>
  <c r="S32" i="41"/>
  <c r="AE46" i="40"/>
  <c r="J43" i="40"/>
  <c r="AB14" i="42"/>
  <c r="J32" i="41"/>
  <c r="AE27" i="41"/>
  <c r="AE11" i="41"/>
  <c r="J68" i="40"/>
  <c r="S53" i="40"/>
  <c r="S45" i="40"/>
  <c r="J61" i="40"/>
  <c r="J17" i="41"/>
  <c r="S12" i="40"/>
  <c r="J35" i="40"/>
  <c r="AB66" i="45"/>
  <c r="AB30" i="43"/>
  <c r="AB23" i="43"/>
  <c r="AB11" i="43"/>
  <c r="S18" i="43"/>
  <c r="S13" i="43"/>
  <c r="J55" i="40"/>
  <c r="J54" i="42"/>
  <c r="J64" i="40"/>
  <c r="AE28" i="41"/>
  <c r="AE36" i="41"/>
  <c r="J51" i="40"/>
  <c r="AE35" i="41"/>
  <c r="S62" i="40"/>
  <c r="S44" i="41"/>
  <c r="V70" i="38"/>
  <c r="D70" i="38"/>
  <c r="BL9" i="46"/>
  <c r="BL29" i="46"/>
  <c r="AB35" i="43"/>
  <c r="S36" i="43"/>
  <c r="AB29" i="43"/>
  <c r="J56" i="42"/>
  <c r="J45" i="42"/>
  <c r="AB10" i="42"/>
  <c r="AE13" i="41"/>
  <c r="J54" i="40"/>
  <c r="AE30" i="41"/>
  <c r="J27" i="41"/>
  <c r="AE16" i="41"/>
  <c r="S14" i="41"/>
  <c r="J65" i="40"/>
  <c r="AE52" i="40"/>
  <c r="S50" i="40"/>
  <c r="AE25" i="41"/>
  <c r="S23" i="41"/>
  <c r="AE61" i="40"/>
  <c r="S59" i="40"/>
  <c r="J15" i="41"/>
  <c r="AE54" i="40"/>
  <c r="J9" i="40"/>
  <c r="S17" i="41"/>
  <c r="S27" i="40"/>
  <c r="S28" i="40"/>
  <c r="S36" i="40"/>
  <c r="AB13" i="43"/>
  <c r="AB15" i="43"/>
  <c r="AB16" i="43"/>
  <c r="J59" i="40"/>
  <c r="S18" i="41"/>
  <c r="C70" i="38"/>
  <c r="V37" i="38"/>
  <c r="AE20" i="38"/>
  <c r="AE10" i="38"/>
  <c r="AC47" i="38"/>
  <c r="O70" i="38"/>
  <c r="O37" i="38"/>
  <c r="Y70" i="38"/>
  <c r="AE23" i="38"/>
  <c r="W70" i="38"/>
  <c r="Z55" i="38"/>
  <c r="AF55" i="38" s="1"/>
  <c r="Z63" i="38"/>
  <c r="AF63" i="38" s="1"/>
  <c r="AE12" i="38"/>
  <c r="M37" i="38"/>
  <c r="AA55" i="38"/>
  <c r="AA63" i="38"/>
  <c r="U70" i="38"/>
  <c r="AE28" i="38"/>
  <c r="L37" i="38"/>
  <c r="AE18" i="38"/>
  <c r="L70" i="38"/>
  <c r="AE30" i="38"/>
  <c r="AE14" i="38"/>
  <c r="M70" i="38"/>
  <c r="X70" i="38"/>
  <c r="AE31" i="38"/>
  <c r="AE15" i="38"/>
  <c r="AE34" i="38"/>
  <c r="I16" i="61"/>
  <c r="H16" i="61"/>
  <c r="I15" i="61"/>
  <c r="H15" i="61"/>
  <c r="I14" i="61"/>
  <c r="H14" i="61"/>
  <c r="I13" i="61"/>
  <c r="H13" i="61"/>
  <c r="I12" i="61"/>
  <c r="H12" i="61"/>
  <c r="I11" i="61"/>
  <c r="H11" i="61"/>
  <c r="I8" i="61"/>
  <c r="H8" i="61"/>
  <c r="Q11" i="61"/>
  <c r="R11" i="61"/>
  <c r="Q12" i="61"/>
  <c r="R12" i="61"/>
  <c r="Q13" i="61"/>
  <c r="R13" i="61"/>
  <c r="Q14" i="61"/>
  <c r="R14" i="61"/>
  <c r="Q15" i="61"/>
  <c r="R15" i="61"/>
  <c r="Q16" i="61"/>
  <c r="R16" i="61"/>
  <c r="Q17" i="61"/>
  <c r="R17" i="61"/>
  <c r="Q29" i="60"/>
  <c r="R29" i="60"/>
  <c r="AA29" i="60"/>
  <c r="Z29" i="60"/>
  <c r="AD29" i="60"/>
  <c r="AC29" i="60"/>
  <c r="AB29" i="60"/>
  <c r="AA11" i="61"/>
  <c r="Z11" i="61"/>
  <c r="AB11" i="61"/>
  <c r="AD11" i="61"/>
  <c r="AC11" i="61"/>
  <c r="AA12" i="61"/>
  <c r="Z12" i="61"/>
  <c r="AD12" i="61"/>
  <c r="AC12" i="61"/>
  <c r="AB12" i="61"/>
  <c r="AA13" i="61"/>
  <c r="Z13" i="61"/>
  <c r="AD13" i="61"/>
  <c r="AC13" i="61"/>
  <c r="AB13" i="61"/>
  <c r="AA14" i="61"/>
  <c r="Z14" i="61"/>
  <c r="AD14" i="61"/>
  <c r="AC14" i="61"/>
  <c r="AB14" i="61"/>
  <c r="AA15" i="61"/>
  <c r="Z15" i="61"/>
  <c r="AD15" i="61"/>
  <c r="AC15" i="61"/>
  <c r="AB15" i="61"/>
  <c r="AA16" i="61"/>
  <c r="Z16" i="61"/>
  <c r="AD16" i="61"/>
  <c r="AC16" i="61"/>
  <c r="AB16" i="61"/>
  <c r="AC17" i="61"/>
  <c r="AA17" i="61"/>
  <c r="Z17" i="61"/>
  <c r="AD17" i="61"/>
  <c r="AB17" i="61"/>
  <c r="H37" i="60"/>
  <c r="I37" i="60"/>
  <c r="I36" i="60"/>
  <c r="H36" i="60"/>
  <c r="I35" i="60"/>
  <c r="H35" i="60"/>
  <c r="I34" i="60"/>
  <c r="H34" i="60"/>
  <c r="I33" i="60"/>
  <c r="H33" i="60"/>
  <c r="I32" i="60"/>
  <c r="H32" i="60"/>
  <c r="AC38" i="60"/>
  <c r="AB38" i="60"/>
  <c r="AA38" i="60"/>
  <c r="AD38" i="60"/>
  <c r="Z38" i="60"/>
  <c r="R36" i="60"/>
  <c r="Q36" i="60"/>
  <c r="R35" i="60"/>
  <c r="Q35" i="60"/>
  <c r="R34" i="60"/>
  <c r="Q34" i="60"/>
  <c r="R33" i="60"/>
  <c r="Q33" i="60"/>
  <c r="R32" i="60"/>
  <c r="Q32" i="60"/>
  <c r="R37" i="60"/>
  <c r="Q37" i="60"/>
  <c r="AD36" i="60"/>
  <c r="AC36" i="60"/>
  <c r="AB36" i="60"/>
  <c r="AA36" i="60"/>
  <c r="Z36" i="60"/>
  <c r="AD35" i="60"/>
  <c r="AC35" i="60"/>
  <c r="AB35" i="60"/>
  <c r="AA35" i="60"/>
  <c r="Z35" i="60"/>
  <c r="I17" i="60"/>
  <c r="H17" i="60"/>
  <c r="AD31" i="60"/>
  <c r="AQ8" i="60"/>
  <c r="AP8" i="60"/>
  <c r="AO8" i="60"/>
  <c r="AR9" i="60"/>
  <c r="AN8" i="60"/>
  <c r="AD30" i="60"/>
  <c r="AR10" i="60"/>
  <c r="AR8" i="60"/>
  <c r="AQ14" i="60"/>
  <c r="AP14" i="60"/>
  <c r="AO14" i="60"/>
  <c r="AN14" i="60"/>
  <c r="AR14" i="60"/>
  <c r="AO13" i="60"/>
  <c r="AN13" i="60"/>
  <c r="AQ13" i="60"/>
  <c r="AP13" i="60"/>
  <c r="AR13" i="60"/>
  <c r="AP17" i="60"/>
  <c r="AO17" i="60"/>
  <c r="AN17" i="60"/>
  <c r="AQ17" i="60"/>
  <c r="AR17" i="60"/>
  <c r="AR12" i="60"/>
  <c r="AQ12" i="60"/>
  <c r="AP12" i="60"/>
  <c r="AO12" i="60"/>
  <c r="AN12" i="60"/>
  <c r="AN16" i="60"/>
  <c r="AR16" i="60"/>
  <c r="AQ16" i="60"/>
  <c r="AP16" i="60"/>
  <c r="AO16" i="60"/>
  <c r="L256" i="59"/>
  <c r="M256" i="59"/>
  <c r="L252" i="59"/>
  <c r="M252" i="59"/>
  <c r="P16" i="60"/>
  <c r="O16" i="60"/>
  <c r="P12" i="60"/>
  <c r="O12" i="60"/>
  <c r="BA13" i="60"/>
  <c r="AZ13" i="60"/>
  <c r="AZ17" i="60"/>
  <c r="BA17" i="60"/>
  <c r="BA12" i="60"/>
  <c r="AZ12" i="60"/>
  <c r="BA16" i="60"/>
  <c r="AZ16" i="60"/>
  <c r="BA11" i="60"/>
  <c r="AZ11" i="60"/>
  <c r="BA15" i="60"/>
  <c r="AZ15" i="60"/>
  <c r="M259" i="59"/>
  <c r="L259" i="59"/>
  <c r="M255" i="59"/>
  <c r="L255" i="59"/>
  <c r="M251" i="59"/>
  <c r="L251" i="59"/>
  <c r="L212" i="59"/>
  <c r="M212" i="59"/>
  <c r="M208" i="59"/>
  <c r="L208" i="59"/>
  <c r="I13" i="60"/>
  <c r="H13" i="60"/>
  <c r="I12" i="60"/>
  <c r="H12" i="60"/>
  <c r="I16" i="60"/>
  <c r="H16" i="60"/>
  <c r="I11" i="60"/>
  <c r="H11" i="60"/>
  <c r="I15" i="60"/>
  <c r="H15" i="60"/>
  <c r="I14" i="60"/>
  <c r="H14" i="60"/>
  <c r="P10" i="60"/>
  <c r="O10" i="60"/>
  <c r="P11" i="60"/>
  <c r="O11" i="60"/>
  <c r="P15" i="60"/>
  <c r="O15" i="60"/>
  <c r="P8" i="60"/>
  <c r="O8" i="60"/>
  <c r="O14" i="60"/>
  <c r="P14" i="60"/>
  <c r="P9" i="60"/>
  <c r="O9" i="60"/>
  <c r="P17" i="60"/>
  <c r="O17" i="60"/>
  <c r="M258" i="59"/>
  <c r="L258" i="59"/>
  <c r="M254" i="59"/>
  <c r="L254" i="59"/>
  <c r="Y11" i="60"/>
  <c r="X11" i="60"/>
  <c r="Y15" i="60"/>
  <c r="X15" i="60"/>
  <c r="Y8" i="60"/>
  <c r="X8" i="60"/>
  <c r="Y14" i="60"/>
  <c r="X14" i="60"/>
  <c r="Y13" i="60"/>
  <c r="X13" i="60"/>
  <c r="X17" i="60"/>
  <c r="Y17" i="60"/>
  <c r="M234" i="59"/>
  <c r="L234" i="59"/>
  <c r="M230" i="59"/>
  <c r="L230" i="59"/>
  <c r="M194" i="59"/>
  <c r="L194" i="59"/>
  <c r="M189" i="59"/>
  <c r="L189" i="59"/>
  <c r="M187" i="59"/>
  <c r="L187" i="59"/>
  <c r="M191" i="59"/>
  <c r="L191" i="59"/>
  <c r="M195" i="59"/>
  <c r="L195" i="59"/>
  <c r="L192" i="59"/>
  <c r="M192" i="59"/>
  <c r="M146" i="59"/>
  <c r="L146" i="59"/>
  <c r="M142" i="59"/>
  <c r="L142" i="59"/>
  <c r="AF15" i="60"/>
  <c r="AE15" i="60"/>
  <c r="AF9" i="60"/>
  <c r="AE9" i="60"/>
  <c r="AF11" i="60"/>
  <c r="AE11" i="60"/>
  <c r="AF8" i="60"/>
  <c r="AE8" i="60"/>
  <c r="AF10" i="60"/>
  <c r="AE10" i="60"/>
  <c r="AF14" i="60"/>
  <c r="AE14" i="60"/>
  <c r="AE13" i="60"/>
  <c r="AF13" i="60"/>
  <c r="AF17" i="60"/>
  <c r="AE17" i="60"/>
  <c r="AE16" i="60"/>
  <c r="AF16" i="60"/>
  <c r="L165" i="59"/>
  <c r="M165" i="59"/>
  <c r="L126" i="59"/>
  <c r="M126" i="59"/>
  <c r="L122" i="59"/>
  <c r="M122" i="59"/>
  <c r="M149" i="59"/>
  <c r="L149" i="59"/>
  <c r="M145" i="59"/>
  <c r="L145" i="59"/>
  <c r="M164" i="59"/>
  <c r="L164" i="59"/>
  <c r="M129" i="59"/>
  <c r="L129" i="59"/>
  <c r="M125" i="59"/>
  <c r="L125" i="59"/>
  <c r="M121" i="59"/>
  <c r="L121" i="59"/>
  <c r="M148" i="59"/>
  <c r="L148" i="59"/>
  <c r="M144" i="59"/>
  <c r="L144" i="59"/>
  <c r="M128" i="59"/>
  <c r="L128" i="59"/>
  <c r="M124" i="59"/>
  <c r="L124" i="59"/>
  <c r="M120" i="59"/>
  <c r="L120" i="59"/>
  <c r="M186" i="59"/>
  <c r="L186" i="59"/>
  <c r="M185" i="59"/>
  <c r="L185" i="59"/>
  <c r="M169" i="59"/>
  <c r="L169" i="59"/>
  <c r="M151" i="59"/>
  <c r="L151" i="59"/>
  <c r="M147" i="59"/>
  <c r="L147" i="59"/>
  <c r="M143" i="59"/>
  <c r="L143" i="59"/>
  <c r="I87" i="59"/>
  <c r="J87" i="59" s="1"/>
  <c r="J75" i="59"/>
  <c r="L101" i="59"/>
  <c r="M101" i="59"/>
  <c r="M14" i="59"/>
  <c r="L14" i="59"/>
  <c r="M10" i="59"/>
  <c r="L10" i="59"/>
  <c r="I109" i="59"/>
  <c r="J109" i="59" s="1"/>
  <c r="J97" i="59"/>
  <c r="J141" i="59"/>
  <c r="I153" i="59"/>
  <c r="J119" i="59"/>
  <c r="I131" i="59"/>
  <c r="J207" i="59"/>
  <c r="I219" i="59"/>
  <c r="J219" i="59" s="1"/>
  <c r="I241" i="59"/>
  <c r="J241" i="59" s="1"/>
  <c r="J229" i="59"/>
  <c r="J251" i="59"/>
  <c r="I263" i="59"/>
  <c r="L100" i="59"/>
  <c r="M100" i="59"/>
  <c r="L104" i="59"/>
  <c r="M104" i="59"/>
  <c r="M106" i="59"/>
  <c r="L106" i="59"/>
  <c r="M107" i="59"/>
  <c r="L107" i="59"/>
  <c r="J185" i="59"/>
  <c r="I197" i="59"/>
  <c r="J197" i="59" s="1"/>
  <c r="L19" i="59"/>
  <c r="M19" i="59"/>
  <c r="L15" i="59"/>
  <c r="M15" i="59"/>
  <c r="L11" i="59"/>
  <c r="M11" i="59"/>
  <c r="E87" i="59"/>
  <c r="F87" i="59" s="1"/>
  <c r="F75" i="59"/>
  <c r="L84" i="59"/>
  <c r="M84" i="59"/>
  <c r="K87" i="59"/>
  <c r="M75" i="59"/>
  <c r="L75" i="59"/>
  <c r="M79" i="59"/>
  <c r="L79" i="59"/>
  <c r="M83" i="59"/>
  <c r="L83" i="59"/>
  <c r="M80" i="59"/>
  <c r="L80" i="59"/>
  <c r="M77" i="59"/>
  <c r="L77" i="59"/>
  <c r="M81" i="59"/>
  <c r="L81" i="59"/>
  <c r="M85" i="59"/>
  <c r="L85" i="59"/>
  <c r="M78" i="59"/>
  <c r="L78" i="59"/>
  <c r="M82" i="59"/>
  <c r="L82" i="59"/>
  <c r="F53" i="59"/>
  <c r="E65" i="59"/>
  <c r="H9" i="59"/>
  <c r="G21" i="59"/>
  <c r="H31" i="59"/>
  <c r="G43" i="59"/>
  <c r="H53" i="59"/>
  <c r="G65" i="59"/>
  <c r="H65" i="59" s="1"/>
  <c r="H75" i="59"/>
  <c r="G87" i="59"/>
  <c r="G109" i="59"/>
  <c r="H97" i="59"/>
  <c r="H141" i="59"/>
  <c r="G153" i="59"/>
  <c r="H251" i="59"/>
  <c r="G263" i="59"/>
  <c r="H119" i="59"/>
  <c r="G131" i="59"/>
  <c r="G219" i="59"/>
  <c r="H207" i="59"/>
  <c r="G175" i="59"/>
  <c r="H163" i="59"/>
  <c r="G197" i="59"/>
  <c r="H185" i="59"/>
  <c r="H229" i="59"/>
  <c r="G241" i="59"/>
  <c r="C65" i="59"/>
  <c r="F31" i="59"/>
  <c r="E43" i="59"/>
  <c r="F43" i="59" s="1"/>
  <c r="E21" i="59"/>
  <c r="F21" i="59" s="1"/>
  <c r="F9" i="59"/>
  <c r="F97" i="59"/>
  <c r="E109" i="59"/>
  <c r="F109" i="59" s="1"/>
  <c r="F119" i="59"/>
  <c r="E131" i="59"/>
  <c r="F131" i="59" s="1"/>
  <c r="F163" i="59"/>
  <c r="E175" i="59"/>
  <c r="F175" i="59" s="1"/>
  <c r="F185" i="59"/>
  <c r="E197" i="59"/>
  <c r="F197" i="59" s="1"/>
  <c r="E153" i="59"/>
  <c r="F153" i="59" s="1"/>
  <c r="F141" i="59"/>
  <c r="F229" i="59"/>
  <c r="E241" i="59"/>
  <c r="F241" i="59" s="1"/>
  <c r="E219" i="59"/>
  <c r="F207" i="59"/>
  <c r="F251" i="59"/>
  <c r="E263" i="59"/>
  <c r="F263" i="59" s="1"/>
  <c r="C43" i="59"/>
  <c r="C175" i="59"/>
  <c r="L31" i="59"/>
  <c r="M31" i="59"/>
  <c r="M35" i="59"/>
  <c r="L35" i="59"/>
  <c r="M39" i="59"/>
  <c r="L39" i="59"/>
  <c r="L33" i="59"/>
  <c r="M33" i="59"/>
  <c r="L37" i="59"/>
  <c r="M37" i="59"/>
  <c r="L41" i="59"/>
  <c r="M41" i="59"/>
  <c r="M191" i="58"/>
  <c r="L191" i="58"/>
  <c r="M128" i="58"/>
  <c r="L128" i="58"/>
  <c r="M83" i="58"/>
  <c r="L83" i="58"/>
  <c r="M75" i="58"/>
  <c r="L75" i="58"/>
  <c r="H153" i="58"/>
  <c r="M145" i="58"/>
  <c r="L145" i="58"/>
  <c r="M164" i="58"/>
  <c r="L164" i="58"/>
  <c r="M260" i="58"/>
  <c r="L260" i="58"/>
  <c r="M82" i="58"/>
  <c r="L82" i="58"/>
  <c r="M61" i="58"/>
  <c r="L61" i="58"/>
  <c r="M53" i="58"/>
  <c r="L53" i="58"/>
  <c r="L35" i="58"/>
  <c r="M35" i="58"/>
  <c r="M234" i="58"/>
  <c r="L234" i="58"/>
  <c r="M79" i="58"/>
  <c r="L79" i="58"/>
  <c r="M213" i="58"/>
  <c r="L213" i="58"/>
  <c r="M252" i="58"/>
  <c r="L252" i="58"/>
  <c r="M120" i="58"/>
  <c r="L120" i="58"/>
  <c r="M104" i="58"/>
  <c r="L104" i="58"/>
  <c r="M81" i="58"/>
  <c r="L81" i="58"/>
  <c r="M60" i="58"/>
  <c r="L60" i="58"/>
  <c r="M34" i="58"/>
  <c r="L34" i="58"/>
  <c r="M98" i="58"/>
  <c r="L98" i="58"/>
  <c r="L106" i="58"/>
  <c r="M106" i="58"/>
  <c r="L119" i="58"/>
  <c r="M119" i="58"/>
  <c r="L127" i="58"/>
  <c r="M127" i="58"/>
  <c r="L147" i="58"/>
  <c r="M147" i="58"/>
  <c r="L166" i="58"/>
  <c r="M166" i="58"/>
  <c r="L185" i="58"/>
  <c r="M185" i="58"/>
  <c r="L193" i="58"/>
  <c r="M193" i="58"/>
  <c r="L207" i="58"/>
  <c r="M207" i="58"/>
  <c r="L215" i="58"/>
  <c r="M215" i="58"/>
  <c r="L236" i="58"/>
  <c r="M236" i="58"/>
  <c r="L254" i="58"/>
  <c r="M254" i="58"/>
  <c r="M101" i="58"/>
  <c r="L101" i="58"/>
  <c r="M122" i="58"/>
  <c r="L122" i="58"/>
  <c r="M142" i="58"/>
  <c r="L142" i="58"/>
  <c r="M150" i="58"/>
  <c r="L150" i="58"/>
  <c r="M169" i="58"/>
  <c r="L169" i="58"/>
  <c r="M188" i="58"/>
  <c r="L188" i="58"/>
  <c r="M210" i="58"/>
  <c r="L210" i="58"/>
  <c r="M231" i="58"/>
  <c r="L231" i="58"/>
  <c r="M239" i="58"/>
  <c r="L239" i="58"/>
  <c r="M257" i="58"/>
  <c r="L257" i="58"/>
  <c r="M148" i="58"/>
  <c r="L148" i="58"/>
  <c r="M167" i="58"/>
  <c r="L167" i="58"/>
  <c r="M186" i="58"/>
  <c r="L186" i="58"/>
  <c r="M194" i="58"/>
  <c r="L194" i="58"/>
  <c r="M208" i="58"/>
  <c r="L208" i="58"/>
  <c r="M216" i="58"/>
  <c r="L216" i="58"/>
  <c r="M229" i="58"/>
  <c r="L229" i="58"/>
  <c r="M237" i="58"/>
  <c r="L237" i="58"/>
  <c r="M255" i="58"/>
  <c r="L255" i="58"/>
  <c r="M102" i="58"/>
  <c r="L102" i="58"/>
  <c r="M123" i="58"/>
  <c r="L123" i="58"/>
  <c r="M143" i="58"/>
  <c r="L143" i="58"/>
  <c r="M151" i="58"/>
  <c r="L151" i="58"/>
  <c r="M170" i="58"/>
  <c r="L170" i="58"/>
  <c r="M189" i="58"/>
  <c r="L189" i="58"/>
  <c r="M211" i="58"/>
  <c r="L211" i="58"/>
  <c r="M232" i="58"/>
  <c r="L232" i="58"/>
  <c r="M258" i="58"/>
  <c r="L258" i="58"/>
  <c r="M261" i="58"/>
  <c r="L261" i="58"/>
  <c r="M97" i="58"/>
  <c r="L97" i="58"/>
  <c r="L105" i="58"/>
  <c r="M105" i="58"/>
  <c r="M126" i="58"/>
  <c r="L126" i="58"/>
  <c r="M146" i="58"/>
  <c r="L146" i="58"/>
  <c r="M165" i="58"/>
  <c r="L165" i="58"/>
  <c r="M173" i="58"/>
  <c r="L173" i="58"/>
  <c r="M192" i="58"/>
  <c r="L192" i="58"/>
  <c r="M214" i="58"/>
  <c r="L214" i="58"/>
  <c r="M235" i="58"/>
  <c r="L235" i="58"/>
  <c r="M253" i="58"/>
  <c r="L253" i="58"/>
  <c r="M100" i="58"/>
  <c r="L100" i="58"/>
  <c r="L121" i="58"/>
  <c r="M121" i="58"/>
  <c r="L129" i="58"/>
  <c r="M129" i="58"/>
  <c r="L141" i="58"/>
  <c r="M141" i="58"/>
  <c r="L149" i="58"/>
  <c r="M149" i="58"/>
  <c r="L168" i="58"/>
  <c r="M168" i="58"/>
  <c r="L187" i="58"/>
  <c r="M187" i="58"/>
  <c r="L195" i="58"/>
  <c r="M195" i="58"/>
  <c r="L209" i="58"/>
  <c r="M209" i="58"/>
  <c r="L217" i="58"/>
  <c r="M217" i="58"/>
  <c r="L230" i="58"/>
  <c r="M230" i="58"/>
  <c r="L238" i="58"/>
  <c r="M238" i="58"/>
  <c r="L256" i="58"/>
  <c r="M256" i="58"/>
  <c r="M124" i="58"/>
  <c r="L124" i="58"/>
  <c r="M144" i="58"/>
  <c r="L144" i="58"/>
  <c r="M163" i="58"/>
  <c r="L163" i="58"/>
  <c r="M171" i="58"/>
  <c r="L171" i="58"/>
  <c r="M190" i="58"/>
  <c r="L190" i="58"/>
  <c r="M212" i="58"/>
  <c r="L212" i="58"/>
  <c r="M233" i="58"/>
  <c r="L233" i="58"/>
  <c r="M251" i="58"/>
  <c r="L251" i="58"/>
  <c r="M259" i="58"/>
  <c r="L259" i="58"/>
  <c r="T61" i="57"/>
  <c r="S61" i="57"/>
  <c r="Q61" i="57"/>
  <c r="R61" i="57"/>
  <c r="R54" i="57"/>
  <c r="Q54" i="57"/>
  <c r="T54" i="57"/>
  <c r="S54" i="57"/>
  <c r="T47" i="57"/>
  <c r="S47" i="57"/>
  <c r="R47" i="57"/>
  <c r="Q47" i="57"/>
  <c r="Q63" i="57"/>
  <c r="S63" i="57"/>
  <c r="T63" i="57"/>
  <c r="R63" i="57"/>
  <c r="S55" i="57"/>
  <c r="R55" i="57"/>
  <c r="Q55" i="57"/>
  <c r="T55" i="57"/>
  <c r="Q48" i="57"/>
  <c r="T48" i="57"/>
  <c r="S48" i="57"/>
  <c r="R48" i="57"/>
  <c r="S60" i="57"/>
  <c r="R60" i="57"/>
  <c r="Q60" i="57"/>
  <c r="T60" i="57"/>
  <c r="S68" i="57"/>
  <c r="R68" i="57"/>
  <c r="T68" i="57"/>
  <c r="Q68" i="57"/>
  <c r="T66" i="57"/>
  <c r="Q66" i="57"/>
  <c r="S66" i="57"/>
  <c r="R66" i="57"/>
  <c r="T57" i="57"/>
  <c r="S57" i="57"/>
  <c r="R57" i="57"/>
  <c r="Q57" i="57"/>
  <c r="S65" i="57"/>
  <c r="T65" i="57"/>
  <c r="R65" i="57"/>
  <c r="Q65" i="57"/>
  <c r="T62" i="57"/>
  <c r="R62" i="57"/>
  <c r="S62" i="57"/>
  <c r="Q62" i="57"/>
  <c r="J87" i="58"/>
  <c r="J43" i="58"/>
  <c r="J65" i="58"/>
  <c r="J153" i="58"/>
  <c r="J175" i="58"/>
  <c r="J229" i="58"/>
  <c r="J141" i="58"/>
  <c r="J251" i="58"/>
  <c r="J119" i="58"/>
  <c r="J207" i="58"/>
  <c r="J109" i="58"/>
  <c r="T56" i="57"/>
  <c r="S56" i="57"/>
  <c r="R56" i="57"/>
  <c r="Q56" i="57"/>
  <c r="R67" i="57"/>
  <c r="Q67" i="57"/>
  <c r="T67" i="57"/>
  <c r="S67" i="57"/>
  <c r="M56" i="59"/>
  <c r="L56" i="59"/>
  <c r="M58" i="59"/>
  <c r="L58" i="59"/>
  <c r="M62" i="59"/>
  <c r="L62" i="59"/>
  <c r="M60" i="59"/>
  <c r="L60" i="59"/>
  <c r="M54" i="59"/>
  <c r="L54" i="59"/>
  <c r="K65" i="59"/>
  <c r="L53" i="59"/>
  <c r="M53" i="59"/>
  <c r="M57" i="59"/>
  <c r="L57" i="59"/>
  <c r="M61" i="59"/>
  <c r="L61" i="59"/>
  <c r="L55" i="59"/>
  <c r="M55" i="59"/>
  <c r="L59" i="59"/>
  <c r="M59" i="59"/>
  <c r="M63" i="59"/>
  <c r="L63" i="59"/>
  <c r="T69" i="57"/>
  <c r="S69" i="57"/>
  <c r="Q69" i="57"/>
  <c r="R69" i="57"/>
  <c r="T51" i="57"/>
  <c r="S51" i="57"/>
  <c r="R51" i="57"/>
  <c r="Q51" i="57"/>
  <c r="T43" i="57"/>
  <c r="S43" i="57"/>
  <c r="R43" i="57"/>
  <c r="Q43" i="57"/>
  <c r="T52" i="57"/>
  <c r="S52" i="57"/>
  <c r="Q52" i="57"/>
  <c r="R52" i="57"/>
  <c r="T44" i="57"/>
  <c r="Q44" i="57"/>
  <c r="S44" i="57"/>
  <c r="R44" i="57"/>
  <c r="AE46" i="57"/>
  <c r="AD46" i="57"/>
  <c r="AC46" i="57"/>
  <c r="AA46" i="57"/>
  <c r="AB46" i="57"/>
  <c r="AG46" i="57"/>
  <c r="AG58" i="57"/>
  <c r="AD58" i="57"/>
  <c r="AE58" i="57"/>
  <c r="AC58" i="57"/>
  <c r="AB58" i="57"/>
  <c r="AA58" i="57"/>
  <c r="AA65" i="57"/>
  <c r="AE65" i="57"/>
  <c r="AC65" i="57"/>
  <c r="AG65" i="57"/>
  <c r="AD65" i="57"/>
  <c r="AB65" i="57"/>
  <c r="Z70" i="57"/>
  <c r="AD45" i="57"/>
  <c r="AC45" i="57"/>
  <c r="AB45" i="57"/>
  <c r="AG45" i="57"/>
  <c r="AE45" i="57"/>
  <c r="AA45" i="57"/>
  <c r="AG63" i="57"/>
  <c r="AD63" i="57"/>
  <c r="AC63" i="57"/>
  <c r="AA63" i="57"/>
  <c r="AE63" i="57"/>
  <c r="AB63" i="57"/>
  <c r="AC57" i="57"/>
  <c r="AE57" i="57"/>
  <c r="AD57" i="57"/>
  <c r="AB57" i="57"/>
  <c r="AA57" i="57"/>
  <c r="AG57" i="57"/>
  <c r="AE61" i="57"/>
  <c r="AB61" i="57"/>
  <c r="AA61" i="57"/>
  <c r="AG61" i="57"/>
  <c r="AD61" i="57"/>
  <c r="AC61" i="57"/>
  <c r="AC51" i="57"/>
  <c r="AB51" i="57"/>
  <c r="AA51" i="57"/>
  <c r="AE51" i="57"/>
  <c r="AG51" i="57"/>
  <c r="AD51" i="57"/>
  <c r="AE56" i="57"/>
  <c r="AB56" i="57"/>
  <c r="AD56" i="57"/>
  <c r="AC56" i="57"/>
  <c r="AA56" i="57"/>
  <c r="AG56" i="57"/>
  <c r="AA42" i="57"/>
  <c r="AE42" i="57"/>
  <c r="AD42" i="57"/>
  <c r="AB42" i="57"/>
  <c r="AG42" i="57"/>
  <c r="AC42" i="57"/>
  <c r="AB50" i="57"/>
  <c r="AA50" i="57"/>
  <c r="AG50" i="57"/>
  <c r="AE50" i="57"/>
  <c r="AD50" i="57"/>
  <c r="AC50" i="57"/>
  <c r="AD55" i="57"/>
  <c r="AA55" i="57"/>
  <c r="AC55" i="57"/>
  <c r="AB55" i="57"/>
  <c r="AG55" i="57"/>
  <c r="AE55" i="57"/>
  <c r="AG41" i="57"/>
  <c r="AD41" i="57"/>
  <c r="AC41" i="57"/>
  <c r="AA41" i="57"/>
  <c r="AE41" i="57"/>
  <c r="AB41" i="57"/>
  <c r="AG49" i="57"/>
  <c r="AD49" i="57"/>
  <c r="AC49" i="57"/>
  <c r="AE49" i="57"/>
  <c r="AB49" i="57"/>
  <c r="AA49" i="57"/>
  <c r="AB53" i="57"/>
  <c r="AG53" i="57"/>
  <c r="AA53" i="57"/>
  <c r="AE53" i="57"/>
  <c r="AD53" i="57"/>
  <c r="AC53" i="57"/>
  <c r="AE69" i="57"/>
  <c r="AB69" i="57"/>
  <c r="AA69" i="57"/>
  <c r="AG69" i="57"/>
  <c r="AD69" i="57"/>
  <c r="AC69" i="57"/>
  <c r="AC54" i="57"/>
  <c r="AB54" i="57"/>
  <c r="AA54" i="57"/>
  <c r="AG54" i="57"/>
  <c r="AE54" i="57"/>
  <c r="AD54" i="57"/>
  <c r="AC62" i="57"/>
  <c r="AB62" i="57"/>
  <c r="AG62" i="57"/>
  <c r="AE62" i="57"/>
  <c r="AD62" i="57"/>
  <c r="AA62" i="57"/>
  <c r="AD60" i="57"/>
  <c r="AA60" i="57"/>
  <c r="AG60" i="57"/>
  <c r="AE60" i="57"/>
  <c r="AC60" i="57"/>
  <c r="AB60" i="57"/>
  <c r="AD68" i="57"/>
  <c r="AA68" i="57"/>
  <c r="AG68" i="57"/>
  <c r="AE68" i="57"/>
  <c r="AC68" i="57"/>
  <c r="AB68" i="57"/>
  <c r="AC59" i="57"/>
  <c r="AG59" i="57"/>
  <c r="AE59" i="57"/>
  <c r="AD59" i="57"/>
  <c r="AB59" i="57"/>
  <c r="AA59" i="57"/>
  <c r="AC67" i="57"/>
  <c r="AG67" i="57"/>
  <c r="AE67" i="57"/>
  <c r="AD67" i="57"/>
  <c r="AB67" i="57"/>
  <c r="AA67" i="57"/>
  <c r="AE64" i="57"/>
  <c r="AD64" i="57"/>
  <c r="AB64" i="57"/>
  <c r="AG64" i="57"/>
  <c r="AC64" i="57"/>
  <c r="AA64" i="57"/>
  <c r="K43" i="57"/>
  <c r="H43" i="57"/>
  <c r="J43" i="57"/>
  <c r="I43" i="57"/>
  <c r="K51" i="57"/>
  <c r="J51" i="57"/>
  <c r="H51" i="57"/>
  <c r="I51" i="57"/>
  <c r="H62" i="57"/>
  <c r="J62" i="57"/>
  <c r="K62" i="57"/>
  <c r="I62" i="57"/>
  <c r="K42" i="57"/>
  <c r="J42" i="57"/>
  <c r="I42" i="57"/>
  <c r="H42" i="57"/>
  <c r="K50" i="57"/>
  <c r="J50" i="57"/>
  <c r="I50" i="57"/>
  <c r="H50" i="57"/>
  <c r="K60" i="57"/>
  <c r="J60" i="57"/>
  <c r="H60" i="57"/>
  <c r="I60" i="57"/>
  <c r="I48" i="57"/>
  <c r="H48" i="57"/>
  <c r="K48" i="57"/>
  <c r="J48" i="57"/>
  <c r="I58" i="57"/>
  <c r="K58" i="57"/>
  <c r="J58" i="57"/>
  <c r="H58" i="57"/>
  <c r="H47" i="57"/>
  <c r="K47" i="57"/>
  <c r="J47" i="57"/>
  <c r="I47" i="57"/>
  <c r="H57" i="57"/>
  <c r="J57" i="57"/>
  <c r="I57" i="57"/>
  <c r="K57" i="57"/>
  <c r="K46" i="57"/>
  <c r="J46" i="57"/>
  <c r="I46" i="57"/>
  <c r="H46" i="57"/>
  <c r="K55" i="57"/>
  <c r="H55" i="57"/>
  <c r="J55" i="57"/>
  <c r="I55" i="57"/>
  <c r="K68" i="57"/>
  <c r="J68" i="57"/>
  <c r="H68" i="57"/>
  <c r="I68" i="57"/>
  <c r="I53" i="57"/>
  <c r="K53" i="57"/>
  <c r="J53" i="57"/>
  <c r="H53" i="57"/>
  <c r="J54" i="57"/>
  <c r="K54" i="57"/>
  <c r="I54" i="57"/>
  <c r="H54" i="57"/>
  <c r="I66" i="57"/>
  <c r="H66" i="57"/>
  <c r="K66" i="57"/>
  <c r="J66" i="57"/>
  <c r="J59" i="57"/>
  <c r="I59" i="57"/>
  <c r="K59" i="57"/>
  <c r="H59" i="57"/>
  <c r="J67" i="57"/>
  <c r="I67" i="57"/>
  <c r="H67" i="57"/>
  <c r="K67" i="57"/>
  <c r="K65" i="57"/>
  <c r="H65" i="57"/>
  <c r="J65" i="57"/>
  <c r="I65" i="57"/>
  <c r="I56" i="57"/>
  <c r="H56" i="57"/>
  <c r="K56" i="57"/>
  <c r="J56" i="57"/>
  <c r="J64" i="57"/>
  <c r="K64" i="57"/>
  <c r="I64" i="57"/>
  <c r="H64" i="57"/>
  <c r="K61" i="57"/>
  <c r="I61" i="57"/>
  <c r="J61" i="57"/>
  <c r="H61" i="57"/>
  <c r="K69" i="57"/>
  <c r="I69" i="57"/>
  <c r="J69" i="57"/>
  <c r="H69" i="57"/>
  <c r="J35" i="57"/>
  <c r="I35" i="57"/>
  <c r="K35" i="57"/>
  <c r="H35" i="57"/>
  <c r="S28" i="57"/>
  <c r="R28" i="57"/>
  <c r="T28" i="57"/>
  <c r="Q28" i="57"/>
  <c r="AC26" i="57"/>
  <c r="AB26" i="57"/>
  <c r="AG26" i="57"/>
  <c r="AE26" i="57"/>
  <c r="AD26" i="57"/>
  <c r="AA26" i="57"/>
  <c r="R23" i="57"/>
  <c r="Q23" i="57"/>
  <c r="T23" i="57"/>
  <c r="S23" i="57"/>
  <c r="AG21" i="57"/>
  <c r="AE21" i="57"/>
  <c r="AD21" i="57"/>
  <c r="AC21" i="57"/>
  <c r="AB21" i="57"/>
  <c r="AA21" i="57"/>
  <c r="T19" i="57"/>
  <c r="S19" i="57"/>
  <c r="R19" i="57"/>
  <c r="Q19" i="57"/>
  <c r="K18" i="57"/>
  <c r="J18" i="57"/>
  <c r="I18" i="57"/>
  <c r="H18" i="57"/>
  <c r="AG13" i="57"/>
  <c r="AE13" i="57"/>
  <c r="AD13" i="57"/>
  <c r="AC13" i="57"/>
  <c r="AB13" i="57"/>
  <c r="AA13" i="57"/>
  <c r="T11" i="57"/>
  <c r="S11" i="57"/>
  <c r="R11" i="57"/>
  <c r="Q11" i="57"/>
  <c r="K10" i="57"/>
  <c r="J10" i="57"/>
  <c r="I10" i="57"/>
  <c r="H10" i="57"/>
  <c r="AC44" i="57"/>
  <c r="AB44" i="57"/>
  <c r="AG44" i="57"/>
  <c r="AD44" i="57"/>
  <c r="AA44" i="57"/>
  <c r="AE44" i="57"/>
  <c r="J41" i="57"/>
  <c r="I41" i="57"/>
  <c r="K41" i="57"/>
  <c r="H41" i="57"/>
  <c r="J27" i="57"/>
  <c r="H27" i="57"/>
  <c r="K27" i="57"/>
  <c r="I27" i="57"/>
  <c r="AB66" i="57"/>
  <c r="AG66" i="57"/>
  <c r="AD66" i="57"/>
  <c r="AE66" i="57"/>
  <c r="AC66" i="57"/>
  <c r="AA66" i="57"/>
  <c r="K52" i="57"/>
  <c r="I52" i="57"/>
  <c r="H52" i="57"/>
  <c r="J52" i="57"/>
  <c r="AG48" i="57"/>
  <c r="AE48" i="57"/>
  <c r="AC48" i="57"/>
  <c r="AB48" i="57"/>
  <c r="AD48" i="57"/>
  <c r="AA48" i="57"/>
  <c r="I44" i="57"/>
  <c r="H44" i="57"/>
  <c r="K44" i="57"/>
  <c r="J44" i="57"/>
  <c r="S32" i="57"/>
  <c r="R32" i="57"/>
  <c r="T32" i="57"/>
  <c r="Q32" i="57"/>
  <c r="R21" i="57"/>
  <c r="Q21" i="57"/>
  <c r="T21" i="57"/>
  <c r="S21" i="57"/>
  <c r="I20" i="57"/>
  <c r="H20" i="57"/>
  <c r="K20" i="57"/>
  <c r="J20" i="57"/>
  <c r="AB15" i="57"/>
  <c r="AA15" i="57"/>
  <c r="AG15" i="57"/>
  <c r="AE15" i="57"/>
  <c r="AD15" i="57"/>
  <c r="AC15" i="57"/>
  <c r="W37" i="57"/>
  <c r="AF37" i="57" s="1"/>
  <c r="AF12" i="57"/>
  <c r="G37" i="57"/>
  <c r="T37" i="57" s="1"/>
  <c r="I12" i="57"/>
  <c r="H12" i="57"/>
  <c r="K12" i="57"/>
  <c r="J12" i="57"/>
  <c r="AE28" i="57"/>
  <c r="AD28" i="57"/>
  <c r="AA28" i="57"/>
  <c r="AC28" i="57"/>
  <c r="AB28" i="57"/>
  <c r="AG28" i="57"/>
  <c r="AE36" i="57"/>
  <c r="AD36" i="57"/>
  <c r="AA36" i="57"/>
  <c r="AG36" i="57"/>
  <c r="AC36" i="57"/>
  <c r="AB36" i="57"/>
  <c r="AD27" i="57"/>
  <c r="AC27" i="57"/>
  <c r="AG27" i="57"/>
  <c r="AE27" i="57"/>
  <c r="AB27" i="57"/>
  <c r="AA27" i="57"/>
  <c r="AD35" i="57"/>
  <c r="AC35" i="57"/>
  <c r="AG35" i="57"/>
  <c r="AE35" i="57"/>
  <c r="AB35" i="57"/>
  <c r="AA35" i="57"/>
  <c r="AA24" i="57"/>
  <c r="AE24" i="57"/>
  <c r="AG24" i="57"/>
  <c r="AD24" i="57"/>
  <c r="AC24" i="57"/>
  <c r="AB24" i="57"/>
  <c r="AA32" i="57"/>
  <c r="AE32" i="57"/>
  <c r="AD32" i="57"/>
  <c r="AG32" i="57"/>
  <c r="AC32" i="57"/>
  <c r="AB32" i="57"/>
  <c r="AG23" i="57"/>
  <c r="AD23" i="57"/>
  <c r="AC23" i="57"/>
  <c r="AB23" i="57"/>
  <c r="AA23" i="57"/>
  <c r="AE23" i="57"/>
  <c r="AG31" i="57"/>
  <c r="AD31" i="57"/>
  <c r="AC31" i="57"/>
  <c r="AE31" i="57"/>
  <c r="AB31" i="57"/>
  <c r="AA31" i="57"/>
  <c r="R35" i="57"/>
  <c r="Q35" i="57"/>
  <c r="T35" i="57"/>
  <c r="S35" i="57"/>
  <c r="R27" i="57"/>
  <c r="T27" i="57"/>
  <c r="S27" i="57"/>
  <c r="Q27" i="57"/>
  <c r="AB25" i="57"/>
  <c r="AA25" i="57"/>
  <c r="AE25" i="57"/>
  <c r="AD25" i="57"/>
  <c r="AC25" i="57"/>
  <c r="AG25" i="57"/>
  <c r="J21" i="57"/>
  <c r="I21" i="57"/>
  <c r="H21" i="57"/>
  <c r="K21" i="57"/>
  <c r="AC16" i="57"/>
  <c r="AB16" i="57"/>
  <c r="AA16" i="57"/>
  <c r="AG16" i="57"/>
  <c r="AE16" i="57"/>
  <c r="AD16" i="57"/>
  <c r="S14" i="57"/>
  <c r="R14" i="57"/>
  <c r="Q14" i="57"/>
  <c r="T14" i="57"/>
  <c r="J13" i="57"/>
  <c r="I13" i="57"/>
  <c r="H13" i="57"/>
  <c r="K13" i="57"/>
  <c r="AC8" i="57"/>
  <c r="AB8" i="57"/>
  <c r="AA8" i="57"/>
  <c r="AG8" i="57"/>
  <c r="AE8" i="57"/>
  <c r="AD8" i="57"/>
  <c r="G70" i="57"/>
  <c r="J45" i="57"/>
  <c r="I45" i="57"/>
  <c r="K45" i="57"/>
  <c r="H45" i="57"/>
  <c r="S36" i="57"/>
  <c r="R36" i="57"/>
  <c r="T36" i="57"/>
  <c r="Q36" i="57"/>
  <c r="AG30" i="57"/>
  <c r="AC30" i="57"/>
  <c r="AB30" i="57"/>
  <c r="AE30" i="57"/>
  <c r="AD30" i="57"/>
  <c r="AA30" i="57"/>
  <c r="I26" i="57"/>
  <c r="K26" i="57"/>
  <c r="J26" i="57"/>
  <c r="H26" i="57"/>
  <c r="Q22" i="57"/>
  <c r="T22" i="57"/>
  <c r="S22" i="57"/>
  <c r="R22" i="57"/>
  <c r="K22" i="57"/>
  <c r="J22" i="57"/>
  <c r="I22" i="57"/>
  <c r="H22" i="57"/>
  <c r="AD17" i="57"/>
  <c r="AC17" i="57"/>
  <c r="AB17" i="57"/>
  <c r="AA17" i="57"/>
  <c r="AG17" i="57"/>
  <c r="AE17" i="57"/>
  <c r="T15" i="57"/>
  <c r="S15" i="57"/>
  <c r="R15" i="57"/>
  <c r="Q15" i="57"/>
  <c r="K14" i="57"/>
  <c r="J14" i="57"/>
  <c r="I14" i="57"/>
  <c r="H14" i="57"/>
  <c r="AD9" i="57"/>
  <c r="AC9" i="57"/>
  <c r="AB9" i="57"/>
  <c r="AA9" i="57"/>
  <c r="AG9" i="57"/>
  <c r="AE9" i="57"/>
  <c r="T34" i="57"/>
  <c r="Q34" i="57"/>
  <c r="S34" i="57"/>
  <c r="R34" i="57"/>
  <c r="T25" i="57"/>
  <c r="S25" i="57"/>
  <c r="R25" i="57"/>
  <c r="Q25" i="57"/>
  <c r="T33" i="57"/>
  <c r="S33" i="57"/>
  <c r="R33" i="57"/>
  <c r="Q33" i="57"/>
  <c r="Q30" i="57"/>
  <c r="T30" i="57"/>
  <c r="R30" i="57"/>
  <c r="S30" i="57"/>
  <c r="T29" i="57"/>
  <c r="S29" i="57"/>
  <c r="Q29" i="57"/>
  <c r="R29" i="57"/>
  <c r="AD52" i="57"/>
  <c r="AC52" i="57"/>
  <c r="AB52" i="57"/>
  <c r="AA52" i="57"/>
  <c r="AG52" i="57"/>
  <c r="AE52" i="57"/>
  <c r="J49" i="57"/>
  <c r="I49" i="57"/>
  <c r="H49" i="57"/>
  <c r="K49" i="57"/>
  <c r="AE47" i="57"/>
  <c r="AD47" i="57"/>
  <c r="AB47" i="57"/>
  <c r="AA47" i="57"/>
  <c r="AG47" i="57"/>
  <c r="AC47" i="57"/>
  <c r="AB33" i="57"/>
  <c r="AA33" i="57"/>
  <c r="AE33" i="57"/>
  <c r="AG33" i="57"/>
  <c r="AD33" i="57"/>
  <c r="AC33" i="57"/>
  <c r="I30" i="57"/>
  <c r="H30" i="57"/>
  <c r="K30" i="57"/>
  <c r="J30" i="57"/>
  <c r="AE18" i="57"/>
  <c r="AD18" i="57"/>
  <c r="AC18" i="57"/>
  <c r="AB18" i="57"/>
  <c r="AA18" i="57"/>
  <c r="AG18" i="57"/>
  <c r="T16" i="57"/>
  <c r="S16" i="57"/>
  <c r="R16" i="57"/>
  <c r="Q16" i="57"/>
  <c r="K15" i="57"/>
  <c r="J15" i="57"/>
  <c r="I15" i="57"/>
  <c r="H15" i="57"/>
  <c r="AE10" i="57"/>
  <c r="AD10" i="57"/>
  <c r="AC10" i="57"/>
  <c r="AB10" i="57"/>
  <c r="AA10" i="57"/>
  <c r="AG10" i="57"/>
  <c r="K33" i="57"/>
  <c r="H33" i="57"/>
  <c r="J33" i="57"/>
  <c r="I33" i="57"/>
  <c r="K24" i="57"/>
  <c r="J24" i="57"/>
  <c r="I24" i="57"/>
  <c r="H24" i="57"/>
  <c r="K32" i="57"/>
  <c r="J32" i="57"/>
  <c r="I32" i="57"/>
  <c r="H32" i="57"/>
  <c r="H29" i="57"/>
  <c r="K29" i="57"/>
  <c r="J29" i="57"/>
  <c r="I29" i="57"/>
  <c r="K28" i="57"/>
  <c r="J28" i="57"/>
  <c r="I28" i="57"/>
  <c r="H28" i="57"/>
  <c r="K36" i="57"/>
  <c r="J36" i="57"/>
  <c r="H36" i="57"/>
  <c r="I36" i="57"/>
  <c r="M236" i="53"/>
  <c r="L236" i="53"/>
  <c r="M213" i="53"/>
  <c r="L213" i="53"/>
  <c r="M193" i="53"/>
  <c r="L193" i="53"/>
  <c r="M185" i="53"/>
  <c r="L185" i="53"/>
  <c r="M171" i="53"/>
  <c r="L171" i="53"/>
  <c r="M163" i="53"/>
  <c r="L163" i="53"/>
  <c r="M144" i="53"/>
  <c r="L144" i="53"/>
  <c r="M124" i="53"/>
  <c r="L124" i="53"/>
  <c r="J109" i="53"/>
  <c r="M103" i="53"/>
  <c r="L103" i="53"/>
  <c r="M82" i="53"/>
  <c r="L82" i="53"/>
  <c r="M60" i="53"/>
  <c r="L60" i="53"/>
  <c r="M38" i="53"/>
  <c r="L38" i="53"/>
  <c r="M692" i="52"/>
  <c r="L692" i="52"/>
  <c r="M684" i="52"/>
  <c r="L684" i="52"/>
  <c r="M664" i="52"/>
  <c r="L664" i="52"/>
  <c r="L261" i="53"/>
  <c r="M261" i="53"/>
  <c r="L253" i="53"/>
  <c r="M253" i="53"/>
  <c r="J251" i="53"/>
  <c r="L233" i="53"/>
  <c r="M233" i="53"/>
  <c r="L210" i="53"/>
  <c r="M210" i="53"/>
  <c r="L190" i="53"/>
  <c r="M190" i="53"/>
  <c r="L168" i="53"/>
  <c r="M168" i="53"/>
  <c r="L149" i="53"/>
  <c r="M149" i="53"/>
  <c r="L141" i="53"/>
  <c r="M141" i="53"/>
  <c r="L129" i="53"/>
  <c r="M129" i="53"/>
  <c r="L121" i="53"/>
  <c r="M121" i="53"/>
  <c r="J119" i="53"/>
  <c r="L100" i="53"/>
  <c r="M100" i="53"/>
  <c r="L79" i="53"/>
  <c r="M79" i="53"/>
  <c r="L57" i="53"/>
  <c r="M57" i="53"/>
  <c r="L35" i="53"/>
  <c r="M35" i="53"/>
  <c r="L689" i="52"/>
  <c r="M689" i="52"/>
  <c r="L669" i="52"/>
  <c r="M669" i="52"/>
  <c r="L661" i="52"/>
  <c r="M661" i="52"/>
  <c r="M258" i="53"/>
  <c r="L258" i="53"/>
  <c r="M238" i="53"/>
  <c r="L238" i="53"/>
  <c r="M230" i="53"/>
  <c r="L230" i="53"/>
  <c r="M215" i="53"/>
  <c r="L215" i="53"/>
  <c r="M195" i="53"/>
  <c r="L195" i="53"/>
  <c r="M187" i="53"/>
  <c r="L187" i="53"/>
  <c r="J185" i="53"/>
  <c r="M173" i="53"/>
  <c r="L173" i="53"/>
  <c r="M165" i="53"/>
  <c r="L165" i="53"/>
  <c r="M146" i="53"/>
  <c r="L146" i="53"/>
  <c r="M126" i="53"/>
  <c r="L126" i="53"/>
  <c r="M105" i="53"/>
  <c r="L105" i="53"/>
  <c r="M97" i="53"/>
  <c r="L97" i="53"/>
  <c r="M84" i="53"/>
  <c r="L84" i="53"/>
  <c r="M76" i="53"/>
  <c r="L76" i="53"/>
  <c r="M62" i="53"/>
  <c r="L62" i="53"/>
  <c r="M54" i="53"/>
  <c r="L54" i="53"/>
  <c r="M40" i="53"/>
  <c r="L40" i="53"/>
  <c r="M32" i="53"/>
  <c r="L32" i="53"/>
  <c r="M694" i="52"/>
  <c r="L694" i="52"/>
  <c r="M686" i="52"/>
  <c r="L686" i="52"/>
  <c r="M666" i="52"/>
  <c r="L666" i="52"/>
  <c r="M255" i="53"/>
  <c r="L255" i="53"/>
  <c r="M235" i="53"/>
  <c r="L235" i="53"/>
  <c r="M212" i="53"/>
  <c r="L212" i="53"/>
  <c r="M207" i="53"/>
  <c r="L207" i="53"/>
  <c r="M192" i="53"/>
  <c r="L192" i="53"/>
  <c r="M170" i="53"/>
  <c r="L170" i="53"/>
  <c r="M151" i="53"/>
  <c r="L151" i="53"/>
  <c r="M143" i="53"/>
  <c r="L143" i="53"/>
  <c r="J141" i="53"/>
  <c r="M123" i="53"/>
  <c r="L123" i="53"/>
  <c r="M102" i="53"/>
  <c r="L102" i="53"/>
  <c r="J87" i="53"/>
  <c r="M81" i="53"/>
  <c r="L81" i="53"/>
  <c r="J65" i="53"/>
  <c r="M59" i="53"/>
  <c r="L59" i="53"/>
  <c r="J43" i="53"/>
  <c r="M37" i="53"/>
  <c r="L37" i="53"/>
  <c r="M691" i="52"/>
  <c r="L691" i="52"/>
  <c r="M663" i="52"/>
  <c r="L663" i="52"/>
  <c r="M260" i="53"/>
  <c r="L260" i="53"/>
  <c r="M252" i="53"/>
  <c r="L252" i="53"/>
  <c r="M232" i="53"/>
  <c r="L232" i="53"/>
  <c r="M217" i="53"/>
  <c r="L217" i="53"/>
  <c r="M209" i="53"/>
  <c r="L209" i="53"/>
  <c r="M189" i="53"/>
  <c r="L189" i="53"/>
  <c r="M167" i="53"/>
  <c r="L167" i="53"/>
  <c r="M148" i="53"/>
  <c r="L148" i="53"/>
  <c r="M128" i="53"/>
  <c r="L128" i="53"/>
  <c r="M120" i="53"/>
  <c r="L120" i="53"/>
  <c r="M107" i="53"/>
  <c r="L107" i="53"/>
  <c r="M99" i="53"/>
  <c r="L99" i="53"/>
  <c r="M78" i="53"/>
  <c r="L78" i="53"/>
  <c r="M56" i="53"/>
  <c r="L56" i="53"/>
  <c r="M34" i="53"/>
  <c r="L34" i="53"/>
  <c r="M688" i="52"/>
  <c r="L688" i="52"/>
  <c r="M668" i="52"/>
  <c r="L668" i="52"/>
  <c r="M257" i="53"/>
  <c r="L257" i="53"/>
  <c r="M237" i="53"/>
  <c r="L237" i="53"/>
  <c r="M229" i="53"/>
  <c r="L229" i="53"/>
  <c r="M214" i="53"/>
  <c r="L214" i="53"/>
  <c r="J207" i="53"/>
  <c r="M194" i="53"/>
  <c r="L194" i="53"/>
  <c r="M186" i="53"/>
  <c r="L186" i="53"/>
  <c r="M172" i="53"/>
  <c r="L172" i="53"/>
  <c r="M164" i="53"/>
  <c r="L164" i="53"/>
  <c r="M145" i="53"/>
  <c r="L145" i="53"/>
  <c r="M125" i="53"/>
  <c r="L125" i="53"/>
  <c r="M104" i="53"/>
  <c r="L104" i="53"/>
  <c r="M83" i="53"/>
  <c r="L83" i="53"/>
  <c r="M75" i="53"/>
  <c r="L75" i="53"/>
  <c r="M61" i="53"/>
  <c r="L61" i="53"/>
  <c r="M53" i="53"/>
  <c r="L53" i="53"/>
  <c r="M39" i="53"/>
  <c r="L39" i="53"/>
  <c r="M693" i="52"/>
  <c r="L693" i="52"/>
  <c r="M685" i="52"/>
  <c r="L685" i="52"/>
  <c r="M665" i="52"/>
  <c r="L665" i="52"/>
  <c r="M254" i="53"/>
  <c r="L254" i="53"/>
  <c r="M234" i="53"/>
  <c r="L234" i="53"/>
  <c r="M211" i="53"/>
  <c r="L211" i="53"/>
  <c r="M191" i="53"/>
  <c r="L191" i="53"/>
  <c r="J175" i="53"/>
  <c r="M169" i="53"/>
  <c r="L169" i="53"/>
  <c r="M150" i="53"/>
  <c r="L150" i="53"/>
  <c r="M142" i="53"/>
  <c r="L142" i="53"/>
  <c r="M122" i="53"/>
  <c r="L122" i="53"/>
  <c r="M101" i="53"/>
  <c r="L101" i="53"/>
  <c r="M80" i="53"/>
  <c r="L80" i="53"/>
  <c r="M58" i="53"/>
  <c r="L58" i="53"/>
  <c r="M36" i="53"/>
  <c r="L36" i="53"/>
  <c r="M690" i="52"/>
  <c r="L690" i="52"/>
  <c r="M670" i="52"/>
  <c r="L670" i="52"/>
  <c r="M662" i="52"/>
  <c r="L662" i="52"/>
  <c r="M593" i="52"/>
  <c r="L593" i="52"/>
  <c r="M547" i="52"/>
  <c r="L547" i="52"/>
  <c r="L617" i="52"/>
  <c r="M617" i="52"/>
  <c r="L598" i="52"/>
  <c r="M598" i="52"/>
  <c r="L590" i="52"/>
  <c r="M590" i="52"/>
  <c r="L571" i="52"/>
  <c r="M571" i="52"/>
  <c r="L552" i="52"/>
  <c r="M552" i="52"/>
  <c r="L544" i="52"/>
  <c r="M544" i="52"/>
  <c r="L525" i="52"/>
  <c r="M525" i="52"/>
  <c r="L478" i="52"/>
  <c r="M478" i="52"/>
  <c r="L429" i="52"/>
  <c r="M429" i="52"/>
  <c r="L377" i="52"/>
  <c r="M377" i="52"/>
  <c r="L325" i="52"/>
  <c r="M325" i="52"/>
  <c r="M280" i="52"/>
  <c r="L280" i="52"/>
  <c r="M622" i="52"/>
  <c r="L622" i="52"/>
  <c r="M614" i="52"/>
  <c r="L614" i="52"/>
  <c r="M595" i="52"/>
  <c r="L595" i="52"/>
  <c r="M576" i="52"/>
  <c r="L576" i="52"/>
  <c r="M568" i="52"/>
  <c r="L568" i="52"/>
  <c r="M549" i="52"/>
  <c r="L549" i="52"/>
  <c r="M530" i="52"/>
  <c r="L530" i="52"/>
  <c r="M522" i="52"/>
  <c r="L522" i="52"/>
  <c r="M475" i="52"/>
  <c r="L475" i="52"/>
  <c r="M426" i="52"/>
  <c r="L426" i="52"/>
  <c r="M374" i="52"/>
  <c r="L374" i="52"/>
  <c r="M322" i="52"/>
  <c r="L322" i="52"/>
  <c r="L277" i="52"/>
  <c r="M277" i="52"/>
  <c r="M619" i="52"/>
  <c r="L619" i="52"/>
  <c r="M600" i="52"/>
  <c r="L600" i="52"/>
  <c r="M592" i="52"/>
  <c r="L592" i="52"/>
  <c r="M573" i="52"/>
  <c r="L573" i="52"/>
  <c r="M554" i="52"/>
  <c r="L554" i="52"/>
  <c r="M546" i="52"/>
  <c r="L546" i="52"/>
  <c r="M527" i="52"/>
  <c r="L527" i="52"/>
  <c r="M480" i="52"/>
  <c r="L480" i="52"/>
  <c r="M472" i="52"/>
  <c r="L472" i="52"/>
  <c r="M431" i="52"/>
  <c r="L431" i="52"/>
  <c r="M423" i="52"/>
  <c r="L423" i="52"/>
  <c r="M379" i="52"/>
  <c r="L379" i="52"/>
  <c r="M371" i="52"/>
  <c r="L371" i="52"/>
  <c r="M327" i="52"/>
  <c r="L327" i="52"/>
  <c r="M319" i="52"/>
  <c r="L319" i="52"/>
  <c r="M282" i="52"/>
  <c r="L282" i="52"/>
  <c r="M274" i="52"/>
  <c r="L274" i="52"/>
  <c r="M616" i="52"/>
  <c r="L616" i="52"/>
  <c r="M597" i="52"/>
  <c r="L597" i="52"/>
  <c r="M570" i="52"/>
  <c r="L570" i="52"/>
  <c r="M551" i="52"/>
  <c r="L551" i="52"/>
  <c r="M524" i="52"/>
  <c r="L524" i="52"/>
  <c r="M477" i="52"/>
  <c r="L477" i="52"/>
  <c r="M428" i="52"/>
  <c r="L428" i="52"/>
  <c r="M376" i="52"/>
  <c r="L376" i="52"/>
  <c r="M324" i="52"/>
  <c r="L324" i="52"/>
  <c r="M279" i="52"/>
  <c r="L279" i="52"/>
  <c r="M594" i="52"/>
  <c r="L594" i="52"/>
  <c r="M548" i="52"/>
  <c r="L548" i="52"/>
  <c r="M452" i="52"/>
  <c r="L452" i="52"/>
  <c r="M455" i="52"/>
  <c r="L455" i="52"/>
  <c r="M450" i="52"/>
  <c r="L450" i="52"/>
  <c r="M458" i="52"/>
  <c r="L458" i="52"/>
  <c r="M453" i="52"/>
  <c r="L453" i="52"/>
  <c r="M448" i="52"/>
  <c r="L448" i="52"/>
  <c r="M456" i="52"/>
  <c r="L456" i="52"/>
  <c r="L451" i="52"/>
  <c r="M451" i="52"/>
  <c r="M454" i="52"/>
  <c r="L454" i="52"/>
  <c r="M258" i="52"/>
  <c r="L258" i="52"/>
  <c r="J251" i="52"/>
  <c r="M239" i="52"/>
  <c r="L239" i="52"/>
  <c r="M231" i="52"/>
  <c r="L231" i="52"/>
  <c r="J229" i="52"/>
  <c r="M502" i="52"/>
  <c r="L502" i="52"/>
  <c r="M505" i="52"/>
  <c r="L505" i="52"/>
  <c r="J498" i="52"/>
  <c r="M500" i="52"/>
  <c r="L500" i="52"/>
  <c r="M508" i="52"/>
  <c r="L508" i="52"/>
  <c r="M503" i="52"/>
  <c r="L503" i="52"/>
  <c r="M498" i="52"/>
  <c r="L498" i="52"/>
  <c r="M506" i="52"/>
  <c r="L506" i="52"/>
  <c r="L501" i="52"/>
  <c r="M501" i="52"/>
  <c r="M504" i="52"/>
  <c r="L504" i="52"/>
  <c r="M449" i="52"/>
  <c r="L449" i="52"/>
  <c r="L296" i="52"/>
  <c r="M296" i="52"/>
  <c r="L255" i="52"/>
  <c r="M255" i="52"/>
  <c r="L236" i="52"/>
  <c r="M236" i="52"/>
  <c r="L211" i="52"/>
  <c r="M211" i="52"/>
  <c r="L173" i="52"/>
  <c r="M173" i="52"/>
  <c r="L165" i="52"/>
  <c r="M165" i="52"/>
  <c r="L145" i="52"/>
  <c r="M145" i="52"/>
  <c r="L123" i="52"/>
  <c r="M123" i="52"/>
  <c r="M76" i="52"/>
  <c r="L76" i="52"/>
  <c r="M63" i="52"/>
  <c r="L63" i="52"/>
  <c r="L55" i="52"/>
  <c r="M55" i="52"/>
  <c r="M256" i="52"/>
  <c r="L256" i="52"/>
  <c r="M259" i="52"/>
  <c r="L259" i="52"/>
  <c r="M254" i="52"/>
  <c r="L254" i="52"/>
  <c r="L257" i="52"/>
  <c r="M257" i="52"/>
  <c r="M252" i="52"/>
  <c r="L252" i="52"/>
  <c r="M260" i="52"/>
  <c r="L260" i="52"/>
  <c r="M233" i="52"/>
  <c r="L233" i="52"/>
  <c r="M457" i="52"/>
  <c r="L457" i="52"/>
  <c r="M238" i="52"/>
  <c r="L238" i="52"/>
  <c r="M230" i="52"/>
  <c r="L230" i="52"/>
  <c r="M213" i="52"/>
  <c r="L213" i="52"/>
  <c r="M167" i="52"/>
  <c r="L167" i="52"/>
  <c r="M147" i="52"/>
  <c r="L147" i="52"/>
  <c r="M125" i="52"/>
  <c r="L125" i="52"/>
  <c r="M78" i="52"/>
  <c r="L78" i="52"/>
  <c r="M57" i="52"/>
  <c r="L57" i="52"/>
  <c r="M507" i="52"/>
  <c r="L507" i="52"/>
  <c r="M235" i="52"/>
  <c r="L235" i="52"/>
  <c r="M210" i="52"/>
  <c r="L210" i="52"/>
  <c r="M172" i="52"/>
  <c r="L172" i="52"/>
  <c r="M164" i="52"/>
  <c r="L164" i="52"/>
  <c r="M144" i="52"/>
  <c r="L144" i="52"/>
  <c r="L122" i="52"/>
  <c r="M122" i="52"/>
  <c r="L83" i="52"/>
  <c r="M83" i="52"/>
  <c r="L75" i="52"/>
  <c r="M75" i="52"/>
  <c r="L62" i="52"/>
  <c r="M62" i="52"/>
  <c r="L54" i="52"/>
  <c r="M54" i="52"/>
  <c r="M304" i="52"/>
  <c r="L304" i="52"/>
  <c r="M253" i="52"/>
  <c r="L253" i="52"/>
  <c r="M232" i="52"/>
  <c r="L232" i="52"/>
  <c r="M215" i="52"/>
  <c r="L215" i="52"/>
  <c r="M207" i="52"/>
  <c r="L207" i="52"/>
  <c r="M169" i="52"/>
  <c r="L169" i="52"/>
  <c r="M149" i="52"/>
  <c r="L149" i="52"/>
  <c r="M141" i="52"/>
  <c r="L141" i="52"/>
  <c r="M127" i="52"/>
  <c r="L127" i="52"/>
  <c r="M119" i="52"/>
  <c r="L119" i="52"/>
  <c r="M59" i="52"/>
  <c r="L59" i="52"/>
  <c r="M301" i="52"/>
  <c r="L301" i="52"/>
  <c r="M297" i="52"/>
  <c r="L297" i="52"/>
  <c r="M305" i="52"/>
  <c r="L305" i="52"/>
  <c r="M300" i="52"/>
  <c r="L300" i="52"/>
  <c r="L295" i="52"/>
  <c r="M295" i="52"/>
  <c r="L303" i="52"/>
  <c r="M303" i="52"/>
  <c r="M298" i="52"/>
  <c r="L298" i="52"/>
  <c r="M251" i="52"/>
  <c r="L251" i="52"/>
  <c r="M237" i="52"/>
  <c r="L237" i="52"/>
  <c r="M229" i="52"/>
  <c r="L229" i="52"/>
  <c r="M212" i="52"/>
  <c r="L212" i="52"/>
  <c r="M56" i="52"/>
  <c r="L56" i="52"/>
  <c r="I137" i="49"/>
  <c r="H137" i="49"/>
  <c r="K137" i="49" s="1"/>
  <c r="G137" i="49"/>
  <c r="H124" i="47"/>
  <c r="G124" i="47"/>
  <c r="M405" i="52"/>
  <c r="L405" i="52"/>
  <c r="M397" i="52"/>
  <c r="L397" i="52"/>
  <c r="M403" i="52"/>
  <c r="L403" i="52"/>
  <c r="M398" i="52"/>
  <c r="L398" i="52"/>
  <c r="M406" i="52"/>
  <c r="L406" i="52"/>
  <c r="M401" i="52"/>
  <c r="L401" i="52"/>
  <c r="M396" i="52"/>
  <c r="L396" i="52"/>
  <c r="M404" i="52"/>
  <c r="L404" i="52"/>
  <c r="L399" i="52"/>
  <c r="M399" i="52"/>
  <c r="M402" i="52"/>
  <c r="L402" i="52"/>
  <c r="G140" i="49"/>
  <c r="I140" i="49"/>
  <c r="H140" i="49"/>
  <c r="K125" i="47"/>
  <c r="O125" i="47"/>
  <c r="N125" i="47"/>
  <c r="M125" i="47"/>
  <c r="L125" i="47"/>
  <c r="H143" i="49"/>
  <c r="K143" i="49" s="1"/>
  <c r="G143" i="49"/>
  <c r="I143" i="49"/>
  <c r="M345" i="52"/>
  <c r="L345" i="52"/>
  <c r="M353" i="52"/>
  <c r="L353" i="52"/>
  <c r="M351" i="52"/>
  <c r="L351" i="52"/>
  <c r="M348" i="52"/>
  <c r="L348" i="52"/>
  <c r="M346" i="52"/>
  <c r="L346" i="52"/>
  <c r="M354" i="52"/>
  <c r="L354" i="52"/>
  <c r="M349" i="52"/>
  <c r="L349" i="52"/>
  <c r="M344" i="52"/>
  <c r="L344" i="52"/>
  <c r="M352" i="52"/>
  <c r="L352" i="52"/>
  <c r="L347" i="52"/>
  <c r="M347" i="52"/>
  <c r="M350" i="52"/>
  <c r="L350" i="52"/>
  <c r="M192" i="52"/>
  <c r="L192" i="52"/>
  <c r="J185" i="52"/>
  <c r="M187" i="52"/>
  <c r="L187" i="52"/>
  <c r="M195" i="52"/>
  <c r="L195" i="52"/>
  <c r="M190" i="52"/>
  <c r="L190" i="52"/>
  <c r="M185" i="52"/>
  <c r="L185" i="52"/>
  <c r="M193" i="52"/>
  <c r="L193" i="52"/>
  <c r="M188" i="52"/>
  <c r="L188" i="52"/>
  <c r="L191" i="52"/>
  <c r="M191" i="52"/>
  <c r="M186" i="52"/>
  <c r="L186" i="52"/>
  <c r="M194" i="52"/>
  <c r="L194" i="52"/>
  <c r="L139" i="51"/>
  <c r="O139" i="51"/>
  <c r="N139" i="51"/>
  <c r="M139" i="51"/>
  <c r="K139" i="51"/>
  <c r="I138" i="49"/>
  <c r="H138" i="49"/>
  <c r="K138" i="49" s="1"/>
  <c r="G138" i="49"/>
  <c r="I127" i="47"/>
  <c r="F129" i="47"/>
  <c r="H127" i="47"/>
  <c r="G127" i="47"/>
  <c r="N145" i="49"/>
  <c r="M145" i="49"/>
  <c r="L145" i="49"/>
  <c r="O145" i="49"/>
  <c r="I141" i="49"/>
  <c r="H141" i="49"/>
  <c r="G141" i="49"/>
  <c r="N137" i="49"/>
  <c r="M137" i="49"/>
  <c r="L137" i="49"/>
  <c r="O137" i="49"/>
  <c r="N126" i="47"/>
  <c r="M126" i="47"/>
  <c r="L126" i="47"/>
  <c r="K126" i="47"/>
  <c r="O126" i="47"/>
  <c r="I144" i="49"/>
  <c r="H144" i="49"/>
  <c r="K144" i="49" s="1"/>
  <c r="G144" i="49"/>
  <c r="I136" i="49"/>
  <c r="F146" i="49"/>
  <c r="H136" i="49"/>
  <c r="K136" i="49" s="1"/>
  <c r="G136" i="49"/>
  <c r="I125" i="47"/>
  <c r="H125" i="47"/>
  <c r="G125" i="47"/>
  <c r="O143" i="49"/>
  <c r="N143" i="49"/>
  <c r="M143" i="49"/>
  <c r="L143" i="49"/>
  <c r="I139" i="49"/>
  <c r="H139" i="49"/>
  <c r="K139" i="49" s="1"/>
  <c r="G139" i="49"/>
  <c r="I128" i="47"/>
  <c r="H128" i="47"/>
  <c r="G128" i="47"/>
  <c r="O141" i="50"/>
  <c r="N141" i="50"/>
  <c r="M141" i="50"/>
  <c r="L141" i="50"/>
  <c r="O138" i="50"/>
  <c r="N138" i="50"/>
  <c r="M138" i="50"/>
  <c r="L138" i="50"/>
  <c r="J146" i="50"/>
  <c r="N136" i="50"/>
  <c r="M136" i="50"/>
  <c r="L136" i="50"/>
  <c r="O136" i="50"/>
  <c r="O145" i="50"/>
  <c r="M145" i="50"/>
  <c r="L145" i="50"/>
  <c r="N145" i="50"/>
  <c r="O143" i="50"/>
  <c r="N143" i="50"/>
  <c r="M143" i="50"/>
  <c r="L143" i="50"/>
  <c r="L137" i="50"/>
  <c r="O137" i="50"/>
  <c r="N137" i="50"/>
  <c r="M137" i="50"/>
  <c r="M140" i="50"/>
  <c r="L140" i="50"/>
  <c r="O140" i="50"/>
  <c r="N140" i="50"/>
  <c r="N142" i="50"/>
  <c r="L142" i="50"/>
  <c r="O142" i="50"/>
  <c r="M142" i="50"/>
  <c r="M139" i="50"/>
  <c r="L139" i="50"/>
  <c r="O139" i="50"/>
  <c r="N139" i="50"/>
  <c r="L144" i="50"/>
  <c r="N144" i="50"/>
  <c r="M144" i="50"/>
  <c r="O144" i="50"/>
  <c r="AC59" i="44"/>
  <c r="AB59" i="44"/>
  <c r="AA59" i="44"/>
  <c r="Z59" i="44"/>
  <c r="J57" i="44"/>
  <c r="I57" i="44"/>
  <c r="K57" i="44"/>
  <c r="H57" i="44"/>
  <c r="Q56" i="44"/>
  <c r="T56" i="44"/>
  <c r="S56" i="44"/>
  <c r="R56" i="44"/>
  <c r="K54" i="44"/>
  <c r="J54" i="44"/>
  <c r="I54" i="44"/>
  <c r="H54" i="44"/>
  <c r="T51" i="44"/>
  <c r="S51" i="44"/>
  <c r="R51" i="44"/>
  <c r="Q51" i="44"/>
  <c r="AC48" i="44"/>
  <c r="AB48" i="44"/>
  <c r="AA48" i="44"/>
  <c r="Z48" i="44"/>
  <c r="K46" i="44"/>
  <c r="J46" i="44"/>
  <c r="I46" i="44"/>
  <c r="H46" i="44"/>
  <c r="T43" i="44"/>
  <c r="S43" i="44"/>
  <c r="R43" i="44"/>
  <c r="Q43" i="44"/>
  <c r="AC40" i="44"/>
  <c r="AB40" i="44"/>
  <c r="AA40" i="44"/>
  <c r="Z40" i="44"/>
  <c r="K36" i="44"/>
  <c r="J36" i="44"/>
  <c r="I36" i="44"/>
  <c r="H36" i="44"/>
  <c r="T33" i="44"/>
  <c r="S33" i="44"/>
  <c r="R33" i="44"/>
  <c r="Q33" i="44"/>
  <c r="AC30" i="44"/>
  <c r="AB30" i="44"/>
  <c r="AA30" i="44"/>
  <c r="Z30" i="44"/>
  <c r="K28" i="44"/>
  <c r="J28" i="44"/>
  <c r="I28" i="44"/>
  <c r="H28" i="44"/>
  <c r="T25" i="44"/>
  <c r="S25" i="44"/>
  <c r="R25" i="44"/>
  <c r="Q25" i="44"/>
  <c r="AC22" i="44"/>
  <c r="AB22" i="44"/>
  <c r="AA22" i="44"/>
  <c r="Z22" i="44"/>
  <c r="K20" i="44"/>
  <c r="J20" i="44"/>
  <c r="I20" i="44"/>
  <c r="H20" i="44"/>
  <c r="T65" i="44"/>
  <c r="S65" i="44"/>
  <c r="R65" i="44"/>
  <c r="Q65" i="44"/>
  <c r="Z53" i="44"/>
  <c r="AC53" i="44"/>
  <c r="AB53" i="44"/>
  <c r="AA53" i="44"/>
  <c r="H51" i="44"/>
  <c r="K51" i="44"/>
  <c r="J51" i="44"/>
  <c r="I51" i="44"/>
  <c r="Q48" i="44"/>
  <c r="T48" i="44"/>
  <c r="S48" i="44"/>
  <c r="R48" i="44"/>
  <c r="Z45" i="44"/>
  <c r="Y70" i="44"/>
  <c r="AC45" i="44"/>
  <c r="AB45" i="44"/>
  <c r="AA45" i="44"/>
  <c r="H43" i="44"/>
  <c r="K43" i="44"/>
  <c r="J43" i="44"/>
  <c r="I43" i="44"/>
  <c r="Q40" i="44"/>
  <c r="T40" i="44"/>
  <c r="S40" i="44"/>
  <c r="R40" i="44"/>
  <c r="Z35" i="44"/>
  <c r="AC35" i="44"/>
  <c r="AB35" i="44"/>
  <c r="AA35" i="44"/>
  <c r="H33" i="44"/>
  <c r="K33" i="44"/>
  <c r="J33" i="44"/>
  <c r="I33" i="44"/>
  <c r="Q30" i="44"/>
  <c r="T30" i="44"/>
  <c r="S30" i="44"/>
  <c r="R30" i="44"/>
  <c r="Z27" i="44"/>
  <c r="AC27" i="44"/>
  <c r="AB27" i="44"/>
  <c r="AA27" i="44"/>
  <c r="H25" i="44"/>
  <c r="K25" i="44"/>
  <c r="J25" i="44"/>
  <c r="I25" i="44"/>
  <c r="Q22" i="44"/>
  <c r="T22" i="44"/>
  <c r="S22" i="44"/>
  <c r="R22" i="44"/>
  <c r="Z19" i="44"/>
  <c r="AC19" i="44"/>
  <c r="AB19" i="44"/>
  <c r="AA19" i="44"/>
  <c r="H17" i="44"/>
  <c r="K17" i="44"/>
  <c r="J17" i="44"/>
  <c r="I17" i="44"/>
  <c r="Q14" i="44"/>
  <c r="T14" i="44"/>
  <c r="S14" i="44"/>
  <c r="R14" i="44"/>
  <c r="Z11" i="44"/>
  <c r="AC11" i="44"/>
  <c r="AB11" i="44"/>
  <c r="AA11" i="44"/>
  <c r="H9" i="44"/>
  <c r="K9" i="44"/>
  <c r="J9" i="44"/>
  <c r="I9" i="44"/>
  <c r="K63" i="44"/>
  <c r="J63" i="44"/>
  <c r="I63" i="44"/>
  <c r="H63" i="44"/>
  <c r="K58" i="44"/>
  <c r="J58" i="44"/>
  <c r="I58" i="44"/>
  <c r="H58" i="44"/>
  <c r="K66" i="44"/>
  <c r="J66" i="44"/>
  <c r="I66" i="44"/>
  <c r="H66" i="44"/>
  <c r="J61" i="44"/>
  <c r="I61" i="44"/>
  <c r="H61" i="44"/>
  <c r="K61" i="44"/>
  <c r="J69" i="44"/>
  <c r="I69" i="44"/>
  <c r="H69" i="44"/>
  <c r="K69" i="44"/>
  <c r="I64" i="44"/>
  <c r="H64" i="44"/>
  <c r="K64" i="44"/>
  <c r="J64" i="44"/>
  <c r="H59" i="44"/>
  <c r="K59" i="44"/>
  <c r="J59" i="44"/>
  <c r="I59" i="44"/>
  <c r="H67" i="44"/>
  <c r="K67" i="44"/>
  <c r="J67" i="44"/>
  <c r="I67" i="44"/>
  <c r="K62" i="44"/>
  <c r="J62" i="44"/>
  <c r="H62" i="44"/>
  <c r="I62" i="44"/>
  <c r="AC67" i="44"/>
  <c r="AB67" i="44"/>
  <c r="AA67" i="44"/>
  <c r="Z67" i="44"/>
  <c r="S58" i="44"/>
  <c r="R58" i="44"/>
  <c r="Q58" i="44"/>
  <c r="T58" i="44"/>
  <c r="R53" i="44"/>
  <c r="Q53" i="44"/>
  <c r="T53" i="44"/>
  <c r="S53" i="44"/>
  <c r="AA50" i="44"/>
  <c r="Z50" i="44"/>
  <c r="AC50" i="44"/>
  <c r="AB50" i="44"/>
  <c r="P70" i="44"/>
  <c r="R45" i="44"/>
  <c r="Q45" i="44"/>
  <c r="T45" i="44"/>
  <c r="S45" i="44"/>
  <c r="AA42" i="44"/>
  <c r="Z42" i="44"/>
  <c r="AC42" i="44"/>
  <c r="AB42" i="44"/>
  <c r="I40" i="44"/>
  <c r="H40" i="44"/>
  <c r="K40" i="44"/>
  <c r="J40" i="44"/>
  <c r="R35" i="44"/>
  <c r="Q35" i="44"/>
  <c r="T35" i="44"/>
  <c r="S35" i="44"/>
  <c r="AA32" i="44"/>
  <c r="Z32" i="44"/>
  <c r="AC32" i="44"/>
  <c r="AB32" i="44"/>
  <c r="I30" i="44"/>
  <c r="H30" i="44"/>
  <c r="K30" i="44"/>
  <c r="J30" i="44"/>
  <c r="R27" i="44"/>
  <c r="Q27" i="44"/>
  <c r="T27" i="44"/>
  <c r="S27" i="44"/>
  <c r="AA24" i="44"/>
  <c r="Z24" i="44"/>
  <c r="AC24" i="44"/>
  <c r="AB24" i="44"/>
  <c r="I22" i="44"/>
  <c r="H22" i="44"/>
  <c r="K22" i="44"/>
  <c r="J22" i="44"/>
  <c r="R19" i="44"/>
  <c r="Q19" i="44"/>
  <c r="T19" i="44"/>
  <c r="S19" i="44"/>
  <c r="AA16" i="44"/>
  <c r="Z16" i="44"/>
  <c r="AC16" i="44"/>
  <c r="AB16" i="44"/>
  <c r="I14" i="44"/>
  <c r="H14" i="44"/>
  <c r="K14" i="44"/>
  <c r="J14" i="44"/>
  <c r="R11" i="44"/>
  <c r="Q11" i="44"/>
  <c r="T11" i="44"/>
  <c r="S11" i="44"/>
  <c r="AC62" i="44"/>
  <c r="AB62" i="44"/>
  <c r="AA62" i="44"/>
  <c r="Z62" i="44"/>
  <c r="J53" i="44"/>
  <c r="I53" i="44"/>
  <c r="H53" i="44"/>
  <c r="K53" i="44"/>
  <c r="S50" i="44"/>
  <c r="R50" i="44"/>
  <c r="Q50" i="44"/>
  <c r="T50" i="44"/>
  <c r="AB47" i="44"/>
  <c r="AA47" i="44"/>
  <c r="Z47" i="44"/>
  <c r="AC47" i="44"/>
  <c r="G70" i="44"/>
  <c r="J45" i="44"/>
  <c r="I45" i="44"/>
  <c r="H45" i="44"/>
  <c r="K45" i="44"/>
  <c r="S42" i="44"/>
  <c r="R42" i="44"/>
  <c r="Q42" i="44"/>
  <c r="T42" i="44"/>
  <c r="J35" i="44"/>
  <c r="I35" i="44"/>
  <c r="H35" i="44"/>
  <c r="K35" i="44"/>
  <c r="S32" i="44"/>
  <c r="R32" i="44"/>
  <c r="Q32" i="44"/>
  <c r="T32" i="44"/>
  <c r="AB29" i="44"/>
  <c r="AA29" i="44"/>
  <c r="Z29" i="44"/>
  <c r="AC29" i="44"/>
  <c r="J27" i="44"/>
  <c r="I27" i="44"/>
  <c r="H27" i="44"/>
  <c r="K27" i="44"/>
  <c r="S24" i="44"/>
  <c r="R24" i="44"/>
  <c r="Q24" i="44"/>
  <c r="T24" i="44"/>
  <c r="AB21" i="44"/>
  <c r="AA21" i="44"/>
  <c r="Z21" i="44"/>
  <c r="AC21" i="44"/>
  <c r="J19" i="44"/>
  <c r="I19" i="44"/>
  <c r="H19" i="44"/>
  <c r="K19" i="44"/>
  <c r="S16" i="44"/>
  <c r="R16" i="44"/>
  <c r="Q16" i="44"/>
  <c r="T16" i="44"/>
  <c r="AB13" i="44"/>
  <c r="AA13" i="44"/>
  <c r="Z13" i="44"/>
  <c r="AC13" i="44"/>
  <c r="J11" i="44"/>
  <c r="I11" i="44"/>
  <c r="H11" i="44"/>
  <c r="K11" i="44"/>
  <c r="S8" i="44"/>
  <c r="R8" i="44"/>
  <c r="Q8" i="44"/>
  <c r="T8" i="44"/>
  <c r="T60" i="44"/>
  <c r="S60" i="44"/>
  <c r="R60" i="44"/>
  <c r="Q60" i="44"/>
  <c r="T68" i="44"/>
  <c r="S68" i="44"/>
  <c r="R68" i="44"/>
  <c r="Q68" i="44"/>
  <c r="T63" i="44"/>
  <c r="S63" i="44"/>
  <c r="R63" i="44"/>
  <c r="Q63" i="44"/>
  <c r="S66" i="44"/>
  <c r="R66" i="44"/>
  <c r="Q66" i="44"/>
  <c r="T66" i="44"/>
  <c r="R61" i="44"/>
  <c r="Q61" i="44"/>
  <c r="T61" i="44"/>
  <c r="S61" i="44"/>
  <c r="R69" i="44"/>
  <c r="Q69" i="44"/>
  <c r="T69" i="44"/>
  <c r="S69" i="44"/>
  <c r="Q64" i="44"/>
  <c r="T64" i="44"/>
  <c r="R64" i="44"/>
  <c r="S64" i="44"/>
  <c r="T59" i="44"/>
  <c r="S59" i="44"/>
  <c r="R59" i="44"/>
  <c r="Q59" i="44"/>
  <c r="T67" i="44"/>
  <c r="S67" i="44"/>
  <c r="R67" i="44"/>
  <c r="Q67" i="44"/>
  <c r="K65" i="44"/>
  <c r="J65" i="44"/>
  <c r="I65" i="44"/>
  <c r="H65" i="44"/>
  <c r="AC52" i="44"/>
  <c r="AB52" i="44"/>
  <c r="AA52" i="44"/>
  <c r="Z52" i="44"/>
  <c r="K50" i="44"/>
  <c r="J50" i="44"/>
  <c r="I50" i="44"/>
  <c r="H50" i="44"/>
  <c r="T47" i="44"/>
  <c r="S47" i="44"/>
  <c r="R47" i="44"/>
  <c r="Q47" i="44"/>
  <c r="AC44" i="44"/>
  <c r="AB44" i="44"/>
  <c r="AA44" i="44"/>
  <c r="Z44" i="44"/>
  <c r="K42" i="44"/>
  <c r="J42" i="44"/>
  <c r="I42" i="44"/>
  <c r="H42" i="44"/>
  <c r="AC34" i="44"/>
  <c r="AB34" i="44"/>
  <c r="AA34" i="44"/>
  <c r="Z34" i="44"/>
  <c r="K32" i="44"/>
  <c r="J32" i="44"/>
  <c r="I32" i="44"/>
  <c r="H32" i="44"/>
  <c r="T29" i="44"/>
  <c r="S29" i="44"/>
  <c r="R29" i="44"/>
  <c r="Q29" i="44"/>
  <c r="AC26" i="44"/>
  <c r="AB26" i="44"/>
  <c r="AA26" i="44"/>
  <c r="Z26" i="44"/>
  <c r="K24" i="44"/>
  <c r="J24" i="44"/>
  <c r="I24" i="44"/>
  <c r="H24" i="44"/>
  <c r="T21" i="44"/>
  <c r="S21" i="44"/>
  <c r="R21" i="44"/>
  <c r="Q21" i="44"/>
  <c r="AC18" i="44"/>
  <c r="AB18" i="44"/>
  <c r="AA18" i="44"/>
  <c r="Z18" i="44"/>
  <c r="K16" i="44"/>
  <c r="J16" i="44"/>
  <c r="I16" i="44"/>
  <c r="H16" i="44"/>
  <c r="T13" i="44"/>
  <c r="S13" i="44"/>
  <c r="R13" i="44"/>
  <c r="Q13" i="44"/>
  <c r="AC10" i="44"/>
  <c r="AB10" i="44"/>
  <c r="AA10" i="44"/>
  <c r="Z10" i="44"/>
  <c r="K8" i="44"/>
  <c r="J8" i="44"/>
  <c r="I8" i="44"/>
  <c r="H8" i="44"/>
  <c r="K60" i="44"/>
  <c r="J60" i="44"/>
  <c r="I60" i="44"/>
  <c r="H60" i="44"/>
  <c r="AB55" i="44"/>
  <c r="AC55" i="44"/>
  <c r="AA55" i="44"/>
  <c r="Z55" i="44"/>
  <c r="T55" i="44"/>
  <c r="S55" i="44"/>
  <c r="R55" i="44"/>
  <c r="Q55" i="44"/>
  <c r="K55" i="44"/>
  <c r="J55" i="44"/>
  <c r="I55" i="44"/>
  <c r="H55" i="44"/>
  <c r="T52" i="44"/>
  <c r="S52" i="44"/>
  <c r="R52" i="44"/>
  <c r="Q52" i="44"/>
  <c r="AC49" i="44"/>
  <c r="AB49" i="44"/>
  <c r="AA49" i="44"/>
  <c r="Z49" i="44"/>
  <c r="K47" i="44"/>
  <c r="J47" i="44"/>
  <c r="I47" i="44"/>
  <c r="H47" i="44"/>
  <c r="T44" i="44"/>
  <c r="S44" i="44"/>
  <c r="R44" i="44"/>
  <c r="Q44" i="44"/>
  <c r="AC41" i="44"/>
  <c r="AB41" i="44"/>
  <c r="AA41" i="44"/>
  <c r="Z41" i="44"/>
  <c r="T34" i="44"/>
  <c r="S34" i="44"/>
  <c r="R34" i="44"/>
  <c r="Q34" i="44"/>
  <c r="AC31" i="44"/>
  <c r="AB31" i="44"/>
  <c r="AA31" i="44"/>
  <c r="Z31" i="44"/>
  <c r="K29" i="44"/>
  <c r="J29" i="44"/>
  <c r="I29" i="44"/>
  <c r="H29" i="44"/>
  <c r="T26" i="44"/>
  <c r="S26" i="44"/>
  <c r="R26" i="44"/>
  <c r="Q26" i="44"/>
  <c r="AC23" i="44"/>
  <c r="AB23" i="44"/>
  <c r="AA23" i="44"/>
  <c r="Z23" i="44"/>
  <c r="K21" i="44"/>
  <c r="J21" i="44"/>
  <c r="I21" i="44"/>
  <c r="H21" i="44"/>
  <c r="T18" i="44"/>
  <c r="S18" i="44"/>
  <c r="R18" i="44"/>
  <c r="Q18" i="44"/>
  <c r="AC15" i="44"/>
  <c r="AB15" i="44"/>
  <c r="AA15" i="44"/>
  <c r="Z15" i="44"/>
  <c r="K13" i="44"/>
  <c r="J13" i="44"/>
  <c r="I13" i="44"/>
  <c r="H13" i="44"/>
  <c r="T10" i="44"/>
  <c r="S10" i="44"/>
  <c r="R10" i="44"/>
  <c r="Q10" i="44"/>
  <c r="AC57" i="44"/>
  <c r="AB57" i="44"/>
  <c r="Z57" i="44"/>
  <c r="AA57" i="44"/>
  <c r="AC65" i="44"/>
  <c r="AB65" i="44"/>
  <c r="AA65" i="44"/>
  <c r="Z65" i="44"/>
  <c r="AC60" i="44"/>
  <c r="AB60" i="44"/>
  <c r="AA60" i="44"/>
  <c r="Z60" i="44"/>
  <c r="AC68" i="44"/>
  <c r="AB68" i="44"/>
  <c r="AA68" i="44"/>
  <c r="Z68" i="44"/>
  <c r="AB63" i="44"/>
  <c r="AA63" i="44"/>
  <c r="Z63" i="44"/>
  <c r="AC63" i="44"/>
  <c r="AA58" i="44"/>
  <c r="Z58" i="44"/>
  <c r="AC58" i="44"/>
  <c r="AB58" i="44"/>
  <c r="AA66" i="44"/>
  <c r="Z66" i="44"/>
  <c r="AB66" i="44"/>
  <c r="AC66" i="44"/>
  <c r="Z61" i="44"/>
  <c r="AC61" i="44"/>
  <c r="AB61" i="44"/>
  <c r="AA61" i="44"/>
  <c r="Z69" i="44"/>
  <c r="AC69" i="44"/>
  <c r="AB69" i="44"/>
  <c r="AA69" i="44"/>
  <c r="AC56" i="44"/>
  <c r="AB56" i="44"/>
  <c r="AA56" i="44"/>
  <c r="Z56" i="44"/>
  <c r="AC64" i="44"/>
  <c r="AB64" i="44"/>
  <c r="AA64" i="44"/>
  <c r="Z64" i="44"/>
  <c r="T62" i="44"/>
  <c r="S62" i="44"/>
  <c r="R62" i="44"/>
  <c r="Q62" i="44"/>
  <c r="I56" i="44"/>
  <c r="K56" i="44"/>
  <c r="J56" i="44"/>
  <c r="H56" i="44"/>
  <c r="K52" i="44"/>
  <c r="J52" i="44"/>
  <c r="I52" i="44"/>
  <c r="H52" i="44"/>
  <c r="T49" i="44"/>
  <c r="S49" i="44"/>
  <c r="R49" i="44"/>
  <c r="Q49" i="44"/>
  <c r="AC46" i="44"/>
  <c r="AB46" i="44"/>
  <c r="AA46" i="44"/>
  <c r="Z46" i="44"/>
  <c r="K44" i="44"/>
  <c r="J44" i="44"/>
  <c r="I44" i="44"/>
  <c r="H44" i="44"/>
  <c r="T41" i="44"/>
  <c r="S41" i="44"/>
  <c r="R41" i="44"/>
  <c r="Q41" i="44"/>
  <c r="AC36" i="44"/>
  <c r="AB36" i="44"/>
  <c r="AA36" i="44"/>
  <c r="Z36" i="44"/>
  <c r="K34" i="44"/>
  <c r="J34" i="44"/>
  <c r="I34" i="44"/>
  <c r="H34" i="44"/>
  <c r="T31" i="44"/>
  <c r="S31" i="44"/>
  <c r="R31" i="44"/>
  <c r="Q31" i="44"/>
  <c r="AC28" i="44"/>
  <c r="AB28" i="44"/>
  <c r="AA28" i="44"/>
  <c r="Z28" i="44"/>
  <c r="K26" i="44"/>
  <c r="J26" i="44"/>
  <c r="I26" i="44"/>
  <c r="H26" i="44"/>
  <c r="T23" i="44"/>
  <c r="S23" i="44"/>
  <c r="R23" i="44"/>
  <c r="Q23" i="44"/>
  <c r="AC20" i="44"/>
  <c r="AB20" i="44"/>
  <c r="AA20" i="44"/>
  <c r="Z20" i="44"/>
  <c r="K18" i="44"/>
  <c r="J18" i="44"/>
  <c r="I18" i="44"/>
  <c r="H18" i="44"/>
  <c r="T15" i="44"/>
  <c r="S15" i="44"/>
  <c r="R15" i="44"/>
  <c r="Q15" i="44"/>
  <c r="AC12" i="44"/>
  <c r="Y37" i="44"/>
  <c r="AB12" i="44"/>
  <c r="AA12" i="44"/>
  <c r="Z12" i="44"/>
  <c r="K10" i="44"/>
  <c r="J10" i="44"/>
  <c r="I10" i="44"/>
  <c r="H10" i="44"/>
  <c r="AF60" i="39"/>
  <c r="AD60" i="39"/>
  <c r="AE60" i="39"/>
  <c r="T58" i="39"/>
  <c r="R58" i="39"/>
  <c r="Q58" i="39"/>
  <c r="S58" i="39"/>
  <c r="AF52" i="39"/>
  <c r="AD52" i="39"/>
  <c r="AE52" i="39"/>
  <c r="T50" i="39"/>
  <c r="R50" i="39"/>
  <c r="S50" i="39"/>
  <c r="Q50" i="39"/>
  <c r="AF44" i="39"/>
  <c r="AD44" i="39"/>
  <c r="AE44" i="39"/>
  <c r="T42" i="39"/>
  <c r="R42" i="39"/>
  <c r="S42" i="39"/>
  <c r="Q42" i="39"/>
  <c r="K23" i="39"/>
  <c r="I23" i="39"/>
  <c r="J23" i="39"/>
  <c r="H23" i="39"/>
  <c r="K15" i="39"/>
  <c r="I15" i="39"/>
  <c r="J15" i="39"/>
  <c r="H15" i="39"/>
  <c r="AE69" i="39"/>
  <c r="AD69" i="39"/>
  <c r="AF69" i="39"/>
  <c r="Q67" i="39"/>
  <c r="T67" i="39"/>
  <c r="S67" i="39"/>
  <c r="R67" i="39"/>
  <c r="AE61" i="39"/>
  <c r="AD61" i="39"/>
  <c r="AF61" i="39"/>
  <c r="Q59" i="39"/>
  <c r="S59" i="39"/>
  <c r="T59" i="39"/>
  <c r="R59" i="39"/>
  <c r="AE53" i="39"/>
  <c r="AF53" i="39"/>
  <c r="AD53" i="39"/>
  <c r="Q51" i="39"/>
  <c r="S51" i="39"/>
  <c r="T51" i="39"/>
  <c r="R51" i="39"/>
  <c r="Z70" i="39"/>
  <c r="AE45" i="39"/>
  <c r="AF45" i="39"/>
  <c r="AD45" i="39"/>
  <c r="Q43" i="39"/>
  <c r="S43" i="39"/>
  <c r="T43" i="39"/>
  <c r="R43" i="39"/>
  <c r="H32" i="39"/>
  <c r="J32" i="39"/>
  <c r="K32" i="39"/>
  <c r="I32" i="39"/>
  <c r="H24" i="39"/>
  <c r="J24" i="39"/>
  <c r="K24" i="39"/>
  <c r="I24" i="39"/>
  <c r="H16" i="39"/>
  <c r="J16" i="39"/>
  <c r="I16" i="39"/>
  <c r="K16" i="39"/>
  <c r="H8" i="39"/>
  <c r="J8" i="39"/>
  <c r="K8" i="39"/>
  <c r="I8" i="39"/>
  <c r="R68" i="39"/>
  <c r="Q68" i="39"/>
  <c r="T68" i="39"/>
  <c r="S68" i="39"/>
  <c r="AF62" i="39"/>
  <c r="AD62" i="39"/>
  <c r="AE62" i="39"/>
  <c r="R60" i="39"/>
  <c r="Q60" i="39"/>
  <c r="T60" i="39"/>
  <c r="S60" i="39"/>
  <c r="AF54" i="39"/>
  <c r="AD54" i="39"/>
  <c r="AE54" i="39"/>
  <c r="R52" i="39"/>
  <c r="Q52" i="39"/>
  <c r="T52" i="39"/>
  <c r="S52" i="39"/>
  <c r="AF46" i="39"/>
  <c r="AD46" i="39"/>
  <c r="AE46" i="39"/>
  <c r="R44" i="39"/>
  <c r="Q44" i="39"/>
  <c r="T44" i="39"/>
  <c r="S44" i="39"/>
  <c r="I33" i="39"/>
  <c r="H33" i="39"/>
  <c r="K33" i="39"/>
  <c r="J33" i="39"/>
  <c r="I25" i="39"/>
  <c r="H25" i="39"/>
  <c r="K25" i="39"/>
  <c r="J25" i="39"/>
  <c r="I17" i="39"/>
  <c r="H17" i="39"/>
  <c r="K17" i="39"/>
  <c r="J17" i="39"/>
  <c r="I9" i="39"/>
  <c r="H9" i="39"/>
  <c r="K9" i="39"/>
  <c r="J9" i="39"/>
  <c r="AD64" i="39"/>
  <c r="AF64" i="39"/>
  <c r="AE64" i="39"/>
  <c r="T62" i="39"/>
  <c r="S62" i="39"/>
  <c r="R62" i="39"/>
  <c r="Q62" i="39"/>
  <c r="AD56" i="39"/>
  <c r="AF56" i="39"/>
  <c r="AE56" i="39"/>
  <c r="T54" i="39"/>
  <c r="S54" i="39"/>
  <c r="R54" i="39"/>
  <c r="Q54" i="39"/>
  <c r="AD48" i="39"/>
  <c r="AF48" i="39"/>
  <c r="AE48" i="39"/>
  <c r="T46" i="39"/>
  <c r="S46" i="39"/>
  <c r="R46" i="39"/>
  <c r="Q46" i="39"/>
  <c r="K35" i="39"/>
  <c r="J35" i="39"/>
  <c r="I35" i="39"/>
  <c r="H35" i="39"/>
  <c r="K27" i="39"/>
  <c r="J27" i="39"/>
  <c r="I27" i="39"/>
  <c r="H27" i="39"/>
  <c r="K19" i="39"/>
  <c r="J19" i="39"/>
  <c r="I19" i="39"/>
  <c r="H19" i="39"/>
  <c r="K11" i="39"/>
  <c r="J11" i="39"/>
  <c r="I11" i="39"/>
  <c r="H11" i="39"/>
  <c r="AF66" i="39"/>
  <c r="AE66" i="39"/>
  <c r="AD66" i="39"/>
  <c r="T64" i="39"/>
  <c r="R64" i="39"/>
  <c r="S64" i="39"/>
  <c r="Q64" i="39"/>
  <c r="AF58" i="39"/>
  <c r="AE58" i="39"/>
  <c r="AD58" i="39"/>
  <c r="T56" i="39"/>
  <c r="R56" i="39"/>
  <c r="S56" i="39"/>
  <c r="Q56" i="39"/>
  <c r="AF50" i="39"/>
  <c r="AE50" i="39"/>
  <c r="AD50" i="39"/>
  <c r="T48" i="39"/>
  <c r="R48" i="39"/>
  <c r="S48" i="39"/>
  <c r="Q48" i="39"/>
  <c r="AF42" i="39"/>
  <c r="AE42" i="39"/>
  <c r="AD42" i="39"/>
  <c r="K29" i="39"/>
  <c r="I29" i="39"/>
  <c r="J29" i="39"/>
  <c r="H29" i="39"/>
  <c r="K21" i="39"/>
  <c r="I21" i="39"/>
  <c r="J21" i="39"/>
  <c r="H21" i="39"/>
  <c r="K13" i="39"/>
  <c r="I13" i="39"/>
  <c r="J13" i="39"/>
  <c r="H13" i="39"/>
  <c r="J48" i="39"/>
  <c r="H48" i="39"/>
  <c r="K48" i="39"/>
  <c r="I48" i="39"/>
  <c r="S35" i="39"/>
  <c r="R35" i="39"/>
  <c r="Q35" i="39"/>
  <c r="T35" i="39"/>
  <c r="AE23" i="39"/>
  <c r="AD23" i="39"/>
  <c r="AC23" i="39"/>
  <c r="AA23" i="39"/>
  <c r="AG23" i="39"/>
  <c r="AB23" i="39"/>
  <c r="T13" i="39"/>
  <c r="S13" i="39"/>
  <c r="Q13" i="39"/>
  <c r="R13" i="39"/>
  <c r="J52" i="39"/>
  <c r="I52" i="39"/>
  <c r="H52" i="39"/>
  <c r="K52" i="39"/>
  <c r="AG25" i="39"/>
  <c r="AE25" i="39"/>
  <c r="AC25" i="39"/>
  <c r="AA25" i="39"/>
  <c r="AB25" i="39"/>
  <c r="AD25" i="39"/>
  <c r="S15" i="39"/>
  <c r="Q15" i="39"/>
  <c r="R15" i="39"/>
  <c r="T15" i="39"/>
  <c r="K54" i="39"/>
  <c r="J54" i="39"/>
  <c r="H54" i="39"/>
  <c r="I54" i="39"/>
  <c r="AC29" i="39"/>
  <c r="AB29" i="39"/>
  <c r="AA29" i="39"/>
  <c r="AG29" i="39"/>
  <c r="AE29" i="39"/>
  <c r="AD29" i="39"/>
  <c r="S19" i="39"/>
  <c r="R19" i="39"/>
  <c r="Q19" i="39"/>
  <c r="T19" i="39"/>
  <c r="AE8" i="39"/>
  <c r="AD8" i="39"/>
  <c r="AB8" i="39"/>
  <c r="AG8" i="39"/>
  <c r="AC8" i="39"/>
  <c r="AA8" i="39"/>
  <c r="AE16" i="39"/>
  <c r="AD16" i="39"/>
  <c r="AB16" i="39"/>
  <c r="AC16" i="39"/>
  <c r="AA16" i="39"/>
  <c r="AG16" i="39"/>
  <c r="AE24" i="39"/>
  <c r="AD24" i="39"/>
  <c r="AB24" i="39"/>
  <c r="AG24" i="39"/>
  <c r="AC24" i="39"/>
  <c r="AA24" i="39"/>
  <c r="AE32" i="39"/>
  <c r="AD32" i="39"/>
  <c r="AB32" i="39"/>
  <c r="AG32" i="39"/>
  <c r="AC32" i="39"/>
  <c r="AA32" i="39"/>
  <c r="AD14" i="39"/>
  <c r="AC14" i="39"/>
  <c r="AB14" i="39"/>
  <c r="AA14" i="39"/>
  <c r="AG14" i="39"/>
  <c r="AE14" i="39"/>
  <c r="AD22" i="39"/>
  <c r="AC22" i="39"/>
  <c r="AB22" i="39"/>
  <c r="AG22" i="39"/>
  <c r="AE22" i="39"/>
  <c r="AA22" i="39"/>
  <c r="AD30" i="39"/>
  <c r="AC30" i="39"/>
  <c r="AB30" i="39"/>
  <c r="AG30" i="39"/>
  <c r="AE30" i="39"/>
  <c r="AA30" i="39"/>
  <c r="AB12" i="39"/>
  <c r="AA12" i="39"/>
  <c r="AD12" i="39"/>
  <c r="Z37" i="39"/>
  <c r="AG12" i="39"/>
  <c r="AE12" i="39"/>
  <c r="AC12" i="39"/>
  <c r="AB20" i="39"/>
  <c r="AA20" i="39"/>
  <c r="AD20" i="39"/>
  <c r="AG20" i="39"/>
  <c r="AE20" i="39"/>
  <c r="AC20" i="39"/>
  <c r="AB28" i="39"/>
  <c r="AA28" i="39"/>
  <c r="AD28" i="39"/>
  <c r="AG28" i="39"/>
  <c r="AE28" i="39"/>
  <c r="AC28" i="39"/>
  <c r="AB36" i="39"/>
  <c r="AA36" i="39"/>
  <c r="AD36" i="39"/>
  <c r="AC36" i="39"/>
  <c r="AG36" i="39"/>
  <c r="AE36" i="39"/>
  <c r="AA11" i="39"/>
  <c r="AG11" i="39"/>
  <c r="AE11" i="39"/>
  <c r="AC11" i="39"/>
  <c r="AD11" i="39"/>
  <c r="AB11" i="39"/>
  <c r="AA19" i="39"/>
  <c r="AG19" i="39"/>
  <c r="AE19" i="39"/>
  <c r="AC19" i="39"/>
  <c r="AD19" i="39"/>
  <c r="AB19" i="39"/>
  <c r="AA27" i="39"/>
  <c r="AG27" i="39"/>
  <c r="AE27" i="39"/>
  <c r="AC27" i="39"/>
  <c r="AD27" i="39"/>
  <c r="AB27" i="39"/>
  <c r="AA35" i="39"/>
  <c r="AG35" i="39"/>
  <c r="AE35" i="39"/>
  <c r="AC35" i="39"/>
  <c r="AD35" i="39"/>
  <c r="AB35" i="39"/>
  <c r="AG10" i="39"/>
  <c r="AD10" i="39"/>
  <c r="AB10" i="39"/>
  <c r="AE10" i="39"/>
  <c r="AC10" i="39"/>
  <c r="AA10" i="39"/>
  <c r="AG18" i="39"/>
  <c r="AD18" i="39"/>
  <c r="AB18" i="39"/>
  <c r="AE18" i="39"/>
  <c r="AC18" i="39"/>
  <c r="AA18" i="39"/>
  <c r="AG26" i="39"/>
  <c r="AD26" i="39"/>
  <c r="AB26" i="39"/>
  <c r="AE26" i="39"/>
  <c r="AC26" i="39"/>
  <c r="AA26" i="39"/>
  <c r="AG34" i="39"/>
  <c r="AD34" i="39"/>
  <c r="AB34" i="39"/>
  <c r="AA34" i="39"/>
  <c r="AE34" i="39"/>
  <c r="AC34" i="39"/>
  <c r="T14" i="39"/>
  <c r="R14" i="39"/>
  <c r="S14" i="39"/>
  <c r="Q14" i="39"/>
  <c r="T22" i="39"/>
  <c r="R22" i="39"/>
  <c r="S22" i="39"/>
  <c r="Q22" i="39"/>
  <c r="T30" i="39"/>
  <c r="R30" i="39"/>
  <c r="S30" i="39"/>
  <c r="Q30" i="39"/>
  <c r="T12" i="39"/>
  <c r="S12" i="39"/>
  <c r="R12" i="39"/>
  <c r="P37" i="39"/>
  <c r="Q12" i="39"/>
  <c r="T20" i="39"/>
  <c r="S20" i="39"/>
  <c r="R20" i="39"/>
  <c r="Q20" i="39"/>
  <c r="T28" i="39"/>
  <c r="S28" i="39"/>
  <c r="R28" i="39"/>
  <c r="Q28" i="39"/>
  <c r="T36" i="39"/>
  <c r="S36" i="39"/>
  <c r="R36" i="39"/>
  <c r="Q36" i="39"/>
  <c r="R10" i="39"/>
  <c r="Q10" i="39"/>
  <c r="T10" i="39"/>
  <c r="S10" i="39"/>
  <c r="R18" i="39"/>
  <c r="Q18" i="39"/>
  <c r="T18" i="39"/>
  <c r="S18" i="39"/>
  <c r="R26" i="39"/>
  <c r="Q26" i="39"/>
  <c r="T26" i="39"/>
  <c r="S26" i="39"/>
  <c r="R34" i="39"/>
  <c r="Q34" i="39"/>
  <c r="T34" i="39"/>
  <c r="S34" i="39"/>
  <c r="Q9" i="39"/>
  <c r="S9" i="39"/>
  <c r="T9" i="39"/>
  <c r="R9" i="39"/>
  <c r="Q17" i="39"/>
  <c r="S17" i="39"/>
  <c r="T17" i="39"/>
  <c r="R17" i="39"/>
  <c r="Q25" i="39"/>
  <c r="S25" i="39"/>
  <c r="T25" i="39"/>
  <c r="R25" i="39"/>
  <c r="Q33" i="39"/>
  <c r="S33" i="39"/>
  <c r="T33" i="39"/>
  <c r="R33" i="39"/>
  <c r="T8" i="39"/>
  <c r="R8" i="39"/>
  <c r="S8" i="39"/>
  <c r="Q8" i="39"/>
  <c r="T16" i="39"/>
  <c r="R16" i="39"/>
  <c r="S16" i="39"/>
  <c r="Q16" i="39"/>
  <c r="T24" i="39"/>
  <c r="R24" i="39"/>
  <c r="Q24" i="39"/>
  <c r="S24" i="39"/>
  <c r="T32" i="39"/>
  <c r="R32" i="39"/>
  <c r="S32" i="39"/>
  <c r="Q32" i="39"/>
  <c r="J68" i="39"/>
  <c r="I68" i="39"/>
  <c r="H68" i="39"/>
  <c r="K68" i="39"/>
  <c r="J60" i="39"/>
  <c r="I60" i="39"/>
  <c r="H60" i="39"/>
  <c r="K60" i="39"/>
  <c r="AC13" i="39"/>
  <c r="AB13" i="39"/>
  <c r="AA13" i="39"/>
  <c r="AG13" i="39"/>
  <c r="AE13" i="39"/>
  <c r="AD13" i="39"/>
  <c r="K62" i="39"/>
  <c r="J62" i="39"/>
  <c r="H62" i="39"/>
  <c r="I62" i="39"/>
  <c r="S27" i="39"/>
  <c r="R27" i="39"/>
  <c r="Q27" i="39"/>
  <c r="T27" i="39"/>
  <c r="AE15" i="39"/>
  <c r="AD15" i="39"/>
  <c r="AC15" i="39"/>
  <c r="AA15" i="39"/>
  <c r="AG15" i="39"/>
  <c r="AB15" i="39"/>
  <c r="J64" i="39"/>
  <c r="H64" i="39"/>
  <c r="K64" i="39"/>
  <c r="I64" i="39"/>
  <c r="J44" i="39"/>
  <c r="I44" i="39"/>
  <c r="H44" i="39"/>
  <c r="K44" i="39"/>
  <c r="K47" i="39"/>
  <c r="I47" i="39"/>
  <c r="J47" i="39"/>
  <c r="H47" i="39"/>
  <c r="K55" i="39"/>
  <c r="I55" i="39"/>
  <c r="J55" i="39"/>
  <c r="H55" i="39"/>
  <c r="K63" i="39"/>
  <c r="I63" i="39"/>
  <c r="J63" i="39"/>
  <c r="H63" i="39"/>
  <c r="K45" i="39"/>
  <c r="J45" i="39"/>
  <c r="I45" i="39"/>
  <c r="G70" i="39"/>
  <c r="H45" i="39"/>
  <c r="K53" i="39"/>
  <c r="J53" i="39"/>
  <c r="I53" i="39"/>
  <c r="H53" i="39"/>
  <c r="K61" i="39"/>
  <c r="J61" i="39"/>
  <c r="I61" i="39"/>
  <c r="H61" i="39"/>
  <c r="K69" i="39"/>
  <c r="J69" i="39"/>
  <c r="I69" i="39"/>
  <c r="H69" i="39"/>
  <c r="I43" i="39"/>
  <c r="H43" i="39"/>
  <c r="K43" i="39"/>
  <c r="J43" i="39"/>
  <c r="I51" i="39"/>
  <c r="H51" i="39"/>
  <c r="K51" i="39"/>
  <c r="J51" i="39"/>
  <c r="I59" i="39"/>
  <c r="H59" i="39"/>
  <c r="K59" i="39"/>
  <c r="J59" i="39"/>
  <c r="I67" i="39"/>
  <c r="H67" i="39"/>
  <c r="K67" i="39"/>
  <c r="J67" i="39"/>
  <c r="H42" i="39"/>
  <c r="J42" i="39"/>
  <c r="K42" i="39"/>
  <c r="I42" i="39"/>
  <c r="H50" i="39"/>
  <c r="J50" i="39"/>
  <c r="I50" i="39"/>
  <c r="K50" i="39"/>
  <c r="H58" i="39"/>
  <c r="J58" i="39"/>
  <c r="K58" i="39"/>
  <c r="I58" i="39"/>
  <c r="H66" i="39"/>
  <c r="J66" i="39"/>
  <c r="K66" i="39"/>
  <c r="I66" i="39"/>
  <c r="K41" i="39"/>
  <c r="I41" i="39"/>
  <c r="J41" i="39"/>
  <c r="H41" i="39"/>
  <c r="K49" i="39"/>
  <c r="I49" i="39"/>
  <c r="J49" i="39"/>
  <c r="H49" i="39"/>
  <c r="K57" i="39"/>
  <c r="I57" i="39"/>
  <c r="J57" i="39"/>
  <c r="H57" i="39"/>
  <c r="K65" i="39"/>
  <c r="I65" i="39"/>
  <c r="J65" i="39"/>
  <c r="H65" i="39"/>
  <c r="T29" i="39"/>
  <c r="S29" i="39"/>
  <c r="Q29" i="39"/>
  <c r="R29" i="39"/>
  <c r="AG17" i="39"/>
  <c r="AE17" i="39"/>
  <c r="AC17" i="39"/>
  <c r="AA17" i="39"/>
  <c r="AD17" i="39"/>
  <c r="AB17" i="39"/>
  <c r="AB62" i="39"/>
  <c r="AA62" i="39"/>
  <c r="AG62" i="39" s="1"/>
  <c r="AC62" i="39"/>
  <c r="AB58" i="39"/>
  <c r="AC58" i="39"/>
  <c r="AA58" i="39"/>
  <c r="AG58" i="39" s="1"/>
  <c r="AC56" i="39"/>
  <c r="AB56" i="39"/>
  <c r="AA56" i="39"/>
  <c r="AG56" i="39" s="1"/>
  <c r="AB54" i="39"/>
  <c r="AA54" i="39"/>
  <c r="AG54" i="39" s="1"/>
  <c r="AC54" i="39"/>
  <c r="AB50" i="39"/>
  <c r="AC50" i="39"/>
  <c r="AA50" i="39"/>
  <c r="AG50" i="39" s="1"/>
  <c r="AC48" i="39"/>
  <c r="AB48" i="39"/>
  <c r="AA48" i="39"/>
  <c r="AG48" i="39" s="1"/>
  <c r="AB46" i="39"/>
  <c r="AA46" i="39"/>
  <c r="AG46" i="39" s="1"/>
  <c r="AC46" i="39"/>
  <c r="AB66" i="39"/>
  <c r="AC66" i="39"/>
  <c r="AA66" i="39"/>
  <c r="AG66" i="39" s="1"/>
  <c r="AC49" i="39"/>
  <c r="AA49" i="39"/>
  <c r="AG49" i="39" s="1"/>
  <c r="AB49" i="39"/>
  <c r="AC57" i="39"/>
  <c r="AA57" i="39"/>
  <c r="AG57" i="39" s="1"/>
  <c r="AB57" i="39"/>
  <c r="AC65" i="39"/>
  <c r="AA65" i="39"/>
  <c r="AG65" i="39" s="1"/>
  <c r="AB65" i="39"/>
  <c r="AC47" i="39"/>
  <c r="AB47" i="39"/>
  <c r="AA47" i="39"/>
  <c r="AG47" i="39" s="1"/>
  <c r="AC55" i="39"/>
  <c r="AB55" i="39"/>
  <c r="AA55" i="39"/>
  <c r="AG55" i="39" s="1"/>
  <c r="AC63" i="39"/>
  <c r="AB63" i="39"/>
  <c r="AA63" i="39"/>
  <c r="AG63" i="39" s="1"/>
  <c r="AA45" i="39"/>
  <c r="AG45" i="39" s="1"/>
  <c r="AC45" i="39"/>
  <c r="Y70" i="39"/>
  <c r="AB45" i="39"/>
  <c r="AA53" i="39"/>
  <c r="AG53" i="39" s="1"/>
  <c r="AC53" i="39"/>
  <c r="AB53" i="39"/>
  <c r="AA61" i="39"/>
  <c r="AG61" i="39" s="1"/>
  <c r="AC61" i="39"/>
  <c r="AB61" i="39"/>
  <c r="AA69" i="39"/>
  <c r="AG69" i="39" s="1"/>
  <c r="AC69" i="39"/>
  <c r="AB69" i="39"/>
  <c r="AB44" i="39"/>
  <c r="AC44" i="39"/>
  <c r="AA44" i="39"/>
  <c r="AG44" i="39" s="1"/>
  <c r="AB52" i="39"/>
  <c r="AC52" i="39"/>
  <c r="AA52" i="39"/>
  <c r="AG52" i="39" s="1"/>
  <c r="AB60" i="39"/>
  <c r="AC60" i="39"/>
  <c r="AA60" i="39"/>
  <c r="AG60" i="39" s="1"/>
  <c r="AC68" i="39"/>
  <c r="AB68" i="39"/>
  <c r="AA68" i="39"/>
  <c r="AG68" i="39" s="1"/>
  <c r="AC43" i="39"/>
  <c r="AA43" i="39"/>
  <c r="AG43" i="39" s="1"/>
  <c r="AB43" i="39"/>
  <c r="AC51" i="39"/>
  <c r="AA51" i="39"/>
  <c r="AG51" i="39" s="1"/>
  <c r="AB51" i="39"/>
  <c r="AC59" i="39"/>
  <c r="AA59" i="39"/>
  <c r="AG59" i="39" s="1"/>
  <c r="AB59" i="39"/>
  <c r="AC67" i="39"/>
  <c r="AB67" i="39"/>
  <c r="AA67" i="39"/>
  <c r="AG67" i="39" s="1"/>
  <c r="AB42" i="39"/>
  <c r="AC42" i="39"/>
  <c r="AA42" i="39"/>
  <c r="AG42" i="39" s="1"/>
  <c r="M687" i="30"/>
  <c r="L687" i="30"/>
  <c r="M664" i="30"/>
  <c r="L664" i="30"/>
  <c r="M616" i="30"/>
  <c r="L616" i="30"/>
  <c r="M594" i="30"/>
  <c r="L594" i="30"/>
  <c r="M572" i="30"/>
  <c r="L572" i="30"/>
  <c r="M550" i="30"/>
  <c r="L550" i="30"/>
  <c r="L692" i="30"/>
  <c r="M692" i="30"/>
  <c r="L684" i="30"/>
  <c r="M684" i="30"/>
  <c r="L669" i="30"/>
  <c r="M669" i="30"/>
  <c r="L661" i="30"/>
  <c r="M661" i="30"/>
  <c r="L621" i="30"/>
  <c r="M621" i="30"/>
  <c r="L613" i="30"/>
  <c r="M613" i="30"/>
  <c r="L599" i="30"/>
  <c r="M599" i="30"/>
  <c r="L591" i="30"/>
  <c r="M591" i="30"/>
  <c r="L577" i="30"/>
  <c r="M577" i="30"/>
  <c r="L569" i="30"/>
  <c r="M569" i="30"/>
  <c r="M694" i="30"/>
  <c r="L694" i="30"/>
  <c r="M686" i="30"/>
  <c r="L686" i="30"/>
  <c r="M663" i="30"/>
  <c r="L663" i="30"/>
  <c r="M623" i="30"/>
  <c r="L623" i="30"/>
  <c r="M615" i="30"/>
  <c r="L615" i="30"/>
  <c r="M593" i="30"/>
  <c r="L593" i="30"/>
  <c r="M571" i="30"/>
  <c r="L571" i="30"/>
  <c r="M549" i="30"/>
  <c r="L549" i="30"/>
  <c r="M691" i="30"/>
  <c r="L691" i="30"/>
  <c r="L668" i="30"/>
  <c r="M668" i="30"/>
  <c r="L660" i="30"/>
  <c r="M660" i="30"/>
  <c r="L620" i="30"/>
  <c r="M620" i="30"/>
  <c r="L598" i="30"/>
  <c r="M598" i="30"/>
  <c r="L590" i="30"/>
  <c r="M590" i="30"/>
  <c r="L576" i="30"/>
  <c r="M576" i="30"/>
  <c r="L568" i="30"/>
  <c r="M568" i="30"/>
  <c r="L554" i="30"/>
  <c r="M554" i="30"/>
  <c r="L546" i="30"/>
  <c r="M546" i="30"/>
  <c r="M688" i="30"/>
  <c r="L688" i="30"/>
  <c r="M665" i="30"/>
  <c r="L665" i="30"/>
  <c r="M617" i="30"/>
  <c r="L617" i="30"/>
  <c r="M595" i="30"/>
  <c r="L595" i="30"/>
  <c r="M573" i="30"/>
  <c r="L573" i="30"/>
  <c r="M551" i="30"/>
  <c r="L551" i="30"/>
  <c r="M693" i="30"/>
  <c r="L693" i="30"/>
  <c r="M685" i="30"/>
  <c r="L685" i="30"/>
  <c r="M670" i="30"/>
  <c r="L670" i="30"/>
  <c r="M662" i="30"/>
  <c r="L662" i="30"/>
  <c r="M622" i="30"/>
  <c r="L622" i="30"/>
  <c r="M614" i="30"/>
  <c r="L614" i="30"/>
  <c r="M600" i="30"/>
  <c r="L600" i="30"/>
  <c r="M592" i="30"/>
  <c r="L592" i="30"/>
  <c r="M570" i="30"/>
  <c r="L570" i="30"/>
  <c r="M548" i="30"/>
  <c r="L548" i="30"/>
  <c r="M475" i="30"/>
  <c r="L475" i="30"/>
  <c r="M453" i="30"/>
  <c r="L453" i="30"/>
  <c r="M403" i="30"/>
  <c r="L403" i="30"/>
  <c r="M277" i="30"/>
  <c r="L277" i="30"/>
  <c r="M688" i="29"/>
  <c r="L688" i="29"/>
  <c r="M665" i="29"/>
  <c r="L665" i="29"/>
  <c r="M617" i="29"/>
  <c r="L617" i="29"/>
  <c r="M595" i="29"/>
  <c r="L595" i="29"/>
  <c r="M502" i="29"/>
  <c r="L502" i="29"/>
  <c r="M476" i="29"/>
  <c r="L476" i="29"/>
  <c r="M299" i="29"/>
  <c r="L299" i="29"/>
  <c r="M278" i="29"/>
  <c r="L278" i="29"/>
  <c r="M255" i="29"/>
  <c r="L255" i="29"/>
  <c r="L480" i="30"/>
  <c r="M480" i="30"/>
  <c r="L472" i="30"/>
  <c r="M472" i="30"/>
  <c r="L458" i="30"/>
  <c r="M458" i="30"/>
  <c r="L450" i="30"/>
  <c r="M450" i="30"/>
  <c r="L400" i="30"/>
  <c r="M400" i="30"/>
  <c r="L282" i="30"/>
  <c r="M282" i="30"/>
  <c r="L274" i="30"/>
  <c r="M274" i="30"/>
  <c r="L56" i="30"/>
  <c r="M56" i="30"/>
  <c r="L693" i="29"/>
  <c r="M693" i="29"/>
  <c r="L685" i="29"/>
  <c r="M685" i="29"/>
  <c r="L670" i="29"/>
  <c r="M670" i="29"/>
  <c r="L662" i="29"/>
  <c r="M662" i="29"/>
  <c r="L622" i="29"/>
  <c r="M622" i="29"/>
  <c r="L614" i="29"/>
  <c r="M614" i="29"/>
  <c r="L600" i="29"/>
  <c r="M600" i="29"/>
  <c r="L592" i="29"/>
  <c r="M592" i="29"/>
  <c r="L548" i="29"/>
  <c r="M548" i="29"/>
  <c r="L507" i="29"/>
  <c r="M507" i="29"/>
  <c r="L499" i="29"/>
  <c r="M499" i="29"/>
  <c r="L481" i="29"/>
  <c r="M481" i="29"/>
  <c r="L473" i="29"/>
  <c r="M473" i="29"/>
  <c r="L426" i="29"/>
  <c r="M426" i="29"/>
  <c r="L304" i="29"/>
  <c r="M304" i="29"/>
  <c r="L296" i="29"/>
  <c r="M296" i="29"/>
  <c r="L283" i="29"/>
  <c r="M283" i="29"/>
  <c r="L275" i="29"/>
  <c r="M275" i="29"/>
  <c r="L260" i="29"/>
  <c r="M260" i="29"/>
  <c r="L252" i="29"/>
  <c r="M252" i="29"/>
  <c r="M526" i="30"/>
  <c r="L526" i="30"/>
  <c r="L524" i="30"/>
  <c r="M524" i="30"/>
  <c r="M527" i="30"/>
  <c r="L527" i="30"/>
  <c r="M528" i="30"/>
  <c r="L528" i="30"/>
  <c r="M503" i="30"/>
  <c r="L503" i="30"/>
  <c r="M477" i="30"/>
  <c r="L477" i="30"/>
  <c r="M455" i="30"/>
  <c r="L455" i="30"/>
  <c r="M430" i="30"/>
  <c r="L430" i="30"/>
  <c r="M422" i="30"/>
  <c r="L422" i="30"/>
  <c r="M405" i="30"/>
  <c r="L405" i="30"/>
  <c r="M397" i="30"/>
  <c r="L397" i="30"/>
  <c r="M380" i="30"/>
  <c r="L380" i="30"/>
  <c r="M372" i="30"/>
  <c r="L372" i="30"/>
  <c r="M322" i="30"/>
  <c r="L322" i="30"/>
  <c r="M300" i="30"/>
  <c r="L300" i="30"/>
  <c r="M279" i="30"/>
  <c r="L279" i="30"/>
  <c r="M256" i="30"/>
  <c r="L256" i="30"/>
  <c r="M239" i="30"/>
  <c r="L239" i="30"/>
  <c r="M231" i="30"/>
  <c r="L231" i="30"/>
  <c r="J229" i="30"/>
  <c r="M211" i="30"/>
  <c r="L211" i="30"/>
  <c r="M167" i="30"/>
  <c r="L167" i="30"/>
  <c r="M61" i="30"/>
  <c r="L61" i="30"/>
  <c r="M53" i="30"/>
  <c r="L53" i="30"/>
  <c r="M690" i="29"/>
  <c r="L690" i="29"/>
  <c r="M667" i="29"/>
  <c r="L667" i="29"/>
  <c r="M619" i="29"/>
  <c r="L619" i="29"/>
  <c r="M597" i="29"/>
  <c r="L597" i="29"/>
  <c r="M575" i="29"/>
  <c r="L575" i="29"/>
  <c r="M567" i="29"/>
  <c r="L567" i="29"/>
  <c r="M553" i="29"/>
  <c r="L553" i="29"/>
  <c r="M545" i="29"/>
  <c r="L545" i="29"/>
  <c r="M531" i="29"/>
  <c r="L531" i="29"/>
  <c r="M523" i="29"/>
  <c r="L523" i="29"/>
  <c r="M504" i="29"/>
  <c r="L504" i="29"/>
  <c r="M478" i="29"/>
  <c r="L478" i="29"/>
  <c r="M456" i="29"/>
  <c r="L456" i="29"/>
  <c r="M448" i="29"/>
  <c r="L448" i="29"/>
  <c r="M431" i="29"/>
  <c r="L431" i="29"/>
  <c r="M423" i="29"/>
  <c r="L423" i="29"/>
  <c r="M406" i="29"/>
  <c r="L406" i="29"/>
  <c r="M398" i="29"/>
  <c r="L398" i="29"/>
  <c r="M348" i="29"/>
  <c r="L348" i="29"/>
  <c r="M323" i="29"/>
  <c r="L323" i="29"/>
  <c r="M301" i="29"/>
  <c r="L301" i="29"/>
  <c r="M280" i="29"/>
  <c r="L280" i="29"/>
  <c r="M257" i="29"/>
  <c r="L257" i="29"/>
  <c r="M212" i="29"/>
  <c r="L212" i="29"/>
  <c r="M189" i="29"/>
  <c r="L189" i="29"/>
  <c r="M168" i="29"/>
  <c r="L168" i="29"/>
  <c r="M145" i="29"/>
  <c r="L145" i="29"/>
  <c r="M123" i="29"/>
  <c r="L123" i="29"/>
  <c r="L78" i="29"/>
  <c r="M78" i="29"/>
  <c r="L54" i="29"/>
  <c r="M54" i="29"/>
  <c r="L668" i="28"/>
  <c r="M668" i="28"/>
  <c r="L660" i="28"/>
  <c r="M660" i="28"/>
  <c r="M598" i="28"/>
  <c r="L598" i="28"/>
  <c r="L590" i="28"/>
  <c r="M590" i="28"/>
  <c r="M554" i="28"/>
  <c r="L554" i="28"/>
  <c r="L546" i="28"/>
  <c r="M546" i="28"/>
  <c r="M479" i="28"/>
  <c r="L479" i="28"/>
  <c r="M471" i="28"/>
  <c r="L471" i="28"/>
  <c r="M432" i="28"/>
  <c r="L432" i="28"/>
  <c r="L424" i="28"/>
  <c r="M424" i="28"/>
  <c r="M374" i="28"/>
  <c r="L374" i="28"/>
  <c r="M349" i="28"/>
  <c r="L349" i="28"/>
  <c r="M452" i="30"/>
  <c r="L452" i="30"/>
  <c r="M664" i="29"/>
  <c r="L664" i="29"/>
  <c r="M594" i="29"/>
  <c r="L594" i="29"/>
  <c r="M501" i="29"/>
  <c r="L501" i="29"/>
  <c r="M475" i="29"/>
  <c r="L475" i="29"/>
  <c r="M298" i="29"/>
  <c r="L298" i="29"/>
  <c r="M277" i="29"/>
  <c r="L277" i="29"/>
  <c r="M254" i="29"/>
  <c r="L254" i="29"/>
  <c r="M529" i="30"/>
  <c r="L529" i="30"/>
  <c r="M523" i="30"/>
  <c r="L523" i="30"/>
  <c r="M505" i="30"/>
  <c r="L505" i="30"/>
  <c r="M479" i="30"/>
  <c r="L479" i="30"/>
  <c r="M471" i="30"/>
  <c r="L471" i="30"/>
  <c r="M457" i="30"/>
  <c r="L457" i="30"/>
  <c r="M449" i="30"/>
  <c r="L449" i="30"/>
  <c r="M432" i="30"/>
  <c r="L432" i="30"/>
  <c r="M424" i="30"/>
  <c r="L424" i="30"/>
  <c r="M399" i="30"/>
  <c r="L399" i="30"/>
  <c r="M374" i="30"/>
  <c r="L374" i="30"/>
  <c r="M324" i="30"/>
  <c r="L324" i="30"/>
  <c r="M302" i="30"/>
  <c r="L302" i="30"/>
  <c r="M281" i="30"/>
  <c r="L281" i="30"/>
  <c r="M273" i="30"/>
  <c r="L273" i="30"/>
  <c r="M258" i="30"/>
  <c r="L258" i="30"/>
  <c r="M233" i="30"/>
  <c r="L233" i="30"/>
  <c r="M213" i="30"/>
  <c r="L213" i="30"/>
  <c r="M169" i="30"/>
  <c r="L169" i="30"/>
  <c r="M63" i="30"/>
  <c r="L63" i="30"/>
  <c r="M55" i="30"/>
  <c r="L55" i="30"/>
  <c r="M692" i="29"/>
  <c r="L692" i="29"/>
  <c r="M684" i="29"/>
  <c r="L684" i="29"/>
  <c r="M669" i="29"/>
  <c r="L669" i="29"/>
  <c r="M661" i="29"/>
  <c r="L661" i="29"/>
  <c r="M621" i="29"/>
  <c r="L621" i="29"/>
  <c r="M613" i="29"/>
  <c r="L613" i="29"/>
  <c r="M599" i="29"/>
  <c r="L599" i="29"/>
  <c r="M591" i="29"/>
  <c r="L591" i="29"/>
  <c r="M577" i="29"/>
  <c r="L577" i="29"/>
  <c r="M569" i="29"/>
  <c r="L569" i="29"/>
  <c r="M547" i="29"/>
  <c r="L547" i="29"/>
  <c r="M525" i="29"/>
  <c r="L525" i="29"/>
  <c r="M506" i="29"/>
  <c r="L506" i="29"/>
  <c r="M498" i="29"/>
  <c r="L498" i="29"/>
  <c r="M480" i="29"/>
  <c r="L480" i="29"/>
  <c r="M472" i="29"/>
  <c r="L472" i="29"/>
  <c r="M458" i="29"/>
  <c r="L458" i="29"/>
  <c r="M450" i="29"/>
  <c r="L450" i="29"/>
  <c r="M425" i="29"/>
  <c r="L425" i="29"/>
  <c r="M400" i="29"/>
  <c r="L400" i="29"/>
  <c r="M350" i="29"/>
  <c r="L350" i="29"/>
  <c r="M325" i="29"/>
  <c r="L325" i="29"/>
  <c r="M303" i="29"/>
  <c r="L303" i="29"/>
  <c r="M295" i="29"/>
  <c r="L295" i="29"/>
  <c r="M282" i="29"/>
  <c r="L282" i="29"/>
  <c r="M274" i="29"/>
  <c r="L274" i="29"/>
  <c r="M259" i="29"/>
  <c r="L259" i="29"/>
  <c r="M251" i="29"/>
  <c r="L251" i="29"/>
  <c r="M214" i="29"/>
  <c r="L214" i="29"/>
  <c r="M191" i="29"/>
  <c r="L191" i="29"/>
  <c r="M170" i="29"/>
  <c r="L170" i="29"/>
  <c r="M147" i="29"/>
  <c r="L147" i="29"/>
  <c r="J131" i="29"/>
  <c r="M125" i="29"/>
  <c r="L125" i="29"/>
  <c r="M80" i="29"/>
  <c r="L80" i="29"/>
  <c r="M56" i="29"/>
  <c r="L56" i="29"/>
  <c r="M670" i="28"/>
  <c r="L670" i="28"/>
  <c r="M662" i="28"/>
  <c r="L662" i="28"/>
  <c r="M600" i="28"/>
  <c r="L600" i="28"/>
  <c r="M592" i="28"/>
  <c r="L592" i="28"/>
  <c r="M548" i="28"/>
  <c r="L548" i="28"/>
  <c r="M481" i="28"/>
  <c r="L481" i="28"/>
  <c r="M473" i="28"/>
  <c r="L473" i="28"/>
  <c r="M426" i="28"/>
  <c r="L426" i="28"/>
  <c r="M376" i="28"/>
  <c r="L376" i="28"/>
  <c r="M351" i="28"/>
  <c r="L351" i="28"/>
  <c r="M502" i="30"/>
  <c r="L502" i="30"/>
  <c r="M476" i="30"/>
  <c r="L476" i="30"/>
  <c r="M454" i="30"/>
  <c r="L454" i="30"/>
  <c r="M429" i="30"/>
  <c r="L429" i="30"/>
  <c r="M404" i="30"/>
  <c r="L404" i="30"/>
  <c r="M396" i="30"/>
  <c r="L396" i="30"/>
  <c r="M379" i="30"/>
  <c r="L379" i="30"/>
  <c r="M371" i="30"/>
  <c r="L371" i="30"/>
  <c r="M321" i="30"/>
  <c r="L321" i="30"/>
  <c r="M299" i="30"/>
  <c r="L299" i="30"/>
  <c r="M278" i="30"/>
  <c r="L278" i="30"/>
  <c r="M255" i="30"/>
  <c r="L255" i="30"/>
  <c r="M238" i="30"/>
  <c r="L238" i="30"/>
  <c r="M230" i="30"/>
  <c r="L230" i="30"/>
  <c r="M210" i="30"/>
  <c r="L210" i="30"/>
  <c r="M166" i="30"/>
  <c r="L166" i="30"/>
  <c r="M60" i="30"/>
  <c r="L60" i="30"/>
  <c r="M689" i="29"/>
  <c r="L689" i="29"/>
  <c r="M666" i="29"/>
  <c r="L666" i="29"/>
  <c r="M618" i="29"/>
  <c r="L618" i="29"/>
  <c r="M596" i="29"/>
  <c r="L596" i="29"/>
  <c r="M574" i="29"/>
  <c r="L574" i="29"/>
  <c r="M552" i="29"/>
  <c r="L552" i="29"/>
  <c r="M544" i="29"/>
  <c r="L544" i="29"/>
  <c r="M530" i="29"/>
  <c r="L530" i="29"/>
  <c r="M522" i="29"/>
  <c r="L522" i="29"/>
  <c r="M503" i="29"/>
  <c r="L503" i="29"/>
  <c r="M477" i="29"/>
  <c r="L477" i="29"/>
  <c r="M455" i="29"/>
  <c r="L455" i="29"/>
  <c r="M430" i="29"/>
  <c r="L430" i="29"/>
  <c r="M422" i="29"/>
  <c r="L422" i="29"/>
  <c r="M405" i="29"/>
  <c r="L405" i="29"/>
  <c r="M397" i="29"/>
  <c r="L397" i="29"/>
  <c r="M347" i="29"/>
  <c r="L347" i="29"/>
  <c r="M322" i="29"/>
  <c r="L322" i="29"/>
  <c r="M300" i="29"/>
  <c r="L300" i="29"/>
  <c r="M279" i="29"/>
  <c r="L279" i="29"/>
  <c r="M256" i="29"/>
  <c r="L256" i="29"/>
  <c r="M211" i="29"/>
  <c r="L211" i="29"/>
  <c r="M188" i="29"/>
  <c r="L188" i="29"/>
  <c r="M167" i="29"/>
  <c r="L167" i="29"/>
  <c r="M144" i="29"/>
  <c r="L144" i="29"/>
  <c r="L122" i="29"/>
  <c r="M122" i="29"/>
  <c r="L85" i="29"/>
  <c r="M85" i="29"/>
  <c r="L77" i="29"/>
  <c r="M77" i="29"/>
  <c r="L61" i="29"/>
  <c r="M61" i="29"/>
  <c r="L53" i="29"/>
  <c r="M53" i="29"/>
  <c r="L667" i="28"/>
  <c r="M667" i="28"/>
  <c r="L597" i="28"/>
  <c r="M597" i="28"/>
  <c r="L553" i="28"/>
  <c r="M553" i="28"/>
  <c r="L545" i="28"/>
  <c r="M545" i="28"/>
  <c r="L478" i="28"/>
  <c r="M478" i="28"/>
  <c r="L431" i="28"/>
  <c r="M431" i="28"/>
  <c r="L423" i="28"/>
  <c r="M423" i="28"/>
  <c r="L373" i="28"/>
  <c r="M373" i="28"/>
  <c r="L348" i="28"/>
  <c r="M348" i="28"/>
  <c r="M481" i="30"/>
  <c r="L481" i="30"/>
  <c r="M473" i="30"/>
  <c r="L473" i="30"/>
  <c r="M451" i="30"/>
  <c r="L451" i="30"/>
  <c r="M426" i="30"/>
  <c r="L426" i="30"/>
  <c r="M401" i="30"/>
  <c r="L401" i="30"/>
  <c r="M283" i="30"/>
  <c r="L283" i="30"/>
  <c r="M275" i="30"/>
  <c r="L275" i="30"/>
  <c r="M57" i="30"/>
  <c r="L57" i="30"/>
  <c r="M694" i="29"/>
  <c r="L694" i="29"/>
  <c r="M686" i="29"/>
  <c r="L686" i="29"/>
  <c r="M663" i="29"/>
  <c r="L663" i="29"/>
  <c r="M623" i="29"/>
  <c r="L623" i="29"/>
  <c r="M615" i="29"/>
  <c r="L615" i="29"/>
  <c r="M593" i="29"/>
  <c r="L593" i="29"/>
  <c r="M571" i="29"/>
  <c r="L571" i="29"/>
  <c r="M549" i="29"/>
  <c r="L549" i="29"/>
  <c r="M508" i="29"/>
  <c r="L508" i="29"/>
  <c r="M500" i="29"/>
  <c r="L500" i="29"/>
  <c r="J498" i="29"/>
  <c r="M474" i="29"/>
  <c r="L474" i="29"/>
  <c r="M452" i="29"/>
  <c r="L452" i="29"/>
  <c r="M427" i="29"/>
  <c r="L427" i="29"/>
  <c r="M305" i="29"/>
  <c r="L305" i="29"/>
  <c r="M297" i="29"/>
  <c r="L297" i="29"/>
  <c r="M276" i="29"/>
  <c r="L276" i="29"/>
  <c r="M261" i="29"/>
  <c r="L261" i="29"/>
  <c r="M253" i="29"/>
  <c r="L253" i="29"/>
  <c r="J251" i="29"/>
  <c r="M664" i="28"/>
  <c r="L664" i="28"/>
  <c r="M594" i="28"/>
  <c r="L594" i="28"/>
  <c r="M475" i="28"/>
  <c r="L475" i="28"/>
  <c r="M192" i="30"/>
  <c r="L192" i="30"/>
  <c r="J185" i="30"/>
  <c r="M187" i="30"/>
  <c r="L187" i="30"/>
  <c r="M195" i="30"/>
  <c r="L195" i="30"/>
  <c r="M190" i="30"/>
  <c r="L190" i="30"/>
  <c r="M185" i="30"/>
  <c r="L185" i="30"/>
  <c r="M193" i="30"/>
  <c r="L193" i="30"/>
  <c r="M188" i="30"/>
  <c r="L188" i="30"/>
  <c r="L191" i="30"/>
  <c r="M191" i="30"/>
  <c r="M186" i="30"/>
  <c r="L186" i="30"/>
  <c r="M194" i="30"/>
  <c r="L194" i="30"/>
  <c r="M236" i="29"/>
  <c r="L236" i="29"/>
  <c r="J229" i="29"/>
  <c r="M231" i="29"/>
  <c r="L231" i="29"/>
  <c r="M239" i="29"/>
  <c r="L239" i="29"/>
  <c r="M234" i="29"/>
  <c r="L234" i="29"/>
  <c r="M229" i="29"/>
  <c r="L229" i="29"/>
  <c r="M237" i="29"/>
  <c r="L237" i="29"/>
  <c r="M232" i="29"/>
  <c r="L232" i="29"/>
  <c r="L235" i="29"/>
  <c r="M235" i="29"/>
  <c r="M230" i="29"/>
  <c r="L230" i="29"/>
  <c r="M238" i="29"/>
  <c r="L238" i="29"/>
  <c r="M688" i="28"/>
  <c r="L688" i="28"/>
  <c r="M684" i="28"/>
  <c r="L684" i="28"/>
  <c r="M572" i="28"/>
  <c r="L572" i="28"/>
  <c r="L567" i="28"/>
  <c r="M567" i="28"/>
  <c r="L575" i="28"/>
  <c r="M575" i="28"/>
  <c r="M570" i="28"/>
  <c r="L570" i="28"/>
  <c r="M568" i="28"/>
  <c r="L568" i="28"/>
  <c r="L576" i="28"/>
  <c r="M576" i="28"/>
  <c r="M508" i="28"/>
  <c r="L508" i="28"/>
  <c r="M453" i="28"/>
  <c r="L453" i="28"/>
  <c r="L448" i="28"/>
  <c r="M448" i="28"/>
  <c r="L456" i="28"/>
  <c r="M456" i="28"/>
  <c r="M451" i="28"/>
  <c r="L451" i="28"/>
  <c r="M449" i="28"/>
  <c r="L449" i="28"/>
  <c r="L457" i="28"/>
  <c r="M457" i="28"/>
  <c r="M236" i="28"/>
  <c r="L236" i="28"/>
  <c r="L28" i="24"/>
  <c r="K28" i="24"/>
  <c r="J28" i="24"/>
  <c r="I28" i="24"/>
  <c r="H28" i="24"/>
  <c r="M189" i="30"/>
  <c r="L189" i="30"/>
  <c r="M233" i="29"/>
  <c r="L233" i="29"/>
  <c r="L623" i="28"/>
  <c r="M623" i="28"/>
  <c r="L573" i="28"/>
  <c r="M573" i="28"/>
  <c r="M325" i="28"/>
  <c r="L325" i="28"/>
  <c r="L323" i="28"/>
  <c r="M323" i="28"/>
  <c r="M318" i="28"/>
  <c r="L318" i="28"/>
  <c r="M326" i="28"/>
  <c r="L326" i="28"/>
  <c r="L324" i="28"/>
  <c r="M324" i="28"/>
  <c r="L233" i="28"/>
  <c r="M233" i="28"/>
  <c r="L617" i="28"/>
  <c r="M617" i="28"/>
  <c r="M577" i="28"/>
  <c r="L577" i="28"/>
  <c r="M530" i="28"/>
  <c r="L530" i="28"/>
  <c r="M528" i="28"/>
  <c r="L528" i="28"/>
  <c r="L523" i="28"/>
  <c r="M523" i="28"/>
  <c r="L531" i="28"/>
  <c r="M531" i="28"/>
  <c r="M526" i="28"/>
  <c r="L526" i="28"/>
  <c r="M524" i="28"/>
  <c r="L524" i="28"/>
  <c r="M506" i="28"/>
  <c r="L506" i="28"/>
  <c r="M458" i="28"/>
  <c r="L458" i="28"/>
  <c r="L299" i="28"/>
  <c r="M299" i="28"/>
  <c r="L281" i="28"/>
  <c r="M281" i="28"/>
  <c r="L280" i="28"/>
  <c r="M280" i="28"/>
  <c r="M273" i="28"/>
  <c r="L273" i="28"/>
  <c r="M258" i="28"/>
  <c r="L258" i="28"/>
  <c r="M238" i="28"/>
  <c r="L238" i="28"/>
  <c r="M230" i="28"/>
  <c r="L230" i="28"/>
  <c r="M195" i="28"/>
  <c r="L195" i="28"/>
  <c r="M187" i="28"/>
  <c r="L187" i="28"/>
  <c r="J185" i="28"/>
  <c r="M151" i="28"/>
  <c r="L151" i="28"/>
  <c r="M143" i="28"/>
  <c r="L143" i="28"/>
  <c r="J141" i="28"/>
  <c r="M129" i="28"/>
  <c r="L129" i="28"/>
  <c r="M121" i="28"/>
  <c r="L121" i="28"/>
  <c r="J119" i="28"/>
  <c r="M76" i="28"/>
  <c r="L76" i="28"/>
  <c r="M60" i="28"/>
  <c r="L60" i="28"/>
  <c r="I35" i="24"/>
  <c r="H35" i="24"/>
  <c r="L35" i="24"/>
  <c r="K35" i="24"/>
  <c r="J35" i="24"/>
  <c r="I31" i="24"/>
  <c r="H31" i="24"/>
  <c r="L31" i="24"/>
  <c r="K31" i="24"/>
  <c r="J31" i="24"/>
  <c r="I27" i="24"/>
  <c r="H27" i="24"/>
  <c r="L27" i="24"/>
  <c r="K27" i="24"/>
  <c r="J27" i="24"/>
  <c r="S14" i="24"/>
  <c r="R14" i="24"/>
  <c r="T14" i="24"/>
  <c r="S12" i="24"/>
  <c r="R12" i="24"/>
  <c r="T12" i="24"/>
  <c r="S10" i="24"/>
  <c r="R10" i="24"/>
  <c r="T10" i="24"/>
  <c r="S8" i="24"/>
  <c r="R8" i="24"/>
  <c r="T8" i="24"/>
  <c r="S6" i="24"/>
  <c r="R6" i="24"/>
  <c r="T6" i="24"/>
  <c r="I62" i="21"/>
  <c r="L62" i="21"/>
  <c r="M62" i="21"/>
  <c r="K62" i="21"/>
  <c r="J62" i="21"/>
  <c r="I58" i="21"/>
  <c r="L58" i="21"/>
  <c r="K58" i="21"/>
  <c r="J58" i="21"/>
  <c r="M58" i="21"/>
  <c r="I54" i="21"/>
  <c r="L54" i="21"/>
  <c r="J54" i="21"/>
  <c r="M54" i="21"/>
  <c r="K54" i="21"/>
  <c r="I50" i="21"/>
  <c r="L50" i="21"/>
  <c r="M50" i="21"/>
  <c r="K50" i="21"/>
  <c r="J50" i="21"/>
  <c r="I46" i="21"/>
  <c r="L46" i="21"/>
  <c r="M46" i="21"/>
  <c r="K46" i="21"/>
  <c r="J46" i="21"/>
  <c r="I42" i="21"/>
  <c r="L42" i="21"/>
  <c r="M42" i="21"/>
  <c r="K42" i="21"/>
  <c r="J42" i="21"/>
  <c r="I38" i="21"/>
  <c r="L38" i="21"/>
  <c r="M38" i="21"/>
  <c r="K38" i="21"/>
  <c r="J38" i="21"/>
  <c r="I34" i="21"/>
  <c r="L34" i="21"/>
  <c r="M34" i="21"/>
  <c r="K34" i="21"/>
  <c r="J34" i="21"/>
  <c r="I30" i="21"/>
  <c r="L30" i="21"/>
  <c r="M30" i="21"/>
  <c r="K30" i="21"/>
  <c r="J30" i="21"/>
  <c r="M8" i="21"/>
  <c r="L8" i="21"/>
  <c r="K8" i="21"/>
  <c r="J8" i="21"/>
  <c r="I8" i="21"/>
  <c r="H8" i="21"/>
  <c r="J13" i="20"/>
  <c r="I13" i="20"/>
  <c r="M13" i="20"/>
  <c r="L13" i="20"/>
  <c r="K13" i="20"/>
  <c r="M9" i="20"/>
  <c r="L9" i="20"/>
  <c r="K9" i="20"/>
  <c r="J9" i="20"/>
  <c r="I9" i="20"/>
  <c r="M7" i="20"/>
  <c r="L7" i="20"/>
  <c r="K7" i="20"/>
  <c r="J7" i="20"/>
  <c r="I7" i="20"/>
  <c r="H7" i="20"/>
  <c r="M123" i="30"/>
  <c r="L123" i="30"/>
  <c r="M126" i="30"/>
  <c r="L126" i="30"/>
  <c r="J119" i="30"/>
  <c r="M121" i="30"/>
  <c r="L121" i="30"/>
  <c r="M129" i="30"/>
  <c r="L129" i="30"/>
  <c r="M124" i="30"/>
  <c r="L124" i="30"/>
  <c r="M119" i="30"/>
  <c r="L119" i="30"/>
  <c r="M127" i="30"/>
  <c r="L127" i="30"/>
  <c r="H131" i="30"/>
  <c r="M122" i="30"/>
  <c r="L122" i="30"/>
  <c r="L125" i="30"/>
  <c r="M125" i="30"/>
  <c r="J131" i="30"/>
  <c r="M120" i="30"/>
  <c r="L120" i="30"/>
  <c r="M128" i="30"/>
  <c r="L128" i="30"/>
  <c r="M78" i="30"/>
  <c r="L78" i="30"/>
  <c r="M81" i="30"/>
  <c r="L81" i="30"/>
  <c r="M76" i="30"/>
  <c r="L76" i="30"/>
  <c r="M84" i="30"/>
  <c r="L84" i="30"/>
  <c r="M79" i="30"/>
  <c r="L79" i="30"/>
  <c r="M82" i="30"/>
  <c r="L82" i="30"/>
  <c r="M77" i="30"/>
  <c r="L77" i="30"/>
  <c r="M85" i="30"/>
  <c r="L85" i="30"/>
  <c r="L80" i="30"/>
  <c r="M80" i="30"/>
  <c r="M75" i="30"/>
  <c r="L75" i="30"/>
  <c r="M83" i="30"/>
  <c r="L83" i="30"/>
  <c r="M621" i="28"/>
  <c r="L621" i="28"/>
  <c r="M574" i="28"/>
  <c r="L574" i="28"/>
  <c r="M527" i="28"/>
  <c r="L527" i="28"/>
  <c r="M503" i="28"/>
  <c r="L503" i="28"/>
  <c r="M455" i="28"/>
  <c r="L455" i="28"/>
  <c r="M320" i="28"/>
  <c r="L320" i="28"/>
  <c r="M319" i="28"/>
  <c r="L319" i="28"/>
  <c r="M300" i="28"/>
  <c r="L300" i="28"/>
  <c r="M282" i="28"/>
  <c r="L282" i="28"/>
  <c r="M279" i="28"/>
  <c r="L279" i="28"/>
  <c r="M278" i="28"/>
  <c r="L278" i="28"/>
  <c r="M277" i="28"/>
  <c r="L277" i="28"/>
  <c r="M255" i="28"/>
  <c r="L255" i="28"/>
  <c r="M235" i="28"/>
  <c r="L235" i="28"/>
  <c r="M192" i="28"/>
  <c r="L192" i="28"/>
  <c r="M148" i="28"/>
  <c r="L148" i="28"/>
  <c r="M126" i="28"/>
  <c r="L126" i="28"/>
  <c r="M81" i="28"/>
  <c r="L81" i="28"/>
  <c r="M57" i="28"/>
  <c r="L57" i="28"/>
  <c r="I23" i="21"/>
  <c r="M23" i="21"/>
  <c r="L23" i="21"/>
  <c r="K23" i="21"/>
  <c r="J23" i="21"/>
  <c r="I15" i="21"/>
  <c r="M15" i="21"/>
  <c r="L15" i="21"/>
  <c r="K15" i="21"/>
  <c r="J15" i="21"/>
  <c r="I11" i="21"/>
  <c r="J11" i="21"/>
  <c r="M11" i="21"/>
  <c r="L11" i="21"/>
  <c r="K11" i="21"/>
  <c r="I136" i="20"/>
  <c r="M136" i="20"/>
  <c r="L136" i="20"/>
  <c r="K136" i="20"/>
  <c r="J136" i="20"/>
  <c r="I132" i="20"/>
  <c r="M132" i="20"/>
  <c r="L132" i="20"/>
  <c r="K132" i="20"/>
  <c r="J132" i="20"/>
  <c r="I128" i="20"/>
  <c r="M128" i="20"/>
  <c r="L128" i="20"/>
  <c r="K128" i="20"/>
  <c r="J128" i="20"/>
  <c r="I124" i="20"/>
  <c r="M124" i="20"/>
  <c r="L124" i="20"/>
  <c r="K124" i="20"/>
  <c r="J124" i="20"/>
  <c r="I120" i="20"/>
  <c r="M120" i="20"/>
  <c r="L120" i="20"/>
  <c r="K120" i="20"/>
  <c r="J120" i="20"/>
  <c r="I116" i="20"/>
  <c r="J116" i="20"/>
  <c r="M116" i="20"/>
  <c r="L116" i="20"/>
  <c r="K116" i="20"/>
  <c r="I112" i="20"/>
  <c r="K112" i="20"/>
  <c r="J112" i="20"/>
  <c r="M112" i="20"/>
  <c r="L112" i="20"/>
  <c r="I108" i="20"/>
  <c r="L108" i="20"/>
  <c r="K108" i="20"/>
  <c r="J108" i="20"/>
  <c r="M108" i="20"/>
  <c r="I104" i="20"/>
  <c r="M104" i="20"/>
  <c r="L104" i="20"/>
  <c r="K104" i="20"/>
  <c r="J104" i="20"/>
  <c r="I100" i="20"/>
  <c r="M100" i="20"/>
  <c r="L100" i="20"/>
  <c r="K100" i="20"/>
  <c r="J100" i="20"/>
  <c r="I96" i="20"/>
  <c r="M96" i="20"/>
  <c r="L96" i="20"/>
  <c r="K96" i="20"/>
  <c r="J96" i="20"/>
  <c r="I92" i="20"/>
  <c r="M92" i="20"/>
  <c r="L92" i="20"/>
  <c r="K92" i="20"/>
  <c r="J92" i="20"/>
  <c r="I88" i="20"/>
  <c r="M88" i="20"/>
  <c r="L88" i="20"/>
  <c r="K88" i="20"/>
  <c r="J88" i="20"/>
  <c r="I84" i="20"/>
  <c r="J84" i="20"/>
  <c r="M84" i="20"/>
  <c r="L84" i="20"/>
  <c r="K84" i="20"/>
  <c r="I80" i="20"/>
  <c r="K80" i="20"/>
  <c r="J80" i="20"/>
  <c r="M80" i="20"/>
  <c r="L80" i="20"/>
  <c r="I67" i="20"/>
  <c r="M67" i="20"/>
  <c r="L67" i="20"/>
  <c r="K67" i="20"/>
  <c r="J67" i="20"/>
  <c r="I63" i="20"/>
  <c r="L63" i="20"/>
  <c r="K63" i="20"/>
  <c r="J63" i="20"/>
  <c r="M63" i="20"/>
  <c r="I59" i="20"/>
  <c r="M59" i="20"/>
  <c r="L59" i="20"/>
  <c r="K59" i="20"/>
  <c r="J59" i="20"/>
  <c r="I55" i="20"/>
  <c r="M55" i="20"/>
  <c r="L55" i="20"/>
  <c r="K55" i="20"/>
  <c r="J55" i="20"/>
  <c r="I51" i="20"/>
  <c r="K51" i="20"/>
  <c r="J51" i="20"/>
  <c r="M51" i="20"/>
  <c r="L51" i="20"/>
  <c r="I47" i="20"/>
  <c r="M47" i="20"/>
  <c r="L47" i="20"/>
  <c r="K47" i="20"/>
  <c r="J47" i="20"/>
  <c r="I43" i="20"/>
  <c r="M43" i="20"/>
  <c r="L43" i="20"/>
  <c r="K43" i="20"/>
  <c r="J43" i="20"/>
  <c r="I39" i="20"/>
  <c r="J39" i="20"/>
  <c r="M39" i="20"/>
  <c r="L39" i="20"/>
  <c r="K39" i="20"/>
  <c r="I35" i="20"/>
  <c r="M35" i="20"/>
  <c r="L35" i="20"/>
  <c r="K35" i="20"/>
  <c r="J35" i="20"/>
  <c r="I31" i="20"/>
  <c r="L31" i="20"/>
  <c r="K31" i="20"/>
  <c r="J31" i="20"/>
  <c r="M31" i="20"/>
  <c r="I24" i="20"/>
  <c r="M24" i="20"/>
  <c r="L24" i="20"/>
  <c r="K24" i="20"/>
  <c r="J24" i="20"/>
  <c r="I19" i="20"/>
  <c r="M19" i="20"/>
  <c r="L19" i="20"/>
  <c r="K19" i="20"/>
  <c r="J19" i="20"/>
  <c r="M689" i="28"/>
  <c r="L689" i="28"/>
  <c r="M618" i="28"/>
  <c r="L618" i="28"/>
  <c r="M571" i="28"/>
  <c r="L571" i="28"/>
  <c r="L521" i="28"/>
  <c r="M521" i="28"/>
  <c r="M500" i="28"/>
  <c r="L500" i="28"/>
  <c r="M501" i="28"/>
  <c r="L501" i="28"/>
  <c r="L504" i="28"/>
  <c r="M504" i="28"/>
  <c r="M499" i="28"/>
  <c r="L499" i="28"/>
  <c r="M507" i="28"/>
  <c r="L507" i="28"/>
  <c r="L505" i="28"/>
  <c r="M505" i="28"/>
  <c r="M452" i="28"/>
  <c r="L452" i="28"/>
  <c r="M403" i="28"/>
  <c r="L403" i="28"/>
  <c r="M402" i="28"/>
  <c r="L402" i="28"/>
  <c r="L398" i="28"/>
  <c r="M398" i="28"/>
  <c r="L406" i="28"/>
  <c r="M406" i="28"/>
  <c r="M401" i="28"/>
  <c r="L401" i="28"/>
  <c r="L399" i="28"/>
  <c r="M399" i="28"/>
  <c r="M328" i="28"/>
  <c r="L328" i="28"/>
  <c r="M327" i="28"/>
  <c r="L327" i="28"/>
  <c r="L301" i="28"/>
  <c r="M301" i="28"/>
  <c r="M296" i="28"/>
  <c r="L296" i="28"/>
  <c r="M304" i="28"/>
  <c r="L304" i="28"/>
  <c r="M302" i="28"/>
  <c r="L302" i="28"/>
  <c r="M260" i="28"/>
  <c r="L260" i="28"/>
  <c r="M252" i="28"/>
  <c r="L252" i="28"/>
  <c r="M232" i="28"/>
  <c r="L232" i="28"/>
  <c r="M189" i="28"/>
  <c r="L189" i="28"/>
  <c r="M145" i="28"/>
  <c r="L145" i="28"/>
  <c r="M123" i="28"/>
  <c r="L123" i="28"/>
  <c r="M78" i="28"/>
  <c r="L78" i="28"/>
  <c r="M62" i="28"/>
  <c r="L62" i="28"/>
  <c r="M54" i="28"/>
  <c r="L54" i="28"/>
  <c r="K34" i="24"/>
  <c r="J34" i="24"/>
  <c r="I34" i="24"/>
  <c r="H34" i="24"/>
  <c r="L34" i="24"/>
  <c r="K30" i="24"/>
  <c r="J30" i="24"/>
  <c r="I30" i="24"/>
  <c r="H30" i="24"/>
  <c r="L30" i="24"/>
  <c r="K26" i="24"/>
  <c r="J26" i="24"/>
  <c r="I26" i="24"/>
  <c r="H26" i="24"/>
  <c r="L26" i="24"/>
  <c r="K65" i="21"/>
  <c r="J65" i="21"/>
  <c r="I65" i="21"/>
  <c r="M65" i="21"/>
  <c r="L65" i="21"/>
  <c r="K61" i="21"/>
  <c r="J61" i="21"/>
  <c r="I61" i="21"/>
  <c r="M61" i="21"/>
  <c r="L61" i="21"/>
  <c r="K57" i="21"/>
  <c r="J57" i="21"/>
  <c r="I57" i="21"/>
  <c r="M57" i="21"/>
  <c r="L57" i="21"/>
  <c r="K53" i="21"/>
  <c r="J53" i="21"/>
  <c r="I53" i="21"/>
  <c r="M53" i="21"/>
  <c r="L53" i="21"/>
  <c r="K49" i="21"/>
  <c r="J49" i="21"/>
  <c r="I49" i="21"/>
  <c r="M49" i="21"/>
  <c r="L49" i="21"/>
  <c r="K45" i="21"/>
  <c r="J45" i="21"/>
  <c r="I45" i="21"/>
  <c r="M45" i="21"/>
  <c r="L45" i="21"/>
  <c r="K41" i="21"/>
  <c r="J41" i="21"/>
  <c r="I41" i="21"/>
  <c r="L41" i="21"/>
  <c r="M41" i="21"/>
  <c r="K37" i="21"/>
  <c r="J37" i="21"/>
  <c r="I37" i="21"/>
  <c r="M37" i="21"/>
  <c r="L37" i="21"/>
  <c r="K33" i="21"/>
  <c r="J33" i="21"/>
  <c r="I33" i="21"/>
  <c r="M33" i="21"/>
  <c r="L33" i="21"/>
  <c r="J20" i="21"/>
  <c r="I20" i="21"/>
  <c r="M20" i="21"/>
  <c r="L20" i="21"/>
  <c r="K20" i="21"/>
  <c r="J18" i="21"/>
  <c r="I18" i="21"/>
  <c r="M18" i="21"/>
  <c r="L18" i="21"/>
  <c r="K18" i="21"/>
  <c r="I77" i="20"/>
  <c r="H77" i="20"/>
  <c r="M77" i="20"/>
  <c r="L77" i="20"/>
  <c r="K77" i="20"/>
  <c r="J77" i="20"/>
  <c r="J28" i="20"/>
  <c r="I28" i="20"/>
  <c r="M28" i="20"/>
  <c r="L28" i="20"/>
  <c r="K28" i="20"/>
  <c r="J26" i="20"/>
  <c r="I26" i="20"/>
  <c r="M26" i="20"/>
  <c r="L26" i="20"/>
  <c r="K26" i="20"/>
  <c r="J21" i="20"/>
  <c r="I21" i="20"/>
  <c r="M21" i="20"/>
  <c r="L21" i="20"/>
  <c r="K21" i="20"/>
  <c r="J16" i="20"/>
  <c r="I16" i="20"/>
  <c r="M16" i="20"/>
  <c r="L16" i="20"/>
  <c r="K16" i="20"/>
  <c r="J12" i="20"/>
  <c r="I12" i="20"/>
  <c r="M12" i="20"/>
  <c r="L12" i="20"/>
  <c r="K12" i="20"/>
  <c r="M687" i="28"/>
  <c r="L687" i="28"/>
  <c r="L690" i="28"/>
  <c r="M690" i="28"/>
  <c r="M685" i="28"/>
  <c r="L685" i="28"/>
  <c r="M693" i="28"/>
  <c r="L693" i="28"/>
  <c r="L691" i="28"/>
  <c r="M691" i="28"/>
  <c r="L686" i="28"/>
  <c r="M686" i="28"/>
  <c r="M694" i="28"/>
  <c r="L694" i="28"/>
  <c r="M615" i="28"/>
  <c r="L615" i="28"/>
  <c r="M616" i="28"/>
  <c r="L616" i="28"/>
  <c r="L619" i="28"/>
  <c r="M619" i="28"/>
  <c r="M614" i="28"/>
  <c r="L614" i="28"/>
  <c r="M622" i="28"/>
  <c r="L622" i="28"/>
  <c r="M620" i="28"/>
  <c r="L620" i="28"/>
  <c r="M348" i="30"/>
  <c r="L348" i="30"/>
  <c r="M351" i="30"/>
  <c r="L351" i="30"/>
  <c r="M346" i="30"/>
  <c r="L346" i="30"/>
  <c r="M354" i="30"/>
  <c r="L354" i="30"/>
  <c r="M349" i="30"/>
  <c r="L349" i="30"/>
  <c r="M344" i="30"/>
  <c r="L344" i="30"/>
  <c r="M352" i="30"/>
  <c r="L352" i="30"/>
  <c r="M347" i="30"/>
  <c r="L347" i="30"/>
  <c r="L350" i="30"/>
  <c r="M350" i="30"/>
  <c r="M345" i="30"/>
  <c r="L345" i="30"/>
  <c r="M353" i="30"/>
  <c r="L353" i="30"/>
  <c r="M377" i="29"/>
  <c r="L377" i="29"/>
  <c r="M372" i="29"/>
  <c r="L372" i="29"/>
  <c r="M380" i="29"/>
  <c r="L380" i="29"/>
  <c r="M375" i="29"/>
  <c r="L375" i="29"/>
  <c r="M370" i="29"/>
  <c r="L370" i="29"/>
  <c r="M378" i="29"/>
  <c r="L378" i="29"/>
  <c r="M373" i="29"/>
  <c r="L373" i="29"/>
  <c r="L376" i="29"/>
  <c r="M376" i="29"/>
  <c r="M371" i="29"/>
  <c r="L371" i="29"/>
  <c r="M379" i="29"/>
  <c r="L379" i="29"/>
  <c r="M569" i="28"/>
  <c r="L569" i="28"/>
  <c r="M522" i="28"/>
  <c r="L522" i="28"/>
  <c r="M498" i="28"/>
  <c r="L498" i="28"/>
  <c r="M450" i="28"/>
  <c r="L450" i="28"/>
  <c r="L404" i="28"/>
  <c r="M404" i="28"/>
  <c r="M397" i="28"/>
  <c r="L397" i="28"/>
  <c r="M322" i="28"/>
  <c r="L322" i="28"/>
  <c r="M303" i="28"/>
  <c r="L303" i="28"/>
  <c r="M275" i="28"/>
  <c r="L275" i="28"/>
  <c r="L283" i="28"/>
  <c r="M283" i="28"/>
  <c r="M276" i="28"/>
  <c r="L276" i="28"/>
  <c r="M254" i="28"/>
  <c r="L254" i="28"/>
  <c r="M234" i="28"/>
  <c r="L234" i="28"/>
  <c r="M191" i="28"/>
  <c r="L191" i="28"/>
  <c r="M147" i="28"/>
  <c r="L147" i="28"/>
  <c r="J131" i="28"/>
  <c r="M125" i="28"/>
  <c r="L125" i="28"/>
  <c r="M80" i="28"/>
  <c r="L80" i="28"/>
  <c r="M56" i="28"/>
  <c r="L56" i="28"/>
  <c r="L33" i="24"/>
  <c r="K33" i="24"/>
  <c r="J33" i="24"/>
  <c r="I33" i="24"/>
  <c r="H33" i="24"/>
  <c r="L29" i="24"/>
  <c r="K29" i="24"/>
  <c r="J29" i="24"/>
  <c r="I29" i="24"/>
  <c r="H29" i="24"/>
  <c r="L25" i="24"/>
  <c r="K25" i="24"/>
  <c r="J25" i="24"/>
  <c r="I25" i="24"/>
  <c r="H25" i="24"/>
  <c r="T15" i="24"/>
  <c r="S15" i="24"/>
  <c r="R15" i="24"/>
  <c r="T13" i="24"/>
  <c r="S13" i="24"/>
  <c r="R13" i="24"/>
  <c r="T11" i="24"/>
  <c r="S11" i="24"/>
  <c r="R11" i="24"/>
  <c r="T9" i="24"/>
  <c r="S9" i="24"/>
  <c r="R9" i="24"/>
  <c r="T7" i="24"/>
  <c r="S7" i="24"/>
  <c r="R7" i="24"/>
  <c r="V67" i="20"/>
  <c r="U67" i="20"/>
  <c r="T67" i="20"/>
  <c r="V52" i="20"/>
  <c r="U52" i="20"/>
  <c r="T52" i="20"/>
  <c r="V37" i="20"/>
  <c r="U37" i="20"/>
  <c r="T37" i="20"/>
  <c r="V35" i="20"/>
  <c r="U35" i="20"/>
  <c r="T35" i="20"/>
  <c r="V20" i="20"/>
  <c r="U20" i="20"/>
  <c r="T20" i="20"/>
  <c r="V9" i="20"/>
  <c r="U9" i="20"/>
  <c r="T9" i="20"/>
  <c r="V7" i="20"/>
  <c r="U7" i="20"/>
  <c r="T7" i="20"/>
  <c r="S7" i="20"/>
  <c r="K21" i="19"/>
  <c r="I21" i="19"/>
  <c r="H21" i="19"/>
  <c r="K13" i="19"/>
  <c r="I13" i="19"/>
  <c r="H13" i="19"/>
  <c r="K45" i="18"/>
  <c r="I45" i="18"/>
  <c r="H45" i="18"/>
  <c r="K37" i="18"/>
  <c r="I37" i="18"/>
  <c r="H37" i="18"/>
  <c r="T22" i="18"/>
  <c r="S22" i="18"/>
  <c r="R22" i="18"/>
  <c r="Q22" i="18"/>
  <c r="T18" i="18"/>
  <c r="S18" i="18"/>
  <c r="R18" i="18"/>
  <c r="Q18" i="18"/>
  <c r="T14" i="18"/>
  <c r="S14" i="18"/>
  <c r="R14" i="18"/>
  <c r="Q14" i="18"/>
  <c r="T10" i="18"/>
  <c r="S10" i="18"/>
  <c r="R10" i="18"/>
  <c r="Q10" i="18"/>
  <c r="M151" i="16"/>
  <c r="L151" i="16"/>
  <c r="M79" i="16"/>
  <c r="L79" i="16"/>
  <c r="M689" i="14"/>
  <c r="L689" i="14"/>
  <c r="M618" i="14"/>
  <c r="L618" i="14"/>
  <c r="M574" i="14"/>
  <c r="L574" i="14"/>
  <c r="M503" i="14"/>
  <c r="L503" i="14"/>
  <c r="M322" i="14"/>
  <c r="L322" i="14"/>
  <c r="M300" i="14"/>
  <c r="L300" i="14"/>
  <c r="M256" i="14"/>
  <c r="L256" i="14"/>
  <c r="M211" i="14"/>
  <c r="L211" i="14"/>
  <c r="M167" i="28"/>
  <c r="L167" i="28"/>
  <c r="M170" i="28"/>
  <c r="L170" i="28"/>
  <c r="M165" i="28"/>
  <c r="L165" i="28"/>
  <c r="M173" i="28"/>
  <c r="L173" i="28"/>
  <c r="M168" i="28"/>
  <c r="L168" i="28"/>
  <c r="M163" i="28"/>
  <c r="L163" i="28"/>
  <c r="M171" i="28"/>
  <c r="L171" i="28"/>
  <c r="M166" i="28"/>
  <c r="L166" i="28"/>
  <c r="L169" i="28"/>
  <c r="M169" i="28"/>
  <c r="M164" i="28"/>
  <c r="L164" i="28"/>
  <c r="M172" i="28"/>
  <c r="L172" i="28"/>
  <c r="L8" i="25"/>
  <c r="K8" i="25"/>
  <c r="J8" i="25"/>
  <c r="I8" i="25"/>
  <c r="H8" i="25"/>
  <c r="L16" i="25"/>
  <c r="K16" i="25"/>
  <c r="J16" i="25"/>
  <c r="I16" i="25"/>
  <c r="H16" i="25"/>
  <c r="L11" i="25"/>
  <c r="K11" i="25"/>
  <c r="J11" i="25"/>
  <c r="I11" i="25"/>
  <c r="H11" i="25"/>
  <c r="K6" i="25"/>
  <c r="J6" i="25"/>
  <c r="I6" i="25"/>
  <c r="H6" i="25"/>
  <c r="L6" i="25"/>
  <c r="K14" i="25"/>
  <c r="J14" i="25"/>
  <c r="I14" i="25"/>
  <c r="H14" i="25"/>
  <c r="L14" i="25"/>
  <c r="J9" i="25"/>
  <c r="I9" i="25"/>
  <c r="H9" i="25"/>
  <c r="L9" i="25"/>
  <c r="K9" i="25"/>
  <c r="I12" i="25"/>
  <c r="H12" i="25"/>
  <c r="L12" i="25"/>
  <c r="K12" i="25"/>
  <c r="J12" i="25"/>
  <c r="H7" i="25"/>
  <c r="L7" i="25"/>
  <c r="K7" i="25"/>
  <c r="J7" i="25"/>
  <c r="I7" i="25"/>
  <c r="H15" i="25"/>
  <c r="L15" i="25"/>
  <c r="K15" i="25"/>
  <c r="J15" i="25"/>
  <c r="I15" i="25"/>
  <c r="L10" i="25"/>
  <c r="K10" i="25"/>
  <c r="J10" i="25"/>
  <c r="I10" i="25"/>
  <c r="H10" i="25"/>
  <c r="V64" i="20"/>
  <c r="T64" i="20"/>
  <c r="U64" i="20"/>
  <c r="V49" i="20"/>
  <c r="U49" i="20"/>
  <c r="T49" i="20"/>
  <c r="T47" i="20"/>
  <c r="V47" i="20"/>
  <c r="U47" i="20"/>
  <c r="V32" i="20"/>
  <c r="T32" i="20"/>
  <c r="U32" i="20"/>
  <c r="V22" i="20"/>
  <c r="T22" i="20"/>
  <c r="U22" i="20"/>
  <c r="V18" i="20"/>
  <c r="U18" i="20"/>
  <c r="T18" i="20"/>
  <c r="U11" i="20"/>
  <c r="T11" i="20"/>
  <c r="V11" i="20"/>
  <c r="U15" i="20"/>
  <c r="T15" i="20"/>
  <c r="V15" i="20"/>
  <c r="U23" i="20"/>
  <c r="T23" i="20"/>
  <c r="V23" i="20"/>
  <c r="S6" i="20"/>
  <c r="V6" i="20"/>
  <c r="U6" i="20"/>
  <c r="T6" i="20"/>
  <c r="S8" i="20"/>
  <c r="V8" i="20"/>
  <c r="U8" i="20"/>
  <c r="T8" i="20"/>
  <c r="T30" i="20"/>
  <c r="V30" i="20"/>
  <c r="U30" i="20"/>
  <c r="T34" i="20"/>
  <c r="V34" i="20"/>
  <c r="U34" i="20"/>
  <c r="T38" i="20"/>
  <c r="V38" i="20"/>
  <c r="U38" i="20"/>
  <c r="T42" i="20"/>
  <c r="U42" i="20"/>
  <c r="V42" i="20"/>
  <c r="T46" i="20"/>
  <c r="V46" i="20"/>
  <c r="U46" i="20"/>
  <c r="T50" i="20"/>
  <c r="V50" i="20"/>
  <c r="U50" i="20"/>
  <c r="T54" i="20"/>
  <c r="V54" i="20"/>
  <c r="U54" i="20"/>
  <c r="T58" i="20"/>
  <c r="V58" i="20"/>
  <c r="U58" i="20"/>
  <c r="T62" i="20"/>
  <c r="V62" i="20"/>
  <c r="U62" i="20"/>
  <c r="T66" i="20"/>
  <c r="V66" i="20"/>
  <c r="U66" i="20"/>
  <c r="V12" i="20"/>
  <c r="U12" i="20"/>
  <c r="T12" i="20"/>
  <c r="U16" i="20"/>
  <c r="T16" i="20"/>
  <c r="V16" i="20"/>
  <c r="V21" i="20"/>
  <c r="U21" i="20"/>
  <c r="T21" i="20"/>
  <c r="U26" i="20"/>
  <c r="T26" i="20"/>
  <c r="V26" i="20"/>
  <c r="T28" i="20"/>
  <c r="V28" i="20"/>
  <c r="U28" i="20"/>
  <c r="H60" i="18"/>
  <c r="K60" i="18"/>
  <c r="I60" i="18"/>
  <c r="H52" i="18"/>
  <c r="K52" i="18"/>
  <c r="I52" i="18"/>
  <c r="H44" i="18"/>
  <c r="K44" i="18"/>
  <c r="I44" i="18"/>
  <c r="L100" i="16"/>
  <c r="M100" i="16"/>
  <c r="L12" i="16"/>
  <c r="M12" i="16"/>
  <c r="L571" i="14"/>
  <c r="M571" i="14"/>
  <c r="U59" i="20"/>
  <c r="T59" i="20"/>
  <c r="V59" i="20"/>
  <c r="V44" i="20"/>
  <c r="U44" i="20"/>
  <c r="T44" i="20"/>
  <c r="U24" i="20"/>
  <c r="T24" i="20"/>
  <c r="V24" i="20"/>
  <c r="I27" i="19"/>
  <c r="H27" i="19"/>
  <c r="K27" i="19"/>
  <c r="I19" i="19"/>
  <c r="H19" i="19"/>
  <c r="K19" i="19"/>
  <c r="I11" i="19"/>
  <c r="H11" i="19"/>
  <c r="K11" i="19"/>
  <c r="I59" i="18"/>
  <c r="H59" i="18"/>
  <c r="K59" i="18"/>
  <c r="I51" i="18"/>
  <c r="H51" i="18"/>
  <c r="K51" i="18"/>
  <c r="I43" i="18"/>
  <c r="H43" i="18"/>
  <c r="K43" i="18"/>
  <c r="R29" i="18"/>
  <c r="Q29" i="18"/>
  <c r="T29" i="18"/>
  <c r="S29" i="18"/>
  <c r="R25" i="18"/>
  <c r="Q25" i="18"/>
  <c r="T25" i="18"/>
  <c r="S25" i="18"/>
  <c r="R21" i="18"/>
  <c r="Q21" i="18"/>
  <c r="T21" i="18"/>
  <c r="S21" i="18"/>
  <c r="R17" i="18"/>
  <c r="Q17" i="18"/>
  <c r="T17" i="18"/>
  <c r="S17" i="18"/>
  <c r="R13" i="18"/>
  <c r="Q13" i="18"/>
  <c r="T13" i="18"/>
  <c r="S13" i="18"/>
  <c r="R9" i="18"/>
  <c r="Q9" i="18"/>
  <c r="T9" i="18"/>
  <c r="S9" i="18"/>
  <c r="M145" i="16"/>
  <c r="L145" i="16"/>
  <c r="M105" i="16"/>
  <c r="L105" i="16"/>
  <c r="M81" i="16"/>
  <c r="L81" i="16"/>
  <c r="M57" i="16"/>
  <c r="L57" i="16"/>
  <c r="M17" i="16"/>
  <c r="L17" i="16"/>
  <c r="M9" i="16"/>
  <c r="L9" i="16"/>
  <c r="M691" i="14"/>
  <c r="L691" i="14"/>
  <c r="M668" i="14"/>
  <c r="L668" i="14"/>
  <c r="M660" i="14"/>
  <c r="L660" i="14"/>
  <c r="M620" i="14"/>
  <c r="L620" i="14"/>
  <c r="M598" i="14"/>
  <c r="L598" i="14"/>
  <c r="M590" i="14"/>
  <c r="L590" i="14"/>
  <c r="M576" i="14"/>
  <c r="L576" i="14"/>
  <c r="M568" i="14"/>
  <c r="L568" i="14"/>
  <c r="M554" i="14"/>
  <c r="L554" i="14"/>
  <c r="M546" i="14"/>
  <c r="L546" i="14"/>
  <c r="M505" i="14"/>
  <c r="L505" i="14"/>
  <c r="M479" i="14"/>
  <c r="L479" i="14"/>
  <c r="M471" i="14"/>
  <c r="L471" i="14"/>
  <c r="M432" i="14"/>
  <c r="L432" i="14"/>
  <c r="M424" i="14"/>
  <c r="L424" i="14"/>
  <c r="M374" i="14"/>
  <c r="L374" i="14"/>
  <c r="M349" i="14"/>
  <c r="L349" i="14"/>
  <c r="M324" i="14"/>
  <c r="L324" i="14"/>
  <c r="M302" i="14"/>
  <c r="L302" i="14"/>
  <c r="M281" i="14"/>
  <c r="L281" i="14"/>
  <c r="M273" i="14"/>
  <c r="L273" i="14"/>
  <c r="M258" i="14"/>
  <c r="L258" i="14"/>
  <c r="M233" i="14"/>
  <c r="L233" i="14"/>
  <c r="M213" i="14"/>
  <c r="L213" i="14"/>
  <c r="M171" i="14"/>
  <c r="L171" i="14"/>
  <c r="M163" i="14"/>
  <c r="L163" i="14"/>
  <c r="M57" i="14"/>
  <c r="L57" i="14"/>
  <c r="M214" i="28"/>
  <c r="L214" i="28"/>
  <c r="J207" i="28"/>
  <c r="M209" i="28"/>
  <c r="L209" i="28"/>
  <c r="M217" i="28"/>
  <c r="L217" i="28"/>
  <c r="M212" i="28"/>
  <c r="L212" i="28"/>
  <c r="M207" i="28"/>
  <c r="L207" i="28"/>
  <c r="M215" i="28"/>
  <c r="L215" i="28"/>
  <c r="M210" i="28"/>
  <c r="L210" i="28"/>
  <c r="L213" i="28"/>
  <c r="M213" i="28"/>
  <c r="M208" i="28"/>
  <c r="L208" i="28"/>
  <c r="M216" i="28"/>
  <c r="L216" i="28"/>
  <c r="V56" i="20"/>
  <c r="U56" i="20"/>
  <c r="T56" i="20"/>
  <c r="V41" i="20"/>
  <c r="U41" i="20"/>
  <c r="T41" i="20"/>
  <c r="V39" i="20"/>
  <c r="U39" i="20"/>
  <c r="T39" i="20"/>
  <c r="V29" i="20"/>
  <c r="U29" i="20"/>
  <c r="T29" i="20"/>
  <c r="V13" i="20"/>
  <c r="U13" i="20"/>
  <c r="T13" i="20"/>
  <c r="I58" i="18"/>
  <c r="H58" i="18"/>
  <c r="K58" i="18"/>
  <c r="I50" i="18"/>
  <c r="H50" i="18"/>
  <c r="K50" i="18"/>
  <c r="I42" i="18"/>
  <c r="H42" i="18"/>
  <c r="K42" i="18"/>
  <c r="I29" i="18"/>
  <c r="H29" i="18"/>
  <c r="K29" i="18"/>
  <c r="I25" i="18"/>
  <c r="H25" i="18"/>
  <c r="K25" i="18"/>
  <c r="I21" i="18"/>
  <c r="H21" i="18"/>
  <c r="K21" i="18"/>
  <c r="I17" i="18"/>
  <c r="H17" i="18"/>
  <c r="K17" i="18"/>
  <c r="I13" i="18"/>
  <c r="H13" i="18"/>
  <c r="K13" i="18"/>
  <c r="I9" i="18"/>
  <c r="H9" i="18"/>
  <c r="K9" i="18"/>
  <c r="M102" i="16"/>
  <c r="L102" i="16"/>
  <c r="M78" i="16"/>
  <c r="L78" i="16"/>
  <c r="M14" i="16"/>
  <c r="L14" i="16"/>
  <c r="M688" i="14"/>
  <c r="L688" i="14"/>
  <c r="M617" i="14"/>
  <c r="L617" i="14"/>
  <c r="M573" i="14"/>
  <c r="L573" i="14"/>
  <c r="M502" i="14"/>
  <c r="L502" i="14"/>
  <c r="L299" i="14"/>
  <c r="M299" i="14"/>
  <c r="L255" i="14"/>
  <c r="M255" i="14"/>
  <c r="M145" i="30"/>
  <c r="L145" i="30"/>
  <c r="M148" i="30"/>
  <c r="L148" i="30"/>
  <c r="J141" i="30"/>
  <c r="M143" i="30"/>
  <c r="L143" i="30"/>
  <c r="M151" i="30"/>
  <c r="L151" i="30"/>
  <c r="M146" i="30"/>
  <c r="L146" i="30"/>
  <c r="M141" i="30"/>
  <c r="L141" i="30"/>
  <c r="M149" i="30"/>
  <c r="L149" i="30"/>
  <c r="M144" i="30"/>
  <c r="L144" i="30"/>
  <c r="L147" i="30"/>
  <c r="M147" i="30"/>
  <c r="M142" i="30"/>
  <c r="L142" i="30"/>
  <c r="M150" i="30"/>
  <c r="L150" i="30"/>
  <c r="M211" i="28"/>
  <c r="L211" i="28"/>
  <c r="V68" i="20"/>
  <c r="U68" i="20"/>
  <c r="T68" i="20"/>
  <c r="V53" i="20"/>
  <c r="U53" i="20"/>
  <c r="T53" i="20"/>
  <c r="V51" i="20"/>
  <c r="U51" i="20"/>
  <c r="T51" i="20"/>
  <c r="V36" i="20"/>
  <c r="U36" i="20"/>
  <c r="T36" i="20"/>
  <c r="V27" i="20"/>
  <c r="U27" i="20"/>
  <c r="T27" i="20"/>
  <c r="V10" i="20"/>
  <c r="U10" i="20"/>
  <c r="T10" i="20"/>
  <c r="K25" i="19"/>
  <c r="I25" i="19"/>
  <c r="H25" i="19"/>
  <c r="K17" i="19"/>
  <c r="I17" i="19"/>
  <c r="H17" i="19"/>
  <c r="K9" i="19"/>
  <c r="I9" i="19"/>
  <c r="H9" i="19"/>
  <c r="K57" i="18"/>
  <c r="I57" i="18"/>
  <c r="H57" i="18"/>
  <c r="K49" i="18"/>
  <c r="I49" i="18"/>
  <c r="H49" i="18"/>
  <c r="K41" i="18"/>
  <c r="I41" i="18"/>
  <c r="H41" i="18"/>
  <c r="T28" i="18"/>
  <c r="S28" i="18"/>
  <c r="R28" i="18"/>
  <c r="Q28" i="18"/>
  <c r="T24" i="18"/>
  <c r="S24" i="18"/>
  <c r="R24" i="18"/>
  <c r="Q24" i="18"/>
  <c r="T20" i="18"/>
  <c r="S20" i="18"/>
  <c r="R20" i="18"/>
  <c r="Q20" i="18"/>
  <c r="T16" i="18"/>
  <c r="S16" i="18"/>
  <c r="R16" i="18"/>
  <c r="Q16" i="18"/>
  <c r="T12" i="18"/>
  <c r="S12" i="18"/>
  <c r="R12" i="18"/>
  <c r="Q12" i="18"/>
  <c r="T8" i="18"/>
  <c r="S8" i="18"/>
  <c r="R8" i="18"/>
  <c r="Q8" i="18"/>
  <c r="M147" i="16"/>
  <c r="L147" i="16"/>
  <c r="M107" i="16"/>
  <c r="L107" i="16"/>
  <c r="M99" i="16"/>
  <c r="L99" i="16"/>
  <c r="M83" i="16"/>
  <c r="L83" i="16"/>
  <c r="M59" i="16"/>
  <c r="L59" i="16"/>
  <c r="M19" i="16"/>
  <c r="L19" i="16"/>
  <c r="M11" i="16"/>
  <c r="L11" i="16"/>
  <c r="M693" i="14"/>
  <c r="L693" i="14"/>
  <c r="M685" i="14"/>
  <c r="L685" i="14"/>
  <c r="M670" i="14"/>
  <c r="L670" i="14"/>
  <c r="M662" i="14"/>
  <c r="L662" i="14"/>
  <c r="M622" i="14"/>
  <c r="L622" i="14"/>
  <c r="M614" i="14"/>
  <c r="L614" i="14"/>
  <c r="M600" i="14"/>
  <c r="L600" i="14"/>
  <c r="M592" i="14"/>
  <c r="L592" i="14"/>
  <c r="M570" i="14"/>
  <c r="L570" i="14"/>
  <c r="M548" i="14"/>
  <c r="L548" i="14"/>
  <c r="M507" i="14"/>
  <c r="L507" i="14"/>
  <c r="M499" i="14"/>
  <c r="L499" i="14"/>
  <c r="M481" i="14"/>
  <c r="L481" i="14"/>
  <c r="M473" i="14"/>
  <c r="L473" i="14"/>
  <c r="M426" i="14"/>
  <c r="L426" i="14"/>
  <c r="M376" i="14"/>
  <c r="L376" i="14"/>
  <c r="M351" i="14"/>
  <c r="L351" i="14"/>
  <c r="M326" i="14"/>
  <c r="L326" i="14"/>
  <c r="M318" i="14"/>
  <c r="L318" i="14"/>
  <c r="M304" i="14"/>
  <c r="L304" i="14"/>
  <c r="M296" i="14"/>
  <c r="L296" i="14"/>
  <c r="M283" i="14"/>
  <c r="L283" i="14"/>
  <c r="M275" i="14"/>
  <c r="L275" i="14"/>
  <c r="M260" i="14"/>
  <c r="L260" i="14"/>
  <c r="M252" i="14"/>
  <c r="L252" i="14"/>
  <c r="M235" i="14"/>
  <c r="L235" i="14"/>
  <c r="M215" i="14"/>
  <c r="L215" i="14"/>
  <c r="M207" i="14"/>
  <c r="L207" i="14"/>
  <c r="M173" i="14"/>
  <c r="L173" i="14"/>
  <c r="M165" i="14"/>
  <c r="L165" i="14"/>
  <c r="M59" i="14"/>
  <c r="L59" i="14"/>
  <c r="V65" i="20"/>
  <c r="U65" i="20"/>
  <c r="T65" i="20"/>
  <c r="V63" i="20"/>
  <c r="U63" i="20"/>
  <c r="T63" i="20"/>
  <c r="V48" i="20"/>
  <c r="U48" i="20"/>
  <c r="T48" i="20"/>
  <c r="V33" i="20"/>
  <c r="U33" i="20"/>
  <c r="T33" i="20"/>
  <c r="V31" i="20"/>
  <c r="U31" i="20"/>
  <c r="T31" i="20"/>
  <c r="V25" i="20"/>
  <c r="U25" i="20"/>
  <c r="T25" i="20"/>
  <c r="K24" i="19"/>
  <c r="I24" i="19"/>
  <c r="H24" i="19"/>
  <c r="K16" i="19"/>
  <c r="I16" i="19"/>
  <c r="H16" i="19"/>
  <c r="K8" i="19"/>
  <c r="I8" i="19"/>
  <c r="H8" i="19"/>
  <c r="K56" i="18"/>
  <c r="I56" i="18"/>
  <c r="H56" i="18"/>
  <c r="K48" i="18"/>
  <c r="I48" i="18"/>
  <c r="H48" i="18"/>
  <c r="K40" i="18"/>
  <c r="I40" i="18"/>
  <c r="H40" i="18"/>
  <c r="K28" i="18"/>
  <c r="I28" i="18"/>
  <c r="H28" i="18"/>
  <c r="K24" i="18"/>
  <c r="I24" i="18"/>
  <c r="H24" i="18"/>
  <c r="K20" i="18"/>
  <c r="I20" i="18"/>
  <c r="H20" i="18"/>
  <c r="K16" i="18"/>
  <c r="I16" i="18"/>
  <c r="H16" i="18"/>
  <c r="K12" i="18"/>
  <c r="I12" i="18"/>
  <c r="H12" i="18"/>
  <c r="K8" i="18"/>
  <c r="I8" i="18"/>
  <c r="H8" i="18"/>
  <c r="M144" i="16"/>
  <c r="L144" i="16"/>
  <c r="M104" i="16"/>
  <c r="L104" i="16"/>
  <c r="M80" i="16"/>
  <c r="L80" i="16"/>
  <c r="M56" i="16"/>
  <c r="L56" i="16"/>
  <c r="M16" i="16"/>
  <c r="L16" i="16"/>
  <c r="M690" i="14"/>
  <c r="L690" i="14"/>
  <c r="M667" i="14"/>
  <c r="L667" i="14"/>
  <c r="M619" i="14"/>
  <c r="L619" i="14"/>
  <c r="M597" i="14"/>
  <c r="L597" i="14"/>
  <c r="M575" i="14"/>
  <c r="L575" i="14"/>
  <c r="M567" i="14"/>
  <c r="L567" i="14"/>
  <c r="M553" i="14"/>
  <c r="L553" i="14"/>
  <c r="M545" i="14"/>
  <c r="L545" i="14"/>
  <c r="M504" i="14"/>
  <c r="L504" i="14"/>
  <c r="M478" i="14"/>
  <c r="L478" i="14"/>
  <c r="M431" i="14"/>
  <c r="L431" i="14"/>
  <c r="M423" i="14"/>
  <c r="L423" i="14"/>
  <c r="M373" i="14"/>
  <c r="L373" i="14"/>
  <c r="M348" i="14"/>
  <c r="L348" i="14"/>
  <c r="M323" i="14"/>
  <c r="L323" i="14"/>
  <c r="M301" i="14"/>
  <c r="L301" i="14"/>
  <c r="M280" i="14"/>
  <c r="L280" i="14"/>
  <c r="M257" i="14"/>
  <c r="L257" i="14"/>
  <c r="M232" i="14"/>
  <c r="L232" i="14"/>
  <c r="M212" i="14"/>
  <c r="L212" i="14"/>
  <c r="L170" i="14"/>
  <c r="M170" i="14"/>
  <c r="L56" i="14"/>
  <c r="M56" i="14"/>
  <c r="K6" i="24"/>
  <c r="J6" i="24"/>
  <c r="I6" i="24"/>
  <c r="H6" i="24"/>
  <c r="L6" i="24"/>
  <c r="K8" i="24"/>
  <c r="J8" i="24"/>
  <c r="I8" i="24"/>
  <c r="H8" i="24"/>
  <c r="L8" i="24"/>
  <c r="K10" i="24"/>
  <c r="J10" i="24"/>
  <c r="I10" i="24"/>
  <c r="H10" i="24"/>
  <c r="L10" i="24"/>
  <c r="K12" i="24"/>
  <c r="J12" i="24"/>
  <c r="I12" i="24"/>
  <c r="H12" i="24"/>
  <c r="L12" i="24"/>
  <c r="K14" i="24"/>
  <c r="J14" i="24"/>
  <c r="I14" i="24"/>
  <c r="H14" i="24"/>
  <c r="L14" i="24"/>
  <c r="K16" i="24"/>
  <c r="J16" i="24"/>
  <c r="I16" i="24"/>
  <c r="H16" i="24"/>
  <c r="L16" i="24"/>
  <c r="L7" i="24"/>
  <c r="K7" i="24"/>
  <c r="J7" i="24"/>
  <c r="I7" i="24"/>
  <c r="H7" i="24"/>
  <c r="L9" i="24"/>
  <c r="K9" i="24"/>
  <c r="J9" i="24"/>
  <c r="I9" i="24"/>
  <c r="H9" i="24"/>
  <c r="L11" i="24"/>
  <c r="K11" i="24"/>
  <c r="J11" i="24"/>
  <c r="I11" i="24"/>
  <c r="H11" i="24"/>
  <c r="L13" i="24"/>
  <c r="K13" i="24"/>
  <c r="J13" i="24"/>
  <c r="I13" i="24"/>
  <c r="H13" i="24"/>
  <c r="L15" i="24"/>
  <c r="K15" i="24"/>
  <c r="J15" i="24"/>
  <c r="I15" i="24"/>
  <c r="H15" i="24"/>
  <c r="V60" i="20"/>
  <c r="U60" i="20"/>
  <c r="T60" i="20"/>
  <c r="V45" i="20"/>
  <c r="U45" i="20"/>
  <c r="T45" i="20"/>
  <c r="V43" i="20"/>
  <c r="U43" i="20"/>
  <c r="T43" i="20"/>
  <c r="V19" i="20"/>
  <c r="U19" i="20"/>
  <c r="T19" i="20"/>
  <c r="V17" i="20"/>
  <c r="U17" i="20"/>
  <c r="T17" i="20"/>
  <c r="K23" i="19"/>
  <c r="I23" i="19"/>
  <c r="H23" i="19"/>
  <c r="K15" i="19"/>
  <c r="I15" i="19"/>
  <c r="H15" i="19"/>
  <c r="K7" i="19"/>
  <c r="I7" i="19"/>
  <c r="H7" i="19"/>
  <c r="K55" i="18"/>
  <c r="I55" i="18"/>
  <c r="H55" i="18"/>
  <c r="K47" i="18"/>
  <c r="I47" i="18"/>
  <c r="H47" i="18"/>
  <c r="K39" i="18"/>
  <c r="I39" i="18"/>
  <c r="H39" i="18"/>
  <c r="T27" i="18"/>
  <c r="S27" i="18"/>
  <c r="R27" i="18"/>
  <c r="Q27" i="18"/>
  <c r="T23" i="18"/>
  <c r="S23" i="18"/>
  <c r="R23" i="18"/>
  <c r="Q23" i="18"/>
  <c r="T19" i="18"/>
  <c r="S19" i="18"/>
  <c r="R19" i="18"/>
  <c r="Q19" i="18"/>
  <c r="T15" i="18"/>
  <c r="S15" i="18"/>
  <c r="R15" i="18"/>
  <c r="Q15" i="18"/>
  <c r="T11" i="18"/>
  <c r="S11" i="18"/>
  <c r="R11" i="18"/>
  <c r="Q11" i="18"/>
  <c r="T7" i="18"/>
  <c r="S7" i="18"/>
  <c r="R7" i="18"/>
  <c r="Q7" i="18"/>
  <c r="M149" i="16"/>
  <c r="L149" i="16"/>
  <c r="M101" i="16"/>
  <c r="L101" i="16"/>
  <c r="M85" i="16"/>
  <c r="L85" i="16"/>
  <c r="M77" i="16"/>
  <c r="L77" i="16"/>
  <c r="M61" i="16"/>
  <c r="L61" i="16"/>
  <c r="M13" i="16"/>
  <c r="L13" i="16"/>
  <c r="M695" i="14"/>
  <c r="L695" i="14"/>
  <c r="M687" i="14"/>
  <c r="L687" i="14"/>
  <c r="M664" i="14"/>
  <c r="L664" i="14"/>
  <c r="M616" i="14"/>
  <c r="L616" i="14"/>
  <c r="M594" i="14"/>
  <c r="L594" i="14"/>
  <c r="M572" i="14"/>
  <c r="L572" i="14"/>
  <c r="M550" i="14"/>
  <c r="L550" i="14"/>
  <c r="M501" i="14"/>
  <c r="L501" i="14"/>
  <c r="M475" i="14"/>
  <c r="L475" i="14"/>
  <c r="M428" i="14"/>
  <c r="L428" i="14"/>
  <c r="M378" i="14"/>
  <c r="L378" i="14"/>
  <c r="M370" i="14"/>
  <c r="L370" i="14"/>
  <c r="M353" i="14"/>
  <c r="L353" i="14"/>
  <c r="M345" i="14"/>
  <c r="L345" i="14"/>
  <c r="M328" i="14"/>
  <c r="L328" i="14"/>
  <c r="M320" i="14"/>
  <c r="L320" i="14"/>
  <c r="M298" i="14"/>
  <c r="L298" i="14"/>
  <c r="M277" i="14"/>
  <c r="L277" i="14"/>
  <c r="M254" i="14"/>
  <c r="L254" i="14"/>
  <c r="M237" i="14"/>
  <c r="L237" i="14"/>
  <c r="M229" i="14"/>
  <c r="L229" i="14"/>
  <c r="M217" i="14"/>
  <c r="L217" i="14"/>
  <c r="M209" i="14"/>
  <c r="L209" i="14"/>
  <c r="J207" i="14"/>
  <c r="M167" i="14"/>
  <c r="L167" i="14"/>
  <c r="K55" i="19"/>
  <c r="I55" i="19"/>
  <c r="H55" i="19"/>
  <c r="M210" i="16"/>
  <c r="L210" i="16"/>
  <c r="M122" i="16"/>
  <c r="L122" i="16"/>
  <c r="M125" i="16"/>
  <c r="L125" i="16"/>
  <c r="M120" i="16"/>
  <c r="L120" i="16"/>
  <c r="M128" i="16"/>
  <c r="L128" i="16"/>
  <c r="M123" i="16"/>
  <c r="L123" i="16"/>
  <c r="M126" i="16"/>
  <c r="L126" i="16"/>
  <c r="M121" i="16"/>
  <c r="L121" i="16"/>
  <c r="M129" i="16"/>
  <c r="L129" i="16"/>
  <c r="L124" i="16"/>
  <c r="M124" i="16"/>
  <c r="M127" i="16"/>
  <c r="L127" i="16"/>
  <c r="M188" i="14"/>
  <c r="L188" i="14"/>
  <c r="L191" i="14"/>
  <c r="M191" i="14"/>
  <c r="J197" i="14"/>
  <c r="M186" i="14"/>
  <c r="L186" i="14"/>
  <c r="M194" i="14"/>
  <c r="L194" i="14"/>
  <c r="M192" i="14"/>
  <c r="L192" i="14"/>
  <c r="M190" i="14"/>
  <c r="L190" i="14"/>
  <c r="M144" i="14"/>
  <c r="L144" i="14"/>
  <c r="L147" i="14"/>
  <c r="M147" i="14"/>
  <c r="M142" i="14"/>
  <c r="L142" i="14"/>
  <c r="M150" i="14"/>
  <c r="L150" i="14"/>
  <c r="M148" i="14"/>
  <c r="L148" i="14"/>
  <c r="M146" i="14"/>
  <c r="L146" i="14"/>
  <c r="F95" i="10"/>
  <c r="H94" i="10"/>
  <c r="F91" i="10"/>
  <c r="F57" i="6"/>
  <c r="X27" i="5"/>
  <c r="W27" i="5"/>
  <c r="V27" i="5"/>
  <c r="U27" i="5"/>
  <c r="T27" i="5"/>
  <c r="S27" i="5"/>
  <c r="X23" i="5"/>
  <c r="W23" i="5"/>
  <c r="V23" i="5"/>
  <c r="U23" i="5"/>
  <c r="T23" i="5"/>
  <c r="S23" i="5"/>
  <c r="X18" i="5"/>
  <c r="W18" i="5"/>
  <c r="V18" i="5"/>
  <c r="U18" i="5"/>
  <c r="T18" i="5"/>
  <c r="S18" i="5"/>
  <c r="X14" i="5"/>
  <c r="W14" i="5"/>
  <c r="V14" i="5"/>
  <c r="U14" i="5"/>
  <c r="T14" i="5"/>
  <c r="S14" i="5"/>
  <c r="X10" i="5"/>
  <c r="W10" i="5"/>
  <c r="V10" i="5"/>
  <c r="U10" i="5"/>
  <c r="T10" i="5"/>
  <c r="S10" i="5"/>
  <c r="X107" i="4"/>
  <c r="W107" i="4"/>
  <c r="V107" i="4"/>
  <c r="U107" i="4"/>
  <c r="T107" i="4"/>
  <c r="S107" i="4"/>
  <c r="X103" i="4"/>
  <c r="W103" i="4"/>
  <c r="V103" i="4"/>
  <c r="U103" i="4"/>
  <c r="T103" i="4"/>
  <c r="S103" i="4"/>
  <c r="M94" i="4"/>
  <c r="L94" i="4"/>
  <c r="K94" i="4"/>
  <c r="J94" i="4"/>
  <c r="I94" i="4"/>
  <c r="H94" i="4"/>
  <c r="M90" i="4"/>
  <c r="L90" i="4"/>
  <c r="K90" i="4"/>
  <c r="J90" i="4"/>
  <c r="I90" i="4"/>
  <c r="H90" i="4"/>
  <c r="X84" i="4"/>
  <c r="W84" i="4"/>
  <c r="V84" i="4"/>
  <c r="U84" i="4"/>
  <c r="T84" i="4"/>
  <c r="S84" i="4"/>
  <c r="X80" i="4"/>
  <c r="W80" i="4"/>
  <c r="V80" i="4"/>
  <c r="U80" i="4"/>
  <c r="T80" i="4"/>
  <c r="S80" i="4"/>
  <c r="X76" i="4"/>
  <c r="W76" i="4"/>
  <c r="V76" i="4"/>
  <c r="U76" i="4"/>
  <c r="T76" i="4"/>
  <c r="S76" i="4"/>
  <c r="X72" i="4"/>
  <c r="W72" i="4"/>
  <c r="V72" i="4"/>
  <c r="U72" i="4"/>
  <c r="T72" i="4"/>
  <c r="S72" i="4"/>
  <c r="X68" i="4"/>
  <c r="W68" i="4"/>
  <c r="V68" i="4"/>
  <c r="U68" i="4"/>
  <c r="T68" i="4"/>
  <c r="S68" i="4"/>
  <c r="X64" i="4"/>
  <c r="W64" i="4"/>
  <c r="V64" i="4"/>
  <c r="U64" i="4"/>
  <c r="T64" i="4"/>
  <c r="S64" i="4"/>
  <c r="X60" i="4"/>
  <c r="W60" i="4"/>
  <c r="V60" i="4"/>
  <c r="U60" i="4"/>
  <c r="T60" i="4"/>
  <c r="S60" i="4"/>
  <c r="X56" i="4"/>
  <c r="W56" i="4"/>
  <c r="V56" i="4"/>
  <c r="U56" i="4"/>
  <c r="T56" i="4"/>
  <c r="S56" i="4"/>
  <c r="X52" i="4"/>
  <c r="W52" i="4"/>
  <c r="V52" i="4"/>
  <c r="U52" i="4"/>
  <c r="T52" i="4"/>
  <c r="S52" i="4"/>
  <c r="X48" i="4"/>
  <c r="W48" i="4"/>
  <c r="V48" i="4"/>
  <c r="U48" i="4"/>
  <c r="T48" i="4"/>
  <c r="S48" i="4"/>
  <c r="X44" i="4"/>
  <c r="W44" i="4"/>
  <c r="V44" i="4"/>
  <c r="U44" i="4"/>
  <c r="T44" i="4"/>
  <c r="S44" i="4"/>
  <c r="X40" i="4"/>
  <c r="W40" i="4"/>
  <c r="V40" i="4"/>
  <c r="U40" i="4"/>
  <c r="T40" i="4"/>
  <c r="S40" i="4"/>
  <c r="X36" i="4"/>
  <c r="W36" i="4"/>
  <c r="V36" i="4"/>
  <c r="U36" i="4"/>
  <c r="T36" i="4"/>
  <c r="S36" i="4"/>
  <c r="X32" i="4"/>
  <c r="W32" i="4"/>
  <c r="V32" i="4"/>
  <c r="U32" i="4"/>
  <c r="T32" i="4"/>
  <c r="S32" i="4"/>
  <c r="X28" i="4"/>
  <c r="W28" i="4"/>
  <c r="V28" i="4"/>
  <c r="U28" i="4"/>
  <c r="T28" i="4"/>
  <c r="S28" i="4"/>
  <c r="X24" i="4"/>
  <c r="W24" i="4"/>
  <c r="V24" i="4"/>
  <c r="U24" i="4"/>
  <c r="T24" i="4"/>
  <c r="S24" i="4"/>
  <c r="X20" i="4"/>
  <c r="W20" i="4"/>
  <c r="V20" i="4"/>
  <c r="U20" i="4"/>
  <c r="T20" i="4"/>
  <c r="S20" i="4"/>
  <c r="X16" i="4"/>
  <c r="W16" i="4"/>
  <c r="V16" i="4"/>
  <c r="U16" i="4"/>
  <c r="T16" i="4"/>
  <c r="S16" i="4"/>
  <c r="X12" i="4"/>
  <c r="W12" i="4"/>
  <c r="V12" i="4"/>
  <c r="U12" i="4"/>
  <c r="T12" i="4"/>
  <c r="S12" i="4"/>
  <c r="X8" i="4"/>
  <c r="W8" i="4"/>
  <c r="V8" i="4"/>
  <c r="U8" i="4"/>
  <c r="T8" i="4"/>
  <c r="S8" i="4"/>
  <c r="X110" i="3"/>
  <c r="W110" i="3"/>
  <c r="V110" i="3"/>
  <c r="U110" i="3"/>
  <c r="T110" i="3"/>
  <c r="S110" i="3"/>
  <c r="X106" i="3"/>
  <c r="W106" i="3"/>
  <c r="V106" i="3"/>
  <c r="U106" i="3"/>
  <c r="T106" i="3"/>
  <c r="S106" i="3"/>
  <c r="X102" i="3"/>
  <c r="W102" i="3"/>
  <c r="V102" i="3"/>
  <c r="U102" i="3"/>
  <c r="T102" i="3"/>
  <c r="S102" i="3"/>
  <c r="X83" i="3"/>
  <c r="W83" i="3"/>
  <c r="V83" i="3"/>
  <c r="U83" i="3"/>
  <c r="T83" i="3"/>
  <c r="S83" i="3"/>
  <c r="X79" i="3"/>
  <c r="W79" i="3"/>
  <c r="V79" i="3"/>
  <c r="U79" i="3"/>
  <c r="T79" i="3"/>
  <c r="S79" i="3"/>
  <c r="X75" i="3"/>
  <c r="W75" i="3"/>
  <c r="V75" i="3"/>
  <c r="U75" i="3"/>
  <c r="T75" i="3"/>
  <c r="S75" i="3"/>
  <c r="X71" i="3"/>
  <c r="W71" i="3"/>
  <c r="V71" i="3"/>
  <c r="U71" i="3"/>
  <c r="T71" i="3"/>
  <c r="S71" i="3"/>
  <c r="X67" i="3"/>
  <c r="W67" i="3"/>
  <c r="V67" i="3"/>
  <c r="U67" i="3"/>
  <c r="T67" i="3"/>
  <c r="S67" i="3"/>
  <c r="X63" i="3"/>
  <c r="W63" i="3"/>
  <c r="V63" i="3"/>
  <c r="U63" i="3"/>
  <c r="T63" i="3"/>
  <c r="S63" i="3"/>
  <c r="X59" i="3"/>
  <c r="W59" i="3"/>
  <c r="V59" i="3"/>
  <c r="U59" i="3"/>
  <c r="T59" i="3"/>
  <c r="S59" i="3"/>
  <c r="X55" i="3"/>
  <c r="W55" i="3"/>
  <c r="V55" i="3"/>
  <c r="U55" i="3"/>
  <c r="T55" i="3"/>
  <c r="S55" i="3"/>
  <c r="X51" i="3"/>
  <c r="W51" i="3"/>
  <c r="V51" i="3"/>
  <c r="U51" i="3"/>
  <c r="T51" i="3"/>
  <c r="S51" i="3"/>
  <c r="X47" i="3"/>
  <c r="W47" i="3"/>
  <c r="V47" i="3"/>
  <c r="U47" i="3"/>
  <c r="T47" i="3"/>
  <c r="S47" i="3"/>
  <c r="X43" i="3"/>
  <c r="W43" i="3"/>
  <c r="V43" i="3"/>
  <c r="U43" i="3"/>
  <c r="T43" i="3"/>
  <c r="S43" i="3"/>
  <c r="X39" i="3"/>
  <c r="W39" i="3"/>
  <c r="V39" i="3"/>
  <c r="U39" i="3"/>
  <c r="T39" i="3"/>
  <c r="S39" i="3"/>
  <c r="X35" i="3"/>
  <c r="W35" i="3"/>
  <c r="V35" i="3"/>
  <c r="U35" i="3"/>
  <c r="T35" i="3"/>
  <c r="S35" i="3"/>
  <c r="X31" i="3"/>
  <c r="W31" i="3"/>
  <c r="V31" i="3"/>
  <c r="U31" i="3"/>
  <c r="T31" i="3"/>
  <c r="S31" i="3"/>
  <c r="W27" i="3"/>
  <c r="V27" i="3"/>
  <c r="U27" i="3"/>
  <c r="T27" i="3"/>
  <c r="X27" i="3"/>
  <c r="S27" i="3"/>
  <c r="W23" i="3"/>
  <c r="V23" i="3"/>
  <c r="U23" i="3"/>
  <c r="T23" i="3"/>
  <c r="S23" i="3"/>
  <c r="X23" i="3"/>
  <c r="W19" i="3"/>
  <c r="V19" i="3"/>
  <c r="U19" i="3"/>
  <c r="T19" i="3"/>
  <c r="S19" i="3"/>
  <c r="X19" i="3"/>
  <c r="W15" i="3"/>
  <c r="V15" i="3"/>
  <c r="U15" i="3"/>
  <c r="T15" i="3"/>
  <c r="X15" i="3"/>
  <c r="S15" i="3"/>
  <c r="W11" i="3"/>
  <c r="V11" i="3"/>
  <c r="U11" i="3"/>
  <c r="T11" i="3"/>
  <c r="X11" i="3"/>
  <c r="S11" i="3"/>
  <c r="W7" i="3"/>
  <c r="V7" i="3"/>
  <c r="U7" i="3"/>
  <c r="T7" i="3"/>
  <c r="X7" i="3"/>
  <c r="S7" i="3"/>
  <c r="R15" i="2"/>
  <c r="Q15" i="2"/>
  <c r="P15" i="2"/>
  <c r="O15" i="2"/>
  <c r="N15" i="2"/>
  <c r="I15" i="2"/>
  <c r="H15" i="2"/>
  <c r="G15" i="2"/>
  <c r="R7" i="2"/>
  <c r="Q7" i="2"/>
  <c r="P7" i="2"/>
  <c r="O7" i="2"/>
  <c r="N7" i="2"/>
  <c r="I7" i="2"/>
  <c r="H7" i="2"/>
  <c r="G7" i="2"/>
  <c r="M122" i="14"/>
  <c r="L122" i="14"/>
  <c r="L125" i="14"/>
  <c r="M125" i="14"/>
  <c r="J131" i="14"/>
  <c r="M120" i="14"/>
  <c r="L120" i="14"/>
  <c r="M128" i="14"/>
  <c r="L128" i="14"/>
  <c r="M126" i="14"/>
  <c r="L126" i="14"/>
  <c r="M124" i="14"/>
  <c r="L124" i="14"/>
  <c r="J105" i="10"/>
  <c r="O105" i="10"/>
  <c r="M105" i="10"/>
  <c r="L105" i="10"/>
  <c r="K105" i="10"/>
  <c r="J101" i="10"/>
  <c r="O101" i="10"/>
  <c r="M101" i="10"/>
  <c r="L101" i="10"/>
  <c r="K101" i="10"/>
  <c r="J88" i="10"/>
  <c r="I93" i="10"/>
  <c r="O88" i="10"/>
  <c r="M88" i="10"/>
  <c r="L88" i="10"/>
  <c r="K88" i="10"/>
  <c r="J84" i="10"/>
  <c r="O84" i="10"/>
  <c r="M84" i="10"/>
  <c r="L84" i="10"/>
  <c r="K84" i="10"/>
  <c r="E57" i="6"/>
  <c r="H114" i="4"/>
  <c r="M114" i="4"/>
  <c r="L114" i="4"/>
  <c r="K114" i="4"/>
  <c r="J114" i="4"/>
  <c r="I114" i="4"/>
  <c r="S100" i="4"/>
  <c r="X100" i="4"/>
  <c r="W100" i="4"/>
  <c r="V100" i="4"/>
  <c r="U100" i="4"/>
  <c r="T100" i="4"/>
  <c r="S96" i="4"/>
  <c r="X96" i="4"/>
  <c r="W96" i="4"/>
  <c r="V96" i="4"/>
  <c r="U96" i="4"/>
  <c r="T96" i="4"/>
  <c r="S92" i="4"/>
  <c r="X92" i="4"/>
  <c r="W92" i="4"/>
  <c r="V92" i="4"/>
  <c r="U92" i="4"/>
  <c r="T92" i="4"/>
  <c r="S88" i="4"/>
  <c r="X88" i="4"/>
  <c r="W88" i="4"/>
  <c r="V88" i="4"/>
  <c r="U88" i="4"/>
  <c r="T88" i="4"/>
  <c r="M234" i="16"/>
  <c r="L234" i="16"/>
  <c r="M37" i="16"/>
  <c r="L37" i="16"/>
  <c r="M53" i="16"/>
  <c r="L53" i="16"/>
  <c r="M141" i="16"/>
  <c r="L141" i="16"/>
  <c r="M165" i="16"/>
  <c r="L165" i="16"/>
  <c r="M173" i="16"/>
  <c r="L173" i="16"/>
  <c r="M189" i="16"/>
  <c r="L189" i="16"/>
  <c r="M213" i="16"/>
  <c r="L213" i="16"/>
  <c r="M229" i="16"/>
  <c r="L229" i="16"/>
  <c r="M237" i="16"/>
  <c r="L237" i="16"/>
  <c r="M258" i="16"/>
  <c r="L258" i="16"/>
  <c r="M32" i="16"/>
  <c r="L32" i="16"/>
  <c r="M40" i="16"/>
  <c r="L40" i="16"/>
  <c r="M168" i="16"/>
  <c r="L168" i="16"/>
  <c r="M192" i="16"/>
  <c r="L192" i="16"/>
  <c r="M208" i="16"/>
  <c r="L208" i="16"/>
  <c r="M216" i="16"/>
  <c r="L216" i="16"/>
  <c r="M232" i="16"/>
  <c r="L232" i="16"/>
  <c r="M253" i="16"/>
  <c r="L253" i="16"/>
  <c r="M261" i="16"/>
  <c r="L261" i="16"/>
  <c r="M35" i="16"/>
  <c r="L35" i="16"/>
  <c r="M75" i="16"/>
  <c r="L75" i="16"/>
  <c r="M163" i="16"/>
  <c r="L163" i="16"/>
  <c r="M171" i="16"/>
  <c r="L171" i="16"/>
  <c r="M187" i="16"/>
  <c r="L187" i="16"/>
  <c r="M195" i="16"/>
  <c r="L195" i="16"/>
  <c r="M211" i="16"/>
  <c r="L211" i="16"/>
  <c r="M235" i="16"/>
  <c r="L235" i="16"/>
  <c r="M256" i="16"/>
  <c r="L256" i="16"/>
  <c r="M38" i="16"/>
  <c r="L38" i="16"/>
  <c r="M166" i="16"/>
  <c r="L166" i="16"/>
  <c r="M190" i="16"/>
  <c r="L190" i="16"/>
  <c r="M214" i="16"/>
  <c r="L214" i="16"/>
  <c r="M230" i="16"/>
  <c r="L230" i="16"/>
  <c r="M238" i="16"/>
  <c r="L238" i="16"/>
  <c r="M251" i="16"/>
  <c r="L251" i="16"/>
  <c r="M259" i="16"/>
  <c r="L259" i="16"/>
  <c r="M33" i="16"/>
  <c r="L33" i="16"/>
  <c r="M41" i="16"/>
  <c r="L41" i="16"/>
  <c r="M97" i="16"/>
  <c r="L97" i="16"/>
  <c r="M169" i="16"/>
  <c r="L169" i="16"/>
  <c r="M185" i="16"/>
  <c r="L185" i="16"/>
  <c r="M193" i="16"/>
  <c r="L193" i="16"/>
  <c r="M209" i="16"/>
  <c r="L209" i="16"/>
  <c r="M217" i="16"/>
  <c r="L217" i="16"/>
  <c r="M233" i="16"/>
  <c r="L233" i="16"/>
  <c r="M254" i="16"/>
  <c r="L254" i="16"/>
  <c r="L36" i="16"/>
  <c r="M36" i="16"/>
  <c r="L164" i="16"/>
  <c r="M164" i="16"/>
  <c r="L172" i="16"/>
  <c r="M172" i="16"/>
  <c r="L188" i="16"/>
  <c r="M188" i="16"/>
  <c r="L212" i="16"/>
  <c r="M212" i="16"/>
  <c r="L236" i="16"/>
  <c r="M236" i="16"/>
  <c r="L257" i="16"/>
  <c r="M257" i="16"/>
  <c r="M31" i="16"/>
  <c r="L31" i="16"/>
  <c r="M39" i="16"/>
  <c r="L39" i="16"/>
  <c r="M119" i="16"/>
  <c r="L119" i="16"/>
  <c r="M167" i="16"/>
  <c r="L167" i="16"/>
  <c r="M191" i="16"/>
  <c r="L191" i="16"/>
  <c r="M207" i="16"/>
  <c r="L207" i="16"/>
  <c r="M215" i="16"/>
  <c r="L215" i="16"/>
  <c r="M231" i="16"/>
  <c r="L231" i="16"/>
  <c r="M239" i="16"/>
  <c r="L239" i="16"/>
  <c r="M252" i="16"/>
  <c r="L252" i="16"/>
  <c r="M260" i="16"/>
  <c r="L260" i="16"/>
  <c r="M400" i="14"/>
  <c r="L400" i="14"/>
  <c r="M403" i="14"/>
  <c r="L403" i="14"/>
  <c r="M398" i="14"/>
  <c r="L398" i="14"/>
  <c r="M406" i="14"/>
  <c r="L406" i="14"/>
  <c r="M401" i="14"/>
  <c r="L401" i="14"/>
  <c r="L396" i="14"/>
  <c r="M396" i="14"/>
  <c r="L404" i="14"/>
  <c r="M404" i="14"/>
  <c r="M399" i="14"/>
  <c r="L399" i="14"/>
  <c r="M397" i="14"/>
  <c r="L397" i="14"/>
  <c r="M405" i="14"/>
  <c r="L405" i="14"/>
  <c r="M77" i="14"/>
  <c r="L77" i="14"/>
  <c r="M85" i="14"/>
  <c r="L85" i="14"/>
  <c r="L80" i="14"/>
  <c r="M80" i="14"/>
  <c r="M75" i="14"/>
  <c r="L75" i="14"/>
  <c r="M83" i="14"/>
  <c r="L83" i="14"/>
  <c r="M81" i="14"/>
  <c r="L81" i="14"/>
  <c r="M79" i="14"/>
  <c r="L79" i="14"/>
  <c r="H93" i="10"/>
  <c r="T32" i="5"/>
  <c r="S32" i="5"/>
  <c r="X32" i="5"/>
  <c r="W32" i="5"/>
  <c r="V32" i="5"/>
  <c r="U32" i="5"/>
  <c r="T28" i="5"/>
  <c r="S28" i="5"/>
  <c r="X28" i="5"/>
  <c r="W28" i="5"/>
  <c r="V28" i="5"/>
  <c r="U28" i="5"/>
  <c r="T112" i="4"/>
  <c r="S112" i="4"/>
  <c r="X112" i="4"/>
  <c r="W112" i="4"/>
  <c r="V112" i="4"/>
  <c r="U112" i="4"/>
  <c r="T108" i="4"/>
  <c r="S108" i="4"/>
  <c r="X108" i="4"/>
  <c r="W108" i="4"/>
  <c r="V108" i="4"/>
  <c r="U108" i="4"/>
  <c r="T104" i="4"/>
  <c r="S104" i="4"/>
  <c r="X104" i="4"/>
  <c r="W104" i="4"/>
  <c r="V104" i="4"/>
  <c r="U104" i="4"/>
  <c r="I99" i="4"/>
  <c r="H99" i="4"/>
  <c r="M99" i="4"/>
  <c r="L99" i="4"/>
  <c r="K99" i="4"/>
  <c r="J99" i="4"/>
  <c r="I95" i="4"/>
  <c r="H95" i="4"/>
  <c r="M95" i="4"/>
  <c r="L95" i="4"/>
  <c r="K95" i="4"/>
  <c r="J95" i="4"/>
  <c r="I91" i="4"/>
  <c r="H91" i="4"/>
  <c r="M91" i="4"/>
  <c r="L91" i="4"/>
  <c r="K91" i="4"/>
  <c r="J91" i="4"/>
  <c r="T85" i="4"/>
  <c r="S85" i="4"/>
  <c r="X85" i="4"/>
  <c r="W85" i="4"/>
  <c r="V85" i="4"/>
  <c r="U85" i="4"/>
  <c r="T81" i="4"/>
  <c r="S81" i="4"/>
  <c r="X81" i="4"/>
  <c r="W81" i="4"/>
  <c r="V81" i="4"/>
  <c r="U81" i="4"/>
  <c r="T77" i="4"/>
  <c r="S77" i="4"/>
  <c r="X77" i="4"/>
  <c r="W77" i="4"/>
  <c r="V77" i="4"/>
  <c r="U77" i="4"/>
  <c r="T73" i="4"/>
  <c r="S73" i="4"/>
  <c r="X73" i="4"/>
  <c r="W73" i="4"/>
  <c r="V73" i="4"/>
  <c r="U73" i="4"/>
  <c r="T69" i="4"/>
  <c r="S69" i="4"/>
  <c r="X69" i="4"/>
  <c r="W69" i="4"/>
  <c r="V69" i="4"/>
  <c r="U69" i="4"/>
  <c r="T65" i="4"/>
  <c r="S65" i="4"/>
  <c r="X65" i="4"/>
  <c r="W65" i="4"/>
  <c r="V65" i="4"/>
  <c r="U65" i="4"/>
  <c r="T61" i="4"/>
  <c r="S61" i="4"/>
  <c r="X61" i="4"/>
  <c r="W61" i="4"/>
  <c r="V61" i="4"/>
  <c r="U61" i="4"/>
  <c r="T57" i="4"/>
  <c r="S57" i="4"/>
  <c r="X57" i="4"/>
  <c r="W57" i="4"/>
  <c r="V57" i="4"/>
  <c r="U57" i="4"/>
  <c r="T53" i="4"/>
  <c r="S53" i="4"/>
  <c r="X53" i="4"/>
  <c r="W53" i="4"/>
  <c r="V53" i="4"/>
  <c r="U53" i="4"/>
  <c r="T49" i="4"/>
  <c r="S49" i="4"/>
  <c r="X49" i="4"/>
  <c r="W49" i="4"/>
  <c r="V49" i="4"/>
  <c r="U49" i="4"/>
  <c r="T45" i="4"/>
  <c r="S45" i="4"/>
  <c r="X45" i="4"/>
  <c r="W45" i="4"/>
  <c r="V45" i="4"/>
  <c r="U45" i="4"/>
  <c r="T41" i="4"/>
  <c r="S41" i="4"/>
  <c r="X41" i="4"/>
  <c r="W41" i="4"/>
  <c r="V41" i="4"/>
  <c r="U41" i="4"/>
  <c r="T37" i="4"/>
  <c r="S37" i="4"/>
  <c r="X37" i="4"/>
  <c r="W37" i="4"/>
  <c r="V37" i="4"/>
  <c r="U37" i="4"/>
  <c r="T33" i="4"/>
  <c r="S33" i="4"/>
  <c r="X33" i="4"/>
  <c r="W33" i="4"/>
  <c r="V33" i="4"/>
  <c r="U33" i="4"/>
  <c r="T29" i="4"/>
  <c r="S29" i="4"/>
  <c r="X29" i="4"/>
  <c r="W29" i="4"/>
  <c r="V29" i="4"/>
  <c r="U29" i="4"/>
  <c r="T25" i="4"/>
  <c r="S25" i="4"/>
  <c r="X25" i="4"/>
  <c r="W25" i="4"/>
  <c r="V25" i="4"/>
  <c r="U25" i="4"/>
  <c r="T21" i="4"/>
  <c r="S21" i="4"/>
  <c r="X21" i="4"/>
  <c r="W21" i="4"/>
  <c r="V21" i="4"/>
  <c r="U21" i="4"/>
  <c r="T17" i="4"/>
  <c r="S17" i="4"/>
  <c r="X17" i="4"/>
  <c r="W17" i="4"/>
  <c r="V17" i="4"/>
  <c r="U17" i="4"/>
  <c r="T13" i="4"/>
  <c r="S13" i="4"/>
  <c r="X13" i="4"/>
  <c r="W13" i="4"/>
  <c r="V13" i="4"/>
  <c r="U13" i="4"/>
  <c r="T9" i="4"/>
  <c r="S9" i="4"/>
  <c r="X9" i="4"/>
  <c r="W9" i="4"/>
  <c r="V9" i="4"/>
  <c r="U9" i="4"/>
  <c r="T111" i="3"/>
  <c r="S111" i="3"/>
  <c r="X111" i="3"/>
  <c r="W111" i="3"/>
  <c r="V111" i="3"/>
  <c r="U111" i="3"/>
  <c r="T107" i="3"/>
  <c r="S107" i="3"/>
  <c r="X107" i="3"/>
  <c r="W107" i="3"/>
  <c r="V107" i="3"/>
  <c r="U107" i="3"/>
  <c r="T103" i="3"/>
  <c r="S103" i="3"/>
  <c r="X103" i="3"/>
  <c r="W103" i="3"/>
  <c r="V103" i="3"/>
  <c r="U103" i="3"/>
  <c r="T84" i="3"/>
  <c r="S84" i="3"/>
  <c r="X84" i="3"/>
  <c r="W84" i="3"/>
  <c r="V84" i="3"/>
  <c r="U84" i="3"/>
  <c r="T80" i="3"/>
  <c r="S80" i="3"/>
  <c r="X80" i="3"/>
  <c r="W80" i="3"/>
  <c r="V80" i="3"/>
  <c r="U80" i="3"/>
  <c r="T76" i="3"/>
  <c r="X76" i="3"/>
  <c r="W76" i="3"/>
  <c r="V76" i="3"/>
  <c r="U76" i="3"/>
  <c r="S76" i="3"/>
  <c r="T72" i="3"/>
  <c r="X72" i="3"/>
  <c r="W72" i="3"/>
  <c r="V72" i="3"/>
  <c r="U72" i="3"/>
  <c r="S72" i="3"/>
  <c r="T68" i="3"/>
  <c r="X68" i="3"/>
  <c r="W68" i="3"/>
  <c r="V68" i="3"/>
  <c r="U68" i="3"/>
  <c r="S68" i="3"/>
  <c r="L189" i="14"/>
  <c r="M189" i="14"/>
  <c r="L145" i="14"/>
  <c r="M145" i="14"/>
  <c r="L143" i="14"/>
  <c r="M143" i="14"/>
  <c r="M141" i="14"/>
  <c r="L141" i="14"/>
  <c r="L129" i="14"/>
  <c r="M129" i="14"/>
  <c r="M127" i="14"/>
  <c r="L127" i="14"/>
  <c r="L104" i="10"/>
  <c r="K104" i="10"/>
  <c r="J104" i="10"/>
  <c r="O104" i="10"/>
  <c r="M104" i="10"/>
  <c r="E94" i="10"/>
  <c r="M94" i="10" s="1"/>
  <c r="G93" i="10"/>
  <c r="L87" i="10"/>
  <c r="K87" i="10"/>
  <c r="I92" i="10"/>
  <c r="J87" i="10"/>
  <c r="O87" i="10"/>
  <c r="M87" i="10"/>
  <c r="L83" i="10"/>
  <c r="K83" i="10"/>
  <c r="J83" i="10"/>
  <c r="O83" i="10"/>
  <c r="M83" i="10"/>
  <c r="J31" i="5"/>
  <c r="I31" i="5"/>
  <c r="H31" i="5"/>
  <c r="M31" i="5"/>
  <c r="L31" i="5"/>
  <c r="K31" i="5"/>
  <c r="J27" i="5"/>
  <c r="I27" i="5"/>
  <c r="H27" i="5"/>
  <c r="M27" i="5"/>
  <c r="L27" i="5"/>
  <c r="K27" i="5"/>
  <c r="J23" i="5"/>
  <c r="I23" i="5"/>
  <c r="H23" i="5"/>
  <c r="M23" i="5"/>
  <c r="L23" i="5"/>
  <c r="K23" i="5"/>
  <c r="J18" i="5"/>
  <c r="I18" i="5"/>
  <c r="H18" i="5"/>
  <c r="M18" i="5"/>
  <c r="L18" i="5"/>
  <c r="K18" i="5"/>
  <c r="J14" i="5"/>
  <c r="I14" i="5"/>
  <c r="H14" i="5"/>
  <c r="M14" i="5"/>
  <c r="L14" i="5"/>
  <c r="K14" i="5"/>
  <c r="J10" i="5"/>
  <c r="I10" i="5"/>
  <c r="H10" i="5"/>
  <c r="M10" i="5"/>
  <c r="L10" i="5"/>
  <c r="K10" i="5"/>
  <c r="J111" i="4"/>
  <c r="I111" i="4"/>
  <c r="H111" i="4"/>
  <c r="M111" i="4"/>
  <c r="L111" i="4"/>
  <c r="K111" i="4"/>
  <c r="J107" i="4"/>
  <c r="I107" i="4"/>
  <c r="H107" i="4"/>
  <c r="M107" i="4"/>
  <c r="L107" i="4"/>
  <c r="K107" i="4"/>
  <c r="J103" i="4"/>
  <c r="I103" i="4"/>
  <c r="H103" i="4"/>
  <c r="M103" i="4"/>
  <c r="L103" i="4"/>
  <c r="K103" i="4"/>
  <c r="U97" i="4"/>
  <c r="T97" i="4"/>
  <c r="S97" i="4"/>
  <c r="X97" i="4"/>
  <c r="W97" i="4"/>
  <c r="V97" i="4"/>
  <c r="U93" i="4"/>
  <c r="T93" i="4"/>
  <c r="S93" i="4"/>
  <c r="X93" i="4"/>
  <c r="W93" i="4"/>
  <c r="V93" i="4"/>
  <c r="U89" i="4"/>
  <c r="T89" i="4"/>
  <c r="S89" i="4"/>
  <c r="X89" i="4"/>
  <c r="W89" i="4"/>
  <c r="V89" i="4"/>
  <c r="J84" i="4"/>
  <c r="I84" i="4"/>
  <c r="H84" i="4"/>
  <c r="M84" i="4"/>
  <c r="L84" i="4"/>
  <c r="K84" i="4"/>
  <c r="J80" i="4"/>
  <c r="I80" i="4"/>
  <c r="H80" i="4"/>
  <c r="M80" i="4"/>
  <c r="L80" i="4"/>
  <c r="K80" i="4"/>
  <c r="J76" i="4"/>
  <c r="I76" i="4"/>
  <c r="H76" i="4"/>
  <c r="M76" i="4"/>
  <c r="L76" i="4"/>
  <c r="K76" i="4"/>
  <c r="J72" i="4"/>
  <c r="I72" i="4"/>
  <c r="H72" i="4"/>
  <c r="M72" i="4"/>
  <c r="L72" i="4"/>
  <c r="K72" i="4"/>
  <c r="J68" i="4"/>
  <c r="I68" i="4"/>
  <c r="H68" i="4"/>
  <c r="M68" i="4"/>
  <c r="L68" i="4"/>
  <c r="K68" i="4"/>
  <c r="J64" i="4"/>
  <c r="I64" i="4"/>
  <c r="H64" i="4"/>
  <c r="M64" i="4"/>
  <c r="L64" i="4"/>
  <c r="K64" i="4"/>
  <c r="J60" i="4"/>
  <c r="I60" i="4"/>
  <c r="H60" i="4"/>
  <c r="M60" i="4"/>
  <c r="L60" i="4"/>
  <c r="K60" i="4"/>
  <c r="J56" i="4"/>
  <c r="I56" i="4"/>
  <c r="H56" i="4"/>
  <c r="M56" i="4"/>
  <c r="L56" i="4"/>
  <c r="K56" i="4"/>
  <c r="J52" i="4"/>
  <c r="I52" i="4"/>
  <c r="H52" i="4"/>
  <c r="M52" i="4"/>
  <c r="L52" i="4"/>
  <c r="K52" i="4"/>
  <c r="J48" i="4"/>
  <c r="I48" i="4"/>
  <c r="H48" i="4"/>
  <c r="M48" i="4"/>
  <c r="L48" i="4"/>
  <c r="K48" i="4"/>
  <c r="J44" i="4"/>
  <c r="I44" i="4"/>
  <c r="H44" i="4"/>
  <c r="M44" i="4"/>
  <c r="L44" i="4"/>
  <c r="K44" i="4"/>
  <c r="J40" i="4"/>
  <c r="I40" i="4"/>
  <c r="H40" i="4"/>
  <c r="M40" i="4"/>
  <c r="L40" i="4"/>
  <c r="K40" i="4"/>
  <c r="J36" i="4"/>
  <c r="I36" i="4"/>
  <c r="H36" i="4"/>
  <c r="M36" i="4"/>
  <c r="L36" i="4"/>
  <c r="K36" i="4"/>
  <c r="J32" i="4"/>
  <c r="I32" i="4"/>
  <c r="H32" i="4"/>
  <c r="M32" i="4"/>
  <c r="L32" i="4"/>
  <c r="K32" i="4"/>
  <c r="J28" i="4"/>
  <c r="I28" i="4"/>
  <c r="H28" i="4"/>
  <c r="M28" i="4"/>
  <c r="L28" i="4"/>
  <c r="K28" i="4"/>
  <c r="J24" i="4"/>
  <c r="I24" i="4"/>
  <c r="H24" i="4"/>
  <c r="M24" i="4"/>
  <c r="L24" i="4"/>
  <c r="K24" i="4"/>
  <c r="J20" i="4"/>
  <c r="I20" i="4"/>
  <c r="H20" i="4"/>
  <c r="M20" i="4"/>
  <c r="L20" i="4"/>
  <c r="K20" i="4"/>
  <c r="J16" i="4"/>
  <c r="I16" i="4"/>
  <c r="H16" i="4"/>
  <c r="M16" i="4"/>
  <c r="L16" i="4"/>
  <c r="K16" i="4"/>
  <c r="J12" i="4"/>
  <c r="I12" i="4"/>
  <c r="H12" i="4"/>
  <c r="M12" i="4"/>
  <c r="L12" i="4"/>
  <c r="K12" i="4"/>
  <c r="J8" i="4"/>
  <c r="I8" i="4"/>
  <c r="H8" i="4"/>
  <c r="M8" i="4"/>
  <c r="L8" i="4"/>
  <c r="K8" i="4"/>
  <c r="U100" i="3"/>
  <c r="T100" i="3"/>
  <c r="S100" i="3"/>
  <c r="X100" i="3"/>
  <c r="W100" i="3"/>
  <c r="V100" i="3"/>
  <c r="U96" i="3"/>
  <c r="T96" i="3"/>
  <c r="S96" i="3"/>
  <c r="X96" i="3"/>
  <c r="W96" i="3"/>
  <c r="V96" i="3"/>
  <c r="U92" i="3"/>
  <c r="T92" i="3"/>
  <c r="S92" i="3"/>
  <c r="X92" i="3"/>
  <c r="W92" i="3"/>
  <c r="V92" i="3"/>
  <c r="U88" i="3"/>
  <c r="T88" i="3"/>
  <c r="S88" i="3"/>
  <c r="X88" i="3"/>
  <c r="W88" i="3"/>
  <c r="V88" i="3"/>
  <c r="P28" i="2"/>
  <c r="R28" i="2"/>
  <c r="Q28" i="2"/>
  <c r="O28" i="2"/>
  <c r="N28" i="2"/>
  <c r="H28" i="2"/>
  <c r="I28" i="2"/>
  <c r="G28" i="2"/>
  <c r="P20" i="2"/>
  <c r="R20" i="2"/>
  <c r="Q20" i="2"/>
  <c r="O20" i="2"/>
  <c r="N20" i="2"/>
  <c r="H20" i="2"/>
  <c r="I20" i="2"/>
  <c r="G20" i="2"/>
  <c r="P12" i="2"/>
  <c r="R12" i="2"/>
  <c r="Q12" i="2"/>
  <c r="O12" i="2"/>
  <c r="N12" i="2"/>
  <c r="H12" i="2"/>
  <c r="G12" i="2"/>
  <c r="I12" i="2"/>
  <c r="K38" i="19"/>
  <c r="I38" i="19"/>
  <c r="H38" i="19"/>
  <c r="M525" i="14"/>
  <c r="L525" i="14"/>
  <c r="M528" i="14"/>
  <c r="L528" i="14"/>
  <c r="M523" i="14"/>
  <c r="L523" i="14"/>
  <c r="M531" i="14"/>
  <c r="L531" i="14"/>
  <c r="M526" i="14"/>
  <c r="L526" i="14"/>
  <c r="M521" i="14"/>
  <c r="L521" i="14"/>
  <c r="M529" i="14"/>
  <c r="L529" i="14"/>
  <c r="M524" i="14"/>
  <c r="L524" i="14"/>
  <c r="L527" i="14"/>
  <c r="M527" i="14"/>
  <c r="M522" i="14"/>
  <c r="L522" i="14"/>
  <c r="M530" i="14"/>
  <c r="L530" i="14"/>
  <c r="F197" i="14"/>
  <c r="H131" i="14"/>
  <c r="L123" i="14"/>
  <c r="M123" i="14"/>
  <c r="L121" i="14"/>
  <c r="M121" i="14"/>
  <c r="M119" i="14"/>
  <c r="L119" i="14"/>
  <c r="F93" i="10"/>
  <c r="H92" i="10"/>
  <c r="F59" i="6"/>
  <c r="H58" i="6"/>
  <c r="V33" i="5"/>
  <c r="U33" i="5"/>
  <c r="T33" i="5"/>
  <c r="S33" i="5"/>
  <c r="X33" i="5"/>
  <c r="W33" i="5"/>
  <c r="V29" i="5"/>
  <c r="U29" i="5"/>
  <c r="T29" i="5"/>
  <c r="S29" i="5"/>
  <c r="X29" i="5"/>
  <c r="W29" i="5"/>
  <c r="V25" i="5"/>
  <c r="U25" i="5"/>
  <c r="T25" i="5"/>
  <c r="S25" i="5"/>
  <c r="X25" i="5"/>
  <c r="W25" i="5"/>
  <c r="V21" i="5"/>
  <c r="U21" i="5"/>
  <c r="T21" i="5"/>
  <c r="S21" i="5"/>
  <c r="X21" i="5"/>
  <c r="W21" i="5"/>
  <c r="V16" i="5"/>
  <c r="U16" i="5"/>
  <c r="T16" i="5"/>
  <c r="S16" i="5"/>
  <c r="X16" i="5"/>
  <c r="W16" i="5"/>
  <c r="V12" i="5"/>
  <c r="U12" i="5"/>
  <c r="T12" i="5"/>
  <c r="S12" i="5"/>
  <c r="X12" i="5"/>
  <c r="W12" i="5"/>
  <c r="V8" i="5"/>
  <c r="U8" i="5"/>
  <c r="T8" i="5"/>
  <c r="S8" i="5"/>
  <c r="X8" i="5"/>
  <c r="W8" i="5"/>
  <c r="V113" i="4"/>
  <c r="U113" i="4"/>
  <c r="T113" i="4"/>
  <c r="S113" i="4"/>
  <c r="X113" i="4"/>
  <c r="W113" i="4"/>
  <c r="V109" i="4"/>
  <c r="U109" i="4"/>
  <c r="T109" i="4"/>
  <c r="S109" i="4"/>
  <c r="X109" i="4"/>
  <c r="W109" i="4"/>
  <c r="V105" i="4"/>
  <c r="U105" i="4"/>
  <c r="T105" i="4"/>
  <c r="S105" i="4"/>
  <c r="X105" i="4"/>
  <c r="W105" i="4"/>
  <c r="V101" i="4"/>
  <c r="U101" i="4"/>
  <c r="T101" i="4"/>
  <c r="S101" i="4"/>
  <c r="X101" i="4"/>
  <c r="W101" i="4"/>
  <c r="K100" i="4"/>
  <c r="J100" i="4"/>
  <c r="I100" i="4"/>
  <c r="H100" i="4"/>
  <c r="M100" i="4"/>
  <c r="L100" i="4"/>
  <c r="K96" i="4"/>
  <c r="J96" i="4"/>
  <c r="I96" i="4"/>
  <c r="H96" i="4"/>
  <c r="M96" i="4"/>
  <c r="L96" i="4"/>
  <c r="K92" i="4"/>
  <c r="J92" i="4"/>
  <c r="I92" i="4"/>
  <c r="H92" i="4"/>
  <c r="M92" i="4"/>
  <c r="L92" i="4"/>
  <c r="K88" i="4"/>
  <c r="J88" i="4"/>
  <c r="I88" i="4"/>
  <c r="H88" i="4"/>
  <c r="M88" i="4"/>
  <c r="L88" i="4"/>
  <c r="V86" i="4"/>
  <c r="U86" i="4"/>
  <c r="T86" i="4"/>
  <c r="S86" i="4"/>
  <c r="X86" i="4"/>
  <c r="W86" i="4"/>
  <c r="V82" i="4"/>
  <c r="U82" i="4"/>
  <c r="T82" i="4"/>
  <c r="S82" i="4"/>
  <c r="X82" i="4"/>
  <c r="W82" i="4"/>
  <c r="V78" i="4"/>
  <c r="U78" i="4"/>
  <c r="T78" i="4"/>
  <c r="S78" i="4"/>
  <c r="X78" i="4"/>
  <c r="W78" i="4"/>
  <c r="V74" i="4"/>
  <c r="U74" i="4"/>
  <c r="T74" i="4"/>
  <c r="S74" i="4"/>
  <c r="X74" i="4"/>
  <c r="W74" i="4"/>
  <c r="V70" i="4"/>
  <c r="U70" i="4"/>
  <c r="T70" i="4"/>
  <c r="S70" i="4"/>
  <c r="X70" i="4"/>
  <c r="W70" i="4"/>
  <c r="V66" i="4"/>
  <c r="U66" i="4"/>
  <c r="T66" i="4"/>
  <c r="S66" i="4"/>
  <c r="X66" i="4"/>
  <c r="W66" i="4"/>
  <c r="V62" i="4"/>
  <c r="U62" i="4"/>
  <c r="T62" i="4"/>
  <c r="S62" i="4"/>
  <c r="X62" i="4"/>
  <c r="W62" i="4"/>
  <c r="V58" i="4"/>
  <c r="U58" i="4"/>
  <c r="T58" i="4"/>
  <c r="S58" i="4"/>
  <c r="X58" i="4"/>
  <c r="W58" i="4"/>
  <c r="V54" i="4"/>
  <c r="U54" i="4"/>
  <c r="T54" i="4"/>
  <c r="S54" i="4"/>
  <c r="X54" i="4"/>
  <c r="W54" i="4"/>
  <c r="V50" i="4"/>
  <c r="U50" i="4"/>
  <c r="T50" i="4"/>
  <c r="S50" i="4"/>
  <c r="X50" i="4"/>
  <c r="W50" i="4"/>
  <c r="V46" i="4"/>
  <c r="U46" i="4"/>
  <c r="T46" i="4"/>
  <c r="S46" i="4"/>
  <c r="X46" i="4"/>
  <c r="W46" i="4"/>
  <c r="V42" i="4"/>
  <c r="U42" i="4"/>
  <c r="T42" i="4"/>
  <c r="S42" i="4"/>
  <c r="X42" i="4"/>
  <c r="W42" i="4"/>
  <c r="V38" i="4"/>
  <c r="U38" i="4"/>
  <c r="T38" i="4"/>
  <c r="S38" i="4"/>
  <c r="X38" i="4"/>
  <c r="W38" i="4"/>
  <c r="V34" i="4"/>
  <c r="U34" i="4"/>
  <c r="T34" i="4"/>
  <c r="S34" i="4"/>
  <c r="X34" i="4"/>
  <c r="W34" i="4"/>
  <c r="V30" i="4"/>
  <c r="U30" i="4"/>
  <c r="T30" i="4"/>
  <c r="S30" i="4"/>
  <c r="X30" i="4"/>
  <c r="W30" i="4"/>
  <c r="V26" i="4"/>
  <c r="U26" i="4"/>
  <c r="T26" i="4"/>
  <c r="S26" i="4"/>
  <c r="X26" i="4"/>
  <c r="W26" i="4"/>
  <c r="V22" i="4"/>
  <c r="U22" i="4"/>
  <c r="T22" i="4"/>
  <c r="S22" i="4"/>
  <c r="X22" i="4"/>
  <c r="W22" i="4"/>
  <c r="V18" i="4"/>
  <c r="U18" i="4"/>
  <c r="T18" i="4"/>
  <c r="S18" i="4"/>
  <c r="X18" i="4"/>
  <c r="W18" i="4"/>
  <c r="V14" i="4"/>
  <c r="U14" i="4"/>
  <c r="T14" i="4"/>
  <c r="S14" i="4"/>
  <c r="X14" i="4"/>
  <c r="W14" i="4"/>
  <c r="V10" i="4"/>
  <c r="U10" i="4"/>
  <c r="T10" i="4"/>
  <c r="S10" i="4"/>
  <c r="X10" i="4"/>
  <c r="W10" i="4"/>
  <c r="V6" i="4"/>
  <c r="U6" i="4"/>
  <c r="T6" i="4"/>
  <c r="S6" i="4"/>
  <c r="X6" i="4"/>
  <c r="W6" i="4"/>
  <c r="V112" i="3"/>
  <c r="U112" i="3"/>
  <c r="T112" i="3"/>
  <c r="S112" i="3"/>
  <c r="X112" i="3"/>
  <c r="W112" i="3"/>
  <c r="V108" i="3"/>
  <c r="U108" i="3"/>
  <c r="T108" i="3"/>
  <c r="S108" i="3"/>
  <c r="X108" i="3"/>
  <c r="W108" i="3"/>
  <c r="V104" i="3"/>
  <c r="U104" i="3"/>
  <c r="T104" i="3"/>
  <c r="S104" i="3"/>
  <c r="X104" i="3"/>
  <c r="W104" i="3"/>
  <c r="V85" i="3"/>
  <c r="U85" i="3"/>
  <c r="T85" i="3"/>
  <c r="S85" i="3"/>
  <c r="X85" i="3"/>
  <c r="W85" i="3"/>
  <c r="V81" i="3"/>
  <c r="U81" i="3"/>
  <c r="T81" i="3"/>
  <c r="S81" i="3"/>
  <c r="X81" i="3"/>
  <c r="W81" i="3"/>
  <c r="V77" i="3"/>
  <c r="T77" i="3"/>
  <c r="S77" i="3"/>
  <c r="X77" i="3"/>
  <c r="W77" i="3"/>
  <c r="U77" i="3"/>
  <c r="V73" i="3"/>
  <c r="T73" i="3"/>
  <c r="S73" i="3"/>
  <c r="X73" i="3"/>
  <c r="W73" i="3"/>
  <c r="U73" i="3"/>
  <c r="V69" i="3"/>
  <c r="T69" i="3"/>
  <c r="S69" i="3"/>
  <c r="X69" i="3"/>
  <c r="W69" i="3"/>
  <c r="U69" i="3"/>
  <c r="V65" i="3"/>
  <c r="T65" i="3"/>
  <c r="S65" i="3"/>
  <c r="X65" i="3"/>
  <c r="W65" i="3"/>
  <c r="U65" i="3"/>
  <c r="V61" i="3"/>
  <c r="T61" i="3"/>
  <c r="S61" i="3"/>
  <c r="X61" i="3"/>
  <c r="W61" i="3"/>
  <c r="U61" i="3"/>
  <c r="V57" i="3"/>
  <c r="T57" i="3"/>
  <c r="S57" i="3"/>
  <c r="X57" i="3"/>
  <c r="W57" i="3"/>
  <c r="U57" i="3"/>
  <c r="V53" i="3"/>
  <c r="T53" i="3"/>
  <c r="S53" i="3"/>
  <c r="X53" i="3"/>
  <c r="W53" i="3"/>
  <c r="U53" i="3"/>
  <c r="V49" i="3"/>
  <c r="T49" i="3"/>
  <c r="S49" i="3"/>
  <c r="X49" i="3"/>
  <c r="W49" i="3"/>
  <c r="U49" i="3"/>
  <c r="V45" i="3"/>
  <c r="T45" i="3"/>
  <c r="S45" i="3"/>
  <c r="X45" i="3"/>
  <c r="W45" i="3"/>
  <c r="U45" i="3"/>
  <c r="V41" i="3"/>
  <c r="T41" i="3"/>
  <c r="S41" i="3"/>
  <c r="X41" i="3"/>
  <c r="W41" i="3"/>
  <c r="U41" i="3"/>
  <c r="V37" i="3"/>
  <c r="T37" i="3"/>
  <c r="S37" i="3"/>
  <c r="X37" i="3"/>
  <c r="W37" i="3"/>
  <c r="U37" i="3"/>
  <c r="V33" i="3"/>
  <c r="T33" i="3"/>
  <c r="S33" i="3"/>
  <c r="X33" i="3"/>
  <c r="W33" i="3"/>
  <c r="U33" i="3"/>
  <c r="V29" i="3"/>
  <c r="S29" i="3"/>
  <c r="X29" i="3"/>
  <c r="W29" i="3"/>
  <c r="U29" i="3"/>
  <c r="T29" i="3"/>
  <c r="V25" i="3"/>
  <c r="S25" i="3"/>
  <c r="X25" i="3"/>
  <c r="W25" i="3"/>
  <c r="U25" i="3"/>
  <c r="T25" i="3"/>
  <c r="V21" i="3"/>
  <c r="S21" i="3"/>
  <c r="X21" i="3"/>
  <c r="U21" i="3"/>
  <c r="T21" i="3"/>
  <c r="W21" i="3"/>
  <c r="V17" i="3"/>
  <c r="S17" i="3"/>
  <c r="X17" i="3"/>
  <c r="W17" i="3"/>
  <c r="U17" i="3"/>
  <c r="T17" i="3"/>
  <c r="V13" i="3"/>
  <c r="S13" i="3"/>
  <c r="X13" i="3"/>
  <c r="W13" i="3"/>
  <c r="U13" i="3"/>
  <c r="T13" i="3"/>
  <c r="V9" i="3"/>
  <c r="S9" i="3"/>
  <c r="X9" i="3"/>
  <c r="W9" i="3"/>
  <c r="U9" i="3"/>
  <c r="T9" i="3"/>
  <c r="Q27" i="2"/>
  <c r="N27" i="2"/>
  <c r="R27" i="2"/>
  <c r="P27" i="2"/>
  <c r="O27" i="2"/>
  <c r="I27" i="2"/>
  <c r="H27" i="2"/>
  <c r="G27" i="2"/>
  <c r="Q19" i="2"/>
  <c r="N19" i="2"/>
  <c r="P19" i="2"/>
  <c r="O19" i="2"/>
  <c r="R19" i="2"/>
  <c r="I19" i="2"/>
  <c r="H19" i="2"/>
  <c r="G19" i="2"/>
  <c r="Q11" i="2"/>
  <c r="N11" i="2"/>
  <c r="R11" i="2"/>
  <c r="P11" i="2"/>
  <c r="O11" i="2"/>
  <c r="I11" i="2"/>
  <c r="G11" i="2"/>
  <c r="H11" i="2"/>
  <c r="M170" i="16"/>
  <c r="L170" i="16"/>
  <c r="L402" i="14"/>
  <c r="M402" i="14"/>
  <c r="J119" i="14"/>
  <c r="L84" i="14"/>
  <c r="M84" i="14"/>
  <c r="M82" i="14"/>
  <c r="L82" i="14"/>
  <c r="O103" i="10"/>
  <c r="M103" i="10"/>
  <c r="L103" i="10"/>
  <c r="K103" i="10"/>
  <c r="J103" i="10"/>
  <c r="O90" i="10"/>
  <c r="M90" i="10"/>
  <c r="L90" i="10"/>
  <c r="K90" i="10"/>
  <c r="J90" i="10"/>
  <c r="I95" i="10"/>
  <c r="E93" i="10"/>
  <c r="O86" i="10"/>
  <c r="M86" i="10"/>
  <c r="L86" i="10"/>
  <c r="I91" i="10"/>
  <c r="K86" i="10"/>
  <c r="J86" i="10"/>
  <c r="O82" i="10"/>
  <c r="M82" i="10"/>
  <c r="L82" i="10"/>
  <c r="K82" i="10"/>
  <c r="J82" i="10"/>
  <c r="O65" i="6"/>
  <c r="M65" i="6"/>
  <c r="L65" i="6"/>
  <c r="K65" i="6"/>
  <c r="J65" i="6"/>
  <c r="E59" i="6"/>
  <c r="O54" i="6"/>
  <c r="M54" i="6"/>
  <c r="L54" i="6"/>
  <c r="K54" i="6"/>
  <c r="J54" i="6"/>
  <c r="I57" i="6"/>
  <c r="L32" i="5"/>
  <c r="K32" i="5"/>
  <c r="J32" i="5"/>
  <c r="I32" i="5"/>
  <c r="H32" i="5"/>
  <c r="M32" i="5"/>
  <c r="L28" i="5"/>
  <c r="K28" i="5"/>
  <c r="J28" i="5"/>
  <c r="I28" i="5"/>
  <c r="H28" i="5"/>
  <c r="M28" i="5"/>
  <c r="L24" i="5"/>
  <c r="K24" i="5"/>
  <c r="J24" i="5"/>
  <c r="I24" i="5"/>
  <c r="H24" i="5"/>
  <c r="M24" i="5"/>
  <c r="L19" i="5"/>
  <c r="K19" i="5"/>
  <c r="J19" i="5"/>
  <c r="I19" i="5"/>
  <c r="H19" i="5"/>
  <c r="M19" i="5"/>
  <c r="L15" i="5"/>
  <c r="K15" i="5"/>
  <c r="J15" i="5"/>
  <c r="I15" i="5"/>
  <c r="H15" i="5"/>
  <c r="M15" i="5"/>
  <c r="L11" i="5"/>
  <c r="K11" i="5"/>
  <c r="J11" i="5"/>
  <c r="I11" i="5"/>
  <c r="H11" i="5"/>
  <c r="M11" i="5"/>
  <c r="L7" i="5"/>
  <c r="K7" i="5"/>
  <c r="J7" i="5"/>
  <c r="I7" i="5"/>
  <c r="H7" i="5"/>
  <c r="M7" i="5"/>
  <c r="L112" i="4"/>
  <c r="K112" i="4"/>
  <c r="J112" i="4"/>
  <c r="I112" i="4"/>
  <c r="H112" i="4"/>
  <c r="M112" i="4"/>
  <c r="L108" i="4"/>
  <c r="K108" i="4"/>
  <c r="J108" i="4"/>
  <c r="I108" i="4"/>
  <c r="H108" i="4"/>
  <c r="M108" i="4"/>
  <c r="L104" i="4"/>
  <c r="K104" i="4"/>
  <c r="J104" i="4"/>
  <c r="I104" i="4"/>
  <c r="H104" i="4"/>
  <c r="M104" i="4"/>
  <c r="W98" i="4"/>
  <c r="V98" i="4"/>
  <c r="U98" i="4"/>
  <c r="T98" i="4"/>
  <c r="S98" i="4"/>
  <c r="X98" i="4"/>
  <c r="W94" i="4"/>
  <c r="V94" i="4"/>
  <c r="U94" i="4"/>
  <c r="T94" i="4"/>
  <c r="S94" i="4"/>
  <c r="X94" i="4"/>
  <c r="W90" i="4"/>
  <c r="V90" i="4"/>
  <c r="U90" i="4"/>
  <c r="T90" i="4"/>
  <c r="S90" i="4"/>
  <c r="X90" i="4"/>
  <c r="L85" i="4"/>
  <c r="K85" i="4"/>
  <c r="J85" i="4"/>
  <c r="I85" i="4"/>
  <c r="H85" i="4"/>
  <c r="M85" i="4"/>
  <c r="L81" i="4"/>
  <c r="K81" i="4"/>
  <c r="J81" i="4"/>
  <c r="I81" i="4"/>
  <c r="H81" i="4"/>
  <c r="M81" i="4"/>
  <c r="L77" i="4"/>
  <c r="K77" i="4"/>
  <c r="J77" i="4"/>
  <c r="I77" i="4"/>
  <c r="H77" i="4"/>
  <c r="M77" i="4"/>
  <c r="L73" i="4"/>
  <c r="K73" i="4"/>
  <c r="J73" i="4"/>
  <c r="I73" i="4"/>
  <c r="H73" i="4"/>
  <c r="M73" i="4"/>
  <c r="L69" i="4"/>
  <c r="K69" i="4"/>
  <c r="J69" i="4"/>
  <c r="I69" i="4"/>
  <c r="H69" i="4"/>
  <c r="M69" i="4"/>
  <c r="L65" i="4"/>
  <c r="K65" i="4"/>
  <c r="J65" i="4"/>
  <c r="I65" i="4"/>
  <c r="H65" i="4"/>
  <c r="M65" i="4"/>
  <c r="L61" i="4"/>
  <c r="K61" i="4"/>
  <c r="J61" i="4"/>
  <c r="I61" i="4"/>
  <c r="H61" i="4"/>
  <c r="M61" i="4"/>
  <c r="L57" i="4"/>
  <c r="K57" i="4"/>
  <c r="J57" i="4"/>
  <c r="I57" i="4"/>
  <c r="H57" i="4"/>
  <c r="M57" i="4"/>
  <c r="L53" i="4"/>
  <c r="K53" i="4"/>
  <c r="J53" i="4"/>
  <c r="I53" i="4"/>
  <c r="H53" i="4"/>
  <c r="M53" i="4"/>
  <c r="L49" i="4"/>
  <c r="K49" i="4"/>
  <c r="J49" i="4"/>
  <c r="I49" i="4"/>
  <c r="H49" i="4"/>
  <c r="M49" i="4"/>
  <c r="L45" i="4"/>
  <c r="K45" i="4"/>
  <c r="J45" i="4"/>
  <c r="I45" i="4"/>
  <c r="H45" i="4"/>
  <c r="M45" i="4"/>
  <c r="L41" i="4"/>
  <c r="K41" i="4"/>
  <c r="J41" i="4"/>
  <c r="I41" i="4"/>
  <c r="H41" i="4"/>
  <c r="M41" i="4"/>
  <c r="L37" i="4"/>
  <c r="K37" i="4"/>
  <c r="J37" i="4"/>
  <c r="I37" i="4"/>
  <c r="H37" i="4"/>
  <c r="M37" i="4"/>
  <c r="L33" i="4"/>
  <c r="K33" i="4"/>
  <c r="J33" i="4"/>
  <c r="I33" i="4"/>
  <c r="H33" i="4"/>
  <c r="M33" i="4"/>
  <c r="L29" i="4"/>
  <c r="K29" i="4"/>
  <c r="J29" i="4"/>
  <c r="I29" i="4"/>
  <c r="H29" i="4"/>
  <c r="M29" i="4"/>
  <c r="L25" i="4"/>
  <c r="K25" i="4"/>
  <c r="J25" i="4"/>
  <c r="I25" i="4"/>
  <c r="H25" i="4"/>
  <c r="M25" i="4"/>
  <c r="L21" i="4"/>
  <c r="K21" i="4"/>
  <c r="J21" i="4"/>
  <c r="I21" i="4"/>
  <c r="H21" i="4"/>
  <c r="M21" i="4"/>
  <c r="L17" i="4"/>
  <c r="K17" i="4"/>
  <c r="J17" i="4"/>
  <c r="I17" i="4"/>
  <c r="H17" i="4"/>
  <c r="M17" i="4"/>
  <c r="L13" i="4"/>
  <c r="K13" i="4"/>
  <c r="J13" i="4"/>
  <c r="I13" i="4"/>
  <c r="H13" i="4"/>
  <c r="M13" i="4"/>
  <c r="L9" i="4"/>
  <c r="K9" i="4"/>
  <c r="J9" i="4"/>
  <c r="I9" i="4"/>
  <c r="H9" i="4"/>
  <c r="M9" i="4"/>
  <c r="W97" i="3"/>
  <c r="V97" i="3"/>
  <c r="U97" i="3"/>
  <c r="T97" i="3"/>
  <c r="S97" i="3"/>
  <c r="X97" i="3"/>
  <c r="W93" i="3"/>
  <c r="V93" i="3"/>
  <c r="U93" i="3"/>
  <c r="T93" i="3"/>
  <c r="S93" i="3"/>
  <c r="X93" i="3"/>
  <c r="W89" i="3"/>
  <c r="V89" i="3"/>
  <c r="U89" i="3"/>
  <c r="T89" i="3"/>
  <c r="S89" i="3"/>
  <c r="X89" i="3"/>
  <c r="R26" i="2"/>
  <c r="O26" i="2"/>
  <c r="N26" i="2"/>
  <c r="Q26" i="2"/>
  <c r="P26" i="2"/>
  <c r="G26" i="2"/>
  <c r="I26" i="2"/>
  <c r="H26" i="2"/>
  <c r="R18" i="2"/>
  <c r="O18" i="2"/>
  <c r="N18" i="2"/>
  <c r="Q18" i="2"/>
  <c r="P18" i="2"/>
  <c r="G18" i="2"/>
  <c r="I18" i="2"/>
  <c r="H18" i="2"/>
  <c r="R10" i="2"/>
  <c r="O10" i="2"/>
  <c r="N10" i="2"/>
  <c r="Q10" i="2"/>
  <c r="P10" i="2"/>
  <c r="G10" i="2"/>
  <c r="I10" i="2"/>
  <c r="H10" i="2"/>
  <c r="K37" i="19"/>
  <c r="I37" i="19"/>
  <c r="H37" i="19"/>
  <c r="K48" i="19"/>
  <c r="I48" i="19"/>
  <c r="H48" i="19"/>
  <c r="K41" i="19"/>
  <c r="I41" i="19"/>
  <c r="H41" i="19"/>
  <c r="K54" i="19"/>
  <c r="I54" i="19"/>
  <c r="H54" i="19"/>
  <c r="I58" i="19"/>
  <c r="H58" i="19"/>
  <c r="K58" i="19"/>
  <c r="K47" i="19"/>
  <c r="I47" i="19"/>
  <c r="H47" i="19"/>
  <c r="K40" i="19"/>
  <c r="I40" i="19"/>
  <c r="H40" i="19"/>
  <c r="K57" i="19"/>
  <c r="I57" i="19"/>
  <c r="H57" i="19"/>
  <c r="I46" i="19"/>
  <c r="H46" i="19"/>
  <c r="K46" i="19"/>
  <c r="I50" i="19"/>
  <c r="H50" i="19"/>
  <c r="K50" i="19"/>
  <c r="K39" i="19"/>
  <c r="H39" i="19"/>
  <c r="I39" i="19"/>
  <c r="K56" i="19"/>
  <c r="H56" i="19"/>
  <c r="I56" i="19"/>
  <c r="K49" i="19"/>
  <c r="I49" i="19"/>
  <c r="H49" i="19"/>
  <c r="I43" i="19"/>
  <c r="H43" i="19"/>
  <c r="K43" i="19"/>
  <c r="I51" i="19"/>
  <c r="H51" i="19"/>
  <c r="K51" i="19"/>
  <c r="I59" i="19"/>
  <c r="H59" i="19"/>
  <c r="K59" i="19"/>
  <c r="H44" i="19"/>
  <c r="K44" i="19"/>
  <c r="I44" i="19"/>
  <c r="H52" i="19"/>
  <c r="K52" i="19"/>
  <c r="I52" i="19"/>
  <c r="H60" i="19"/>
  <c r="K60" i="19"/>
  <c r="I60" i="19"/>
  <c r="K45" i="19"/>
  <c r="I45" i="19"/>
  <c r="H45" i="19"/>
  <c r="I53" i="19"/>
  <c r="H53" i="19"/>
  <c r="K53" i="19"/>
  <c r="L78" i="14"/>
  <c r="M78" i="14"/>
  <c r="L76" i="14"/>
  <c r="M76" i="14"/>
  <c r="H95" i="10"/>
  <c r="F92" i="10"/>
  <c r="H91" i="10"/>
  <c r="F58" i="6"/>
  <c r="H57" i="6"/>
  <c r="X30" i="5"/>
  <c r="W30" i="5"/>
  <c r="V30" i="5"/>
  <c r="U30" i="5"/>
  <c r="T30" i="5"/>
  <c r="S30" i="5"/>
  <c r="X26" i="5"/>
  <c r="W26" i="5"/>
  <c r="V26" i="5"/>
  <c r="U26" i="5"/>
  <c r="T26" i="5"/>
  <c r="S26" i="5"/>
  <c r="X22" i="5"/>
  <c r="W22" i="5"/>
  <c r="V22" i="5"/>
  <c r="U22" i="5"/>
  <c r="T22" i="5"/>
  <c r="S22" i="5"/>
  <c r="X17" i="5"/>
  <c r="W17" i="5"/>
  <c r="V17" i="5"/>
  <c r="U17" i="5"/>
  <c r="T17" i="5"/>
  <c r="S17" i="5"/>
  <c r="X13" i="5"/>
  <c r="W13" i="5"/>
  <c r="V13" i="5"/>
  <c r="U13" i="5"/>
  <c r="T13" i="5"/>
  <c r="S13" i="5"/>
  <c r="X9" i="5"/>
  <c r="W9" i="5"/>
  <c r="V9" i="5"/>
  <c r="U9" i="5"/>
  <c r="T9" i="5"/>
  <c r="S9" i="5"/>
  <c r="X114" i="4"/>
  <c r="W114" i="4"/>
  <c r="V114" i="4"/>
  <c r="U114" i="4"/>
  <c r="T114" i="4"/>
  <c r="S114" i="4"/>
  <c r="X110" i="4"/>
  <c r="W110" i="4"/>
  <c r="V110" i="4"/>
  <c r="U110" i="4"/>
  <c r="T110" i="4"/>
  <c r="S110" i="4"/>
  <c r="X106" i="4"/>
  <c r="W106" i="4"/>
  <c r="V106" i="4"/>
  <c r="U106" i="4"/>
  <c r="T106" i="4"/>
  <c r="S106" i="4"/>
  <c r="X102" i="4"/>
  <c r="W102" i="4"/>
  <c r="V102" i="4"/>
  <c r="U102" i="4"/>
  <c r="T102" i="4"/>
  <c r="S102" i="4"/>
  <c r="L101" i="4"/>
  <c r="K101" i="4"/>
  <c r="J101" i="4"/>
  <c r="I101" i="4"/>
  <c r="H101" i="4"/>
  <c r="M97" i="4"/>
  <c r="L97" i="4"/>
  <c r="K97" i="4"/>
  <c r="J97" i="4"/>
  <c r="I97" i="4"/>
  <c r="H97" i="4"/>
  <c r="M93" i="4"/>
  <c r="L93" i="4"/>
  <c r="K93" i="4"/>
  <c r="J93" i="4"/>
  <c r="I93" i="4"/>
  <c r="H93" i="4"/>
  <c r="M89" i="4"/>
  <c r="L89" i="4"/>
  <c r="K89" i="4"/>
  <c r="J89" i="4"/>
  <c r="I89" i="4"/>
  <c r="H89" i="4"/>
  <c r="X83" i="4"/>
  <c r="W83" i="4"/>
  <c r="V83" i="4"/>
  <c r="U83" i="4"/>
  <c r="T83" i="4"/>
  <c r="S83" i="4"/>
  <c r="X79" i="4"/>
  <c r="W79" i="4"/>
  <c r="V79" i="4"/>
  <c r="U79" i="4"/>
  <c r="T79" i="4"/>
  <c r="S79" i="4"/>
  <c r="X75" i="4"/>
  <c r="W75" i="4"/>
  <c r="V75" i="4"/>
  <c r="U75" i="4"/>
  <c r="T75" i="4"/>
  <c r="S75" i="4"/>
  <c r="X71" i="4"/>
  <c r="W71" i="4"/>
  <c r="V71" i="4"/>
  <c r="U71" i="4"/>
  <c r="T71" i="4"/>
  <c r="S71" i="4"/>
  <c r="X67" i="4"/>
  <c r="W67" i="4"/>
  <c r="V67" i="4"/>
  <c r="U67" i="4"/>
  <c r="T67" i="4"/>
  <c r="S67" i="4"/>
  <c r="X63" i="4"/>
  <c r="W63" i="4"/>
  <c r="V63" i="4"/>
  <c r="U63" i="4"/>
  <c r="T63" i="4"/>
  <c r="S63" i="4"/>
  <c r="X59" i="4"/>
  <c r="W59" i="4"/>
  <c r="V59" i="4"/>
  <c r="U59" i="4"/>
  <c r="T59" i="4"/>
  <c r="S59" i="4"/>
  <c r="X55" i="4"/>
  <c r="W55" i="4"/>
  <c r="V55" i="4"/>
  <c r="U55" i="4"/>
  <c r="T55" i="4"/>
  <c r="S55" i="4"/>
  <c r="X51" i="4"/>
  <c r="W51" i="4"/>
  <c r="V51" i="4"/>
  <c r="U51" i="4"/>
  <c r="T51" i="4"/>
  <c r="S51" i="4"/>
  <c r="X47" i="4"/>
  <c r="W47" i="4"/>
  <c r="V47" i="4"/>
  <c r="U47" i="4"/>
  <c r="T47" i="4"/>
  <c r="S47" i="4"/>
  <c r="X43" i="4"/>
  <c r="W43" i="4"/>
  <c r="V43" i="4"/>
  <c r="U43" i="4"/>
  <c r="T43" i="4"/>
  <c r="S43" i="4"/>
  <c r="X39" i="4"/>
  <c r="W39" i="4"/>
  <c r="V39" i="4"/>
  <c r="U39" i="4"/>
  <c r="T39" i="4"/>
  <c r="S39" i="4"/>
  <c r="X35" i="4"/>
  <c r="W35" i="4"/>
  <c r="V35" i="4"/>
  <c r="U35" i="4"/>
  <c r="T35" i="4"/>
  <c r="S35" i="4"/>
  <c r="X31" i="4"/>
  <c r="W31" i="4"/>
  <c r="V31" i="4"/>
  <c r="U31" i="4"/>
  <c r="T31" i="4"/>
  <c r="S31" i="4"/>
  <c r="X27" i="4"/>
  <c r="W27" i="4"/>
  <c r="V27" i="4"/>
  <c r="U27" i="4"/>
  <c r="T27" i="4"/>
  <c r="S27" i="4"/>
  <c r="X23" i="4"/>
  <c r="W23" i="4"/>
  <c r="V23" i="4"/>
  <c r="U23" i="4"/>
  <c r="T23" i="4"/>
  <c r="S23" i="4"/>
  <c r="X19" i="4"/>
  <c r="W19" i="4"/>
  <c r="V19" i="4"/>
  <c r="U19" i="4"/>
  <c r="T19" i="4"/>
  <c r="S19" i="4"/>
  <c r="X15" i="4"/>
  <c r="W15" i="4"/>
  <c r="V15" i="4"/>
  <c r="U15" i="4"/>
  <c r="T15" i="4"/>
  <c r="S15" i="4"/>
  <c r="X11" i="4"/>
  <c r="W11" i="4"/>
  <c r="V11" i="4"/>
  <c r="U11" i="4"/>
  <c r="T11" i="4"/>
  <c r="S11" i="4"/>
  <c r="X7" i="4"/>
  <c r="W7" i="4"/>
  <c r="V7" i="4"/>
  <c r="U7" i="4"/>
  <c r="T7" i="4"/>
  <c r="S7" i="4"/>
  <c r="X113" i="3"/>
  <c r="W113" i="3"/>
  <c r="V113" i="3"/>
  <c r="U113" i="3"/>
  <c r="T113" i="3"/>
  <c r="S113" i="3"/>
  <c r="X109" i="3"/>
  <c r="W109" i="3"/>
  <c r="V109" i="3"/>
  <c r="U109" i="3"/>
  <c r="T109" i="3"/>
  <c r="S109" i="3"/>
  <c r="X105" i="3"/>
  <c r="W105" i="3"/>
  <c r="V105" i="3"/>
  <c r="U105" i="3"/>
  <c r="T105" i="3"/>
  <c r="S105" i="3"/>
  <c r="X101" i="3"/>
  <c r="W101" i="3"/>
  <c r="V101" i="3"/>
  <c r="U101" i="3"/>
  <c r="T101" i="3"/>
  <c r="S101" i="3"/>
  <c r="X86" i="3"/>
  <c r="W86" i="3"/>
  <c r="V86" i="3"/>
  <c r="U86" i="3"/>
  <c r="T86" i="3"/>
  <c r="S86" i="3"/>
  <c r="X82" i="3"/>
  <c r="W82" i="3"/>
  <c r="V82" i="3"/>
  <c r="U82" i="3"/>
  <c r="T82" i="3"/>
  <c r="S82" i="3"/>
  <c r="X78" i="3"/>
  <c r="V78" i="3"/>
  <c r="U78" i="3"/>
  <c r="T78" i="3"/>
  <c r="S78" i="3"/>
  <c r="W78" i="3"/>
  <c r="X74" i="3"/>
  <c r="V74" i="3"/>
  <c r="U74" i="3"/>
  <c r="T74" i="3"/>
  <c r="S74" i="3"/>
  <c r="W74" i="3"/>
  <c r="X70" i="3"/>
  <c r="V70" i="3"/>
  <c r="U70" i="3"/>
  <c r="T70" i="3"/>
  <c r="S70" i="3"/>
  <c r="W70" i="3"/>
  <c r="X66" i="3"/>
  <c r="V66" i="3"/>
  <c r="U66" i="3"/>
  <c r="T66" i="3"/>
  <c r="S66" i="3"/>
  <c r="W66" i="3"/>
  <c r="X62" i="3"/>
  <c r="V62" i="3"/>
  <c r="U62" i="3"/>
  <c r="T62" i="3"/>
  <c r="S62" i="3"/>
  <c r="W62" i="3"/>
  <c r="X58" i="3"/>
  <c r="V58" i="3"/>
  <c r="U58" i="3"/>
  <c r="T58" i="3"/>
  <c r="S58" i="3"/>
  <c r="W58" i="3"/>
  <c r="X54" i="3"/>
  <c r="V54" i="3"/>
  <c r="U54" i="3"/>
  <c r="T54" i="3"/>
  <c r="S54" i="3"/>
  <c r="W54" i="3"/>
  <c r="X50" i="3"/>
  <c r="V50" i="3"/>
  <c r="U50" i="3"/>
  <c r="T50" i="3"/>
  <c r="S50" i="3"/>
  <c r="W50" i="3"/>
  <c r="X46" i="3"/>
  <c r="V46" i="3"/>
  <c r="U46" i="3"/>
  <c r="T46" i="3"/>
  <c r="S46" i="3"/>
  <c r="W46" i="3"/>
  <c r="X42" i="3"/>
  <c r="V42" i="3"/>
  <c r="U42" i="3"/>
  <c r="T42" i="3"/>
  <c r="S42" i="3"/>
  <c r="W42" i="3"/>
  <c r="X38" i="3"/>
  <c r="V38" i="3"/>
  <c r="U38" i="3"/>
  <c r="T38" i="3"/>
  <c r="S38" i="3"/>
  <c r="W38" i="3"/>
  <c r="X34" i="3"/>
  <c r="V34" i="3"/>
  <c r="U34" i="3"/>
  <c r="T34" i="3"/>
  <c r="S34" i="3"/>
  <c r="W34" i="3"/>
  <c r="X30" i="3"/>
  <c r="V30" i="3"/>
  <c r="U30" i="3"/>
  <c r="T30" i="3"/>
  <c r="S30" i="3"/>
  <c r="W30" i="3"/>
  <c r="X26" i="3"/>
  <c r="U26" i="3"/>
  <c r="T26" i="3"/>
  <c r="S26" i="3"/>
  <c r="W26" i="3"/>
  <c r="V26" i="3"/>
  <c r="X22" i="3"/>
  <c r="U22" i="3"/>
  <c r="T22" i="3"/>
  <c r="S22" i="3"/>
  <c r="W22" i="3"/>
  <c r="V22" i="3"/>
  <c r="X18" i="3"/>
  <c r="U18" i="3"/>
  <c r="T18" i="3"/>
  <c r="S18" i="3"/>
  <c r="W18" i="3"/>
  <c r="V18" i="3"/>
  <c r="X14" i="3"/>
  <c r="U14" i="3"/>
  <c r="T14" i="3"/>
  <c r="S14" i="3"/>
  <c r="W14" i="3"/>
  <c r="V14" i="3"/>
  <c r="X10" i="3"/>
  <c r="U10" i="3"/>
  <c r="T10" i="3"/>
  <c r="S10" i="3"/>
  <c r="W10" i="3"/>
  <c r="V10" i="3"/>
  <c r="X6" i="3"/>
  <c r="U6" i="3"/>
  <c r="T6" i="3"/>
  <c r="S6" i="3"/>
  <c r="W6" i="3"/>
  <c r="V6" i="3"/>
  <c r="P25" i="2"/>
  <c r="O25" i="2"/>
  <c r="N25" i="2"/>
  <c r="R25" i="2"/>
  <c r="Q25" i="2"/>
  <c r="H25" i="2"/>
  <c r="G25" i="2"/>
  <c r="I25" i="2"/>
  <c r="P17" i="2"/>
  <c r="O17" i="2"/>
  <c r="N17" i="2"/>
  <c r="R17" i="2"/>
  <c r="Q17" i="2"/>
  <c r="H17" i="2"/>
  <c r="G17" i="2"/>
  <c r="I17" i="2"/>
  <c r="P9" i="2"/>
  <c r="O9" i="2"/>
  <c r="N9" i="2"/>
  <c r="Q9" i="2"/>
  <c r="R9" i="2"/>
  <c r="H9" i="2"/>
  <c r="G9" i="2"/>
  <c r="I9" i="2"/>
  <c r="M112" i="3"/>
  <c r="L112" i="3"/>
  <c r="K112" i="3"/>
  <c r="J112" i="3"/>
  <c r="I112" i="3"/>
  <c r="H112" i="3"/>
  <c r="L77" i="3"/>
  <c r="K77" i="3"/>
  <c r="J77" i="3"/>
  <c r="I77" i="3"/>
  <c r="H77" i="3"/>
  <c r="M77" i="3"/>
  <c r="L61" i="3"/>
  <c r="K61" i="3"/>
  <c r="J61" i="3"/>
  <c r="I61" i="3"/>
  <c r="H61" i="3"/>
  <c r="M61" i="3"/>
  <c r="L45" i="3"/>
  <c r="K45" i="3"/>
  <c r="J45" i="3"/>
  <c r="I45" i="3"/>
  <c r="H45" i="3"/>
  <c r="M45" i="3"/>
  <c r="H10" i="3"/>
  <c r="M10" i="3"/>
  <c r="L10" i="3"/>
  <c r="K10" i="3"/>
  <c r="J10" i="3"/>
  <c r="I10" i="3"/>
  <c r="K9" i="3"/>
  <c r="J9" i="3"/>
  <c r="I9" i="3"/>
  <c r="H9" i="3"/>
  <c r="M9" i="3"/>
  <c r="L9" i="3"/>
  <c r="H74" i="3"/>
  <c r="M74" i="3"/>
  <c r="L74" i="3"/>
  <c r="K74" i="3"/>
  <c r="J74" i="3"/>
  <c r="I74" i="3"/>
  <c r="H58" i="3"/>
  <c r="M58" i="3"/>
  <c r="L58" i="3"/>
  <c r="K58" i="3"/>
  <c r="J58" i="3"/>
  <c r="I58" i="3"/>
  <c r="H42" i="3"/>
  <c r="M42" i="3"/>
  <c r="L42" i="3"/>
  <c r="K42" i="3"/>
  <c r="J42" i="3"/>
  <c r="I42" i="3"/>
  <c r="M85" i="3"/>
  <c r="L85" i="3"/>
  <c r="K85" i="3"/>
  <c r="J85" i="3"/>
  <c r="I85" i="3"/>
  <c r="H85" i="3"/>
  <c r="L65" i="3"/>
  <c r="K65" i="3"/>
  <c r="J65" i="3"/>
  <c r="I65" i="3"/>
  <c r="H65" i="3"/>
  <c r="M65" i="3"/>
  <c r="L49" i="3"/>
  <c r="K49" i="3"/>
  <c r="J49" i="3"/>
  <c r="I49" i="3"/>
  <c r="H49" i="3"/>
  <c r="M49" i="3"/>
  <c r="L33" i="3"/>
  <c r="K33" i="3"/>
  <c r="J33" i="3"/>
  <c r="I33" i="3"/>
  <c r="H33" i="3"/>
  <c r="M33" i="3"/>
  <c r="M108" i="3"/>
  <c r="L108" i="3"/>
  <c r="K108" i="3"/>
  <c r="J108" i="3"/>
  <c r="I108" i="3"/>
  <c r="H108" i="3"/>
  <c r="H82" i="3"/>
  <c r="M82" i="3"/>
  <c r="L82" i="3"/>
  <c r="K82" i="3"/>
  <c r="J82" i="3"/>
  <c r="I82" i="3"/>
  <c r="H78" i="3"/>
  <c r="M78" i="3"/>
  <c r="L78" i="3"/>
  <c r="K78" i="3"/>
  <c r="J78" i="3"/>
  <c r="I78" i="3"/>
  <c r="H62" i="3"/>
  <c r="M62" i="3"/>
  <c r="L62" i="3"/>
  <c r="K62" i="3"/>
  <c r="J62" i="3"/>
  <c r="I62" i="3"/>
  <c r="H46" i="3"/>
  <c r="M46" i="3"/>
  <c r="L46" i="3"/>
  <c r="K46" i="3"/>
  <c r="J46" i="3"/>
  <c r="I46" i="3"/>
  <c r="H30" i="3"/>
  <c r="M30" i="3"/>
  <c r="L30" i="3"/>
  <c r="K30" i="3"/>
  <c r="J30" i="3"/>
  <c r="I30" i="3"/>
  <c r="K29" i="3"/>
  <c r="J29" i="3"/>
  <c r="I29" i="3"/>
  <c r="H29" i="3"/>
  <c r="M29" i="3"/>
  <c r="L29" i="3"/>
  <c r="K25" i="3"/>
  <c r="J25" i="3"/>
  <c r="I25" i="3"/>
  <c r="H25" i="3"/>
  <c r="M25" i="3"/>
  <c r="L25" i="3"/>
  <c r="L69" i="3"/>
  <c r="K69" i="3"/>
  <c r="J69" i="3"/>
  <c r="I69" i="3"/>
  <c r="H69" i="3"/>
  <c r="M69" i="3"/>
  <c r="L53" i="3"/>
  <c r="K53" i="3"/>
  <c r="J53" i="3"/>
  <c r="I53" i="3"/>
  <c r="H53" i="3"/>
  <c r="M53" i="3"/>
  <c r="L37" i="3"/>
  <c r="K37" i="3"/>
  <c r="J37" i="3"/>
  <c r="I37" i="3"/>
  <c r="H37" i="3"/>
  <c r="M37" i="3"/>
  <c r="H26" i="3"/>
  <c r="M26" i="3"/>
  <c r="L26" i="3"/>
  <c r="K26" i="3"/>
  <c r="J26" i="3"/>
  <c r="I26" i="3"/>
  <c r="H66" i="3"/>
  <c r="M66" i="3"/>
  <c r="L66" i="3"/>
  <c r="K66" i="3"/>
  <c r="J66" i="3"/>
  <c r="I66" i="3"/>
  <c r="H50" i="3"/>
  <c r="M50" i="3"/>
  <c r="L50" i="3"/>
  <c r="K50" i="3"/>
  <c r="J50" i="3"/>
  <c r="I50" i="3"/>
  <c r="H34" i="3"/>
  <c r="M34" i="3"/>
  <c r="L34" i="3"/>
  <c r="K34" i="3"/>
  <c r="J34" i="3"/>
  <c r="I34" i="3"/>
  <c r="H22" i="3"/>
  <c r="M22" i="3"/>
  <c r="L22" i="3"/>
  <c r="K22" i="3"/>
  <c r="J22" i="3"/>
  <c r="I22" i="3"/>
  <c r="K21" i="3"/>
  <c r="J21" i="3"/>
  <c r="I21" i="3"/>
  <c r="H21" i="3"/>
  <c r="M21" i="3"/>
  <c r="L21" i="3"/>
  <c r="M88" i="3"/>
  <c r="L88" i="3"/>
  <c r="K88" i="3"/>
  <c r="J88" i="3"/>
  <c r="I88" i="3"/>
  <c r="H88" i="3"/>
  <c r="M92" i="3"/>
  <c r="L92" i="3"/>
  <c r="K92" i="3"/>
  <c r="J92" i="3"/>
  <c r="I92" i="3"/>
  <c r="H92" i="3"/>
  <c r="M96" i="3"/>
  <c r="L96" i="3"/>
  <c r="K96" i="3"/>
  <c r="J96" i="3"/>
  <c r="I96" i="3"/>
  <c r="H96" i="3"/>
  <c r="M100" i="3"/>
  <c r="L100" i="3"/>
  <c r="K100" i="3"/>
  <c r="J100" i="3"/>
  <c r="I100" i="3"/>
  <c r="H100" i="3"/>
  <c r="L8" i="3"/>
  <c r="I8" i="3"/>
  <c r="H8" i="3"/>
  <c r="M8" i="3"/>
  <c r="K8" i="3"/>
  <c r="J8" i="3"/>
  <c r="L12" i="3"/>
  <c r="I12" i="3"/>
  <c r="H12" i="3"/>
  <c r="M12" i="3"/>
  <c r="K12" i="3"/>
  <c r="J12" i="3"/>
  <c r="L16" i="3"/>
  <c r="I16" i="3"/>
  <c r="H16" i="3"/>
  <c r="M16" i="3"/>
  <c r="K16" i="3"/>
  <c r="J16" i="3"/>
  <c r="L20" i="3"/>
  <c r="I20" i="3"/>
  <c r="H20" i="3"/>
  <c r="M20" i="3"/>
  <c r="K20" i="3"/>
  <c r="J20" i="3"/>
  <c r="L24" i="3"/>
  <c r="I24" i="3"/>
  <c r="H24" i="3"/>
  <c r="M24" i="3"/>
  <c r="K24" i="3"/>
  <c r="J24" i="3"/>
  <c r="L28" i="3"/>
  <c r="I28" i="3"/>
  <c r="H28" i="3"/>
  <c r="M28" i="3"/>
  <c r="K28" i="3"/>
  <c r="J28" i="3"/>
  <c r="L32" i="3"/>
  <c r="J32" i="3"/>
  <c r="I32" i="3"/>
  <c r="H32" i="3"/>
  <c r="M32" i="3"/>
  <c r="K32" i="3"/>
  <c r="L36" i="3"/>
  <c r="J36" i="3"/>
  <c r="I36" i="3"/>
  <c r="H36" i="3"/>
  <c r="M36" i="3"/>
  <c r="K36" i="3"/>
  <c r="L40" i="3"/>
  <c r="J40" i="3"/>
  <c r="I40" i="3"/>
  <c r="H40" i="3"/>
  <c r="M40" i="3"/>
  <c r="K40" i="3"/>
  <c r="L44" i="3"/>
  <c r="J44" i="3"/>
  <c r="I44" i="3"/>
  <c r="H44" i="3"/>
  <c r="M44" i="3"/>
  <c r="K44" i="3"/>
  <c r="L48" i="3"/>
  <c r="J48" i="3"/>
  <c r="I48" i="3"/>
  <c r="H48" i="3"/>
  <c r="M48" i="3"/>
  <c r="K48" i="3"/>
  <c r="L52" i="3"/>
  <c r="J52" i="3"/>
  <c r="I52" i="3"/>
  <c r="H52" i="3"/>
  <c r="M52" i="3"/>
  <c r="K52" i="3"/>
  <c r="L56" i="3"/>
  <c r="J56" i="3"/>
  <c r="I56" i="3"/>
  <c r="H56" i="3"/>
  <c r="M56" i="3"/>
  <c r="K56" i="3"/>
  <c r="L60" i="3"/>
  <c r="J60" i="3"/>
  <c r="I60" i="3"/>
  <c r="H60" i="3"/>
  <c r="M60" i="3"/>
  <c r="K60" i="3"/>
  <c r="L64" i="3"/>
  <c r="J64" i="3"/>
  <c r="I64" i="3"/>
  <c r="H64" i="3"/>
  <c r="M64" i="3"/>
  <c r="K64" i="3"/>
  <c r="L68" i="3"/>
  <c r="J68" i="3"/>
  <c r="I68" i="3"/>
  <c r="H68" i="3"/>
  <c r="M68" i="3"/>
  <c r="K68" i="3"/>
  <c r="L72" i="3"/>
  <c r="J72" i="3"/>
  <c r="I72" i="3"/>
  <c r="H72" i="3"/>
  <c r="M72" i="3"/>
  <c r="K72" i="3"/>
  <c r="L76" i="3"/>
  <c r="J76" i="3"/>
  <c r="I76" i="3"/>
  <c r="H76" i="3"/>
  <c r="M76" i="3"/>
  <c r="K76" i="3"/>
  <c r="L80" i="3"/>
  <c r="K80" i="3"/>
  <c r="J80" i="3"/>
  <c r="I80" i="3"/>
  <c r="H80" i="3"/>
  <c r="M80" i="3"/>
  <c r="L84" i="3"/>
  <c r="K84" i="3"/>
  <c r="J84" i="3"/>
  <c r="I84" i="3"/>
  <c r="H84" i="3"/>
  <c r="M84" i="3"/>
  <c r="L103" i="3"/>
  <c r="K103" i="3"/>
  <c r="J103" i="3"/>
  <c r="I103" i="3"/>
  <c r="H103" i="3"/>
  <c r="M103" i="3"/>
  <c r="L107" i="3"/>
  <c r="K107" i="3"/>
  <c r="J107" i="3"/>
  <c r="I107" i="3"/>
  <c r="H107" i="3"/>
  <c r="M107" i="3"/>
  <c r="L111" i="3"/>
  <c r="K111" i="3"/>
  <c r="J111" i="3"/>
  <c r="I111" i="3"/>
  <c r="H111" i="3"/>
  <c r="M111" i="3"/>
  <c r="K91" i="3"/>
  <c r="J91" i="3"/>
  <c r="I91" i="3"/>
  <c r="H91" i="3"/>
  <c r="M91" i="3"/>
  <c r="L91" i="3"/>
  <c r="K95" i="3"/>
  <c r="J95" i="3"/>
  <c r="I95" i="3"/>
  <c r="H95" i="3"/>
  <c r="M95" i="3"/>
  <c r="L95" i="3"/>
  <c r="K99" i="3"/>
  <c r="J99" i="3"/>
  <c r="I99" i="3"/>
  <c r="H99" i="3"/>
  <c r="M99" i="3"/>
  <c r="L99" i="3"/>
  <c r="J7" i="3"/>
  <c r="M7" i="3"/>
  <c r="L7" i="3"/>
  <c r="I7" i="3"/>
  <c r="H7" i="3"/>
  <c r="K7" i="3"/>
  <c r="J11" i="3"/>
  <c r="M11" i="3"/>
  <c r="L11" i="3"/>
  <c r="H11" i="3"/>
  <c r="K11" i="3"/>
  <c r="I11" i="3"/>
  <c r="J15" i="3"/>
  <c r="M15" i="3"/>
  <c r="L15" i="3"/>
  <c r="K15" i="3"/>
  <c r="I15" i="3"/>
  <c r="H15" i="3"/>
  <c r="J19" i="3"/>
  <c r="M19" i="3"/>
  <c r="L19" i="3"/>
  <c r="K19" i="3"/>
  <c r="I19" i="3"/>
  <c r="H19" i="3"/>
  <c r="J23" i="3"/>
  <c r="M23" i="3"/>
  <c r="L23" i="3"/>
  <c r="K23" i="3"/>
  <c r="I23" i="3"/>
  <c r="H23" i="3"/>
  <c r="J27" i="3"/>
  <c r="M27" i="3"/>
  <c r="L27" i="3"/>
  <c r="K27" i="3"/>
  <c r="I27" i="3"/>
  <c r="H27" i="3"/>
  <c r="J31" i="3"/>
  <c r="H31" i="3"/>
  <c r="M31" i="3"/>
  <c r="L31" i="3"/>
  <c r="K31" i="3"/>
  <c r="I31" i="3"/>
  <c r="J35" i="3"/>
  <c r="H35" i="3"/>
  <c r="M35" i="3"/>
  <c r="L35" i="3"/>
  <c r="K35" i="3"/>
  <c r="I35" i="3"/>
  <c r="J39" i="3"/>
  <c r="H39" i="3"/>
  <c r="M39" i="3"/>
  <c r="L39" i="3"/>
  <c r="K39" i="3"/>
  <c r="I39" i="3"/>
  <c r="J43" i="3"/>
  <c r="H43" i="3"/>
  <c r="M43" i="3"/>
  <c r="L43" i="3"/>
  <c r="K43" i="3"/>
  <c r="I43" i="3"/>
  <c r="J47" i="3"/>
  <c r="H47" i="3"/>
  <c r="M47" i="3"/>
  <c r="L47" i="3"/>
  <c r="K47" i="3"/>
  <c r="I47" i="3"/>
  <c r="J51" i="3"/>
  <c r="H51" i="3"/>
  <c r="M51" i="3"/>
  <c r="L51" i="3"/>
  <c r="K51" i="3"/>
  <c r="I51" i="3"/>
  <c r="J55" i="3"/>
  <c r="H55" i="3"/>
  <c r="M55" i="3"/>
  <c r="L55" i="3"/>
  <c r="K55" i="3"/>
  <c r="I55" i="3"/>
  <c r="J59" i="3"/>
  <c r="H59" i="3"/>
  <c r="M59" i="3"/>
  <c r="L59" i="3"/>
  <c r="K59" i="3"/>
  <c r="I59" i="3"/>
  <c r="J63" i="3"/>
  <c r="H63" i="3"/>
  <c r="M63" i="3"/>
  <c r="L63" i="3"/>
  <c r="K63" i="3"/>
  <c r="I63" i="3"/>
  <c r="J67" i="3"/>
  <c r="H67" i="3"/>
  <c r="M67" i="3"/>
  <c r="L67" i="3"/>
  <c r="K67" i="3"/>
  <c r="I67" i="3"/>
  <c r="J71" i="3"/>
  <c r="H71" i="3"/>
  <c r="M71" i="3"/>
  <c r="L71" i="3"/>
  <c r="K71" i="3"/>
  <c r="I71" i="3"/>
  <c r="J75" i="3"/>
  <c r="H75" i="3"/>
  <c r="M75" i="3"/>
  <c r="L75" i="3"/>
  <c r="K75" i="3"/>
  <c r="I75" i="3"/>
  <c r="J79" i="3"/>
  <c r="H79" i="3"/>
  <c r="M79" i="3"/>
  <c r="L79" i="3"/>
  <c r="K79" i="3"/>
  <c r="I79" i="3"/>
  <c r="J83" i="3"/>
  <c r="I83" i="3"/>
  <c r="H83" i="3"/>
  <c r="M83" i="3"/>
  <c r="L83" i="3"/>
  <c r="K83" i="3"/>
  <c r="J87" i="3"/>
  <c r="I87" i="3"/>
  <c r="H87" i="3"/>
  <c r="L87" i="3"/>
  <c r="K87" i="3"/>
  <c r="J102" i="3"/>
  <c r="I102" i="3"/>
  <c r="H102" i="3"/>
  <c r="M102" i="3"/>
  <c r="L102" i="3"/>
  <c r="K102" i="3"/>
  <c r="J106" i="3"/>
  <c r="I106" i="3"/>
  <c r="H106" i="3"/>
  <c r="M106" i="3"/>
  <c r="L106" i="3"/>
  <c r="K106" i="3"/>
  <c r="J110" i="3"/>
  <c r="I110" i="3"/>
  <c r="H110" i="3"/>
  <c r="M110" i="3"/>
  <c r="L110" i="3"/>
  <c r="K110" i="3"/>
  <c r="J114" i="3"/>
  <c r="I114" i="3"/>
  <c r="H114" i="3"/>
  <c r="M114" i="3"/>
  <c r="L114" i="3"/>
  <c r="K114" i="3"/>
  <c r="I90" i="3"/>
  <c r="H90" i="3"/>
  <c r="M90" i="3"/>
  <c r="L90" i="3"/>
  <c r="K90" i="3"/>
  <c r="J90" i="3"/>
  <c r="I94" i="3"/>
  <c r="H94" i="3"/>
  <c r="M94" i="3"/>
  <c r="L94" i="3"/>
  <c r="K94" i="3"/>
  <c r="J94" i="3"/>
  <c r="I98" i="3"/>
  <c r="H98" i="3"/>
  <c r="M98" i="3"/>
  <c r="L98" i="3"/>
  <c r="K98" i="3"/>
  <c r="J98" i="3"/>
  <c r="H86" i="3"/>
  <c r="M86" i="3"/>
  <c r="L86" i="3"/>
  <c r="K86" i="3"/>
  <c r="J86" i="3"/>
  <c r="I86" i="3"/>
  <c r="H105" i="3"/>
  <c r="M105" i="3"/>
  <c r="L105" i="3"/>
  <c r="K105" i="3"/>
  <c r="J105" i="3"/>
  <c r="I105" i="3"/>
  <c r="H109" i="3"/>
  <c r="M109" i="3"/>
  <c r="L109" i="3"/>
  <c r="K109" i="3"/>
  <c r="J109" i="3"/>
  <c r="I109" i="3"/>
  <c r="H113" i="3"/>
  <c r="M113" i="3"/>
  <c r="L113" i="3"/>
  <c r="K113" i="3"/>
  <c r="J113" i="3"/>
  <c r="I113" i="3"/>
  <c r="M89" i="3"/>
  <c r="L89" i="3"/>
  <c r="K89" i="3"/>
  <c r="J89" i="3"/>
  <c r="I89" i="3"/>
  <c r="H89" i="3"/>
  <c r="M93" i="3"/>
  <c r="L93" i="3"/>
  <c r="K93" i="3"/>
  <c r="J93" i="3"/>
  <c r="I93" i="3"/>
  <c r="H93" i="3"/>
  <c r="M97" i="3"/>
  <c r="L97" i="3"/>
  <c r="K97" i="3"/>
  <c r="J97" i="3"/>
  <c r="I97" i="3"/>
  <c r="H97" i="3"/>
  <c r="L101" i="3"/>
  <c r="K101" i="3"/>
  <c r="J101" i="3"/>
  <c r="I101" i="3"/>
  <c r="H101" i="3"/>
  <c r="M458" i="14"/>
  <c r="L458" i="14"/>
  <c r="M450" i="14"/>
  <c r="L450" i="14"/>
  <c r="M453" i="14"/>
  <c r="L453" i="14"/>
  <c r="M448" i="14"/>
  <c r="L448" i="14"/>
  <c r="M456" i="14"/>
  <c r="L456" i="14"/>
  <c r="M451" i="14"/>
  <c r="L451" i="14"/>
  <c r="M454" i="14"/>
  <c r="L454" i="14"/>
  <c r="M449" i="14"/>
  <c r="L449" i="14"/>
  <c r="M457" i="14"/>
  <c r="L457" i="14"/>
  <c r="L452" i="14"/>
  <c r="M452" i="14"/>
  <c r="M455" i="14"/>
  <c r="L455" i="14"/>
  <c r="M81" i="3"/>
  <c r="L81" i="3"/>
  <c r="K81" i="3"/>
  <c r="J81" i="3"/>
  <c r="I81" i="3"/>
  <c r="H81" i="3"/>
  <c r="L73" i="3"/>
  <c r="K73" i="3"/>
  <c r="J73" i="3"/>
  <c r="I73" i="3"/>
  <c r="H73" i="3"/>
  <c r="M73" i="3"/>
  <c r="L57" i="3"/>
  <c r="K57" i="3"/>
  <c r="J57" i="3"/>
  <c r="I57" i="3"/>
  <c r="H57" i="3"/>
  <c r="M57" i="3"/>
  <c r="L41" i="3"/>
  <c r="K41" i="3"/>
  <c r="J41" i="3"/>
  <c r="I41" i="3"/>
  <c r="H41" i="3"/>
  <c r="M41" i="3"/>
  <c r="H18" i="3"/>
  <c r="M18" i="3"/>
  <c r="L18" i="3"/>
  <c r="K18" i="3"/>
  <c r="J18" i="3"/>
  <c r="I18" i="3"/>
  <c r="K17" i="3"/>
  <c r="J17" i="3"/>
  <c r="I17" i="3"/>
  <c r="H17" i="3"/>
  <c r="M17" i="3"/>
  <c r="L17" i="3"/>
  <c r="G58" i="6"/>
  <c r="G59" i="6"/>
  <c r="H70" i="3"/>
  <c r="M70" i="3"/>
  <c r="L70" i="3"/>
  <c r="K70" i="3"/>
  <c r="J70" i="3"/>
  <c r="I70" i="3"/>
  <c r="H54" i="3"/>
  <c r="M54" i="3"/>
  <c r="L54" i="3"/>
  <c r="K54" i="3"/>
  <c r="J54" i="3"/>
  <c r="I54" i="3"/>
  <c r="H38" i="3"/>
  <c r="M38" i="3"/>
  <c r="L38" i="3"/>
  <c r="K38" i="3"/>
  <c r="J38" i="3"/>
  <c r="I38" i="3"/>
  <c r="H14" i="3"/>
  <c r="M14" i="3"/>
  <c r="L14" i="3"/>
  <c r="K14" i="3"/>
  <c r="J14" i="3"/>
  <c r="I14" i="3"/>
  <c r="K13" i="3"/>
  <c r="J13" i="3"/>
  <c r="I13" i="3"/>
  <c r="H13" i="3"/>
  <c r="M13" i="3"/>
  <c r="L13" i="3"/>
  <c r="J65" i="59"/>
  <c r="J43" i="59"/>
  <c r="J175" i="59"/>
  <c r="R70" i="57"/>
  <c r="S70" i="57"/>
  <c r="S37" i="57"/>
  <c r="Q37" i="57"/>
  <c r="T70" i="56"/>
  <c r="S70" i="56"/>
  <c r="R70" i="56"/>
  <c r="Q70" i="56"/>
  <c r="AE37" i="57"/>
  <c r="AB37" i="57"/>
  <c r="AA37" i="57"/>
  <c r="AD37" i="57"/>
  <c r="AC37" i="57"/>
  <c r="K70" i="56"/>
  <c r="J70" i="56"/>
  <c r="I70" i="56"/>
  <c r="H70" i="56"/>
  <c r="AD70" i="56"/>
  <c r="AB70" i="56"/>
  <c r="AA70" i="56"/>
  <c r="AG70" i="56" s="1"/>
  <c r="AF70" i="56"/>
  <c r="AE70" i="56"/>
  <c r="AC70" i="56"/>
  <c r="H71" i="55"/>
  <c r="J71" i="55"/>
  <c r="I71" i="55"/>
  <c r="K71" i="55"/>
  <c r="AG37" i="56"/>
  <c r="AE37" i="56"/>
  <c r="AD37" i="56"/>
  <c r="AB37" i="56"/>
  <c r="AA37" i="56"/>
  <c r="AC37" i="56"/>
  <c r="R37" i="56"/>
  <c r="Q37" i="56"/>
  <c r="T37" i="56"/>
  <c r="S37" i="56"/>
  <c r="J37" i="56"/>
  <c r="I37" i="56"/>
  <c r="H37" i="56"/>
  <c r="K37" i="56"/>
  <c r="T71" i="55"/>
  <c r="R71" i="55"/>
  <c r="Q71" i="55"/>
  <c r="S71" i="55"/>
  <c r="Q70" i="54"/>
  <c r="S70" i="54"/>
  <c r="R70" i="54"/>
  <c r="T70" i="54"/>
  <c r="I70" i="54"/>
  <c r="H70" i="54"/>
  <c r="K70" i="54"/>
  <c r="J70" i="54"/>
  <c r="AG38" i="55"/>
  <c r="AE38" i="55"/>
  <c r="AC38" i="55"/>
  <c r="AA38" i="55"/>
  <c r="AD38" i="55"/>
  <c r="AB38" i="55"/>
  <c r="Q38" i="55"/>
  <c r="S38" i="55"/>
  <c r="R38" i="55"/>
  <c r="T38" i="55"/>
  <c r="AF70" i="54"/>
  <c r="AE70" i="54"/>
  <c r="AD70" i="54"/>
  <c r="AC70" i="54"/>
  <c r="AA70" i="54"/>
  <c r="AG70" i="54" s="1"/>
  <c r="AB70" i="54"/>
  <c r="AG37" i="54"/>
  <c r="AE37" i="54"/>
  <c r="AD37" i="54"/>
  <c r="AB37" i="54"/>
  <c r="AA37" i="54"/>
  <c r="AC37" i="54"/>
  <c r="I38" i="55"/>
  <c r="H38" i="55"/>
  <c r="K38" i="55"/>
  <c r="J38" i="55"/>
  <c r="R37" i="54"/>
  <c r="Q37" i="54"/>
  <c r="T37" i="54"/>
  <c r="S37" i="54"/>
  <c r="J37" i="54"/>
  <c r="I37" i="54"/>
  <c r="K37" i="54"/>
  <c r="H37" i="54"/>
  <c r="AF71" i="55"/>
  <c r="AE71" i="55"/>
  <c r="AD71" i="55"/>
  <c r="AC71" i="55"/>
  <c r="AB71" i="55"/>
  <c r="AA71" i="55"/>
  <c r="AG71" i="55" s="1"/>
  <c r="R11" i="48"/>
  <c r="Q11" i="48"/>
  <c r="P11" i="48"/>
  <c r="O11" i="48"/>
  <c r="T11" i="48"/>
  <c r="S11" i="48"/>
  <c r="I11" i="48"/>
  <c r="H11" i="48"/>
  <c r="G11" i="48"/>
  <c r="L146" i="49"/>
  <c r="P16" i="50"/>
  <c r="S16" i="50"/>
  <c r="R16" i="50"/>
  <c r="Q16" i="50"/>
  <c r="T16" i="50"/>
  <c r="H16" i="50"/>
  <c r="J16" i="50"/>
  <c r="I16" i="50"/>
  <c r="N16" i="49"/>
  <c r="M16" i="49"/>
  <c r="L16" i="49"/>
  <c r="T11" i="47"/>
  <c r="S11" i="47"/>
  <c r="R11" i="47"/>
  <c r="Q11" i="47"/>
  <c r="P11" i="47"/>
  <c r="O11" i="47"/>
  <c r="I11" i="47"/>
  <c r="H11" i="47"/>
  <c r="G11" i="47"/>
  <c r="M11" i="48"/>
  <c r="L11" i="48"/>
  <c r="K11" i="48"/>
  <c r="AU8" i="46"/>
  <c r="AT8" i="46"/>
  <c r="AS8" i="46"/>
  <c r="AR8" i="46"/>
  <c r="BM37" i="46"/>
  <c r="BL37" i="46"/>
  <c r="BK37" i="46"/>
  <c r="BJ37" i="46"/>
  <c r="BD8" i="46"/>
  <c r="BC8" i="46"/>
  <c r="AL8" i="46"/>
  <c r="AK8" i="46"/>
  <c r="AJ8" i="46"/>
  <c r="AI8" i="46"/>
  <c r="T38" i="45"/>
  <c r="S38" i="45"/>
  <c r="R38" i="45"/>
  <c r="Q38" i="45"/>
  <c r="AB9" i="45"/>
  <c r="AA9" i="45"/>
  <c r="Z9" i="45"/>
  <c r="AC9" i="45"/>
  <c r="R16" i="49"/>
  <c r="Q16" i="49"/>
  <c r="P16" i="49"/>
  <c r="T16" i="49"/>
  <c r="S16" i="49"/>
  <c r="BB37" i="46"/>
  <c r="BA37" i="46"/>
  <c r="Z8" i="46"/>
  <c r="AC8" i="46"/>
  <c r="AB8" i="46"/>
  <c r="AA8" i="46"/>
  <c r="K38" i="45"/>
  <c r="J38" i="45"/>
  <c r="I38" i="45"/>
  <c r="H38" i="45"/>
  <c r="T9" i="45"/>
  <c r="S9" i="45"/>
  <c r="R9" i="45"/>
  <c r="Q9" i="45"/>
  <c r="J16" i="49"/>
  <c r="I16" i="49"/>
  <c r="H16" i="49"/>
  <c r="AR37" i="46"/>
  <c r="AU37" i="46"/>
  <c r="AT37" i="46"/>
  <c r="AS37" i="46"/>
  <c r="R8" i="46"/>
  <c r="Q8" i="46"/>
  <c r="T8" i="46"/>
  <c r="S8" i="46"/>
  <c r="AC71" i="45"/>
  <c r="AB71" i="45"/>
  <c r="AA71" i="45"/>
  <c r="Z71" i="45"/>
  <c r="K9" i="45"/>
  <c r="J9" i="45"/>
  <c r="I9" i="45"/>
  <c r="H9" i="45"/>
  <c r="BD37" i="46"/>
  <c r="BC37" i="46"/>
  <c r="AJ37" i="46"/>
  <c r="AI37" i="46"/>
  <c r="AL37" i="46"/>
  <c r="AK37" i="46"/>
  <c r="J8" i="46"/>
  <c r="I8" i="46"/>
  <c r="H8" i="46"/>
  <c r="K8" i="46"/>
  <c r="Q71" i="45"/>
  <c r="T71" i="45"/>
  <c r="S71" i="45"/>
  <c r="R71" i="45"/>
  <c r="AC42" i="45"/>
  <c r="AB42" i="45"/>
  <c r="AA42" i="45"/>
  <c r="Z42" i="45"/>
  <c r="N16" i="50"/>
  <c r="M16" i="50"/>
  <c r="L16" i="50"/>
  <c r="O129" i="47"/>
  <c r="N129" i="47"/>
  <c r="M129" i="47"/>
  <c r="L129" i="47"/>
  <c r="K129" i="47"/>
  <c r="AB37" i="46"/>
  <c r="AA37" i="46"/>
  <c r="Z37" i="46"/>
  <c r="AC37" i="46"/>
  <c r="I71" i="45"/>
  <c r="H71" i="45"/>
  <c r="K71" i="45"/>
  <c r="J71" i="45"/>
  <c r="T42" i="45"/>
  <c r="S42" i="45"/>
  <c r="R42" i="45"/>
  <c r="Q42" i="45"/>
  <c r="T37" i="46"/>
  <c r="S37" i="46"/>
  <c r="R37" i="46"/>
  <c r="Q37" i="46"/>
  <c r="BM8" i="46"/>
  <c r="BL8" i="46"/>
  <c r="BK8" i="46"/>
  <c r="BJ8" i="46"/>
  <c r="H42" i="45"/>
  <c r="K42" i="45"/>
  <c r="J42" i="45"/>
  <c r="I42" i="45"/>
  <c r="H146" i="50"/>
  <c r="K146" i="50" s="1"/>
  <c r="G146" i="50"/>
  <c r="I146" i="50"/>
  <c r="AC38" i="45"/>
  <c r="AB38" i="45"/>
  <c r="AA38" i="45"/>
  <c r="Z38" i="45"/>
  <c r="K37" i="44"/>
  <c r="J37" i="44"/>
  <c r="I37" i="44"/>
  <c r="H37" i="44"/>
  <c r="BB8" i="46"/>
  <c r="BA8" i="46"/>
  <c r="M11" i="47"/>
  <c r="L11" i="47"/>
  <c r="K11" i="47"/>
  <c r="BK39" i="43"/>
  <c r="BJ39" i="43"/>
  <c r="BM39" i="43"/>
  <c r="BL39" i="43"/>
  <c r="AL10" i="43"/>
  <c r="AK10" i="43"/>
  <c r="AJ10" i="43"/>
  <c r="AI10" i="43"/>
  <c r="J42" i="42"/>
  <c r="I42" i="42"/>
  <c r="H42" i="42"/>
  <c r="K42" i="42"/>
  <c r="BC39" i="43"/>
  <c r="BB39" i="43"/>
  <c r="BA39" i="43"/>
  <c r="BD39" i="43"/>
  <c r="AC10" i="43"/>
  <c r="AB10" i="43"/>
  <c r="AA10" i="43"/>
  <c r="Z10" i="43"/>
  <c r="AU39" i="43"/>
  <c r="AT39" i="43"/>
  <c r="AS39" i="43"/>
  <c r="AR39" i="43"/>
  <c r="Q10" i="43"/>
  <c r="T10" i="43"/>
  <c r="S10" i="43"/>
  <c r="R10" i="43"/>
  <c r="AC38" i="42"/>
  <c r="AB38" i="42"/>
  <c r="AA38" i="42"/>
  <c r="Z38" i="42"/>
  <c r="T37" i="44"/>
  <c r="S37" i="44"/>
  <c r="R37" i="44"/>
  <c r="AL39" i="43"/>
  <c r="AK39" i="43"/>
  <c r="AJ39" i="43"/>
  <c r="AI39" i="43"/>
  <c r="I10" i="43"/>
  <c r="H10" i="43"/>
  <c r="K10" i="43"/>
  <c r="J10" i="43"/>
  <c r="T38" i="42"/>
  <c r="S38" i="42"/>
  <c r="R38" i="42"/>
  <c r="Q38" i="42"/>
  <c r="AC9" i="42"/>
  <c r="AB9" i="42"/>
  <c r="AA9" i="42"/>
  <c r="Z9" i="42"/>
  <c r="K37" i="46"/>
  <c r="J37" i="46"/>
  <c r="I37" i="46"/>
  <c r="H37" i="46"/>
  <c r="AC39" i="43"/>
  <c r="AB39" i="43"/>
  <c r="AA39" i="43"/>
  <c r="Z39" i="43"/>
  <c r="H38" i="42"/>
  <c r="K38" i="42"/>
  <c r="J38" i="42"/>
  <c r="I38" i="42"/>
  <c r="T9" i="42"/>
  <c r="S9" i="42"/>
  <c r="R9" i="42"/>
  <c r="Q9" i="42"/>
  <c r="T39" i="43"/>
  <c r="S39" i="43"/>
  <c r="R39" i="43"/>
  <c r="Q39" i="43"/>
  <c r="BM10" i="43"/>
  <c r="BL10" i="43"/>
  <c r="BK10" i="43"/>
  <c r="BJ10" i="43"/>
  <c r="AA71" i="42"/>
  <c r="Z71" i="42"/>
  <c r="AC71" i="42"/>
  <c r="AB71" i="42"/>
  <c r="K9" i="42"/>
  <c r="J9" i="42"/>
  <c r="I9" i="42"/>
  <c r="H9" i="42"/>
  <c r="K39" i="43"/>
  <c r="J39" i="43"/>
  <c r="I39" i="43"/>
  <c r="H39" i="43"/>
  <c r="BD10" i="43"/>
  <c r="BC10" i="43"/>
  <c r="BB10" i="43"/>
  <c r="BA10" i="43"/>
  <c r="S71" i="42"/>
  <c r="R71" i="42"/>
  <c r="Q71" i="42"/>
  <c r="T71" i="42"/>
  <c r="Z42" i="42"/>
  <c r="AC42" i="42"/>
  <c r="AB42" i="42"/>
  <c r="AA42" i="42"/>
  <c r="AU10" i="43"/>
  <c r="AT10" i="43"/>
  <c r="AS10" i="43"/>
  <c r="AR10" i="43"/>
  <c r="AA38" i="41"/>
  <c r="AG38" i="41"/>
  <c r="AE38" i="41"/>
  <c r="AD38" i="41"/>
  <c r="AC38" i="41"/>
  <c r="AB38" i="41"/>
  <c r="K9" i="41"/>
  <c r="J9" i="41"/>
  <c r="I9" i="41"/>
  <c r="H9" i="41"/>
  <c r="H37" i="40"/>
  <c r="K37" i="40"/>
  <c r="J37" i="40"/>
  <c r="I37" i="40"/>
  <c r="T71" i="41"/>
  <c r="S71" i="41"/>
  <c r="R71" i="41"/>
  <c r="Q71" i="41"/>
  <c r="AF41" i="40"/>
  <c r="AE41" i="40"/>
  <c r="AD41" i="40"/>
  <c r="AC41" i="40"/>
  <c r="AB41" i="40"/>
  <c r="AA41" i="40"/>
  <c r="AG41" i="40" s="1"/>
  <c r="K71" i="41"/>
  <c r="J71" i="41"/>
  <c r="I71" i="41"/>
  <c r="H71" i="41"/>
  <c r="S38" i="41"/>
  <c r="R38" i="41"/>
  <c r="Q38" i="41"/>
  <c r="T38" i="41"/>
  <c r="AA8" i="40"/>
  <c r="AG8" i="40"/>
  <c r="AE8" i="40"/>
  <c r="AD8" i="40"/>
  <c r="AC8" i="40"/>
  <c r="AB8" i="40"/>
  <c r="K38" i="41"/>
  <c r="J38" i="41"/>
  <c r="I38" i="41"/>
  <c r="H38" i="41"/>
  <c r="R41" i="40"/>
  <c r="Q41" i="40"/>
  <c r="T41" i="40"/>
  <c r="S41" i="40"/>
  <c r="AC42" i="41"/>
  <c r="AB42" i="41"/>
  <c r="AA42" i="41"/>
  <c r="AG42" i="41" s="1"/>
  <c r="AF42" i="41"/>
  <c r="AE42" i="41"/>
  <c r="AD42" i="41"/>
  <c r="AE70" i="40"/>
  <c r="AD70" i="40"/>
  <c r="AC70" i="40"/>
  <c r="AB70" i="40"/>
  <c r="AA70" i="40"/>
  <c r="AG70" i="40" s="1"/>
  <c r="AF70" i="40"/>
  <c r="J41" i="40"/>
  <c r="I41" i="40"/>
  <c r="H41" i="40"/>
  <c r="K41" i="40"/>
  <c r="S8" i="40"/>
  <c r="R8" i="40"/>
  <c r="Q8" i="40"/>
  <c r="T8" i="40"/>
  <c r="K71" i="42"/>
  <c r="J71" i="42"/>
  <c r="I71" i="42"/>
  <c r="H71" i="42"/>
  <c r="AD9" i="41"/>
  <c r="AC9" i="41"/>
  <c r="AB9" i="41"/>
  <c r="AA9" i="41"/>
  <c r="AG9" i="41"/>
  <c r="AE9" i="41"/>
  <c r="AE37" i="40"/>
  <c r="AD37" i="40"/>
  <c r="AC37" i="40"/>
  <c r="AB37" i="40"/>
  <c r="AA37" i="40"/>
  <c r="AG37" i="40"/>
  <c r="K8" i="40"/>
  <c r="J8" i="40"/>
  <c r="I8" i="40"/>
  <c r="H8" i="40"/>
  <c r="R42" i="42"/>
  <c r="Q42" i="42"/>
  <c r="T42" i="42"/>
  <c r="S42" i="42"/>
  <c r="T42" i="41"/>
  <c r="S42" i="41"/>
  <c r="R42" i="41"/>
  <c r="Q42" i="41"/>
  <c r="T70" i="40"/>
  <c r="S70" i="40"/>
  <c r="R70" i="40"/>
  <c r="Q70" i="40"/>
  <c r="S38" i="37"/>
  <c r="R38" i="37"/>
  <c r="Q38" i="37"/>
  <c r="T38" i="37"/>
  <c r="AB71" i="37"/>
  <c r="AA71" i="37"/>
  <c r="AG71" i="37" s="1"/>
  <c r="AF71" i="37"/>
  <c r="AE71" i="37"/>
  <c r="AD71" i="37"/>
  <c r="AC71" i="37"/>
  <c r="K38" i="37"/>
  <c r="J38" i="37"/>
  <c r="I38" i="37"/>
  <c r="H38" i="37"/>
  <c r="AI38" i="37"/>
  <c r="AF38" i="37"/>
  <c r="K42" i="41"/>
  <c r="J42" i="41"/>
  <c r="I42" i="41"/>
  <c r="H42" i="41"/>
  <c r="T71" i="37"/>
  <c r="S71" i="37"/>
  <c r="R71" i="37"/>
  <c r="Q71" i="37"/>
  <c r="K71" i="37"/>
  <c r="J71" i="37"/>
  <c r="I71" i="37"/>
  <c r="H71" i="37"/>
  <c r="AD71" i="41"/>
  <c r="AC71" i="41"/>
  <c r="AB71" i="41"/>
  <c r="AA71" i="41"/>
  <c r="AG71" i="41" s="1"/>
  <c r="AF71" i="41"/>
  <c r="AE71" i="41"/>
  <c r="T9" i="41"/>
  <c r="S9" i="41"/>
  <c r="R9" i="41"/>
  <c r="Q9" i="41"/>
  <c r="T37" i="40"/>
  <c r="S37" i="40"/>
  <c r="R37" i="40"/>
  <c r="Q37" i="40"/>
  <c r="AA38" i="37"/>
  <c r="AG38" i="37"/>
  <c r="AM38" i="37"/>
  <c r="AE38" i="37"/>
  <c r="AL38" i="37"/>
  <c r="AD38" i="37"/>
  <c r="AC38" i="37"/>
  <c r="AB38" i="37"/>
  <c r="T70" i="39"/>
  <c r="S70" i="39"/>
  <c r="R70" i="39"/>
  <c r="Q70" i="39"/>
  <c r="AA64" i="38"/>
  <c r="Z64" i="38"/>
  <c r="AF64" i="38" s="1"/>
  <c r="AD64" i="38"/>
  <c r="AE64" i="38"/>
  <c r="AC64" i="38"/>
  <c r="AB64" i="38"/>
  <c r="Q63" i="38"/>
  <c r="T63" i="38"/>
  <c r="S63" i="38"/>
  <c r="R63" i="38"/>
  <c r="J62" i="38"/>
  <c r="K62" i="38"/>
  <c r="I62" i="38"/>
  <c r="H62" i="38"/>
  <c r="AA56" i="38"/>
  <c r="Z56" i="38"/>
  <c r="AF56" i="38" s="1"/>
  <c r="AD56" i="38"/>
  <c r="AE56" i="38"/>
  <c r="AC56" i="38"/>
  <c r="AB56" i="38"/>
  <c r="T55" i="38"/>
  <c r="S55" i="38"/>
  <c r="R55" i="38"/>
  <c r="Q55" i="38"/>
  <c r="K54" i="38"/>
  <c r="J54" i="38"/>
  <c r="I54" i="38"/>
  <c r="H54" i="38"/>
  <c r="AE48" i="38"/>
  <c r="AD48" i="38"/>
  <c r="AC48" i="38"/>
  <c r="AB48" i="38"/>
  <c r="AA48" i="38"/>
  <c r="Z48" i="38"/>
  <c r="AF48" i="38" s="1"/>
  <c r="T47" i="38"/>
  <c r="S47" i="38"/>
  <c r="R47" i="38"/>
  <c r="Q47" i="38"/>
  <c r="K46" i="38"/>
  <c r="J46" i="38"/>
  <c r="I46" i="38"/>
  <c r="H46" i="38"/>
  <c r="R35" i="38"/>
  <c r="Q35" i="38"/>
  <c r="T35" i="38"/>
  <c r="S35" i="38"/>
  <c r="AD33" i="38"/>
  <c r="AC33" i="38"/>
  <c r="AB33" i="38"/>
  <c r="AA33" i="38"/>
  <c r="Z33" i="38"/>
  <c r="AF33" i="38"/>
  <c r="K32" i="38"/>
  <c r="J32" i="38"/>
  <c r="I32" i="38"/>
  <c r="H32" i="38"/>
  <c r="R27" i="38"/>
  <c r="Q27" i="38"/>
  <c r="T27" i="38"/>
  <c r="S27" i="38"/>
  <c r="AD25" i="38"/>
  <c r="AC25" i="38"/>
  <c r="AB25" i="38"/>
  <c r="AA25" i="38"/>
  <c r="Z25" i="38"/>
  <c r="AF25" i="38"/>
  <c r="K24" i="38"/>
  <c r="J24" i="38"/>
  <c r="I24" i="38"/>
  <c r="H24" i="38"/>
  <c r="R19" i="38"/>
  <c r="Q19" i="38"/>
  <c r="T19" i="38"/>
  <c r="S19" i="38"/>
  <c r="AD17" i="38"/>
  <c r="AC17" i="38"/>
  <c r="AB17" i="38"/>
  <c r="AA17" i="38"/>
  <c r="Z17" i="38"/>
  <c r="AF17" i="38"/>
  <c r="K16" i="38"/>
  <c r="J16" i="38"/>
  <c r="I16" i="38"/>
  <c r="H16" i="38"/>
  <c r="R11" i="38"/>
  <c r="Q11" i="38"/>
  <c r="T11" i="38"/>
  <c r="S11" i="38"/>
  <c r="AD9" i="38"/>
  <c r="AC9" i="38"/>
  <c r="AB9" i="38"/>
  <c r="AA9" i="38"/>
  <c r="Z9" i="38"/>
  <c r="AF9" i="38"/>
  <c r="K8" i="38"/>
  <c r="J8" i="38"/>
  <c r="I8" i="38"/>
  <c r="H8" i="38"/>
  <c r="K37" i="34"/>
  <c r="J37" i="34"/>
  <c r="I37" i="34"/>
  <c r="H37" i="34"/>
  <c r="R69" i="33"/>
  <c r="Q69" i="33"/>
  <c r="T69" i="33"/>
  <c r="S69" i="33"/>
  <c r="AC65" i="38"/>
  <c r="AB65" i="38"/>
  <c r="Z65" i="38"/>
  <c r="AF65" i="38" s="1"/>
  <c r="AE65" i="38"/>
  <c r="AD65" i="38"/>
  <c r="AA65" i="38"/>
  <c r="S64" i="38"/>
  <c r="R64" i="38"/>
  <c r="T64" i="38"/>
  <c r="Q64" i="38"/>
  <c r="I63" i="38"/>
  <c r="H63" i="38"/>
  <c r="K63" i="38"/>
  <c r="J63" i="38"/>
  <c r="AC57" i="38"/>
  <c r="AB57" i="38"/>
  <c r="Z57" i="38"/>
  <c r="AF57" i="38" s="1"/>
  <c r="AE57" i="38"/>
  <c r="AD57" i="38"/>
  <c r="AA57" i="38"/>
  <c r="S56" i="38"/>
  <c r="R56" i="38"/>
  <c r="T56" i="38"/>
  <c r="Q56" i="38"/>
  <c r="H55" i="38"/>
  <c r="J55" i="38"/>
  <c r="I55" i="38"/>
  <c r="K55" i="38"/>
  <c r="Z49" i="38"/>
  <c r="AF49" i="38" s="1"/>
  <c r="AE49" i="38"/>
  <c r="AD49" i="38"/>
  <c r="AC49" i="38"/>
  <c r="AB49" i="38"/>
  <c r="AA49" i="38"/>
  <c r="T48" i="38"/>
  <c r="S48" i="38"/>
  <c r="R48" i="38"/>
  <c r="Q48" i="38"/>
  <c r="K47" i="38"/>
  <c r="J47" i="38"/>
  <c r="I47" i="38"/>
  <c r="H47" i="38"/>
  <c r="Z41" i="38"/>
  <c r="AF41" i="38" s="1"/>
  <c r="AE41" i="38"/>
  <c r="AD41" i="38"/>
  <c r="AC41" i="38"/>
  <c r="AB41" i="38"/>
  <c r="AA41" i="38"/>
  <c r="AB36" i="38"/>
  <c r="AA36" i="38"/>
  <c r="Z36" i="38"/>
  <c r="AF36" i="38"/>
  <c r="AD36" i="38"/>
  <c r="AC36" i="38"/>
  <c r="J35" i="38"/>
  <c r="I35" i="38"/>
  <c r="H35" i="38"/>
  <c r="K35" i="38"/>
  <c r="T30" i="38"/>
  <c r="S30" i="38"/>
  <c r="R30" i="38"/>
  <c r="Q30" i="38"/>
  <c r="AB28" i="38"/>
  <c r="AA28" i="38"/>
  <c r="Z28" i="38"/>
  <c r="AF28" i="38"/>
  <c r="AD28" i="38"/>
  <c r="AC28" i="38"/>
  <c r="J27" i="38"/>
  <c r="I27" i="38"/>
  <c r="H27" i="38"/>
  <c r="K27" i="38"/>
  <c r="T22" i="38"/>
  <c r="S22" i="38"/>
  <c r="R22" i="38"/>
  <c r="Q22" i="38"/>
  <c r="AB20" i="38"/>
  <c r="AA20" i="38"/>
  <c r="Z20" i="38"/>
  <c r="AF20" i="38"/>
  <c r="AD20" i="38"/>
  <c r="AC20" i="38"/>
  <c r="J19" i="38"/>
  <c r="I19" i="38"/>
  <c r="H19" i="38"/>
  <c r="K19" i="38"/>
  <c r="T14" i="38"/>
  <c r="S14" i="38"/>
  <c r="R14" i="38"/>
  <c r="Q14" i="38"/>
  <c r="Y37" i="38"/>
  <c r="AL38" i="35"/>
  <c r="AD38" i="35"/>
  <c r="AC38" i="35"/>
  <c r="AB38" i="35"/>
  <c r="AA38" i="35"/>
  <c r="AG38" i="35"/>
  <c r="AM38" i="35"/>
  <c r="AE38" i="35"/>
  <c r="AB12" i="38"/>
  <c r="AA12" i="38"/>
  <c r="Z12" i="38"/>
  <c r="AF12" i="38"/>
  <c r="AD12" i="38"/>
  <c r="AC12" i="38"/>
  <c r="J11" i="38"/>
  <c r="I11" i="38"/>
  <c r="H11" i="38"/>
  <c r="K11" i="38"/>
  <c r="AC70" i="34"/>
  <c r="AB70" i="34"/>
  <c r="AA70" i="34"/>
  <c r="AF70" i="34"/>
  <c r="AE70" i="34"/>
  <c r="AD70" i="34"/>
  <c r="J69" i="33"/>
  <c r="I69" i="33"/>
  <c r="H69" i="33"/>
  <c r="K69" i="33"/>
  <c r="K37" i="39"/>
  <c r="I37" i="39"/>
  <c r="J37" i="39"/>
  <c r="H37" i="39"/>
  <c r="AB38" i="36"/>
  <c r="AA38" i="36"/>
  <c r="Z38" i="36"/>
  <c r="R38" i="36"/>
  <c r="P38" i="36"/>
  <c r="O38" i="36"/>
  <c r="Q38" i="36"/>
  <c r="G38" i="36"/>
  <c r="F38" i="36"/>
  <c r="E38" i="36"/>
  <c r="AE66" i="38"/>
  <c r="AD66" i="38"/>
  <c r="AB66" i="38"/>
  <c r="Z66" i="38"/>
  <c r="AF66" i="38" s="1"/>
  <c r="AC66" i="38"/>
  <c r="AA66" i="38"/>
  <c r="T65" i="38"/>
  <c r="R65" i="38"/>
  <c r="Q65" i="38"/>
  <c r="S65" i="38"/>
  <c r="K64" i="38"/>
  <c r="J64" i="38"/>
  <c r="H64" i="38"/>
  <c r="I64" i="38"/>
  <c r="AE58" i="38"/>
  <c r="AD58" i="38"/>
  <c r="AB58" i="38"/>
  <c r="Z58" i="38"/>
  <c r="AF58" i="38" s="1"/>
  <c r="AC58" i="38"/>
  <c r="AA58" i="38"/>
  <c r="T57" i="38"/>
  <c r="R57" i="38"/>
  <c r="Q57" i="38"/>
  <c r="S57" i="38"/>
  <c r="K56" i="38"/>
  <c r="J56" i="38"/>
  <c r="H56" i="38"/>
  <c r="I56" i="38"/>
  <c r="AB50" i="38"/>
  <c r="AA50" i="38"/>
  <c r="Z50" i="38"/>
  <c r="AF50" i="38" s="1"/>
  <c r="AE50" i="38"/>
  <c r="AD50" i="38"/>
  <c r="AC50" i="38"/>
  <c r="R49" i="38"/>
  <c r="Q49" i="38"/>
  <c r="T49" i="38"/>
  <c r="S49" i="38"/>
  <c r="H48" i="38"/>
  <c r="K48" i="38"/>
  <c r="J48" i="38"/>
  <c r="I48" i="38"/>
  <c r="AB42" i="38"/>
  <c r="AA42" i="38"/>
  <c r="Z42" i="38"/>
  <c r="AF42" i="38" s="1"/>
  <c r="AE42" i="38"/>
  <c r="AD42" i="38"/>
  <c r="AC42" i="38"/>
  <c r="R41" i="38"/>
  <c r="Q41" i="38"/>
  <c r="T41" i="38"/>
  <c r="S41" i="38"/>
  <c r="T33" i="38"/>
  <c r="S33" i="38"/>
  <c r="R33" i="38"/>
  <c r="Q33" i="38"/>
  <c r="Z31" i="38"/>
  <c r="AF31" i="38"/>
  <c r="AD31" i="38"/>
  <c r="AC31" i="38"/>
  <c r="AB31" i="38"/>
  <c r="AA31" i="38"/>
  <c r="H30" i="38"/>
  <c r="K30" i="38"/>
  <c r="J30" i="38"/>
  <c r="I30" i="38"/>
  <c r="T25" i="38"/>
  <c r="S25" i="38"/>
  <c r="R25" i="38"/>
  <c r="Q25" i="38"/>
  <c r="Z23" i="38"/>
  <c r="AF23" i="38"/>
  <c r="AD23" i="38"/>
  <c r="AC23" i="38"/>
  <c r="AB23" i="38"/>
  <c r="AA23" i="38"/>
  <c r="H22" i="38"/>
  <c r="K22" i="38"/>
  <c r="J22" i="38"/>
  <c r="I22" i="38"/>
  <c r="T17" i="38"/>
  <c r="S17" i="38"/>
  <c r="R17" i="38"/>
  <c r="Q17" i="38"/>
  <c r="Z15" i="38"/>
  <c r="AF15" i="38"/>
  <c r="AD15" i="38"/>
  <c r="AC15" i="38"/>
  <c r="AB15" i="38"/>
  <c r="AA15" i="38"/>
  <c r="H14" i="38"/>
  <c r="K14" i="38"/>
  <c r="J14" i="38"/>
  <c r="I14" i="38"/>
  <c r="X37" i="38"/>
  <c r="AK38" i="35"/>
  <c r="T9" i="38"/>
  <c r="S9" i="38"/>
  <c r="R9" i="38"/>
  <c r="Q9" i="38"/>
  <c r="AD67" i="38"/>
  <c r="AB67" i="38"/>
  <c r="AE67" i="38"/>
  <c r="AC67" i="38"/>
  <c r="AA67" i="38"/>
  <c r="Z67" i="38"/>
  <c r="AF67" i="38" s="1"/>
  <c r="T66" i="38"/>
  <c r="R66" i="38"/>
  <c r="S66" i="38"/>
  <c r="Q66" i="38"/>
  <c r="J65" i="38"/>
  <c r="H65" i="38"/>
  <c r="K65" i="38"/>
  <c r="I65" i="38"/>
  <c r="AD59" i="38"/>
  <c r="AB59" i="38"/>
  <c r="AE59" i="38"/>
  <c r="AC59" i="38"/>
  <c r="AA59" i="38"/>
  <c r="Z59" i="38"/>
  <c r="AF59" i="38" s="1"/>
  <c r="T58" i="38"/>
  <c r="R58" i="38"/>
  <c r="S58" i="38"/>
  <c r="Q58" i="38"/>
  <c r="J57" i="38"/>
  <c r="H57" i="38"/>
  <c r="K57" i="38"/>
  <c r="I57" i="38"/>
  <c r="AD51" i="38"/>
  <c r="AC51" i="38"/>
  <c r="AB51" i="38"/>
  <c r="AA51" i="38"/>
  <c r="Z51" i="38"/>
  <c r="AF51" i="38" s="1"/>
  <c r="AE51" i="38"/>
  <c r="T50" i="38"/>
  <c r="S50" i="38"/>
  <c r="R50" i="38"/>
  <c r="Q50" i="38"/>
  <c r="J49" i="38"/>
  <c r="I49" i="38"/>
  <c r="H49" i="38"/>
  <c r="K49" i="38"/>
  <c r="AD43" i="38"/>
  <c r="AC43" i="38"/>
  <c r="AB43" i="38"/>
  <c r="AA43" i="38"/>
  <c r="Z43" i="38"/>
  <c r="AF43" i="38" s="1"/>
  <c r="AE43" i="38"/>
  <c r="T42" i="38"/>
  <c r="S42" i="38"/>
  <c r="R42" i="38"/>
  <c r="Q42" i="38"/>
  <c r="J41" i="38"/>
  <c r="I41" i="38"/>
  <c r="H41" i="38"/>
  <c r="K41" i="38"/>
  <c r="T36" i="38"/>
  <c r="S36" i="38"/>
  <c r="R36" i="38"/>
  <c r="Q36" i="38"/>
  <c r="AF34" i="38"/>
  <c r="AD34" i="38"/>
  <c r="AC34" i="38"/>
  <c r="AB34" i="38"/>
  <c r="AA34" i="38"/>
  <c r="Z34" i="38"/>
  <c r="K33" i="38"/>
  <c r="J33" i="38"/>
  <c r="I33" i="38"/>
  <c r="H33" i="38"/>
  <c r="T28" i="38"/>
  <c r="S28" i="38"/>
  <c r="R28" i="38"/>
  <c r="Q28" i="38"/>
  <c r="AF26" i="38"/>
  <c r="AD26" i="38"/>
  <c r="AC26" i="38"/>
  <c r="AB26" i="38"/>
  <c r="AA26" i="38"/>
  <c r="Z26" i="38"/>
  <c r="K25" i="38"/>
  <c r="J25" i="38"/>
  <c r="I25" i="38"/>
  <c r="H25" i="38"/>
  <c r="T20" i="38"/>
  <c r="S20" i="38"/>
  <c r="R20" i="38"/>
  <c r="Q20" i="38"/>
  <c r="AF18" i="38"/>
  <c r="AD18" i="38"/>
  <c r="AC18" i="38"/>
  <c r="AB18" i="38"/>
  <c r="AA18" i="38"/>
  <c r="Z18" i="38"/>
  <c r="K17" i="38"/>
  <c r="J17" i="38"/>
  <c r="I17" i="38"/>
  <c r="H17" i="38"/>
  <c r="W37" i="38"/>
  <c r="AJ38" i="35"/>
  <c r="P37" i="38"/>
  <c r="T38" i="35"/>
  <c r="S38" i="35"/>
  <c r="R38" i="35"/>
  <c r="Q38" i="35"/>
  <c r="T12" i="38"/>
  <c r="S12" i="38"/>
  <c r="R12" i="38"/>
  <c r="Q12" i="38"/>
  <c r="AF10" i="38"/>
  <c r="AD10" i="38"/>
  <c r="AC10" i="38"/>
  <c r="AB10" i="38"/>
  <c r="AA10" i="38"/>
  <c r="Z10" i="38"/>
  <c r="K9" i="38"/>
  <c r="J9" i="38"/>
  <c r="I9" i="38"/>
  <c r="H9" i="38"/>
  <c r="T70" i="34"/>
  <c r="S70" i="34"/>
  <c r="R70" i="34"/>
  <c r="Q70" i="34"/>
  <c r="AA68" i="38"/>
  <c r="Z68" i="38"/>
  <c r="AF68" i="38" s="1"/>
  <c r="AD68" i="38"/>
  <c r="AE68" i="38"/>
  <c r="AC68" i="38"/>
  <c r="AB68" i="38"/>
  <c r="Q67" i="38"/>
  <c r="T67" i="38"/>
  <c r="S67" i="38"/>
  <c r="R67" i="38"/>
  <c r="J66" i="38"/>
  <c r="K66" i="38"/>
  <c r="I66" i="38"/>
  <c r="H66" i="38"/>
  <c r="AA60" i="38"/>
  <c r="Z60" i="38"/>
  <c r="AF60" i="38" s="1"/>
  <c r="AD60" i="38"/>
  <c r="AE60" i="38"/>
  <c r="AC60" i="38"/>
  <c r="AB60" i="38"/>
  <c r="Q59" i="38"/>
  <c r="T59" i="38"/>
  <c r="S59" i="38"/>
  <c r="R59" i="38"/>
  <c r="J58" i="38"/>
  <c r="K58" i="38"/>
  <c r="I58" i="38"/>
  <c r="H58" i="38"/>
  <c r="AE52" i="38"/>
  <c r="AD52" i="38"/>
  <c r="AC52" i="38"/>
  <c r="AB52" i="38"/>
  <c r="AA52" i="38"/>
  <c r="Z52" i="38"/>
  <c r="AF52" i="38" s="1"/>
  <c r="T51" i="38"/>
  <c r="S51" i="38"/>
  <c r="R51" i="38"/>
  <c r="Q51" i="38"/>
  <c r="K50" i="38"/>
  <c r="J50" i="38"/>
  <c r="I50" i="38"/>
  <c r="H50" i="38"/>
  <c r="AE71" i="35"/>
  <c r="AD71" i="35"/>
  <c r="AC71" i="35"/>
  <c r="AB71" i="35"/>
  <c r="AA71" i="35"/>
  <c r="AG71" i="35" s="1"/>
  <c r="AF71" i="35"/>
  <c r="AE44" i="38"/>
  <c r="AD44" i="38"/>
  <c r="AC44" i="38"/>
  <c r="AB44" i="38"/>
  <c r="AA44" i="38"/>
  <c r="Z44" i="38"/>
  <c r="AF44" i="38" s="1"/>
  <c r="T43" i="38"/>
  <c r="S43" i="38"/>
  <c r="R43" i="38"/>
  <c r="Q43" i="38"/>
  <c r="K42" i="38"/>
  <c r="J42" i="38"/>
  <c r="I42" i="38"/>
  <c r="H42" i="38"/>
  <c r="K36" i="38"/>
  <c r="J36" i="38"/>
  <c r="I36" i="38"/>
  <c r="H36" i="38"/>
  <c r="R31" i="38"/>
  <c r="Q31" i="38"/>
  <c r="T31" i="38"/>
  <c r="S31" i="38"/>
  <c r="AD29" i="38"/>
  <c r="AC29" i="38"/>
  <c r="AB29" i="38"/>
  <c r="AA29" i="38"/>
  <c r="Z29" i="38"/>
  <c r="AF29" i="38"/>
  <c r="K28" i="38"/>
  <c r="J28" i="38"/>
  <c r="I28" i="38"/>
  <c r="H28" i="38"/>
  <c r="R23" i="38"/>
  <c r="Q23" i="38"/>
  <c r="T23" i="38"/>
  <c r="S23" i="38"/>
  <c r="AD21" i="38"/>
  <c r="AC21" i="38"/>
  <c r="AB21" i="38"/>
  <c r="AA21" i="38"/>
  <c r="Z21" i="38"/>
  <c r="AF21" i="38"/>
  <c r="K20" i="38"/>
  <c r="J20" i="38"/>
  <c r="I20" i="38"/>
  <c r="H20" i="38"/>
  <c r="R15" i="38"/>
  <c r="Q15" i="38"/>
  <c r="T15" i="38"/>
  <c r="S15" i="38"/>
  <c r="AD13" i="38"/>
  <c r="AC13" i="38"/>
  <c r="AB13" i="38"/>
  <c r="AA13" i="38"/>
  <c r="Z13" i="38"/>
  <c r="AF13" i="38"/>
  <c r="G37" i="38"/>
  <c r="AE70" i="38" s="1"/>
  <c r="K38" i="35"/>
  <c r="J38" i="35"/>
  <c r="I38" i="35"/>
  <c r="H38" i="35"/>
  <c r="K12" i="38"/>
  <c r="J12" i="38"/>
  <c r="I12" i="38"/>
  <c r="H12" i="38"/>
  <c r="K70" i="34"/>
  <c r="J70" i="34"/>
  <c r="I70" i="34"/>
  <c r="H70" i="34"/>
  <c r="AD69" i="38"/>
  <c r="AC69" i="38"/>
  <c r="AB69" i="38"/>
  <c r="Z69" i="38"/>
  <c r="AF69" i="38" s="1"/>
  <c r="AA69" i="38"/>
  <c r="AE69" i="38"/>
  <c r="S68" i="38"/>
  <c r="R68" i="38"/>
  <c r="T68" i="38"/>
  <c r="Q68" i="38"/>
  <c r="I67" i="38"/>
  <c r="H67" i="38"/>
  <c r="K67" i="38"/>
  <c r="J67" i="38"/>
  <c r="AC61" i="38"/>
  <c r="AB61" i="38"/>
  <c r="Z61" i="38"/>
  <c r="AF61" i="38" s="1"/>
  <c r="AE61" i="38"/>
  <c r="AD61" i="38"/>
  <c r="AA61" i="38"/>
  <c r="S60" i="38"/>
  <c r="R60" i="38"/>
  <c r="T60" i="38"/>
  <c r="Q60" i="38"/>
  <c r="I59" i="38"/>
  <c r="H59" i="38"/>
  <c r="K59" i="38"/>
  <c r="J59" i="38"/>
  <c r="Z53" i="38"/>
  <c r="AF53" i="38" s="1"/>
  <c r="AE53" i="38"/>
  <c r="AD53" i="38"/>
  <c r="AC53" i="38"/>
  <c r="AB53" i="38"/>
  <c r="AA53" i="38"/>
  <c r="T52" i="38"/>
  <c r="S52" i="38"/>
  <c r="R52" i="38"/>
  <c r="Q52" i="38"/>
  <c r="K51" i="38"/>
  <c r="J51" i="38"/>
  <c r="I51" i="38"/>
  <c r="H51" i="38"/>
  <c r="AD70" i="38"/>
  <c r="AB70" i="38"/>
  <c r="Z70" i="38"/>
  <c r="AC70" i="38"/>
  <c r="AA70" i="38"/>
  <c r="Z45" i="38"/>
  <c r="AF45" i="38" s="1"/>
  <c r="AE45" i="38"/>
  <c r="AD45" i="38"/>
  <c r="AC45" i="38"/>
  <c r="AB45" i="38"/>
  <c r="AA45" i="38"/>
  <c r="T44" i="38"/>
  <c r="S44" i="38"/>
  <c r="R44" i="38"/>
  <c r="Q44" i="38"/>
  <c r="K43" i="38"/>
  <c r="J43" i="38"/>
  <c r="I43" i="38"/>
  <c r="H43" i="38"/>
  <c r="T34" i="38"/>
  <c r="S34" i="38"/>
  <c r="R34" i="38"/>
  <c r="Q34" i="38"/>
  <c r="AB32" i="38"/>
  <c r="AA32" i="38"/>
  <c r="Z32" i="38"/>
  <c r="AF32" i="38"/>
  <c r="AD32" i="38"/>
  <c r="AC32" i="38"/>
  <c r="J31" i="38"/>
  <c r="I31" i="38"/>
  <c r="H31" i="38"/>
  <c r="K31" i="38"/>
  <c r="T26" i="38"/>
  <c r="S26" i="38"/>
  <c r="R26" i="38"/>
  <c r="Q26" i="38"/>
  <c r="AB24" i="38"/>
  <c r="AA24" i="38"/>
  <c r="Z24" i="38"/>
  <c r="AF24" i="38"/>
  <c r="AD24" i="38"/>
  <c r="AC24" i="38"/>
  <c r="J23" i="38"/>
  <c r="I23" i="38"/>
  <c r="H23" i="38"/>
  <c r="K23" i="38"/>
  <c r="T18" i="38"/>
  <c r="S18" i="38"/>
  <c r="R18" i="38"/>
  <c r="Q18" i="38"/>
  <c r="AB16" i="38"/>
  <c r="AA16" i="38"/>
  <c r="Z16" i="38"/>
  <c r="AF16" i="38"/>
  <c r="AD16" i="38"/>
  <c r="AC16" i="38"/>
  <c r="J15" i="38"/>
  <c r="I15" i="38"/>
  <c r="H15" i="38"/>
  <c r="K15" i="38"/>
  <c r="U37" i="38"/>
  <c r="AE37" i="38" s="1"/>
  <c r="AI38" i="35"/>
  <c r="AF38" i="35"/>
  <c r="T10" i="38"/>
  <c r="S10" i="38"/>
  <c r="R10" i="38"/>
  <c r="Q10" i="38"/>
  <c r="AB8" i="38"/>
  <c r="AA8" i="38"/>
  <c r="Z8" i="38"/>
  <c r="AF8" i="38"/>
  <c r="AD8" i="38"/>
  <c r="AC8" i="38"/>
  <c r="AB37" i="34"/>
  <c r="AA37" i="34"/>
  <c r="AF37" i="34"/>
  <c r="AE37" i="34"/>
  <c r="AD37" i="34"/>
  <c r="AK37" i="34"/>
  <c r="AC37" i="34"/>
  <c r="K70" i="40"/>
  <c r="J70" i="40"/>
  <c r="I70" i="40"/>
  <c r="H70" i="40"/>
  <c r="AF38" i="36"/>
  <c r="AE38" i="36"/>
  <c r="AH38" i="36" s="1"/>
  <c r="AG38" i="36"/>
  <c r="W38" i="36"/>
  <c r="V38" i="36"/>
  <c r="U38" i="36"/>
  <c r="L38" i="36"/>
  <c r="K38" i="36"/>
  <c r="J38" i="36"/>
  <c r="T69" i="38"/>
  <c r="R69" i="38"/>
  <c r="S69" i="38"/>
  <c r="Q69" i="38"/>
  <c r="K68" i="38"/>
  <c r="J68" i="38"/>
  <c r="H68" i="38"/>
  <c r="I68" i="38"/>
  <c r="AE62" i="38"/>
  <c r="AD62" i="38"/>
  <c r="AB62" i="38"/>
  <c r="Z62" i="38"/>
  <c r="AF62" i="38" s="1"/>
  <c r="AA62" i="38"/>
  <c r="AC62" i="38"/>
  <c r="T61" i="38"/>
  <c r="R61" i="38"/>
  <c r="S61" i="38"/>
  <c r="Q61" i="38"/>
  <c r="K60" i="38"/>
  <c r="J60" i="38"/>
  <c r="H60" i="38"/>
  <c r="I60" i="38"/>
  <c r="AD54" i="38"/>
  <c r="AC54" i="38"/>
  <c r="AB54" i="38"/>
  <c r="AA54" i="38"/>
  <c r="Z54" i="38"/>
  <c r="AF54" i="38" s="1"/>
  <c r="AE54" i="38"/>
  <c r="R53" i="38"/>
  <c r="Q53" i="38"/>
  <c r="T53" i="38"/>
  <c r="S53" i="38"/>
  <c r="H52" i="38"/>
  <c r="K52" i="38"/>
  <c r="J52" i="38"/>
  <c r="I52" i="38"/>
  <c r="AB46" i="38"/>
  <c r="AA46" i="38"/>
  <c r="Z46" i="38"/>
  <c r="AF46" i="38" s="1"/>
  <c r="AE46" i="38"/>
  <c r="AD46" i="38"/>
  <c r="AC46" i="38"/>
  <c r="P70" i="38"/>
  <c r="T71" i="35"/>
  <c r="S71" i="35"/>
  <c r="R71" i="35"/>
  <c r="Q71" i="35"/>
  <c r="R45" i="38"/>
  <c r="Q45" i="38"/>
  <c r="T45" i="38"/>
  <c r="S45" i="38"/>
  <c r="H44" i="38"/>
  <c r="K44" i="38"/>
  <c r="J44" i="38"/>
  <c r="I44" i="38"/>
  <c r="Z35" i="38"/>
  <c r="AF35" i="38"/>
  <c r="AD35" i="38"/>
  <c r="AC35" i="38"/>
  <c r="AB35" i="38"/>
  <c r="AA35" i="38"/>
  <c r="H34" i="38"/>
  <c r="K34" i="38"/>
  <c r="J34" i="38"/>
  <c r="I34" i="38"/>
  <c r="T29" i="38"/>
  <c r="S29" i="38"/>
  <c r="R29" i="38"/>
  <c r="Q29" i="38"/>
  <c r="Z27" i="38"/>
  <c r="AF27" i="38"/>
  <c r="AD27" i="38"/>
  <c r="AC27" i="38"/>
  <c r="AB27" i="38"/>
  <c r="AA27" i="38"/>
  <c r="H26" i="38"/>
  <c r="K26" i="38"/>
  <c r="J26" i="38"/>
  <c r="I26" i="38"/>
  <c r="T21" i="38"/>
  <c r="S21" i="38"/>
  <c r="R21" i="38"/>
  <c r="Q21" i="38"/>
  <c r="Z19" i="38"/>
  <c r="AF19" i="38"/>
  <c r="AD19" i="38"/>
  <c r="AC19" i="38"/>
  <c r="AB19" i="38"/>
  <c r="AA19" i="38"/>
  <c r="H18" i="38"/>
  <c r="K18" i="38"/>
  <c r="J18" i="38"/>
  <c r="I18" i="38"/>
  <c r="T13" i="38"/>
  <c r="S13" i="38"/>
  <c r="R13" i="38"/>
  <c r="Q13" i="38"/>
  <c r="Z11" i="38"/>
  <c r="AF11" i="38"/>
  <c r="AD11" i="38"/>
  <c r="AC11" i="38"/>
  <c r="AB11" i="38"/>
  <c r="AA11" i="38"/>
  <c r="H10" i="38"/>
  <c r="K10" i="38"/>
  <c r="J10" i="38"/>
  <c r="I10" i="38"/>
  <c r="T54" i="38"/>
  <c r="S54" i="38"/>
  <c r="R54" i="38"/>
  <c r="Q54" i="38"/>
  <c r="K21" i="38"/>
  <c r="J21" i="38"/>
  <c r="I21" i="38"/>
  <c r="H21" i="38"/>
  <c r="T37" i="34"/>
  <c r="S37" i="34"/>
  <c r="R37" i="34"/>
  <c r="Q37" i="34"/>
  <c r="AC70" i="32"/>
  <c r="AB70" i="32"/>
  <c r="AA70" i="32"/>
  <c r="Z70" i="32"/>
  <c r="K37" i="31"/>
  <c r="J37" i="31"/>
  <c r="I37" i="31"/>
  <c r="H37" i="31"/>
  <c r="T62" i="38"/>
  <c r="R62" i="38"/>
  <c r="S62" i="38"/>
  <c r="Q62" i="38"/>
  <c r="T24" i="38"/>
  <c r="S24" i="38"/>
  <c r="R24" i="38"/>
  <c r="Q24" i="38"/>
  <c r="AF22" i="38"/>
  <c r="AD22" i="38"/>
  <c r="AC22" i="38"/>
  <c r="AB22" i="38"/>
  <c r="AA22" i="38"/>
  <c r="Z22" i="38"/>
  <c r="T70" i="32"/>
  <c r="S70" i="32"/>
  <c r="R70" i="32"/>
  <c r="Q70" i="32"/>
  <c r="AC70" i="31"/>
  <c r="AB70" i="31"/>
  <c r="AA70" i="31"/>
  <c r="Z70" i="31"/>
  <c r="K70" i="32"/>
  <c r="J70" i="32"/>
  <c r="I70" i="32"/>
  <c r="H70" i="32"/>
  <c r="T70" i="31"/>
  <c r="S70" i="31"/>
  <c r="R70" i="31"/>
  <c r="Q70" i="31"/>
  <c r="K29" i="38"/>
  <c r="J29" i="38"/>
  <c r="I29" i="38"/>
  <c r="H29" i="38"/>
  <c r="T8" i="38"/>
  <c r="S8" i="38"/>
  <c r="R8" i="38"/>
  <c r="Q8" i="38"/>
  <c r="K70" i="31"/>
  <c r="J70" i="31"/>
  <c r="I70" i="31"/>
  <c r="H70" i="31"/>
  <c r="G70" i="38"/>
  <c r="K71" i="35"/>
  <c r="J71" i="35"/>
  <c r="I71" i="35"/>
  <c r="H71" i="35"/>
  <c r="J45" i="38"/>
  <c r="I45" i="38"/>
  <c r="H45" i="38"/>
  <c r="K45" i="38"/>
  <c r="T32" i="38"/>
  <c r="S32" i="38"/>
  <c r="R32" i="38"/>
  <c r="Q32" i="38"/>
  <c r="AF30" i="38"/>
  <c r="AD30" i="38"/>
  <c r="AC30" i="38"/>
  <c r="AB30" i="38"/>
  <c r="AA30" i="38"/>
  <c r="Z30" i="38"/>
  <c r="AF36" i="33"/>
  <c r="AK36" i="33"/>
  <c r="AC36" i="33"/>
  <c r="AB36" i="33"/>
  <c r="AE36" i="33"/>
  <c r="AD36" i="33"/>
  <c r="AA36" i="33"/>
  <c r="J53" i="38"/>
  <c r="I53" i="38"/>
  <c r="H53" i="38"/>
  <c r="K53" i="38"/>
  <c r="K13" i="38"/>
  <c r="J13" i="38"/>
  <c r="I13" i="38"/>
  <c r="H13" i="38"/>
  <c r="AF69" i="33"/>
  <c r="AE69" i="33"/>
  <c r="AD69" i="33"/>
  <c r="AC69" i="33"/>
  <c r="AB69" i="33"/>
  <c r="AA69" i="33"/>
  <c r="AA37" i="32"/>
  <c r="Z37" i="32"/>
  <c r="AC37" i="32"/>
  <c r="AB37" i="32"/>
  <c r="J61" i="38"/>
  <c r="H61" i="38"/>
  <c r="I61" i="38"/>
  <c r="K61" i="38"/>
  <c r="T16" i="38"/>
  <c r="S16" i="38"/>
  <c r="R16" i="38"/>
  <c r="Q16" i="38"/>
  <c r="AF14" i="38"/>
  <c r="AD14" i="38"/>
  <c r="AC14" i="38"/>
  <c r="AB14" i="38"/>
  <c r="AA14" i="38"/>
  <c r="Z14" i="38"/>
  <c r="Q36" i="33"/>
  <c r="T36" i="33"/>
  <c r="S36" i="33"/>
  <c r="R36" i="33"/>
  <c r="S37" i="32"/>
  <c r="R37" i="32"/>
  <c r="Q37" i="32"/>
  <c r="T37" i="32"/>
  <c r="AB37" i="31"/>
  <c r="AA37" i="31"/>
  <c r="Z37" i="31"/>
  <c r="AC37" i="31"/>
  <c r="J69" i="38"/>
  <c r="H69" i="38"/>
  <c r="I69" i="38"/>
  <c r="K69" i="38"/>
  <c r="K37" i="32"/>
  <c r="J37" i="32"/>
  <c r="I37" i="32"/>
  <c r="H37" i="32"/>
  <c r="T46" i="38"/>
  <c r="S46" i="38"/>
  <c r="R46" i="38"/>
  <c r="Q46" i="38"/>
  <c r="T37" i="31"/>
  <c r="S37" i="31"/>
  <c r="R37" i="31"/>
  <c r="Q37" i="31"/>
  <c r="M32" i="11"/>
  <c r="L32" i="11"/>
  <c r="K32" i="11"/>
  <c r="J32" i="11"/>
  <c r="L27" i="11"/>
  <c r="K27" i="11"/>
  <c r="J27" i="11"/>
  <c r="M27" i="11"/>
  <c r="M23" i="11"/>
  <c r="L23" i="11"/>
  <c r="K23" i="11"/>
  <c r="J23" i="11"/>
  <c r="K28" i="11"/>
  <c r="J28" i="11"/>
  <c r="M28" i="11"/>
  <c r="L28" i="11"/>
  <c r="M67" i="10"/>
  <c r="L67" i="10"/>
  <c r="K67" i="10"/>
  <c r="J67" i="10"/>
  <c r="K62" i="10"/>
  <c r="J62" i="10"/>
  <c r="M62" i="10"/>
  <c r="L62" i="10"/>
  <c r="M16" i="7"/>
  <c r="L16" i="7"/>
  <c r="K16" i="7"/>
  <c r="J16" i="7"/>
  <c r="J19" i="7"/>
  <c r="M19" i="7"/>
  <c r="L19" i="7"/>
  <c r="K19" i="7"/>
  <c r="M59" i="6"/>
  <c r="L59" i="6"/>
  <c r="K62" i="6"/>
  <c r="J62" i="6"/>
  <c r="M31" i="11"/>
  <c r="L31" i="11"/>
  <c r="K31" i="11"/>
  <c r="J31" i="11"/>
  <c r="M26" i="11"/>
  <c r="L26" i="11"/>
  <c r="K26" i="11"/>
  <c r="J26" i="11"/>
  <c r="M66" i="10"/>
  <c r="L66" i="10"/>
  <c r="K66" i="10"/>
  <c r="J66" i="10"/>
  <c r="L61" i="10"/>
  <c r="K61" i="10"/>
  <c r="J61" i="10"/>
  <c r="M61" i="10"/>
  <c r="M15" i="7"/>
  <c r="L15" i="7"/>
  <c r="K15" i="7"/>
  <c r="J15" i="7"/>
  <c r="K18" i="7"/>
  <c r="J18" i="7"/>
  <c r="M18" i="7"/>
  <c r="L18" i="7"/>
  <c r="M58" i="6"/>
  <c r="L58" i="6"/>
  <c r="K58" i="6"/>
  <c r="J58" i="6"/>
  <c r="M37" i="6"/>
  <c r="L37" i="6"/>
  <c r="K37" i="6"/>
  <c r="J37" i="6"/>
  <c r="M40" i="6"/>
  <c r="L40" i="6"/>
  <c r="K40" i="6"/>
  <c r="J40" i="6"/>
  <c r="M25" i="11"/>
  <c r="L25" i="11"/>
  <c r="K25" i="11"/>
  <c r="J25" i="11"/>
  <c r="M30" i="11"/>
  <c r="L30" i="11"/>
  <c r="K30" i="11"/>
  <c r="J30" i="11"/>
  <c r="M65" i="10"/>
  <c r="L65" i="10"/>
  <c r="K65" i="10"/>
  <c r="J65" i="10"/>
  <c r="M60" i="10"/>
  <c r="L60" i="10"/>
  <c r="K60" i="10"/>
  <c r="J60" i="10"/>
  <c r="M39" i="6"/>
  <c r="L39" i="6"/>
  <c r="K39" i="6"/>
  <c r="J39" i="6"/>
  <c r="M36" i="6"/>
  <c r="L36" i="6"/>
  <c r="K36" i="6"/>
  <c r="J36" i="6"/>
  <c r="J15" i="6"/>
  <c r="M15" i="6"/>
  <c r="L15" i="6"/>
  <c r="K15" i="6"/>
  <c r="I36" i="33"/>
  <c r="H36" i="33"/>
  <c r="K36" i="33"/>
  <c r="J36" i="33"/>
  <c r="L94" i="10"/>
  <c r="K94" i="10"/>
  <c r="J94" i="10"/>
  <c r="M59" i="10"/>
  <c r="L59" i="10"/>
  <c r="K59" i="10"/>
  <c r="J59" i="10"/>
  <c r="M64" i="10"/>
  <c r="L64" i="10"/>
  <c r="K64" i="10"/>
  <c r="J64" i="10"/>
  <c r="L17" i="7"/>
  <c r="K17" i="7"/>
  <c r="J17" i="7"/>
  <c r="M17" i="7"/>
  <c r="M20" i="7"/>
  <c r="L20" i="7"/>
  <c r="K20" i="7"/>
  <c r="J20" i="7"/>
  <c r="M24" i="11"/>
  <c r="L24" i="11"/>
  <c r="K24" i="11"/>
  <c r="J24" i="11"/>
  <c r="J29" i="11"/>
  <c r="M29" i="11"/>
  <c r="L29" i="11"/>
  <c r="K29" i="11"/>
  <c r="M68" i="10"/>
  <c r="L68" i="10"/>
  <c r="K68" i="10"/>
  <c r="J68" i="10"/>
  <c r="J63" i="10"/>
  <c r="M63" i="10"/>
  <c r="L63" i="10"/>
  <c r="K63" i="10"/>
  <c r="K14" i="6"/>
  <c r="J14" i="6"/>
  <c r="M14" i="6"/>
  <c r="L14" i="6"/>
  <c r="M38" i="6"/>
  <c r="L38" i="6"/>
  <c r="K38" i="6"/>
  <c r="J38" i="6"/>
  <c r="J35" i="6"/>
  <c r="M35" i="6"/>
  <c r="L35" i="6"/>
  <c r="K35" i="6"/>
  <c r="T70" i="57" l="1"/>
  <c r="AG37" i="57"/>
  <c r="AF37" i="39"/>
  <c r="AF70" i="38"/>
  <c r="J61" i="6"/>
  <c r="K61" i="6"/>
  <c r="M61" i="6"/>
  <c r="L61" i="6"/>
  <c r="M62" i="6"/>
  <c r="L62" i="6"/>
  <c r="K99" i="10"/>
  <c r="J99" i="10"/>
  <c r="L99" i="10"/>
  <c r="M99" i="10"/>
  <c r="M146" i="49"/>
  <c r="H263" i="59"/>
  <c r="K142" i="49"/>
  <c r="N146" i="49"/>
  <c r="H197" i="59"/>
  <c r="H153" i="59"/>
  <c r="H43" i="59"/>
  <c r="F219" i="59"/>
  <c r="H175" i="59"/>
  <c r="J131" i="59"/>
  <c r="K141" i="49"/>
  <c r="H21" i="59"/>
  <c r="J59" i="6"/>
  <c r="H219" i="59"/>
  <c r="H109" i="59"/>
  <c r="J263" i="59"/>
  <c r="J153" i="59"/>
  <c r="K145" i="49"/>
  <c r="J21" i="59"/>
  <c r="K140" i="49"/>
  <c r="H241" i="59"/>
  <c r="H131" i="59"/>
  <c r="H87" i="59"/>
  <c r="F65" i="59"/>
  <c r="H70" i="38"/>
  <c r="J70" i="38"/>
  <c r="K70" i="38"/>
  <c r="I70" i="38"/>
  <c r="T70" i="38"/>
  <c r="R70" i="38"/>
  <c r="S70" i="38"/>
  <c r="Q70" i="38"/>
  <c r="K37" i="38"/>
  <c r="J37" i="38"/>
  <c r="I37" i="38"/>
  <c r="H37" i="38"/>
  <c r="T37" i="38"/>
  <c r="S37" i="38"/>
  <c r="R37" i="38"/>
  <c r="Q37" i="38"/>
  <c r="AD37" i="38"/>
  <c r="AC37" i="38"/>
  <c r="AB37" i="38"/>
  <c r="AA37" i="38"/>
  <c r="Z37" i="38"/>
  <c r="AF37" i="38"/>
  <c r="M57" i="6"/>
  <c r="L57" i="6"/>
  <c r="K57" i="6"/>
  <c r="J57" i="6"/>
  <c r="M60" i="6"/>
  <c r="L60" i="6"/>
  <c r="K60" i="6"/>
  <c r="J60" i="6"/>
  <c r="M96" i="10"/>
  <c r="L96" i="10"/>
  <c r="K96" i="10"/>
  <c r="J96" i="10"/>
  <c r="L91" i="10"/>
  <c r="K91" i="10"/>
  <c r="J91" i="10"/>
  <c r="M91" i="10"/>
  <c r="M95" i="10"/>
  <c r="L95" i="10"/>
  <c r="K95" i="10"/>
  <c r="J95" i="10"/>
  <c r="K100" i="10"/>
  <c r="J100" i="10"/>
  <c r="M100" i="10"/>
  <c r="L100" i="10"/>
  <c r="M97" i="10"/>
  <c r="L97" i="10"/>
  <c r="K97" i="10"/>
  <c r="J97" i="10"/>
  <c r="K92" i="10"/>
  <c r="J92" i="10"/>
  <c r="M92" i="10"/>
  <c r="L92" i="10"/>
  <c r="M98" i="10"/>
  <c r="L98" i="10"/>
  <c r="K98" i="10"/>
  <c r="J98" i="10"/>
  <c r="J93" i="10"/>
  <c r="M93" i="10"/>
  <c r="L93" i="10"/>
  <c r="K93" i="10"/>
  <c r="AB70" i="39"/>
  <c r="AA70" i="39"/>
  <c r="AG70" i="39" s="1"/>
  <c r="AC70" i="39"/>
  <c r="K70" i="39"/>
  <c r="J70" i="39"/>
  <c r="H70" i="39"/>
  <c r="I70" i="39"/>
  <c r="T37" i="39"/>
  <c r="S37" i="39"/>
  <c r="Q37" i="39"/>
  <c r="R37" i="39"/>
  <c r="AC37" i="39"/>
  <c r="AB37" i="39"/>
  <c r="AA37" i="39"/>
  <c r="AG37" i="39"/>
  <c r="AE37" i="39"/>
  <c r="AD37" i="39"/>
  <c r="AF70" i="39"/>
  <c r="AE70" i="39"/>
  <c r="AD70" i="39"/>
  <c r="AB37" i="44"/>
  <c r="AA37" i="44"/>
  <c r="Z37" i="44"/>
  <c r="AC37" i="44"/>
  <c r="K70" i="44"/>
  <c r="J70" i="44"/>
  <c r="I70" i="44"/>
  <c r="H70" i="44"/>
  <c r="T70" i="44"/>
  <c r="S70" i="44"/>
  <c r="R70" i="44"/>
  <c r="Q70" i="44"/>
  <c r="AC70" i="44"/>
  <c r="AB70" i="44"/>
  <c r="AA70" i="44"/>
  <c r="Z70" i="44"/>
  <c r="O146" i="50"/>
  <c r="N146" i="50"/>
  <c r="M146" i="50"/>
  <c r="L146" i="50"/>
  <c r="I146" i="49"/>
  <c r="H146" i="49"/>
  <c r="K146" i="49" s="1"/>
  <c r="G146" i="49"/>
  <c r="G129" i="47"/>
  <c r="I129" i="47"/>
  <c r="H129" i="47"/>
  <c r="H70" i="57"/>
  <c r="J70" i="57"/>
  <c r="K70" i="57"/>
  <c r="I70" i="57"/>
  <c r="H37" i="57"/>
  <c r="K37" i="57"/>
  <c r="J37" i="57"/>
  <c r="I37" i="57"/>
  <c r="AC70" i="57"/>
  <c r="AB70" i="57"/>
  <c r="AA70" i="57"/>
  <c r="AG70" i="57"/>
  <c r="AE70" i="57"/>
  <c r="AD70" i="57"/>
</calcChain>
</file>

<file path=xl/sharedStrings.xml><?xml version="1.0" encoding="utf-8"?>
<sst xmlns="http://schemas.openxmlformats.org/spreadsheetml/2006/main" count="8949" uniqueCount="559">
  <si>
    <t>Total</t>
  </si>
  <si>
    <t>Estadísticas alojados</t>
  </si>
  <si>
    <t>Canarias e islas - ISTAC</t>
  </si>
  <si>
    <t>Comparativa Canarias e islas</t>
  </si>
  <si>
    <t>Plazas alojativas</t>
  </si>
  <si>
    <t>Plazas alojativas Canarias e islas</t>
  </si>
  <si>
    <t>Establecimientos alojativos Canarias e islas</t>
  </si>
  <si>
    <t>Plazas alojativas Canarias e islas por tipología</t>
  </si>
  <si>
    <t>Establecimientos alojativos Canarias e islas por tipología</t>
  </si>
  <si>
    <t>Plazas alojativas Canarias e islas por tipología y categoría</t>
  </si>
  <si>
    <t>Establecimientos alojativas Canarias e islas por tipología y categoría</t>
  </si>
  <si>
    <t>Oferta alojativa Tenerife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</si>
  <si>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</si>
  <si>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</si>
  <si>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</si>
  <si>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</si>
  <si>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</si>
  <si>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</si>
  <si>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</si>
  <si>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</si>
  <si>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</si>
  <si>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</si>
  <si>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Resumen indicadores Tenerife</t>
  </si>
  <si>
    <t>Resumen indicadores comparativa islas</t>
  </si>
  <si>
    <t>Viajeros entrados por tipología Canarias e islas</t>
  </si>
  <si>
    <t>Viajeros entrados por tipología y categoría Canarias e islas</t>
  </si>
  <si>
    <t>Viajeros alojados por tipología Canarias e islas</t>
  </si>
  <si>
    <t>Viajeros alojados por tipología y categoría Canarias e islas</t>
  </si>
  <si>
    <t>Evolución mensual de viajeros entrados en Tenerife según lugar de residencia</t>
  </si>
  <si>
    <t>Evolución mensual de viajeros entrados en Canarias según lugar de residencia</t>
  </si>
  <si>
    <t>Evolución mensual de viajeros entrados en Gran Canaria según lugar de residencia</t>
  </si>
  <si>
    <t>Evolución mensual de viajeros entrados en Fuerteventura según lugar de residencia</t>
  </si>
  <si>
    <t>Evolución mensual de viajeros entrados en Lanzarote según lugar de residencia</t>
  </si>
  <si>
    <t>Evolución mensual de viajeros entrados en Tenerife según tipología y categoría del alojamiento</t>
  </si>
  <si>
    <t>Viajeros entrados mes según lugar de residencias Canarias e islas</t>
  </si>
  <si>
    <t>Viajeros entrados acumulado mes según lugar de residencias Canarias e islas</t>
  </si>
  <si>
    <t>Viajeros alojados mes según lugar de residencias Canarias e islas</t>
  </si>
  <si>
    <t>Viajeros alojados acumulado mes según lugar de residencias Canarias e islas</t>
  </si>
  <si>
    <t>Pernoctaciones registradas en establecimientos alojativos de Canarias e islas según tipología</t>
  </si>
  <si>
    <t>Pernoctaciones registradas en establecimientos alojativos de Canarias e islas según tipología y categoría</t>
  </si>
  <si>
    <t>Pernoctaciones registradas en el mes en establecimientos alojativos de Canarias e islas según lugar de residencia</t>
  </si>
  <si>
    <t>Pernoctaciones registradas en el periodo acumulado en establecimientos alojativos de Canarias e islas según lugar de residencia</t>
  </si>
  <si>
    <t>Estancia media</t>
  </si>
  <si>
    <t>Tasa de ocupación</t>
  </si>
  <si>
    <t>ADR, RevPAR, ingresos totales</t>
  </si>
  <si>
    <t>Evoluciones históricas</t>
  </si>
  <si>
    <t>Viajeros entrados</t>
  </si>
  <si>
    <t>Viajeros entrados en Canarias e islas según tipología de alojamiento</t>
  </si>
  <si>
    <t>Viajeros entrados en Canarias e islas según tipología y categoría del alojamiento</t>
  </si>
  <si>
    <t>Viajeros entrados en Canarias e islas según lugar de residencia (hotel + apartamento)</t>
  </si>
  <si>
    <t>Viajeros entrados en Canarias según lugar de residencia comparativa islas</t>
  </si>
  <si>
    <t>Cuota mercado viajeros entrados sobre total isla según lugar de residencia (hotel + apartamento)</t>
  </si>
  <si>
    <t>Porcentaje viajeros entrados isla sobre total Canarias según lugar de residencia (hotel + apartamento)</t>
  </si>
  <si>
    <t>Distribución del turismo por isla de alojamiento sobre total Canarias según tipología alojativa y lugar de residencia</t>
  </si>
  <si>
    <t>Distribución del turismo según tipología alojativa por isla de alojamiento y lugar de residencia</t>
  </si>
  <si>
    <t>Viajeros entrados en establecimientos hoteleros por categoria e isla de alojamiento según país de residencia</t>
  </si>
  <si>
    <t>Viajeros entrados en establecimientos hoteleros por categoria de alojamiento según país de residencia comparativa islas</t>
  </si>
  <si>
    <t>Viajeros entrados en apartamentos por categoria e isla de alojamiento según país de residencia</t>
  </si>
  <si>
    <t>Viajeros entrados en apartamentos por categoria de alojamiento según país de residencia comparativa islas</t>
  </si>
  <si>
    <t>Viajeros alojados</t>
  </si>
  <si>
    <t>Viajeros alojados en Canarias e islas según tipología de alojamiento</t>
  </si>
  <si>
    <t>Viajeros alojados en Canarias e islas según tipología y categoría del alojamiento</t>
  </si>
  <si>
    <t>Viajeros alojados en Canarias e islas según lugar de residencia (hotel + apartamento)</t>
  </si>
  <si>
    <t>Viajeros alojados en Canarias según lugar de residencia comparativa islas</t>
  </si>
  <si>
    <t>Viajeros alojados en establecimientos hoteleros por categoria e isla de alojamiento según país de residencia</t>
  </si>
  <si>
    <t>Viajeros alojados en establecimientos hoteleros por categoria de alojamiento según país de residencia comparativa islas</t>
  </si>
  <si>
    <t>Viajeros alojados en apartamentos por categoria e isla de alojamiento según país de residencia</t>
  </si>
  <si>
    <t>Viajeros alojados en apartamentos por categoria de alojamiento según país de residencia comparativa islas</t>
  </si>
  <si>
    <t>Pernoctaciones</t>
  </si>
  <si>
    <t>Pernoctaciones en Canarias e islas según tipología de alojamiento</t>
  </si>
  <si>
    <t>Pernoctaciones en Canarias e islas según tipología y categoría del alojamiento</t>
  </si>
  <si>
    <t>Pernoctaciones en Canarias e islas según lugar de residencia (hotel + apartamento)</t>
  </si>
  <si>
    <t>Pernoctaciones en Canarias según lugar de residencia comparativa islas</t>
  </si>
  <si>
    <t>Distribución de pernoctaciones por isla de alojamiento sobre total Canarias según tipología alojativa y lugar de residencia</t>
  </si>
  <si>
    <t>Distribución de pernoctaciones según tipología alojativa por isla de alojamiento y lugar de residencia</t>
  </si>
  <si>
    <t>Pernoctaciones en establecimientos hoteleros por categoria e isla de alojamiento según país de residencia</t>
  </si>
  <si>
    <t>Pernoctaciones en establecimientos hoteleros por categoria de alojamiento según país de residencia comparativa islas</t>
  </si>
  <si>
    <t>Pernoctaciones en apartamentos por categoria e isla de alojamiento según país de residencia</t>
  </si>
  <si>
    <t>Pernoctaciones en apartamentos por categoria de alojamiento según país de residencia comparativa islas</t>
  </si>
  <si>
    <t>Estancia media en Canarias e islas según tipología de alojamiento</t>
  </si>
  <si>
    <t>Estancia media en Canarias e islas según tipología y categoría del alojamiento</t>
  </si>
  <si>
    <t>Estancia media en Canarias e islas según lugar de residencia (hotel + apartamento)</t>
  </si>
  <si>
    <t>Estancia media en Canarias según lugar de residencia comparativa islas</t>
  </si>
  <si>
    <t>Estancia media en establecimientos hoteleros por categoria e isla de alojamiento según país de residencia</t>
  </si>
  <si>
    <t>Estancia media en establecimientos hoteleros por categoria de alojamiento según país de residencia comparativa islas</t>
  </si>
  <si>
    <t>Estancia media en apartamentos por categoria e isla de alojamiento según país de residencia</t>
  </si>
  <si>
    <t>Estancia media en apartamentos por categoria de alojamiento según país de residencia comparativa islas</t>
  </si>
  <si>
    <t>Tasa de ocupación según tipología de alojamiento</t>
  </si>
  <si>
    <t>Tasa de ocupación según tipología y categoría del alojamiento</t>
  </si>
  <si>
    <t>Indicadores de rentabilidad</t>
  </si>
  <si>
    <t>Ingresos totales según tipología alojativa</t>
  </si>
  <si>
    <t>Ingresos totales según tipología y categoría de alojamiento</t>
  </si>
  <si>
    <t>Tarifa media diaria (ADR) según tipología alojativa</t>
  </si>
  <si>
    <t>Tarifa media diaria (ADR) según tipología y categoría de alojamiento</t>
  </si>
  <si>
    <t> Ingresos por habitación disponible (RevPAR) según tipología alojativa</t>
  </si>
  <si>
    <t>Plazas alojativas abiertas</t>
  </si>
  <si>
    <t>promedios de años</t>
  </si>
  <si>
    <t>% recuperación respecto diciembre 2019</t>
  </si>
  <si>
    <t>cuota 2019</t>
  </si>
  <si>
    <t>Canarias</t>
  </si>
  <si>
    <t>Hotel</t>
  </si>
  <si>
    <t>Apartamento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</si>
  <si>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</si>
  <si>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</si>
  <si>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</si>
  <si>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</si>
  <si>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</si>
  <si>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</si>
  <si>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</si>
  <si>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Encuestas Alojamientos Turísticos (ISTAC). ELABORACIÓN: Turismo de Tenerife.</t>
  </si>
  <si>
    <t>Plazas alojativas abiertas en Canarias</t>
  </si>
  <si>
    <t>5 estrellas</t>
  </si>
  <si>
    <t>4 estrellas</t>
  </si>
  <si>
    <t>3 estrellas</t>
  </si>
  <si>
    <t>2 estrellas</t>
  </si>
  <si>
    <t>1 estrella</t>
  </si>
  <si>
    <t>4, 5 Estrellas</t>
  </si>
  <si>
    <t>1, 2, 3 estrellas</t>
  </si>
  <si>
    <t>3 Estrellas</t>
  </si>
  <si>
    <t>2 Estrellas</t>
  </si>
  <si>
    <t>1 Estrella</t>
  </si>
  <si>
    <t>Establecimientos alojativos abiertos en Canarias</t>
  </si>
  <si>
    <t>Oferta alojativa abierta de Tenerife</t>
  </si>
  <si>
    <t>Plazas</t>
  </si>
  <si>
    <t>Establecimientos</t>
  </si>
  <si>
    <t>Resumen de indicadores turísticos de Tenerife</t>
  </si>
  <si>
    <t>cuota diciembre 2020</t>
  </si>
  <si>
    <t>total</t>
  </si>
  <si>
    <t>hoteleros</t>
  </si>
  <si>
    <t>apartamentos</t>
  </si>
  <si>
    <t>Ocupación</t>
  </si>
  <si>
    <t>Plazas estimadas</t>
  </si>
  <si>
    <t>extrahoteleros</t>
  </si>
  <si>
    <t>Resumen de indicadores turísticos Canarias e islas</t>
  </si>
  <si>
    <t>INDICADORES TURÍSTICOS</t>
  </si>
  <si>
    <t>Viajeros  entrados en los establecimientos alojativos de Tenerife
(hotel + apartamento)</t>
  </si>
  <si>
    <t>año 2020: 1.627.003 (-68,0%)</t>
  </si>
  <si>
    <t>Viajeros  alojados en los establecimientos alojativos de Tenerife
(hotel + apartamento)</t>
  </si>
  <si>
    <t>acumulado diciembre 2021: 2.384.391 (46,6%)</t>
  </si>
  <si>
    <t>Total lugares de residencia</t>
  </si>
  <si>
    <t>Total categorías</t>
  </si>
  <si>
    <t>dato</t>
  </si>
  <si>
    <t>var 22/21</t>
  </si>
  <si>
    <t>var 22/19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</si>
  <si>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</si>
  <si>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</si>
  <si>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</si>
  <si>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</si>
  <si>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</si>
  <si>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</si>
  <si>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</si>
  <si>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</si>
  <si>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</si>
  <si>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</si>
  <si>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</si>
  <si>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</si>
  <si>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</si>
  <si>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</si>
  <si>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</si>
  <si>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</si>
  <si>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</si>
  <si>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</si>
  <si>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</si>
  <si>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</si>
  <si>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</si>
  <si>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</si>
  <si>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</si>
  <si>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</si>
  <si>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Viajeros españoles entrados en los establecimientos alojativos de Tenerife
(hotel + apartamento)</t>
  </si>
  <si>
    <t>año 2020: 491.164 (-58,4%)</t>
  </si>
  <si>
    <t>acumulado diciembre 2021: 846.190 (72,3%)</t>
  </si>
  <si>
    <t>España</t>
  </si>
  <si>
    <t>Total residentes en España</t>
  </si>
  <si>
    <t>Viajeros peninsulares entrados en los establecimientos alojativos de Tenerife
(hotel + apartamento)</t>
  </si>
  <si>
    <t>año 2020: 256.364 (-61,2%)</t>
  </si>
  <si>
    <t>acumulado diciembre 2021: 401.165 (56,5%)</t>
  </si>
  <si>
    <t>Península</t>
  </si>
  <si>
    <t>Viajeros canarios entrados en los establecimientos alojativos de Tenerife
(hotel + apartamento)</t>
  </si>
  <si>
    <t>año 2020: 234.800 (-54,8%)</t>
  </si>
  <si>
    <t>acumulado diciembre 2021: 445.025 (89,5%)</t>
  </si>
  <si>
    <t>Viajeros extranjeros entrados en los establecimientos alojativos de Tenerife
(hotel + apartamento)</t>
  </si>
  <si>
    <t>año 2020: 1.135.839 (-70,9%)</t>
  </si>
  <si>
    <t>acumulado diciembre 2021: 1.538.201 (35,4%)</t>
  </si>
  <si>
    <t>Mundo (excluida España)</t>
  </si>
  <si>
    <t>Total residentes en el extranjero</t>
  </si>
  <si>
    <t>Viajeros británicos entrados en los establecimientos alojativos de Tenerife
(hotel + apartamento)</t>
  </si>
  <si>
    <t>año 2020: 443.259 (-75,1%)</t>
  </si>
  <si>
    <t>acumulado diciembre 2021: 443.278 (0,0%)</t>
  </si>
  <si>
    <t>Reino Unido</t>
  </si>
  <si>
    <t>Viajeros alemanes entrados en los establecimientos alojativos de Tenerife
(hotel + apartamento)</t>
  </si>
  <si>
    <t>año 2020: 140.489 (-72,1%)</t>
  </si>
  <si>
    <t>acumulado diciembre 2021: 218.298 (55,4%)</t>
  </si>
  <si>
    <t>Alemania</t>
  </si>
  <si>
    <t>Viajeros franceses entrados en los establecimientos alojativos de Tenerife
(hotel + apartamento)</t>
  </si>
  <si>
    <t>año 2020: 60.127 (-65,0%)</t>
  </si>
  <si>
    <t>acumulado diciembre 2021: 133.006 (121,2%)</t>
  </si>
  <si>
    <t>Francia</t>
  </si>
  <si>
    <t>Viajeros belgas entrados en los establecimientos alojativos de Tenerife
(hotel + apartamento)</t>
  </si>
  <si>
    <t>año 2020: 55.839 (-58,8%)</t>
  </si>
  <si>
    <t>acumulado diciembre 2021: 93.108 (66,7%)</t>
  </si>
  <si>
    <t>Bélgica</t>
  </si>
  <si>
    <t>junio</t>
  </si>
  <si>
    <t>Viajeros holandeses entrados en los establecimientos alojativos de Tenerife
(hotel + apartamento)</t>
  </si>
  <si>
    <t>año 2020: 40.096 (-72,1%)</t>
  </si>
  <si>
    <t>acumulado diciembre 2021: 93.513 (133,2%)</t>
  </si>
  <si>
    <t>Países Bajos</t>
  </si>
  <si>
    <t>Viajeros italianos entrados en los establecimientos alojativos de Tenerife
(hotel + apartamento)</t>
  </si>
  <si>
    <t>año 2020: 36.855 (-72,9%)</t>
  </si>
  <si>
    <t>acumulado diciembre 2021: 74.437 (102,0%)</t>
  </si>
  <si>
    <t>Italia</t>
  </si>
  <si>
    <t>Viajeros irlandeses entrados en los establecimientos alojativos de Tenerife
(hotel + apartamento)</t>
  </si>
  <si>
    <t>año 2020: 27.669 (-76,0%)</t>
  </si>
  <si>
    <t>acumulado diciembre 2021: 42.846 (54,9%)</t>
  </si>
  <si>
    <t>Irlanda</t>
  </si>
  <si>
    <t>Viajeros suizos entrados en los establecimientos alojativos de Tenerife
(hotel + apartamento)</t>
  </si>
  <si>
    <t>año 2020: 12.033 (-72,1%)</t>
  </si>
  <si>
    <t>acumulado diciembre 2021: 30.544 (153,8%)</t>
  </si>
  <si>
    <t>Suiza</t>
  </si>
  <si>
    <t>Viajeros austríacos entrados en los establecimientos alojativos de Tenerife (hotel + apartamento)</t>
  </si>
  <si>
    <t>año 2020: 165.282 (-66,0%)</t>
  </si>
  <si>
    <t>acumulado diciembre 2021: 310.940 (88,1%)</t>
  </si>
  <si>
    <t>Austria</t>
  </si>
  <si>
    <t>Viajeros canadienses entrados en los establecimientos alojativos de Tenerife (hotel + apartamento)</t>
  </si>
  <si>
    <t>Canadá</t>
  </si>
  <si>
    <t>Viajeros daneses entrados en los establecimientos alojativos de Tenerife (hotel + apartamento)</t>
  </si>
  <si>
    <t>Dinamarca</t>
  </si>
  <si>
    <t>Viajeros finlandeses entrados en los establecimientos alojativos de Tenerife (hotel + apartamento)</t>
  </si>
  <si>
    <t>Finlandia</t>
  </si>
  <si>
    <t>Viajeros noruegos entrados en los establecimientos alojativos de Tenerife (hotel + apartamento)</t>
  </si>
  <si>
    <t>Noruega</t>
  </si>
  <si>
    <t>Viajeros suecos entrados en los establecimientos alojativos de Tenerife (hotel + apartamento)</t>
  </si>
  <si>
    <t>Suecia</t>
  </si>
  <si>
    <t>Viajeros portugueses entrados en los establecimientos alojativos de Tenerife (hotel + apartamento)</t>
  </si>
  <si>
    <t>Portugal</t>
  </si>
  <si>
    <t>Viajeros polacos entrados en los establecimientos alojativos de Tenerife (hotel + apartamento)</t>
  </si>
  <si>
    <t>Polonia</t>
  </si>
  <si>
    <t>Viajeros islandeses entrados en los establecimientos alojativos de Tenerife (hotel + apartamento)</t>
  </si>
  <si>
    <t>Islandia</t>
  </si>
  <si>
    <t>Viajeros luxemburgueses entrados en los establecimientos alojativos de Tenerife (hotel + apartamento)</t>
  </si>
  <si>
    <t>Luxemburgo</t>
  </si>
  <si>
    <t>Viajeros lituanos entrados en los establecimientos alojativos de Tenerife (hotel + apartamento)</t>
  </si>
  <si>
    <t>Lituania</t>
  </si>
  <si>
    <t>Viajeros húngaros entrados en los establecimientos alojativos de Tenerife (hotel + apartamento)</t>
  </si>
  <si>
    <t>Hungría</t>
  </si>
  <si>
    <t>Viajeros rusos entrados en los establecimientos alojativos de Tenerife (hotel + apartamento)</t>
  </si>
  <si>
    <t>Rusia</t>
  </si>
  <si>
    <t>Viajeros checos entrados en los establecimientos alojativos de Tenerife (hotel + apartamento)</t>
  </si>
  <si>
    <t>República Checa</t>
  </si>
  <si>
    <t>Viajeros rumanos entrados en los establecimientos alojativos de Tenerife (hotel + apartamento)</t>
  </si>
  <si>
    <t>Rumania</t>
  </si>
  <si>
    <t>Rumanía</t>
  </si>
  <si>
    <t>Viajeros norteamericanos entrados en los establecimientos alojativos de Tenerife (hotel + apartamento)</t>
  </si>
  <si>
    <t>Estados Unidos de América</t>
  </si>
  <si>
    <t>Viajeros procedentes de otros países entrados en los establecimientos alojativos de Tenerife (hotel + apartamento)</t>
  </si>
  <si>
    <t>Otros países o territorios del mundo (excluida España)</t>
  </si>
  <si>
    <t>var 16/15</t>
  </si>
  <si>
    <t>var 17/16</t>
  </si>
  <si>
    <t>var 18/17</t>
  </si>
  <si>
    <t>2021</t>
  </si>
  <si>
    <t>2020</t>
  </si>
  <si>
    <t>Viajeros entrados en los hoteles de Tenerife</t>
  </si>
  <si>
    <t>hoteles</t>
  </si>
  <si>
    <t>Viajeros entrados en los hoteles de 5 estrellas de Tenerife</t>
  </si>
  <si>
    <t>Viajeros entrados en los hoteles de 4 estrellas de Tenerife</t>
  </si>
  <si>
    <t>Viajeros entrados en los hoteles de 3 estrellas de Tenerife</t>
  </si>
  <si>
    <t>Viajeros entrados en los hoteles de 2 estrellas de Tenerife</t>
  </si>
  <si>
    <t>Viajeros entrados en los hoteles de 1 estrella de Tenerife</t>
  </si>
  <si>
    <t>Viajeros entrados en los apartamentos de Tenerife</t>
  </si>
  <si>
    <t>Viajeros entrados en los apartamentos de 4, 5 Estrellas de Tenerife</t>
  </si>
  <si>
    <t>Viajeros entrados en los apartamentos de 3 Estrellas de Tenerife</t>
  </si>
  <si>
    <t>Viajeros entrados en los apartamentos de 2 Estrellas de Tenerife</t>
  </si>
  <si>
    <t>Viajeros entrados en los apartamentos de 1 Estrella de Tenerife</t>
  </si>
  <si>
    <t>Evolución de viajeros entrados en los establecimientos alojativos de Tenerife
(hotel + apartamento)</t>
  </si>
  <si>
    <t>viajeros entrados</t>
  </si>
  <si>
    <t>var interanual</t>
  </si>
  <si>
    <t>Evolución de viajeros entrados en los hoteles de Tenerife</t>
  </si>
  <si>
    <t>Evolución de viajeros entrados en los hoteles de 5 estrellas de Tenerife</t>
  </si>
  <si>
    <t>Evolución de viajeros entrados en los hoteles de 4 estrellas de Tenerife</t>
  </si>
  <si>
    <t>Evolución de viajeros entrados en los hoteles de 3 estrellas de Tenerife</t>
  </si>
  <si>
    <t>Evolución de viajeros entrados en los hoteles de 2 estrellas de Tenerife</t>
  </si>
  <si>
    <t>Evolución de viajeros entrados en los hoteles de 1 estrella de Tenerife</t>
  </si>
  <si>
    <t>Evolución de viajeros entrados en los apartamentos de Tenerife</t>
  </si>
  <si>
    <t>Evolución de viajeros entrados en los apartamentos de 4 y 5 estrellas de Tenerife</t>
  </si>
  <si>
    <t>Evolución de viajeros entrados en los apartamentos de 3 estrellas de Tenerife</t>
  </si>
  <si>
    <t>Evolución de viajeros entrados en los apartamentos de 2 estrellas de Tenerife</t>
  </si>
  <si>
    <t>Evolución de viajeros entrados en los apartamentos de 1 estrella de Tenerife</t>
  </si>
  <si>
    <t>Viajeros entrados en los establecimientos alojativos Canarias e islas</t>
  </si>
  <si>
    <t>Viajeros entrados en los establecimientos alojativos de Tenerife por categoría  
(hotel + apartamento)</t>
  </si>
  <si>
    <t>4, 5 estrellas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</si>
  <si>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</si>
  <si>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</si>
  <si>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</si>
  <si>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</si>
  <si>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</si>
  <si>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</si>
  <si>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</si>
  <si>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</si>
  <si>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</si>
  <si>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</si>
  <si>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Viajeros  entrados en los establecimientos alojativos de Gran Canaria
(hotel + apartamento)</t>
  </si>
  <si>
    <t>FUENTE: Encuestas Alojamientos Turísticos (ISTAC). ELABORACIÓN: Turismo de Gran Canaria.</t>
  </si>
  <si>
    <t>Viajeros españoles entrados en los establecimientos alojativos de Gran Canaria
(hotel + apartamento)</t>
  </si>
  <si>
    <t>Viajeros peninsulares entrados en los establecimientos alojativos de Gran Canaria
(hotel + apartamento)</t>
  </si>
  <si>
    <t>Viajeros canarios entrados en los establecimientos alojativos de Gran Canaria
(hotel + apartamento)</t>
  </si>
  <si>
    <t>Viajeros extranjeros entrados en los establecimientos alojativos de Gran Canaria
(hotel + apartamento)</t>
  </si>
  <si>
    <t>Viajeros británicos entrados en los establecimientos alojativos de Gran Canaria
(hotel + apartamento)</t>
  </si>
  <si>
    <t>Viajeros alemanes entrados en los establecimientos alojativos de Gran Canaria
(hotel + apartamento)</t>
  </si>
  <si>
    <t>Viajeros franceses entrados en los establecimientos alojativos de Gran Canaria
(hotel + apartamento)</t>
  </si>
  <si>
    <t>Viajeros belgas entrados en los establecimientos alojativos de Gran Canaria
(hotel + apartamento)</t>
  </si>
  <si>
    <t>Viajeros holandeses entrados en los establecimientos alojativos de Gran Canaria
(hotel + apartamento)</t>
  </si>
  <si>
    <t>Viajeros italianos entrados en los establecimientos alojativos de Gran Canaria
(hotel + apartamento)</t>
  </si>
  <si>
    <t>Viajeros irlandeses entrados en los establecimientos alojativos de Gran Canaria
(hotel + apartamento)</t>
  </si>
  <si>
    <t>Viajeros suizos entrados en los establecimientos alojativos de Gran Canaria
(hotel + apartamento)</t>
  </si>
  <si>
    <t>Viajeros austríacos entrados en los establecimientos alojativos de Gran Canaria (hotel + apartamento)</t>
  </si>
  <si>
    <t>Viajeros canadienses entrados en los establecimientos alojativos de Gran Canaria (hotel + apartamento)</t>
  </si>
  <si>
    <t>Viajeros daneses entrados en los establecimientos alojativos de Gran Canaria (hotel + apartamento)</t>
  </si>
  <si>
    <t>Viajeros finlandeses entrados en los establecimientos alojativos de Gran Canaria (hotel + apartamento)</t>
  </si>
  <si>
    <t>Viajeros noruegos entrados en los establecimientos alojativos de Gran Canaria (hotel + apartamento)</t>
  </si>
  <si>
    <t>Viajeros suecos entrados en los establecimientos alojativos de Gran Canaria (hotel + apartamento)</t>
  </si>
  <si>
    <t>Viajeros portugueses entrados en los establecimientos alojativos de Gran Canaria (hotel + apartamento)</t>
  </si>
  <si>
    <t>Viajeros polacos entrados en los establecimientos alojativos de Gran Canaria (hotel + apartamento)</t>
  </si>
  <si>
    <t>Viajeros islandeses entrados en los establecimientos alojativos de Gran Canaria (hotel + apartamento)</t>
  </si>
  <si>
    <t>Viajeros luxemburgueses entrados en los establecimientos alojativos de Gran Canaria (hotel + apartamento)</t>
  </si>
  <si>
    <t>Viajeros lituanos entrados en los establecimientos alojativos de Gran Canaria (hotel + apartamento)</t>
  </si>
  <si>
    <t>Viajeros húngaros entrados en los establecimientos alojativos de Gran Canaria (hotel + apartamento)</t>
  </si>
  <si>
    <t>Viajeros rusos entrados en los establecimientos alojativos de Gran Canaria (hotel + apartamento)</t>
  </si>
  <si>
    <t>Viajeros checos entrados en los establecimientos alojativos de Gran Canaria (hotel + apartamento)</t>
  </si>
  <si>
    <t>Viajeros rumanos entrados en los establecimientos alojativos de Gran Canaria (hotel + apartamento)</t>
  </si>
  <si>
    <t>Viajeros norteamericanos entrados en los establecimientos alojativos de Gran Canaria (hotel + apartamento)</t>
  </si>
  <si>
    <t>Viajeros procedentes de otros países entrados en los establecimientos alojativos de Gran Canaria (hotel + apartamento)</t>
  </si>
  <si>
    <t>Viajeros  entrados en los establecimientos alojativos de Fuerteventura
(hotel + apartamento)</t>
  </si>
  <si>
    <t>FUENTE: Encuestas Alojamientos Turísticos (ISTAC). ELABORACIÓN: Turismo de Fuerteventura.</t>
  </si>
  <si>
    <t>Viajeros españoles entrados en los establecimientos alojativos de Fuerteventura
(hotel + apartamento)</t>
  </si>
  <si>
    <t>Viajeros peninsulares entrados en los establecimientos alojativos de Fuerteventura
(hotel + apartamento)</t>
  </si>
  <si>
    <t>Viajeros canarios entrados en los establecimientos alojativos de Fuerteventura
(hotel + apartamento)</t>
  </si>
  <si>
    <t>Viajeros extranjeros entrados en los establecimientos alojativos de Fuerteventura
(hotel + apartamento)</t>
  </si>
  <si>
    <t>Viajeros británicos entrados en los establecimientos alojativos de Fuerteventura
(hotel + apartamento)</t>
  </si>
  <si>
    <t>Viajeros alemanes entrados en los establecimientos alojativos de Fuerteventura
(hotel + apartamento)</t>
  </si>
  <si>
    <t>Viajeros franceses entrados en los establecimientos alojativos de Fuerteventura
(hotel + apartamento)</t>
  </si>
  <si>
    <t>Viajeros belgas entrados en los establecimientos alojativos de Fuerteventura
(hotel + apartamento)</t>
  </si>
  <si>
    <t>Viajeros holandeses entrados en los establecimientos alojativos de Fuerteventura
(hotel + apartamento)</t>
  </si>
  <si>
    <t>Viajeros italianos entrados en los establecimientos alojativos de Fuerteventura
(hotel + apartamento)</t>
  </si>
  <si>
    <t>Viajeros irlandeses entrados en los establecimientos alojativos de Fuerteventura
(hotel + apartamento)</t>
  </si>
  <si>
    <t>Viajeros suizos entrados en los establecimientos alojativos de Fuerteventura
(hotel + apartamento)</t>
  </si>
  <si>
    <t>Viajeros austríacos entrados en los establecimientos alojativos de Fuerteventura (hotel + apartamento)</t>
  </si>
  <si>
    <t>Viajeros canadienses entrados en los establecimientos alojativos de Fuerteventura (hotel + apartamento)</t>
  </si>
  <si>
    <t>Viajeros daneses entrados en los establecimientos alojativos de Fuerteventura (hotel + apartamento)</t>
  </si>
  <si>
    <t>Viajeros finlandeses entrados en los establecimientos alojativos de Fuerteventura (hotel + apartamento)</t>
  </si>
  <si>
    <t>Viajeros noruegos entrados en los establecimientos alojativos de Fuerteventura (hotel + apartamento)</t>
  </si>
  <si>
    <t>Viajeros suecos entrados en los establecimientos alojativos de Fuerteventura (hotel + apartamento)</t>
  </si>
  <si>
    <t>Viajeros portugueses entrados en los establecimientos alojativos de Fuerteventura (hotel + apartamento)</t>
  </si>
  <si>
    <t>Viajeros polacos entrados en los establecimientos alojativos de Fuerteventura (hotel + apartamento)</t>
  </si>
  <si>
    <t>Viajeros islandeses entrados en los establecimientos alojativos de Fuerteventura (hotel + apartamento)</t>
  </si>
  <si>
    <t>Viajeros luxemburgueses entrados en los establecimientos alojativos de Fuerteventura (hotel + apartamento)</t>
  </si>
  <si>
    <t>Viajeros lituanos entrados en los establecimientos alojativos de Fuerteventura (hotel + apartamento)</t>
  </si>
  <si>
    <t>Viajeros húngaros entrados en los establecimientos alojativos de Fuerteventura (hotel + apartamento)</t>
  </si>
  <si>
    <t>Viajeros rusos entrados en los establecimientos alojativos de Fuerteventura (hotel + apartamento)</t>
  </si>
  <si>
    <t>Viajeros checos entrados en los establecimientos alojativos de Fuerteventura (hotel + apartamento)</t>
  </si>
  <si>
    <t>Viajeros rumanos entrados en los establecimientos alojativos de Fuerteventura (hotel + apartamento)</t>
  </si>
  <si>
    <t>Viajeros norteamericanos entrados en los establecimientos alojativos de Fuerteventura (hotel + apartamento)</t>
  </si>
  <si>
    <t>Viajeros procedentes de otros países entrados en los establecimientos alojativos de Fuerteventura (hotel + apartamento)</t>
  </si>
  <si>
    <t>Viajeros  entrados en los establecimientos alojativos de Lanzarote
(hotel + apartamento)</t>
  </si>
  <si>
    <t>FUENTE: Encuestas Alojamientos Turísticos (ISTAC). ELABORACIÓN: Turismo de Lanzarote.</t>
  </si>
  <si>
    <t>Viajeros españoles entrados en los establecimientos alojativos de Lanzarote
(hotel + apartamento)</t>
  </si>
  <si>
    <t>Viajeros peninsulares entrados en los establecimientos alojativos de Lanzarote
(hotel + apartamento)</t>
  </si>
  <si>
    <t>Viajeros canarios entrados en los establecimientos alojativos de Lanzarote
(hotel + apartamento)</t>
  </si>
  <si>
    <t>Viajeros extranjeros entrados en los establecimientos alojativos de Lanzarote
(hotel + apartamento)</t>
  </si>
  <si>
    <t>Viajeros británicos entrados en los establecimientos alojativos de Lanzarote
(hotel + apartamento)</t>
  </si>
  <si>
    <t>Viajeros alemanes entrados en los establecimientos alojativos de Lanzarote
(hotel + apartamento)</t>
  </si>
  <si>
    <t>Viajeros franceses entrados en los establecimientos alojativos de Lanzarote
(hotel + apartamento)</t>
  </si>
  <si>
    <t>Viajeros belgas entrados en los establecimientos alojativos de Lanzarote
(hotel + apartamento)</t>
  </si>
  <si>
    <t>Viajeros holandeses entrados en los establecimientos alojativos de Lanzarote
(hotel + apartamento)</t>
  </si>
  <si>
    <t>Viajeros italianos entrados en los establecimientos alojativos de Lanzarote
(hotel + apartamento)</t>
  </si>
  <si>
    <t>Viajeros irlandeses entrados en los establecimientos alojativos de Lanzarote
(hotel + apartamento)</t>
  </si>
  <si>
    <t>Viajeros suizos entrados en los establecimientos alojativos de Lanzarote
(hotel + apartamento)</t>
  </si>
  <si>
    <t>Viajeros austríacos entrados en los establecimientos alojativos de Lanzarote (hotel + apartamento)</t>
  </si>
  <si>
    <t>Viajeros canadienses entrados en los establecimientos alojativos de Lanzarote (hotel + apartamento)</t>
  </si>
  <si>
    <t>Viajeros daneses entrados en los establecimientos alojativos de Lanzarote (hotel + apartamento)</t>
  </si>
  <si>
    <t>Viajeros finlandeses entrados en los establecimientos alojativos de Lanzarote (hotel + apartamento)</t>
  </si>
  <si>
    <t>Viajeros noruegos entrados en los establecimientos alojativos de Lanzarote (hotel + apartamento)</t>
  </si>
  <si>
    <t>Viajeros suecos entrados en los establecimientos alojativos de Lanzarote (hotel + apartamento)</t>
  </si>
  <si>
    <t>Viajeros portugueses entrados en los establecimientos alojativos de Lanzarote (hotel + apartamento)</t>
  </si>
  <si>
    <t>Viajeros polacos entrados en los establecimientos alojativos de Lanzarote (hotel + apartamento)</t>
  </si>
  <si>
    <t>Viajeros islandeses entrados en los establecimientos alojativos de Lanzarote (hotel + apartamento)</t>
  </si>
  <si>
    <t>Viajeros luxemburgueses entrados en los establecimientos alojativos de Lanzarote (hotel + apartamento)</t>
  </si>
  <si>
    <t>Viajeros lituanos entrados en los establecimientos alojativos de Lanzarote (hotel + apartamento)</t>
  </si>
  <si>
    <t>Viajeros húngaros entrados en los establecimientos alojativos de Lanzarote (hotel + apartamento)</t>
  </si>
  <si>
    <t>Viajeros rusos entrados en los establecimientos alojativos de Lanzarote (hotel + apartamento)</t>
  </si>
  <si>
    <t>Viajeros checos entrados en los establecimientos alojativos de Lanzarote (hotel + apartamento)</t>
  </si>
  <si>
    <t>Viajeros rumanos entrados en los establecimientos alojativos de Lanzarote (hotel + apartamento)</t>
  </si>
  <si>
    <t>Viajeros norteamericanos entrados en los establecimientos alojativos de Lanzarote (hotel + apartamento)</t>
  </si>
  <si>
    <t>Viajeros procedentes de otros países entrados en los establecimientos alojativos de Lanzarote (hotel + apartamento)</t>
  </si>
  <si>
    <t>Gran Bretaña</t>
  </si>
  <si>
    <t>Holanda</t>
  </si>
  <si>
    <t>Estados Unidos</t>
  </si>
  <si>
    <t>Canada</t>
  </si>
  <si>
    <t>Otros países</t>
  </si>
  <si>
    <t>Viajeros entrados en los establecimientos alojativos de Canarias según lugar de residencia e isla (hotel + apartamento)</t>
  </si>
  <si>
    <t>Viajeros alojados en los establecimientos alojativos de Tenerife según lugar de residencia (hotel + apartamento)</t>
  </si>
  <si>
    <t>Viajeros alojados en los establecimientos alojativos de Tenerife según lugar de residencia e isla (hotel + apartamento)</t>
  </si>
  <si>
    <t>el fichero queda guardado actualizado a año 2022 …</t>
  </si>
  <si>
    <t>cuota 2018</t>
  </si>
  <si>
    <t>cuota 2020</t>
  </si>
  <si>
    <t>cuota 2021</t>
  </si>
  <si>
    <t>cuota 2022</t>
  </si>
  <si>
    <t>tienes los dos graficos, año y acumulado abirl.</t>
  </si>
  <si>
    <t xml:space="preserve">cuota año </t>
  </si>
  <si>
    <t>en valores</t>
  </si>
  <si>
    <t>acumlado abril</t>
  </si>
  <si>
    <t>Viajeros entrados en los establecimientos alojativos de Tenerife según lugar de residencia e isla (hotel + apartamento)</t>
  </si>
  <si>
    <t>=</t>
  </si>
  <si>
    <t xml:space="preserve">Viajeros entrados en los establecimientos hoteleros de Canarias según lugar de residencia e isla </t>
  </si>
  <si>
    <t xml:space="preserve">Viajeros entrados en los apartamentos de Canarias según lugar de residencia e isla </t>
  </si>
  <si>
    <t>Viajeros entrados en los hoteles de 5 estrellas de Canarias según lugar de residencia e isla</t>
  </si>
  <si>
    <t>Viajeros entrados en los hoteles de Tenerife según lugar de residencia y categoría</t>
  </si>
  <si>
    <t>Mundo (Excluida España)</t>
  </si>
  <si>
    <t xml:space="preserve">Viajeros entrados en los hoteles Tenerife según lugar de residencia y categoría </t>
  </si>
  <si>
    <t>Distribución de viajeros españoles entrados en hoteles y apartamentos de Tenerife por lugar de residencia</t>
  </si>
  <si>
    <t>Viajeros españoles entrados en los hoteles y apartamentos de Tenerife por lugar de residencia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</si>
  <si>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</si>
  <si>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</si>
  <si>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</si>
  <si>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</si>
  <si>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</si>
  <si>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</si>
  <si>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</si>
  <si>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</si>
  <si>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</si>
  <si>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</si>
  <si>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</si>
  <si>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</si>
  <si>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</si>
  <si>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</si>
  <si>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</si>
  <si>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</si>
  <si>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</si>
  <si>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</si>
  <si>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</si>
  <si>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Resto de municipios de Tenerife</t>
  </si>
  <si>
    <t>Total Península</t>
  </si>
  <si>
    <t>Distribución de viajeros peninsulares entrados en hoteles y apartamentos de Tenerife por lugar categoría del alojamiento</t>
  </si>
  <si>
    <t>Viajeros peninsulares entrados en los hoteles y apartamentos de Tenerife por tipología y categoría de alojamiento</t>
  </si>
  <si>
    <t>Total viajeros penínsulares</t>
  </si>
  <si>
    <t>Hoteles</t>
  </si>
  <si>
    <t>4 Estrellas</t>
  </si>
  <si>
    <t>5 Estrellas</t>
  </si>
  <si>
    <t>Apartamentos</t>
  </si>
  <si>
    <t xml:space="preserve">Observación: en 2022 no se publica desagregación por categorías
FUENTE: Desarrollo Económico, Cabildo Insular de Tenerife. ELABORACIÓN: Turismo de Tenerife. </t>
  </si>
  <si>
    <t>Pernoctaciones en los establecimientos alojativos de Tenerife
(hotel + apartamento)</t>
  </si>
  <si>
    <t>Pernoctaciones en los hoteles de Tenerife</t>
  </si>
  <si>
    <t>Pernoctaciones en los hoteles de 5 estrellas de Tenerife</t>
  </si>
  <si>
    <t>Pernoctaciones en los hoteles de 4 estrellas de Tenerife</t>
  </si>
  <si>
    <t>Pernoctaciones en los hoteles de 3 estrellas de Tenerife</t>
  </si>
  <si>
    <t>Pernoctaciones en los hoteles de 2 estrellas de Tenerife</t>
  </si>
  <si>
    <t>Pernoctaciones en los hoteles de 1 estrella de Tenerife</t>
  </si>
  <si>
    <t>Pernoctaciones en los apartamentos de Tenerife</t>
  </si>
  <si>
    <t>Pernoctaciones en los apartamentos de 4, 5 Estrellas de Tenerife</t>
  </si>
  <si>
    <t>Pernoctaciones en los apartamentos de 3 Estrellas de Tenerife</t>
  </si>
  <si>
    <t>Pernoctaciones en los apartamentos de 2 Estrellas de Tenerife</t>
  </si>
  <si>
    <t>Pernoctaciones en los apartamentos de 1 Estrella de Tenerife</t>
  </si>
  <si>
    <t>Pernoctaciones en los establecimientos alojativos de Tenerife según lugar de residencia e isla (hotel + apartamento)</t>
  </si>
  <si>
    <t>Estancia Media en los establecimientos alojativos de Tenerife
(hotel + apartamento)</t>
  </si>
  <si>
    <t>Estancia Media en los hoteles de Tenerife</t>
  </si>
  <si>
    <t>Estancia Media en los hoteles de 5 estrellas de Tenerife</t>
  </si>
  <si>
    <t>Estancia Media en los hoteles de 4 estrellas de Tenerife</t>
  </si>
  <si>
    <t>Estancia Media en los hoteles de 3 estrellas de Tenerife</t>
  </si>
  <si>
    <t>Estancia Media en los hoteles de 2 estrellas de Tenerife</t>
  </si>
  <si>
    <t>Estancia Media en los hoteles de 1 estrella de Tenerife</t>
  </si>
  <si>
    <t>Estancia Media en los apartamentos de Tenerife</t>
  </si>
  <si>
    <t>Estancia Media en los apartamentos de 4, 5 Estrellas de Tenerife</t>
  </si>
  <si>
    <t>dif 22-21</t>
  </si>
  <si>
    <t>dif 22-19</t>
  </si>
  <si>
    <t>Estancia Media en los apartamentos de 3 Estrellas de Tenerife</t>
  </si>
  <si>
    <t>Estancia Media en los apartamentos de 2 Estrellas de Tenerife</t>
  </si>
  <si>
    <t>Estancia Media en los apartamentos de 1 Estrella de Tenerife</t>
  </si>
  <si>
    <t>Tasa de ocupación en los establecimientos alojativos de Tenerife
(hotel + apartamento)</t>
  </si>
  <si>
    <t>año 2020: 0 (-39,9%)</t>
  </si>
  <si>
    <t>acumulado diciembre 2021: 1 (57,7%)</t>
  </si>
  <si>
    <t>Total establecimientos alojativos (hotel + apartamento)</t>
  </si>
  <si>
    <t>Tasa de ocupación en los hoteles de Tenerife</t>
  </si>
  <si>
    <t>año 2020: 0 (-39,0%)</t>
  </si>
  <si>
    <t>acumulado diciembre 2021: 1 (13,3%)</t>
  </si>
  <si>
    <t>Tasa de ocupación en los hoteles de 5 estrellas de Tenerife</t>
  </si>
  <si>
    <t>año 2020: 0 (-36,7%)</t>
  </si>
  <si>
    <t>acumulado diciembre 2021: 1 (20,6%)</t>
  </si>
  <si>
    <t>Tasa de ocupación en los hoteles de 4 estrellas de Tenerife</t>
  </si>
  <si>
    <t>año 2020: 0 (-39,4%)</t>
  </si>
  <si>
    <t>acumulado diciembre 2021: 1 (13,1%)</t>
  </si>
  <si>
    <t>Tasa de ocupación en los hoteles de 3 estrellas de Tenerife</t>
  </si>
  <si>
    <t>año 2020: 0 (-40,1%)</t>
  </si>
  <si>
    <t>acumulado diciembre 2021: 0 (4,5%)</t>
  </si>
  <si>
    <t>Tasa de ocupación en los hoteles de 2 estrellas de Tenerife</t>
  </si>
  <si>
    <t>año 2020: 0 (-38,1%)</t>
  </si>
  <si>
    <t>acumulado diciembre 2021: 0 (32,6%)</t>
  </si>
  <si>
    <t>Tasa de ocupación en los hoteles de 1 estrella de Tenerife</t>
  </si>
  <si>
    <t>año 2020: 1 (-16,5%)</t>
  </si>
  <si>
    <t>acumulado diciembre 2021: 1 (-3,4%)</t>
  </si>
  <si>
    <t>Tasa de ocupación en los apartamentos de Tenerife</t>
  </si>
  <si>
    <t>año 2020: 0 (-42,1%)</t>
  </si>
  <si>
    <t>acumulado diciembre 2021: 0 (-6,1%)</t>
  </si>
  <si>
    <t>Tasa de ocupación en los apartamentos de 4 y 5 estrellas de Tenerife</t>
  </si>
  <si>
    <t>año 2020: 0 (-43,7%)</t>
  </si>
  <si>
    <t>acumulado diciembre 2021: 0 (0,2%)</t>
  </si>
  <si>
    <t>Tasa de ocupación en los apartamentos de 3 llaves de Tenerife</t>
  </si>
  <si>
    <t>año 2020: 0 (-42,5%)</t>
  </si>
  <si>
    <t>acumulado diciembre 2021: 0 (-1,5%)</t>
  </si>
  <si>
    <t>Tasa de ocupación en los apartamentos de 2 llaves de Tenerife</t>
  </si>
  <si>
    <t>año 2020: 0 (-43,1%)</t>
  </si>
  <si>
    <t>acumulado diciembre 2021: 0 (-14,9%)</t>
  </si>
  <si>
    <t>Tasa de ocupación en los apartamentos de 1 llave de Tenerife</t>
  </si>
  <si>
    <t>año 2020: 0 (-33,3%)</t>
  </si>
  <si>
    <t>acumulado diciembre 2021: 0 (-24,0%)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</si>
  <si>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</si>
  <si>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</si>
  <si>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</si>
  <si>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</si>
  <si>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</si>
  <si>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</si>
  <si>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</si>
  <si>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</si>
  <si>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>Evolución de viajeros canarios entrados en los establecimientos alojativos de Tenerife
(hotel + apartamento)</t>
  </si>
  <si>
    <t>Canarios</t>
  </si>
  <si>
    <t>Evolución de viajeros canarios alojados en los establecimientos alojativos de Tenerife
(hotel + apartamento)</t>
  </si>
  <si>
    <t>viajeros alojados</t>
  </si>
  <si>
    <t>Acumulado noviembre 2023</t>
  </si>
  <si>
    <t>Indicadores noviembre y acumulado 2023</t>
  </si>
  <si>
    <t>noviembre 2019</t>
  </si>
  <si>
    <t>noviembre 2021</t>
  </si>
  <si>
    <t>noviembre 2022</t>
  </si>
  <si>
    <t>noviembre 2023</t>
  </si>
  <si>
    <t>noviembre 2020</t>
  </si>
  <si>
    <t>acumulado a noviembre 2019</t>
  </si>
  <si>
    <t>acumulado a noviembre 2020</t>
  </si>
  <si>
    <t>acumulado a noviembre 2021</t>
  </si>
  <si>
    <t>acumulado a noviembre 2022</t>
  </si>
  <si>
    <t>acumulado a noviembre 2023</t>
  </si>
  <si>
    <t>verano julio-septiembre 2019</t>
  </si>
  <si>
    <t>verano julio-septiembre 2020</t>
  </si>
  <si>
    <t>verano julio-septiembre 2021</t>
  </si>
  <si>
    <t>verano julio-septiembre 2022</t>
  </si>
  <si>
    <t>verano julio-septiembre 2023</t>
  </si>
  <si>
    <t>var 20/19</t>
  </si>
  <si>
    <t>var 21/20</t>
  </si>
  <si>
    <t>-</t>
  </si>
  <si>
    <t>var 23/19</t>
  </si>
  <si>
    <t>acumulado noviembre 2019</t>
  </si>
  <si>
    <t>acumulado noviembre 2020</t>
  </si>
  <si>
    <t>acumulado noviembre 2021</t>
  </si>
  <si>
    <t>acumulado noviembre 2022</t>
  </si>
  <si>
    <t>acumulado noviembre 2023</t>
  </si>
  <si>
    <t>acumulado noviembre 2018</t>
  </si>
  <si>
    <t>verano julio-septiembre 2018</t>
  </si>
  <si>
    <t>var 19/18</t>
  </si>
  <si>
    <t>var 22/20</t>
  </si>
  <si>
    <t>var 23/22</t>
  </si>
  <si>
    <t>noviembre 2018</t>
  </si>
  <si>
    <t>dif 19-18</t>
  </si>
  <si>
    <t>dif 20-20</t>
  </si>
  <si>
    <t>dif 21-20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</si>
</sst>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8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 style="medium">
        <color theme="9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14996795556505021"/>
      </left>
      <right/>
      <top style="medium">
        <color theme="0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9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/>
      <right/>
      <top/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dashed">
        <color theme="0" tint="-0.14996795556505021"/>
      </top>
      <bottom/>
      <diagonal/>
    </border>
    <border>
      <left style="thin">
        <color theme="0" tint="-0.24994659260841701"/>
      </left>
      <right/>
      <top style="dashed">
        <color theme="0" tint="-0.14996795556505021"/>
      </top>
      <bottom/>
      <diagonal/>
    </border>
    <border>
      <left/>
      <right/>
      <top/>
      <bottom style="dashed">
        <color theme="0" tint="-0.14996795556505021"/>
      </bottom>
      <diagonal/>
    </border>
    <border>
      <left style="thin">
        <color theme="0" tint="-0.24994659260841701"/>
      </left>
      <right/>
      <top/>
      <bottom style="dashed">
        <color theme="0" tint="-0.14996795556505021"/>
      </bottom>
      <diagonal/>
    </border>
    <border>
      <left/>
      <right/>
      <top style="dashed">
        <color theme="0" tint="-0.24994659260841701"/>
      </top>
      <bottom/>
      <diagonal/>
    </border>
    <border>
      <left/>
      <right/>
      <top/>
      <bottom style="dashed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thin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/>
      <bottom/>
      <diagonal/>
    </border>
    <border>
      <left style="dashed">
        <color theme="0" tint="-0.24994659260841701"/>
      </left>
      <right style="dashed">
        <color theme="0" tint="-0.24994659260841701"/>
      </right>
      <top/>
      <bottom/>
      <diagonal/>
    </border>
    <border>
      <left style="dashed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4" fillId="0" borderId="0">
      <alignment vertical="center"/>
    </xf>
    <xf numFmtId="0" fontId="25" fillId="0" borderId="0"/>
  </cellStyleXfs>
  <cellXfs count="36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8" fillId="0" borderId="0" xfId="2" applyFont="1" applyFill="1" applyBorder="1" applyAlignment="1">
      <alignment horizontal="left" indent="1"/>
    </xf>
    <xf numFmtId="0" fontId="11" fillId="0" borderId="2" xfId="2" applyFont="1" applyFill="1" applyBorder="1" applyAlignment="1">
      <alignment horizontal="left" indent="1"/>
    </xf>
    <xf numFmtId="0" fontId="7" fillId="0" borderId="0" xfId="2"/>
    <xf numFmtId="0" fontId="6" fillId="0" borderId="0" xfId="0" applyFont="1" applyAlignment="1">
      <alignment vertical="center" readingOrder="1"/>
    </xf>
    <xf numFmtId="0" fontId="6" fillId="0" borderId="0" xfId="0" applyFont="1" applyAlignment="1">
      <alignment vertical="center" wrapText="1" readingOrder="1"/>
    </xf>
    <xf numFmtId="0" fontId="6" fillId="0" borderId="3" xfId="0" applyFont="1" applyBorder="1" applyAlignment="1">
      <alignment horizontal="left" vertical="center" wrapText="1" readingOrder="1"/>
    </xf>
    <xf numFmtId="0" fontId="12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 wrapText="1"/>
    </xf>
    <xf numFmtId="0" fontId="5" fillId="2" borderId="7" xfId="0" applyFont="1" applyFill="1" applyBorder="1" applyAlignment="1">
      <alignment horizontal="right" vertical="center"/>
    </xf>
    <xf numFmtId="17" fontId="5" fillId="2" borderId="8" xfId="0" applyNumberFormat="1" applyFont="1" applyFill="1" applyBorder="1" applyAlignment="1">
      <alignment horizontal="right" vertical="center" wrapText="1"/>
    </xf>
    <xf numFmtId="0" fontId="5" fillId="2" borderId="6" xfId="0" applyFont="1" applyFill="1" applyBorder="1" applyAlignment="1">
      <alignment horizontal="right" vertical="center"/>
    </xf>
    <xf numFmtId="17" fontId="5" fillId="2" borderId="9" xfId="0" applyNumberFormat="1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 wrapText="1"/>
    </xf>
    <xf numFmtId="0" fontId="5" fillId="2" borderId="0" xfId="0" applyFont="1" applyFill="1" applyAlignment="1">
      <alignment horizontal="right" vertical="center" wrapText="1"/>
    </xf>
    <xf numFmtId="0" fontId="13" fillId="3" borderId="0" xfId="0" applyFont="1" applyFill="1"/>
    <xf numFmtId="3" fontId="13" fillId="3" borderId="0" xfId="0" applyNumberFormat="1" applyFont="1" applyFill="1" applyAlignment="1">
      <alignment horizontal="right"/>
    </xf>
    <xf numFmtId="164" fontId="13" fillId="3" borderId="0" xfId="0" applyNumberFormat="1" applyFont="1" applyFill="1" applyAlignment="1">
      <alignment horizontal="right"/>
    </xf>
    <xf numFmtId="164" fontId="13" fillId="3" borderId="10" xfId="0" applyNumberFormat="1" applyFont="1" applyFill="1" applyBorder="1" applyAlignment="1">
      <alignment horizontal="right"/>
    </xf>
    <xf numFmtId="3" fontId="13" fillId="3" borderId="11" xfId="0" applyNumberFormat="1" applyFont="1" applyFill="1" applyBorder="1" applyAlignment="1">
      <alignment horizontal="right"/>
    </xf>
    <xf numFmtId="3" fontId="13" fillId="3" borderId="10" xfId="0" applyNumberFormat="1" applyFont="1" applyFill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left" indent="1"/>
    </xf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3" fontId="14" fillId="0" borderId="12" xfId="0" applyNumberFormat="1" applyFont="1" applyBorder="1" applyAlignment="1">
      <alignment horizontal="right"/>
    </xf>
    <xf numFmtId="0" fontId="15" fillId="3" borderId="0" xfId="0" applyFont="1" applyFill="1"/>
    <xf numFmtId="3" fontId="15" fillId="3" borderId="0" xfId="0" applyNumberFormat="1" applyFont="1" applyFill="1" applyAlignment="1">
      <alignment horizontal="right"/>
    </xf>
    <xf numFmtId="164" fontId="15" fillId="3" borderId="0" xfId="0" applyNumberFormat="1" applyFont="1" applyFill="1" applyAlignment="1">
      <alignment horizontal="right"/>
    </xf>
    <xf numFmtId="3" fontId="15" fillId="3" borderId="12" xfId="0" applyNumberFormat="1" applyFont="1" applyFill="1" applyBorder="1" applyAlignment="1">
      <alignment horizontal="right"/>
    </xf>
    <xf numFmtId="0" fontId="5" fillId="0" borderId="0" xfId="0" applyFont="1" applyAlignment="1">
      <alignment horizontal="left" indent="1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2" xfId="0" applyNumberFormat="1" applyFont="1" applyBorder="1" applyAlignment="1">
      <alignment horizontal="right"/>
    </xf>
    <xf numFmtId="0" fontId="5" fillId="0" borderId="13" xfId="0" applyFont="1" applyBorder="1"/>
    <xf numFmtId="3" fontId="5" fillId="0" borderId="13" xfId="0" applyNumberFormat="1" applyFont="1" applyBorder="1"/>
    <xf numFmtId="3" fontId="5" fillId="0" borderId="14" xfId="0" applyNumberFormat="1" applyFont="1" applyBorder="1"/>
    <xf numFmtId="164" fontId="5" fillId="0" borderId="13" xfId="0" applyNumberFormat="1" applyFont="1" applyBorder="1"/>
    <xf numFmtId="164" fontId="5" fillId="0" borderId="0" xfId="0" applyNumberFormat="1" applyFont="1"/>
    <xf numFmtId="0" fontId="16" fillId="0" borderId="15" xfId="0" applyFont="1" applyBorder="1"/>
    <xf numFmtId="0" fontId="16" fillId="0" borderId="0" xfId="0" applyFont="1"/>
    <xf numFmtId="0" fontId="6" fillId="0" borderId="16" xfId="3" applyFont="1" applyBorder="1" applyAlignment="1">
      <alignment vertical="center" readingOrder="1"/>
    </xf>
    <xf numFmtId="0" fontId="6" fillId="0" borderId="16" xfId="0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12" fillId="2" borderId="17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18" xfId="0" applyFont="1" applyFill="1" applyBorder="1" applyAlignment="1">
      <alignment horizontal="right" vertical="center" wrapText="1"/>
    </xf>
    <xf numFmtId="17" fontId="5" fillId="2" borderId="19" xfId="0" applyNumberFormat="1" applyFont="1" applyFill="1" applyBorder="1" applyAlignment="1">
      <alignment horizontal="right" vertical="center" wrapText="1"/>
    </xf>
    <xf numFmtId="0" fontId="5" fillId="2" borderId="7" xfId="0" applyFont="1" applyFill="1" applyBorder="1" applyAlignment="1">
      <alignment horizontal="right" vertical="center" wrapText="1"/>
    </xf>
    <xf numFmtId="0" fontId="13" fillId="3" borderId="20" xfId="0" applyFont="1" applyFill="1" applyBorder="1"/>
    <xf numFmtId="3" fontId="13" fillId="3" borderId="20" xfId="0" applyNumberFormat="1" applyFont="1" applyFill="1" applyBorder="1" applyAlignment="1">
      <alignment horizontal="right"/>
    </xf>
    <xf numFmtId="164" fontId="13" fillId="3" borderId="20" xfId="0" applyNumberFormat="1" applyFont="1" applyFill="1" applyBorder="1" applyAlignment="1">
      <alignment horizontal="right"/>
    </xf>
    <xf numFmtId="0" fontId="14" fillId="0" borderId="21" xfId="0" applyFont="1" applyBorder="1" applyAlignment="1">
      <alignment horizontal="left" indent="1"/>
    </xf>
    <xf numFmtId="3" fontId="14" fillId="0" borderId="21" xfId="0" applyNumberFormat="1" applyFont="1" applyBorder="1" applyAlignment="1">
      <alignment horizontal="right"/>
    </xf>
    <xf numFmtId="164" fontId="14" fillId="0" borderId="21" xfId="0" applyNumberFormat="1" applyFont="1" applyBorder="1" applyAlignment="1">
      <alignment horizontal="right"/>
    </xf>
    <xf numFmtId="0" fontId="14" fillId="0" borderId="0" xfId="0" applyFont="1" applyAlignment="1">
      <alignment horizontal="left" indent="2"/>
    </xf>
    <xf numFmtId="0" fontId="11" fillId="3" borderId="22" xfId="0" applyFont="1" applyFill="1" applyBorder="1"/>
    <xf numFmtId="3" fontId="11" fillId="3" borderId="22" xfId="0" applyNumberFormat="1" applyFont="1" applyFill="1" applyBorder="1" applyAlignment="1">
      <alignment horizontal="right"/>
    </xf>
    <xf numFmtId="164" fontId="11" fillId="3" borderId="22" xfId="0" applyNumberFormat="1" applyFont="1" applyFill="1" applyBorder="1" applyAlignment="1">
      <alignment horizontal="right"/>
    </xf>
    <xf numFmtId="0" fontId="17" fillId="0" borderId="22" xfId="0" applyFont="1" applyBorder="1" applyAlignment="1">
      <alignment horizontal="left" indent="1"/>
    </xf>
    <xf numFmtId="3" fontId="17" fillId="0" borderId="22" xfId="0" applyNumberFormat="1" applyFont="1" applyBorder="1" applyAlignment="1">
      <alignment horizontal="right"/>
    </xf>
    <xf numFmtId="164" fontId="17" fillId="0" borderId="22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0" fontId="15" fillId="3" borderId="22" xfId="0" applyFont="1" applyFill="1" applyBorder="1"/>
    <xf numFmtId="0" fontId="5" fillId="0" borderId="22" xfId="0" applyFont="1" applyBorder="1" applyAlignment="1">
      <alignment horizontal="left" indent="1"/>
    </xf>
    <xf numFmtId="3" fontId="11" fillId="3" borderId="0" xfId="0" applyNumberFormat="1" applyFont="1" applyFill="1" applyAlignment="1">
      <alignment horizontal="right"/>
    </xf>
    <xf numFmtId="164" fontId="11" fillId="3" borderId="0" xfId="0" applyNumberFormat="1" applyFont="1" applyFill="1" applyAlignment="1">
      <alignment horizontal="right"/>
    </xf>
    <xf numFmtId="0" fontId="0" fillId="0" borderId="16" xfId="0" applyBorder="1"/>
    <xf numFmtId="0" fontId="5" fillId="4" borderId="24" xfId="0" applyFont="1" applyFill="1" applyBorder="1"/>
    <xf numFmtId="3" fontId="5" fillId="4" borderId="24" xfId="0" applyNumberFormat="1" applyFont="1" applyFill="1" applyBorder="1"/>
    <xf numFmtId="164" fontId="5" fillId="4" borderId="24" xfId="1" applyNumberFormat="1" applyFont="1" applyFill="1" applyBorder="1" applyAlignment="1">
      <alignment horizontal="right"/>
    </xf>
    <xf numFmtId="164" fontId="5" fillId="4" borderId="24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26" xfId="0" applyFont="1" applyFill="1" applyBorder="1"/>
    <xf numFmtId="3" fontId="5" fillId="4" borderId="26" xfId="0" applyNumberFormat="1" applyFont="1" applyFill="1" applyBorder="1"/>
    <xf numFmtId="164" fontId="5" fillId="4" borderId="26" xfId="1" applyNumberFormat="1" applyFont="1" applyFill="1" applyBorder="1" applyAlignment="1">
      <alignment horizontal="right"/>
    </xf>
    <xf numFmtId="164" fontId="5" fillId="4" borderId="26" xfId="1" applyNumberFormat="1" applyFont="1" applyFill="1" applyBorder="1"/>
    <xf numFmtId="0" fontId="5" fillId="0" borderId="24" xfId="0" applyFont="1" applyBorder="1"/>
    <xf numFmtId="2" fontId="5" fillId="0" borderId="24" xfId="0" applyNumberFormat="1" applyFont="1" applyBorder="1"/>
    <xf numFmtId="2" fontId="5" fillId="0" borderId="24" xfId="0" applyNumberFormat="1" applyFont="1" applyBorder="1" applyAlignment="1">
      <alignment horizontal="right"/>
    </xf>
    <xf numFmtId="164" fontId="5" fillId="0" borderId="24" xfId="1" applyNumberFormat="1" applyFont="1" applyFill="1" applyBorder="1" applyAlignment="1">
      <alignment horizontal="right"/>
    </xf>
    <xf numFmtId="4" fontId="5" fillId="0" borderId="24" xfId="0" applyNumberFormat="1" applyFont="1" applyBorder="1"/>
    <xf numFmtId="164" fontId="5" fillId="0" borderId="24" xfId="1" applyNumberFormat="1" applyFont="1" applyFill="1" applyBorder="1"/>
    <xf numFmtId="2" fontId="5" fillId="0" borderId="0" xfId="0" applyNumberFormat="1" applyFont="1"/>
    <xf numFmtId="2" fontId="5" fillId="0" borderId="0" xfId="0" applyNumberFormat="1" applyFont="1" applyAlignment="1">
      <alignment horizontal="right"/>
    </xf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0" fontId="5" fillId="0" borderId="26" xfId="0" applyFont="1" applyBorder="1"/>
    <xf numFmtId="2" fontId="5" fillId="0" borderId="26" xfId="0" applyNumberFormat="1" applyFont="1" applyBorder="1"/>
    <xf numFmtId="2" fontId="5" fillId="0" borderId="26" xfId="0" applyNumberFormat="1" applyFont="1" applyBorder="1" applyAlignment="1">
      <alignment horizontal="right"/>
    </xf>
    <xf numFmtId="164" fontId="5" fillId="0" borderId="26" xfId="1" applyNumberFormat="1" applyFont="1" applyFill="1" applyBorder="1" applyAlignment="1">
      <alignment horizontal="right"/>
    </xf>
    <xf numFmtId="4" fontId="5" fillId="0" borderId="26" xfId="0" applyNumberFormat="1" applyFont="1" applyBorder="1"/>
    <xf numFmtId="164" fontId="5" fillId="0" borderId="26" xfId="1" applyNumberFormat="1" applyFont="1" applyFill="1" applyBorder="1"/>
    <xf numFmtId="4" fontId="5" fillId="4" borderId="24" xfId="0" applyNumberFormat="1" applyFont="1" applyFill="1" applyBorder="1"/>
    <xf numFmtId="4" fontId="5" fillId="4" borderId="0" xfId="0" applyNumberFormat="1" applyFont="1" applyFill="1"/>
    <xf numFmtId="4" fontId="5" fillId="4" borderId="26" xfId="0" applyNumberFormat="1" applyFont="1" applyFill="1" applyBorder="1"/>
    <xf numFmtId="3" fontId="5" fillId="0" borderId="24" xfId="0" applyNumberFormat="1" applyFont="1" applyBorder="1"/>
    <xf numFmtId="3" fontId="5" fillId="0" borderId="0" xfId="0" applyNumberFormat="1" applyFont="1"/>
    <xf numFmtId="3" fontId="5" fillId="0" borderId="26" xfId="0" applyNumberFormat="1" applyFont="1" applyBorder="1"/>
    <xf numFmtId="0" fontId="0" fillId="0" borderId="28" xfId="0" applyBorder="1"/>
    <xf numFmtId="0" fontId="16" fillId="0" borderId="0" xfId="0" applyFont="1" applyAlignment="1">
      <alignment horizontal="left"/>
    </xf>
    <xf numFmtId="0" fontId="19" fillId="0" borderId="0" xfId="0" applyFont="1"/>
    <xf numFmtId="164" fontId="20" fillId="4" borderId="24" xfId="1" applyNumberFormat="1" applyFont="1" applyFill="1" applyBorder="1"/>
    <xf numFmtId="164" fontId="20" fillId="4" borderId="24" xfId="1" applyNumberFormat="1" applyFont="1" applyFill="1" applyBorder="1" applyAlignment="1">
      <alignment horizontal="right"/>
    </xf>
    <xf numFmtId="164" fontId="20" fillId="4" borderId="0" xfId="1" applyNumberFormat="1" applyFont="1" applyFill="1"/>
    <xf numFmtId="164" fontId="20" fillId="4" borderId="0" xfId="1" applyNumberFormat="1" applyFont="1" applyFill="1" applyAlignment="1">
      <alignment horizontal="right"/>
    </xf>
    <xf numFmtId="164" fontId="20" fillId="4" borderId="26" xfId="1" applyNumberFormat="1" applyFont="1" applyFill="1" applyBorder="1"/>
    <xf numFmtId="164" fontId="20" fillId="4" borderId="26" xfId="1" applyNumberFormat="1" applyFont="1" applyFill="1" applyBorder="1" applyAlignment="1">
      <alignment horizontal="right"/>
    </xf>
    <xf numFmtId="0" fontId="21" fillId="0" borderId="0" xfId="0" applyFont="1"/>
    <xf numFmtId="164" fontId="0" fillId="0" borderId="0" xfId="1" applyNumberFormat="1" applyFont="1"/>
    <xf numFmtId="1" fontId="5" fillId="2" borderId="19" xfId="0" applyNumberFormat="1" applyFont="1" applyFill="1" applyBorder="1" applyAlignment="1">
      <alignment horizontal="right" vertical="center" wrapText="1"/>
    </xf>
    <xf numFmtId="164" fontId="5" fillId="0" borderId="24" xfId="1" applyNumberFormat="1" applyFont="1" applyBorder="1" applyAlignment="1">
      <alignment horizontal="right"/>
    </xf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164" fontId="5" fillId="0" borderId="26" xfId="1" applyNumberFormat="1" applyFont="1" applyBorder="1" applyAlignment="1">
      <alignment horizontal="right"/>
    </xf>
    <xf numFmtId="164" fontId="5" fillId="0" borderId="26" xfId="1" applyNumberFormat="1" applyFont="1" applyBorder="1"/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5" fillId="0" borderId="24" xfId="1" applyNumberFormat="1" applyFont="1" applyBorder="1"/>
    <xf numFmtId="164" fontId="5" fillId="0" borderId="0" xfId="1" applyNumberFormat="1" applyFont="1" applyBorder="1"/>
    <xf numFmtId="0" fontId="6" fillId="0" borderId="3" xfId="0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22" fillId="0" borderId="0" xfId="0" applyFont="1" applyAlignment="1">
      <alignment vertical="center" readingOrder="1"/>
    </xf>
    <xf numFmtId="0" fontId="15" fillId="2" borderId="29" xfId="0" applyFont="1" applyFill="1" applyBorder="1" applyAlignment="1">
      <alignment horizontal="center" vertical="center" wrapText="1"/>
    </xf>
    <xf numFmtId="3" fontId="15" fillId="2" borderId="34" xfId="0" applyNumberFormat="1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center" wrapText="1"/>
    </xf>
    <xf numFmtId="3" fontId="15" fillId="2" borderId="36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5" fillId="0" borderId="0" xfId="0" applyFont="1" applyAlignment="1">
      <alignment horizontal="right"/>
    </xf>
    <xf numFmtId="3" fontId="5" fillId="0" borderId="37" xfId="0" applyNumberFormat="1" applyFont="1" applyBorder="1" applyAlignment="1">
      <alignment horizontal="right"/>
    </xf>
    <xf numFmtId="164" fontId="5" fillId="0" borderId="38" xfId="0" applyNumberFormat="1" applyFont="1" applyBorder="1" applyAlignment="1">
      <alignment horizontal="right"/>
    </xf>
    <xf numFmtId="0" fontId="13" fillId="0" borderId="20" xfId="4" applyNumberFormat="1" applyFont="1" applyBorder="1" applyAlignment="1" applyProtection="1">
      <alignment horizontal="center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4" applyNumberFormat="1" applyFont="1" applyBorder="1" applyAlignment="1" applyProtection="1">
      <alignment horizontal="right" vertical="center" wrapText="1"/>
      <protection hidden="1"/>
    </xf>
    <xf numFmtId="164" fontId="16" fillId="0" borderId="15" xfId="1" applyNumberFormat="1" applyFont="1" applyBorder="1"/>
    <xf numFmtId="3" fontId="16" fillId="0" borderId="15" xfId="0" applyNumberFormat="1" applyFont="1" applyBorder="1"/>
    <xf numFmtId="3" fontId="22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7" xfId="0" applyNumberFormat="1" applyFont="1" applyBorder="1" applyAlignment="1">
      <alignment horizontal="right"/>
    </xf>
    <xf numFmtId="0" fontId="5" fillId="5" borderId="7" xfId="0" applyFont="1" applyFill="1" applyBorder="1" applyAlignment="1">
      <alignment horizontal="center" vertical="center" wrapText="1"/>
    </xf>
    <xf numFmtId="0" fontId="26" fillId="0" borderId="0" xfId="0" applyFont="1"/>
    <xf numFmtId="0" fontId="13" fillId="6" borderId="0" xfId="0" applyFont="1" applyFill="1"/>
    <xf numFmtId="3" fontId="14" fillId="6" borderId="0" xfId="0" applyNumberFormat="1" applyFont="1" applyFill="1" applyAlignment="1">
      <alignment horizontal="right"/>
    </xf>
    <xf numFmtId="164" fontId="14" fillId="6" borderId="0" xfId="0" applyNumberFormat="1" applyFont="1" applyFill="1" applyAlignment="1">
      <alignment horizontal="right"/>
    </xf>
    <xf numFmtId="164" fontId="14" fillId="6" borderId="10" xfId="0" applyNumberFormat="1" applyFont="1" applyFill="1" applyBorder="1" applyAlignment="1">
      <alignment horizontal="right"/>
    </xf>
    <xf numFmtId="3" fontId="14" fillId="6" borderId="41" xfId="0" applyNumberFormat="1" applyFont="1" applyFill="1" applyBorder="1" applyAlignment="1">
      <alignment horizontal="right"/>
    </xf>
    <xf numFmtId="3" fontId="14" fillId="6" borderId="10" xfId="0" applyNumberFormat="1" applyFont="1" applyFill="1" applyBorder="1" applyAlignment="1">
      <alignment horizontal="right"/>
    </xf>
    <xf numFmtId="3" fontId="14" fillId="0" borderId="42" xfId="0" applyNumberFormat="1" applyFont="1" applyBorder="1" applyAlignment="1">
      <alignment horizontal="right"/>
    </xf>
    <xf numFmtId="0" fontId="5" fillId="0" borderId="43" xfId="0" applyFont="1" applyBorder="1"/>
    <xf numFmtId="3" fontId="5" fillId="0" borderId="43" xfId="0" applyNumberFormat="1" applyFont="1" applyBorder="1" applyAlignment="1">
      <alignment horizontal="right"/>
    </xf>
    <xf numFmtId="164" fontId="5" fillId="0" borderId="43" xfId="0" applyNumberFormat="1" applyFont="1" applyBorder="1" applyAlignment="1">
      <alignment horizontal="right"/>
    </xf>
    <xf numFmtId="3" fontId="5" fillId="0" borderId="44" xfId="0" applyNumberFormat="1" applyFont="1" applyBorder="1" applyAlignment="1">
      <alignment horizontal="right"/>
    </xf>
    <xf numFmtId="3" fontId="5" fillId="0" borderId="42" xfId="0" applyNumberFormat="1" applyFont="1" applyBorder="1" applyAlignment="1">
      <alignment horizontal="right"/>
    </xf>
    <xf numFmtId="0" fontId="5" fillId="0" borderId="45" xfId="0" applyFont="1" applyBorder="1" applyAlignment="1">
      <alignment horizontal="left" indent="1"/>
    </xf>
    <xf numFmtId="3" fontId="5" fillId="0" borderId="45" xfId="0" applyNumberFormat="1" applyFont="1" applyBorder="1" applyAlignment="1">
      <alignment horizontal="right"/>
    </xf>
    <xf numFmtId="164" fontId="5" fillId="0" borderId="45" xfId="0" applyNumberFormat="1" applyFont="1" applyBorder="1" applyAlignment="1">
      <alignment horizontal="right"/>
    </xf>
    <xf numFmtId="3" fontId="5" fillId="0" borderId="46" xfId="0" applyNumberFormat="1" applyFont="1" applyBorder="1" applyAlignment="1">
      <alignment horizontal="right"/>
    </xf>
    <xf numFmtId="0" fontId="14" fillId="0" borderId="47" xfId="0" applyFont="1" applyBorder="1" applyAlignment="1">
      <alignment horizontal="left" indent="1"/>
    </xf>
    <xf numFmtId="0" fontId="5" fillId="0" borderId="48" xfId="0" applyFont="1" applyBorder="1" applyAlignment="1">
      <alignment horizontal="left" indent="2"/>
    </xf>
    <xf numFmtId="3" fontId="5" fillId="0" borderId="48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2" fillId="0" borderId="0" xfId="1" applyNumberFormat="1" applyFont="1"/>
    <xf numFmtId="3" fontId="14" fillId="0" borderId="47" xfId="0" applyNumberFormat="1" applyFont="1" applyBorder="1" applyAlignment="1">
      <alignment horizontal="right"/>
    </xf>
    <xf numFmtId="164" fontId="14" fillId="0" borderId="47" xfId="0" applyNumberFormat="1" applyFont="1" applyBorder="1" applyAlignment="1">
      <alignment horizontal="right"/>
    </xf>
    <xf numFmtId="0" fontId="14" fillId="6" borderId="0" xfId="0" applyFont="1" applyFill="1"/>
    <xf numFmtId="0" fontId="6" fillId="0" borderId="16" xfId="0" applyFont="1" applyBorder="1" applyAlignment="1">
      <alignment horizontal="center" vertical="center" wrapText="1" readingOrder="1"/>
    </xf>
    <xf numFmtId="0" fontId="6" fillId="0" borderId="16" xfId="0" applyFont="1" applyBorder="1" applyAlignment="1">
      <alignment vertical="center" wrapText="1" readingOrder="1"/>
    </xf>
    <xf numFmtId="0" fontId="0" fillId="2" borderId="23" xfId="0" applyFill="1" applyBorder="1"/>
    <xf numFmtId="0" fontId="28" fillId="2" borderId="27" xfId="0" applyFont="1" applyFill="1" applyBorder="1" applyAlignment="1">
      <alignment horizontal="center" vertical="center" wrapText="1"/>
    </xf>
    <xf numFmtId="3" fontId="5" fillId="2" borderId="53" xfId="0" applyNumberFormat="1" applyFont="1" applyFill="1" applyBorder="1" applyAlignment="1">
      <alignment horizontal="right" vertical="center" wrapText="1"/>
    </xf>
    <xf numFmtId="164" fontId="5" fillId="2" borderId="54" xfId="0" applyNumberFormat="1" applyFont="1" applyFill="1" applyBorder="1" applyAlignment="1">
      <alignment horizontal="right" vertical="center" wrapText="1"/>
    </xf>
    <xf numFmtId="0" fontId="5" fillId="2" borderId="55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11" fillId="0" borderId="25" xfId="0" applyFont="1" applyBorder="1"/>
    <xf numFmtId="3" fontId="11" fillId="0" borderId="56" xfId="0" applyNumberFormat="1" applyFont="1" applyBorder="1" applyAlignment="1">
      <alignment horizontal="right"/>
    </xf>
    <xf numFmtId="164" fontId="11" fillId="0" borderId="57" xfId="0" applyNumberFormat="1" applyFont="1" applyBorder="1" applyAlignment="1">
      <alignment horizontal="right"/>
    </xf>
    <xf numFmtId="164" fontId="11" fillId="0" borderId="58" xfId="0" applyNumberFormat="1" applyFont="1" applyBorder="1" applyAlignment="1">
      <alignment horizontal="right"/>
    </xf>
    <xf numFmtId="0" fontId="17" fillId="0" borderId="25" xfId="0" applyFont="1" applyBorder="1"/>
    <xf numFmtId="3" fontId="17" fillId="0" borderId="59" xfId="0" applyNumberFormat="1" applyFont="1" applyBorder="1" applyAlignment="1">
      <alignment horizontal="right"/>
    </xf>
    <xf numFmtId="164" fontId="17" fillId="0" borderId="60" xfId="0" applyNumberFormat="1" applyFont="1" applyBorder="1" applyAlignment="1">
      <alignment horizontal="right"/>
    </xf>
    <xf numFmtId="164" fontId="17" fillId="0" borderId="60" xfId="1" applyNumberFormat="1" applyFont="1" applyBorder="1" applyAlignment="1">
      <alignment horizontal="right"/>
    </xf>
    <xf numFmtId="164" fontId="17" fillId="0" borderId="61" xfId="0" applyNumberFormat="1" applyFont="1" applyBorder="1" applyAlignment="1">
      <alignment horizontal="right"/>
    </xf>
    <xf numFmtId="0" fontId="5" fillId="0" borderId="25" xfId="0" applyFont="1" applyBorder="1"/>
    <xf numFmtId="3" fontId="5" fillId="0" borderId="59" xfId="0" applyNumberFormat="1" applyFont="1" applyBorder="1" applyAlignment="1">
      <alignment horizontal="right"/>
    </xf>
    <xf numFmtId="164" fontId="5" fillId="0" borderId="60" xfId="0" applyNumberFormat="1" applyFont="1" applyBorder="1" applyAlignment="1">
      <alignment horizontal="right"/>
    </xf>
    <xf numFmtId="164" fontId="5" fillId="0" borderId="60" xfId="1" applyNumberFormat="1" applyFont="1" applyBorder="1" applyAlignment="1">
      <alignment horizontal="right"/>
    </xf>
    <xf numFmtId="164" fontId="5" fillId="0" borderId="61" xfId="0" applyNumberFormat="1" applyFont="1" applyBorder="1" applyAlignment="1">
      <alignment horizontal="right"/>
    </xf>
    <xf numFmtId="0" fontId="2" fillId="0" borderId="27" xfId="0" applyFont="1" applyBorder="1"/>
    <xf numFmtId="0" fontId="5" fillId="0" borderId="27" xfId="0" applyFont="1" applyBorder="1"/>
    <xf numFmtId="3" fontId="5" fillId="0" borderId="62" xfId="0" applyNumberFormat="1" applyFont="1" applyBorder="1" applyAlignment="1">
      <alignment horizontal="right"/>
    </xf>
    <xf numFmtId="164" fontId="5" fillId="0" borderId="63" xfId="0" applyNumberFormat="1" applyFont="1" applyBorder="1" applyAlignment="1">
      <alignment horizontal="right"/>
    </xf>
    <xf numFmtId="164" fontId="5" fillId="0" borderId="63" xfId="1" applyNumberFormat="1" applyFont="1" applyBorder="1" applyAlignment="1">
      <alignment horizontal="right"/>
    </xf>
    <xf numFmtId="164" fontId="5" fillId="0" borderId="64" xfId="0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0" fontId="2" fillId="0" borderId="25" xfId="0" applyFont="1" applyBorder="1"/>
    <xf numFmtId="0" fontId="0" fillId="0" borderId="0" xfId="0" applyAlignment="1">
      <alignment horizontal="center" wrapText="1"/>
    </xf>
    <xf numFmtId="0" fontId="27" fillId="0" borderId="0" xfId="0" applyFont="1" applyAlignment="1">
      <alignment wrapText="1"/>
    </xf>
    <xf numFmtId="3" fontId="5" fillId="2" borderId="68" xfId="0" applyNumberFormat="1" applyFont="1" applyFill="1" applyBorder="1" applyAlignment="1">
      <alignment horizontal="right" vertical="center" wrapText="1"/>
    </xf>
    <xf numFmtId="164" fontId="5" fillId="2" borderId="69" xfId="0" applyNumberFormat="1" applyFont="1" applyFill="1" applyBorder="1" applyAlignment="1">
      <alignment horizontal="right" vertical="center" wrapText="1"/>
    </xf>
    <xf numFmtId="0" fontId="5" fillId="2" borderId="70" xfId="0" applyFont="1" applyFill="1" applyBorder="1" applyAlignment="1">
      <alignment horizontal="right" vertical="center" wrapText="1"/>
    </xf>
    <xf numFmtId="164" fontId="11" fillId="0" borderId="56" xfId="1" applyNumberFormat="1" applyFont="1" applyBorder="1" applyAlignment="1">
      <alignment horizontal="right"/>
    </xf>
    <xf numFmtId="164" fontId="17" fillId="0" borderId="59" xfId="1" applyNumberFormat="1" applyFont="1" applyBorder="1" applyAlignment="1">
      <alignment horizontal="right"/>
    </xf>
    <xf numFmtId="164" fontId="5" fillId="0" borderId="59" xfId="1" applyNumberFormat="1" applyFont="1" applyBorder="1" applyAlignment="1">
      <alignment horizontal="right"/>
    </xf>
    <xf numFmtId="164" fontId="19" fillId="0" borderId="0" xfId="1" applyNumberFormat="1" applyFont="1"/>
    <xf numFmtId="164" fontId="5" fillId="0" borderId="62" xfId="1" applyNumberFormat="1" applyFont="1" applyBorder="1" applyAlignment="1">
      <alignment horizontal="right"/>
    </xf>
    <xf numFmtId="0" fontId="5" fillId="2" borderId="74" xfId="0" applyFont="1" applyFill="1" applyBorder="1" applyAlignment="1">
      <alignment horizontal="right" vertical="center" wrapText="1"/>
    </xf>
    <xf numFmtId="1" fontId="5" fillId="2" borderId="75" xfId="0" applyNumberFormat="1" applyFont="1" applyFill="1" applyBorder="1" applyAlignment="1">
      <alignment horizontal="right" vertical="center" wrapText="1"/>
    </xf>
    <xf numFmtId="1" fontId="5" fillId="2" borderId="76" xfId="0" applyNumberFormat="1" applyFont="1" applyFill="1" applyBorder="1" applyAlignment="1">
      <alignment horizontal="right" vertical="center" wrapText="1"/>
    </xf>
    <xf numFmtId="164" fontId="5" fillId="2" borderId="77" xfId="0" applyNumberFormat="1" applyFont="1" applyFill="1" applyBorder="1" applyAlignment="1">
      <alignment horizontal="right" vertical="center" wrapText="1"/>
    </xf>
    <xf numFmtId="0" fontId="5" fillId="2" borderId="78" xfId="0" applyFont="1" applyFill="1" applyBorder="1" applyAlignment="1">
      <alignment horizontal="right" vertical="center" wrapText="1"/>
    </xf>
    <xf numFmtId="3" fontId="5" fillId="2" borderId="79" xfId="0" applyNumberFormat="1" applyFont="1" applyFill="1" applyBorder="1" applyAlignment="1">
      <alignment horizontal="right" vertical="center" wrapText="1"/>
    </xf>
    <xf numFmtId="0" fontId="5" fillId="2" borderId="80" xfId="0" applyFont="1" applyFill="1" applyBorder="1" applyAlignment="1">
      <alignment horizontal="right" vertical="center" wrapText="1"/>
    </xf>
    <xf numFmtId="3" fontId="11" fillId="0" borderId="59" xfId="0" applyNumberFormat="1" applyFont="1" applyBorder="1" applyAlignment="1">
      <alignment horizontal="right"/>
    </xf>
    <xf numFmtId="164" fontId="11" fillId="0" borderId="60" xfId="0" applyNumberFormat="1" applyFont="1" applyBorder="1" applyAlignment="1">
      <alignment horizontal="right"/>
    </xf>
    <xf numFmtId="164" fontId="11" fillId="0" borderId="61" xfId="0" applyNumberFormat="1" applyFont="1" applyBorder="1" applyAlignment="1">
      <alignment horizontal="right"/>
    </xf>
    <xf numFmtId="0" fontId="0" fillId="2" borderId="25" xfId="0" applyFill="1" applyBorder="1"/>
    <xf numFmtId="1" fontId="5" fillId="2" borderId="53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8" fillId="4" borderId="28" xfId="0" applyFont="1" applyFill="1" applyBorder="1"/>
    <xf numFmtId="3" fontId="13" fillId="4" borderId="28" xfId="0" applyNumberFormat="1" applyFont="1" applyFill="1" applyBorder="1" applyAlignment="1">
      <alignment horizontal="right" vertical="center" wrapText="1"/>
    </xf>
    <xf numFmtId="164" fontId="13" fillId="4" borderId="28" xfId="1" applyNumberFormat="1" applyFont="1" applyFill="1" applyBorder="1" applyAlignment="1">
      <alignment horizontal="right" vertical="center" wrapText="1"/>
    </xf>
    <xf numFmtId="0" fontId="14" fillId="0" borderId="28" xfId="0" applyFont="1" applyBorder="1"/>
    <xf numFmtId="3" fontId="17" fillId="0" borderId="28" xfId="0" applyNumberFormat="1" applyFont="1" applyBorder="1" applyAlignment="1">
      <alignment horizontal="right" vertical="center" wrapText="1"/>
    </xf>
    <xf numFmtId="164" fontId="17" fillId="0" borderId="28" xfId="1" applyNumberFormat="1" applyFont="1" applyBorder="1" applyAlignment="1">
      <alignment horizontal="right" vertical="center" wrapText="1"/>
    </xf>
    <xf numFmtId="0" fontId="15" fillId="0" borderId="24" xfId="0" applyFont="1" applyBorder="1"/>
    <xf numFmtId="3" fontId="15" fillId="0" borderId="0" xfId="0" applyNumberFormat="1" applyFont="1"/>
    <xf numFmtId="164" fontId="15" fillId="4" borderId="24" xfId="1" applyNumberFormat="1" applyFont="1" applyFill="1" applyBorder="1"/>
    <xf numFmtId="3" fontId="15" fillId="4" borderId="24" xfId="0" applyNumberFormat="1" applyFont="1" applyFill="1" applyBorder="1"/>
    <xf numFmtId="164" fontId="15" fillId="0" borderId="24" xfId="1" applyNumberFormat="1" applyFont="1" applyBorder="1"/>
    <xf numFmtId="0" fontId="5" fillId="0" borderId="81" xfId="0" applyFont="1" applyBorder="1"/>
    <xf numFmtId="3" fontId="13" fillId="4" borderId="0" xfId="0" applyNumberFormat="1" applyFont="1" applyFill="1" applyAlignment="1">
      <alignment horizontal="right" vertical="center" wrapText="1"/>
    </xf>
    <xf numFmtId="3" fontId="17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2" borderId="23" xfId="0" applyNumberFormat="1" applyFont="1" applyFill="1" applyBorder="1" applyAlignment="1">
      <alignment horizontal="right" vertical="center" wrapText="1"/>
    </xf>
    <xf numFmtId="164" fontId="5" fillId="2" borderId="23" xfId="0" applyNumberFormat="1" applyFont="1" applyFill="1" applyBorder="1" applyAlignment="1">
      <alignment horizontal="right" vertical="center" wrapText="1"/>
    </xf>
    <xf numFmtId="3" fontId="13" fillId="4" borderId="82" xfId="0" applyNumberFormat="1" applyFont="1" applyFill="1" applyBorder="1" applyAlignment="1">
      <alignment horizontal="right" vertical="center" wrapText="1"/>
    </xf>
    <xf numFmtId="164" fontId="13" fillId="4" borderId="82" xfId="1" applyNumberFormat="1" applyFont="1" applyFill="1" applyBorder="1" applyAlignment="1">
      <alignment horizontal="right" vertical="center" wrapText="1"/>
    </xf>
    <xf numFmtId="3" fontId="5" fillId="0" borderId="25" xfId="0" applyNumberFormat="1" applyFont="1" applyBorder="1"/>
    <xf numFmtId="164" fontId="5" fillId="0" borderId="25" xfId="1" applyNumberFormat="1" applyFont="1" applyBorder="1"/>
    <xf numFmtId="164" fontId="5" fillId="4" borderId="25" xfId="1" applyNumberFormat="1" applyFont="1" applyFill="1" applyBorder="1"/>
    <xf numFmtId="3" fontId="5" fillId="4" borderId="25" xfId="0" applyNumberFormat="1" applyFont="1" applyFill="1" applyBorder="1"/>
    <xf numFmtId="164" fontId="15" fillId="0" borderId="25" xfId="1" applyNumberFormat="1" applyFont="1" applyBorder="1"/>
    <xf numFmtId="164" fontId="15" fillId="4" borderId="25" xfId="1" applyNumberFormat="1" applyFont="1" applyFill="1" applyBorder="1"/>
    <xf numFmtId="3" fontId="15" fillId="4" borderId="25" xfId="0" applyNumberFormat="1" applyFont="1" applyFill="1" applyBorder="1"/>
    <xf numFmtId="3" fontId="5" fillId="4" borderId="25" xfId="1" applyNumberFormat="1" applyFont="1" applyFill="1" applyBorder="1"/>
    <xf numFmtId="3" fontId="15" fillId="4" borderId="25" xfId="1" applyNumberFormat="1" applyFont="1" applyFill="1" applyBorder="1"/>
    <xf numFmtId="0" fontId="29" fillId="0" borderId="0" xfId="0" applyFont="1" applyAlignment="1">
      <alignment horizontal="left" indent="1"/>
    </xf>
    <xf numFmtId="3" fontId="29" fillId="0" borderId="25" xfId="0" applyNumberFormat="1" applyFont="1" applyBorder="1"/>
    <xf numFmtId="164" fontId="29" fillId="0" borderId="25" xfId="1" applyNumberFormat="1" applyFont="1" applyBorder="1"/>
    <xf numFmtId="164" fontId="29" fillId="4" borderId="25" xfId="1" applyNumberFormat="1" applyFont="1" applyFill="1" applyBorder="1"/>
    <xf numFmtId="3" fontId="29" fillId="4" borderId="25" xfId="0" applyNumberFormat="1" applyFont="1" applyFill="1" applyBorder="1"/>
    <xf numFmtId="164" fontId="29" fillId="4" borderId="25" xfId="1" applyNumberFormat="1" applyFont="1" applyFill="1" applyBorder="1" applyAlignment="1">
      <alignment horizontal="right"/>
    </xf>
    <xf numFmtId="164" fontId="5" fillId="4" borderId="25" xfId="1" applyNumberFormat="1" applyFont="1" applyFill="1" applyBorder="1" applyAlignment="1">
      <alignment horizontal="right"/>
    </xf>
    <xf numFmtId="164" fontId="15" fillId="4" borderId="25" xfId="1" applyNumberFormat="1" applyFont="1" applyFill="1" applyBorder="1" applyAlignment="1">
      <alignment horizontal="right"/>
    </xf>
    <xf numFmtId="2" fontId="6" fillId="0" borderId="3" xfId="0" applyNumberFormat="1" applyFont="1" applyBorder="1" applyAlignment="1">
      <alignment vertical="center" readingOrder="1"/>
    </xf>
    <xf numFmtId="2" fontId="0" fillId="0" borderId="0" xfId="0" applyNumberFormat="1"/>
    <xf numFmtId="2" fontId="5" fillId="0" borderId="37" xfId="0" applyNumberFormat="1" applyFont="1" applyBorder="1" applyAlignment="1">
      <alignment horizontal="right"/>
    </xf>
    <xf numFmtId="2" fontId="5" fillId="0" borderId="38" xfId="0" applyNumberFormat="1" applyFont="1" applyBorder="1" applyAlignment="1">
      <alignment horizontal="right"/>
    </xf>
    <xf numFmtId="2" fontId="13" fillId="0" borderId="39" xfId="1" applyNumberFormat="1" applyFont="1" applyBorder="1" applyAlignment="1" applyProtection="1">
      <alignment vertical="center"/>
      <protection hidden="1"/>
    </xf>
    <xf numFmtId="2" fontId="13" fillId="0" borderId="40" xfId="4" applyNumberFormat="1" applyFont="1" applyBorder="1" applyAlignment="1" applyProtection="1">
      <alignment horizontal="right" vertical="center" wrapText="1"/>
      <protection hidden="1"/>
    </xf>
    <xf numFmtId="2" fontId="16" fillId="0" borderId="15" xfId="0" applyNumberFormat="1" applyFont="1" applyBorder="1"/>
    <xf numFmtId="2" fontId="0" fillId="0" borderId="0" xfId="1" applyNumberFormat="1" applyFont="1"/>
    <xf numFmtId="2" fontId="15" fillId="2" borderId="34" xfId="0" applyNumberFormat="1" applyFont="1" applyFill="1" applyBorder="1" applyAlignment="1">
      <alignment horizontal="center" vertical="center" wrapText="1"/>
    </xf>
    <xf numFmtId="2" fontId="5" fillId="2" borderId="35" xfId="0" applyNumberFormat="1" applyFont="1" applyFill="1" applyBorder="1" applyAlignment="1">
      <alignment horizontal="center" vertical="center" wrapText="1"/>
    </xf>
    <xf numFmtId="2" fontId="15" fillId="2" borderId="36" xfId="0" applyNumberFormat="1" applyFont="1" applyFill="1" applyBorder="1" applyAlignment="1">
      <alignment horizontal="center" vertical="center" wrapText="1"/>
    </xf>
    <xf numFmtId="164" fontId="5" fillId="0" borderId="37" xfId="1" applyNumberFormat="1" applyFont="1" applyBorder="1" applyAlignment="1">
      <alignment horizontal="right"/>
    </xf>
    <xf numFmtId="10" fontId="0" fillId="0" borderId="0" xfId="1" applyNumberFormat="1" applyFont="1"/>
    <xf numFmtId="164" fontId="13" fillId="0" borderId="39" xfId="1" applyNumberFormat="1" applyFont="1" applyBorder="1" applyAlignment="1" applyProtection="1">
      <alignment vertical="center"/>
      <protection hidden="1"/>
    </xf>
    <xf numFmtId="164" fontId="16" fillId="0" borderId="15" xfId="0" applyNumberFormat="1" applyFont="1" applyBorder="1"/>
    <xf numFmtId="164" fontId="0" fillId="0" borderId="0" xfId="0" applyNumberFormat="1"/>
    <xf numFmtId="0" fontId="30" fillId="0" borderId="0" xfId="0" applyFont="1" applyAlignment="1">
      <alignment wrapText="1"/>
    </xf>
    <xf numFmtId="165" fontId="0" fillId="0" borderId="0" xfId="0" applyNumberFormat="1"/>
    <xf numFmtId="17" fontId="5" fillId="2" borderId="84" xfId="0" applyNumberFormat="1" applyFont="1" applyFill="1" applyBorder="1" applyAlignment="1">
      <alignment horizontal="right" vertical="center" wrapText="1"/>
    </xf>
    <xf numFmtId="17" fontId="5" fillId="2" borderId="85" xfId="0" applyNumberFormat="1" applyFont="1" applyFill="1" applyBorder="1" applyAlignment="1">
      <alignment horizontal="right" vertical="center" wrapText="1"/>
    </xf>
    <xf numFmtId="0" fontId="5" fillId="2" borderId="86" xfId="0" applyFont="1" applyFill="1" applyBorder="1" applyAlignment="1">
      <alignment horizontal="right" vertical="center" wrapText="1"/>
    </xf>
    <xf numFmtId="17" fontId="5" fillId="2" borderId="87" xfId="0" applyNumberFormat="1" applyFont="1" applyFill="1" applyBorder="1" applyAlignment="1">
      <alignment horizontal="right" vertical="center" wrapText="1"/>
    </xf>
    <xf numFmtId="164" fontId="5" fillId="2" borderId="0" xfId="0" applyNumberFormat="1" applyFont="1" applyFill="1" applyAlignment="1">
      <alignment horizontal="right" vertical="center"/>
    </xf>
    <xf numFmtId="165" fontId="14" fillId="6" borderId="41" xfId="1" applyNumberFormat="1" applyFont="1" applyFill="1" applyBorder="1" applyAlignment="1">
      <alignment horizontal="right"/>
    </xf>
    <xf numFmtId="165" fontId="14" fillId="6" borderId="0" xfId="0" applyNumberFormat="1" applyFont="1" applyFill="1" applyAlignment="1">
      <alignment horizontal="right"/>
    </xf>
    <xf numFmtId="165" fontId="14" fillId="6" borderId="0" xfId="1" applyNumberFormat="1" applyFont="1" applyFill="1" applyBorder="1" applyAlignment="1">
      <alignment horizontal="right"/>
    </xf>
    <xf numFmtId="165" fontId="14" fillId="6" borderId="10" xfId="1" applyNumberFormat="1" applyFont="1" applyFill="1" applyBorder="1" applyAlignment="1">
      <alignment horizontal="right"/>
    </xf>
    <xf numFmtId="164" fontId="14" fillId="6" borderId="0" xfId="1" applyNumberFormat="1" applyFont="1" applyFill="1" applyBorder="1" applyAlignment="1">
      <alignment horizontal="right"/>
    </xf>
    <xf numFmtId="166" fontId="14" fillId="6" borderId="41" xfId="1" applyNumberFormat="1" applyFont="1" applyFill="1" applyBorder="1" applyAlignment="1">
      <alignment horizontal="right"/>
    </xf>
    <xf numFmtId="166" fontId="14" fillId="6" borderId="10" xfId="1" applyNumberFormat="1" applyFont="1" applyFill="1" applyBorder="1" applyAlignment="1">
      <alignment horizontal="right"/>
    </xf>
    <xf numFmtId="165" fontId="14" fillId="0" borderId="42" xfId="1" applyNumberFormat="1" applyFont="1" applyBorder="1" applyAlignment="1">
      <alignment horizontal="right"/>
    </xf>
    <xf numFmtId="165" fontId="14" fillId="0" borderId="0" xfId="1" applyNumberFormat="1" applyFont="1" applyBorder="1" applyAlignment="1">
      <alignment horizontal="right"/>
    </xf>
    <xf numFmtId="164" fontId="14" fillId="0" borderId="0" xfId="1" applyNumberFormat="1" applyFont="1" applyFill="1" applyBorder="1" applyAlignment="1">
      <alignment horizontal="right"/>
    </xf>
    <xf numFmtId="166" fontId="14" fillId="0" borderId="42" xfId="1" applyNumberFormat="1" applyFont="1" applyBorder="1" applyAlignment="1">
      <alignment horizontal="right"/>
    </xf>
    <xf numFmtId="166" fontId="14" fillId="0" borderId="0" xfId="1" applyNumberFormat="1" applyFont="1" applyBorder="1" applyAlignment="1">
      <alignment horizontal="right"/>
    </xf>
    <xf numFmtId="165" fontId="5" fillId="0" borderId="4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166" fontId="5" fillId="0" borderId="4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0" fontId="5" fillId="0" borderId="0" xfId="0" applyFont="1" applyAlignment="1">
      <alignment wrapText="1"/>
    </xf>
    <xf numFmtId="3" fontId="0" fillId="0" borderId="0" xfId="1" applyNumberFormat="1" applyFont="1"/>
    <xf numFmtId="9" fontId="16" fillId="0" borderId="15" xfId="1" applyFont="1" applyBorder="1"/>
    <xf numFmtId="0" fontId="6" fillId="2" borderId="4" xfId="0" applyFont="1" applyFill="1" applyBorder="1" applyAlignment="1">
      <alignment horizontal="center" vertical="center" wrapText="1" readingOrder="1"/>
    </xf>
    <xf numFmtId="0" fontId="6" fillId="0" borderId="16" xfId="0" applyFont="1" applyBorder="1" applyAlignment="1">
      <alignment horizontal="left" vertical="center" wrapText="1" readingOrder="1"/>
    </xf>
    <xf numFmtId="0" fontId="18" fillId="4" borderId="23" xfId="0" applyFont="1" applyFill="1" applyBorder="1" applyAlignment="1">
      <alignment horizontal="center" vertical="center" textRotation="90"/>
    </xf>
    <xf numFmtId="0" fontId="18" fillId="4" borderId="25" xfId="0" applyFont="1" applyFill="1" applyBorder="1" applyAlignment="1">
      <alignment horizontal="center" vertical="center" textRotation="90"/>
    </xf>
    <xf numFmtId="0" fontId="18" fillId="4" borderId="27" xfId="0" applyFont="1" applyFill="1" applyBorder="1" applyAlignment="1">
      <alignment horizontal="center" vertical="center" textRotation="90"/>
    </xf>
    <xf numFmtId="0" fontId="5" fillId="4" borderId="24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6" xfId="0" applyFont="1" applyFill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5" fillId="0" borderId="28" xfId="0" applyFont="1" applyBorder="1" applyAlignment="1">
      <alignment horizontal="center"/>
    </xf>
    <xf numFmtId="0" fontId="16" fillId="0" borderId="0" xfId="0" applyFont="1" applyAlignment="1">
      <alignment horizontal="left"/>
    </xf>
    <xf numFmtId="3" fontId="23" fillId="2" borderId="29" xfId="0" applyNumberFormat="1" applyFont="1" applyFill="1" applyBorder="1" applyAlignment="1">
      <alignment horizontal="center" vertical="center" readingOrder="1"/>
    </xf>
    <xf numFmtId="3" fontId="23" fillId="2" borderId="30" xfId="0" applyNumberFormat="1" applyFont="1" applyFill="1" applyBorder="1" applyAlignment="1">
      <alignment horizontal="center" vertical="center" readingOrder="1"/>
    </xf>
    <xf numFmtId="3" fontId="23" fillId="2" borderId="31" xfId="0" applyNumberFormat="1" applyFont="1" applyFill="1" applyBorder="1" applyAlignment="1">
      <alignment horizontal="center" vertical="center" readingOrder="1"/>
    </xf>
    <xf numFmtId="0" fontId="15" fillId="2" borderId="33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0" fillId="2" borderId="49" xfId="0" applyFont="1" applyFill="1" applyBorder="1" applyAlignment="1">
      <alignment horizontal="center"/>
    </xf>
    <xf numFmtId="0" fontId="10" fillId="2" borderId="50" xfId="0" applyFont="1" applyFill="1" applyBorder="1" applyAlignment="1">
      <alignment horizontal="center"/>
    </xf>
    <xf numFmtId="0" fontId="10" fillId="2" borderId="51" xfId="0" applyFont="1" applyFill="1" applyBorder="1" applyAlignment="1">
      <alignment horizontal="center"/>
    </xf>
    <xf numFmtId="0" fontId="10" fillId="2" borderId="52" xfId="0" applyFont="1" applyFill="1" applyBorder="1" applyAlignment="1">
      <alignment horizontal="center"/>
    </xf>
    <xf numFmtId="0" fontId="10" fillId="2" borderId="65" xfId="0" applyFont="1" applyFill="1" applyBorder="1" applyAlignment="1">
      <alignment horizontal="center"/>
    </xf>
    <xf numFmtId="0" fontId="10" fillId="2" borderId="66" xfId="0" applyFont="1" applyFill="1" applyBorder="1" applyAlignment="1">
      <alignment horizontal="center"/>
    </xf>
    <xf numFmtId="0" fontId="10" fillId="2" borderId="67" xfId="0" applyFont="1" applyFill="1" applyBorder="1" applyAlignment="1">
      <alignment horizontal="center"/>
    </xf>
    <xf numFmtId="0" fontId="10" fillId="2" borderId="71" xfId="0" applyFont="1" applyFill="1" applyBorder="1" applyAlignment="1">
      <alignment horizontal="center"/>
    </xf>
    <xf numFmtId="0" fontId="10" fillId="2" borderId="72" xfId="0" applyFont="1" applyFill="1" applyBorder="1" applyAlignment="1">
      <alignment horizontal="center"/>
    </xf>
    <xf numFmtId="0" fontId="10" fillId="2" borderId="73" xfId="0" applyFont="1" applyFill="1" applyBorder="1" applyAlignment="1">
      <alignment horizontal="center"/>
    </xf>
    <xf numFmtId="0" fontId="16" fillId="0" borderId="83" xfId="0" applyFont="1" applyBorder="1" applyAlignment="1">
      <alignment horizontal="left" wrapText="1"/>
    </xf>
    <xf numFmtId="2" fontId="23" fillId="2" borderId="29" xfId="0" applyNumberFormat="1" applyFont="1" applyFill="1" applyBorder="1" applyAlignment="1">
      <alignment horizontal="center" vertical="center" readingOrder="1"/>
    </xf>
    <xf numFmtId="2" fontId="23" fillId="2" borderId="30" xfId="0" applyNumberFormat="1" applyFont="1" applyFill="1" applyBorder="1" applyAlignment="1">
      <alignment horizontal="center" vertical="center" readingOrder="1"/>
    </xf>
    <xf numFmtId="2" fontId="23" fillId="2" borderId="31" xfId="0" applyNumberFormat="1" applyFont="1" applyFill="1" applyBorder="1" applyAlignment="1">
      <alignment horizontal="center" vertical="center" readingOrder="1"/>
    </xf>
    <xf numFmtId="1" fontId="15" fillId="2" borderId="29" xfId="0" applyNumberFormat="1" applyFont="1" applyFill="1" applyBorder="1" applyAlignment="1">
      <alignment horizontal="center" vertical="center" wrapText="1"/>
    </xf>
    <xf numFmtId="1" fontId="15" fillId="2" borderId="32" xfId="0" applyNumberFormat="1" applyFont="1" applyFill="1" applyBorder="1" applyAlignment="1">
      <alignment horizontal="center" vertical="center" wrapText="1"/>
    </xf>
    <xf numFmtId="1" fontId="15" fillId="2" borderId="33" xfId="0" applyNumberFormat="1" applyFont="1" applyFill="1" applyBorder="1" applyAlignment="1">
      <alignment horizontal="center" vertical="center" wrapText="1"/>
    </xf>
    <xf numFmtId="1" fontId="15" fillId="2" borderId="30" xfId="0" applyNumberFormat="1" applyFont="1" applyFill="1" applyBorder="1" applyAlignment="1">
      <alignment horizontal="center" vertical="center" wrapText="1"/>
    </xf>
    <xf numFmtId="1" fontId="15" fillId="2" borderId="3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top" wrapText="1"/>
    </xf>
    <xf numFmtId="0" fontId="12" fillId="0" borderId="0" xfId="0" applyFont="1" applyAlignment="1">
      <alignment horizontal="left" wrapText="1"/>
    </xf>
    <xf numFmtId="0" fontId="16" fillId="0" borderId="15" xfId="0" applyFont="1" applyBorder="1" applyAlignment="1">
      <alignment horizontal="left"/>
    </xf>
    <xf numFmtId="0" fontId="0" fillId="0" borderId="0" xfId="0" applyAlignment="1">
      <alignment horizontal="left" wrapText="1"/>
    </xf>
  </cellXfs>
  <cellStyles count="6">
    <cellStyle name="Hipervínculo" xfId="2" builtinId="8"/>
    <cellStyle name="Normal" xfId="0" builtinId="0"/>
    <cellStyle name="Normal 10" xfId="5" xr:uid="{8FE930A6-A260-438B-9C61-B8001506C5A3}"/>
    <cellStyle name="Normal 2 2" xfId="4" xr:uid="{51911E62-3317-4B1F-BB7A-D8A2EB3E9581}"/>
    <cellStyle name="Normal 2 6" xfId="3" xr:uid="{34B20C5F-8CBC-4638-8675-416C377BF863}"/>
    <cellStyle name="Porcentaje" xfId="1" builtinId="5"/>
  </cellStyles>
  <dxfs count="0"/>
  <tableStyles count="1" defaultTableStyle="TableStyleMedium2" defaultPivotStyle="PivotStyleLight16">
    <tableStyle name="Invisible" pivot="0" table="0" count="0" xr9:uid="{848378FC-7CF6-46BE-B067-C20C9B0890C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1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Relationship Id="rId4" Type="http://schemas.openxmlformats.org/officeDocument/2006/relationships/chartUserShapes" Target="../drawings/drawing121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Relationship Id="rId4" Type="http://schemas.openxmlformats.org/officeDocument/2006/relationships/chartUserShapes" Target="../drawings/drawing122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Relationship Id="rId4" Type="http://schemas.openxmlformats.org/officeDocument/2006/relationships/chartUserShapes" Target="../drawings/drawing123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Relationship Id="rId4" Type="http://schemas.openxmlformats.org/officeDocument/2006/relationships/chartUserShapes" Target="../drawings/drawing124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Relationship Id="rId4" Type="http://schemas.openxmlformats.org/officeDocument/2006/relationships/chartUserShapes" Target="../drawings/drawing125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Relationship Id="rId4" Type="http://schemas.openxmlformats.org/officeDocument/2006/relationships/chartUserShapes" Target="../drawings/drawing126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Relationship Id="rId4" Type="http://schemas.openxmlformats.org/officeDocument/2006/relationships/chartUserShapes" Target="../drawings/drawing127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Relationship Id="rId4" Type="http://schemas.openxmlformats.org/officeDocument/2006/relationships/chartUserShapes" Target="../drawings/drawing128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Relationship Id="rId4" Type="http://schemas.openxmlformats.org/officeDocument/2006/relationships/chartUserShapes" Target="../drawings/drawing129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Relationship Id="rId4" Type="http://schemas.openxmlformats.org/officeDocument/2006/relationships/chartUserShapes" Target="../drawings/drawing13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Relationship Id="rId4" Type="http://schemas.openxmlformats.org/officeDocument/2006/relationships/chartUserShapes" Target="../drawings/drawing131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Relationship Id="rId4" Type="http://schemas.openxmlformats.org/officeDocument/2006/relationships/chartUserShapes" Target="../drawings/drawing132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Relationship Id="rId4" Type="http://schemas.openxmlformats.org/officeDocument/2006/relationships/chartUserShapes" Target="../drawings/drawing133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Relationship Id="rId4" Type="http://schemas.openxmlformats.org/officeDocument/2006/relationships/chartUserShapes" Target="../drawings/drawing134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Relationship Id="rId4" Type="http://schemas.openxmlformats.org/officeDocument/2006/relationships/chartUserShapes" Target="../drawings/drawing136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Relationship Id="rId4" Type="http://schemas.openxmlformats.org/officeDocument/2006/relationships/chartUserShapes" Target="../drawings/drawing137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Relationship Id="rId4" Type="http://schemas.openxmlformats.org/officeDocument/2006/relationships/chartUserShapes" Target="../drawings/drawing138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Relationship Id="rId4" Type="http://schemas.openxmlformats.org/officeDocument/2006/relationships/chartUserShapes" Target="../drawings/drawing139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Relationship Id="rId4" Type="http://schemas.openxmlformats.org/officeDocument/2006/relationships/chartUserShapes" Target="../drawings/drawing140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Relationship Id="rId4" Type="http://schemas.openxmlformats.org/officeDocument/2006/relationships/chartUserShapes" Target="../drawings/drawing14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Relationship Id="rId4" Type="http://schemas.openxmlformats.org/officeDocument/2006/relationships/chartUserShapes" Target="../drawings/drawing142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Relationship Id="rId4" Type="http://schemas.openxmlformats.org/officeDocument/2006/relationships/chartUserShapes" Target="../drawings/drawing143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Relationship Id="rId4" Type="http://schemas.openxmlformats.org/officeDocument/2006/relationships/chartUserShapes" Target="../drawings/drawing144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Relationship Id="rId4" Type="http://schemas.openxmlformats.org/officeDocument/2006/relationships/chartUserShapes" Target="../drawings/drawing145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Relationship Id="rId4" Type="http://schemas.openxmlformats.org/officeDocument/2006/relationships/chartUserShapes" Target="../drawings/drawing146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Relationship Id="rId4" Type="http://schemas.openxmlformats.org/officeDocument/2006/relationships/chartUserShapes" Target="../drawings/drawing147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Relationship Id="rId4" Type="http://schemas.openxmlformats.org/officeDocument/2006/relationships/chartUserShapes" Target="../drawings/drawing148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Relationship Id="rId4" Type="http://schemas.openxmlformats.org/officeDocument/2006/relationships/chartUserShapes" Target="../drawings/drawing149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Relationship Id="rId4" Type="http://schemas.openxmlformats.org/officeDocument/2006/relationships/chartUserShapes" Target="../drawings/drawing150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3.xml"/><Relationship Id="rId1" Type="http://schemas.microsoft.com/office/2011/relationships/chartStyle" Target="style123.xml"/><Relationship Id="rId4" Type="http://schemas.openxmlformats.org/officeDocument/2006/relationships/chartUserShapes" Target="../drawings/drawing151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4.xml"/><Relationship Id="rId1" Type="http://schemas.microsoft.com/office/2011/relationships/chartStyle" Target="style124.xml"/><Relationship Id="rId4" Type="http://schemas.openxmlformats.org/officeDocument/2006/relationships/chartUserShapes" Target="../drawings/drawing152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5.xml"/><Relationship Id="rId1" Type="http://schemas.microsoft.com/office/2011/relationships/chartStyle" Target="style125.xml"/><Relationship Id="rId4" Type="http://schemas.openxmlformats.org/officeDocument/2006/relationships/chartUserShapes" Target="../drawings/drawing153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6.xml"/><Relationship Id="rId1" Type="http://schemas.microsoft.com/office/2011/relationships/chartStyle" Target="style126.xml"/><Relationship Id="rId4" Type="http://schemas.openxmlformats.org/officeDocument/2006/relationships/chartUserShapes" Target="../drawings/drawing154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7.xml"/><Relationship Id="rId1" Type="http://schemas.microsoft.com/office/2011/relationships/chartStyle" Target="style127.xml"/><Relationship Id="rId4" Type="http://schemas.openxmlformats.org/officeDocument/2006/relationships/chartUserShapes" Target="../drawings/drawing155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8.xml"/><Relationship Id="rId1" Type="http://schemas.microsoft.com/office/2011/relationships/chartStyle" Target="style128.xml"/><Relationship Id="rId4" Type="http://schemas.openxmlformats.org/officeDocument/2006/relationships/chartUserShapes" Target="../drawings/drawing156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29.xml"/><Relationship Id="rId1" Type="http://schemas.microsoft.com/office/2011/relationships/chartStyle" Target="style129.xml"/><Relationship Id="rId4" Type="http://schemas.openxmlformats.org/officeDocument/2006/relationships/chartUserShapes" Target="../drawings/drawing157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0.xml"/><Relationship Id="rId1" Type="http://schemas.microsoft.com/office/2011/relationships/chartStyle" Target="style130.xml"/><Relationship Id="rId4" Type="http://schemas.openxmlformats.org/officeDocument/2006/relationships/chartUserShapes" Target="../drawings/drawing158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1.xml"/><Relationship Id="rId1" Type="http://schemas.microsoft.com/office/2011/relationships/chartStyle" Target="style131.xml"/><Relationship Id="rId4" Type="http://schemas.openxmlformats.org/officeDocument/2006/relationships/chartUserShapes" Target="../drawings/drawing159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2.xml"/><Relationship Id="rId1" Type="http://schemas.microsoft.com/office/2011/relationships/chartStyle" Target="style132.xml"/><Relationship Id="rId4" Type="http://schemas.openxmlformats.org/officeDocument/2006/relationships/chartUserShapes" Target="../drawings/drawing160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3.xml"/><Relationship Id="rId1" Type="http://schemas.microsoft.com/office/2011/relationships/chartStyle" Target="style133.xml"/><Relationship Id="rId4" Type="http://schemas.openxmlformats.org/officeDocument/2006/relationships/chartUserShapes" Target="../drawings/drawing16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4.xml"/><Relationship Id="rId1" Type="http://schemas.microsoft.com/office/2011/relationships/chartStyle" Target="style134.xml"/><Relationship Id="rId4" Type="http://schemas.openxmlformats.org/officeDocument/2006/relationships/chartUserShapes" Target="../drawings/drawing162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5.xml"/><Relationship Id="rId1" Type="http://schemas.microsoft.com/office/2011/relationships/chartStyle" Target="style135.xml"/><Relationship Id="rId4" Type="http://schemas.openxmlformats.org/officeDocument/2006/relationships/chartUserShapes" Target="../drawings/drawing163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6.xml"/><Relationship Id="rId1" Type="http://schemas.microsoft.com/office/2011/relationships/chartStyle" Target="style136.xml"/><Relationship Id="rId4" Type="http://schemas.openxmlformats.org/officeDocument/2006/relationships/chartUserShapes" Target="../drawings/drawing164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7.xml"/><Relationship Id="rId1" Type="http://schemas.microsoft.com/office/2011/relationships/chartStyle" Target="style137.xml"/><Relationship Id="rId4" Type="http://schemas.openxmlformats.org/officeDocument/2006/relationships/chartUserShapes" Target="../drawings/drawing165.xml"/></Relationships>
</file>

<file path=xl/charts/_rels/chart1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38.xml"/></Relationships>
</file>

<file path=xl/charts/_rels/chart1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139.xml"/></Relationships>
</file>

<file path=xl/charts/_rels/chart1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1.xml"/><Relationship Id="rId1" Type="http://schemas.openxmlformats.org/officeDocument/2006/relationships/themeOverride" Target="../theme/themeOverride140.xml"/></Relationships>
</file>

<file path=xl/charts/_rels/chart1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41.xml"/></Relationships>
</file>

<file path=xl/charts/_rels/chart1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themeOverride" Target="../theme/themeOverride142.xml"/></Relationships>
</file>

<file path=xl/charts/_rels/chart1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5.xml"/><Relationship Id="rId1" Type="http://schemas.openxmlformats.org/officeDocument/2006/relationships/themeOverride" Target="../theme/themeOverride14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7.xml"/><Relationship Id="rId1" Type="http://schemas.openxmlformats.org/officeDocument/2006/relationships/themeOverride" Target="../theme/themeOverride144.xml"/></Relationships>
</file>

<file path=xl/charts/_rels/chart1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8.xml"/><Relationship Id="rId1" Type="http://schemas.openxmlformats.org/officeDocument/2006/relationships/themeOverride" Target="../theme/themeOverride145.xml"/></Relationships>
</file>

<file path=xl/charts/_rels/chart1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1.xml"/><Relationship Id="rId1" Type="http://schemas.openxmlformats.org/officeDocument/2006/relationships/themeOverride" Target="../theme/themeOverride146.xml"/></Relationships>
</file>

<file path=xl/charts/_rels/chart1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2.xml"/><Relationship Id="rId1" Type="http://schemas.openxmlformats.org/officeDocument/2006/relationships/themeOverride" Target="../theme/themeOverride147.xml"/></Relationships>
</file>

<file path=xl/charts/_rels/chart1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4.xml"/><Relationship Id="rId1" Type="http://schemas.openxmlformats.org/officeDocument/2006/relationships/themeOverride" Target="../theme/themeOverride148.xml"/></Relationships>
</file>

<file path=xl/charts/_rels/chart1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6.xml"/><Relationship Id="rId1" Type="http://schemas.openxmlformats.org/officeDocument/2006/relationships/themeOverride" Target="../theme/themeOverride149.xml"/></Relationships>
</file>

<file path=xl/charts/_rels/chart1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8.xml"/><Relationship Id="rId1" Type="http://schemas.openxmlformats.org/officeDocument/2006/relationships/themeOverride" Target="../theme/themeOverride150.xml"/></Relationships>
</file>

<file path=xl/charts/_rels/chart1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0.xml"/><Relationship Id="rId1" Type="http://schemas.openxmlformats.org/officeDocument/2006/relationships/themeOverride" Target="../theme/themeOverride151.xml"/></Relationships>
</file>

<file path=xl/charts/_rels/chart1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2.xml"/><Relationship Id="rId1" Type="http://schemas.openxmlformats.org/officeDocument/2006/relationships/themeOverride" Target="../theme/themeOverride152.xml"/></Relationships>
</file>

<file path=xl/charts/_rels/chart1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4.xml"/><Relationship Id="rId1" Type="http://schemas.openxmlformats.org/officeDocument/2006/relationships/themeOverride" Target="../theme/themeOverride15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6.xml"/><Relationship Id="rId1" Type="http://schemas.openxmlformats.org/officeDocument/2006/relationships/themeOverride" Target="../theme/themeOverride154.xml"/></Relationships>
</file>

<file path=xl/charts/_rels/chart1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8.xml"/><Relationship Id="rId1" Type="http://schemas.openxmlformats.org/officeDocument/2006/relationships/themeOverride" Target="../theme/themeOverride15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2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3.xml"/><Relationship Id="rId1" Type="http://schemas.openxmlformats.org/officeDocument/2006/relationships/themeOverride" Target="../theme/themeOverride156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6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7.xml"/><Relationship Id="rId1" Type="http://schemas.openxmlformats.org/officeDocument/2006/relationships/themeOverride" Target="../theme/themeOverride15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9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0.xml"/><Relationship Id="rId1" Type="http://schemas.openxmlformats.org/officeDocument/2006/relationships/themeOverride" Target="../theme/themeOverride15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1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3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4.xml"/><Relationship Id="rId1" Type="http://schemas.openxmlformats.org/officeDocument/2006/relationships/themeOverride" Target="../theme/themeOverride159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5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7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8.xml"/><Relationship Id="rId1" Type="http://schemas.openxmlformats.org/officeDocument/2006/relationships/themeOverride" Target="../theme/themeOverride160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9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46.xml"/><Relationship Id="rId1" Type="http://schemas.microsoft.com/office/2011/relationships/chartStyle" Target="style146.xml"/><Relationship Id="rId4" Type="http://schemas.openxmlformats.org/officeDocument/2006/relationships/chartUserShapes" Target="../drawings/drawing221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47.xml"/><Relationship Id="rId1" Type="http://schemas.microsoft.com/office/2011/relationships/chartStyle" Target="style147.xml"/><Relationship Id="rId4" Type="http://schemas.openxmlformats.org/officeDocument/2006/relationships/chartUserShapes" Target="../drawings/drawing222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48.xml"/><Relationship Id="rId1" Type="http://schemas.microsoft.com/office/2011/relationships/chartStyle" Target="style148.xml"/><Relationship Id="rId4" Type="http://schemas.openxmlformats.org/officeDocument/2006/relationships/chartUserShapes" Target="../drawings/drawing223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49.xml"/><Relationship Id="rId1" Type="http://schemas.microsoft.com/office/2011/relationships/chartStyle" Target="style149.xml"/><Relationship Id="rId4" Type="http://schemas.openxmlformats.org/officeDocument/2006/relationships/chartUserShapes" Target="../drawings/drawing224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50.xml"/><Relationship Id="rId1" Type="http://schemas.microsoft.com/office/2011/relationships/chartStyle" Target="style150.xml"/><Relationship Id="rId4" Type="http://schemas.openxmlformats.org/officeDocument/2006/relationships/chartUserShapes" Target="../drawings/drawing225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51.xml"/><Relationship Id="rId1" Type="http://schemas.microsoft.com/office/2011/relationships/chartStyle" Target="style151.xml"/><Relationship Id="rId4" Type="http://schemas.openxmlformats.org/officeDocument/2006/relationships/chartUserShapes" Target="../drawings/drawing226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52.xml"/><Relationship Id="rId1" Type="http://schemas.microsoft.com/office/2011/relationships/chartStyle" Target="style152.xml"/><Relationship Id="rId4" Type="http://schemas.openxmlformats.org/officeDocument/2006/relationships/chartUserShapes" Target="../drawings/drawing227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53.xml"/><Relationship Id="rId1" Type="http://schemas.microsoft.com/office/2011/relationships/chartStyle" Target="style153.xml"/><Relationship Id="rId4" Type="http://schemas.openxmlformats.org/officeDocument/2006/relationships/chartUserShapes" Target="../drawings/drawing228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54.xml"/><Relationship Id="rId1" Type="http://schemas.microsoft.com/office/2011/relationships/chartStyle" Target="style154.xml"/><Relationship Id="rId4" Type="http://schemas.openxmlformats.org/officeDocument/2006/relationships/chartUserShapes" Target="../drawings/drawing229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55.xml"/><Relationship Id="rId1" Type="http://schemas.microsoft.com/office/2011/relationships/chartStyle" Target="style155.xml"/><Relationship Id="rId4" Type="http://schemas.openxmlformats.org/officeDocument/2006/relationships/chartUserShapes" Target="../drawings/drawing230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56.xml"/><Relationship Id="rId1" Type="http://schemas.microsoft.com/office/2011/relationships/chartStyle" Target="style156.xml"/><Relationship Id="rId4" Type="http://schemas.openxmlformats.org/officeDocument/2006/relationships/chartUserShapes" Target="../drawings/drawing231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57.xml"/><Relationship Id="rId1" Type="http://schemas.microsoft.com/office/2011/relationships/chartStyle" Target="style157.xml"/><Relationship Id="rId4" Type="http://schemas.openxmlformats.org/officeDocument/2006/relationships/chartUserShapes" Target="../drawings/drawing232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2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2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234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235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236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237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238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239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240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241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242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68.xml"/><Relationship Id="rId1" Type="http://schemas.microsoft.com/office/2011/relationships/chartStyle" Target="style168.xml"/><Relationship Id="rId4" Type="http://schemas.openxmlformats.org/officeDocument/2006/relationships/chartUserShapes" Target="../drawings/drawing24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0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4.xml"/><Relationship Id="rId2" Type="http://schemas.microsoft.com/office/2011/relationships/chartColorStyle" Target="colors169.xml"/><Relationship Id="rId1" Type="http://schemas.microsoft.com/office/2011/relationships/chartStyle" Target="style169.xml"/><Relationship Id="rId4" Type="http://schemas.openxmlformats.org/officeDocument/2006/relationships/chartUserShapes" Target="../drawings/drawing244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5.xml"/><Relationship Id="rId2" Type="http://schemas.microsoft.com/office/2011/relationships/chartColorStyle" Target="colors170.xml"/><Relationship Id="rId1" Type="http://schemas.microsoft.com/office/2011/relationships/chartStyle" Target="style170.xml"/><Relationship Id="rId4" Type="http://schemas.openxmlformats.org/officeDocument/2006/relationships/chartUserShapes" Target="../drawings/drawing245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6.xml"/><Relationship Id="rId2" Type="http://schemas.microsoft.com/office/2011/relationships/chartColorStyle" Target="colors171.xml"/><Relationship Id="rId1" Type="http://schemas.microsoft.com/office/2011/relationships/chartStyle" Target="style171.xml"/><Relationship Id="rId4" Type="http://schemas.openxmlformats.org/officeDocument/2006/relationships/chartUserShapes" Target="../drawings/drawing246.xml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7.xml"/><Relationship Id="rId2" Type="http://schemas.microsoft.com/office/2011/relationships/chartColorStyle" Target="colors172.xml"/><Relationship Id="rId1" Type="http://schemas.microsoft.com/office/2011/relationships/chartStyle" Target="style172.xml"/><Relationship Id="rId4" Type="http://schemas.openxmlformats.org/officeDocument/2006/relationships/chartUserShapes" Target="../drawings/drawing247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8.xml"/><Relationship Id="rId2" Type="http://schemas.microsoft.com/office/2011/relationships/chartColorStyle" Target="colors173.xml"/><Relationship Id="rId1" Type="http://schemas.microsoft.com/office/2011/relationships/chartStyle" Target="style173.xml"/><Relationship Id="rId4" Type="http://schemas.openxmlformats.org/officeDocument/2006/relationships/chartUserShapes" Target="../drawings/drawing248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9.xml"/><Relationship Id="rId2" Type="http://schemas.microsoft.com/office/2011/relationships/chartColorStyle" Target="colors174.xml"/><Relationship Id="rId1" Type="http://schemas.microsoft.com/office/2011/relationships/chartStyle" Target="style174.xml"/><Relationship Id="rId4" Type="http://schemas.openxmlformats.org/officeDocument/2006/relationships/chartUserShapes" Target="../drawings/drawing249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0.xml"/><Relationship Id="rId2" Type="http://schemas.microsoft.com/office/2011/relationships/chartColorStyle" Target="colors175.xml"/><Relationship Id="rId1" Type="http://schemas.microsoft.com/office/2011/relationships/chartStyle" Target="style175.xml"/><Relationship Id="rId4" Type="http://schemas.openxmlformats.org/officeDocument/2006/relationships/chartUserShapes" Target="../drawings/drawing250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1.xml"/><Relationship Id="rId2" Type="http://schemas.microsoft.com/office/2011/relationships/chartColorStyle" Target="colors176.xml"/><Relationship Id="rId1" Type="http://schemas.microsoft.com/office/2011/relationships/chartStyle" Target="style176.xml"/><Relationship Id="rId4" Type="http://schemas.openxmlformats.org/officeDocument/2006/relationships/chartUserShapes" Target="../drawings/drawing252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2.xml"/><Relationship Id="rId2" Type="http://schemas.microsoft.com/office/2011/relationships/chartColorStyle" Target="colors177.xml"/><Relationship Id="rId1" Type="http://schemas.microsoft.com/office/2011/relationships/chartStyle" Target="style177.xml"/><Relationship Id="rId4" Type="http://schemas.openxmlformats.org/officeDocument/2006/relationships/chartUserShapes" Target="../drawings/drawing253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3.xml"/><Relationship Id="rId2" Type="http://schemas.microsoft.com/office/2011/relationships/chartColorStyle" Target="colors178.xml"/><Relationship Id="rId1" Type="http://schemas.microsoft.com/office/2011/relationships/chartStyle" Target="style178.xml"/><Relationship Id="rId4" Type="http://schemas.openxmlformats.org/officeDocument/2006/relationships/chartUserShapes" Target="../drawings/drawing254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1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4.xml"/><Relationship Id="rId2" Type="http://schemas.microsoft.com/office/2011/relationships/chartColorStyle" Target="colors179.xml"/><Relationship Id="rId1" Type="http://schemas.microsoft.com/office/2011/relationships/chartStyle" Target="style179.xml"/><Relationship Id="rId4" Type="http://schemas.openxmlformats.org/officeDocument/2006/relationships/chartUserShapes" Target="../drawings/drawing255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5.xml"/><Relationship Id="rId2" Type="http://schemas.microsoft.com/office/2011/relationships/chartColorStyle" Target="colors180.xml"/><Relationship Id="rId1" Type="http://schemas.microsoft.com/office/2011/relationships/chartStyle" Target="style180.xml"/><Relationship Id="rId4" Type="http://schemas.openxmlformats.org/officeDocument/2006/relationships/chartUserShapes" Target="../drawings/drawing256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6.xml"/><Relationship Id="rId2" Type="http://schemas.microsoft.com/office/2011/relationships/chartColorStyle" Target="colors181.xml"/><Relationship Id="rId1" Type="http://schemas.microsoft.com/office/2011/relationships/chartStyle" Target="style181.xml"/><Relationship Id="rId4" Type="http://schemas.openxmlformats.org/officeDocument/2006/relationships/chartUserShapes" Target="../drawings/drawing257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7.xml"/><Relationship Id="rId2" Type="http://schemas.microsoft.com/office/2011/relationships/chartColorStyle" Target="colors182.xml"/><Relationship Id="rId1" Type="http://schemas.microsoft.com/office/2011/relationships/chartStyle" Target="style182.xml"/><Relationship Id="rId4" Type="http://schemas.openxmlformats.org/officeDocument/2006/relationships/chartUserShapes" Target="../drawings/drawing258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8.xml"/><Relationship Id="rId2" Type="http://schemas.microsoft.com/office/2011/relationships/chartColorStyle" Target="colors183.xml"/><Relationship Id="rId1" Type="http://schemas.microsoft.com/office/2011/relationships/chartStyle" Target="style183.xml"/><Relationship Id="rId4" Type="http://schemas.openxmlformats.org/officeDocument/2006/relationships/chartUserShapes" Target="../drawings/drawing259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9.xml"/><Relationship Id="rId2" Type="http://schemas.microsoft.com/office/2011/relationships/chartColorStyle" Target="colors184.xml"/><Relationship Id="rId1" Type="http://schemas.microsoft.com/office/2011/relationships/chartStyle" Target="style184.xml"/><Relationship Id="rId4" Type="http://schemas.openxmlformats.org/officeDocument/2006/relationships/chartUserShapes" Target="../drawings/drawing260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0.xml"/><Relationship Id="rId2" Type="http://schemas.microsoft.com/office/2011/relationships/chartColorStyle" Target="colors185.xml"/><Relationship Id="rId1" Type="http://schemas.microsoft.com/office/2011/relationships/chartStyle" Target="style185.xml"/><Relationship Id="rId4" Type="http://schemas.openxmlformats.org/officeDocument/2006/relationships/chartUserShapes" Target="../drawings/drawing261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1.xml"/><Relationship Id="rId2" Type="http://schemas.microsoft.com/office/2011/relationships/chartColorStyle" Target="colors186.xml"/><Relationship Id="rId1" Type="http://schemas.microsoft.com/office/2011/relationships/chartStyle" Target="style186.xml"/><Relationship Id="rId4" Type="http://schemas.openxmlformats.org/officeDocument/2006/relationships/chartUserShapes" Target="../drawings/drawing262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2.xml"/><Relationship Id="rId2" Type="http://schemas.microsoft.com/office/2011/relationships/chartColorStyle" Target="colors187.xml"/><Relationship Id="rId1" Type="http://schemas.microsoft.com/office/2011/relationships/chartStyle" Target="style187.xml"/><Relationship Id="rId4" Type="http://schemas.openxmlformats.org/officeDocument/2006/relationships/chartUserShapes" Target="../drawings/drawing263.xml"/></Relationships>
</file>

<file path=xl/charts/_rels/chart2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7.xml"/><Relationship Id="rId1" Type="http://schemas.openxmlformats.org/officeDocument/2006/relationships/themeOverride" Target="../theme/themeOverride203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2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4.xml"/><Relationship Id="rId2" Type="http://schemas.microsoft.com/office/2011/relationships/chartColorStyle" Target="colors188.xml"/><Relationship Id="rId1" Type="http://schemas.microsoft.com/office/2011/relationships/chartStyle" Target="style188.xml"/><Relationship Id="rId4" Type="http://schemas.openxmlformats.org/officeDocument/2006/relationships/chartUserShapes" Target="../drawings/drawing270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5.xml"/><Relationship Id="rId2" Type="http://schemas.microsoft.com/office/2011/relationships/chartColorStyle" Target="colors189.xml"/><Relationship Id="rId1" Type="http://schemas.microsoft.com/office/2011/relationships/chartStyle" Target="style189.xml"/><Relationship Id="rId4" Type="http://schemas.openxmlformats.org/officeDocument/2006/relationships/chartUserShapes" Target="../drawings/drawing271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6.xml"/><Relationship Id="rId2" Type="http://schemas.microsoft.com/office/2011/relationships/chartColorStyle" Target="colors190.xml"/><Relationship Id="rId1" Type="http://schemas.microsoft.com/office/2011/relationships/chartStyle" Target="style190.xml"/><Relationship Id="rId4" Type="http://schemas.openxmlformats.org/officeDocument/2006/relationships/chartUserShapes" Target="../drawings/drawing272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7.xml"/><Relationship Id="rId2" Type="http://schemas.microsoft.com/office/2011/relationships/chartColorStyle" Target="colors191.xml"/><Relationship Id="rId1" Type="http://schemas.microsoft.com/office/2011/relationships/chartStyle" Target="style191.xml"/><Relationship Id="rId4" Type="http://schemas.openxmlformats.org/officeDocument/2006/relationships/chartUserShapes" Target="../drawings/drawing273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8.xml"/><Relationship Id="rId2" Type="http://schemas.microsoft.com/office/2011/relationships/chartColorStyle" Target="colors192.xml"/><Relationship Id="rId1" Type="http://schemas.microsoft.com/office/2011/relationships/chartStyle" Target="style192.xml"/><Relationship Id="rId4" Type="http://schemas.openxmlformats.org/officeDocument/2006/relationships/chartUserShapes" Target="../drawings/drawing274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9.xml"/><Relationship Id="rId2" Type="http://schemas.microsoft.com/office/2011/relationships/chartColorStyle" Target="colors193.xml"/><Relationship Id="rId1" Type="http://schemas.microsoft.com/office/2011/relationships/chartStyle" Target="style193.xml"/><Relationship Id="rId4" Type="http://schemas.openxmlformats.org/officeDocument/2006/relationships/chartUserShapes" Target="../drawings/drawing275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0.xml"/><Relationship Id="rId2" Type="http://schemas.microsoft.com/office/2011/relationships/chartColorStyle" Target="colors194.xml"/><Relationship Id="rId1" Type="http://schemas.microsoft.com/office/2011/relationships/chartStyle" Target="style194.xml"/><Relationship Id="rId4" Type="http://schemas.openxmlformats.org/officeDocument/2006/relationships/chartUserShapes" Target="../drawings/drawing276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1.xml"/><Relationship Id="rId2" Type="http://schemas.microsoft.com/office/2011/relationships/chartColorStyle" Target="colors195.xml"/><Relationship Id="rId1" Type="http://schemas.microsoft.com/office/2011/relationships/chartStyle" Target="style195.xml"/><Relationship Id="rId4" Type="http://schemas.openxmlformats.org/officeDocument/2006/relationships/chartUserShapes" Target="../drawings/drawing277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2.xml"/><Relationship Id="rId2" Type="http://schemas.microsoft.com/office/2011/relationships/chartColorStyle" Target="colors196.xml"/><Relationship Id="rId1" Type="http://schemas.microsoft.com/office/2011/relationships/chartStyle" Target="style196.xml"/><Relationship Id="rId4" Type="http://schemas.openxmlformats.org/officeDocument/2006/relationships/chartUserShapes" Target="../drawings/drawing278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3.xml"/><Relationship Id="rId2" Type="http://schemas.microsoft.com/office/2011/relationships/chartColorStyle" Target="colors197.xml"/><Relationship Id="rId1" Type="http://schemas.microsoft.com/office/2011/relationships/chartStyle" Target="style197.xml"/><Relationship Id="rId4" Type="http://schemas.openxmlformats.org/officeDocument/2006/relationships/chartUserShapes" Target="../drawings/drawing279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3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4.xml"/><Relationship Id="rId2" Type="http://schemas.microsoft.com/office/2011/relationships/chartColorStyle" Target="colors198.xml"/><Relationship Id="rId1" Type="http://schemas.microsoft.com/office/2011/relationships/chartStyle" Target="style198.xml"/><Relationship Id="rId4" Type="http://schemas.openxmlformats.org/officeDocument/2006/relationships/chartUserShapes" Target="../drawings/drawing280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5.xml"/><Relationship Id="rId2" Type="http://schemas.microsoft.com/office/2011/relationships/chartColorStyle" Target="colors199.xml"/><Relationship Id="rId1" Type="http://schemas.microsoft.com/office/2011/relationships/chartStyle" Target="style199.xml"/><Relationship Id="rId4" Type="http://schemas.openxmlformats.org/officeDocument/2006/relationships/chartUserShapes" Target="../drawings/drawing281.xml"/></Relationships>
</file>

<file path=xl/charts/_rels/chart2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6.xml"/><Relationship Id="rId2" Type="http://schemas.microsoft.com/office/2011/relationships/chartColorStyle" Target="colors200.xml"/><Relationship Id="rId1" Type="http://schemas.microsoft.com/office/2011/relationships/chartStyle" Target="style200.xml"/><Relationship Id="rId4" Type="http://schemas.openxmlformats.org/officeDocument/2006/relationships/chartUserShapes" Target="../drawings/drawing283.xml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7.xml"/><Relationship Id="rId2" Type="http://schemas.microsoft.com/office/2011/relationships/chartColorStyle" Target="colors201.xml"/><Relationship Id="rId1" Type="http://schemas.microsoft.com/office/2011/relationships/chartStyle" Target="style201.xml"/><Relationship Id="rId4" Type="http://schemas.openxmlformats.org/officeDocument/2006/relationships/chartUserShapes" Target="../drawings/drawing284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8.xml"/><Relationship Id="rId2" Type="http://schemas.microsoft.com/office/2011/relationships/chartColorStyle" Target="colors202.xml"/><Relationship Id="rId1" Type="http://schemas.microsoft.com/office/2011/relationships/chartStyle" Target="style202.xml"/><Relationship Id="rId4" Type="http://schemas.openxmlformats.org/officeDocument/2006/relationships/chartUserShapes" Target="../drawings/drawing285.xml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9.xml"/><Relationship Id="rId2" Type="http://schemas.microsoft.com/office/2011/relationships/chartColorStyle" Target="colors203.xml"/><Relationship Id="rId1" Type="http://schemas.microsoft.com/office/2011/relationships/chartStyle" Target="style203.xml"/><Relationship Id="rId4" Type="http://schemas.openxmlformats.org/officeDocument/2006/relationships/chartUserShapes" Target="../drawings/drawing286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0.xml"/><Relationship Id="rId2" Type="http://schemas.microsoft.com/office/2011/relationships/chartColorStyle" Target="colors204.xml"/><Relationship Id="rId1" Type="http://schemas.microsoft.com/office/2011/relationships/chartStyle" Target="style204.xml"/><Relationship Id="rId4" Type="http://schemas.openxmlformats.org/officeDocument/2006/relationships/chartUserShapes" Target="../drawings/drawing287.xml"/></Relationships>
</file>

<file path=xl/charts/_rels/chart2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1.xml"/><Relationship Id="rId2" Type="http://schemas.microsoft.com/office/2011/relationships/chartColorStyle" Target="colors205.xml"/><Relationship Id="rId1" Type="http://schemas.microsoft.com/office/2011/relationships/chartStyle" Target="style205.xml"/><Relationship Id="rId4" Type="http://schemas.openxmlformats.org/officeDocument/2006/relationships/chartUserShapes" Target="../drawings/drawing288.xml"/></Relationships>
</file>

<file path=xl/charts/_rels/chart2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2.xml"/><Relationship Id="rId2" Type="http://schemas.microsoft.com/office/2011/relationships/chartColorStyle" Target="colors206.xml"/><Relationship Id="rId1" Type="http://schemas.microsoft.com/office/2011/relationships/chartStyle" Target="style206.xml"/><Relationship Id="rId4" Type="http://schemas.openxmlformats.org/officeDocument/2006/relationships/chartUserShapes" Target="../drawings/drawing289.xml"/></Relationships>
</file>

<file path=xl/charts/_rels/chart2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3.xml"/><Relationship Id="rId2" Type="http://schemas.microsoft.com/office/2011/relationships/chartColorStyle" Target="colors207.xml"/><Relationship Id="rId1" Type="http://schemas.microsoft.com/office/2011/relationships/chartStyle" Target="style207.xml"/><Relationship Id="rId4" Type="http://schemas.openxmlformats.org/officeDocument/2006/relationships/chartUserShapes" Target="../drawings/drawing290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34.xml"/></Relationships>
</file>

<file path=xl/charts/_rels/chart2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4.xml"/><Relationship Id="rId2" Type="http://schemas.microsoft.com/office/2011/relationships/chartColorStyle" Target="colors208.xml"/><Relationship Id="rId1" Type="http://schemas.microsoft.com/office/2011/relationships/chartStyle" Target="style208.xml"/><Relationship Id="rId4" Type="http://schemas.openxmlformats.org/officeDocument/2006/relationships/chartUserShapes" Target="../drawings/drawing291.xml"/></Relationships>
</file>

<file path=xl/charts/_rels/chart2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5.xml"/><Relationship Id="rId2" Type="http://schemas.microsoft.com/office/2011/relationships/chartColorStyle" Target="colors209.xml"/><Relationship Id="rId1" Type="http://schemas.microsoft.com/office/2011/relationships/chartStyle" Target="style209.xml"/><Relationship Id="rId4" Type="http://schemas.openxmlformats.org/officeDocument/2006/relationships/chartUserShapes" Target="../drawings/drawing292.xml"/></Relationships>
</file>

<file path=xl/charts/_rels/chart2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6.xml"/><Relationship Id="rId2" Type="http://schemas.microsoft.com/office/2011/relationships/chartColorStyle" Target="colors210.xml"/><Relationship Id="rId1" Type="http://schemas.microsoft.com/office/2011/relationships/chartStyle" Target="style210.xml"/><Relationship Id="rId4" Type="http://schemas.openxmlformats.org/officeDocument/2006/relationships/chartUserShapes" Target="../drawings/drawing293.xml"/></Relationships>
</file>

<file path=xl/charts/_rels/chart2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7.xml"/><Relationship Id="rId2" Type="http://schemas.microsoft.com/office/2011/relationships/chartColorStyle" Target="colors211.xml"/><Relationship Id="rId1" Type="http://schemas.microsoft.com/office/2011/relationships/chartStyle" Target="style211.xml"/><Relationship Id="rId4" Type="http://schemas.openxmlformats.org/officeDocument/2006/relationships/chartUserShapes" Target="../drawings/drawing294.xml"/></Relationships>
</file>

<file path=xl/charts/_rels/chart2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8.xml"/><Relationship Id="rId2" Type="http://schemas.microsoft.com/office/2011/relationships/chartColorStyle" Target="colors212.xml"/><Relationship Id="rId1" Type="http://schemas.microsoft.com/office/2011/relationships/chartStyle" Target="style212.xml"/><Relationship Id="rId4" Type="http://schemas.openxmlformats.org/officeDocument/2006/relationships/chartUserShapes" Target="../drawings/drawing298.xml"/></Relationships>
</file>

<file path=xl/charts/_rels/chart2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9.xml"/><Relationship Id="rId2" Type="http://schemas.microsoft.com/office/2011/relationships/chartColorStyle" Target="colors213.xml"/><Relationship Id="rId1" Type="http://schemas.microsoft.com/office/2011/relationships/chartStyle" Target="style213.xml"/><Relationship Id="rId4" Type="http://schemas.openxmlformats.org/officeDocument/2006/relationships/chartUserShapes" Target="../drawings/drawing30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3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3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3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3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3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4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56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57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58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59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6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7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7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7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7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7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7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8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8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8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8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8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8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8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8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8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8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9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9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9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9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9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9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9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9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9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9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0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0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0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0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05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06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07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Relationship Id="rId4" Type="http://schemas.openxmlformats.org/officeDocument/2006/relationships/chartUserShapes" Target="../drawings/drawing108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Relationship Id="rId4" Type="http://schemas.openxmlformats.org/officeDocument/2006/relationships/chartUserShapes" Target="../drawings/drawing109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Relationship Id="rId4" Type="http://schemas.openxmlformats.org/officeDocument/2006/relationships/chartUserShapes" Target="../drawings/drawing11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Relationship Id="rId4" Type="http://schemas.openxmlformats.org/officeDocument/2006/relationships/chartUserShapes" Target="../drawings/drawing111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Relationship Id="rId4" Type="http://schemas.openxmlformats.org/officeDocument/2006/relationships/chartUserShapes" Target="../drawings/drawing112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Relationship Id="rId4" Type="http://schemas.openxmlformats.org/officeDocument/2006/relationships/chartUserShapes" Target="../drawings/drawing113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Relationship Id="rId4" Type="http://schemas.openxmlformats.org/officeDocument/2006/relationships/chartUserShapes" Target="../drawings/drawing114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Relationship Id="rId4" Type="http://schemas.openxmlformats.org/officeDocument/2006/relationships/chartUserShapes" Target="../drawings/drawing115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Relationship Id="rId4" Type="http://schemas.openxmlformats.org/officeDocument/2006/relationships/chartUserShapes" Target="../drawings/drawing116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Relationship Id="rId4" Type="http://schemas.openxmlformats.org/officeDocument/2006/relationships/chartUserShapes" Target="../drawings/drawing117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Relationship Id="rId4" Type="http://schemas.openxmlformats.org/officeDocument/2006/relationships/chartUserShapes" Target="../drawings/drawing118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Relationship Id="rId4" Type="http://schemas.openxmlformats.org/officeDocument/2006/relationships/chartUserShapes" Target="../drawings/drawing119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Relationship Id="rId4" Type="http://schemas.openxmlformats.org/officeDocument/2006/relationships/chartUserShapes" Target="../drawings/drawing1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BA-4E71-8E5A-05B402C074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A-4E71-8E5A-05B402C07452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BA-4E71-8E5A-05B402C07452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A-4E71-8E5A-05B402C07452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BA-4E71-8E5A-05B402C074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BA-4E71-8E5A-05B402C07452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BA-4E71-8E5A-05B402C074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BA-4E71-8E5A-05B402C074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2">
                  <c:v>440377</c:v>
                </c:pt>
                <c:pt idx="3">
                  <c:v>445687</c:v>
                </c:pt>
                <c:pt idx="4">
                  <c:v>391272</c:v>
                </c:pt>
                <c:pt idx="5">
                  <c:v>433518</c:v>
                </c:pt>
                <c:pt idx="6">
                  <c:v>453884</c:v>
                </c:pt>
                <c:pt idx="7">
                  <c:v>447853</c:v>
                </c:pt>
                <c:pt idx="8">
                  <c:v>423998</c:v>
                </c:pt>
                <c:pt idx="9">
                  <c:v>471699</c:v>
                </c:pt>
                <c:pt idx="10">
                  <c:v>433576</c:v>
                </c:pt>
                <c:pt idx="12">
                  <c:v>4756623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BA-4E71-8E5A-05B402C07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BA-4E71-8E5A-05B402C074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BA-4E71-8E5A-05B402C074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BA-4E71-8E5A-05B402C074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BA-4E71-8E5A-05B402C074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BA-4E71-8E5A-05B402C074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BA-4E71-8E5A-05B402C074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BA-4E71-8E5A-05B402C074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BA-4E71-8E5A-05B402C074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BA-4E71-8E5A-05B402C074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BA-4E71-8E5A-05B402C074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BA-4E71-8E5A-05B402C074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BA-4E71-8E5A-05B402C074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BA-4E71-8E5A-05B402C07452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2">
                  <c:v>0.11865358285048022</c:v>
                </c:pt>
                <c:pt idx="3">
                  <c:v>4.6982877090444353E-2</c:v>
                </c:pt>
                <c:pt idx="4">
                  <c:v>3.1345880120196012E-2</c:v>
                </c:pt>
                <c:pt idx="5">
                  <c:v>0.13524724317897929</c:v>
                </c:pt>
                <c:pt idx="6">
                  <c:v>-3.366145752134897E-3</c:v>
                </c:pt>
                <c:pt idx="7">
                  <c:v>1.255711633985146E-2</c:v>
                </c:pt>
                <c:pt idx="8">
                  <c:v>8.4482617503222723E-2</c:v>
                </c:pt>
                <c:pt idx="9">
                  <c:v>9.003369244207815E-2</c:v>
                </c:pt>
                <c:pt idx="10">
                  <c:v>5.9047097962393824E-2</c:v>
                </c:pt>
                <c:pt idx="12">
                  <c:v>9.7456408008352202E-2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BA-4E71-8E5A-05B402C07452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2">
                  <c:v>2.290744805639755E-2</c:v>
                </c:pt>
                <c:pt idx="3">
                  <c:v>0.10607951993209963</c:v>
                </c:pt>
                <c:pt idx="4">
                  <c:v>9.8254035848399646E-3</c:v>
                </c:pt>
                <c:pt idx="5">
                  <c:v>6.6687991338902464E-2</c:v>
                </c:pt>
                <c:pt idx="6">
                  <c:v>6.3585386257495546E-2</c:v>
                </c:pt>
                <c:pt idx="7">
                  <c:v>1.9732823829734514E-3</c:v>
                </c:pt>
                <c:pt idx="8">
                  <c:v>0.10982329121743484</c:v>
                </c:pt>
                <c:pt idx="9">
                  <c:v>0.1224487853398406</c:v>
                </c:pt>
                <c:pt idx="10">
                  <c:v>0.1025454545454545</c:v>
                </c:pt>
                <c:pt idx="12">
                  <c:v>7.2683748579263519E-2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BA-4E71-8E5A-05B402C07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D7-4168-9321-808A3B3EA2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TF'!$C$660:$C$672</c:f>
              <c:numCache>
                <c:formatCode>#,##0</c:formatCode>
                <c:ptCount val="13"/>
                <c:pt idx="0">
                  <c:v>1336</c:v>
                </c:pt>
                <c:pt idx="1">
                  <c:v>1340</c:v>
                </c:pt>
                <c:pt idx="2">
                  <c:v>1776</c:v>
                </c:pt>
                <c:pt idx="3">
                  <c:v>1691</c:v>
                </c:pt>
                <c:pt idx="4">
                  <c:v>1250</c:v>
                </c:pt>
                <c:pt idx="5">
                  <c:v>1566</c:v>
                </c:pt>
                <c:pt idx="6">
                  <c:v>1527</c:v>
                </c:pt>
                <c:pt idx="7">
                  <c:v>1264</c:v>
                </c:pt>
                <c:pt idx="8">
                  <c:v>1110</c:v>
                </c:pt>
                <c:pt idx="9">
                  <c:v>1231</c:v>
                </c:pt>
                <c:pt idx="10">
                  <c:v>1324</c:v>
                </c:pt>
                <c:pt idx="11">
                  <c:v>1622</c:v>
                </c:pt>
                <c:pt idx="12">
                  <c:v>17037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7-4168-9321-808A3B3EA2E6}"/>
            </c:ext>
          </c:extLst>
        </c:ser>
        <c:ser>
          <c:idx val="5"/>
          <c:order val="1"/>
          <c:tx>
            <c:strRef>
              <c:f>'Viajeros entr evol mensu TF'!$G$658:$H$658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D7-4168-9321-808A3B3EA2E6}"/>
              </c:ext>
            </c:extLst>
          </c:dPt>
          <c:val>
            <c:numRef>
              <c:f>'Viajeros entr evol mensu TF'!$G$660:$G$672</c:f>
              <c:numCache>
                <c:formatCode>#,##0</c:formatCode>
                <c:ptCount val="13"/>
                <c:pt idx="0">
                  <c:v>181</c:v>
                </c:pt>
                <c:pt idx="1">
                  <c:v>180</c:v>
                </c:pt>
                <c:pt idx="2">
                  <c:v>185</c:v>
                </c:pt>
                <c:pt idx="3">
                  <c:v>266</c:v>
                </c:pt>
                <c:pt idx="4">
                  <c:v>405</c:v>
                </c:pt>
                <c:pt idx="5">
                  <c:v>364</c:v>
                </c:pt>
                <c:pt idx="6">
                  <c:v>942</c:v>
                </c:pt>
                <c:pt idx="7">
                  <c:v>830</c:v>
                </c:pt>
                <c:pt idx="8">
                  <c:v>817</c:v>
                </c:pt>
                <c:pt idx="9">
                  <c:v>873</c:v>
                </c:pt>
                <c:pt idx="10">
                  <c:v>1038</c:v>
                </c:pt>
                <c:pt idx="11">
                  <c:v>1479</c:v>
                </c:pt>
                <c:pt idx="12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D7-4168-9321-808A3B3EA2E6}"/>
            </c:ext>
          </c:extLst>
        </c:ser>
        <c:ser>
          <c:idx val="0"/>
          <c:order val="2"/>
          <c:tx>
            <c:strRef>
              <c:f>'Viajeros entr evol mensu TF'!$I$658:$J$658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D7-4168-9321-808A3B3EA2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TF'!$I$660:$I$672</c:f>
              <c:numCache>
                <c:formatCode>#,##0</c:formatCode>
                <c:ptCount val="13"/>
                <c:pt idx="0">
                  <c:v>1057</c:v>
                </c:pt>
                <c:pt idx="1">
                  <c:v>1321</c:v>
                </c:pt>
                <c:pt idx="2">
                  <c:v>2502</c:v>
                </c:pt>
                <c:pt idx="3">
                  <c:v>2880</c:v>
                </c:pt>
                <c:pt idx="4">
                  <c:v>1563</c:v>
                </c:pt>
                <c:pt idx="5">
                  <c:v>3423</c:v>
                </c:pt>
                <c:pt idx="6">
                  <c:v>2471</c:v>
                </c:pt>
                <c:pt idx="7">
                  <c:v>1900</c:v>
                </c:pt>
                <c:pt idx="8">
                  <c:v>2189</c:v>
                </c:pt>
                <c:pt idx="9">
                  <c:v>2144</c:v>
                </c:pt>
                <c:pt idx="10">
                  <c:v>2283</c:v>
                </c:pt>
                <c:pt idx="11">
                  <c:v>2774</c:v>
                </c:pt>
                <c:pt idx="12">
                  <c:v>26507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D7-4168-9321-808A3B3EA2E6}"/>
            </c:ext>
          </c:extLst>
        </c:ser>
        <c:ser>
          <c:idx val="1"/>
          <c:order val="3"/>
          <c:tx>
            <c:strRef>
              <c:f>'Viajeros entr evol mensu TF'!$K$658:$L$658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D7-4168-9321-808A3B3EA2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D7-4168-9321-808A3B3EA2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TF'!$K$660:$K$672</c:f>
              <c:numCache>
                <c:formatCode>#,##0</c:formatCode>
                <c:ptCount val="13"/>
                <c:pt idx="0">
                  <c:v>2324</c:v>
                </c:pt>
                <c:pt idx="1">
                  <c:v>2360</c:v>
                </c:pt>
                <c:pt idx="2">
                  <c:v>2872</c:v>
                </c:pt>
                <c:pt idx="3">
                  <c:v>3582</c:v>
                </c:pt>
                <c:pt idx="4">
                  <c:v>2767</c:v>
                </c:pt>
                <c:pt idx="5">
                  <c:v>2266</c:v>
                </c:pt>
                <c:pt idx="6">
                  <c:v>2371</c:v>
                </c:pt>
                <c:pt idx="7">
                  <c:v>3632</c:v>
                </c:pt>
                <c:pt idx="8">
                  <c:v>3910</c:v>
                </c:pt>
                <c:pt idx="9">
                  <c:v>1959</c:v>
                </c:pt>
                <c:pt idx="10">
                  <c:v>3519</c:v>
                </c:pt>
                <c:pt idx="12">
                  <c:v>31562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D7-4168-9321-808A3B3EA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D7-4168-9321-808A3B3EA2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D7-4168-9321-808A3B3EA2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D7-4168-9321-808A3B3EA2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D7-4168-9321-808A3B3EA2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D7-4168-9321-808A3B3EA2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D7-4168-9321-808A3B3EA2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D7-4168-9321-808A3B3EA2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D7-4168-9321-808A3B3EA2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D7-4168-9321-808A3B3EA2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D7-4168-9321-808A3B3EA2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D7-4168-9321-808A3B3EA2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D7-4168-9321-808A3B3EA2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D7-4168-9321-808A3B3EA2E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TF'!$L$660:$L$672</c:f>
              <c:numCache>
                <c:formatCode>0.0%</c:formatCode>
                <c:ptCount val="13"/>
                <c:pt idx="0">
                  <c:v>1.1986754966887418</c:v>
                </c:pt>
                <c:pt idx="1">
                  <c:v>0.78652535957607883</c:v>
                </c:pt>
                <c:pt idx="2">
                  <c:v>0.14788169464428447</c:v>
                </c:pt>
                <c:pt idx="3">
                  <c:v>0.24374999999999991</c:v>
                </c:pt>
                <c:pt idx="4">
                  <c:v>0.77031349968010243</c:v>
                </c:pt>
                <c:pt idx="5">
                  <c:v>-0.33800759567630734</c:v>
                </c:pt>
                <c:pt idx="6">
                  <c:v>-4.0469445568595663E-2</c:v>
                </c:pt>
                <c:pt idx="7">
                  <c:v>0.91157894736842104</c:v>
                </c:pt>
                <c:pt idx="8">
                  <c:v>0.7862037460027409</c:v>
                </c:pt>
                <c:pt idx="9">
                  <c:v>-8.6287313432835799E-2</c:v>
                </c:pt>
                <c:pt idx="10">
                  <c:v>0.54139290407358742</c:v>
                </c:pt>
                <c:pt idx="12">
                  <c:v>0.32987822862680649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D7-4168-9321-808A3B3EA2E6}"/>
            </c:ext>
          </c:extLst>
        </c:ser>
        <c:ser>
          <c:idx val="4"/>
          <c:order val="5"/>
          <c:tx>
            <c:strRef>
              <c:f>'Viajeros entr evol mensu TF'!$M$659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TF'!$M$660:$M$672</c:f>
              <c:numCache>
                <c:formatCode>0.0%</c:formatCode>
                <c:ptCount val="13"/>
                <c:pt idx="0">
                  <c:v>0.73952095808383222</c:v>
                </c:pt>
                <c:pt idx="1">
                  <c:v>0.76119402985074625</c:v>
                </c:pt>
                <c:pt idx="2">
                  <c:v>0.61711711711711703</c:v>
                </c:pt>
                <c:pt idx="3">
                  <c:v>1.1182732111176819</c:v>
                </c:pt>
                <c:pt idx="4">
                  <c:v>1.2136</c:v>
                </c:pt>
                <c:pt idx="5">
                  <c:v>0.4469987228607919</c:v>
                </c:pt>
                <c:pt idx="6">
                  <c:v>0.55271774721676481</c:v>
                </c:pt>
                <c:pt idx="7">
                  <c:v>1.8734177215189876</c:v>
                </c:pt>
                <c:pt idx="8">
                  <c:v>2.5225225225225225</c:v>
                </c:pt>
                <c:pt idx="9">
                  <c:v>0.5913891145410235</c:v>
                </c:pt>
                <c:pt idx="10">
                  <c:v>1.6578549848942599</c:v>
                </c:pt>
                <c:pt idx="12">
                  <c:v>1.0474862147259163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D7-4168-9321-808A3B3EA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FD-4508-B600-5CE0AECC336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FV'!$C$141:$C$153</c:f>
              <c:numCache>
                <c:formatCode>#,##0</c:formatCode>
                <c:ptCount val="13"/>
                <c:pt idx="0">
                  <c:v>48059</c:v>
                </c:pt>
                <c:pt idx="1">
                  <c:v>42622</c:v>
                </c:pt>
                <c:pt idx="2">
                  <c:v>55901</c:v>
                </c:pt>
                <c:pt idx="3">
                  <c:v>54174</c:v>
                </c:pt>
                <c:pt idx="4">
                  <c:v>45043</c:v>
                </c:pt>
                <c:pt idx="5">
                  <c:v>49695</c:v>
                </c:pt>
                <c:pt idx="6">
                  <c:v>48691</c:v>
                </c:pt>
                <c:pt idx="7">
                  <c:v>50976</c:v>
                </c:pt>
                <c:pt idx="8">
                  <c:v>52921</c:v>
                </c:pt>
                <c:pt idx="9">
                  <c:v>63945</c:v>
                </c:pt>
                <c:pt idx="10">
                  <c:v>59208</c:v>
                </c:pt>
                <c:pt idx="11">
                  <c:v>49840</c:v>
                </c:pt>
                <c:pt idx="12">
                  <c:v>621075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D-4508-B600-5CE0AECC3368}"/>
            </c:ext>
          </c:extLst>
        </c:ser>
        <c:ser>
          <c:idx val="5"/>
          <c:order val="1"/>
          <c:tx>
            <c:strRef>
              <c:f>'Viajeros entr evol mensu FV'!$G$139:$H$139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FD-4508-B600-5CE0AECC3368}"/>
              </c:ext>
            </c:extLst>
          </c:dPt>
          <c:val>
            <c:numRef>
              <c:f>'Viajeros entr evol mensu FV'!$G$141:$G$153</c:f>
              <c:numCache>
                <c:formatCode>#,##0</c:formatCode>
                <c:ptCount val="13"/>
                <c:pt idx="0">
                  <c:v>7174</c:v>
                </c:pt>
                <c:pt idx="1">
                  <c:v>4085</c:v>
                </c:pt>
                <c:pt idx="2">
                  <c:v>9063</c:v>
                </c:pt>
                <c:pt idx="3">
                  <c:v>7894</c:v>
                </c:pt>
                <c:pt idx="4">
                  <c:v>14706</c:v>
                </c:pt>
                <c:pt idx="5">
                  <c:v>20643</c:v>
                </c:pt>
                <c:pt idx="6">
                  <c:v>36629</c:v>
                </c:pt>
                <c:pt idx="7">
                  <c:v>39343</c:v>
                </c:pt>
                <c:pt idx="8">
                  <c:v>44810</c:v>
                </c:pt>
                <c:pt idx="9">
                  <c:v>61687</c:v>
                </c:pt>
                <c:pt idx="10">
                  <c:v>60009</c:v>
                </c:pt>
                <c:pt idx="11">
                  <c:v>46207</c:v>
                </c:pt>
                <c:pt idx="12">
                  <c:v>352250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FD-4508-B600-5CE0AECC3368}"/>
            </c:ext>
          </c:extLst>
        </c:ser>
        <c:ser>
          <c:idx val="0"/>
          <c:order val="2"/>
          <c:tx>
            <c:strRef>
              <c:f>'Viajeros entr evol mensu FV'!$I$139:$J$139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FD-4508-B600-5CE0AECC336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FV'!$I$141:$I$153</c:f>
              <c:numCache>
                <c:formatCode>#,##0</c:formatCode>
                <c:ptCount val="13"/>
                <c:pt idx="0">
                  <c:v>29454</c:v>
                </c:pt>
                <c:pt idx="1">
                  <c:v>39275</c:v>
                </c:pt>
                <c:pt idx="2">
                  <c:v>54487</c:v>
                </c:pt>
                <c:pt idx="3">
                  <c:v>54459</c:v>
                </c:pt>
                <c:pt idx="4">
                  <c:v>42470</c:v>
                </c:pt>
                <c:pt idx="5">
                  <c:v>49639</c:v>
                </c:pt>
                <c:pt idx="6">
                  <c:v>53215</c:v>
                </c:pt>
                <c:pt idx="7">
                  <c:v>54884</c:v>
                </c:pt>
                <c:pt idx="8">
                  <c:v>52046</c:v>
                </c:pt>
                <c:pt idx="9">
                  <c:v>62224</c:v>
                </c:pt>
                <c:pt idx="10">
                  <c:v>54890</c:v>
                </c:pt>
                <c:pt idx="11">
                  <c:v>50650</c:v>
                </c:pt>
                <c:pt idx="12">
                  <c:v>597693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FD-4508-B600-5CE0AECC3368}"/>
            </c:ext>
          </c:extLst>
        </c:ser>
        <c:ser>
          <c:idx val="1"/>
          <c:order val="3"/>
          <c:tx>
            <c:strRef>
              <c:f>'Viajeros entr evol mensu FV'!$K$139:$L$139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FD-4508-B600-5CE0AECC33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FD-4508-B600-5CE0AECC336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FV'!$K$141:$K$153</c:f>
              <c:numCache>
                <c:formatCode>#,##0</c:formatCode>
                <c:ptCount val="13"/>
                <c:pt idx="0">
                  <c:v>45079</c:v>
                </c:pt>
                <c:pt idx="1">
                  <c:v>45537</c:v>
                </c:pt>
                <c:pt idx="2">
                  <c:v>56949</c:v>
                </c:pt>
                <c:pt idx="3">
                  <c:v>55031</c:v>
                </c:pt>
                <c:pt idx="4">
                  <c:v>45357</c:v>
                </c:pt>
                <c:pt idx="5">
                  <c:v>45194</c:v>
                </c:pt>
                <c:pt idx="6">
                  <c:v>47509</c:v>
                </c:pt>
                <c:pt idx="7">
                  <c:v>49573</c:v>
                </c:pt>
                <c:pt idx="8">
                  <c:v>52672</c:v>
                </c:pt>
                <c:pt idx="9">
                  <c:v>58758</c:v>
                </c:pt>
                <c:pt idx="10">
                  <c:v>59291</c:v>
                </c:pt>
                <c:pt idx="12">
                  <c:v>560950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FD-4508-B600-5CE0AECC3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FD-4508-B600-5CE0AECC33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FD-4508-B600-5CE0AECC33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FD-4508-B600-5CE0AECC33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FD-4508-B600-5CE0AECC33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FD-4508-B600-5CE0AECC33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FD-4508-B600-5CE0AECC33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FD-4508-B600-5CE0AECC33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FD-4508-B600-5CE0AECC33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FD-4508-B600-5CE0AECC33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FD-4508-B600-5CE0AECC33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FD-4508-B600-5CE0AECC33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FD-4508-B600-5CE0AECC33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FD-4508-B600-5CE0AECC3368}"/>
              </c:ext>
            </c:extLst>
          </c:dPt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FV'!$L$141:$L$153</c:f>
              <c:numCache>
                <c:formatCode>0.0%</c:formatCode>
                <c:ptCount val="13"/>
                <c:pt idx="0">
                  <c:v>0.53048821891763431</c:v>
                </c:pt>
                <c:pt idx="1">
                  <c:v>0.15943984723106297</c:v>
                </c:pt>
                <c:pt idx="2">
                  <c:v>4.5185090021472973E-2</c:v>
                </c:pt>
                <c:pt idx="3">
                  <c:v>1.0503314420022392E-2</c:v>
                </c:pt>
                <c:pt idx="4">
                  <c:v>6.7977395808806129E-2</c:v>
                </c:pt>
                <c:pt idx="5">
                  <c:v>-8.9546525917121644E-2</c:v>
                </c:pt>
                <c:pt idx="6">
                  <c:v>-0.10722540637038425</c:v>
                </c:pt>
                <c:pt idx="7">
                  <c:v>-9.6767728299686606E-2</c:v>
                </c:pt>
                <c:pt idx="8">
                  <c:v>1.2027821542481609E-2</c:v>
                </c:pt>
                <c:pt idx="9">
                  <c:v>-5.570197994343018E-2</c:v>
                </c:pt>
                <c:pt idx="10">
                  <c:v>8.0178538895973706E-2</c:v>
                </c:pt>
                <c:pt idx="12">
                  <c:v>2.5422133177830597E-2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FD-4508-B600-5CE0AECC3368}"/>
            </c:ext>
          </c:extLst>
        </c:ser>
        <c:ser>
          <c:idx val="4"/>
          <c:order val="5"/>
          <c:tx>
            <c:strRef>
              <c:f>'Viajeros entr evol mensu FV'!$M$140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FV'!$M$141:$M$153</c:f>
              <c:numCache>
                <c:formatCode>0.0%</c:formatCode>
                <c:ptCount val="13"/>
                <c:pt idx="0">
                  <c:v>-6.2007116252939087E-2</c:v>
                </c:pt>
                <c:pt idx="1">
                  <c:v>6.8391910281075496E-2</c:v>
                </c:pt>
                <c:pt idx="2">
                  <c:v>1.8747428489651385E-2</c:v>
                </c:pt>
                <c:pt idx="3">
                  <c:v>1.5819396758592674E-2</c:v>
                </c:pt>
                <c:pt idx="4">
                  <c:v>6.9711164886885335E-3</c:v>
                </c:pt>
                <c:pt idx="5">
                  <c:v>-9.0572492202434907E-2</c:v>
                </c:pt>
                <c:pt idx="6">
                  <c:v>-2.4275533466143639E-2</c:v>
                </c:pt>
                <c:pt idx="7">
                  <c:v>-2.7522755806654087E-2</c:v>
                </c:pt>
                <c:pt idx="8">
                  <c:v>-4.705126509325197E-3</c:v>
                </c:pt>
                <c:pt idx="9">
                  <c:v>-8.1116584564860372E-2</c:v>
                </c:pt>
                <c:pt idx="10">
                  <c:v>1.4018375895148427E-3</c:v>
                </c:pt>
                <c:pt idx="12">
                  <c:v>-1.8004849142647106E-2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FD-4508-B600-5CE0AECC3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BC-4259-A706-17568401FCF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FV'!$C$163:$C$175</c:f>
              <c:numCache>
                <c:formatCode>#,##0</c:formatCode>
                <c:ptCount val="13"/>
                <c:pt idx="0">
                  <c:v>6932</c:v>
                </c:pt>
                <c:pt idx="1">
                  <c:v>7831</c:v>
                </c:pt>
                <c:pt idx="2">
                  <c:v>8831</c:v>
                </c:pt>
                <c:pt idx="3">
                  <c:v>11745</c:v>
                </c:pt>
                <c:pt idx="4">
                  <c:v>7370</c:v>
                </c:pt>
                <c:pt idx="5">
                  <c:v>7265</c:v>
                </c:pt>
                <c:pt idx="6">
                  <c:v>9923</c:v>
                </c:pt>
                <c:pt idx="7">
                  <c:v>10195</c:v>
                </c:pt>
                <c:pt idx="8">
                  <c:v>8711</c:v>
                </c:pt>
                <c:pt idx="9">
                  <c:v>8904</c:v>
                </c:pt>
                <c:pt idx="10">
                  <c:v>5698</c:v>
                </c:pt>
                <c:pt idx="11">
                  <c:v>7500</c:v>
                </c:pt>
                <c:pt idx="12">
                  <c:v>100905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C-4259-A706-17568401FCF5}"/>
            </c:ext>
          </c:extLst>
        </c:ser>
        <c:ser>
          <c:idx val="5"/>
          <c:order val="1"/>
          <c:tx>
            <c:strRef>
              <c:f>'Viajeros entr evol mensu FV'!$G$161:$H$161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BC-4259-A706-17568401FCF5}"/>
              </c:ext>
            </c:extLst>
          </c:dPt>
          <c:val>
            <c:numRef>
              <c:f>'Viajeros entr evol mensu FV'!$G$163:$G$175</c:f>
              <c:numCache>
                <c:formatCode>#,##0</c:formatCode>
                <c:ptCount val="13"/>
                <c:pt idx="0">
                  <c:v>1123</c:v>
                </c:pt>
                <c:pt idx="1">
                  <c:v>1748</c:v>
                </c:pt>
                <c:pt idx="2">
                  <c:v>1270</c:v>
                </c:pt>
                <c:pt idx="3">
                  <c:v>1805</c:v>
                </c:pt>
                <c:pt idx="4">
                  <c:v>3987</c:v>
                </c:pt>
                <c:pt idx="5">
                  <c:v>3759</c:v>
                </c:pt>
                <c:pt idx="6">
                  <c:v>7007</c:v>
                </c:pt>
                <c:pt idx="7">
                  <c:v>12614</c:v>
                </c:pt>
                <c:pt idx="8">
                  <c:v>5481</c:v>
                </c:pt>
                <c:pt idx="9">
                  <c:v>10727</c:v>
                </c:pt>
                <c:pt idx="10">
                  <c:v>8276</c:v>
                </c:pt>
                <c:pt idx="11">
                  <c:v>9616</c:v>
                </c:pt>
                <c:pt idx="12">
                  <c:v>67413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BC-4259-A706-17568401FCF5}"/>
            </c:ext>
          </c:extLst>
        </c:ser>
        <c:ser>
          <c:idx val="0"/>
          <c:order val="2"/>
          <c:tx>
            <c:strRef>
              <c:f>'Viajeros entr evol mensu FV'!$I$161:$J$161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BC-4259-A706-17568401FCF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FV'!$I$163:$I$175</c:f>
              <c:numCache>
                <c:formatCode>#,##0</c:formatCode>
                <c:ptCount val="13"/>
                <c:pt idx="0">
                  <c:v>5816</c:v>
                </c:pt>
                <c:pt idx="1">
                  <c:v>11956</c:v>
                </c:pt>
                <c:pt idx="2">
                  <c:v>10730</c:v>
                </c:pt>
                <c:pt idx="3">
                  <c:v>11823</c:v>
                </c:pt>
                <c:pt idx="4">
                  <c:v>7603</c:v>
                </c:pt>
                <c:pt idx="5">
                  <c:v>5793</c:v>
                </c:pt>
                <c:pt idx="6">
                  <c:v>11863</c:v>
                </c:pt>
                <c:pt idx="7">
                  <c:v>12058</c:v>
                </c:pt>
                <c:pt idx="8">
                  <c:v>7989</c:v>
                </c:pt>
                <c:pt idx="9">
                  <c:v>11379</c:v>
                </c:pt>
                <c:pt idx="10">
                  <c:v>6638</c:v>
                </c:pt>
                <c:pt idx="11">
                  <c:v>8953</c:v>
                </c:pt>
                <c:pt idx="12">
                  <c:v>112601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BC-4259-A706-17568401FCF5}"/>
            </c:ext>
          </c:extLst>
        </c:ser>
        <c:ser>
          <c:idx val="1"/>
          <c:order val="3"/>
          <c:tx>
            <c:strRef>
              <c:f>'Viajeros entr evol mensu FV'!$K$161:$L$161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BC-4259-A706-17568401FC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BC-4259-A706-17568401FCF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FV'!$K$163:$K$175</c:f>
              <c:numCache>
                <c:formatCode>#,##0</c:formatCode>
                <c:ptCount val="13"/>
                <c:pt idx="0">
                  <c:v>8331</c:v>
                </c:pt>
                <c:pt idx="1">
                  <c:v>11089</c:v>
                </c:pt>
                <c:pt idx="2">
                  <c:v>9439</c:v>
                </c:pt>
                <c:pt idx="3">
                  <c:v>9862</c:v>
                </c:pt>
                <c:pt idx="4">
                  <c:v>6255</c:v>
                </c:pt>
                <c:pt idx="5">
                  <c:v>5595</c:v>
                </c:pt>
                <c:pt idx="6">
                  <c:v>10852</c:v>
                </c:pt>
                <c:pt idx="7">
                  <c:v>9728</c:v>
                </c:pt>
                <c:pt idx="8">
                  <c:v>6450</c:v>
                </c:pt>
                <c:pt idx="9">
                  <c:v>9337</c:v>
                </c:pt>
                <c:pt idx="10">
                  <c:v>5270</c:v>
                </c:pt>
                <c:pt idx="12">
                  <c:v>92208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BC-4259-A706-17568401F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BC-4259-A706-17568401FC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BC-4259-A706-17568401FC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BC-4259-A706-17568401FC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BC-4259-A706-17568401FC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BC-4259-A706-17568401FC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BC-4259-A706-17568401FC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BC-4259-A706-17568401FC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BC-4259-A706-17568401FC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BC-4259-A706-17568401FC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BC-4259-A706-17568401FC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BC-4259-A706-17568401FC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BC-4259-A706-17568401FC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BC-4259-A706-17568401FCF5}"/>
              </c:ext>
            </c:extLst>
          </c:dPt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FV'!$L$163:$L$175</c:f>
              <c:numCache>
                <c:formatCode>0.0%</c:formatCode>
                <c:ptCount val="13"/>
                <c:pt idx="0">
                  <c:v>0.43242778541953242</c:v>
                </c:pt>
                <c:pt idx="1">
                  <c:v>-7.2515891602542681E-2</c:v>
                </c:pt>
                <c:pt idx="2">
                  <c:v>-0.12031686859273061</c:v>
                </c:pt>
                <c:pt idx="3">
                  <c:v>-0.16586314810115876</c:v>
                </c:pt>
                <c:pt idx="4">
                  <c:v>-0.17729843482835728</c:v>
                </c:pt>
                <c:pt idx="5">
                  <c:v>-3.4179181771103018E-2</c:v>
                </c:pt>
                <c:pt idx="6">
                  <c:v>-8.5222962151226489E-2</c:v>
                </c:pt>
                <c:pt idx="7">
                  <c:v>-0.19323270857521979</c:v>
                </c:pt>
                <c:pt idx="8">
                  <c:v>-0.19263987983477282</c:v>
                </c:pt>
                <c:pt idx="9">
                  <c:v>-0.17945337903154934</c:v>
                </c:pt>
                <c:pt idx="10">
                  <c:v>-0.20608617053329314</c:v>
                </c:pt>
                <c:pt idx="12">
                  <c:v>-0.11037357209015131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BC-4259-A706-17568401FCF5}"/>
            </c:ext>
          </c:extLst>
        </c:ser>
        <c:ser>
          <c:idx val="4"/>
          <c:order val="5"/>
          <c:tx>
            <c:strRef>
              <c:f>'Viajeros entr evol mensu FV'!$M$162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FV'!$M$163:$M$175</c:f>
              <c:numCache>
                <c:formatCode>0.0%</c:formatCode>
                <c:ptCount val="13"/>
                <c:pt idx="0">
                  <c:v>0.20181765724177736</c:v>
                </c:pt>
                <c:pt idx="1">
                  <c:v>0.41603882007406456</c:v>
                </c:pt>
                <c:pt idx="2">
                  <c:v>6.8848375042463994E-2</c:v>
                </c:pt>
                <c:pt idx="3">
                  <c:v>-0.16032354193273735</c:v>
                </c:pt>
                <c:pt idx="4">
                  <c:v>-0.15128900949796475</c:v>
                </c:pt>
                <c:pt idx="5">
                  <c:v>-0.22986923606331733</c:v>
                </c:pt>
                <c:pt idx="6">
                  <c:v>9.3620880782021576E-2</c:v>
                </c:pt>
                <c:pt idx="7">
                  <c:v>-4.5806768023541E-2</c:v>
                </c:pt>
                <c:pt idx="8">
                  <c:v>-0.25955688210308803</c:v>
                </c:pt>
                <c:pt idx="9">
                  <c:v>4.8629829290206539E-2</c:v>
                </c:pt>
                <c:pt idx="10">
                  <c:v>-7.5114075114075085E-2</c:v>
                </c:pt>
                <c:pt idx="12">
                  <c:v>-1.2815159788019947E-2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BC-4259-A706-17568401F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7-4EF5-81E0-253E293090C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FV'!$C$185:$C$197</c:f>
              <c:numCache>
                <c:formatCode>#,##0</c:formatCode>
                <c:ptCount val="13"/>
                <c:pt idx="0">
                  <c:v>864</c:v>
                </c:pt>
                <c:pt idx="1">
                  <c:v>650</c:v>
                </c:pt>
                <c:pt idx="2">
                  <c:v>998</c:v>
                </c:pt>
                <c:pt idx="3">
                  <c:v>1116</c:v>
                </c:pt>
                <c:pt idx="4">
                  <c:v>503</c:v>
                </c:pt>
                <c:pt idx="5">
                  <c:v>716</c:v>
                </c:pt>
                <c:pt idx="6">
                  <c:v>1129</c:v>
                </c:pt>
                <c:pt idx="7">
                  <c:v>898</c:v>
                </c:pt>
                <c:pt idx="8">
                  <c:v>598</c:v>
                </c:pt>
                <c:pt idx="9">
                  <c:v>771</c:v>
                </c:pt>
                <c:pt idx="10">
                  <c:v>734</c:v>
                </c:pt>
                <c:pt idx="11">
                  <c:v>793</c:v>
                </c:pt>
                <c:pt idx="12">
                  <c:v>9770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7-4EF5-81E0-253E293090CD}"/>
            </c:ext>
          </c:extLst>
        </c:ser>
        <c:ser>
          <c:idx val="5"/>
          <c:order val="1"/>
          <c:tx>
            <c:strRef>
              <c:f>'Viajeros entr evol mensu FV'!$G$183:$H$183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07-4EF5-81E0-253E293090CD}"/>
              </c:ext>
            </c:extLst>
          </c:dPt>
          <c:val>
            <c:numRef>
              <c:f>'Viajeros entr evol mensu FV'!$G$185:$G$197</c:f>
              <c:numCache>
                <c:formatCode>#,##0</c:formatCode>
                <c:ptCount val="13"/>
                <c:pt idx="0">
                  <c:v>331</c:v>
                </c:pt>
                <c:pt idx="1">
                  <c:v>40</c:v>
                </c:pt>
                <c:pt idx="2">
                  <c:v>55</c:v>
                </c:pt>
                <c:pt idx="3">
                  <c:v>101</c:v>
                </c:pt>
                <c:pt idx="4">
                  <c:v>471</c:v>
                </c:pt>
                <c:pt idx="5">
                  <c:v>737</c:v>
                </c:pt>
                <c:pt idx="6">
                  <c:v>1152</c:v>
                </c:pt>
                <c:pt idx="7">
                  <c:v>846</c:v>
                </c:pt>
                <c:pt idx="8">
                  <c:v>876</c:v>
                </c:pt>
                <c:pt idx="9">
                  <c:v>1578</c:v>
                </c:pt>
                <c:pt idx="10">
                  <c:v>1119</c:v>
                </c:pt>
                <c:pt idx="11">
                  <c:v>1112</c:v>
                </c:pt>
                <c:pt idx="12">
                  <c:v>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07-4EF5-81E0-253E293090CD}"/>
            </c:ext>
          </c:extLst>
        </c:ser>
        <c:ser>
          <c:idx val="0"/>
          <c:order val="2"/>
          <c:tx>
            <c:strRef>
              <c:f>'Viajeros entr evol mensu FV'!$I$183:$J$183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07-4EF5-81E0-253E293090C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FV'!$I$185:$I$197</c:f>
              <c:numCache>
                <c:formatCode>#,##0</c:formatCode>
                <c:ptCount val="13"/>
                <c:pt idx="0">
                  <c:v>1120</c:v>
                </c:pt>
                <c:pt idx="1">
                  <c:v>1507</c:v>
                </c:pt>
                <c:pt idx="2">
                  <c:v>1011</c:v>
                </c:pt>
                <c:pt idx="3">
                  <c:v>1247</c:v>
                </c:pt>
                <c:pt idx="4">
                  <c:v>559</c:v>
                </c:pt>
                <c:pt idx="5">
                  <c:v>528</c:v>
                </c:pt>
                <c:pt idx="6">
                  <c:v>1239</c:v>
                </c:pt>
                <c:pt idx="7">
                  <c:v>694</c:v>
                </c:pt>
                <c:pt idx="8">
                  <c:v>678</c:v>
                </c:pt>
                <c:pt idx="9">
                  <c:v>978</c:v>
                </c:pt>
                <c:pt idx="10">
                  <c:v>1141</c:v>
                </c:pt>
                <c:pt idx="11">
                  <c:v>1138</c:v>
                </c:pt>
                <c:pt idx="12">
                  <c:v>11840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07-4EF5-81E0-253E293090CD}"/>
            </c:ext>
          </c:extLst>
        </c:ser>
        <c:ser>
          <c:idx val="1"/>
          <c:order val="3"/>
          <c:tx>
            <c:strRef>
              <c:f>'Viajeros entr evol mensu FV'!$K$183:$L$183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07-4EF5-81E0-253E293090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07-4EF5-81E0-253E293090C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FV'!$K$185:$K$197</c:f>
              <c:numCache>
                <c:formatCode>#,##0</c:formatCode>
                <c:ptCount val="13"/>
                <c:pt idx="0">
                  <c:v>1124</c:v>
                </c:pt>
                <c:pt idx="1">
                  <c:v>1407</c:v>
                </c:pt>
                <c:pt idx="2">
                  <c:v>951</c:v>
                </c:pt>
                <c:pt idx="3">
                  <c:v>1068</c:v>
                </c:pt>
                <c:pt idx="4">
                  <c:v>812</c:v>
                </c:pt>
                <c:pt idx="5">
                  <c:v>517</c:v>
                </c:pt>
                <c:pt idx="6">
                  <c:v>1040</c:v>
                </c:pt>
                <c:pt idx="7">
                  <c:v>674</c:v>
                </c:pt>
                <c:pt idx="8">
                  <c:v>624</c:v>
                </c:pt>
                <c:pt idx="9">
                  <c:v>1095</c:v>
                </c:pt>
                <c:pt idx="10">
                  <c:v>1308</c:v>
                </c:pt>
                <c:pt idx="12">
                  <c:v>10620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07-4EF5-81E0-253E29309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07-4EF5-81E0-253E293090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07-4EF5-81E0-253E293090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07-4EF5-81E0-253E293090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07-4EF5-81E0-253E293090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07-4EF5-81E0-253E293090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07-4EF5-81E0-253E293090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07-4EF5-81E0-253E293090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07-4EF5-81E0-253E293090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07-4EF5-81E0-253E293090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07-4EF5-81E0-253E293090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07-4EF5-81E0-253E293090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07-4EF5-81E0-253E293090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07-4EF5-81E0-253E293090CD}"/>
              </c:ext>
            </c:extLst>
          </c:dPt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FV'!$L$185:$L$197</c:f>
              <c:numCache>
                <c:formatCode>0.0%</c:formatCode>
                <c:ptCount val="13"/>
                <c:pt idx="0">
                  <c:v>3.5714285714285587E-3</c:v>
                </c:pt>
                <c:pt idx="1">
                  <c:v>-6.6357000663569976E-2</c:v>
                </c:pt>
                <c:pt idx="2">
                  <c:v>-5.9347181008902128E-2</c:v>
                </c:pt>
                <c:pt idx="3">
                  <c:v>-0.14354450681635922</c:v>
                </c:pt>
                <c:pt idx="4">
                  <c:v>0.45259391771019675</c:v>
                </c:pt>
                <c:pt idx="5">
                  <c:v>-2.083333333333337E-2</c:v>
                </c:pt>
                <c:pt idx="6">
                  <c:v>-0.16061339790153351</c:v>
                </c:pt>
                <c:pt idx="7">
                  <c:v>-2.8818443804034533E-2</c:v>
                </c:pt>
                <c:pt idx="8">
                  <c:v>-7.9646017699115057E-2</c:v>
                </c:pt>
                <c:pt idx="9">
                  <c:v>0.11963190184049077</c:v>
                </c:pt>
                <c:pt idx="10">
                  <c:v>0.14636283961437346</c:v>
                </c:pt>
                <c:pt idx="12">
                  <c:v>-7.6621192300504459E-3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07-4EF5-81E0-253E293090CD}"/>
            </c:ext>
          </c:extLst>
        </c:ser>
        <c:ser>
          <c:idx val="4"/>
          <c:order val="5"/>
          <c:tx>
            <c:strRef>
              <c:f>'Viajeros entr evol mensu FV'!$M$184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FV'!$M$185:$M$197</c:f>
              <c:numCache>
                <c:formatCode>0.0%</c:formatCode>
                <c:ptCount val="13"/>
                <c:pt idx="0">
                  <c:v>0.30092592592592582</c:v>
                </c:pt>
                <c:pt idx="1">
                  <c:v>1.1646153846153848</c:v>
                </c:pt>
                <c:pt idx="2">
                  <c:v>-4.7094188376753499E-2</c:v>
                </c:pt>
                <c:pt idx="3">
                  <c:v>-4.3010752688172005E-2</c:v>
                </c:pt>
                <c:pt idx="4">
                  <c:v>0.61431411530815105</c:v>
                </c:pt>
                <c:pt idx="5">
                  <c:v>-0.27793296089385477</c:v>
                </c:pt>
                <c:pt idx="6">
                  <c:v>-7.8830823737821132E-2</c:v>
                </c:pt>
                <c:pt idx="7">
                  <c:v>-0.24944320712694878</c:v>
                </c:pt>
                <c:pt idx="8">
                  <c:v>4.3478260869565188E-2</c:v>
                </c:pt>
                <c:pt idx="9">
                  <c:v>0.42023346303501952</c:v>
                </c:pt>
                <c:pt idx="10">
                  <c:v>0.78201634877384185</c:v>
                </c:pt>
                <c:pt idx="12">
                  <c:v>0.18302328171995108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07-4EF5-81E0-253E29309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33-4175-A188-0B849DA2348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FV'!$C$207:$C$219</c:f>
              <c:numCache>
                <c:formatCode>#,##0</c:formatCode>
                <c:ptCount val="13"/>
                <c:pt idx="0">
                  <c:v>3257</c:v>
                </c:pt>
                <c:pt idx="1">
                  <c:v>3485</c:v>
                </c:pt>
                <c:pt idx="2">
                  <c:v>3767</c:v>
                </c:pt>
                <c:pt idx="3">
                  <c:v>4112</c:v>
                </c:pt>
                <c:pt idx="4">
                  <c:v>3638</c:v>
                </c:pt>
                <c:pt idx="5">
                  <c:v>2845</c:v>
                </c:pt>
                <c:pt idx="6">
                  <c:v>2861</c:v>
                </c:pt>
                <c:pt idx="7">
                  <c:v>3066</c:v>
                </c:pt>
                <c:pt idx="8">
                  <c:v>3028</c:v>
                </c:pt>
                <c:pt idx="9">
                  <c:v>3742</c:v>
                </c:pt>
                <c:pt idx="10">
                  <c:v>2739</c:v>
                </c:pt>
                <c:pt idx="11">
                  <c:v>3166</c:v>
                </c:pt>
                <c:pt idx="12">
                  <c:v>39706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3-4175-A188-0B849DA23489}"/>
            </c:ext>
          </c:extLst>
        </c:ser>
        <c:ser>
          <c:idx val="5"/>
          <c:order val="1"/>
          <c:tx>
            <c:strRef>
              <c:f>'Viajeros entr evol mensu FV'!$G$205:$H$205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33-4175-A188-0B849DA23489}"/>
              </c:ext>
            </c:extLst>
          </c:dPt>
          <c:val>
            <c:numRef>
              <c:f>'Viajeros entr evol mensu FV'!$G$207:$G$219</c:f>
              <c:numCache>
                <c:formatCode>#,##0</c:formatCode>
                <c:ptCount val="13"/>
                <c:pt idx="0">
                  <c:v>116</c:v>
                </c:pt>
                <c:pt idx="1">
                  <c:v>77</c:v>
                </c:pt>
                <c:pt idx="2">
                  <c:v>127</c:v>
                </c:pt>
                <c:pt idx="3">
                  <c:v>176</c:v>
                </c:pt>
                <c:pt idx="4">
                  <c:v>353</c:v>
                </c:pt>
                <c:pt idx="5">
                  <c:v>2004</c:v>
                </c:pt>
                <c:pt idx="6">
                  <c:v>2223</c:v>
                </c:pt>
                <c:pt idx="7">
                  <c:v>3696</c:v>
                </c:pt>
                <c:pt idx="8">
                  <c:v>3285</c:v>
                </c:pt>
                <c:pt idx="9">
                  <c:v>5347</c:v>
                </c:pt>
                <c:pt idx="10">
                  <c:v>4056</c:v>
                </c:pt>
                <c:pt idx="11">
                  <c:v>4041</c:v>
                </c:pt>
                <c:pt idx="12">
                  <c:v>25501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3-4175-A188-0B849DA23489}"/>
            </c:ext>
          </c:extLst>
        </c:ser>
        <c:ser>
          <c:idx val="0"/>
          <c:order val="2"/>
          <c:tx>
            <c:strRef>
              <c:f>'Viajeros entr evol mensu FV'!$I$205:$J$205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33-4175-A188-0B849DA2348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FV'!$I$207:$I$219</c:f>
              <c:numCache>
                <c:formatCode>#,##0</c:formatCode>
                <c:ptCount val="13"/>
                <c:pt idx="0">
                  <c:v>4354</c:v>
                </c:pt>
                <c:pt idx="1">
                  <c:v>5944</c:v>
                </c:pt>
                <c:pt idx="2">
                  <c:v>5276</c:v>
                </c:pt>
                <c:pt idx="3">
                  <c:v>5546</c:v>
                </c:pt>
                <c:pt idx="4">
                  <c:v>3817</c:v>
                </c:pt>
                <c:pt idx="5">
                  <c:v>3027</c:v>
                </c:pt>
                <c:pt idx="6">
                  <c:v>4667</c:v>
                </c:pt>
                <c:pt idx="7">
                  <c:v>5637</c:v>
                </c:pt>
                <c:pt idx="8">
                  <c:v>3822</c:v>
                </c:pt>
                <c:pt idx="9">
                  <c:v>3815</c:v>
                </c:pt>
                <c:pt idx="10">
                  <c:v>4000</c:v>
                </c:pt>
                <c:pt idx="11">
                  <c:v>3764</c:v>
                </c:pt>
                <c:pt idx="12">
                  <c:v>53669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33-4175-A188-0B849DA23489}"/>
            </c:ext>
          </c:extLst>
        </c:ser>
        <c:ser>
          <c:idx val="1"/>
          <c:order val="3"/>
          <c:tx>
            <c:strRef>
              <c:f>'Viajeros entr evol mensu FV'!$K$205:$L$205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33-4175-A188-0B849DA234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33-4175-A188-0B849DA2348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FV'!$K$207:$K$219</c:f>
              <c:numCache>
                <c:formatCode>#,##0</c:formatCode>
                <c:ptCount val="13"/>
                <c:pt idx="0">
                  <c:v>4243</c:v>
                </c:pt>
                <c:pt idx="1">
                  <c:v>4689</c:v>
                </c:pt>
                <c:pt idx="2">
                  <c:v>4381</c:v>
                </c:pt>
                <c:pt idx="3">
                  <c:v>5777</c:v>
                </c:pt>
                <c:pt idx="4">
                  <c:v>3413</c:v>
                </c:pt>
                <c:pt idx="5">
                  <c:v>3202</c:v>
                </c:pt>
                <c:pt idx="6">
                  <c:v>3911</c:v>
                </c:pt>
                <c:pt idx="7">
                  <c:v>4721</c:v>
                </c:pt>
                <c:pt idx="8">
                  <c:v>3519</c:v>
                </c:pt>
                <c:pt idx="9">
                  <c:v>3997</c:v>
                </c:pt>
                <c:pt idx="10">
                  <c:v>4459</c:v>
                </c:pt>
                <c:pt idx="12">
                  <c:v>46312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33-4175-A188-0B849DA23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33-4175-A188-0B849DA234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33-4175-A188-0B849DA234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33-4175-A188-0B849DA234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33-4175-A188-0B849DA234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33-4175-A188-0B849DA234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33-4175-A188-0B849DA234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33-4175-A188-0B849DA234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33-4175-A188-0B849DA234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33-4175-A188-0B849DA234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33-4175-A188-0B849DA234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33-4175-A188-0B849DA234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33-4175-A188-0B849DA234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33-4175-A188-0B849DA23489}"/>
              </c:ext>
            </c:extLst>
          </c:dPt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FV'!$L$207:$L$219</c:f>
              <c:numCache>
                <c:formatCode>0.0%</c:formatCode>
                <c:ptCount val="13"/>
                <c:pt idx="0">
                  <c:v>-2.5493798805695911E-2</c:v>
                </c:pt>
                <c:pt idx="1">
                  <c:v>-0.21113728129205922</c:v>
                </c:pt>
                <c:pt idx="2">
                  <c:v>-0.16963608794541318</c:v>
                </c:pt>
                <c:pt idx="3">
                  <c:v>4.1651640822214286E-2</c:v>
                </c:pt>
                <c:pt idx="4">
                  <c:v>-0.10584228451663613</c:v>
                </c:pt>
                <c:pt idx="5">
                  <c:v>5.781301618764445E-2</c:v>
                </c:pt>
                <c:pt idx="6">
                  <c:v>-0.16198842939790015</c:v>
                </c:pt>
                <c:pt idx="7">
                  <c:v>-0.1624977825084265</c:v>
                </c:pt>
                <c:pt idx="8">
                  <c:v>-7.9277864992150726E-2</c:v>
                </c:pt>
                <c:pt idx="9">
                  <c:v>4.7706422018348515E-2</c:v>
                </c:pt>
                <c:pt idx="10">
                  <c:v>0.11474999999999991</c:v>
                </c:pt>
                <c:pt idx="12">
                  <c:v>-7.199679390842606E-2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33-4175-A188-0B849DA23489}"/>
            </c:ext>
          </c:extLst>
        </c:ser>
        <c:ser>
          <c:idx val="4"/>
          <c:order val="5"/>
          <c:tx>
            <c:strRef>
              <c:f>'Viajeros entr evol mensu FV'!$M$206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FV'!$M$207:$M$219</c:f>
              <c:numCache>
                <c:formatCode>0.0%</c:formatCode>
                <c:ptCount val="13"/>
                <c:pt idx="0">
                  <c:v>0.30273257599017511</c:v>
                </c:pt>
                <c:pt idx="1">
                  <c:v>0.34548063127690098</c:v>
                </c:pt>
                <c:pt idx="2">
                  <c:v>0.16299442527209984</c:v>
                </c:pt>
                <c:pt idx="3">
                  <c:v>0.4049124513618676</c:v>
                </c:pt>
                <c:pt idx="4">
                  <c:v>-6.184716877405172E-2</c:v>
                </c:pt>
                <c:pt idx="5">
                  <c:v>0.12548330404217922</c:v>
                </c:pt>
                <c:pt idx="6">
                  <c:v>0.36700454386578119</c:v>
                </c:pt>
                <c:pt idx="7">
                  <c:v>0.53979125896934121</c:v>
                </c:pt>
                <c:pt idx="8">
                  <c:v>0.16215323645970936</c:v>
                </c:pt>
                <c:pt idx="9">
                  <c:v>6.8145376803848245E-2</c:v>
                </c:pt>
                <c:pt idx="10">
                  <c:v>0.62796641109894114</c:v>
                </c:pt>
                <c:pt idx="12">
                  <c:v>0.26743295019157087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33-4175-A188-0B849DA23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A0-4A58-ABB5-C8A19E69998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FV'!$C$229:$C$241</c:f>
              <c:numCache>
                <c:formatCode>#,##0</c:formatCode>
                <c:ptCount val="13"/>
                <c:pt idx="0">
                  <c:v>3982</c:v>
                </c:pt>
                <c:pt idx="1">
                  <c:v>3248</c:v>
                </c:pt>
                <c:pt idx="2">
                  <c:v>4662</c:v>
                </c:pt>
                <c:pt idx="3">
                  <c:v>5710</c:v>
                </c:pt>
                <c:pt idx="4">
                  <c:v>4713</c:v>
                </c:pt>
                <c:pt idx="5">
                  <c:v>5611</c:v>
                </c:pt>
                <c:pt idx="6">
                  <c:v>7328</c:v>
                </c:pt>
                <c:pt idx="7">
                  <c:v>9665</c:v>
                </c:pt>
                <c:pt idx="8">
                  <c:v>6645</c:v>
                </c:pt>
                <c:pt idx="9">
                  <c:v>5872</c:v>
                </c:pt>
                <c:pt idx="10">
                  <c:v>3988</c:v>
                </c:pt>
                <c:pt idx="11">
                  <c:v>5059</c:v>
                </c:pt>
                <c:pt idx="12">
                  <c:v>66483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A0-4A58-ABB5-C8A19E69998A}"/>
            </c:ext>
          </c:extLst>
        </c:ser>
        <c:ser>
          <c:idx val="5"/>
          <c:order val="1"/>
          <c:tx>
            <c:strRef>
              <c:f>'Viajeros entr evol mensu FV'!$G$227:$H$227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A0-4A58-ABB5-C8A19E69998A}"/>
              </c:ext>
            </c:extLst>
          </c:dPt>
          <c:val>
            <c:numRef>
              <c:f>'Viajeros entr evol mensu FV'!$G$229:$G$241</c:f>
              <c:numCache>
                <c:formatCode>#,##0</c:formatCode>
                <c:ptCount val="13"/>
                <c:pt idx="0">
                  <c:v>382</c:v>
                </c:pt>
                <c:pt idx="1">
                  <c:v>347</c:v>
                </c:pt>
                <c:pt idx="2">
                  <c:v>851</c:v>
                </c:pt>
                <c:pt idx="3">
                  <c:v>1881</c:v>
                </c:pt>
                <c:pt idx="4">
                  <c:v>3092</c:v>
                </c:pt>
                <c:pt idx="5">
                  <c:v>2736</c:v>
                </c:pt>
                <c:pt idx="6">
                  <c:v>4235</c:v>
                </c:pt>
                <c:pt idx="7">
                  <c:v>8199</c:v>
                </c:pt>
                <c:pt idx="8">
                  <c:v>5573</c:v>
                </c:pt>
                <c:pt idx="9">
                  <c:v>6950</c:v>
                </c:pt>
                <c:pt idx="10">
                  <c:v>6114</c:v>
                </c:pt>
                <c:pt idx="11">
                  <c:v>6036</c:v>
                </c:pt>
                <c:pt idx="12">
                  <c:v>46396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A0-4A58-ABB5-C8A19E69998A}"/>
            </c:ext>
          </c:extLst>
        </c:ser>
        <c:ser>
          <c:idx val="0"/>
          <c:order val="2"/>
          <c:tx>
            <c:strRef>
              <c:f>'Viajeros entr evol mensu FV'!$I$227:$J$227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A0-4A58-ABB5-C8A19E69998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FV'!$I$229:$I$241</c:f>
              <c:numCache>
                <c:formatCode>#,##0</c:formatCode>
                <c:ptCount val="13"/>
                <c:pt idx="0">
                  <c:v>4013</c:v>
                </c:pt>
                <c:pt idx="1">
                  <c:v>4404</c:v>
                </c:pt>
                <c:pt idx="2">
                  <c:v>5242</c:v>
                </c:pt>
                <c:pt idx="3">
                  <c:v>6534</c:v>
                </c:pt>
                <c:pt idx="4">
                  <c:v>6686</c:v>
                </c:pt>
                <c:pt idx="5">
                  <c:v>5097</c:v>
                </c:pt>
                <c:pt idx="6">
                  <c:v>6503</c:v>
                </c:pt>
                <c:pt idx="7">
                  <c:v>9192</c:v>
                </c:pt>
                <c:pt idx="8">
                  <c:v>6385</c:v>
                </c:pt>
                <c:pt idx="9">
                  <c:v>6000</c:v>
                </c:pt>
                <c:pt idx="10">
                  <c:v>4786</c:v>
                </c:pt>
                <c:pt idx="11">
                  <c:v>4734</c:v>
                </c:pt>
                <c:pt idx="12">
                  <c:v>69576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A0-4A58-ABB5-C8A19E69998A}"/>
            </c:ext>
          </c:extLst>
        </c:ser>
        <c:ser>
          <c:idx val="1"/>
          <c:order val="3"/>
          <c:tx>
            <c:strRef>
              <c:f>'Viajeros entr evol mensu FV'!$K$227:$L$227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A0-4A58-ABB5-C8A19E6999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A0-4A58-ABB5-C8A19E69998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FV'!$K$229:$K$241</c:f>
              <c:numCache>
                <c:formatCode>#,##0</c:formatCode>
                <c:ptCount val="13"/>
                <c:pt idx="0">
                  <c:v>4840</c:v>
                </c:pt>
                <c:pt idx="1">
                  <c:v>3399</c:v>
                </c:pt>
                <c:pt idx="2">
                  <c:v>3967</c:v>
                </c:pt>
                <c:pt idx="3">
                  <c:v>5166</c:v>
                </c:pt>
                <c:pt idx="4">
                  <c:v>5342</c:v>
                </c:pt>
                <c:pt idx="5">
                  <c:v>4112</c:v>
                </c:pt>
                <c:pt idx="6">
                  <c:v>5325</c:v>
                </c:pt>
                <c:pt idx="7">
                  <c:v>6819</c:v>
                </c:pt>
                <c:pt idx="8">
                  <c:v>4604</c:v>
                </c:pt>
                <c:pt idx="9">
                  <c:v>4584</c:v>
                </c:pt>
                <c:pt idx="10">
                  <c:v>5689</c:v>
                </c:pt>
                <c:pt idx="12">
                  <c:v>53847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A0-4A58-ABB5-C8A19E699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A0-4A58-ABB5-C8A19E6999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A0-4A58-ABB5-C8A19E6999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A0-4A58-ABB5-C8A19E6999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A0-4A58-ABB5-C8A19E6999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A0-4A58-ABB5-C8A19E6999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A0-4A58-ABB5-C8A19E6999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A0-4A58-ABB5-C8A19E6999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A0-4A58-ABB5-C8A19E6999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A0-4A58-ABB5-C8A19E6999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A0-4A58-ABB5-C8A19E6999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A0-4A58-ABB5-C8A19E6999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A0-4A58-ABB5-C8A19E6999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A0-4A58-ABB5-C8A19E69998A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FV'!$L$229:$L$241</c:f>
              <c:numCache>
                <c:formatCode>0.0%</c:formatCode>
                <c:ptCount val="13"/>
                <c:pt idx="0">
                  <c:v>0.20608023922252672</c:v>
                </c:pt>
                <c:pt idx="1">
                  <c:v>-0.22820163487738421</c:v>
                </c:pt>
                <c:pt idx="2">
                  <c:v>-0.2432277756581458</c:v>
                </c:pt>
                <c:pt idx="3">
                  <c:v>-0.20936639118457301</c:v>
                </c:pt>
                <c:pt idx="4">
                  <c:v>-0.20101705055339514</c:v>
                </c:pt>
                <c:pt idx="5">
                  <c:v>-0.19325093192073772</c:v>
                </c:pt>
                <c:pt idx="6">
                  <c:v>-0.18114716284791632</c:v>
                </c:pt>
                <c:pt idx="7">
                  <c:v>-0.25815926892950392</c:v>
                </c:pt>
                <c:pt idx="8">
                  <c:v>-0.2789350039154268</c:v>
                </c:pt>
                <c:pt idx="9">
                  <c:v>-0.23599999999999999</c:v>
                </c:pt>
                <c:pt idx="10">
                  <c:v>0.18867530296698698</c:v>
                </c:pt>
                <c:pt idx="12">
                  <c:v>-0.16956602202276305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A0-4A58-ABB5-C8A19E69998A}"/>
            </c:ext>
          </c:extLst>
        </c:ser>
        <c:ser>
          <c:idx val="4"/>
          <c:order val="5"/>
          <c:tx>
            <c:strRef>
              <c:f>'Viajeros entr evol mensu FV'!$M$228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FV'!$M$229:$M$241</c:f>
              <c:numCache>
                <c:formatCode>0.0%</c:formatCode>
                <c:ptCount val="13"/>
                <c:pt idx="0">
                  <c:v>0.21546961325966851</c:v>
                </c:pt>
                <c:pt idx="1">
                  <c:v>4.6490147783251334E-2</c:v>
                </c:pt>
                <c:pt idx="2">
                  <c:v>-0.14907764907764909</c:v>
                </c:pt>
                <c:pt idx="3">
                  <c:v>-9.5271453590192623E-2</c:v>
                </c:pt>
                <c:pt idx="4">
                  <c:v>0.13346064078081898</c:v>
                </c:pt>
                <c:pt idx="5">
                  <c:v>-0.26715380502584207</c:v>
                </c:pt>
                <c:pt idx="6">
                  <c:v>-0.27333515283842791</c:v>
                </c:pt>
                <c:pt idx="7">
                  <c:v>-0.2944645628556648</c:v>
                </c:pt>
                <c:pt idx="8">
                  <c:v>-0.30714823175319794</c:v>
                </c:pt>
                <c:pt idx="9">
                  <c:v>-0.21934604904632149</c:v>
                </c:pt>
                <c:pt idx="10">
                  <c:v>0.42652958876629898</c:v>
                </c:pt>
                <c:pt idx="12">
                  <c:v>-0.12335569158635062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A0-4A58-ABB5-C8A19E699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D7-4EAA-BB8B-65B33199BDB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FV'!$C$251:$C$263</c:f>
              <c:numCache>
                <c:formatCode>#,##0</c:formatCode>
                <c:ptCount val="13"/>
                <c:pt idx="0">
                  <c:v>1730</c:v>
                </c:pt>
                <c:pt idx="1">
                  <c:v>1683</c:v>
                </c:pt>
                <c:pt idx="2">
                  <c:v>1794</c:v>
                </c:pt>
                <c:pt idx="3">
                  <c:v>1873</c:v>
                </c:pt>
                <c:pt idx="4">
                  <c:v>1733</c:v>
                </c:pt>
                <c:pt idx="5">
                  <c:v>2290</c:v>
                </c:pt>
                <c:pt idx="6">
                  <c:v>2097</c:v>
                </c:pt>
                <c:pt idx="7">
                  <c:v>1766</c:v>
                </c:pt>
                <c:pt idx="8">
                  <c:v>1512</c:v>
                </c:pt>
                <c:pt idx="9">
                  <c:v>2031</c:v>
                </c:pt>
                <c:pt idx="10">
                  <c:v>1459</c:v>
                </c:pt>
                <c:pt idx="11">
                  <c:v>1819</c:v>
                </c:pt>
                <c:pt idx="12">
                  <c:v>21787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7-4EAA-BB8B-65B33199BDBB}"/>
            </c:ext>
          </c:extLst>
        </c:ser>
        <c:ser>
          <c:idx val="5"/>
          <c:order val="1"/>
          <c:tx>
            <c:strRef>
              <c:f>'Viajeros entr evol mensu FV'!$G$249:$H$249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D7-4EAA-BB8B-65B33199BDBB}"/>
              </c:ext>
            </c:extLst>
          </c:dPt>
          <c:val>
            <c:numRef>
              <c:f>'Viajeros entr evol mensu FV'!$G$251:$G$263</c:f>
              <c:numCache>
                <c:formatCode>#,##0</c:formatCode>
                <c:ptCount val="13"/>
                <c:pt idx="0">
                  <c:v>273</c:v>
                </c:pt>
                <c:pt idx="1">
                  <c:v>254</c:v>
                </c:pt>
                <c:pt idx="2">
                  <c:v>75</c:v>
                </c:pt>
                <c:pt idx="3">
                  <c:v>69</c:v>
                </c:pt>
                <c:pt idx="4">
                  <c:v>65</c:v>
                </c:pt>
                <c:pt idx="5">
                  <c:v>69</c:v>
                </c:pt>
                <c:pt idx="6">
                  <c:v>494</c:v>
                </c:pt>
                <c:pt idx="7">
                  <c:v>1077</c:v>
                </c:pt>
                <c:pt idx="8">
                  <c:v>1139</c:v>
                </c:pt>
                <c:pt idx="9">
                  <c:v>1812</c:v>
                </c:pt>
                <c:pt idx="10">
                  <c:v>1546</c:v>
                </c:pt>
                <c:pt idx="11">
                  <c:v>1460</c:v>
                </c:pt>
                <c:pt idx="12">
                  <c:v>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D7-4EAA-BB8B-65B33199BDBB}"/>
            </c:ext>
          </c:extLst>
        </c:ser>
        <c:ser>
          <c:idx val="0"/>
          <c:order val="2"/>
          <c:tx>
            <c:strRef>
              <c:f>'Viajeros entr evol mensu FV'!$I$249:$J$249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D7-4EAA-BB8B-65B33199BDB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FV'!$I$251:$I$263</c:f>
              <c:numCache>
                <c:formatCode>#,##0</c:formatCode>
                <c:ptCount val="13"/>
                <c:pt idx="0">
                  <c:v>1533</c:v>
                </c:pt>
                <c:pt idx="1">
                  <c:v>2285</c:v>
                </c:pt>
                <c:pt idx="2">
                  <c:v>2044</c:v>
                </c:pt>
                <c:pt idx="3">
                  <c:v>1954</c:v>
                </c:pt>
                <c:pt idx="4">
                  <c:v>1844</c:v>
                </c:pt>
                <c:pt idx="5">
                  <c:v>1929</c:v>
                </c:pt>
                <c:pt idx="6">
                  <c:v>1684</c:v>
                </c:pt>
                <c:pt idx="7">
                  <c:v>1905</c:v>
                </c:pt>
                <c:pt idx="8">
                  <c:v>1725</c:v>
                </c:pt>
                <c:pt idx="9">
                  <c:v>2154</c:v>
                </c:pt>
                <c:pt idx="10">
                  <c:v>2755</c:v>
                </c:pt>
                <c:pt idx="11">
                  <c:v>2578</c:v>
                </c:pt>
                <c:pt idx="12">
                  <c:v>24390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D7-4EAA-BB8B-65B33199BDBB}"/>
            </c:ext>
          </c:extLst>
        </c:ser>
        <c:ser>
          <c:idx val="1"/>
          <c:order val="3"/>
          <c:tx>
            <c:strRef>
              <c:f>'Viajeros entr evol mensu FV'!$K$249:$L$249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D7-4EAA-BB8B-65B33199BD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D7-4EAA-BB8B-65B33199BDB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FV'!$K$251:$K$263</c:f>
              <c:numCache>
                <c:formatCode>#,##0</c:formatCode>
                <c:ptCount val="13"/>
                <c:pt idx="0">
                  <c:v>2869</c:v>
                </c:pt>
                <c:pt idx="1">
                  <c:v>2755</c:v>
                </c:pt>
                <c:pt idx="2">
                  <c:v>2909</c:v>
                </c:pt>
                <c:pt idx="3">
                  <c:v>2962</c:v>
                </c:pt>
                <c:pt idx="4">
                  <c:v>2661</c:v>
                </c:pt>
                <c:pt idx="5">
                  <c:v>3374</c:v>
                </c:pt>
                <c:pt idx="6">
                  <c:v>3338</c:v>
                </c:pt>
                <c:pt idx="7">
                  <c:v>3381</c:v>
                </c:pt>
                <c:pt idx="8">
                  <c:v>2852</c:v>
                </c:pt>
                <c:pt idx="9">
                  <c:v>3464</c:v>
                </c:pt>
                <c:pt idx="10">
                  <c:v>3149</c:v>
                </c:pt>
                <c:pt idx="12">
                  <c:v>33714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D7-4EAA-BB8B-65B33199B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D7-4EAA-BB8B-65B33199BD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D7-4EAA-BB8B-65B33199BD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D7-4EAA-BB8B-65B33199BD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D7-4EAA-BB8B-65B33199BD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D7-4EAA-BB8B-65B33199BD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D7-4EAA-BB8B-65B33199BD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D7-4EAA-BB8B-65B33199BD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D7-4EAA-BB8B-65B33199BD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D7-4EAA-BB8B-65B33199BD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D7-4EAA-BB8B-65B33199BD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D7-4EAA-BB8B-65B33199BD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D7-4EAA-BB8B-65B33199BD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D7-4EAA-BB8B-65B33199BDBB}"/>
              </c:ext>
            </c:extLst>
          </c:dPt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FV'!$L$251:$L$263</c:f>
              <c:numCache>
                <c:formatCode>0.0%</c:formatCode>
                <c:ptCount val="13"/>
                <c:pt idx="0">
                  <c:v>0.87149380300065227</c:v>
                </c:pt>
                <c:pt idx="1">
                  <c:v>0.20568927789934355</c:v>
                </c:pt>
                <c:pt idx="2">
                  <c:v>0.42318982387475534</c:v>
                </c:pt>
                <c:pt idx="3">
                  <c:v>0.51586489252814749</c:v>
                </c:pt>
                <c:pt idx="4">
                  <c:v>0.44305856832971791</c:v>
                </c:pt>
                <c:pt idx="5">
                  <c:v>0.74909279419388275</c:v>
                </c:pt>
                <c:pt idx="6">
                  <c:v>0.98218527315914494</c:v>
                </c:pt>
                <c:pt idx="7">
                  <c:v>0.77480314960629926</c:v>
                </c:pt>
                <c:pt idx="8">
                  <c:v>0.65333333333333332</c:v>
                </c:pt>
                <c:pt idx="9">
                  <c:v>0.60817084493964724</c:v>
                </c:pt>
                <c:pt idx="10">
                  <c:v>0.14301270417422862</c:v>
                </c:pt>
                <c:pt idx="12">
                  <c:v>0.54566293783238584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D7-4EAA-BB8B-65B33199BDBB}"/>
            </c:ext>
          </c:extLst>
        </c:ser>
        <c:ser>
          <c:idx val="4"/>
          <c:order val="5"/>
          <c:tx>
            <c:strRef>
              <c:f>'Viajeros entr evol mensu FV'!$M$250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FV'!$M$251:$M$263</c:f>
              <c:numCache>
                <c:formatCode>0.0%</c:formatCode>
                <c:ptCount val="13"/>
                <c:pt idx="0">
                  <c:v>0.65838150289017339</c:v>
                </c:pt>
                <c:pt idx="1">
                  <c:v>0.63695781342840174</c:v>
                </c:pt>
                <c:pt idx="2">
                  <c:v>0.62151616499442586</c:v>
                </c:pt>
                <c:pt idx="3">
                  <c:v>0.58142018152696218</c:v>
                </c:pt>
                <c:pt idx="4">
                  <c:v>0.53548759376803234</c:v>
                </c:pt>
                <c:pt idx="5">
                  <c:v>0.47336244541484707</c:v>
                </c:pt>
                <c:pt idx="6">
                  <c:v>0.59179780639008106</c:v>
                </c:pt>
                <c:pt idx="7">
                  <c:v>0.91449603624009068</c:v>
                </c:pt>
                <c:pt idx="8">
                  <c:v>0.88624338624338628</c:v>
                </c:pt>
                <c:pt idx="9">
                  <c:v>0.7055637616937469</c:v>
                </c:pt>
                <c:pt idx="10">
                  <c:v>1.1583276216586702</c:v>
                </c:pt>
                <c:pt idx="12">
                  <c:v>0.68840144230769229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D7-4EAA-BB8B-65B33199B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7B-4D26-84E6-C7272F7BE1E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FV'!$C$273:$C$285</c:f>
              <c:numCache>
                <c:formatCode>#,##0</c:formatCode>
                <c:ptCount val="13"/>
                <c:pt idx="0">
                  <c:v>1522</c:v>
                </c:pt>
                <c:pt idx="1">
                  <c:v>1677</c:v>
                </c:pt>
                <c:pt idx="2">
                  <c:v>1755</c:v>
                </c:pt>
                <c:pt idx="3">
                  <c:v>2406</c:v>
                </c:pt>
                <c:pt idx="4">
                  <c:v>1695</c:v>
                </c:pt>
                <c:pt idx="5">
                  <c:v>1720</c:v>
                </c:pt>
                <c:pt idx="6">
                  <c:v>2989</c:v>
                </c:pt>
                <c:pt idx="7">
                  <c:v>1254</c:v>
                </c:pt>
                <c:pt idx="8">
                  <c:v>2412</c:v>
                </c:pt>
                <c:pt idx="9">
                  <c:v>3773</c:v>
                </c:pt>
                <c:pt idx="10">
                  <c:v>1991</c:v>
                </c:pt>
                <c:pt idx="11">
                  <c:v>1781</c:v>
                </c:pt>
                <c:pt idx="12">
                  <c:v>24975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B-4D26-84E6-C7272F7BE1E1}"/>
            </c:ext>
          </c:extLst>
        </c:ser>
        <c:ser>
          <c:idx val="5"/>
          <c:order val="1"/>
          <c:tx>
            <c:strRef>
              <c:f>'Viajeros entr evol mensu FV'!$G$271:$H$271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7B-4D26-84E6-C7272F7BE1E1}"/>
              </c:ext>
            </c:extLst>
          </c:dPt>
          <c:val>
            <c:numRef>
              <c:f>'Viajeros entr evol mensu FV'!$G$273:$G$285</c:f>
              <c:numCache>
                <c:formatCode>#,##0</c:formatCode>
                <c:ptCount val="13"/>
                <c:pt idx="0">
                  <c:v>245</c:v>
                </c:pt>
                <c:pt idx="1">
                  <c:v>75</c:v>
                </c:pt>
                <c:pt idx="2">
                  <c:v>151</c:v>
                </c:pt>
                <c:pt idx="3">
                  <c:v>639</c:v>
                </c:pt>
                <c:pt idx="4">
                  <c:v>1303</c:v>
                </c:pt>
                <c:pt idx="5">
                  <c:v>728</c:v>
                </c:pt>
                <c:pt idx="6">
                  <c:v>2047</c:v>
                </c:pt>
                <c:pt idx="7">
                  <c:v>1418</c:v>
                </c:pt>
                <c:pt idx="8">
                  <c:v>1410</c:v>
                </c:pt>
                <c:pt idx="9">
                  <c:v>3641</c:v>
                </c:pt>
                <c:pt idx="10">
                  <c:v>1887</c:v>
                </c:pt>
                <c:pt idx="11">
                  <c:v>1451</c:v>
                </c:pt>
                <c:pt idx="12">
                  <c:v>14995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7B-4D26-84E6-C7272F7BE1E1}"/>
            </c:ext>
          </c:extLst>
        </c:ser>
        <c:ser>
          <c:idx val="0"/>
          <c:order val="2"/>
          <c:tx>
            <c:strRef>
              <c:f>'Viajeros entr evol mensu FV'!$I$271:$J$271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7B-4D26-84E6-C7272F7BE1E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FV'!$I$273:$I$285</c:f>
              <c:numCache>
                <c:formatCode>#,##0</c:formatCode>
                <c:ptCount val="13"/>
                <c:pt idx="0">
                  <c:v>868</c:v>
                </c:pt>
                <c:pt idx="1">
                  <c:v>1755</c:v>
                </c:pt>
                <c:pt idx="2">
                  <c:v>1451</c:v>
                </c:pt>
                <c:pt idx="3">
                  <c:v>1848</c:v>
                </c:pt>
                <c:pt idx="4">
                  <c:v>1286</c:v>
                </c:pt>
                <c:pt idx="5">
                  <c:v>1266</c:v>
                </c:pt>
                <c:pt idx="6">
                  <c:v>2967</c:v>
                </c:pt>
                <c:pt idx="7">
                  <c:v>1367</c:v>
                </c:pt>
                <c:pt idx="8">
                  <c:v>1782</c:v>
                </c:pt>
                <c:pt idx="9">
                  <c:v>3608</c:v>
                </c:pt>
                <c:pt idx="10">
                  <c:v>1800</c:v>
                </c:pt>
                <c:pt idx="11">
                  <c:v>1698</c:v>
                </c:pt>
                <c:pt idx="12">
                  <c:v>21696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7B-4D26-84E6-C7272F7BE1E1}"/>
            </c:ext>
          </c:extLst>
        </c:ser>
        <c:ser>
          <c:idx val="1"/>
          <c:order val="3"/>
          <c:tx>
            <c:strRef>
              <c:f>'Viajeros entr evol mensu FV'!$K$271:$L$271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7B-4D26-84E6-C7272F7BE1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7B-4D26-84E6-C7272F7BE1E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FV'!$K$273:$K$285</c:f>
              <c:numCache>
                <c:formatCode>#,##0</c:formatCode>
                <c:ptCount val="13"/>
                <c:pt idx="0">
                  <c:v>1426</c:v>
                </c:pt>
                <c:pt idx="1">
                  <c:v>1668</c:v>
                </c:pt>
                <c:pt idx="2">
                  <c:v>1687</c:v>
                </c:pt>
                <c:pt idx="3">
                  <c:v>2702</c:v>
                </c:pt>
                <c:pt idx="4">
                  <c:v>1532</c:v>
                </c:pt>
                <c:pt idx="5">
                  <c:v>1437</c:v>
                </c:pt>
                <c:pt idx="6">
                  <c:v>3538</c:v>
                </c:pt>
                <c:pt idx="7">
                  <c:v>1827</c:v>
                </c:pt>
                <c:pt idx="8">
                  <c:v>2499</c:v>
                </c:pt>
                <c:pt idx="9">
                  <c:v>4083</c:v>
                </c:pt>
                <c:pt idx="10">
                  <c:v>2084</c:v>
                </c:pt>
                <c:pt idx="12">
                  <c:v>24483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7B-4D26-84E6-C7272F7BE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7B-4D26-84E6-C7272F7BE1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7B-4D26-84E6-C7272F7BE1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7B-4D26-84E6-C7272F7BE1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7B-4D26-84E6-C7272F7BE1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7B-4D26-84E6-C7272F7BE1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7B-4D26-84E6-C7272F7BE1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7B-4D26-84E6-C7272F7BE1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7B-4D26-84E6-C7272F7BE1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7B-4D26-84E6-C7272F7BE1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7B-4D26-84E6-C7272F7BE1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7B-4D26-84E6-C7272F7BE1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7B-4D26-84E6-C7272F7BE1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7B-4D26-84E6-C7272F7BE1E1}"/>
              </c:ext>
            </c:extLst>
          </c:dPt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FV'!$L$273:$L$285</c:f>
              <c:numCache>
                <c:formatCode>0.0%</c:formatCode>
                <c:ptCount val="13"/>
                <c:pt idx="0">
                  <c:v>0.64285714285714279</c:v>
                </c:pt>
                <c:pt idx="1">
                  <c:v>-4.9572649572649619E-2</c:v>
                </c:pt>
                <c:pt idx="2">
                  <c:v>0.16264645072363892</c:v>
                </c:pt>
                <c:pt idx="3">
                  <c:v>0.46212121212121215</c:v>
                </c:pt>
                <c:pt idx="4">
                  <c:v>0.19129082426127519</c:v>
                </c:pt>
                <c:pt idx="5">
                  <c:v>0.13507109004739326</c:v>
                </c:pt>
                <c:pt idx="6">
                  <c:v>0.19245028648466467</c:v>
                </c:pt>
                <c:pt idx="7">
                  <c:v>0.33650329188002925</c:v>
                </c:pt>
                <c:pt idx="8">
                  <c:v>0.40235690235690225</c:v>
                </c:pt>
                <c:pt idx="9">
                  <c:v>0.13165188470066513</c:v>
                </c:pt>
                <c:pt idx="10">
                  <c:v>0.15777777777777779</c:v>
                </c:pt>
                <c:pt idx="12">
                  <c:v>0.22427242724272434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7B-4D26-84E6-C7272F7BE1E1}"/>
            </c:ext>
          </c:extLst>
        </c:ser>
        <c:ser>
          <c:idx val="4"/>
          <c:order val="5"/>
          <c:tx>
            <c:strRef>
              <c:f>'Viajeros entr evol mensu FV'!$M$272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FV'!$M$273:$M$285</c:f>
              <c:numCache>
                <c:formatCode>0.0%</c:formatCode>
                <c:ptCount val="13"/>
                <c:pt idx="0">
                  <c:v>-6.3074901445466458E-2</c:v>
                </c:pt>
                <c:pt idx="1">
                  <c:v>-5.3667262969588903E-3</c:v>
                </c:pt>
                <c:pt idx="2">
                  <c:v>-3.8746438746438794E-2</c:v>
                </c:pt>
                <c:pt idx="3">
                  <c:v>0.12302576891105566</c:v>
                </c:pt>
                <c:pt idx="4">
                  <c:v>-9.6165191740412936E-2</c:v>
                </c:pt>
                <c:pt idx="5">
                  <c:v>-0.16453488372093028</c:v>
                </c:pt>
                <c:pt idx="6">
                  <c:v>0.18367346938775508</c:v>
                </c:pt>
                <c:pt idx="7">
                  <c:v>0.45693779904306231</c:v>
                </c:pt>
                <c:pt idx="8">
                  <c:v>3.6069651741293507E-2</c:v>
                </c:pt>
                <c:pt idx="9">
                  <c:v>8.2162735223959782E-2</c:v>
                </c:pt>
                <c:pt idx="10">
                  <c:v>4.6710195881466632E-2</c:v>
                </c:pt>
                <c:pt idx="12">
                  <c:v>5.5574717599379042E-2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7B-4D26-84E6-C7272F7BE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4D-4899-A704-C96C93AD9F9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FV'!$C$295:$C$307</c:f>
              <c:numCache>
                <c:formatCode>#,##0</c:formatCode>
                <c:ptCount val="13"/>
                <c:pt idx="0">
                  <c:v>817</c:v>
                </c:pt>
                <c:pt idx="1">
                  <c:v>1426</c:v>
                </c:pt>
                <c:pt idx="2">
                  <c:v>1217</c:v>
                </c:pt>
                <c:pt idx="3">
                  <c:v>865</c:v>
                </c:pt>
                <c:pt idx="4">
                  <c:v>596</c:v>
                </c:pt>
                <c:pt idx="5">
                  <c:v>766</c:v>
                </c:pt>
                <c:pt idx="6">
                  <c:v>1312</c:v>
                </c:pt>
                <c:pt idx="7">
                  <c:v>832</c:v>
                </c:pt>
                <c:pt idx="8">
                  <c:v>723</c:v>
                </c:pt>
                <c:pt idx="9">
                  <c:v>741</c:v>
                </c:pt>
                <c:pt idx="10">
                  <c:v>1213</c:v>
                </c:pt>
                <c:pt idx="11">
                  <c:v>776</c:v>
                </c:pt>
                <c:pt idx="12">
                  <c:v>11284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4D-4899-A704-C96C93AD9F90}"/>
            </c:ext>
          </c:extLst>
        </c:ser>
        <c:ser>
          <c:idx val="5"/>
          <c:order val="1"/>
          <c:tx>
            <c:strRef>
              <c:f>'Viajeros entr evol mensu FV'!$G$293:$H$293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4D-4899-A704-C96C93AD9F90}"/>
              </c:ext>
            </c:extLst>
          </c:dPt>
          <c:val>
            <c:numRef>
              <c:f>'Viajeros entr evol mensu FV'!$G$295:$G$307</c:f>
              <c:numCache>
                <c:formatCode>#,##0</c:formatCode>
                <c:ptCount val="13"/>
                <c:pt idx="0">
                  <c:v>246</c:v>
                </c:pt>
                <c:pt idx="1">
                  <c:v>98</c:v>
                </c:pt>
                <c:pt idx="2">
                  <c:v>89</c:v>
                </c:pt>
                <c:pt idx="3">
                  <c:v>170</c:v>
                </c:pt>
                <c:pt idx="4">
                  <c:v>146</c:v>
                </c:pt>
                <c:pt idx="5">
                  <c:v>205</c:v>
                </c:pt>
                <c:pt idx="6">
                  <c:v>565</c:v>
                </c:pt>
                <c:pt idx="7">
                  <c:v>633</c:v>
                </c:pt>
                <c:pt idx="8">
                  <c:v>415</c:v>
                </c:pt>
                <c:pt idx="9">
                  <c:v>765</c:v>
                </c:pt>
                <c:pt idx="10">
                  <c:v>867</c:v>
                </c:pt>
                <c:pt idx="11">
                  <c:v>763</c:v>
                </c:pt>
                <c:pt idx="12">
                  <c:v>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4D-4899-A704-C96C93AD9F90}"/>
            </c:ext>
          </c:extLst>
        </c:ser>
        <c:ser>
          <c:idx val="0"/>
          <c:order val="2"/>
          <c:tx>
            <c:strRef>
              <c:f>'Viajeros entr evol mensu FV'!$I$293:$J$293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4D-4899-A704-C96C93AD9F9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FV'!$I$295:$I$307</c:f>
              <c:numCache>
                <c:formatCode>#,##0</c:formatCode>
                <c:ptCount val="13"/>
                <c:pt idx="0">
                  <c:v>628</c:v>
                </c:pt>
                <c:pt idx="1">
                  <c:v>1040</c:v>
                </c:pt>
                <c:pt idx="2">
                  <c:v>683</c:v>
                </c:pt>
                <c:pt idx="3">
                  <c:v>1153</c:v>
                </c:pt>
                <c:pt idx="4">
                  <c:v>645</c:v>
                </c:pt>
                <c:pt idx="5">
                  <c:v>572</c:v>
                </c:pt>
                <c:pt idx="6">
                  <c:v>1170</c:v>
                </c:pt>
                <c:pt idx="7">
                  <c:v>868</c:v>
                </c:pt>
                <c:pt idx="8">
                  <c:v>641</c:v>
                </c:pt>
                <c:pt idx="9">
                  <c:v>834</c:v>
                </c:pt>
                <c:pt idx="10">
                  <c:v>919</c:v>
                </c:pt>
                <c:pt idx="11">
                  <c:v>877</c:v>
                </c:pt>
                <c:pt idx="12">
                  <c:v>10030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4D-4899-A704-C96C93AD9F90}"/>
            </c:ext>
          </c:extLst>
        </c:ser>
        <c:ser>
          <c:idx val="1"/>
          <c:order val="3"/>
          <c:tx>
            <c:strRef>
              <c:f>'Viajeros entr evol mensu FV'!$K$293:$L$293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4D-4899-A704-C96C93AD9F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4D-4899-A704-C96C93AD9F9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FV'!$K$295:$K$307</c:f>
              <c:numCache>
                <c:formatCode>#,##0</c:formatCode>
                <c:ptCount val="13"/>
                <c:pt idx="0">
                  <c:v>909</c:v>
                </c:pt>
                <c:pt idx="1">
                  <c:v>1131</c:v>
                </c:pt>
                <c:pt idx="2">
                  <c:v>957</c:v>
                </c:pt>
                <c:pt idx="3">
                  <c:v>944</c:v>
                </c:pt>
                <c:pt idx="4">
                  <c:v>598</c:v>
                </c:pt>
                <c:pt idx="5">
                  <c:v>565</c:v>
                </c:pt>
                <c:pt idx="6">
                  <c:v>1107</c:v>
                </c:pt>
                <c:pt idx="7">
                  <c:v>806</c:v>
                </c:pt>
                <c:pt idx="8">
                  <c:v>669</c:v>
                </c:pt>
                <c:pt idx="9">
                  <c:v>1080</c:v>
                </c:pt>
                <c:pt idx="10">
                  <c:v>1055</c:v>
                </c:pt>
                <c:pt idx="12">
                  <c:v>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4D-4899-A704-C96C93AD9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4D-4899-A704-C96C93AD9F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4D-4899-A704-C96C93AD9F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4D-4899-A704-C96C93AD9F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4D-4899-A704-C96C93AD9F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4D-4899-A704-C96C93AD9F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4D-4899-A704-C96C93AD9F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4D-4899-A704-C96C93AD9F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4D-4899-A704-C96C93AD9F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4D-4899-A704-C96C93AD9F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4D-4899-A704-C96C93AD9F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4D-4899-A704-C96C93AD9F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4D-4899-A704-C96C93AD9F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4D-4899-A704-C96C93AD9F90}"/>
              </c:ext>
            </c:extLst>
          </c:dPt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FV'!$L$295:$L$307</c:f>
              <c:numCache>
                <c:formatCode>0.0%</c:formatCode>
                <c:ptCount val="13"/>
                <c:pt idx="0">
                  <c:v>0.44745222929936301</c:v>
                </c:pt>
                <c:pt idx="1">
                  <c:v>8.7499999999999911E-2</c:v>
                </c:pt>
                <c:pt idx="2">
                  <c:v>0.40117130307467064</c:v>
                </c:pt>
                <c:pt idx="3">
                  <c:v>-0.18126626192541195</c:v>
                </c:pt>
                <c:pt idx="4">
                  <c:v>-7.2868217054263607E-2</c:v>
                </c:pt>
                <c:pt idx="5">
                  <c:v>-1.2237762237762184E-2</c:v>
                </c:pt>
                <c:pt idx="6">
                  <c:v>-5.3846153846153877E-2</c:v>
                </c:pt>
                <c:pt idx="7">
                  <c:v>-7.1428571428571397E-2</c:v>
                </c:pt>
                <c:pt idx="8">
                  <c:v>4.3681747269890714E-2</c:v>
                </c:pt>
                <c:pt idx="9">
                  <c:v>0.29496402877697836</c:v>
                </c:pt>
                <c:pt idx="10">
                  <c:v>0.14798694232861798</c:v>
                </c:pt>
                <c:pt idx="12">
                  <c:v>7.2981536108379874E-2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4D-4899-A704-C96C93AD9F90}"/>
            </c:ext>
          </c:extLst>
        </c:ser>
        <c:ser>
          <c:idx val="4"/>
          <c:order val="5"/>
          <c:tx>
            <c:strRef>
              <c:f>'Viajeros entr evol mensu FV'!$M$294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FV'!$M$295:$M$307</c:f>
              <c:numCache>
                <c:formatCode>0.0%</c:formatCode>
                <c:ptCount val="13"/>
                <c:pt idx="0">
                  <c:v>0.11260709914320688</c:v>
                </c:pt>
                <c:pt idx="1">
                  <c:v>-0.20687237026647964</c:v>
                </c:pt>
                <c:pt idx="2">
                  <c:v>-0.21364009860312239</c:v>
                </c:pt>
                <c:pt idx="3">
                  <c:v>9.1329479768786026E-2</c:v>
                </c:pt>
                <c:pt idx="4">
                  <c:v>3.3557046979866278E-3</c:v>
                </c:pt>
                <c:pt idx="5">
                  <c:v>-0.26240208877284599</c:v>
                </c:pt>
                <c:pt idx="6">
                  <c:v>-0.15625</c:v>
                </c:pt>
                <c:pt idx="7">
                  <c:v>-3.125E-2</c:v>
                </c:pt>
                <c:pt idx="8">
                  <c:v>-7.4688796680497882E-2</c:v>
                </c:pt>
                <c:pt idx="9">
                  <c:v>0.45748987854251011</c:v>
                </c:pt>
                <c:pt idx="10">
                  <c:v>-0.1302555647155812</c:v>
                </c:pt>
                <c:pt idx="12">
                  <c:v>-6.5378759040730872E-2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4D-4899-A704-C96C93AD9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66-4744-AAED-384EF50BA62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FV'!$C$318:$C$330</c:f>
              <c:numCache>
                <c:formatCode>#,##0</c:formatCode>
                <c:ptCount val="13"/>
                <c:pt idx="0">
                  <c:v>43</c:v>
                </c:pt>
                <c:pt idx="1">
                  <c:v>35</c:v>
                </c:pt>
                <c:pt idx="2">
                  <c:v>36</c:v>
                </c:pt>
                <c:pt idx="3">
                  <c:v>25</c:v>
                </c:pt>
                <c:pt idx="4">
                  <c:v>6</c:v>
                </c:pt>
                <c:pt idx="5">
                  <c:v>9</c:v>
                </c:pt>
                <c:pt idx="6">
                  <c:v>13</c:v>
                </c:pt>
                <c:pt idx="7">
                  <c:v>23</c:v>
                </c:pt>
                <c:pt idx="8">
                  <c:v>23</c:v>
                </c:pt>
                <c:pt idx="9">
                  <c:v>57</c:v>
                </c:pt>
                <c:pt idx="10">
                  <c:v>49</c:v>
                </c:pt>
                <c:pt idx="11">
                  <c:v>32</c:v>
                </c:pt>
                <c:pt idx="12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6-4744-AAED-384EF50BA628}"/>
            </c:ext>
          </c:extLst>
        </c:ser>
        <c:ser>
          <c:idx val="5"/>
          <c:order val="1"/>
          <c:tx>
            <c:strRef>
              <c:f>'Viajeros entr evol mensu FV'!$G$316:$H$316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66-4744-AAED-384EF50BA628}"/>
              </c:ext>
            </c:extLst>
          </c:dPt>
          <c:val>
            <c:numRef>
              <c:f>'Viajeros entr evol mensu FV'!$G$318:$G$330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17</c:v>
                </c:pt>
                <c:pt idx="4">
                  <c:v>11</c:v>
                </c:pt>
                <c:pt idx="5">
                  <c:v>11</c:v>
                </c:pt>
                <c:pt idx="6">
                  <c:v>25</c:v>
                </c:pt>
                <c:pt idx="7">
                  <c:v>47</c:v>
                </c:pt>
                <c:pt idx="8">
                  <c:v>29</c:v>
                </c:pt>
                <c:pt idx="9">
                  <c:v>106</c:v>
                </c:pt>
                <c:pt idx="10">
                  <c:v>42</c:v>
                </c:pt>
                <c:pt idx="11">
                  <c:v>59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66-4744-AAED-384EF50BA628}"/>
            </c:ext>
          </c:extLst>
        </c:ser>
        <c:ser>
          <c:idx val="0"/>
          <c:order val="2"/>
          <c:tx>
            <c:strRef>
              <c:f>'Viajeros entr evol mensu FV'!$I$316:$J$316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66-4744-AAED-384EF50BA62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FV'!$I$318:$I$330</c:f>
              <c:numCache>
                <c:formatCode>#,##0</c:formatCode>
                <c:ptCount val="13"/>
                <c:pt idx="0">
                  <c:v>27</c:v>
                </c:pt>
                <c:pt idx="1">
                  <c:v>58</c:v>
                </c:pt>
                <c:pt idx="2">
                  <c:v>40</c:v>
                </c:pt>
                <c:pt idx="3">
                  <c:v>91</c:v>
                </c:pt>
                <c:pt idx="4">
                  <c:v>42</c:v>
                </c:pt>
                <c:pt idx="5">
                  <c:v>23</c:v>
                </c:pt>
                <c:pt idx="6">
                  <c:v>69</c:v>
                </c:pt>
                <c:pt idx="7">
                  <c:v>57</c:v>
                </c:pt>
                <c:pt idx="8">
                  <c:v>61</c:v>
                </c:pt>
                <c:pt idx="9">
                  <c:v>67</c:v>
                </c:pt>
                <c:pt idx="10">
                  <c:v>86</c:v>
                </c:pt>
                <c:pt idx="11">
                  <c:v>70</c:v>
                </c:pt>
                <c:pt idx="12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66-4744-AAED-384EF50BA628}"/>
            </c:ext>
          </c:extLst>
        </c:ser>
        <c:ser>
          <c:idx val="1"/>
          <c:order val="3"/>
          <c:tx>
            <c:strRef>
              <c:f>'Viajeros entr evol mensu FV'!$K$316:$L$316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66-4744-AAED-384EF50BA6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66-4744-AAED-384EF50BA62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FV'!$K$318:$K$330</c:f>
              <c:numCache>
                <c:formatCode>#,##0</c:formatCode>
                <c:ptCount val="13"/>
                <c:pt idx="0">
                  <c:v>80</c:v>
                </c:pt>
                <c:pt idx="1">
                  <c:v>65</c:v>
                </c:pt>
                <c:pt idx="2">
                  <c:v>64</c:v>
                </c:pt>
                <c:pt idx="3">
                  <c:v>62</c:v>
                </c:pt>
                <c:pt idx="4">
                  <c:v>46</c:v>
                </c:pt>
                <c:pt idx="5">
                  <c:v>45</c:v>
                </c:pt>
                <c:pt idx="6">
                  <c:v>49</c:v>
                </c:pt>
                <c:pt idx="7">
                  <c:v>38</c:v>
                </c:pt>
                <c:pt idx="8">
                  <c:v>32</c:v>
                </c:pt>
                <c:pt idx="9">
                  <c:v>77</c:v>
                </c:pt>
                <c:pt idx="10">
                  <c:v>52</c:v>
                </c:pt>
                <c:pt idx="12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66-4744-AAED-384EF50B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66-4744-AAED-384EF50BA6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66-4744-AAED-384EF50BA6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66-4744-AAED-384EF50BA6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66-4744-AAED-384EF50BA6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66-4744-AAED-384EF50BA6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66-4744-AAED-384EF50BA6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66-4744-AAED-384EF50BA6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66-4744-AAED-384EF50BA6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66-4744-AAED-384EF50BA6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66-4744-AAED-384EF50BA6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66-4744-AAED-384EF50BA6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66-4744-AAED-384EF50BA6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66-4744-AAED-384EF50BA628}"/>
              </c:ext>
            </c:extLst>
          </c:dPt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FV'!$L$318:$L$330</c:f>
              <c:numCache>
                <c:formatCode>0.0%</c:formatCode>
                <c:ptCount val="13"/>
                <c:pt idx="0">
                  <c:v>1.9629629629629628</c:v>
                </c:pt>
                <c:pt idx="1">
                  <c:v>0.1206896551724137</c:v>
                </c:pt>
                <c:pt idx="2">
                  <c:v>0.60000000000000009</c:v>
                </c:pt>
                <c:pt idx="3">
                  <c:v>-0.31868131868131866</c:v>
                </c:pt>
                <c:pt idx="4">
                  <c:v>9.5238095238095344E-2</c:v>
                </c:pt>
                <c:pt idx="5">
                  <c:v>0.95652173913043481</c:v>
                </c:pt>
                <c:pt idx="6">
                  <c:v>-0.28985507246376807</c:v>
                </c:pt>
                <c:pt idx="7">
                  <c:v>-0.33333333333333337</c:v>
                </c:pt>
                <c:pt idx="8">
                  <c:v>-0.47540983606557374</c:v>
                </c:pt>
                <c:pt idx="9">
                  <c:v>0.14925373134328357</c:v>
                </c:pt>
                <c:pt idx="10">
                  <c:v>-0.39534883720930236</c:v>
                </c:pt>
                <c:pt idx="12">
                  <c:v>-1.7713365539452464E-2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66-4744-AAED-384EF50BA628}"/>
            </c:ext>
          </c:extLst>
        </c:ser>
        <c:ser>
          <c:idx val="4"/>
          <c:order val="5"/>
          <c:tx>
            <c:strRef>
              <c:f>'Viajeros entr evol mensu FV'!$M$317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FV'!$M$318:$M$330</c:f>
              <c:numCache>
                <c:formatCode>0.0%</c:formatCode>
                <c:ptCount val="13"/>
                <c:pt idx="0">
                  <c:v>0.86046511627906974</c:v>
                </c:pt>
                <c:pt idx="1">
                  <c:v>0.85714285714285721</c:v>
                </c:pt>
                <c:pt idx="2">
                  <c:v>0.77777777777777768</c:v>
                </c:pt>
                <c:pt idx="3">
                  <c:v>1.48</c:v>
                </c:pt>
                <c:pt idx="4">
                  <c:v>6.666666666666667</c:v>
                </c:pt>
                <c:pt idx="5">
                  <c:v>4</c:v>
                </c:pt>
                <c:pt idx="6">
                  <c:v>2.7692307692307692</c:v>
                </c:pt>
                <c:pt idx="7">
                  <c:v>0.65217391304347827</c:v>
                </c:pt>
                <c:pt idx="8">
                  <c:v>0.39130434782608692</c:v>
                </c:pt>
                <c:pt idx="9">
                  <c:v>0.35087719298245612</c:v>
                </c:pt>
                <c:pt idx="10">
                  <c:v>6.1224489795918435E-2</c:v>
                </c:pt>
                <c:pt idx="12">
                  <c:v>0.91222570532915359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66-4744-AAED-384EF50B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9B-4503-AC12-72583E0731F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FV'!$C$344:$C$356</c:f>
              <c:numCache>
                <c:formatCode>#,##0</c:formatCode>
                <c:ptCount val="13"/>
                <c:pt idx="0">
                  <c:v>2746</c:v>
                </c:pt>
                <c:pt idx="1">
                  <c:v>3268</c:v>
                </c:pt>
                <c:pt idx="2">
                  <c:v>2876</c:v>
                </c:pt>
                <c:pt idx="3">
                  <c:v>2069</c:v>
                </c:pt>
                <c:pt idx="4">
                  <c:v>846</c:v>
                </c:pt>
                <c:pt idx="5">
                  <c:v>1255</c:v>
                </c:pt>
                <c:pt idx="6">
                  <c:v>1913</c:v>
                </c:pt>
                <c:pt idx="7">
                  <c:v>944</c:v>
                </c:pt>
                <c:pt idx="8">
                  <c:v>1072</c:v>
                </c:pt>
                <c:pt idx="9">
                  <c:v>2581</c:v>
                </c:pt>
                <c:pt idx="10">
                  <c:v>2163</c:v>
                </c:pt>
                <c:pt idx="11">
                  <c:v>2474</c:v>
                </c:pt>
                <c:pt idx="12">
                  <c:v>24207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9B-4503-AC12-72583E0731F2}"/>
            </c:ext>
          </c:extLst>
        </c:ser>
        <c:ser>
          <c:idx val="5"/>
          <c:order val="1"/>
          <c:tx>
            <c:strRef>
              <c:f>'Viajeros entr evol mensu FV'!$G$342:$H$342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9B-4503-AC12-72583E0731F2}"/>
              </c:ext>
            </c:extLst>
          </c:dPt>
          <c:val>
            <c:numRef>
              <c:f>'Viajeros entr evol mensu FV'!$G$344:$G$356</c:f>
              <c:numCache>
                <c:formatCode>#,##0</c:formatCode>
                <c:ptCount val="13"/>
                <c:pt idx="0">
                  <c:v>8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232</c:v>
                </c:pt>
                <c:pt idx="5">
                  <c:v>781</c:v>
                </c:pt>
                <c:pt idx="6">
                  <c:v>3922</c:v>
                </c:pt>
                <c:pt idx="7">
                  <c:v>1975</c:v>
                </c:pt>
                <c:pt idx="8">
                  <c:v>798</c:v>
                </c:pt>
                <c:pt idx="9">
                  <c:v>3934</c:v>
                </c:pt>
                <c:pt idx="10">
                  <c:v>3603</c:v>
                </c:pt>
                <c:pt idx="11">
                  <c:v>2305</c:v>
                </c:pt>
                <c:pt idx="12">
                  <c:v>17567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9B-4503-AC12-72583E0731F2}"/>
            </c:ext>
          </c:extLst>
        </c:ser>
        <c:ser>
          <c:idx val="0"/>
          <c:order val="2"/>
          <c:tx>
            <c:strRef>
              <c:f>'Viajeros entr evol mensu FV'!$I$342:$J$342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9B-4503-AC12-72583E0731F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FV'!$I$344:$I$356</c:f>
              <c:numCache>
                <c:formatCode>#,##0</c:formatCode>
                <c:ptCount val="13"/>
                <c:pt idx="0">
                  <c:v>2115</c:v>
                </c:pt>
                <c:pt idx="1">
                  <c:v>3263</c:v>
                </c:pt>
                <c:pt idx="2">
                  <c:v>3032</c:v>
                </c:pt>
                <c:pt idx="3">
                  <c:v>2766</c:v>
                </c:pt>
                <c:pt idx="4">
                  <c:v>1038</c:v>
                </c:pt>
                <c:pt idx="5">
                  <c:v>1382</c:v>
                </c:pt>
                <c:pt idx="6">
                  <c:v>1318</c:v>
                </c:pt>
                <c:pt idx="7">
                  <c:v>1286</c:v>
                </c:pt>
                <c:pt idx="8">
                  <c:v>1641</c:v>
                </c:pt>
                <c:pt idx="9">
                  <c:v>2610</c:v>
                </c:pt>
                <c:pt idx="10">
                  <c:v>2306</c:v>
                </c:pt>
                <c:pt idx="11">
                  <c:v>2374</c:v>
                </c:pt>
                <c:pt idx="12">
                  <c:v>25131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9B-4503-AC12-72583E0731F2}"/>
            </c:ext>
          </c:extLst>
        </c:ser>
        <c:ser>
          <c:idx val="1"/>
          <c:order val="3"/>
          <c:tx>
            <c:strRef>
              <c:f>'Viajeros entr evol mensu FV'!$K$342:$L$342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9B-4503-AC12-72583E0731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9B-4503-AC12-72583E0731F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FV'!$K$344:$K$356</c:f>
              <c:numCache>
                <c:formatCode>#,##0</c:formatCode>
                <c:ptCount val="13"/>
                <c:pt idx="0">
                  <c:v>3194</c:v>
                </c:pt>
                <c:pt idx="1">
                  <c:v>3419</c:v>
                </c:pt>
                <c:pt idx="2">
                  <c:v>3027</c:v>
                </c:pt>
                <c:pt idx="3">
                  <c:v>1683</c:v>
                </c:pt>
                <c:pt idx="4">
                  <c:v>1321</c:v>
                </c:pt>
                <c:pt idx="5">
                  <c:v>800</c:v>
                </c:pt>
                <c:pt idx="6">
                  <c:v>1432</c:v>
                </c:pt>
                <c:pt idx="7">
                  <c:v>1295</c:v>
                </c:pt>
                <c:pt idx="8">
                  <c:v>1029</c:v>
                </c:pt>
                <c:pt idx="9">
                  <c:v>2443</c:v>
                </c:pt>
                <c:pt idx="10">
                  <c:v>2394</c:v>
                </c:pt>
                <c:pt idx="12">
                  <c:v>22037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9B-4503-AC12-72583E073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9B-4503-AC12-72583E0731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9B-4503-AC12-72583E0731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9B-4503-AC12-72583E0731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9B-4503-AC12-72583E0731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9B-4503-AC12-72583E0731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9B-4503-AC12-72583E0731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9B-4503-AC12-72583E0731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9B-4503-AC12-72583E0731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9B-4503-AC12-72583E0731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9B-4503-AC12-72583E0731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9B-4503-AC12-72583E0731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9B-4503-AC12-72583E0731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9B-4503-AC12-72583E0731F2}"/>
              </c:ext>
            </c:extLst>
          </c:dPt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FV'!$L$344:$L$356</c:f>
              <c:numCache>
                <c:formatCode>0.0%</c:formatCode>
                <c:ptCount val="13"/>
                <c:pt idx="0">
                  <c:v>0.5101654846335697</c:v>
                </c:pt>
                <c:pt idx="1">
                  <c:v>4.7808764940239001E-2</c:v>
                </c:pt>
                <c:pt idx="2">
                  <c:v>-1.6490765171504052E-3</c:v>
                </c:pt>
                <c:pt idx="3">
                  <c:v>-0.39154013015184386</c:v>
                </c:pt>
                <c:pt idx="4">
                  <c:v>0.27263969171483615</c:v>
                </c:pt>
                <c:pt idx="5">
                  <c:v>-0.42112879884225762</c:v>
                </c:pt>
                <c:pt idx="6">
                  <c:v>8.6494688922609919E-2</c:v>
                </c:pt>
                <c:pt idx="7">
                  <c:v>6.9984447900466318E-3</c:v>
                </c:pt>
                <c:pt idx="8">
                  <c:v>-0.37294332723948809</c:v>
                </c:pt>
                <c:pt idx="9">
                  <c:v>-6.3984674329501945E-2</c:v>
                </c:pt>
                <c:pt idx="10">
                  <c:v>3.8161318300086622E-2</c:v>
                </c:pt>
                <c:pt idx="12">
                  <c:v>-3.1638616689370291E-2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9B-4503-AC12-72583E0731F2}"/>
            </c:ext>
          </c:extLst>
        </c:ser>
        <c:ser>
          <c:idx val="4"/>
          <c:order val="5"/>
          <c:tx>
            <c:strRef>
              <c:f>'Viajeros entr evol mensu FV'!$M$343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FV'!$M$344:$M$356</c:f>
              <c:numCache>
                <c:formatCode>0.0%</c:formatCode>
                <c:ptCount val="13"/>
                <c:pt idx="0">
                  <c:v>0.16314639475600878</c:v>
                </c:pt>
                <c:pt idx="1">
                  <c:v>4.6205630354957172E-2</c:v>
                </c:pt>
                <c:pt idx="2">
                  <c:v>5.2503477051460301E-2</c:v>
                </c:pt>
                <c:pt idx="3">
                  <c:v>-0.18656355727404539</c:v>
                </c:pt>
                <c:pt idx="4">
                  <c:v>0.56146572104018921</c:v>
                </c:pt>
                <c:pt idx="5">
                  <c:v>-0.36254980079681276</c:v>
                </c:pt>
                <c:pt idx="6">
                  <c:v>-0.25143753267119706</c:v>
                </c:pt>
                <c:pt idx="7">
                  <c:v>0.37182203389830515</c:v>
                </c:pt>
                <c:pt idx="8">
                  <c:v>-4.0111940298507509E-2</c:v>
                </c:pt>
                <c:pt idx="9">
                  <c:v>-5.3467648198372686E-2</c:v>
                </c:pt>
                <c:pt idx="10">
                  <c:v>0.10679611650485432</c:v>
                </c:pt>
                <c:pt idx="12">
                  <c:v>1.3987944600377222E-2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9B-4503-AC12-72583E073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DC-408D-AF57-4DF2DD3164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TF'!$C$684:$C$696</c:f>
              <c:numCache>
                <c:formatCode>#,##0</c:formatCode>
                <c:ptCount val="13"/>
                <c:pt idx="0">
                  <c:v>110916</c:v>
                </c:pt>
                <c:pt idx="1">
                  <c:v>102777</c:v>
                </c:pt>
                <c:pt idx="2">
                  <c:v>115463</c:v>
                </c:pt>
                <c:pt idx="3">
                  <c:v>92722</c:v>
                </c:pt>
                <c:pt idx="4">
                  <c:v>82812</c:v>
                </c:pt>
                <c:pt idx="5">
                  <c:v>89572</c:v>
                </c:pt>
                <c:pt idx="6">
                  <c:v>97640</c:v>
                </c:pt>
                <c:pt idx="7">
                  <c:v>98059</c:v>
                </c:pt>
                <c:pt idx="8">
                  <c:v>91292</c:v>
                </c:pt>
                <c:pt idx="9">
                  <c:v>110231</c:v>
                </c:pt>
                <c:pt idx="10">
                  <c:v>115457</c:v>
                </c:pt>
                <c:pt idx="11">
                  <c:v>116213</c:v>
                </c:pt>
                <c:pt idx="12">
                  <c:v>1223154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C-408D-AF57-4DF2DD316405}"/>
            </c:ext>
          </c:extLst>
        </c:ser>
        <c:ser>
          <c:idx val="5"/>
          <c:order val="1"/>
          <c:tx>
            <c:strRef>
              <c:f>'Viajeros entr evol mensu TF'!$G$682:$H$682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DC-408D-AF57-4DF2DD316405}"/>
              </c:ext>
            </c:extLst>
          </c:dPt>
          <c:val>
            <c:numRef>
              <c:f>'Viajeros entr evol mensu TF'!$G$684:$G$696</c:f>
              <c:numCache>
                <c:formatCode>#,##0</c:formatCode>
                <c:ptCount val="13"/>
                <c:pt idx="0">
                  <c:v>17300</c:v>
                </c:pt>
                <c:pt idx="1">
                  <c:v>21704</c:v>
                </c:pt>
                <c:pt idx="2">
                  <c:v>27480</c:v>
                </c:pt>
                <c:pt idx="3">
                  <c:v>34706</c:v>
                </c:pt>
                <c:pt idx="4">
                  <c:v>34064</c:v>
                </c:pt>
                <c:pt idx="5">
                  <c:v>37026</c:v>
                </c:pt>
                <c:pt idx="6">
                  <c:v>62858</c:v>
                </c:pt>
                <c:pt idx="7">
                  <c:v>69312</c:v>
                </c:pt>
                <c:pt idx="8">
                  <c:v>67269</c:v>
                </c:pt>
                <c:pt idx="9">
                  <c:v>86806</c:v>
                </c:pt>
                <c:pt idx="10">
                  <c:v>93009</c:v>
                </c:pt>
                <c:pt idx="11">
                  <c:v>102635</c:v>
                </c:pt>
                <c:pt idx="12">
                  <c:v>654169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DC-408D-AF57-4DF2DD316405}"/>
            </c:ext>
          </c:extLst>
        </c:ser>
        <c:ser>
          <c:idx val="0"/>
          <c:order val="2"/>
          <c:tx>
            <c:strRef>
              <c:f>'Viajeros entr evol mensu TF'!$I$682:$J$682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DC-408D-AF57-4DF2DD3164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TF'!$I$684:$I$696</c:f>
              <c:numCache>
                <c:formatCode>#,##0</c:formatCode>
                <c:ptCount val="13"/>
                <c:pt idx="0">
                  <c:v>96374</c:v>
                </c:pt>
                <c:pt idx="1">
                  <c:v>110132</c:v>
                </c:pt>
                <c:pt idx="2">
                  <c:v>114550</c:v>
                </c:pt>
                <c:pt idx="3">
                  <c:v>109812</c:v>
                </c:pt>
                <c:pt idx="4">
                  <c:v>85167</c:v>
                </c:pt>
                <c:pt idx="5">
                  <c:v>90243</c:v>
                </c:pt>
                <c:pt idx="6">
                  <c:v>101875</c:v>
                </c:pt>
                <c:pt idx="7">
                  <c:v>99653</c:v>
                </c:pt>
                <c:pt idx="8">
                  <c:v>90145</c:v>
                </c:pt>
                <c:pt idx="9">
                  <c:v>111013</c:v>
                </c:pt>
                <c:pt idx="10">
                  <c:v>118152</c:v>
                </c:pt>
                <c:pt idx="11">
                  <c:v>130684</c:v>
                </c:pt>
                <c:pt idx="12">
                  <c:v>1257800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DC-408D-AF57-4DF2DD316405}"/>
            </c:ext>
          </c:extLst>
        </c:ser>
        <c:ser>
          <c:idx val="1"/>
          <c:order val="3"/>
          <c:tx>
            <c:strRef>
              <c:f>'Viajeros entr evol mensu TF'!$K$682:$L$682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DC-408D-AF57-4DF2DD3164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DC-408D-AF57-4DF2DD31640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TF'!$K$684:$K$696</c:f>
              <c:numCache>
                <c:formatCode>#,##0</c:formatCode>
                <c:ptCount val="13"/>
                <c:pt idx="0">
                  <c:v>132462</c:v>
                </c:pt>
                <c:pt idx="1">
                  <c:v>130143</c:v>
                </c:pt>
                <c:pt idx="2">
                  <c:v>123425</c:v>
                </c:pt>
                <c:pt idx="3">
                  <c:v>118811</c:v>
                </c:pt>
                <c:pt idx="4">
                  <c:v>90578</c:v>
                </c:pt>
                <c:pt idx="5">
                  <c:v>99040</c:v>
                </c:pt>
                <c:pt idx="6">
                  <c:v>105181</c:v>
                </c:pt>
                <c:pt idx="7">
                  <c:v>99544</c:v>
                </c:pt>
                <c:pt idx="8">
                  <c:v>89314</c:v>
                </c:pt>
                <c:pt idx="9">
                  <c:v>116839</c:v>
                </c:pt>
                <c:pt idx="10">
                  <c:v>125881</c:v>
                </c:pt>
                <c:pt idx="11">
                  <c:v>0</c:v>
                </c:pt>
                <c:pt idx="12">
                  <c:v>1231218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DC-408D-AF57-4DF2DD316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DC-408D-AF57-4DF2DD3164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DC-408D-AF57-4DF2DD3164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DC-408D-AF57-4DF2DD3164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DC-408D-AF57-4DF2DD3164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DC-408D-AF57-4DF2DD3164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DC-408D-AF57-4DF2DD3164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DC-408D-AF57-4DF2DD3164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DC-408D-AF57-4DF2DD3164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DC-408D-AF57-4DF2DD3164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DC-408D-AF57-4DF2DD3164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DC-408D-AF57-4DF2DD3164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DC-408D-AF57-4DF2DD3164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DC-408D-AF57-4DF2DD316405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TF'!$L$684:$L$696</c:f>
              <c:numCache>
                <c:formatCode>0.0%</c:formatCode>
                <c:ptCount val="13"/>
                <c:pt idx="0">
                  <c:v>0.37445784132649895</c:v>
                </c:pt>
                <c:pt idx="1">
                  <c:v>0.18170014164820403</c:v>
                </c:pt>
                <c:pt idx="2">
                  <c:v>7.7477084242688843E-2</c:v>
                </c:pt>
                <c:pt idx="3">
                  <c:v>8.1949149455432968E-2</c:v>
                </c:pt>
                <c:pt idx="4">
                  <c:v>6.3533997909988704E-2</c:v>
                </c:pt>
                <c:pt idx="5">
                  <c:v>9.7481245082721157E-2</c:v>
                </c:pt>
                <c:pt idx="6">
                  <c:v>3.2451533742331229E-2</c:v>
                </c:pt>
                <c:pt idx="7">
                  <c:v>-1.0937954702818775E-3</c:v>
                </c:pt>
                <c:pt idx="8">
                  <c:v>-9.2184813356259721E-3</c:v>
                </c:pt>
                <c:pt idx="9">
                  <c:v>5.2480340140343973E-2</c:v>
                </c:pt>
                <c:pt idx="10">
                  <c:v>6.5415735662536445E-2</c:v>
                </c:pt>
                <c:pt idx="11">
                  <c:v>0</c:v>
                </c:pt>
                <c:pt idx="12">
                  <c:v>9.23613895996509E-2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DC-408D-AF57-4DF2DD316405}"/>
            </c:ext>
          </c:extLst>
        </c:ser>
        <c:ser>
          <c:idx val="4"/>
          <c:order val="5"/>
          <c:tx>
            <c:strRef>
              <c:f>'Viajeros entr evol mensu TF'!$M$683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TF'!$M$684:$M$696</c:f>
              <c:numCache>
                <c:formatCode>0.0%</c:formatCode>
                <c:ptCount val="13"/>
                <c:pt idx="0">
                  <c:v>0.19425511197663092</c:v>
                </c:pt>
                <c:pt idx="1">
                  <c:v>0.26626579876820688</c:v>
                </c:pt>
                <c:pt idx="2">
                  <c:v>6.8957155105964674E-2</c:v>
                </c:pt>
                <c:pt idx="3">
                  <c:v>0.28136796013890986</c:v>
                </c:pt>
                <c:pt idx="4">
                  <c:v>9.3778679418441868E-2</c:v>
                </c:pt>
                <c:pt idx="5">
                  <c:v>0.10570267494306251</c:v>
                </c:pt>
                <c:pt idx="6">
                  <c:v>7.723269151986889E-2</c:v>
                </c:pt>
                <c:pt idx="7">
                  <c:v>1.5143943952110384E-2</c:v>
                </c:pt>
                <c:pt idx="8">
                  <c:v>-2.1666739692415504E-2</c:v>
                </c:pt>
                <c:pt idx="9">
                  <c:v>5.9946838911014044E-2</c:v>
                </c:pt>
                <c:pt idx="10">
                  <c:v>9.0284694734836357E-2</c:v>
                </c:pt>
                <c:pt idx="11">
                  <c:v>0</c:v>
                </c:pt>
                <c:pt idx="12">
                  <c:v>0.11227066302540067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DC-408D-AF57-4DF2DD316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82-4AAF-B08B-5BD3B95069E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FV'!$C$370:$C$382</c:f>
              <c:numCache>
                <c:formatCode>#,##0</c:formatCode>
                <c:ptCount val="13"/>
                <c:pt idx="0">
                  <c:v>1505</c:v>
                </c:pt>
                <c:pt idx="1">
                  <c:v>1688</c:v>
                </c:pt>
                <c:pt idx="2">
                  <c:v>1648</c:v>
                </c:pt>
                <c:pt idx="3">
                  <c:v>443</c:v>
                </c:pt>
                <c:pt idx="4">
                  <c:v>31</c:v>
                </c:pt>
                <c:pt idx="5">
                  <c:v>12</c:v>
                </c:pt>
                <c:pt idx="6">
                  <c:v>9</c:v>
                </c:pt>
                <c:pt idx="7">
                  <c:v>4</c:v>
                </c:pt>
                <c:pt idx="8">
                  <c:v>11</c:v>
                </c:pt>
                <c:pt idx="9">
                  <c:v>1175</c:v>
                </c:pt>
                <c:pt idx="10">
                  <c:v>1543</c:v>
                </c:pt>
                <c:pt idx="11">
                  <c:v>2031</c:v>
                </c:pt>
                <c:pt idx="12">
                  <c:v>10100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82-4AAF-B08B-5BD3B95069E9}"/>
            </c:ext>
          </c:extLst>
        </c:ser>
        <c:ser>
          <c:idx val="5"/>
          <c:order val="1"/>
          <c:tx>
            <c:strRef>
              <c:f>'Viajeros entr evol mensu FV'!$G$368:$H$368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82-4AAF-B08B-5BD3B95069E9}"/>
              </c:ext>
            </c:extLst>
          </c:dPt>
          <c:val>
            <c:numRef>
              <c:f>'Viajeros entr evol mensu FV'!$G$370:$G$382</c:f>
              <c:numCache>
                <c:formatCode>#,##0</c:formatCode>
                <c:ptCount val="13"/>
                <c:pt idx="0">
                  <c:v>7</c:v>
                </c:pt>
                <c:pt idx="1">
                  <c:v>5</c:v>
                </c:pt>
                <c:pt idx="2">
                  <c:v>12</c:v>
                </c:pt>
                <c:pt idx="3">
                  <c:v>5</c:v>
                </c:pt>
                <c:pt idx="4">
                  <c:v>7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381</c:v>
                </c:pt>
                <c:pt idx="10">
                  <c:v>565</c:v>
                </c:pt>
                <c:pt idx="11">
                  <c:v>657</c:v>
                </c:pt>
                <c:pt idx="12">
                  <c:v>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82-4AAF-B08B-5BD3B95069E9}"/>
            </c:ext>
          </c:extLst>
        </c:ser>
        <c:ser>
          <c:idx val="0"/>
          <c:order val="2"/>
          <c:tx>
            <c:strRef>
              <c:f>'Viajeros entr evol mensu FV'!$I$368:$J$368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82-4AAF-B08B-5BD3B95069E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FV'!$I$370:$I$382</c:f>
              <c:numCache>
                <c:formatCode>#,##0</c:formatCode>
                <c:ptCount val="13"/>
                <c:pt idx="0">
                  <c:v>902</c:v>
                </c:pt>
                <c:pt idx="1">
                  <c:v>840</c:v>
                </c:pt>
                <c:pt idx="2">
                  <c:v>522</c:v>
                </c:pt>
                <c:pt idx="3">
                  <c:v>59</c:v>
                </c:pt>
                <c:pt idx="4">
                  <c:v>48</c:v>
                </c:pt>
                <c:pt idx="5">
                  <c:v>24</c:v>
                </c:pt>
                <c:pt idx="6">
                  <c:v>8</c:v>
                </c:pt>
                <c:pt idx="7">
                  <c:v>26</c:v>
                </c:pt>
                <c:pt idx="8">
                  <c:v>21</c:v>
                </c:pt>
                <c:pt idx="9">
                  <c:v>601</c:v>
                </c:pt>
                <c:pt idx="10">
                  <c:v>685</c:v>
                </c:pt>
                <c:pt idx="11">
                  <c:v>647</c:v>
                </c:pt>
                <c:pt idx="12">
                  <c:v>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82-4AAF-B08B-5BD3B95069E9}"/>
            </c:ext>
          </c:extLst>
        </c:ser>
        <c:ser>
          <c:idx val="1"/>
          <c:order val="3"/>
          <c:tx>
            <c:strRef>
              <c:f>'Viajeros entr evol mensu FV'!$K$368:$L$368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82-4AAF-B08B-5BD3B95069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82-4AAF-B08B-5BD3B95069E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FV'!$K$370:$K$382</c:f>
              <c:numCache>
                <c:formatCode>#,##0</c:formatCode>
                <c:ptCount val="13"/>
                <c:pt idx="0">
                  <c:v>886</c:v>
                </c:pt>
                <c:pt idx="1">
                  <c:v>729</c:v>
                </c:pt>
                <c:pt idx="2">
                  <c:v>766</c:v>
                </c:pt>
                <c:pt idx="3">
                  <c:v>234</c:v>
                </c:pt>
                <c:pt idx="4">
                  <c:v>81</c:v>
                </c:pt>
                <c:pt idx="5">
                  <c:v>11</c:v>
                </c:pt>
                <c:pt idx="6">
                  <c:v>47</c:v>
                </c:pt>
                <c:pt idx="7">
                  <c:v>36</c:v>
                </c:pt>
                <c:pt idx="8">
                  <c:v>52</c:v>
                </c:pt>
                <c:pt idx="9">
                  <c:v>331</c:v>
                </c:pt>
                <c:pt idx="10">
                  <c:v>527</c:v>
                </c:pt>
                <c:pt idx="12">
                  <c:v>3700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82-4AAF-B08B-5BD3B9506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82-4AAF-B08B-5BD3B95069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82-4AAF-B08B-5BD3B95069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82-4AAF-B08B-5BD3B95069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82-4AAF-B08B-5BD3B95069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82-4AAF-B08B-5BD3B95069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82-4AAF-B08B-5BD3B95069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82-4AAF-B08B-5BD3B95069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82-4AAF-B08B-5BD3B95069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82-4AAF-B08B-5BD3B95069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82-4AAF-B08B-5BD3B95069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82-4AAF-B08B-5BD3B95069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82-4AAF-B08B-5BD3B95069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82-4AAF-B08B-5BD3B95069E9}"/>
              </c:ext>
            </c:extLst>
          </c:dPt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FV'!$L$370:$L$382</c:f>
              <c:numCache>
                <c:formatCode>0.0%</c:formatCode>
                <c:ptCount val="13"/>
                <c:pt idx="0">
                  <c:v>-1.7738359201773801E-2</c:v>
                </c:pt>
                <c:pt idx="1">
                  <c:v>-0.13214285714285712</c:v>
                </c:pt>
                <c:pt idx="2">
                  <c:v>0.46743295019157083</c:v>
                </c:pt>
                <c:pt idx="3">
                  <c:v>2.9661016949152543</c:v>
                </c:pt>
                <c:pt idx="4">
                  <c:v>0.6875</c:v>
                </c:pt>
                <c:pt idx="5">
                  <c:v>-0.54166666666666674</c:v>
                </c:pt>
                <c:pt idx="6">
                  <c:v>4.875</c:v>
                </c:pt>
                <c:pt idx="7">
                  <c:v>0.38461538461538458</c:v>
                </c:pt>
                <c:pt idx="8">
                  <c:v>1.4761904761904763</c:v>
                </c:pt>
                <c:pt idx="9">
                  <c:v>-0.44925124792013316</c:v>
                </c:pt>
                <c:pt idx="10">
                  <c:v>-0.23065693430656931</c:v>
                </c:pt>
                <c:pt idx="12">
                  <c:v>-9.6359743040684842E-3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82-4AAF-B08B-5BD3B95069E9}"/>
            </c:ext>
          </c:extLst>
        </c:ser>
        <c:ser>
          <c:idx val="4"/>
          <c:order val="5"/>
          <c:tx>
            <c:strRef>
              <c:f>'Viajeros entr evol mensu FV'!$M$369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FV'!$M$370:$M$382</c:f>
              <c:numCache>
                <c:formatCode>0.0%</c:formatCode>
                <c:ptCount val="13"/>
                <c:pt idx="0">
                  <c:v>-0.41129568106312298</c:v>
                </c:pt>
                <c:pt idx="1">
                  <c:v>-0.56812796208530814</c:v>
                </c:pt>
                <c:pt idx="2">
                  <c:v>-0.53519417475728148</c:v>
                </c:pt>
                <c:pt idx="3">
                  <c:v>-0.47178329571106092</c:v>
                </c:pt>
                <c:pt idx="4">
                  <c:v>1.6129032258064515</c:v>
                </c:pt>
                <c:pt idx="5">
                  <c:v>-8.333333333333337E-2</c:v>
                </c:pt>
                <c:pt idx="6">
                  <c:v>4.2222222222222223</c:v>
                </c:pt>
                <c:pt idx="7">
                  <c:v>8</c:v>
                </c:pt>
                <c:pt idx="8">
                  <c:v>3.7272727272727275</c:v>
                </c:pt>
                <c:pt idx="9">
                  <c:v>-0.71829787234042553</c:v>
                </c:pt>
                <c:pt idx="10">
                  <c:v>-0.65845755022683083</c:v>
                </c:pt>
                <c:pt idx="12">
                  <c:v>-0.54145495104721775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82-4AAF-B08B-5BD3B9506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09-4634-AC0B-C684C7C158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FV'!$C$396:$C$408</c:f>
              <c:numCache>
                <c:formatCode>#,##0</c:formatCode>
                <c:ptCount val="13"/>
                <c:pt idx="0">
                  <c:v>544</c:v>
                </c:pt>
                <c:pt idx="1">
                  <c:v>475</c:v>
                </c:pt>
                <c:pt idx="2">
                  <c:v>560</c:v>
                </c:pt>
                <c:pt idx="3">
                  <c:v>148</c:v>
                </c:pt>
                <c:pt idx="4">
                  <c:v>17</c:v>
                </c:pt>
                <c:pt idx="5">
                  <c:v>16</c:v>
                </c:pt>
                <c:pt idx="6">
                  <c:v>43</c:v>
                </c:pt>
                <c:pt idx="7">
                  <c:v>11</c:v>
                </c:pt>
                <c:pt idx="8">
                  <c:v>9</c:v>
                </c:pt>
                <c:pt idx="9">
                  <c:v>223</c:v>
                </c:pt>
                <c:pt idx="10">
                  <c:v>346</c:v>
                </c:pt>
                <c:pt idx="11">
                  <c:v>1046</c:v>
                </c:pt>
                <c:pt idx="12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9-4634-AC0B-C684C7C1583D}"/>
            </c:ext>
          </c:extLst>
        </c:ser>
        <c:ser>
          <c:idx val="5"/>
          <c:order val="1"/>
          <c:tx>
            <c:strRef>
              <c:f>'Viajeros entr evol mensu FV'!$G$394:$H$394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09-4634-AC0B-C684C7C1583D}"/>
              </c:ext>
            </c:extLst>
          </c:dPt>
          <c:val>
            <c:numRef>
              <c:f>'Viajeros entr evol mensu FV'!$G$396:$G$408</c:f>
              <c:numCache>
                <c:formatCode>#,##0</c:formatCode>
                <c:ptCount val="13"/>
                <c:pt idx="0">
                  <c:v>9</c:v>
                </c:pt>
                <c:pt idx="1">
                  <c:v>0</c:v>
                </c:pt>
                <c:pt idx="2">
                  <c:v>8</c:v>
                </c:pt>
                <c:pt idx="3">
                  <c:v>3</c:v>
                </c:pt>
                <c:pt idx="4">
                  <c:v>14</c:v>
                </c:pt>
                <c:pt idx="5">
                  <c:v>132</c:v>
                </c:pt>
                <c:pt idx="6">
                  <c:v>80</c:v>
                </c:pt>
                <c:pt idx="7">
                  <c:v>14</c:v>
                </c:pt>
                <c:pt idx="8">
                  <c:v>15</c:v>
                </c:pt>
                <c:pt idx="9">
                  <c:v>28</c:v>
                </c:pt>
                <c:pt idx="10">
                  <c:v>81</c:v>
                </c:pt>
                <c:pt idx="11">
                  <c:v>130</c:v>
                </c:pt>
                <c:pt idx="12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09-4634-AC0B-C684C7C1583D}"/>
            </c:ext>
          </c:extLst>
        </c:ser>
        <c:ser>
          <c:idx val="0"/>
          <c:order val="2"/>
          <c:tx>
            <c:strRef>
              <c:f>'Viajeros entr evol mensu FV'!$I$394:$J$394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09-4634-AC0B-C684C7C158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FV'!$I$396:$I$408</c:f>
              <c:numCache>
                <c:formatCode>#,##0</c:formatCode>
                <c:ptCount val="13"/>
                <c:pt idx="0">
                  <c:v>85</c:v>
                </c:pt>
                <c:pt idx="1">
                  <c:v>109</c:v>
                </c:pt>
                <c:pt idx="2">
                  <c:v>68</c:v>
                </c:pt>
                <c:pt idx="3">
                  <c:v>48</c:v>
                </c:pt>
                <c:pt idx="4">
                  <c:v>46</c:v>
                </c:pt>
                <c:pt idx="5">
                  <c:v>20</c:v>
                </c:pt>
                <c:pt idx="6">
                  <c:v>52</c:v>
                </c:pt>
                <c:pt idx="7">
                  <c:v>55</c:v>
                </c:pt>
                <c:pt idx="8">
                  <c:v>148</c:v>
                </c:pt>
                <c:pt idx="9">
                  <c:v>592</c:v>
                </c:pt>
                <c:pt idx="10">
                  <c:v>375</c:v>
                </c:pt>
                <c:pt idx="11">
                  <c:v>391</c:v>
                </c:pt>
                <c:pt idx="12">
                  <c:v>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09-4634-AC0B-C684C7C1583D}"/>
            </c:ext>
          </c:extLst>
        </c:ser>
        <c:ser>
          <c:idx val="1"/>
          <c:order val="3"/>
          <c:tx>
            <c:strRef>
              <c:f>'Viajeros entr evol mensu FV'!$K$394:$L$394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09-4634-AC0B-C684C7C158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09-4634-AC0B-C684C7C158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FV'!$K$396:$K$408</c:f>
              <c:numCache>
                <c:formatCode>#,##0</c:formatCode>
                <c:ptCount val="13"/>
                <c:pt idx="0">
                  <c:v>391</c:v>
                </c:pt>
                <c:pt idx="1">
                  <c:v>456</c:v>
                </c:pt>
                <c:pt idx="2">
                  <c:v>489</c:v>
                </c:pt>
                <c:pt idx="3">
                  <c:v>67</c:v>
                </c:pt>
                <c:pt idx="4">
                  <c:v>34</c:v>
                </c:pt>
                <c:pt idx="5">
                  <c:v>30</c:v>
                </c:pt>
                <c:pt idx="6">
                  <c:v>36</c:v>
                </c:pt>
                <c:pt idx="7">
                  <c:v>52</c:v>
                </c:pt>
                <c:pt idx="8">
                  <c:v>69</c:v>
                </c:pt>
                <c:pt idx="9">
                  <c:v>178</c:v>
                </c:pt>
                <c:pt idx="10">
                  <c:v>290</c:v>
                </c:pt>
                <c:pt idx="12">
                  <c:v>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09-4634-AC0B-C684C7C15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09-4634-AC0B-C684C7C158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09-4634-AC0B-C684C7C158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09-4634-AC0B-C684C7C158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09-4634-AC0B-C684C7C158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09-4634-AC0B-C684C7C158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09-4634-AC0B-C684C7C158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09-4634-AC0B-C684C7C158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09-4634-AC0B-C684C7C158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09-4634-AC0B-C684C7C158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09-4634-AC0B-C684C7C158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09-4634-AC0B-C684C7C158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09-4634-AC0B-C684C7C158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09-4634-AC0B-C684C7C1583D}"/>
              </c:ext>
            </c:extLst>
          </c:dPt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FV'!$L$396:$L$408</c:f>
              <c:numCache>
                <c:formatCode>0.0%</c:formatCode>
                <c:ptCount val="13"/>
                <c:pt idx="0">
                  <c:v>3.5999999999999996</c:v>
                </c:pt>
                <c:pt idx="1">
                  <c:v>3.1834862385321099</c:v>
                </c:pt>
                <c:pt idx="2">
                  <c:v>6.1911764705882355</c:v>
                </c:pt>
                <c:pt idx="3">
                  <c:v>0.39583333333333326</c:v>
                </c:pt>
                <c:pt idx="4">
                  <c:v>-0.26086956521739135</c:v>
                </c:pt>
                <c:pt idx="5">
                  <c:v>0.5</c:v>
                </c:pt>
                <c:pt idx="6">
                  <c:v>-0.30769230769230771</c:v>
                </c:pt>
                <c:pt idx="7">
                  <c:v>-5.4545454545454564E-2</c:v>
                </c:pt>
                <c:pt idx="8">
                  <c:v>-0.53378378378378377</c:v>
                </c:pt>
                <c:pt idx="9">
                  <c:v>-0.69932432432432434</c:v>
                </c:pt>
                <c:pt idx="10">
                  <c:v>-0.22666666666666668</c:v>
                </c:pt>
                <c:pt idx="12">
                  <c:v>0.30913642052565704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09-4634-AC0B-C684C7C1583D}"/>
            </c:ext>
          </c:extLst>
        </c:ser>
        <c:ser>
          <c:idx val="4"/>
          <c:order val="5"/>
          <c:tx>
            <c:strRef>
              <c:f>'Viajeros entr evol mensu FV'!$M$395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FV'!$M$396:$M$408</c:f>
              <c:numCache>
                <c:formatCode>0.0%</c:formatCode>
                <c:ptCount val="13"/>
                <c:pt idx="0">
                  <c:v>-0.28125</c:v>
                </c:pt>
                <c:pt idx="1">
                  <c:v>-4.0000000000000036E-2</c:v>
                </c:pt>
                <c:pt idx="2">
                  <c:v>-0.12678571428571428</c:v>
                </c:pt>
                <c:pt idx="3">
                  <c:v>-0.54729729729729737</c:v>
                </c:pt>
                <c:pt idx="4">
                  <c:v>1</c:v>
                </c:pt>
                <c:pt idx="5">
                  <c:v>0.875</c:v>
                </c:pt>
                <c:pt idx="6">
                  <c:v>-0.16279069767441856</c:v>
                </c:pt>
                <c:pt idx="7">
                  <c:v>3.7272727272727275</c:v>
                </c:pt>
                <c:pt idx="8">
                  <c:v>6.666666666666667</c:v>
                </c:pt>
                <c:pt idx="9">
                  <c:v>-0.2017937219730942</c:v>
                </c:pt>
                <c:pt idx="10">
                  <c:v>-0.16184971098265899</c:v>
                </c:pt>
                <c:pt idx="12">
                  <c:v>-0.12541806020066892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09-4634-AC0B-C684C7C15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F2-4A74-848F-E7FCFF8CEA0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FV'!$C$422:$C$434</c:f>
              <c:numCache>
                <c:formatCode>#,##0</c:formatCode>
                <c:ptCount val="13"/>
                <c:pt idx="0">
                  <c:v>6064</c:v>
                </c:pt>
                <c:pt idx="1">
                  <c:v>6047</c:v>
                </c:pt>
                <c:pt idx="2">
                  <c:v>5844</c:v>
                </c:pt>
                <c:pt idx="3">
                  <c:v>3047</c:v>
                </c:pt>
                <c:pt idx="4">
                  <c:v>824</c:v>
                </c:pt>
                <c:pt idx="5">
                  <c:v>1070</c:v>
                </c:pt>
                <c:pt idx="6">
                  <c:v>1319</c:v>
                </c:pt>
                <c:pt idx="7">
                  <c:v>749</c:v>
                </c:pt>
                <c:pt idx="8">
                  <c:v>835</c:v>
                </c:pt>
                <c:pt idx="9">
                  <c:v>4420</c:v>
                </c:pt>
                <c:pt idx="10">
                  <c:v>5054</c:v>
                </c:pt>
                <c:pt idx="11">
                  <c:v>6060</c:v>
                </c:pt>
                <c:pt idx="12">
                  <c:v>41333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2-4A74-848F-E7FCFF8CEA03}"/>
            </c:ext>
          </c:extLst>
        </c:ser>
        <c:ser>
          <c:idx val="5"/>
          <c:order val="1"/>
          <c:tx>
            <c:strRef>
              <c:f>'Viajeros entr evol mensu FV'!$G$420:$H$420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F2-4A74-848F-E7FCFF8CEA03}"/>
              </c:ext>
            </c:extLst>
          </c:dPt>
          <c:val>
            <c:numRef>
              <c:f>'Viajeros entr evol mensu FV'!$G$422:$G$434</c:f>
              <c:numCache>
                <c:formatCode>#,##0</c:formatCode>
                <c:ptCount val="13"/>
                <c:pt idx="0">
                  <c:v>816</c:v>
                </c:pt>
                <c:pt idx="1">
                  <c:v>604</c:v>
                </c:pt>
                <c:pt idx="2">
                  <c:v>889</c:v>
                </c:pt>
                <c:pt idx="3">
                  <c:v>586</c:v>
                </c:pt>
                <c:pt idx="4">
                  <c:v>582</c:v>
                </c:pt>
                <c:pt idx="5">
                  <c:v>635</c:v>
                </c:pt>
                <c:pt idx="6">
                  <c:v>1233</c:v>
                </c:pt>
                <c:pt idx="7">
                  <c:v>865</c:v>
                </c:pt>
                <c:pt idx="8">
                  <c:v>331</c:v>
                </c:pt>
                <c:pt idx="9">
                  <c:v>1456</c:v>
                </c:pt>
                <c:pt idx="10">
                  <c:v>2366</c:v>
                </c:pt>
                <c:pt idx="11">
                  <c:v>2432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2-4A74-848F-E7FCFF8CEA03}"/>
            </c:ext>
          </c:extLst>
        </c:ser>
        <c:ser>
          <c:idx val="0"/>
          <c:order val="2"/>
          <c:tx>
            <c:strRef>
              <c:f>'Viajeros entr evol mensu FV'!$I$420:$J$420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F2-4A74-848F-E7FCFF8CEA0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FV'!$I$422:$I$434</c:f>
              <c:numCache>
                <c:formatCode>#,##0</c:formatCode>
                <c:ptCount val="13"/>
                <c:pt idx="0">
                  <c:v>2442</c:v>
                </c:pt>
                <c:pt idx="1">
                  <c:v>2607</c:v>
                </c:pt>
                <c:pt idx="2">
                  <c:v>1454</c:v>
                </c:pt>
                <c:pt idx="3">
                  <c:v>2167</c:v>
                </c:pt>
                <c:pt idx="4">
                  <c:v>625</c:v>
                </c:pt>
                <c:pt idx="5">
                  <c:v>950</c:v>
                </c:pt>
                <c:pt idx="6">
                  <c:v>629</c:v>
                </c:pt>
                <c:pt idx="7">
                  <c:v>983</c:v>
                </c:pt>
                <c:pt idx="8">
                  <c:v>1297</c:v>
                </c:pt>
                <c:pt idx="9">
                  <c:v>1770</c:v>
                </c:pt>
                <c:pt idx="10">
                  <c:v>3052</c:v>
                </c:pt>
                <c:pt idx="11">
                  <c:v>3295</c:v>
                </c:pt>
                <c:pt idx="12">
                  <c:v>21271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F2-4A74-848F-E7FCFF8CEA03}"/>
            </c:ext>
          </c:extLst>
        </c:ser>
        <c:ser>
          <c:idx val="1"/>
          <c:order val="3"/>
          <c:tx>
            <c:strRef>
              <c:f>'Viajeros entr evol mensu FV'!$K$420:$L$420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F2-4A74-848F-E7FCFF8CEA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F2-4A74-848F-E7FCFF8CEA0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FV'!$K$422:$K$434</c:f>
              <c:numCache>
                <c:formatCode>#,##0</c:formatCode>
                <c:ptCount val="13"/>
                <c:pt idx="0">
                  <c:v>3415</c:v>
                </c:pt>
                <c:pt idx="1">
                  <c:v>2512</c:v>
                </c:pt>
                <c:pt idx="2">
                  <c:v>3063</c:v>
                </c:pt>
                <c:pt idx="3">
                  <c:v>1244</c:v>
                </c:pt>
                <c:pt idx="4">
                  <c:v>1192</c:v>
                </c:pt>
                <c:pt idx="5">
                  <c:v>1039</c:v>
                </c:pt>
                <c:pt idx="6">
                  <c:v>933</c:v>
                </c:pt>
                <c:pt idx="7">
                  <c:v>795</c:v>
                </c:pt>
                <c:pt idx="8">
                  <c:v>189</c:v>
                </c:pt>
                <c:pt idx="9">
                  <c:v>1213</c:v>
                </c:pt>
                <c:pt idx="10">
                  <c:v>2468</c:v>
                </c:pt>
                <c:pt idx="12">
                  <c:v>18063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F2-4A74-848F-E7FCFF8CE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F2-4A74-848F-E7FCFF8CEA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F2-4A74-848F-E7FCFF8CEA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F2-4A74-848F-E7FCFF8CEA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F2-4A74-848F-E7FCFF8CEA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F2-4A74-848F-E7FCFF8CEA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F2-4A74-848F-E7FCFF8CEA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F2-4A74-848F-E7FCFF8CEA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F2-4A74-848F-E7FCFF8CEA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F2-4A74-848F-E7FCFF8CEA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F2-4A74-848F-E7FCFF8CEA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F2-4A74-848F-E7FCFF8CEA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F2-4A74-848F-E7FCFF8CEA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F2-4A74-848F-E7FCFF8CEA03}"/>
              </c:ext>
            </c:extLst>
          </c:dPt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FV'!$L$422:$L$434</c:f>
              <c:numCache>
                <c:formatCode>0.0%</c:formatCode>
                <c:ptCount val="13"/>
                <c:pt idx="0">
                  <c:v>0.39844389844389849</c:v>
                </c:pt>
                <c:pt idx="1">
                  <c:v>-3.6440352896049077E-2</c:v>
                </c:pt>
                <c:pt idx="2">
                  <c:v>1.1066024759284732</c:v>
                </c:pt>
                <c:pt idx="3">
                  <c:v>-0.42593447161975084</c:v>
                </c:pt>
                <c:pt idx="4">
                  <c:v>0.90720000000000001</c:v>
                </c:pt>
                <c:pt idx="5">
                  <c:v>9.3684210526315814E-2</c:v>
                </c:pt>
                <c:pt idx="6">
                  <c:v>0.48330683624801263</c:v>
                </c:pt>
                <c:pt idx="7">
                  <c:v>-0.19125127161749744</c:v>
                </c:pt>
                <c:pt idx="8">
                  <c:v>-0.85427910562837317</c:v>
                </c:pt>
                <c:pt idx="9">
                  <c:v>-0.31468926553672316</c:v>
                </c:pt>
                <c:pt idx="10">
                  <c:v>-0.19134993446920057</c:v>
                </c:pt>
                <c:pt idx="12">
                  <c:v>4.8397863818423481E-3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F2-4A74-848F-E7FCFF8CEA03}"/>
            </c:ext>
          </c:extLst>
        </c:ser>
        <c:ser>
          <c:idx val="4"/>
          <c:order val="5"/>
          <c:tx>
            <c:strRef>
              <c:f>'Viajeros entr evol mensu FV'!$M$421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FV'!$M$422:$M$434</c:f>
              <c:numCache>
                <c:formatCode>0.0%</c:formatCode>
                <c:ptCount val="13"/>
                <c:pt idx="0">
                  <c:v>-0.43684036939313986</c:v>
                </c:pt>
                <c:pt idx="1">
                  <c:v>-0.58458739871010423</c:v>
                </c:pt>
                <c:pt idx="2">
                  <c:v>-0.47587268993839837</c:v>
                </c:pt>
                <c:pt idx="3">
                  <c:v>-0.59172957006892024</c:v>
                </c:pt>
                <c:pt idx="4">
                  <c:v>0.44660194174757284</c:v>
                </c:pt>
                <c:pt idx="5">
                  <c:v>-2.8971962616822444E-2</c:v>
                </c:pt>
                <c:pt idx="6">
                  <c:v>-0.29264594389689158</c:v>
                </c:pt>
                <c:pt idx="7">
                  <c:v>6.1415220293725037E-2</c:v>
                </c:pt>
                <c:pt idx="8">
                  <c:v>-0.77365269461077846</c:v>
                </c:pt>
                <c:pt idx="9">
                  <c:v>-0.72556561085972848</c:v>
                </c:pt>
                <c:pt idx="10">
                  <c:v>-0.51167392164622083</c:v>
                </c:pt>
                <c:pt idx="12">
                  <c:v>-0.48790859864485581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F2-4A74-848F-E7FCFF8CE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38-4D8A-B45C-69E1EB61879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FV'!$C$448:$C$460</c:f>
              <c:numCache>
                <c:formatCode>#,##0</c:formatCode>
                <c:ptCount val="13"/>
                <c:pt idx="0">
                  <c:v>92</c:v>
                </c:pt>
                <c:pt idx="1">
                  <c:v>108</c:v>
                </c:pt>
                <c:pt idx="2">
                  <c:v>188</c:v>
                </c:pt>
                <c:pt idx="3">
                  <c:v>209</c:v>
                </c:pt>
                <c:pt idx="4">
                  <c:v>131</c:v>
                </c:pt>
                <c:pt idx="5">
                  <c:v>724</c:v>
                </c:pt>
                <c:pt idx="6">
                  <c:v>2097</c:v>
                </c:pt>
                <c:pt idx="7">
                  <c:v>2198</c:v>
                </c:pt>
                <c:pt idx="8">
                  <c:v>702</c:v>
                </c:pt>
                <c:pt idx="9">
                  <c:v>189</c:v>
                </c:pt>
                <c:pt idx="10">
                  <c:v>90</c:v>
                </c:pt>
                <c:pt idx="11">
                  <c:v>114</c:v>
                </c:pt>
                <c:pt idx="12">
                  <c:v>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38-4D8A-B45C-69E1EB61879A}"/>
            </c:ext>
          </c:extLst>
        </c:ser>
        <c:ser>
          <c:idx val="5"/>
          <c:order val="1"/>
          <c:tx>
            <c:strRef>
              <c:f>'Viajeros entr evol mensu FV'!$G$446:$H$446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38-4D8A-B45C-69E1EB61879A}"/>
              </c:ext>
            </c:extLst>
          </c:dPt>
          <c:val>
            <c:numRef>
              <c:f>'Viajeros entr evol mensu FV'!$G$448:$G$460</c:f>
              <c:numCache>
                <c:formatCode>#,##0</c:formatCode>
                <c:ptCount val="13"/>
                <c:pt idx="0">
                  <c:v>21</c:v>
                </c:pt>
                <c:pt idx="1">
                  <c:v>29</c:v>
                </c:pt>
                <c:pt idx="2">
                  <c:v>40</c:v>
                </c:pt>
                <c:pt idx="3">
                  <c:v>89</c:v>
                </c:pt>
                <c:pt idx="4">
                  <c:v>178</c:v>
                </c:pt>
                <c:pt idx="5">
                  <c:v>159</c:v>
                </c:pt>
                <c:pt idx="6">
                  <c:v>290</c:v>
                </c:pt>
                <c:pt idx="7">
                  <c:v>574</c:v>
                </c:pt>
                <c:pt idx="8">
                  <c:v>470</c:v>
                </c:pt>
                <c:pt idx="9">
                  <c:v>402</c:v>
                </c:pt>
                <c:pt idx="10">
                  <c:v>199</c:v>
                </c:pt>
                <c:pt idx="11">
                  <c:v>149</c:v>
                </c:pt>
                <c:pt idx="12">
                  <c:v>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38-4D8A-B45C-69E1EB61879A}"/>
            </c:ext>
          </c:extLst>
        </c:ser>
        <c:ser>
          <c:idx val="0"/>
          <c:order val="2"/>
          <c:tx>
            <c:strRef>
              <c:f>'Viajeros entr evol mensu FV'!$I$446:$J$446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38-4D8A-B45C-69E1EB61879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FV'!$I$448:$I$460</c:f>
              <c:numCache>
                <c:formatCode>#,##0</c:formatCode>
                <c:ptCount val="13"/>
                <c:pt idx="0">
                  <c:v>137</c:v>
                </c:pt>
                <c:pt idx="1">
                  <c:v>218</c:v>
                </c:pt>
                <c:pt idx="2">
                  <c:v>292</c:v>
                </c:pt>
                <c:pt idx="3">
                  <c:v>340</c:v>
                </c:pt>
                <c:pt idx="4">
                  <c:v>443</c:v>
                </c:pt>
                <c:pt idx="5">
                  <c:v>944</c:v>
                </c:pt>
                <c:pt idx="6">
                  <c:v>1318</c:v>
                </c:pt>
                <c:pt idx="7">
                  <c:v>1445</c:v>
                </c:pt>
                <c:pt idx="8">
                  <c:v>1168</c:v>
                </c:pt>
                <c:pt idx="9">
                  <c:v>475</c:v>
                </c:pt>
                <c:pt idx="10">
                  <c:v>314</c:v>
                </c:pt>
                <c:pt idx="11">
                  <c:v>432</c:v>
                </c:pt>
                <c:pt idx="12">
                  <c:v>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38-4D8A-B45C-69E1EB61879A}"/>
            </c:ext>
          </c:extLst>
        </c:ser>
        <c:ser>
          <c:idx val="1"/>
          <c:order val="3"/>
          <c:tx>
            <c:strRef>
              <c:f>'Viajeros entr evol mensu FV'!$K$446:$L$446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38-4D8A-B45C-69E1EB6187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38-4D8A-B45C-69E1EB61879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FV'!$K$448:$K$460</c:f>
              <c:numCache>
                <c:formatCode>#,##0</c:formatCode>
                <c:ptCount val="13"/>
                <c:pt idx="0">
                  <c:v>242</c:v>
                </c:pt>
                <c:pt idx="1">
                  <c:v>414</c:v>
                </c:pt>
                <c:pt idx="2">
                  <c:v>449</c:v>
                </c:pt>
                <c:pt idx="3">
                  <c:v>509</c:v>
                </c:pt>
                <c:pt idx="4">
                  <c:v>286</c:v>
                </c:pt>
                <c:pt idx="5">
                  <c:v>458</c:v>
                </c:pt>
                <c:pt idx="6">
                  <c:v>1644</c:v>
                </c:pt>
                <c:pt idx="7">
                  <c:v>1681</c:v>
                </c:pt>
                <c:pt idx="8">
                  <c:v>866</c:v>
                </c:pt>
                <c:pt idx="9">
                  <c:v>327</c:v>
                </c:pt>
                <c:pt idx="10">
                  <c:v>207</c:v>
                </c:pt>
                <c:pt idx="12">
                  <c:v>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38-4D8A-B45C-69E1EB61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38-4D8A-B45C-69E1EB6187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38-4D8A-B45C-69E1EB6187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38-4D8A-B45C-69E1EB6187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38-4D8A-B45C-69E1EB6187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38-4D8A-B45C-69E1EB6187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38-4D8A-B45C-69E1EB6187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38-4D8A-B45C-69E1EB6187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38-4D8A-B45C-69E1EB6187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38-4D8A-B45C-69E1EB6187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38-4D8A-B45C-69E1EB6187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38-4D8A-B45C-69E1EB6187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38-4D8A-B45C-69E1EB6187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38-4D8A-B45C-69E1EB61879A}"/>
              </c:ext>
            </c:extLst>
          </c:dPt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FV'!$L$448:$L$460</c:f>
              <c:numCache>
                <c:formatCode>0.0%</c:formatCode>
                <c:ptCount val="13"/>
                <c:pt idx="0">
                  <c:v>0.76642335766423364</c:v>
                </c:pt>
                <c:pt idx="1">
                  <c:v>0.89908256880733939</c:v>
                </c:pt>
                <c:pt idx="2">
                  <c:v>0.53767123287671237</c:v>
                </c:pt>
                <c:pt idx="3">
                  <c:v>0.49705882352941178</c:v>
                </c:pt>
                <c:pt idx="4">
                  <c:v>-0.35440180586907444</c:v>
                </c:pt>
                <c:pt idx="5">
                  <c:v>-0.51483050847457634</c:v>
                </c:pt>
                <c:pt idx="6">
                  <c:v>0.24734446130500753</c:v>
                </c:pt>
                <c:pt idx="7">
                  <c:v>0.16332179930795854</c:v>
                </c:pt>
                <c:pt idx="8">
                  <c:v>-0.25856164383561642</c:v>
                </c:pt>
                <c:pt idx="9">
                  <c:v>-0.31157894736842107</c:v>
                </c:pt>
                <c:pt idx="10">
                  <c:v>-0.34076433121019112</c:v>
                </c:pt>
                <c:pt idx="12">
                  <c:v>-1.5506061460388576E-3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38-4D8A-B45C-69E1EB61879A}"/>
            </c:ext>
          </c:extLst>
        </c:ser>
        <c:ser>
          <c:idx val="4"/>
          <c:order val="5"/>
          <c:tx>
            <c:strRef>
              <c:f>'Viajeros entr evol mensu FV'!$M$447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FV'!$M$448:$M$460</c:f>
              <c:numCache>
                <c:formatCode>0.0%</c:formatCode>
                <c:ptCount val="13"/>
                <c:pt idx="0">
                  <c:v>1.6304347826086958</c:v>
                </c:pt>
                <c:pt idx="1">
                  <c:v>2.8333333333333335</c:v>
                </c:pt>
                <c:pt idx="2">
                  <c:v>1.3882978723404253</c:v>
                </c:pt>
                <c:pt idx="3">
                  <c:v>1.4354066985645932</c:v>
                </c:pt>
                <c:pt idx="4">
                  <c:v>1.1832061068702289</c:v>
                </c:pt>
                <c:pt idx="5">
                  <c:v>-0.36740331491712708</c:v>
                </c:pt>
                <c:pt idx="6">
                  <c:v>-0.21602288984263229</c:v>
                </c:pt>
                <c:pt idx="7">
                  <c:v>-0.23521383075523206</c:v>
                </c:pt>
                <c:pt idx="8">
                  <c:v>0.23361823361823353</c:v>
                </c:pt>
                <c:pt idx="9">
                  <c:v>0.73015873015873023</c:v>
                </c:pt>
                <c:pt idx="10">
                  <c:v>1.2999999999999998</c:v>
                </c:pt>
                <c:pt idx="12">
                  <c:v>5.276456599286572E-2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38-4D8A-B45C-69E1EB61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1E-4FC4-85AC-E54C5829DEB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LZ'!$C$9:$C$21</c:f>
              <c:numCache>
                <c:formatCode>#,##0</c:formatCode>
                <c:ptCount val="13"/>
                <c:pt idx="0">
                  <c:v>180023</c:v>
                </c:pt>
                <c:pt idx="1">
                  <c:v>185299</c:v>
                </c:pt>
                <c:pt idx="2">
                  <c:v>210524</c:v>
                </c:pt>
                <c:pt idx="3">
                  <c:v>203372</c:v>
                </c:pt>
                <c:pt idx="4">
                  <c:v>190911</c:v>
                </c:pt>
                <c:pt idx="5">
                  <c:v>188754</c:v>
                </c:pt>
                <c:pt idx="6">
                  <c:v>212514</c:v>
                </c:pt>
                <c:pt idx="7">
                  <c:v>213417</c:v>
                </c:pt>
                <c:pt idx="8">
                  <c:v>193981</c:v>
                </c:pt>
                <c:pt idx="9">
                  <c:v>206049</c:v>
                </c:pt>
                <c:pt idx="10">
                  <c:v>177246</c:v>
                </c:pt>
                <c:pt idx="11">
                  <c:v>186090</c:v>
                </c:pt>
                <c:pt idx="12">
                  <c:v>2348180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1E-4FC4-85AC-E54C5829DEBB}"/>
            </c:ext>
          </c:extLst>
        </c:ser>
        <c:ser>
          <c:idx val="5"/>
          <c:order val="1"/>
          <c:tx>
            <c:strRef>
              <c:f>'Viajeros entr evol mensu LZ'!$G$7:$H$7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1E-4FC4-85AC-E54C5829DEBB}"/>
              </c:ext>
            </c:extLst>
          </c:dPt>
          <c:val>
            <c:numRef>
              <c:f>'Viajeros entr evol mensu LZ'!$G$9:$G$21</c:f>
              <c:numCache>
                <c:formatCode>#,##0</c:formatCode>
                <c:ptCount val="13"/>
                <c:pt idx="0">
                  <c:v>13747</c:v>
                </c:pt>
                <c:pt idx="1">
                  <c:v>7118</c:v>
                </c:pt>
                <c:pt idx="2">
                  <c:v>11595</c:v>
                </c:pt>
                <c:pt idx="3">
                  <c:v>16456</c:v>
                </c:pt>
                <c:pt idx="4">
                  <c:v>27825</c:v>
                </c:pt>
                <c:pt idx="5">
                  <c:v>43635</c:v>
                </c:pt>
                <c:pt idx="6">
                  <c:v>98811</c:v>
                </c:pt>
                <c:pt idx="7">
                  <c:v>144612</c:v>
                </c:pt>
                <c:pt idx="8">
                  <c:v>124861</c:v>
                </c:pt>
                <c:pt idx="9">
                  <c:v>171979</c:v>
                </c:pt>
                <c:pt idx="10">
                  <c:v>160920</c:v>
                </c:pt>
                <c:pt idx="11">
                  <c:v>135964</c:v>
                </c:pt>
                <c:pt idx="12">
                  <c:v>957523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1E-4FC4-85AC-E54C5829DEBB}"/>
            </c:ext>
          </c:extLst>
        </c:ser>
        <c:ser>
          <c:idx val="0"/>
          <c:order val="2"/>
          <c:tx>
            <c:strRef>
              <c:f>'Viajeros entr evol mensu LZ'!$I$7:$J$7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1E-4FC4-85AC-E54C5829DEB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LZ'!$I$9:$I$21</c:f>
              <c:numCache>
                <c:formatCode>#,##0</c:formatCode>
                <c:ptCount val="13"/>
                <c:pt idx="0">
                  <c:v>117917</c:v>
                </c:pt>
                <c:pt idx="1">
                  <c:v>166830</c:v>
                </c:pt>
                <c:pt idx="2">
                  <c:v>186552</c:v>
                </c:pt>
                <c:pt idx="3">
                  <c:v>198697</c:v>
                </c:pt>
                <c:pt idx="4">
                  <c:v>177987</c:v>
                </c:pt>
                <c:pt idx="5">
                  <c:v>189047</c:v>
                </c:pt>
                <c:pt idx="6">
                  <c:v>212958</c:v>
                </c:pt>
                <c:pt idx="7">
                  <c:v>215129</c:v>
                </c:pt>
                <c:pt idx="8">
                  <c:v>186150</c:v>
                </c:pt>
                <c:pt idx="9">
                  <c:v>213668</c:v>
                </c:pt>
                <c:pt idx="10">
                  <c:v>186027</c:v>
                </c:pt>
                <c:pt idx="11">
                  <c:v>200622</c:v>
                </c:pt>
                <c:pt idx="12">
                  <c:v>2251584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1E-4FC4-85AC-E54C5829DEBB}"/>
            </c:ext>
          </c:extLst>
        </c:ser>
        <c:ser>
          <c:idx val="1"/>
          <c:order val="3"/>
          <c:tx>
            <c:strRef>
              <c:f>'Viajeros entr evol mensu LZ'!$K$7:$L$7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1E-4FC4-85AC-E54C5829DE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1E-4FC4-85AC-E54C5829DEB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LZ'!$K$9:$K$21</c:f>
              <c:numCache>
                <c:formatCode>#,##0</c:formatCode>
                <c:ptCount val="13"/>
                <c:pt idx="0">
                  <c:v>184861</c:v>
                </c:pt>
                <c:pt idx="1">
                  <c:v>190451</c:v>
                </c:pt>
                <c:pt idx="2">
                  <c:v>203934</c:v>
                </c:pt>
                <c:pt idx="3">
                  <c:v>210697</c:v>
                </c:pt>
                <c:pt idx="4">
                  <c:v>193259</c:v>
                </c:pt>
                <c:pt idx="5">
                  <c:v>200568</c:v>
                </c:pt>
                <c:pt idx="6">
                  <c:v>217886</c:v>
                </c:pt>
                <c:pt idx="7">
                  <c:v>223604</c:v>
                </c:pt>
                <c:pt idx="8">
                  <c:v>192783</c:v>
                </c:pt>
                <c:pt idx="9">
                  <c:v>219291</c:v>
                </c:pt>
                <c:pt idx="10">
                  <c:v>195452</c:v>
                </c:pt>
                <c:pt idx="12">
                  <c:v>2232786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1E-4FC4-85AC-E54C5829D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1E-4FC4-85AC-E54C5829DE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1E-4FC4-85AC-E54C5829DE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1E-4FC4-85AC-E54C5829DE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1E-4FC4-85AC-E54C5829DE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1E-4FC4-85AC-E54C5829DE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1E-4FC4-85AC-E54C5829DE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1E-4FC4-85AC-E54C5829DE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1E-4FC4-85AC-E54C5829DE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1E-4FC4-85AC-E54C5829DE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1E-4FC4-85AC-E54C5829DE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1E-4FC4-85AC-E54C5829DE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1E-4FC4-85AC-E54C5829DE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1E-4FC4-85AC-E54C5829DEBB}"/>
              </c:ext>
            </c:extLst>
          </c:dPt>
          <c:cat>
            <c:strRef>
              <c:f>'Viajeros entr evol mensu LZ'!$B$9:$B$20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LZ'!$L$9:$L$21</c:f>
              <c:numCache>
                <c:formatCode>0.0%</c:formatCode>
                <c:ptCount val="13"/>
                <c:pt idx="0">
                  <c:v>0.5677213633318352</c:v>
                </c:pt>
                <c:pt idx="1">
                  <c:v>0.14158724450038962</c:v>
                </c:pt>
                <c:pt idx="2">
                  <c:v>9.3175093271581133E-2</c:v>
                </c:pt>
                <c:pt idx="3">
                  <c:v>6.03934634141432E-2</c:v>
                </c:pt>
                <c:pt idx="4">
                  <c:v>8.5804019394674969E-2</c:v>
                </c:pt>
                <c:pt idx="5">
                  <c:v>6.0942516940231783E-2</c:v>
                </c:pt>
                <c:pt idx="6">
                  <c:v>2.3140713192272733E-2</c:v>
                </c:pt>
                <c:pt idx="7">
                  <c:v>3.9394967670560499E-2</c:v>
                </c:pt>
                <c:pt idx="8">
                  <c:v>3.5632554391619609E-2</c:v>
                </c:pt>
                <c:pt idx="9">
                  <c:v>2.6316528446000298E-2</c:v>
                </c:pt>
                <c:pt idx="10">
                  <c:v>5.0664688459202134E-2</c:v>
                </c:pt>
                <c:pt idx="12">
                  <c:v>8.8653032089331729E-2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1E-4FC4-85AC-E54C5829DEBB}"/>
            </c:ext>
          </c:extLst>
        </c:ser>
        <c:ser>
          <c:idx val="4"/>
          <c:order val="5"/>
          <c:tx>
            <c:strRef>
              <c:f>'Viajeros entr evol mensu LZ'!$M$8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LZ'!$M$9:$M$21</c:f>
              <c:numCache>
                <c:formatCode>0.0%</c:formatCode>
                <c:ptCount val="13"/>
                <c:pt idx="0">
                  <c:v>2.6874343833843461E-2</c:v>
                </c:pt>
                <c:pt idx="1">
                  <c:v>2.7803711838704004E-2</c:v>
                </c:pt>
                <c:pt idx="2">
                  <c:v>-3.1302844331287605E-2</c:v>
                </c:pt>
                <c:pt idx="3">
                  <c:v>3.6017740888617977E-2</c:v>
                </c:pt>
                <c:pt idx="4">
                  <c:v>1.2298924629801311E-2</c:v>
                </c:pt>
                <c:pt idx="5">
                  <c:v>6.2589402078896406E-2</c:v>
                </c:pt>
                <c:pt idx="6">
                  <c:v>2.5278334603837882E-2</c:v>
                </c:pt>
                <c:pt idx="7">
                  <c:v>4.7732842275920007E-2</c:v>
                </c:pt>
                <c:pt idx="8">
                  <c:v>-6.1758625844798853E-3</c:v>
                </c:pt>
                <c:pt idx="9">
                  <c:v>6.4266266761789703E-2</c:v>
                </c:pt>
                <c:pt idx="10">
                  <c:v>0.10271599923270491</c:v>
                </c:pt>
                <c:pt idx="12">
                  <c:v>3.2697991295459472E-2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1E-4FC4-85AC-E54C5829D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65-4E5F-9D03-366B12A0E93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LZ'!$C$471:$C$483</c:f>
              <c:numCache>
                <c:formatCode>#,##0</c:formatCode>
                <c:ptCount val="13"/>
                <c:pt idx="0">
                  <c:v>3490</c:v>
                </c:pt>
                <c:pt idx="1">
                  <c:v>3192</c:v>
                </c:pt>
                <c:pt idx="2">
                  <c:v>2942</c:v>
                </c:pt>
                <c:pt idx="3">
                  <c:v>2807</c:v>
                </c:pt>
                <c:pt idx="4">
                  <c:v>3448</c:v>
                </c:pt>
                <c:pt idx="5">
                  <c:v>3427</c:v>
                </c:pt>
                <c:pt idx="6">
                  <c:v>2920</c:v>
                </c:pt>
                <c:pt idx="7">
                  <c:v>3216</c:v>
                </c:pt>
                <c:pt idx="8">
                  <c:v>2303</c:v>
                </c:pt>
                <c:pt idx="9">
                  <c:v>2389</c:v>
                </c:pt>
                <c:pt idx="10">
                  <c:v>2575</c:v>
                </c:pt>
                <c:pt idx="11">
                  <c:v>2740</c:v>
                </c:pt>
                <c:pt idx="12">
                  <c:v>35449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5-4E5F-9D03-366B12A0E93E}"/>
            </c:ext>
          </c:extLst>
        </c:ser>
        <c:ser>
          <c:idx val="5"/>
          <c:order val="1"/>
          <c:tx>
            <c:strRef>
              <c:f>'Viajeros entr evol mensu LZ'!$G$469:$H$469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65-4E5F-9D03-366B12A0E93E}"/>
              </c:ext>
            </c:extLst>
          </c:dPt>
          <c:val>
            <c:numRef>
              <c:f>'Viajeros entr evol mensu LZ'!$G$471:$G$483</c:f>
              <c:numCache>
                <c:formatCode>#,##0</c:formatCode>
                <c:ptCount val="13"/>
                <c:pt idx="0">
                  <c:v>472</c:v>
                </c:pt>
                <c:pt idx="1">
                  <c:v>51</c:v>
                </c:pt>
                <c:pt idx="2">
                  <c:v>83</c:v>
                </c:pt>
                <c:pt idx="3">
                  <c:v>59</c:v>
                </c:pt>
                <c:pt idx="4">
                  <c:v>123</c:v>
                </c:pt>
                <c:pt idx="5">
                  <c:v>478</c:v>
                </c:pt>
                <c:pt idx="6">
                  <c:v>1432</c:v>
                </c:pt>
                <c:pt idx="7">
                  <c:v>1433</c:v>
                </c:pt>
                <c:pt idx="8">
                  <c:v>1223</c:v>
                </c:pt>
                <c:pt idx="9">
                  <c:v>1827</c:v>
                </c:pt>
                <c:pt idx="10">
                  <c:v>1926</c:v>
                </c:pt>
                <c:pt idx="11">
                  <c:v>2127</c:v>
                </c:pt>
                <c:pt idx="12">
                  <c:v>11234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65-4E5F-9D03-366B12A0E93E}"/>
            </c:ext>
          </c:extLst>
        </c:ser>
        <c:ser>
          <c:idx val="0"/>
          <c:order val="2"/>
          <c:tx>
            <c:strRef>
              <c:f>'Viajeros entr evol mensu LZ'!$I$469:$J$469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65-4E5F-9D03-366B12A0E93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LZ'!$I$471:$I$483</c:f>
              <c:numCache>
                <c:formatCode>#,##0</c:formatCode>
                <c:ptCount val="13"/>
                <c:pt idx="0">
                  <c:v>2596</c:v>
                </c:pt>
                <c:pt idx="1">
                  <c:v>2707</c:v>
                </c:pt>
                <c:pt idx="2">
                  <c:v>2162</c:v>
                </c:pt>
                <c:pt idx="3">
                  <c:v>2438</c:v>
                </c:pt>
                <c:pt idx="4">
                  <c:v>2156</c:v>
                </c:pt>
                <c:pt idx="5">
                  <c:v>2462</c:v>
                </c:pt>
                <c:pt idx="6">
                  <c:v>2969</c:v>
                </c:pt>
                <c:pt idx="7">
                  <c:v>2570</c:v>
                </c:pt>
                <c:pt idx="8">
                  <c:v>2132</c:v>
                </c:pt>
                <c:pt idx="9">
                  <c:v>2351</c:v>
                </c:pt>
                <c:pt idx="10">
                  <c:v>2025</c:v>
                </c:pt>
                <c:pt idx="11">
                  <c:v>3042</c:v>
                </c:pt>
                <c:pt idx="12">
                  <c:v>29610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65-4E5F-9D03-366B12A0E93E}"/>
            </c:ext>
          </c:extLst>
        </c:ser>
        <c:ser>
          <c:idx val="1"/>
          <c:order val="3"/>
          <c:tx>
            <c:strRef>
              <c:f>'Viajeros entr evol mensu LZ'!$K$469:$L$469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65-4E5F-9D03-366B12A0E9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65-4E5F-9D03-366B12A0E93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LZ'!$K$471:$K$483</c:f>
              <c:numCache>
                <c:formatCode>#,##0</c:formatCode>
                <c:ptCount val="13"/>
                <c:pt idx="0">
                  <c:v>2628</c:v>
                </c:pt>
                <c:pt idx="1">
                  <c:v>3110</c:v>
                </c:pt>
                <c:pt idx="2">
                  <c:v>2360</c:v>
                </c:pt>
                <c:pt idx="3">
                  <c:v>2880</c:v>
                </c:pt>
                <c:pt idx="4">
                  <c:v>2705</c:v>
                </c:pt>
                <c:pt idx="5">
                  <c:v>2415</c:v>
                </c:pt>
                <c:pt idx="6">
                  <c:v>3089</c:v>
                </c:pt>
                <c:pt idx="7">
                  <c:v>2772</c:v>
                </c:pt>
                <c:pt idx="8">
                  <c:v>2959</c:v>
                </c:pt>
                <c:pt idx="9">
                  <c:v>2748</c:v>
                </c:pt>
                <c:pt idx="10">
                  <c:v>2979</c:v>
                </c:pt>
                <c:pt idx="12">
                  <c:v>30645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65-4E5F-9D03-366B12A0E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65-4E5F-9D03-366B12A0E9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65-4E5F-9D03-366B12A0E9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65-4E5F-9D03-366B12A0E9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65-4E5F-9D03-366B12A0E9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65-4E5F-9D03-366B12A0E9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65-4E5F-9D03-366B12A0E9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65-4E5F-9D03-366B12A0E9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65-4E5F-9D03-366B12A0E9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65-4E5F-9D03-366B12A0E9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65-4E5F-9D03-366B12A0E9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65-4E5F-9D03-366B12A0E9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65-4E5F-9D03-366B12A0E9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65-4E5F-9D03-366B12A0E93E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LZ'!$L$471:$L$483</c:f>
              <c:numCache>
                <c:formatCode>0.0%</c:formatCode>
                <c:ptCount val="13"/>
                <c:pt idx="0">
                  <c:v>1.2326656394453073E-2</c:v>
                </c:pt>
                <c:pt idx="1">
                  <c:v>0.14887329146656825</c:v>
                </c:pt>
                <c:pt idx="2">
                  <c:v>9.1581868640147945E-2</c:v>
                </c:pt>
                <c:pt idx="3">
                  <c:v>0.18129614438063979</c:v>
                </c:pt>
                <c:pt idx="4">
                  <c:v>0.25463821892393312</c:v>
                </c:pt>
                <c:pt idx="5">
                  <c:v>-1.9090170593013767E-2</c:v>
                </c:pt>
                <c:pt idx="6">
                  <c:v>4.0417649040080939E-2</c:v>
                </c:pt>
                <c:pt idx="7">
                  <c:v>7.8599221789883211E-2</c:v>
                </c:pt>
                <c:pt idx="8">
                  <c:v>0.38789868667917449</c:v>
                </c:pt>
                <c:pt idx="9">
                  <c:v>0.16886431305827299</c:v>
                </c:pt>
                <c:pt idx="10">
                  <c:v>0.47111111111111104</c:v>
                </c:pt>
                <c:pt idx="12">
                  <c:v>0.15345528455284563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65-4E5F-9D03-366B12A0E93E}"/>
            </c:ext>
          </c:extLst>
        </c:ser>
        <c:ser>
          <c:idx val="4"/>
          <c:order val="5"/>
          <c:tx>
            <c:strRef>
              <c:f>'Viajeros entr evol mensu LZ'!$M$470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LZ'!$M$471:$M$483</c:f>
              <c:numCache>
                <c:formatCode>0.0%</c:formatCode>
                <c:ptCount val="13"/>
                <c:pt idx="0">
                  <c:v>-0.24699140401146136</c:v>
                </c:pt>
                <c:pt idx="1">
                  <c:v>-2.5689223057644095E-2</c:v>
                </c:pt>
                <c:pt idx="2">
                  <c:v>-0.19782460910944932</c:v>
                </c:pt>
                <c:pt idx="3">
                  <c:v>2.6006412540078294E-2</c:v>
                </c:pt>
                <c:pt idx="4">
                  <c:v>-0.21548723897911837</c:v>
                </c:pt>
                <c:pt idx="5">
                  <c:v>-0.29530201342281881</c:v>
                </c:pt>
                <c:pt idx="6">
                  <c:v>5.7876712328767121E-2</c:v>
                </c:pt>
                <c:pt idx="7">
                  <c:v>-0.13805970149253732</c:v>
                </c:pt>
                <c:pt idx="8">
                  <c:v>0.28484585323491096</c:v>
                </c:pt>
                <c:pt idx="9">
                  <c:v>0.15027208036835504</c:v>
                </c:pt>
                <c:pt idx="10">
                  <c:v>0.15689320388349515</c:v>
                </c:pt>
                <c:pt idx="12">
                  <c:v>-6.3101898560029346E-2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65-4E5F-9D03-366B12A0E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CB-4182-B1B7-EEDE74CC3EF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LZ'!$C$498:$C$510</c:f>
              <c:numCache>
                <c:formatCode>#,##0</c:formatCode>
                <c:ptCount val="13"/>
                <c:pt idx="0">
                  <c:v>17</c:v>
                </c:pt>
                <c:pt idx="1">
                  <c:v>9</c:v>
                </c:pt>
                <c:pt idx="2">
                  <c:v>17</c:v>
                </c:pt>
                <c:pt idx="3">
                  <c:v>20</c:v>
                </c:pt>
                <c:pt idx="4">
                  <c:v>8</c:v>
                </c:pt>
                <c:pt idx="5">
                  <c:v>30</c:v>
                </c:pt>
                <c:pt idx="6">
                  <c:v>9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7</c:v>
                </c:pt>
                <c:pt idx="11">
                  <c:v>17</c:v>
                </c:pt>
                <c:pt idx="12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CB-4182-B1B7-EEDE74CC3EF8}"/>
            </c:ext>
          </c:extLst>
        </c:ser>
        <c:ser>
          <c:idx val="5"/>
          <c:order val="1"/>
          <c:tx>
            <c:strRef>
              <c:f>'Viajeros entr evol mensu LZ'!$G$496:$H$496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CB-4182-B1B7-EEDE74CC3EF8}"/>
              </c:ext>
            </c:extLst>
          </c:dPt>
          <c:val>
            <c:numRef>
              <c:f>'Viajeros entr evol mensu LZ'!$G$498:$G$510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12</c:v>
                </c:pt>
                <c:pt idx="10">
                  <c:v>5</c:v>
                </c:pt>
                <c:pt idx="11">
                  <c:v>15</c:v>
                </c:pt>
                <c:pt idx="12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CB-4182-B1B7-EEDE74CC3EF8}"/>
            </c:ext>
          </c:extLst>
        </c:ser>
        <c:ser>
          <c:idx val="0"/>
          <c:order val="2"/>
          <c:tx>
            <c:strRef>
              <c:f>'Viajeros entr evol mensu LZ'!$I$496:$J$496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CB-4182-B1B7-EEDE74CC3EF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LZ'!$I$498:$I$510</c:f>
              <c:numCache>
                <c:formatCode>#,##0</c:formatCode>
                <c:ptCount val="13"/>
                <c:pt idx="0">
                  <c:v>15</c:v>
                </c:pt>
                <c:pt idx="1">
                  <c:v>27</c:v>
                </c:pt>
                <c:pt idx="2">
                  <c:v>14</c:v>
                </c:pt>
                <c:pt idx="3">
                  <c:v>10</c:v>
                </c:pt>
                <c:pt idx="4">
                  <c:v>2</c:v>
                </c:pt>
                <c:pt idx="5">
                  <c:v>26</c:v>
                </c:pt>
                <c:pt idx="6">
                  <c:v>10</c:v>
                </c:pt>
                <c:pt idx="7">
                  <c:v>5</c:v>
                </c:pt>
                <c:pt idx="8">
                  <c:v>5</c:v>
                </c:pt>
                <c:pt idx="9">
                  <c:v>14</c:v>
                </c:pt>
                <c:pt idx="10">
                  <c:v>19</c:v>
                </c:pt>
                <c:pt idx="11">
                  <c:v>42</c:v>
                </c:pt>
                <c:pt idx="12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CB-4182-B1B7-EEDE74CC3EF8}"/>
            </c:ext>
          </c:extLst>
        </c:ser>
        <c:ser>
          <c:idx val="1"/>
          <c:order val="3"/>
          <c:tx>
            <c:strRef>
              <c:f>'Viajeros entr evol mensu LZ'!$K$496:$L$496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CB-4182-B1B7-EEDE74CC3E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CB-4182-B1B7-EEDE74CC3EF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LZ'!$K$498:$K$510</c:f>
              <c:numCache>
                <c:formatCode>#,##0</c:formatCode>
                <c:ptCount val="13"/>
                <c:pt idx="0">
                  <c:v>10</c:v>
                </c:pt>
                <c:pt idx="1">
                  <c:v>26</c:v>
                </c:pt>
                <c:pt idx="2">
                  <c:v>15</c:v>
                </c:pt>
                <c:pt idx="3">
                  <c:v>7</c:v>
                </c:pt>
                <c:pt idx="4">
                  <c:v>1</c:v>
                </c:pt>
                <c:pt idx="5">
                  <c:v>97</c:v>
                </c:pt>
                <c:pt idx="6">
                  <c:v>21</c:v>
                </c:pt>
                <c:pt idx="7">
                  <c:v>1</c:v>
                </c:pt>
                <c:pt idx="8">
                  <c:v>20</c:v>
                </c:pt>
                <c:pt idx="9">
                  <c:v>11</c:v>
                </c:pt>
                <c:pt idx="10">
                  <c:v>16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CB-4182-B1B7-EEDE74CC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CB-4182-B1B7-EEDE74CC3E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CB-4182-B1B7-EEDE74CC3E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CB-4182-B1B7-EEDE74CC3E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CB-4182-B1B7-EEDE74CC3E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CB-4182-B1B7-EEDE74CC3E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CB-4182-B1B7-EEDE74CC3E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CB-4182-B1B7-EEDE74CC3E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CB-4182-B1B7-EEDE74CC3E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CB-4182-B1B7-EEDE74CC3E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CB-4182-B1B7-EEDE74CC3E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CB-4182-B1B7-EEDE74CC3E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CB-4182-B1B7-EEDE74CC3E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CB-4182-B1B7-EEDE74CC3EF8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LZ'!$L$498:$L$510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-3.703703703703709E-2</c:v>
                </c:pt>
                <c:pt idx="2">
                  <c:v>7.1428571428571397E-2</c:v>
                </c:pt>
                <c:pt idx="3">
                  <c:v>-0.30000000000000004</c:v>
                </c:pt>
                <c:pt idx="4">
                  <c:v>-0.5</c:v>
                </c:pt>
                <c:pt idx="5">
                  <c:v>2.7307692307692308</c:v>
                </c:pt>
                <c:pt idx="6">
                  <c:v>1.1000000000000001</c:v>
                </c:pt>
                <c:pt idx="7">
                  <c:v>-0.8</c:v>
                </c:pt>
                <c:pt idx="8">
                  <c:v>3</c:v>
                </c:pt>
                <c:pt idx="9">
                  <c:v>-0.2142857142857143</c:v>
                </c:pt>
                <c:pt idx="10">
                  <c:v>-0.15789473684210531</c:v>
                </c:pt>
                <c:pt idx="12">
                  <c:v>0.53061224489795911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CB-4182-B1B7-EEDE74CC3EF8}"/>
            </c:ext>
          </c:extLst>
        </c:ser>
        <c:ser>
          <c:idx val="4"/>
          <c:order val="5"/>
          <c:tx>
            <c:strRef>
              <c:f>'Viajeros entr evol mensu LZ'!$M$497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LZ'!$M$498:$M$510</c:f>
              <c:numCache>
                <c:formatCode>0.0%</c:formatCode>
                <c:ptCount val="13"/>
                <c:pt idx="0">
                  <c:v>-0.41176470588235292</c:v>
                </c:pt>
                <c:pt idx="1">
                  <c:v>1.8888888888888888</c:v>
                </c:pt>
                <c:pt idx="2">
                  <c:v>-0.11764705882352944</c:v>
                </c:pt>
                <c:pt idx="3">
                  <c:v>-0.65</c:v>
                </c:pt>
                <c:pt idx="4">
                  <c:v>-0.875</c:v>
                </c:pt>
                <c:pt idx="5">
                  <c:v>2.2333333333333334</c:v>
                </c:pt>
                <c:pt idx="6">
                  <c:v>1.3333333333333335</c:v>
                </c:pt>
                <c:pt idx="7">
                  <c:v>-0.75</c:v>
                </c:pt>
                <c:pt idx="8">
                  <c:v>9</c:v>
                </c:pt>
                <c:pt idx="9">
                  <c:v>1.2000000000000002</c:v>
                </c:pt>
                <c:pt idx="10">
                  <c:v>1.2857142857142856</c:v>
                </c:pt>
                <c:pt idx="12">
                  <c:v>0.7578125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CB-4182-B1B7-EEDE74CC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29-4C3C-8E5F-77AEF8351FB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LZ'!$C$521:$C$533</c:f>
              <c:numCache>
                <c:formatCode>#,##0</c:formatCode>
                <c:ptCount val="13"/>
                <c:pt idx="0">
                  <c:v>115</c:v>
                </c:pt>
                <c:pt idx="1">
                  <c:v>228</c:v>
                </c:pt>
                <c:pt idx="2">
                  <c:v>186</c:v>
                </c:pt>
                <c:pt idx="3">
                  <c:v>211</c:v>
                </c:pt>
                <c:pt idx="4">
                  <c:v>156</c:v>
                </c:pt>
                <c:pt idx="5">
                  <c:v>104</c:v>
                </c:pt>
                <c:pt idx="6">
                  <c:v>240</c:v>
                </c:pt>
                <c:pt idx="7">
                  <c:v>261</c:v>
                </c:pt>
                <c:pt idx="8">
                  <c:v>214</c:v>
                </c:pt>
                <c:pt idx="9">
                  <c:v>207</c:v>
                </c:pt>
                <c:pt idx="10">
                  <c:v>142</c:v>
                </c:pt>
                <c:pt idx="11">
                  <c:v>226</c:v>
                </c:pt>
                <c:pt idx="12">
                  <c:v>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29-4C3C-8E5F-77AEF8351FB2}"/>
            </c:ext>
          </c:extLst>
        </c:ser>
        <c:ser>
          <c:idx val="5"/>
          <c:order val="1"/>
          <c:tx>
            <c:strRef>
              <c:f>'Viajeros entr evol mensu LZ'!$G$519:$H$519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29-4C3C-8E5F-77AEF8351FB2}"/>
              </c:ext>
            </c:extLst>
          </c:dPt>
          <c:val>
            <c:numRef>
              <c:f>'Viajeros entr evol mensu LZ'!$G$521:$G$533</c:f>
              <c:numCache>
                <c:formatCode>#,##0</c:formatCode>
                <c:ptCount val="13"/>
                <c:pt idx="0">
                  <c:v>120</c:v>
                </c:pt>
                <c:pt idx="1">
                  <c:v>121</c:v>
                </c:pt>
                <c:pt idx="2">
                  <c:v>134</c:v>
                </c:pt>
                <c:pt idx="3">
                  <c:v>479</c:v>
                </c:pt>
                <c:pt idx="4">
                  <c:v>329</c:v>
                </c:pt>
                <c:pt idx="5">
                  <c:v>183</c:v>
                </c:pt>
                <c:pt idx="6">
                  <c:v>230</c:v>
                </c:pt>
                <c:pt idx="7">
                  <c:v>320</c:v>
                </c:pt>
                <c:pt idx="8">
                  <c:v>208</c:v>
                </c:pt>
                <c:pt idx="9">
                  <c:v>299</c:v>
                </c:pt>
                <c:pt idx="10">
                  <c:v>240</c:v>
                </c:pt>
                <c:pt idx="11">
                  <c:v>354</c:v>
                </c:pt>
                <c:pt idx="12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29-4C3C-8E5F-77AEF8351FB2}"/>
            </c:ext>
          </c:extLst>
        </c:ser>
        <c:ser>
          <c:idx val="0"/>
          <c:order val="2"/>
          <c:tx>
            <c:strRef>
              <c:f>'Viajeros entr evol mensu LZ'!$I$519:$J$519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29-4C3C-8E5F-77AEF8351FB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LZ'!$I$521:$I$533</c:f>
              <c:numCache>
                <c:formatCode>#,##0</c:formatCode>
                <c:ptCount val="13"/>
                <c:pt idx="0">
                  <c:v>137</c:v>
                </c:pt>
                <c:pt idx="1">
                  <c:v>405</c:v>
                </c:pt>
                <c:pt idx="2">
                  <c:v>264</c:v>
                </c:pt>
                <c:pt idx="3">
                  <c:v>395</c:v>
                </c:pt>
                <c:pt idx="4">
                  <c:v>245</c:v>
                </c:pt>
                <c:pt idx="5">
                  <c:v>113</c:v>
                </c:pt>
                <c:pt idx="6">
                  <c:v>241</c:v>
                </c:pt>
                <c:pt idx="7">
                  <c:v>373</c:v>
                </c:pt>
                <c:pt idx="8">
                  <c:v>309</c:v>
                </c:pt>
                <c:pt idx="9">
                  <c:v>280</c:v>
                </c:pt>
                <c:pt idx="10">
                  <c:v>239</c:v>
                </c:pt>
                <c:pt idx="11">
                  <c:v>317</c:v>
                </c:pt>
                <c:pt idx="12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29-4C3C-8E5F-77AEF8351FB2}"/>
            </c:ext>
          </c:extLst>
        </c:ser>
        <c:ser>
          <c:idx val="1"/>
          <c:order val="3"/>
          <c:tx>
            <c:strRef>
              <c:f>'Viajeros entr evol mensu LZ'!$K$519:$L$519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29-4C3C-8E5F-77AEF8351F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29-4C3C-8E5F-77AEF8351FB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LZ'!$K$521:$K$533</c:f>
              <c:numCache>
                <c:formatCode>#,##0</c:formatCode>
                <c:ptCount val="13"/>
                <c:pt idx="0">
                  <c:v>286</c:v>
                </c:pt>
                <c:pt idx="1">
                  <c:v>324</c:v>
                </c:pt>
                <c:pt idx="2">
                  <c:v>258</c:v>
                </c:pt>
                <c:pt idx="3">
                  <c:v>517</c:v>
                </c:pt>
                <c:pt idx="4">
                  <c:v>217</c:v>
                </c:pt>
                <c:pt idx="5">
                  <c:v>141</c:v>
                </c:pt>
                <c:pt idx="6">
                  <c:v>248</c:v>
                </c:pt>
                <c:pt idx="7">
                  <c:v>452</c:v>
                </c:pt>
                <c:pt idx="8">
                  <c:v>270</c:v>
                </c:pt>
                <c:pt idx="9">
                  <c:v>267</c:v>
                </c:pt>
                <c:pt idx="10">
                  <c:v>211</c:v>
                </c:pt>
                <c:pt idx="12">
                  <c:v>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29-4C3C-8E5F-77AEF8351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29-4C3C-8E5F-77AEF8351F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29-4C3C-8E5F-77AEF8351F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29-4C3C-8E5F-77AEF8351F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29-4C3C-8E5F-77AEF8351F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29-4C3C-8E5F-77AEF8351F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29-4C3C-8E5F-77AEF8351F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29-4C3C-8E5F-77AEF8351F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29-4C3C-8E5F-77AEF8351F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29-4C3C-8E5F-77AEF8351F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29-4C3C-8E5F-77AEF8351F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29-4C3C-8E5F-77AEF8351F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29-4C3C-8E5F-77AEF8351F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29-4C3C-8E5F-77AEF8351FB2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LZ'!$L$521:$L$533</c:f>
              <c:numCache>
                <c:formatCode>0.0%</c:formatCode>
                <c:ptCount val="13"/>
                <c:pt idx="0">
                  <c:v>1.0875912408759123</c:v>
                </c:pt>
                <c:pt idx="1">
                  <c:v>-0.19999999999999996</c:v>
                </c:pt>
                <c:pt idx="2">
                  <c:v>-2.2727272727272707E-2</c:v>
                </c:pt>
                <c:pt idx="3">
                  <c:v>0.30886075949367098</c:v>
                </c:pt>
                <c:pt idx="4">
                  <c:v>-0.11428571428571432</c:v>
                </c:pt>
                <c:pt idx="5">
                  <c:v>0.24778761061946897</c:v>
                </c:pt>
                <c:pt idx="6">
                  <c:v>2.9045643153526868E-2</c:v>
                </c:pt>
                <c:pt idx="7">
                  <c:v>0.21179624664879348</c:v>
                </c:pt>
                <c:pt idx="8">
                  <c:v>-0.12621359223300976</c:v>
                </c:pt>
                <c:pt idx="9">
                  <c:v>-4.6428571428571375E-2</c:v>
                </c:pt>
                <c:pt idx="10">
                  <c:v>-0.11715481171548114</c:v>
                </c:pt>
                <c:pt idx="12">
                  <c:v>6.3312229256914376E-2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29-4C3C-8E5F-77AEF8351FB2}"/>
            </c:ext>
          </c:extLst>
        </c:ser>
        <c:ser>
          <c:idx val="4"/>
          <c:order val="5"/>
          <c:tx>
            <c:strRef>
              <c:f>'Viajeros entr evol mensu LZ'!$M$520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LZ'!$M$521:$M$533</c:f>
              <c:numCache>
                <c:formatCode>0.0%</c:formatCode>
                <c:ptCount val="13"/>
                <c:pt idx="0">
                  <c:v>1.4869565217391303</c:v>
                </c:pt>
                <c:pt idx="1">
                  <c:v>0.42105263157894735</c:v>
                </c:pt>
                <c:pt idx="2">
                  <c:v>0.38709677419354849</c:v>
                </c:pt>
                <c:pt idx="3">
                  <c:v>1.4502369668246446</c:v>
                </c:pt>
                <c:pt idx="4">
                  <c:v>0.39102564102564097</c:v>
                </c:pt>
                <c:pt idx="5">
                  <c:v>0.35576923076923084</c:v>
                </c:pt>
                <c:pt idx="6">
                  <c:v>3.3333333333333437E-2</c:v>
                </c:pt>
                <c:pt idx="7">
                  <c:v>0.73180076628352486</c:v>
                </c:pt>
                <c:pt idx="8">
                  <c:v>0.26168224299065423</c:v>
                </c:pt>
                <c:pt idx="9">
                  <c:v>0.28985507246376807</c:v>
                </c:pt>
                <c:pt idx="10">
                  <c:v>0.4859154929577465</c:v>
                </c:pt>
                <c:pt idx="12">
                  <c:v>0.54602713178294571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29-4C3C-8E5F-77AEF8351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45-4181-B7D3-8B0143A5E9F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LZ'!$C$544:$C$556</c:f>
              <c:numCache>
                <c:formatCode>#,##0</c:formatCode>
                <c:ptCount val="13"/>
                <c:pt idx="0">
                  <c:v>170</c:v>
                </c:pt>
                <c:pt idx="1">
                  <c:v>266</c:v>
                </c:pt>
                <c:pt idx="2">
                  <c:v>316</c:v>
                </c:pt>
                <c:pt idx="3">
                  <c:v>290</c:v>
                </c:pt>
                <c:pt idx="4">
                  <c:v>311</c:v>
                </c:pt>
                <c:pt idx="5">
                  <c:v>193</c:v>
                </c:pt>
                <c:pt idx="6">
                  <c:v>113</c:v>
                </c:pt>
                <c:pt idx="7">
                  <c:v>120</c:v>
                </c:pt>
                <c:pt idx="8">
                  <c:v>137</c:v>
                </c:pt>
                <c:pt idx="9">
                  <c:v>158</c:v>
                </c:pt>
                <c:pt idx="10">
                  <c:v>184</c:v>
                </c:pt>
                <c:pt idx="11">
                  <c:v>269</c:v>
                </c:pt>
                <c:pt idx="12">
                  <c:v>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5-4181-B7D3-8B0143A5E9F1}"/>
            </c:ext>
          </c:extLst>
        </c:ser>
        <c:ser>
          <c:idx val="5"/>
          <c:order val="1"/>
          <c:tx>
            <c:strRef>
              <c:f>'Viajeros entr evol mensu LZ'!$G$542:$H$542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45-4181-B7D3-8B0143A5E9F1}"/>
              </c:ext>
            </c:extLst>
          </c:dPt>
          <c:val>
            <c:numRef>
              <c:f>'Viajeros entr evol mensu LZ'!$G$544:$G$556</c:f>
              <c:numCache>
                <c:formatCode>#,##0</c:formatCode>
                <c:ptCount val="13"/>
                <c:pt idx="0">
                  <c:v>43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28</c:v>
                </c:pt>
                <c:pt idx="6">
                  <c:v>66</c:v>
                </c:pt>
                <c:pt idx="7">
                  <c:v>80</c:v>
                </c:pt>
                <c:pt idx="8">
                  <c:v>52</c:v>
                </c:pt>
                <c:pt idx="9">
                  <c:v>132</c:v>
                </c:pt>
                <c:pt idx="10">
                  <c:v>154</c:v>
                </c:pt>
                <c:pt idx="11">
                  <c:v>200</c:v>
                </c:pt>
                <c:pt idx="12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45-4181-B7D3-8B0143A5E9F1}"/>
            </c:ext>
          </c:extLst>
        </c:ser>
        <c:ser>
          <c:idx val="0"/>
          <c:order val="2"/>
          <c:tx>
            <c:strRef>
              <c:f>'Viajeros entr evol mensu LZ'!$I$542:$J$542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45-4181-B7D3-8B0143A5E9F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LZ'!$I$544:$I$556</c:f>
              <c:numCache>
                <c:formatCode>#,##0</c:formatCode>
                <c:ptCount val="13"/>
                <c:pt idx="0">
                  <c:v>183</c:v>
                </c:pt>
                <c:pt idx="1">
                  <c:v>277</c:v>
                </c:pt>
                <c:pt idx="2">
                  <c:v>241</c:v>
                </c:pt>
                <c:pt idx="3">
                  <c:v>279</c:v>
                </c:pt>
                <c:pt idx="4">
                  <c:v>209</c:v>
                </c:pt>
                <c:pt idx="5">
                  <c:v>156</c:v>
                </c:pt>
                <c:pt idx="6">
                  <c:v>134</c:v>
                </c:pt>
                <c:pt idx="7">
                  <c:v>117</c:v>
                </c:pt>
                <c:pt idx="8">
                  <c:v>179</c:v>
                </c:pt>
                <c:pt idx="9">
                  <c:v>188</c:v>
                </c:pt>
                <c:pt idx="10">
                  <c:v>200</c:v>
                </c:pt>
                <c:pt idx="11">
                  <c:v>418</c:v>
                </c:pt>
                <c:pt idx="12">
                  <c:v>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45-4181-B7D3-8B0143A5E9F1}"/>
            </c:ext>
          </c:extLst>
        </c:ser>
        <c:ser>
          <c:idx val="1"/>
          <c:order val="3"/>
          <c:tx>
            <c:strRef>
              <c:f>'Viajeros entr evol mensu LZ'!$K$542:$L$542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45-4181-B7D3-8B0143A5E9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45-4181-B7D3-8B0143A5E9F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LZ'!$K$544:$K$556</c:f>
              <c:numCache>
                <c:formatCode>#,##0</c:formatCode>
                <c:ptCount val="13"/>
                <c:pt idx="0">
                  <c:v>289</c:v>
                </c:pt>
                <c:pt idx="1">
                  <c:v>332</c:v>
                </c:pt>
                <c:pt idx="2">
                  <c:v>359</c:v>
                </c:pt>
                <c:pt idx="3">
                  <c:v>354</c:v>
                </c:pt>
                <c:pt idx="4">
                  <c:v>402</c:v>
                </c:pt>
                <c:pt idx="5">
                  <c:v>245</c:v>
                </c:pt>
                <c:pt idx="6">
                  <c:v>124</c:v>
                </c:pt>
                <c:pt idx="7">
                  <c:v>141</c:v>
                </c:pt>
                <c:pt idx="8">
                  <c:v>173</c:v>
                </c:pt>
                <c:pt idx="9">
                  <c:v>248</c:v>
                </c:pt>
                <c:pt idx="10">
                  <c:v>250</c:v>
                </c:pt>
                <c:pt idx="12">
                  <c:v>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45-4181-B7D3-8B0143A5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45-4181-B7D3-8B0143A5E9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45-4181-B7D3-8B0143A5E9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45-4181-B7D3-8B0143A5E9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45-4181-B7D3-8B0143A5E9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45-4181-B7D3-8B0143A5E9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45-4181-B7D3-8B0143A5E9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45-4181-B7D3-8B0143A5E9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45-4181-B7D3-8B0143A5E9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45-4181-B7D3-8B0143A5E9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45-4181-B7D3-8B0143A5E9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45-4181-B7D3-8B0143A5E9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45-4181-B7D3-8B0143A5E9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45-4181-B7D3-8B0143A5E9F1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LZ'!$L$544:$L$556</c:f>
              <c:numCache>
                <c:formatCode>0.0%</c:formatCode>
                <c:ptCount val="13"/>
                <c:pt idx="0">
                  <c:v>0.57923497267759561</c:v>
                </c:pt>
                <c:pt idx="1">
                  <c:v>0.1985559566787003</c:v>
                </c:pt>
                <c:pt idx="2">
                  <c:v>0.48962655601659755</c:v>
                </c:pt>
                <c:pt idx="3">
                  <c:v>0.26881720430107525</c:v>
                </c:pt>
                <c:pt idx="4">
                  <c:v>0.92344497607655507</c:v>
                </c:pt>
                <c:pt idx="5">
                  <c:v>0.57051282051282048</c:v>
                </c:pt>
                <c:pt idx="6">
                  <c:v>-7.4626865671641784E-2</c:v>
                </c:pt>
                <c:pt idx="7">
                  <c:v>0.20512820512820507</c:v>
                </c:pt>
                <c:pt idx="8">
                  <c:v>-3.3519553072625663E-2</c:v>
                </c:pt>
                <c:pt idx="9">
                  <c:v>0.31914893617021267</c:v>
                </c:pt>
                <c:pt idx="10">
                  <c:v>0.25</c:v>
                </c:pt>
                <c:pt idx="12">
                  <c:v>0.34858992140545531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45-4181-B7D3-8B0143A5E9F1}"/>
            </c:ext>
          </c:extLst>
        </c:ser>
        <c:ser>
          <c:idx val="4"/>
          <c:order val="5"/>
          <c:tx>
            <c:strRef>
              <c:f>'Viajeros entr evol mensu LZ'!$M$543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LZ'!$M$544:$M$556</c:f>
              <c:numCache>
                <c:formatCode>0.0%</c:formatCode>
                <c:ptCount val="13"/>
                <c:pt idx="0">
                  <c:v>0.7</c:v>
                </c:pt>
                <c:pt idx="1">
                  <c:v>0.24812030075187974</c:v>
                </c:pt>
                <c:pt idx="2">
                  <c:v>0.13607594936708867</c:v>
                </c:pt>
                <c:pt idx="3">
                  <c:v>0.22068965517241379</c:v>
                </c:pt>
                <c:pt idx="4">
                  <c:v>0.292604501607717</c:v>
                </c:pt>
                <c:pt idx="5">
                  <c:v>0.26943005181347157</c:v>
                </c:pt>
                <c:pt idx="6">
                  <c:v>9.7345132743362761E-2</c:v>
                </c:pt>
                <c:pt idx="7">
                  <c:v>0.17500000000000004</c:v>
                </c:pt>
                <c:pt idx="8">
                  <c:v>0.26277372262773713</c:v>
                </c:pt>
                <c:pt idx="9">
                  <c:v>0.56962025316455689</c:v>
                </c:pt>
                <c:pt idx="10">
                  <c:v>0.35869565217391308</c:v>
                </c:pt>
                <c:pt idx="12">
                  <c:v>0.29185119574844998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45-4181-B7D3-8B0143A5E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84-490D-A625-948C9D3FEA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LZ'!$C$567:$C$579</c:f>
              <c:numCache>
                <c:formatCode>#,##0</c:formatCode>
                <c:ptCount val="13"/>
                <c:pt idx="0">
                  <c:v>223</c:v>
                </c:pt>
                <c:pt idx="1">
                  <c:v>93</c:v>
                </c:pt>
                <c:pt idx="2">
                  <c:v>109</c:v>
                </c:pt>
                <c:pt idx="3">
                  <c:v>153</c:v>
                </c:pt>
                <c:pt idx="4">
                  <c:v>146</c:v>
                </c:pt>
                <c:pt idx="5">
                  <c:v>136</c:v>
                </c:pt>
                <c:pt idx="6">
                  <c:v>85</c:v>
                </c:pt>
                <c:pt idx="7">
                  <c:v>77</c:v>
                </c:pt>
                <c:pt idx="8">
                  <c:v>90</c:v>
                </c:pt>
                <c:pt idx="9">
                  <c:v>80</c:v>
                </c:pt>
                <c:pt idx="10">
                  <c:v>107</c:v>
                </c:pt>
                <c:pt idx="11">
                  <c:v>140</c:v>
                </c:pt>
                <c:pt idx="12">
                  <c:v>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4-490D-A625-948C9D3FEAF9}"/>
            </c:ext>
          </c:extLst>
        </c:ser>
        <c:ser>
          <c:idx val="5"/>
          <c:order val="1"/>
          <c:tx>
            <c:strRef>
              <c:f>'Viajeros entr evol mensu LZ'!$G$565:$H$565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84-490D-A625-948C9D3FEAF9}"/>
              </c:ext>
            </c:extLst>
          </c:dPt>
          <c:val>
            <c:numRef>
              <c:f>'Viajeros entr evol mensu LZ'!$G$567:$G$579</c:f>
              <c:numCache>
                <c:formatCode>#,##0</c:formatCode>
                <c:ptCount val="13"/>
                <c:pt idx="0">
                  <c:v>8</c:v>
                </c:pt>
                <c:pt idx="1">
                  <c:v>6</c:v>
                </c:pt>
                <c:pt idx="2">
                  <c:v>15</c:v>
                </c:pt>
                <c:pt idx="3">
                  <c:v>13</c:v>
                </c:pt>
                <c:pt idx="4">
                  <c:v>24</c:v>
                </c:pt>
                <c:pt idx="5">
                  <c:v>15</c:v>
                </c:pt>
                <c:pt idx="6">
                  <c:v>37</c:v>
                </c:pt>
                <c:pt idx="7">
                  <c:v>20</c:v>
                </c:pt>
                <c:pt idx="8">
                  <c:v>60</c:v>
                </c:pt>
                <c:pt idx="9">
                  <c:v>38</c:v>
                </c:pt>
                <c:pt idx="10">
                  <c:v>104</c:v>
                </c:pt>
                <c:pt idx="11">
                  <c:v>75</c:v>
                </c:pt>
                <c:pt idx="12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84-490D-A625-948C9D3FEAF9}"/>
            </c:ext>
          </c:extLst>
        </c:ser>
        <c:ser>
          <c:idx val="0"/>
          <c:order val="2"/>
          <c:tx>
            <c:strRef>
              <c:f>'Viajeros entr evol mensu LZ'!$I$565:$J$565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84-490D-A625-948C9D3FEA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LZ'!$I$567:$I$579</c:f>
              <c:numCache>
                <c:formatCode>#,##0</c:formatCode>
                <c:ptCount val="13"/>
                <c:pt idx="0">
                  <c:v>83</c:v>
                </c:pt>
                <c:pt idx="1">
                  <c:v>107</c:v>
                </c:pt>
                <c:pt idx="2">
                  <c:v>149</c:v>
                </c:pt>
                <c:pt idx="3">
                  <c:v>93</c:v>
                </c:pt>
                <c:pt idx="4">
                  <c:v>139</c:v>
                </c:pt>
                <c:pt idx="5">
                  <c:v>115</c:v>
                </c:pt>
                <c:pt idx="6">
                  <c:v>108</c:v>
                </c:pt>
                <c:pt idx="7">
                  <c:v>146</c:v>
                </c:pt>
                <c:pt idx="8">
                  <c:v>97</c:v>
                </c:pt>
                <c:pt idx="9">
                  <c:v>234</c:v>
                </c:pt>
                <c:pt idx="10">
                  <c:v>338</c:v>
                </c:pt>
                <c:pt idx="11">
                  <c:v>428</c:v>
                </c:pt>
                <c:pt idx="12">
                  <c:v>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84-490D-A625-948C9D3FEAF9}"/>
            </c:ext>
          </c:extLst>
        </c:ser>
        <c:ser>
          <c:idx val="1"/>
          <c:order val="3"/>
          <c:tx>
            <c:strRef>
              <c:f>'Viajeros entr evol mensu LZ'!$K$565:$L$565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84-490D-A625-948C9D3FEA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84-490D-A625-948C9D3FEA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LZ'!$K$567:$K$579</c:f>
              <c:numCache>
                <c:formatCode>#,##0</c:formatCode>
                <c:ptCount val="13"/>
                <c:pt idx="0">
                  <c:v>501</c:v>
                </c:pt>
                <c:pt idx="1">
                  <c:v>383</c:v>
                </c:pt>
                <c:pt idx="2">
                  <c:v>287</c:v>
                </c:pt>
                <c:pt idx="3">
                  <c:v>115</c:v>
                </c:pt>
                <c:pt idx="4">
                  <c:v>131</c:v>
                </c:pt>
                <c:pt idx="5">
                  <c:v>77</c:v>
                </c:pt>
                <c:pt idx="6">
                  <c:v>108</c:v>
                </c:pt>
                <c:pt idx="7">
                  <c:v>109</c:v>
                </c:pt>
                <c:pt idx="8">
                  <c:v>72</c:v>
                </c:pt>
                <c:pt idx="9">
                  <c:v>127</c:v>
                </c:pt>
                <c:pt idx="10">
                  <c:v>331</c:v>
                </c:pt>
                <c:pt idx="12">
                  <c:v>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84-490D-A625-948C9D3FE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84-490D-A625-948C9D3FEA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84-490D-A625-948C9D3FEA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84-490D-A625-948C9D3FEA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84-490D-A625-948C9D3FEA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84-490D-A625-948C9D3FEA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84-490D-A625-948C9D3FEA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84-490D-A625-948C9D3FEA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84-490D-A625-948C9D3FEA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84-490D-A625-948C9D3FEA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84-490D-A625-948C9D3FEA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84-490D-A625-948C9D3FEA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84-490D-A625-948C9D3FEA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84-490D-A625-948C9D3FEAF9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LZ'!$L$567:$L$579</c:f>
              <c:numCache>
                <c:formatCode>0.0%</c:formatCode>
                <c:ptCount val="13"/>
                <c:pt idx="0">
                  <c:v>5.0361445783132526</c:v>
                </c:pt>
                <c:pt idx="1">
                  <c:v>2.5794392523364484</c:v>
                </c:pt>
                <c:pt idx="2">
                  <c:v>0.9261744966442953</c:v>
                </c:pt>
                <c:pt idx="3">
                  <c:v>0.23655913978494625</c:v>
                </c:pt>
                <c:pt idx="4">
                  <c:v>-5.7553956834532349E-2</c:v>
                </c:pt>
                <c:pt idx="5">
                  <c:v>-0.33043478260869563</c:v>
                </c:pt>
                <c:pt idx="6">
                  <c:v>0</c:v>
                </c:pt>
                <c:pt idx="7">
                  <c:v>-0.25342465753424659</c:v>
                </c:pt>
                <c:pt idx="8">
                  <c:v>-0.25773195876288657</c:v>
                </c:pt>
                <c:pt idx="9">
                  <c:v>-0.45726495726495731</c:v>
                </c:pt>
                <c:pt idx="10">
                  <c:v>-2.0710059171597628E-2</c:v>
                </c:pt>
                <c:pt idx="12">
                  <c:v>0.39279055313859534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84-490D-A625-948C9D3FEAF9}"/>
            </c:ext>
          </c:extLst>
        </c:ser>
        <c:ser>
          <c:idx val="4"/>
          <c:order val="5"/>
          <c:tx>
            <c:strRef>
              <c:f>'Viajeros entr evol mensu LZ'!$M$566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LZ'!$M$567:$M$579</c:f>
              <c:numCache>
                <c:formatCode>0.0%</c:formatCode>
                <c:ptCount val="13"/>
                <c:pt idx="0">
                  <c:v>1.2466367713004485</c:v>
                </c:pt>
                <c:pt idx="1">
                  <c:v>3.118279569892473</c:v>
                </c:pt>
                <c:pt idx="2">
                  <c:v>1.6330275229357798</c:v>
                </c:pt>
                <c:pt idx="3">
                  <c:v>-0.24836601307189543</c:v>
                </c:pt>
                <c:pt idx="4">
                  <c:v>-0.10273972602739723</c:v>
                </c:pt>
                <c:pt idx="5">
                  <c:v>-0.43382352941176472</c:v>
                </c:pt>
                <c:pt idx="6">
                  <c:v>0.27058823529411757</c:v>
                </c:pt>
                <c:pt idx="7">
                  <c:v>0.4155844155844155</c:v>
                </c:pt>
                <c:pt idx="8">
                  <c:v>-0.19999999999999996</c:v>
                </c:pt>
                <c:pt idx="9">
                  <c:v>0.58749999999999991</c:v>
                </c:pt>
                <c:pt idx="10">
                  <c:v>2.0934579439252334</c:v>
                </c:pt>
                <c:pt idx="12">
                  <c:v>0.72517321016166281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84-490D-A625-948C9D3FE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BE-4BC5-BEC3-0A1E005831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48072</c:v>
                </c:pt>
                <c:pt idx="1">
                  <c:v>50062</c:v>
                </c:pt>
                <c:pt idx="2">
                  <c:v>68079</c:v>
                </c:pt>
                <c:pt idx="3">
                  <c:v>90935</c:v>
                </c:pt>
                <c:pt idx="4">
                  <c:v>97560</c:v>
                </c:pt>
                <c:pt idx="5">
                  <c:v>111970</c:v>
                </c:pt>
                <c:pt idx="6">
                  <c:v>121911</c:v>
                </c:pt>
                <c:pt idx="7">
                  <c:v>140178</c:v>
                </c:pt>
                <c:pt idx="8">
                  <c:v>95274</c:v>
                </c:pt>
                <c:pt idx="9">
                  <c:v>86172</c:v>
                </c:pt>
                <c:pt idx="10">
                  <c:v>67229</c:v>
                </c:pt>
                <c:pt idx="11">
                  <c:v>70115</c:v>
                </c:pt>
                <c:pt idx="12">
                  <c:v>1047557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E-4BC5-BEC3-0A1E00583198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BE-4BC5-BEC3-0A1E00583198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19622</c:v>
                </c:pt>
                <c:pt idx="1">
                  <c:v>26605</c:v>
                </c:pt>
                <c:pt idx="2">
                  <c:v>37583</c:v>
                </c:pt>
                <c:pt idx="3">
                  <c:v>46938</c:v>
                </c:pt>
                <c:pt idx="4">
                  <c:v>63699</c:v>
                </c:pt>
                <c:pt idx="5">
                  <c:v>78711</c:v>
                </c:pt>
                <c:pt idx="6">
                  <c:v>111387</c:v>
                </c:pt>
                <c:pt idx="7">
                  <c:v>124590</c:v>
                </c:pt>
                <c:pt idx="8">
                  <c:v>97380</c:v>
                </c:pt>
                <c:pt idx="9">
                  <c:v>80120</c:v>
                </c:pt>
                <c:pt idx="10">
                  <c:v>52993</c:v>
                </c:pt>
                <c:pt idx="11">
                  <c:v>60673</c:v>
                </c:pt>
                <c:pt idx="12">
                  <c:v>800301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BE-4BC5-BEC3-0A1E00583198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BE-4BC5-BEC3-0A1E005831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41772</c:v>
                </c:pt>
                <c:pt idx="1">
                  <c:v>57069</c:v>
                </c:pt>
                <c:pt idx="2">
                  <c:v>61733</c:v>
                </c:pt>
                <c:pt idx="3">
                  <c:v>90297</c:v>
                </c:pt>
                <c:pt idx="4">
                  <c:v>94965</c:v>
                </c:pt>
                <c:pt idx="5">
                  <c:v>101392</c:v>
                </c:pt>
                <c:pt idx="6">
                  <c:v>135433</c:v>
                </c:pt>
                <c:pt idx="7">
                  <c:v>123326</c:v>
                </c:pt>
                <c:pt idx="8">
                  <c:v>96096</c:v>
                </c:pt>
                <c:pt idx="9">
                  <c:v>81068</c:v>
                </c:pt>
                <c:pt idx="10">
                  <c:v>64837</c:v>
                </c:pt>
                <c:pt idx="11">
                  <c:v>68793</c:v>
                </c:pt>
                <c:pt idx="12">
                  <c:v>1016781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BE-4BC5-BEC3-0A1E00583198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BE-4BC5-BEC3-0A1E005831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BE-4BC5-BEC3-0A1E005831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60988</c:v>
                </c:pt>
                <c:pt idx="1">
                  <c:v>55517</c:v>
                </c:pt>
                <c:pt idx="2">
                  <c:v>71069</c:v>
                </c:pt>
                <c:pt idx="3">
                  <c:v>94971</c:v>
                </c:pt>
                <c:pt idx="4">
                  <c:v>86334</c:v>
                </c:pt>
                <c:pt idx="5">
                  <c:v>122586</c:v>
                </c:pt>
                <c:pt idx="6">
                  <c:v>123126</c:v>
                </c:pt>
                <c:pt idx="7">
                  <c:v>117887</c:v>
                </c:pt>
                <c:pt idx="8">
                  <c:v>102289</c:v>
                </c:pt>
                <c:pt idx="9">
                  <c:v>83091</c:v>
                </c:pt>
                <c:pt idx="10">
                  <c:v>60693</c:v>
                </c:pt>
                <c:pt idx="12">
                  <c:v>978551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BE-4BC5-BEC3-0A1E00583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BE-4BC5-BEC3-0A1E005831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BE-4BC5-BEC3-0A1E005831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BE-4BC5-BEC3-0A1E005831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BE-4BC5-BEC3-0A1E005831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BE-4BC5-BEC3-0A1E005831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BE-4BC5-BEC3-0A1E005831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BE-4BC5-BEC3-0A1E005831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BE-4BC5-BEC3-0A1E005831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BE-4BC5-BEC3-0A1E005831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BE-4BC5-BEC3-0A1E005831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BE-4BC5-BEC3-0A1E005831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BE-4BC5-BEC3-0A1E005831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BE-4BC5-BEC3-0A1E0058319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0.46002106674327292</c:v>
                </c:pt>
                <c:pt idx="1">
                  <c:v>-2.7195149731027324E-2</c:v>
                </c:pt>
                <c:pt idx="2">
                  <c:v>0.1512319180989099</c:v>
                </c:pt>
                <c:pt idx="3">
                  <c:v>5.1762517027143851E-2</c:v>
                </c:pt>
                <c:pt idx="4">
                  <c:v>-9.0886115937450662E-2</c:v>
                </c:pt>
                <c:pt idx="5">
                  <c:v>0.20903029824838248</c:v>
                </c:pt>
                <c:pt idx="6">
                  <c:v>-9.0871501037413371E-2</c:v>
                </c:pt>
                <c:pt idx="7">
                  <c:v>-4.4102622318083817E-2</c:v>
                </c:pt>
                <c:pt idx="8">
                  <c:v>6.44459706959708E-2</c:v>
                </c:pt>
                <c:pt idx="9">
                  <c:v>2.4954359303301032E-2</c:v>
                </c:pt>
                <c:pt idx="10">
                  <c:v>-6.3914123108718801E-2</c:v>
                </c:pt>
                <c:pt idx="12">
                  <c:v>3.2239859576281615E-2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BE-4BC5-BEC3-0A1E00583198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0.26868031286403737</c:v>
                </c:pt>
                <c:pt idx="1">
                  <c:v>0.10896488354440503</c:v>
                </c:pt>
                <c:pt idx="2">
                  <c:v>4.3919564035899361E-2</c:v>
                </c:pt>
                <c:pt idx="3">
                  <c:v>4.4383350745037742E-2</c:v>
                </c:pt>
                <c:pt idx="4">
                  <c:v>-0.11506765067650682</c:v>
                </c:pt>
                <c:pt idx="5">
                  <c:v>9.4811110118781849E-2</c:v>
                </c:pt>
                <c:pt idx="6">
                  <c:v>9.9662868814134331E-3</c:v>
                </c:pt>
                <c:pt idx="7">
                  <c:v>-0.15901924695743985</c:v>
                </c:pt>
                <c:pt idx="8">
                  <c:v>7.3629741587421638E-2</c:v>
                </c:pt>
                <c:pt idx="9">
                  <c:v>-3.5754073248851159E-2</c:v>
                </c:pt>
                <c:pt idx="10">
                  <c:v>-9.7219949724077437E-2</c:v>
                </c:pt>
                <c:pt idx="12">
                  <c:v>1.1345941754088429E-3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BE-4BC5-BEC3-0A1E00583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C0-493F-85FA-20F671191C4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LZ'!$C$590:$C$602</c:f>
              <c:numCache>
                <c:formatCode>#,##0</c:formatCode>
                <c:ptCount val="13"/>
                <c:pt idx="0">
                  <c:v>176</c:v>
                </c:pt>
                <c:pt idx="1">
                  <c:v>107</c:v>
                </c:pt>
                <c:pt idx="2">
                  <c:v>130</c:v>
                </c:pt>
                <c:pt idx="3">
                  <c:v>96</c:v>
                </c:pt>
                <c:pt idx="4">
                  <c:v>106</c:v>
                </c:pt>
                <c:pt idx="5">
                  <c:v>79</c:v>
                </c:pt>
                <c:pt idx="6">
                  <c:v>81</c:v>
                </c:pt>
                <c:pt idx="7">
                  <c:v>80</c:v>
                </c:pt>
                <c:pt idx="8">
                  <c:v>113</c:v>
                </c:pt>
                <c:pt idx="9">
                  <c:v>144</c:v>
                </c:pt>
                <c:pt idx="10">
                  <c:v>132</c:v>
                </c:pt>
                <c:pt idx="11">
                  <c:v>227</c:v>
                </c:pt>
                <c:pt idx="12">
                  <c:v>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0-493F-85FA-20F671191C4B}"/>
            </c:ext>
          </c:extLst>
        </c:ser>
        <c:ser>
          <c:idx val="5"/>
          <c:order val="1"/>
          <c:tx>
            <c:strRef>
              <c:f>'Viajeros entr evol mensu LZ'!$G$588:$H$588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C0-493F-85FA-20F671191C4B}"/>
              </c:ext>
            </c:extLst>
          </c:dPt>
          <c:val>
            <c:numRef>
              <c:f>'Viajeros entr evol mensu LZ'!$G$590:$G$602</c:f>
              <c:numCache>
                <c:formatCode>#,##0</c:formatCode>
                <c:ptCount val="13"/>
                <c:pt idx="0">
                  <c:v>53</c:v>
                </c:pt>
                <c:pt idx="1">
                  <c:v>18</c:v>
                </c:pt>
                <c:pt idx="2">
                  <c:v>15</c:v>
                </c:pt>
                <c:pt idx="3">
                  <c:v>8</c:v>
                </c:pt>
                <c:pt idx="4">
                  <c:v>22</c:v>
                </c:pt>
                <c:pt idx="5">
                  <c:v>21</c:v>
                </c:pt>
                <c:pt idx="6">
                  <c:v>45</c:v>
                </c:pt>
                <c:pt idx="7">
                  <c:v>40</c:v>
                </c:pt>
                <c:pt idx="8">
                  <c:v>29</c:v>
                </c:pt>
                <c:pt idx="9">
                  <c:v>65</c:v>
                </c:pt>
                <c:pt idx="10">
                  <c:v>63</c:v>
                </c:pt>
                <c:pt idx="11">
                  <c:v>142</c:v>
                </c:pt>
                <c:pt idx="12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C0-493F-85FA-20F671191C4B}"/>
            </c:ext>
          </c:extLst>
        </c:ser>
        <c:ser>
          <c:idx val="0"/>
          <c:order val="2"/>
          <c:tx>
            <c:strRef>
              <c:f>'Viajeros entr evol mensu LZ'!$I$588:$J$588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C0-493F-85FA-20F671191C4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LZ'!$I$590:$I$602</c:f>
              <c:numCache>
                <c:formatCode>#,##0</c:formatCode>
                <c:ptCount val="13"/>
                <c:pt idx="0">
                  <c:v>131</c:v>
                </c:pt>
                <c:pt idx="1">
                  <c:v>105</c:v>
                </c:pt>
                <c:pt idx="2">
                  <c:v>135</c:v>
                </c:pt>
                <c:pt idx="3">
                  <c:v>94</c:v>
                </c:pt>
                <c:pt idx="4">
                  <c:v>87</c:v>
                </c:pt>
                <c:pt idx="5">
                  <c:v>77</c:v>
                </c:pt>
                <c:pt idx="6">
                  <c:v>100</c:v>
                </c:pt>
                <c:pt idx="7">
                  <c:v>74</c:v>
                </c:pt>
                <c:pt idx="8">
                  <c:v>56</c:v>
                </c:pt>
                <c:pt idx="9">
                  <c:v>89</c:v>
                </c:pt>
                <c:pt idx="10">
                  <c:v>76</c:v>
                </c:pt>
                <c:pt idx="11">
                  <c:v>142</c:v>
                </c:pt>
                <c:pt idx="12">
                  <c:v>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C0-493F-85FA-20F671191C4B}"/>
            </c:ext>
          </c:extLst>
        </c:ser>
        <c:ser>
          <c:idx val="1"/>
          <c:order val="3"/>
          <c:tx>
            <c:strRef>
              <c:f>'Viajeros entr evol mensu LZ'!$K$588:$L$588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C0-493F-85FA-20F671191C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C0-493F-85FA-20F671191C4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LZ'!$K$590:$K$602</c:f>
              <c:numCache>
                <c:formatCode>#,##0</c:formatCode>
                <c:ptCount val="13"/>
                <c:pt idx="0">
                  <c:v>122</c:v>
                </c:pt>
                <c:pt idx="1">
                  <c:v>85</c:v>
                </c:pt>
                <c:pt idx="2">
                  <c:v>104</c:v>
                </c:pt>
                <c:pt idx="3">
                  <c:v>93</c:v>
                </c:pt>
                <c:pt idx="4">
                  <c:v>71</c:v>
                </c:pt>
                <c:pt idx="5">
                  <c:v>63</c:v>
                </c:pt>
                <c:pt idx="6">
                  <c:v>48</c:v>
                </c:pt>
                <c:pt idx="7">
                  <c:v>35</c:v>
                </c:pt>
                <c:pt idx="8">
                  <c:v>35</c:v>
                </c:pt>
                <c:pt idx="9">
                  <c:v>88</c:v>
                </c:pt>
                <c:pt idx="10">
                  <c:v>60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C0-493F-85FA-20F671191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C0-493F-85FA-20F671191C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C0-493F-85FA-20F671191C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C0-493F-85FA-20F671191C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C0-493F-85FA-20F671191C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C0-493F-85FA-20F671191C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C0-493F-85FA-20F671191C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C0-493F-85FA-20F671191C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C0-493F-85FA-20F671191C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C0-493F-85FA-20F671191C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C0-493F-85FA-20F671191C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C0-493F-85FA-20F671191C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C0-493F-85FA-20F671191C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C0-493F-85FA-20F671191C4B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LZ'!$L$590:$L$602</c:f>
              <c:numCache>
                <c:formatCode>0.0%</c:formatCode>
                <c:ptCount val="13"/>
                <c:pt idx="0">
                  <c:v>-6.8702290076335881E-2</c:v>
                </c:pt>
                <c:pt idx="1">
                  <c:v>-0.19047619047619047</c:v>
                </c:pt>
                <c:pt idx="2">
                  <c:v>-0.22962962962962963</c:v>
                </c:pt>
                <c:pt idx="3">
                  <c:v>-1.0638297872340385E-2</c:v>
                </c:pt>
                <c:pt idx="4">
                  <c:v>-0.18390804597701149</c:v>
                </c:pt>
                <c:pt idx="5">
                  <c:v>-0.18181818181818177</c:v>
                </c:pt>
                <c:pt idx="6">
                  <c:v>-0.52</c:v>
                </c:pt>
                <c:pt idx="7">
                  <c:v>-0.52702702702702697</c:v>
                </c:pt>
                <c:pt idx="8">
                  <c:v>-0.375</c:v>
                </c:pt>
                <c:pt idx="9">
                  <c:v>-1.1235955056179803E-2</c:v>
                </c:pt>
                <c:pt idx="10">
                  <c:v>-0.21052631578947367</c:v>
                </c:pt>
                <c:pt idx="12">
                  <c:v>-0.21484375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C0-493F-85FA-20F671191C4B}"/>
            </c:ext>
          </c:extLst>
        </c:ser>
        <c:ser>
          <c:idx val="4"/>
          <c:order val="5"/>
          <c:tx>
            <c:strRef>
              <c:f>'Viajeros entr evol mensu LZ'!$M$589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LZ'!$M$590:$M$602</c:f>
              <c:numCache>
                <c:formatCode>0.0%</c:formatCode>
                <c:ptCount val="13"/>
                <c:pt idx="0">
                  <c:v>-0.30681818181818177</c:v>
                </c:pt>
                <c:pt idx="1">
                  <c:v>-0.20560747663551404</c:v>
                </c:pt>
                <c:pt idx="2">
                  <c:v>-0.19999999999999996</c:v>
                </c:pt>
                <c:pt idx="3">
                  <c:v>-3.125E-2</c:v>
                </c:pt>
                <c:pt idx="4">
                  <c:v>-0.33018867924528306</c:v>
                </c:pt>
                <c:pt idx="5">
                  <c:v>-0.20253164556962022</c:v>
                </c:pt>
                <c:pt idx="6">
                  <c:v>-0.40740740740740744</c:v>
                </c:pt>
                <c:pt idx="7">
                  <c:v>-0.5625</c:v>
                </c:pt>
                <c:pt idx="8">
                  <c:v>-0.69026548672566368</c:v>
                </c:pt>
                <c:pt idx="9">
                  <c:v>-0.38888888888888884</c:v>
                </c:pt>
                <c:pt idx="10">
                  <c:v>-0.54545454545454541</c:v>
                </c:pt>
                <c:pt idx="12">
                  <c:v>-0.3536977491961415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C0-493F-85FA-20F671191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EF-4CB2-804F-660C30A3BF2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LZ'!$C$613:$C$625</c:f>
              <c:numCache>
                <c:formatCode>#,##0</c:formatCode>
                <c:ptCount val="13"/>
                <c:pt idx="0">
                  <c:v>258</c:v>
                </c:pt>
                <c:pt idx="1">
                  <c:v>340</c:v>
                </c:pt>
                <c:pt idx="2">
                  <c:v>341</c:v>
                </c:pt>
                <c:pt idx="3">
                  <c:v>326</c:v>
                </c:pt>
                <c:pt idx="4">
                  <c:v>278</c:v>
                </c:pt>
                <c:pt idx="5">
                  <c:v>304</c:v>
                </c:pt>
                <c:pt idx="6">
                  <c:v>553</c:v>
                </c:pt>
                <c:pt idx="7">
                  <c:v>390</c:v>
                </c:pt>
                <c:pt idx="8">
                  <c:v>331</c:v>
                </c:pt>
                <c:pt idx="9">
                  <c:v>454</c:v>
                </c:pt>
                <c:pt idx="10">
                  <c:v>276</c:v>
                </c:pt>
                <c:pt idx="11">
                  <c:v>392</c:v>
                </c:pt>
                <c:pt idx="12">
                  <c:v>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F-4CB2-804F-660C30A3BF2A}"/>
            </c:ext>
          </c:extLst>
        </c:ser>
        <c:ser>
          <c:idx val="5"/>
          <c:order val="1"/>
          <c:tx>
            <c:strRef>
              <c:f>'Viajeros entr evol mensu LZ'!$G$611:$H$611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EF-4CB2-804F-660C30A3BF2A}"/>
              </c:ext>
            </c:extLst>
          </c:dPt>
          <c:val>
            <c:numRef>
              <c:f>'Viajeros entr evol mensu LZ'!$G$613:$G$625</c:f>
              <c:numCache>
                <c:formatCode>#,##0</c:formatCode>
                <c:ptCount val="13"/>
                <c:pt idx="0">
                  <c:v>53</c:v>
                </c:pt>
                <c:pt idx="1">
                  <c:v>27</c:v>
                </c:pt>
                <c:pt idx="2">
                  <c:v>37</c:v>
                </c:pt>
                <c:pt idx="3">
                  <c:v>46</c:v>
                </c:pt>
                <c:pt idx="4">
                  <c:v>136</c:v>
                </c:pt>
                <c:pt idx="5">
                  <c:v>309</c:v>
                </c:pt>
                <c:pt idx="6">
                  <c:v>404</c:v>
                </c:pt>
                <c:pt idx="7">
                  <c:v>531</c:v>
                </c:pt>
                <c:pt idx="8">
                  <c:v>334</c:v>
                </c:pt>
                <c:pt idx="9">
                  <c:v>431</c:v>
                </c:pt>
                <c:pt idx="10">
                  <c:v>372</c:v>
                </c:pt>
                <c:pt idx="11">
                  <c:v>409</c:v>
                </c:pt>
                <c:pt idx="12">
                  <c:v>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EF-4CB2-804F-660C30A3BF2A}"/>
            </c:ext>
          </c:extLst>
        </c:ser>
        <c:ser>
          <c:idx val="0"/>
          <c:order val="2"/>
          <c:tx>
            <c:strRef>
              <c:f>'Viajeros entr evol mensu LZ'!$I$611:$J$611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EF-4CB2-804F-660C30A3BF2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LZ'!$I$613:$I$625</c:f>
              <c:numCache>
                <c:formatCode>#,##0</c:formatCode>
                <c:ptCount val="13"/>
                <c:pt idx="0">
                  <c:v>299</c:v>
                </c:pt>
                <c:pt idx="1">
                  <c:v>395</c:v>
                </c:pt>
                <c:pt idx="2">
                  <c:v>588</c:v>
                </c:pt>
                <c:pt idx="3">
                  <c:v>350</c:v>
                </c:pt>
                <c:pt idx="4">
                  <c:v>536</c:v>
                </c:pt>
                <c:pt idx="5">
                  <c:v>600</c:v>
                </c:pt>
                <c:pt idx="6">
                  <c:v>714</c:v>
                </c:pt>
                <c:pt idx="7">
                  <c:v>525</c:v>
                </c:pt>
                <c:pt idx="8">
                  <c:v>506</c:v>
                </c:pt>
                <c:pt idx="9">
                  <c:v>698</c:v>
                </c:pt>
                <c:pt idx="10">
                  <c:v>457</c:v>
                </c:pt>
                <c:pt idx="11">
                  <c:v>621</c:v>
                </c:pt>
                <c:pt idx="12">
                  <c:v>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EF-4CB2-804F-660C30A3BF2A}"/>
            </c:ext>
          </c:extLst>
        </c:ser>
        <c:ser>
          <c:idx val="1"/>
          <c:order val="3"/>
          <c:tx>
            <c:strRef>
              <c:f>'Viajeros entr evol mensu LZ'!$K$611:$L$611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EF-4CB2-804F-660C30A3BF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EF-4CB2-804F-660C30A3BF2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LZ'!$K$613:$K$625</c:f>
              <c:numCache>
                <c:formatCode>#,##0</c:formatCode>
                <c:ptCount val="13"/>
                <c:pt idx="0">
                  <c:v>271</c:v>
                </c:pt>
                <c:pt idx="1">
                  <c:v>459</c:v>
                </c:pt>
                <c:pt idx="2">
                  <c:v>588</c:v>
                </c:pt>
                <c:pt idx="3">
                  <c:v>422</c:v>
                </c:pt>
                <c:pt idx="4">
                  <c:v>485</c:v>
                </c:pt>
                <c:pt idx="5">
                  <c:v>563</c:v>
                </c:pt>
                <c:pt idx="6">
                  <c:v>708</c:v>
                </c:pt>
                <c:pt idx="7">
                  <c:v>580</c:v>
                </c:pt>
                <c:pt idx="8">
                  <c:v>576</c:v>
                </c:pt>
                <c:pt idx="9">
                  <c:v>834</c:v>
                </c:pt>
                <c:pt idx="10">
                  <c:v>629</c:v>
                </c:pt>
                <c:pt idx="12">
                  <c:v>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EF-4CB2-804F-660C30A3B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F-4CB2-804F-660C30A3BF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EF-4CB2-804F-660C30A3BF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F-4CB2-804F-660C30A3BF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F-4CB2-804F-660C30A3BF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EF-4CB2-804F-660C30A3BF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EF-4CB2-804F-660C30A3BF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EF-4CB2-804F-660C30A3BF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EF-4CB2-804F-660C30A3BF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EF-4CB2-804F-660C30A3BF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EF-4CB2-804F-660C30A3BF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EF-4CB2-804F-660C30A3BF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EF-4CB2-804F-660C30A3BF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EF-4CB2-804F-660C30A3BF2A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LZ'!$L$613:$L$625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0.16202531645569618</c:v>
                </c:pt>
                <c:pt idx="2">
                  <c:v>0</c:v>
                </c:pt>
                <c:pt idx="3">
                  <c:v>0.20571428571428574</c:v>
                </c:pt>
                <c:pt idx="4">
                  <c:v>-9.5149253731343308E-2</c:v>
                </c:pt>
                <c:pt idx="5">
                  <c:v>-6.1666666666666647E-2</c:v>
                </c:pt>
                <c:pt idx="6">
                  <c:v>-8.4033613445377853E-3</c:v>
                </c:pt>
                <c:pt idx="7">
                  <c:v>0.10476190476190483</c:v>
                </c:pt>
                <c:pt idx="8">
                  <c:v>0.13833992094861669</c:v>
                </c:pt>
                <c:pt idx="9">
                  <c:v>0.19484240687679089</c:v>
                </c:pt>
                <c:pt idx="10">
                  <c:v>0.37636761487964998</c:v>
                </c:pt>
                <c:pt idx="12">
                  <c:v>7.8863796753704918E-2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EF-4CB2-804F-660C30A3BF2A}"/>
            </c:ext>
          </c:extLst>
        </c:ser>
        <c:ser>
          <c:idx val="4"/>
          <c:order val="5"/>
          <c:tx>
            <c:strRef>
              <c:f>'Viajeros entr evol mensu LZ'!$M$612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LZ'!$M$613:$M$625</c:f>
              <c:numCache>
                <c:formatCode>0.0%</c:formatCode>
                <c:ptCount val="13"/>
                <c:pt idx="0">
                  <c:v>5.0387596899224896E-2</c:v>
                </c:pt>
                <c:pt idx="1">
                  <c:v>0.35000000000000009</c:v>
                </c:pt>
                <c:pt idx="2">
                  <c:v>0.7243401759530792</c:v>
                </c:pt>
                <c:pt idx="3">
                  <c:v>0.29447852760736204</c:v>
                </c:pt>
                <c:pt idx="4">
                  <c:v>0.74460431654676262</c:v>
                </c:pt>
                <c:pt idx="5">
                  <c:v>0.85197368421052633</c:v>
                </c:pt>
                <c:pt idx="6">
                  <c:v>0.28028933092224229</c:v>
                </c:pt>
                <c:pt idx="7">
                  <c:v>0.48717948717948723</c:v>
                </c:pt>
                <c:pt idx="8">
                  <c:v>0.74018126888217517</c:v>
                </c:pt>
                <c:pt idx="9">
                  <c:v>0.83700440528634368</c:v>
                </c:pt>
                <c:pt idx="10">
                  <c:v>1.2789855072463769</c:v>
                </c:pt>
                <c:pt idx="12">
                  <c:v>0.58789924694884443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EF-4CB2-804F-660C30A3B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8A-47F9-9956-F201555DD9B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LZ'!$C$635:$C$647</c:f>
              <c:numCache>
                <c:formatCode>#,##0</c:formatCode>
                <c:ptCount val="13"/>
                <c:pt idx="0">
                  <c:v>229</c:v>
                </c:pt>
                <c:pt idx="1">
                  <c:v>172</c:v>
                </c:pt>
                <c:pt idx="2">
                  <c:v>232</c:v>
                </c:pt>
                <c:pt idx="3">
                  <c:v>224</c:v>
                </c:pt>
                <c:pt idx="4">
                  <c:v>402</c:v>
                </c:pt>
                <c:pt idx="5">
                  <c:v>379</c:v>
                </c:pt>
                <c:pt idx="6">
                  <c:v>326</c:v>
                </c:pt>
                <c:pt idx="7">
                  <c:v>288</c:v>
                </c:pt>
                <c:pt idx="8">
                  <c:v>366</c:v>
                </c:pt>
                <c:pt idx="9">
                  <c:v>255</c:v>
                </c:pt>
                <c:pt idx="10">
                  <c:v>239</c:v>
                </c:pt>
                <c:pt idx="11">
                  <c:v>232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A-47F9-9956-F201555DD9B5}"/>
            </c:ext>
          </c:extLst>
        </c:ser>
        <c:ser>
          <c:idx val="5"/>
          <c:order val="1"/>
          <c:tx>
            <c:strRef>
              <c:f>'Viajeros entr evol mensu LZ'!$G$633:$H$633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8A-47F9-9956-F201555DD9B5}"/>
              </c:ext>
            </c:extLst>
          </c:dPt>
          <c:val>
            <c:numRef>
              <c:f>'Viajeros entr evol mensu LZ'!$G$635:$G$647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24</c:v>
                </c:pt>
                <c:pt idx="3">
                  <c:v>35</c:v>
                </c:pt>
                <c:pt idx="4">
                  <c:v>64</c:v>
                </c:pt>
                <c:pt idx="5">
                  <c:v>83</c:v>
                </c:pt>
                <c:pt idx="6">
                  <c:v>159</c:v>
                </c:pt>
                <c:pt idx="7">
                  <c:v>167</c:v>
                </c:pt>
                <c:pt idx="8">
                  <c:v>156</c:v>
                </c:pt>
                <c:pt idx="9">
                  <c:v>172</c:v>
                </c:pt>
                <c:pt idx="10">
                  <c:v>227</c:v>
                </c:pt>
                <c:pt idx="11">
                  <c:v>266</c:v>
                </c:pt>
                <c:pt idx="12">
                  <c:v>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8A-47F9-9956-F201555DD9B5}"/>
            </c:ext>
          </c:extLst>
        </c:ser>
        <c:ser>
          <c:idx val="0"/>
          <c:order val="2"/>
          <c:tx>
            <c:strRef>
              <c:f>'Viajeros entr evol mensu LZ'!$I$633:$J$633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8A-47F9-9956-F201555DD9B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LZ'!$I$635:$I$647</c:f>
              <c:numCache>
                <c:formatCode>#,##0</c:formatCode>
                <c:ptCount val="13"/>
                <c:pt idx="0">
                  <c:v>193</c:v>
                </c:pt>
                <c:pt idx="1">
                  <c:v>229</c:v>
                </c:pt>
                <c:pt idx="2">
                  <c:v>266</c:v>
                </c:pt>
                <c:pt idx="3">
                  <c:v>334</c:v>
                </c:pt>
                <c:pt idx="4">
                  <c:v>392</c:v>
                </c:pt>
                <c:pt idx="5">
                  <c:v>342</c:v>
                </c:pt>
                <c:pt idx="6">
                  <c:v>434</c:v>
                </c:pt>
                <c:pt idx="7">
                  <c:v>365</c:v>
                </c:pt>
                <c:pt idx="8">
                  <c:v>301</c:v>
                </c:pt>
                <c:pt idx="9">
                  <c:v>385</c:v>
                </c:pt>
                <c:pt idx="10">
                  <c:v>348</c:v>
                </c:pt>
                <c:pt idx="11">
                  <c:v>573</c:v>
                </c:pt>
                <c:pt idx="12">
                  <c:v>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8A-47F9-9956-F201555DD9B5}"/>
            </c:ext>
          </c:extLst>
        </c:ser>
        <c:ser>
          <c:idx val="1"/>
          <c:order val="3"/>
          <c:tx>
            <c:strRef>
              <c:f>'Viajeros entr evol mensu LZ'!$K$633:$L$633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8A-47F9-9956-F201555DD9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8A-47F9-9956-F201555DD9B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LZ'!$K$635:$K$647</c:f>
              <c:numCache>
                <c:formatCode>#,##0</c:formatCode>
                <c:ptCount val="13"/>
                <c:pt idx="0">
                  <c:v>303</c:v>
                </c:pt>
                <c:pt idx="1">
                  <c:v>403</c:v>
                </c:pt>
                <c:pt idx="2">
                  <c:v>292</c:v>
                </c:pt>
                <c:pt idx="3">
                  <c:v>496</c:v>
                </c:pt>
                <c:pt idx="4">
                  <c:v>559</c:v>
                </c:pt>
                <c:pt idx="5">
                  <c:v>576</c:v>
                </c:pt>
                <c:pt idx="6">
                  <c:v>422</c:v>
                </c:pt>
                <c:pt idx="7">
                  <c:v>519</c:v>
                </c:pt>
                <c:pt idx="8">
                  <c:v>362</c:v>
                </c:pt>
                <c:pt idx="9">
                  <c:v>449</c:v>
                </c:pt>
                <c:pt idx="10">
                  <c:v>325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8A-47F9-9956-F201555DD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8A-47F9-9956-F201555DD9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8A-47F9-9956-F201555DD9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8A-47F9-9956-F201555DD9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8A-47F9-9956-F201555DD9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8A-47F9-9956-F201555DD9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8A-47F9-9956-F201555DD9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8A-47F9-9956-F201555DD9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8A-47F9-9956-F201555DD9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8A-47F9-9956-F201555DD9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8A-47F9-9956-F201555DD9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8A-47F9-9956-F201555DD9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8A-47F9-9956-F201555DD9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8A-47F9-9956-F201555DD9B5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LZ'!$L$635:$L$647</c:f>
              <c:numCache>
                <c:formatCode>0.0%</c:formatCode>
                <c:ptCount val="13"/>
                <c:pt idx="0">
                  <c:v>0.56994818652849744</c:v>
                </c:pt>
                <c:pt idx="1">
                  <c:v>0.75982532751091703</c:v>
                </c:pt>
                <c:pt idx="2">
                  <c:v>9.7744360902255689E-2</c:v>
                </c:pt>
                <c:pt idx="3">
                  <c:v>0.48502994011976042</c:v>
                </c:pt>
                <c:pt idx="4">
                  <c:v>0.42602040816326525</c:v>
                </c:pt>
                <c:pt idx="5">
                  <c:v>0.68421052631578938</c:v>
                </c:pt>
                <c:pt idx="6">
                  <c:v>-2.7649769585253448E-2</c:v>
                </c:pt>
                <c:pt idx="7">
                  <c:v>0.42191780821917813</c:v>
                </c:pt>
                <c:pt idx="8">
                  <c:v>0.20265780730897021</c:v>
                </c:pt>
                <c:pt idx="9">
                  <c:v>0.16623376623376629</c:v>
                </c:pt>
                <c:pt idx="10">
                  <c:v>-6.6091954022988508E-2</c:v>
                </c:pt>
                <c:pt idx="12">
                  <c:v>0.31122875452772369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8A-47F9-9956-F201555DD9B5}"/>
            </c:ext>
          </c:extLst>
        </c:ser>
        <c:ser>
          <c:idx val="4"/>
          <c:order val="5"/>
          <c:tx>
            <c:strRef>
              <c:f>'Viajeros entr evol mensu LZ'!$M$634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LZ'!$M$635:$M$647</c:f>
              <c:numCache>
                <c:formatCode>0.0%</c:formatCode>
                <c:ptCount val="13"/>
                <c:pt idx="0">
                  <c:v>0.32314410480349354</c:v>
                </c:pt>
                <c:pt idx="1">
                  <c:v>1.3430232558139537</c:v>
                </c:pt>
                <c:pt idx="2">
                  <c:v>0.25862068965517238</c:v>
                </c:pt>
                <c:pt idx="3">
                  <c:v>1.2142857142857144</c:v>
                </c:pt>
                <c:pt idx="4">
                  <c:v>0.39054726368159209</c:v>
                </c:pt>
                <c:pt idx="5">
                  <c:v>0.51978891820580464</c:v>
                </c:pt>
                <c:pt idx="6">
                  <c:v>0.29447852760736204</c:v>
                </c:pt>
                <c:pt idx="7">
                  <c:v>0.80208333333333326</c:v>
                </c:pt>
                <c:pt idx="8">
                  <c:v>-1.0928961748633892E-2</c:v>
                </c:pt>
                <c:pt idx="9">
                  <c:v>0.76078431372549016</c:v>
                </c:pt>
                <c:pt idx="10">
                  <c:v>0.35983263598326354</c:v>
                </c:pt>
                <c:pt idx="12">
                  <c:v>0.51221079691516702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8A-47F9-9956-F201555DD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B7-48C0-861E-54029DE049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LZ'!$C$660:$C$672</c:f>
              <c:numCache>
                <c:formatCode>#,##0</c:formatCode>
                <c:ptCount val="13"/>
                <c:pt idx="0">
                  <c:v>299</c:v>
                </c:pt>
                <c:pt idx="1">
                  <c:v>278</c:v>
                </c:pt>
                <c:pt idx="2">
                  <c:v>312</c:v>
                </c:pt>
                <c:pt idx="3">
                  <c:v>346</c:v>
                </c:pt>
                <c:pt idx="4">
                  <c:v>300</c:v>
                </c:pt>
                <c:pt idx="5">
                  <c:v>306</c:v>
                </c:pt>
                <c:pt idx="6">
                  <c:v>322</c:v>
                </c:pt>
                <c:pt idx="7">
                  <c:v>262</c:v>
                </c:pt>
                <c:pt idx="8">
                  <c:v>251</c:v>
                </c:pt>
                <c:pt idx="9">
                  <c:v>357</c:v>
                </c:pt>
                <c:pt idx="10">
                  <c:v>480</c:v>
                </c:pt>
                <c:pt idx="11">
                  <c:v>368</c:v>
                </c:pt>
                <c:pt idx="12">
                  <c:v>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B7-48C0-861E-54029DE0495F}"/>
            </c:ext>
          </c:extLst>
        </c:ser>
        <c:ser>
          <c:idx val="5"/>
          <c:order val="1"/>
          <c:tx>
            <c:strRef>
              <c:f>'Viajeros entr evol mensu LZ'!$G$658:$H$658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B7-48C0-861E-54029DE0495F}"/>
              </c:ext>
            </c:extLst>
          </c:dPt>
          <c:val>
            <c:numRef>
              <c:f>'Viajeros entr evol mensu LZ'!$G$660:$G$672</c:f>
              <c:numCache>
                <c:formatCode>#,##0</c:formatCode>
                <c:ptCount val="13"/>
                <c:pt idx="0">
                  <c:v>44</c:v>
                </c:pt>
                <c:pt idx="1">
                  <c:v>14</c:v>
                </c:pt>
                <c:pt idx="2">
                  <c:v>55</c:v>
                </c:pt>
                <c:pt idx="3">
                  <c:v>44</c:v>
                </c:pt>
                <c:pt idx="4">
                  <c:v>42</c:v>
                </c:pt>
                <c:pt idx="5">
                  <c:v>79</c:v>
                </c:pt>
                <c:pt idx="6">
                  <c:v>180</c:v>
                </c:pt>
                <c:pt idx="7">
                  <c:v>315</c:v>
                </c:pt>
                <c:pt idx="8">
                  <c:v>240</c:v>
                </c:pt>
                <c:pt idx="9">
                  <c:v>307</c:v>
                </c:pt>
                <c:pt idx="10">
                  <c:v>329</c:v>
                </c:pt>
                <c:pt idx="11">
                  <c:v>332</c:v>
                </c:pt>
                <c:pt idx="12">
                  <c:v>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B7-48C0-861E-54029DE0495F}"/>
            </c:ext>
          </c:extLst>
        </c:ser>
        <c:ser>
          <c:idx val="0"/>
          <c:order val="2"/>
          <c:tx>
            <c:strRef>
              <c:f>'Viajeros entr evol mensu LZ'!$I$658:$J$658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B7-48C0-861E-54029DE049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LZ'!$I$660:$I$672</c:f>
              <c:numCache>
                <c:formatCode>#,##0</c:formatCode>
                <c:ptCount val="13"/>
                <c:pt idx="0">
                  <c:v>204</c:v>
                </c:pt>
                <c:pt idx="1">
                  <c:v>355</c:v>
                </c:pt>
                <c:pt idx="2">
                  <c:v>401</c:v>
                </c:pt>
                <c:pt idx="3">
                  <c:v>333</c:v>
                </c:pt>
                <c:pt idx="4">
                  <c:v>305</c:v>
                </c:pt>
                <c:pt idx="5">
                  <c:v>582</c:v>
                </c:pt>
                <c:pt idx="6">
                  <c:v>342</c:v>
                </c:pt>
                <c:pt idx="7">
                  <c:v>326</c:v>
                </c:pt>
                <c:pt idx="8">
                  <c:v>291</c:v>
                </c:pt>
                <c:pt idx="9">
                  <c:v>395</c:v>
                </c:pt>
                <c:pt idx="10">
                  <c:v>288</c:v>
                </c:pt>
                <c:pt idx="11">
                  <c:v>435</c:v>
                </c:pt>
                <c:pt idx="12">
                  <c:v>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B7-48C0-861E-54029DE0495F}"/>
            </c:ext>
          </c:extLst>
        </c:ser>
        <c:ser>
          <c:idx val="1"/>
          <c:order val="3"/>
          <c:tx>
            <c:strRef>
              <c:f>'Viajeros entr evol mensu LZ'!$K$658:$L$658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B7-48C0-861E-54029DE049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B7-48C0-861E-54029DE049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LZ'!$K$660:$K$672</c:f>
              <c:numCache>
                <c:formatCode>#,##0</c:formatCode>
                <c:ptCount val="13"/>
                <c:pt idx="0">
                  <c:v>414</c:v>
                </c:pt>
                <c:pt idx="1">
                  <c:v>388</c:v>
                </c:pt>
                <c:pt idx="2">
                  <c:v>464</c:v>
                </c:pt>
                <c:pt idx="3">
                  <c:v>419</c:v>
                </c:pt>
                <c:pt idx="4">
                  <c:v>442</c:v>
                </c:pt>
                <c:pt idx="5">
                  <c:v>344</c:v>
                </c:pt>
                <c:pt idx="6">
                  <c:v>488</c:v>
                </c:pt>
                <c:pt idx="7">
                  <c:v>285</c:v>
                </c:pt>
                <c:pt idx="8">
                  <c:v>242</c:v>
                </c:pt>
                <c:pt idx="9">
                  <c:v>389</c:v>
                </c:pt>
                <c:pt idx="10">
                  <c:v>362</c:v>
                </c:pt>
                <c:pt idx="12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B7-48C0-861E-54029DE0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B7-48C0-861E-54029DE049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B7-48C0-861E-54029DE049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B7-48C0-861E-54029DE049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B7-48C0-861E-54029DE049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B7-48C0-861E-54029DE049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B7-48C0-861E-54029DE049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B7-48C0-861E-54029DE049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B7-48C0-861E-54029DE049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B7-48C0-861E-54029DE049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B7-48C0-861E-54029DE049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B7-48C0-861E-54029DE049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B7-48C0-861E-54029DE049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B7-48C0-861E-54029DE0495F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LZ'!$L$660:$L$672</c:f>
              <c:numCache>
                <c:formatCode>0.0%</c:formatCode>
                <c:ptCount val="13"/>
                <c:pt idx="0">
                  <c:v>1.0294117647058822</c:v>
                </c:pt>
                <c:pt idx="1">
                  <c:v>9.2957746478873338E-2</c:v>
                </c:pt>
                <c:pt idx="2">
                  <c:v>0.1571072319201996</c:v>
                </c:pt>
                <c:pt idx="3">
                  <c:v>0.25825825825825821</c:v>
                </c:pt>
                <c:pt idx="4">
                  <c:v>0.44918032786885242</c:v>
                </c:pt>
                <c:pt idx="5">
                  <c:v>-0.40893470790378006</c:v>
                </c:pt>
                <c:pt idx="6">
                  <c:v>0.42690058479532156</c:v>
                </c:pt>
                <c:pt idx="7">
                  <c:v>-0.12576687116564422</c:v>
                </c:pt>
                <c:pt idx="8">
                  <c:v>-0.16838487972508587</c:v>
                </c:pt>
                <c:pt idx="9">
                  <c:v>-1.5189873417721489E-2</c:v>
                </c:pt>
                <c:pt idx="10">
                  <c:v>0.25694444444444442</c:v>
                </c:pt>
                <c:pt idx="12">
                  <c:v>0.10858189429618004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B7-48C0-861E-54029DE0495F}"/>
            </c:ext>
          </c:extLst>
        </c:ser>
        <c:ser>
          <c:idx val="4"/>
          <c:order val="5"/>
          <c:tx>
            <c:strRef>
              <c:f>'Viajeros entr evol mensu LZ'!$M$659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LZ'!$M$660:$M$672</c:f>
              <c:numCache>
                <c:formatCode>0.0%</c:formatCode>
                <c:ptCount val="13"/>
                <c:pt idx="0">
                  <c:v>0.38461538461538458</c:v>
                </c:pt>
                <c:pt idx="1">
                  <c:v>0.39568345323741005</c:v>
                </c:pt>
                <c:pt idx="2">
                  <c:v>0.48717948717948723</c:v>
                </c:pt>
                <c:pt idx="3">
                  <c:v>0.21098265895953761</c:v>
                </c:pt>
                <c:pt idx="4">
                  <c:v>0.47333333333333338</c:v>
                </c:pt>
                <c:pt idx="5">
                  <c:v>0.12418300653594772</c:v>
                </c:pt>
                <c:pt idx="6">
                  <c:v>0.51552795031055898</c:v>
                </c:pt>
                <c:pt idx="7">
                  <c:v>8.7786259541984712E-2</c:v>
                </c:pt>
                <c:pt idx="8">
                  <c:v>-3.5856573705179251E-2</c:v>
                </c:pt>
                <c:pt idx="9">
                  <c:v>8.9635854341736598E-2</c:v>
                </c:pt>
                <c:pt idx="10">
                  <c:v>-0.24583333333333335</c:v>
                </c:pt>
                <c:pt idx="12">
                  <c:v>0.206091659550242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B7-48C0-861E-54029DE0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AC-41BC-8A7D-E83247D146F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LZ'!$C$684:$C$696</c:f>
              <c:numCache>
                <c:formatCode>#,##0</c:formatCode>
                <c:ptCount val="13"/>
                <c:pt idx="0">
                  <c:v>38387</c:v>
                </c:pt>
                <c:pt idx="1">
                  <c:v>36298</c:v>
                </c:pt>
                <c:pt idx="2">
                  <c:v>39077</c:v>
                </c:pt>
                <c:pt idx="3">
                  <c:v>37041</c:v>
                </c:pt>
                <c:pt idx="4">
                  <c:v>38296</c:v>
                </c:pt>
                <c:pt idx="5">
                  <c:v>38541</c:v>
                </c:pt>
                <c:pt idx="6">
                  <c:v>40368</c:v>
                </c:pt>
                <c:pt idx="7">
                  <c:v>43339</c:v>
                </c:pt>
                <c:pt idx="8">
                  <c:v>37131</c:v>
                </c:pt>
                <c:pt idx="9">
                  <c:v>40806</c:v>
                </c:pt>
                <c:pt idx="10">
                  <c:v>33318</c:v>
                </c:pt>
                <c:pt idx="11">
                  <c:v>36019</c:v>
                </c:pt>
                <c:pt idx="12">
                  <c:v>458621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C-41BC-8A7D-E83247D146F5}"/>
            </c:ext>
          </c:extLst>
        </c:ser>
        <c:ser>
          <c:idx val="5"/>
          <c:order val="1"/>
          <c:tx>
            <c:strRef>
              <c:f>'Viajeros entr evol mensu LZ'!$G$682:$H$682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AC-41BC-8A7D-E83247D146F5}"/>
              </c:ext>
            </c:extLst>
          </c:dPt>
          <c:val>
            <c:numRef>
              <c:f>'Viajeros entr evol mensu LZ'!$G$684:$G$696</c:f>
              <c:numCache>
                <c:formatCode>#,##0</c:formatCode>
                <c:ptCount val="13"/>
                <c:pt idx="0">
                  <c:v>4051</c:v>
                </c:pt>
                <c:pt idx="1">
                  <c:v>1526</c:v>
                </c:pt>
                <c:pt idx="2">
                  <c:v>2342</c:v>
                </c:pt>
                <c:pt idx="3">
                  <c:v>4057</c:v>
                </c:pt>
                <c:pt idx="4">
                  <c:v>4985</c:v>
                </c:pt>
                <c:pt idx="5">
                  <c:v>6520</c:v>
                </c:pt>
                <c:pt idx="6">
                  <c:v>14908</c:v>
                </c:pt>
                <c:pt idx="7">
                  <c:v>23124</c:v>
                </c:pt>
                <c:pt idx="8">
                  <c:v>22215</c:v>
                </c:pt>
                <c:pt idx="9">
                  <c:v>29589</c:v>
                </c:pt>
                <c:pt idx="10">
                  <c:v>30003</c:v>
                </c:pt>
                <c:pt idx="11">
                  <c:v>28066</c:v>
                </c:pt>
                <c:pt idx="12">
                  <c:v>171386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AC-41BC-8A7D-E83247D146F5}"/>
            </c:ext>
          </c:extLst>
        </c:ser>
        <c:ser>
          <c:idx val="0"/>
          <c:order val="2"/>
          <c:tx>
            <c:strRef>
              <c:f>'Viajeros entr evol mensu LZ'!$I$682:$J$682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AC-41BC-8A7D-E83247D146F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LZ'!$I$684:$I$696</c:f>
              <c:numCache>
                <c:formatCode>#,##0</c:formatCode>
                <c:ptCount val="13"/>
                <c:pt idx="0">
                  <c:v>28932</c:v>
                </c:pt>
                <c:pt idx="1">
                  <c:v>32018</c:v>
                </c:pt>
                <c:pt idx="2">
                  <c:v>34770</c:v>
                </c:pt>
                <c:pt idx="3">
                  <c:v>38260</c:v>
                </c:pt>
                <c:pt idx="4">
                  <c:v>35822</c:v>
                </c:pt>
                <c:pt idx="5">
                  <c:v>37725</c:v>
                </c:pt>
                <c:pt idx="6">
                  <c:v>40418</c:v>
                </c:pt>
                <c:pt idx="7">
                  <c:v>39534</c:v>
                </c:pt>
                <c:pt idx="8">
                  <c:v>35412</c:v>
                </c:pt>
                <c:pt idx="9">
                  <c:v>40505</c:v>
                </c:pt>
                <c:pt idx="10">
                  <c:v>37298</c:v>
                </c:pt>
                <c:pt idx="11">
                  <c:v>41989</c:v>
                </c:pt>
                <c:pt idx="12">
                  <c:v>442683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AC-41BC-8A7D-E83247D146F5}"/>
            </c:ext>
          </c:extLst>
        </c:ser>
        <c:ser>
          <c:idx val="1"/>
          <c:order val="3"/>
          <c:tx>
            <c:strRef>
              <c:f>'Viajeros entr evol mensu LZ'!$K$682:$L$682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AC-41BC-8A7D-E83247D146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AC-41BC-8A7D-E83247D146F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LZ'!$K$684:$K$696</c:f>
              <c:numCache>
                <c:formatCode>#,##0</c:formatCode>
                <c:ptCount val="13"/>
                <c:pt idx="0">
                  <c:v>42202</c:v>
                </c:pt>
                <c:pt idx="1">
                  <c:v>39904</c:v>
                </c:pt>
                <c:pt idx="2">
                  <c:v>39375</c:v>
                </c:pt>
                <c:pt idx="3">
                  <c:v>40788</c:v>
                </c:pt>
                <c:pt idx="4">
                  <c:v>40256</c:v>
                </c:pt>
                <c:pt idx="5">
                  <c:v>40111</c:v>
                </c:pt>
                <c:pt idx="6">
                  <c:v>42292</c:v>
                </c:pt>
                <c:pt idx="7">
                  <c:v>41451</c:v>
                </c:pt>
                <c:pt idx="8">
                  <c:v>38281</c:v>
                </c:pt>
                <c:pt idx="9">
                  <c:v>41604</c:v>
                </c:pt>
                <c:pt idx="10">
                  <c:v>42700</c:v>
                </c:pt>
                <c:pt idx="12">
                  <c:v>448964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AC-41BC-8A7D-E83247D1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AC-41BC-8A7D-E83247D146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AC-41BC-8A7D-E83247D146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AC-41BC-8A7D-E83247D146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AC-41BC-8A7D-E83247D146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AC-41BC-8A7D-E83247D146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AC-41BC-8A7D-E83247D146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AC-41BC-8A7D-E83247D146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AC-41BC-8A7D-E83247D146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AC-41BC-8A7D-E83247D146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AC-41BC-8A7D-E83247D146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AC-41BC-8A7D-E83247D146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AC-41BC-8A7D-E83247D146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AC-41BC-8A7D-E83247D146F5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LZ'!$L$684:$L$696</c:f>
              <c:numCache>
                <c:formatCode>0.0%</c:formatCode>
                <c:ptCount val="13"/>
                <c:pt idx="0">
                  <c:v>0.45866168947877783</c:v>
                </c:pt>
                <c:pt idx="1">
                  <c:v>0.24629895683677927</c:v>
                </c:pt>
                <c:pt idx="2">
                  <c:v>0.13244176013805009</c:v>
                </c:pt>
                <c:pt idx="3">
                  <c:v>6.6074228959749126E-2</c:v>
                </c:pt>
                <c:pt idx="4">
                  <c:v>0.12377868349059229</c:v>
                </c:pt>
                <c:pt idx="5">
                  <c:v>6.3247183565275034E-2</c:v>
                </c:pt>
                <c:pt idx="6">
                  <c:v>4.6365480726409114E-2</c:v>
                </c:pt>
                <c:pt idx="7">
                  <c:v>4.8489907421459977E-2</c:v>
                </c:pt>
                <c:pt idx="8">
                  <c:v>8.1017734101434646E-2</c:v>
                </c:pt>
                <c:pt idx="9">
                  <c:v>2.7132452783606986E-2</c:v>
                </c:pt>
                <c:pt idx="10">
                  <c:v>0.14483350313689747</c:v>
                </c:pt>
                <c:pt idx="12">
                  <c:v>0.12046599150473924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AC-41BC-8A7D-E83247D146F5}"/>
            </c:ext>
          </c:extLst>
        </c:ser>
        <c:ser>
          <c:idx val="4"/>
          <c:order val="5"/>
          <c:tx>
            <c:strRef>
              <c:f>'Viajeros entr evol mensu LZ'!$M$683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LZ'!$M$684:$M$696</c:f>
              <c:numCache>
                <c:formatCode>0.0%</c:formatCode>
                <c:ptCount val="13"/>
                <c:pt idx="0">
                  <c:v>9.9382603485554943E-2</c:v>
                </c:pt>
                <c:pt idx="1">
                  <c:v>9.9344316491266627E-2</c:v>
                </c:pt>
                <c:pt idx="2">
                  <c:v>7.6259692402180779E-3</c:v>
                </c:pt>
                <c:pt idx="3">
                  <c:v>0.10115817607515987</c:v>
                </c:pt>
                <c:pt idx="4">
                  <c:v>5.1180279924796235E-2</c:v>
                </c:pt>
                <c:pt idx="5">
                  <c:v>4.0735839755066117E-2</c:v>
                </c:pt>
                <c:pt idx="6">
                  <c:v>4.766151407055097E-2</c:v>
                </c:pt>
                <c:pt idx="7">
                  <c:v>-4.356353399940005E-2</c:v>
                </c:pt>
                <c:pt idx="8">
                  <c:v>3.0971425493522942E-2</c:v>
                </c:pt>
                <c:pt idx="9">
                  <c:v>1.9555947654756656E-2</c:v>
                </c:pt>
                <c:pt idx="10">
                  <c:v>0.28158953118434482</c:v>
                </c:pt>
                <c:pt idx="12">
                  <c:v>6.2380206435369345E-2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AC-41BC-8A7D-E83247D1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68-4E38-96DC-59FCC352C72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LZ'!$C$31:$C$43</c:f>
              <c:numCache>
                <c:formatCode>#,##0</c:formatCode>
                <c:ptCount val="13"/>
                <c:pt idx="0">
                  <c:v>15673</c:v>
                </c:pt>
                <c:pt idx="1">
                  <c:v>15417</c:v>
                </c:pt>
                <c:pt idx="2">
                  <c:v>18409</c:v>
                </c:pt>
                <c:pt idx="3">
                  <c:v>26217</c:v>
                </c:pt>
                <c:pt idx="4">
                  <c:v>27296</c:v>
                </c:pt>
                <c:pt idx="5">
                  <c:v>30170</c:v>
                </c:pt>
                <c:pt idx="6">
                  <c:v>38895</c:v>
                </c:pt>
                <c:pt idx="7">
                  <c:v>41287</c:v>
                </c:pt>
                <c:pt idx="8">
                  <c:v>30945</c:v>
                </c:pt>
                <c:pt idx="9">
                  <c:v>24418</c:v>
                </c:pt>
                <c:pt idx="10">
                  <c:v>21111</c:v>
                </c:pt>
                <c:pt idx="11">
                  <c:v>21688</c:v>
                </c:pt>
                <c:pt idx="12">
                  <c:v>311526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8-4E38-96DC-59FCC352C72C}"/>
            </c:ext>
          </c:extLst>
        </c:ser>
        <c:ser>
          <c:idx val="5"/>
          <c:order val="1"/>
          <c:tx>
            <c:strRef>
              <c:f>'Viajeros entr evol mensu LZ'!$G$29:$H$29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8-4E38-96DC-59FCC352C72C}"/>
              </c:ext>
            </c:extLst>
          </c:dPt>
          <c:val>
            <c:numRef>
              <c:f>'Viajeros entr evol mensu LZ'!$G$31:$G$43</c:f>
              <c:numCache>
                <c:formatCode>#,##0</c:formatCode>
                <c:ptCount val="13"/>
                <c:pt idx="0">
                  <c:v>5724</c:v>
                </c:pt>
                <c:pt idx="1">
                  <c:v>3093</c:v>
                </c:pt>
                <c:pt idx="2">
                  <c:v>6344</c:v>
                </c:pt>
                <c:pt idx="3">
                  <c:v>8648</c:v>
                </c:pt>
                <c:pt idx="4">
                  <c:v>14259</c:v>
                </c:pt>
                <c:pt idx="5">
                  <c:v>23225</c:v>
                </c:pt>
                <c:pt idx="6">
                  <c:v>49162</c:v>
                </c:pt>
                <c:pt idx="7">
                  <c:v>59493</c:v>
                </c:pt>
                <c:pt idx="8">
                  <c:v>40622</c:v>
                </c:pt>
                <c:pt idx="9">
                  <c:v>31201</c:v>
                </c:pt>
                <c:pt idx="10">
                  <c:v>21783</c:v>
                </c:pt>
                <c:pt idx="11">
                  <c:v>24577</c:v>
                </c:pt>
                <c:pt idx="12">
                  <c:v>288131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68-4E38-96DC-59FCC352C72C}"/>
            </c:ext>
          </c:extLst>
        </c:ser>
        <c:ser>
          <c:idx val="0"/>
          <c:order val="2"/>
          <c:tx>
            <c:strRef>
              <c:f>'Viajeros entr evol mensu LZ'!$I$29:$J$29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68-4E38-96DC-59FCC352C72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LZ'!$I$31:$I$43</c:f>
              <c:numCache>
                <c:formatCode>#,##0</c:formatCode>
                <c:ptCount val="13"/>
                <c:pt idx="0">
                  <c:v>18429</c:v>
                </c:pt>
                <c:pt idx="1">
                  <c:v>20992</c:v>
                </c:pt>
                <c:pt idx="2">
                  <c:v>21237</c:v>
                </c:pt>
                <c:pt idx="3">
                  <c:v>28812</c:v>
                </c:pt>
                <c:pt idx="4">
                  <c:v>28075</c:v>
                </c:pt>
                <c:pt idx="5">
                  <c:v>36512</c:v>
                </c:pt>
                <c:pt idx="6">
                  <c:v>43607</c:v>
                </c:pt>
                <c:pt idx="7">
                  <c:v>50656</c:v>
                </c:pt>
                <c:pt idx="8">
                  <c:v>37315</c:v>
                </c:pt>
                <c:pt idx="9">
                  <c:v>33713</c:v>
                </c:pt>
                <c:pt idx="10">
                  <c:v>24070</c:v>
                </c:pt>
                <c:pt idx="11">
                  <c:v>27302</c:v>
                </c:pt>
                <c:pt idx="12">
                  <c:v>370720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8-4E38-96DC-59FCC352C72C}"/>
            </c:ext>
          </c:extLst>
        </c:ser>
        <c:ser>
          <c:idx val="1"/>
          <c:order val="3"/>
          <c:tx>
            <c:strRef>
              <c:f>'Viajeros entr evol mensu LZ'!$K$29:$L$29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68-4E38-96DC-59FCC352C7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68-4E38-96DC-59FCC352C72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LZ'!$K$31:$K$43</c:f>
              <c:numCache>
                <c:formatCode>#,##0</c:formatCode>
                <c:ptCount val="13"/>
                <c:pt idx="0">
                  <c:v>22055</c:v>
                </c:pt>
                <c:pt idx="1">
                  <c:v>19022</c:v>
                </c:pt>
                <c:pt idx="2">
                  <c:v>24227</c:v>
                </c:pt>
                <c:pt idx="3">
                  <c:v>30945</c:v>
                </c:pt>
                <c:pt idx="4">
                  <c:v>28227</c:v>
                </c:pt>
                <c:pt idx="5">
                  <c:v>35173</c:v>
                </c:pt>
                <c:pt idx="6">
                  <c:v>43355</c:v>
                </c:pt>
                <c:pt idx="7">
                  <c:v>48253</c:v>
                </c:pt>
                <c:pt idx="8">
                  <c:v>36087</c:v>
                </c:pt>
                <c:pt idx="9">
                  <c:v>29628</c:v>
                </c:pt>
                <c:pt idx="10">
                  <c:v>23340</c:v>
                </c:pt>
                <c:pt idx="12">
                  <c:v>340312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68-4E38-96DC-59FCC352C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68-4E38-96DC-59FCC352C7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68-4E38-96DC-59FCC352C7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68-4E38-96DC-59FCC352C7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68-4E38-96DC-59FCC352C7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68-4E38-96DC-59FCC352C7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68-4E38-96DC-59FCC352C7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68-4E38-96DC-59FCC352C7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68-4E38-96DC-59FCC352C7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68-4E38-96DC-59FCC352C7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68-4E38-96DC-59FCC352C7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68-4E38-96DC-59FCC352C7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68-4E38-96DC-59FCC352C7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68-4E38-96DC-59FCC352C72C}"/>
              </c:ext>
            </c:extLst>
          </c:dPt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LZ'!$L$31:$L$43</c:f>
              <c:numCache>
                <c:formatCode>0.0%</c:formatCode>
                <c:ptCount val="13"/>
                <c:pt idx="0">
                  <c:v>0.19675511422214997</c:v>
                </c:pt>
                <c:pt idx="1">
                  <c:v>-9.3845274390243927E-2</c:v>
                </c:pt>
                <c:pt idx="2">
                  <c:v>0.14079201393793861</c:v>
                </c:pt>
                <c:pt idx="3">
                  <c:v>7.4031653477717674E-2</c:v>
                </c:pt>
                <c:pt idx="4">
                  <c:v>5.4140694568121095E-3</c:v>
                </c:pt>
                <c:pt idx="5">
                  <c:v>-3.6672874671340949E-2</c:v>
                </c:pt>
                <c:pt idx="6">
                  <c:v>-5.7788887105281184E-3</c:v>
                </c:pt>
                <c:pt idx="7">
                  <c:v>-4.7437618445988594E-2</c:v>
                </c:pt>
                <c:pt idx="8">
                  <c:v>-3.2909017821251552E-2</c:v>
                </c:pt>
                <c:pt idx="9">
                  <c:v>-0.12116987512235633</c:v>
                </c:pt>
                <c:pt idx="10">
                  <c:v>-3.0328209389281269E-2</c:v>
                </c:pt>
                <c:pt idx="12">
                  <c:v>-9.0443715821535431E-3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68-4E38-96DC-59FCC352C72C}"/>
            </c:ext>
          </c:extLst>
        </c:ser>
        <c:ser>
          <c:idx val="4"/>
          <c:order val="5"/>
          <c:tx>
            <c:strRef>
              <c:f>'Viajeros entr evol mensu LZ'!$M$30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LZ'!$M$31:$M$43</c:f>
              <c:numCache>
                <c:formatCode>0.0%</c:formatCode>
                <c:ptCount val="13"/>
                <c:pt idx="0">
                  <c:v>0.40719709053786768</c:v>
                </c:pt>
                <c:pt idx="1">
                  <c:v>0.23383278199390278</c:v>
                </c:pt>
                <c:pt idx="2">
                  <c:v>0.31604106686946598</c:v>
                </c:pt>
                <c:pt idx="3">
                  <c:v>0.18034100011442966</c:v>
                </c:pt>
                <c:pt idx="4">
                  <c:v>3.4107561547479515E-2</c:v>
                </c:pt>
                <c:pt idx="5">
                  <c:v>0.1658269804441499</c:v>
                </c:pt>
                <c:pt idx="6">
                  <c:v>0.114667695076488</c:v>
                </c:pt>
                <c:pt idx="7">
                  <c:v>0.16872138929929514</c:v>
                </c:pt>
                <c:pt idx="8">
                  <c:v>0.16616577799321375</c:v>
                </c:pt>
                <c:pt idx="9">
                  <c:v>0.21336718813989686</c:v>
                </c:pt>
                <c:pt idx="10">
                  <c:v>0.10558476623561175</c:v>
                </c:pt>
                <c:pt idx="12">
                  <c:v>0.17414555717331748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68-4E38-96DC-59FCC352C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4-497B-90AC-24B716A3190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LZ'!$C$53:$C$65</c:f>
              <c:numCache>
                <c:formatCode>#,##0</c:formatCode>
                <c:ptCount val="13"/>
                <c:pt idx="0">
                  <c:v>10594</c:v>
                </c:pt>
                <c:pt idx="1">
                  <c:v>9720</c:v>
                </c:pt>
                <c:pt idx="2">
                  <c:v>12476</c:v>
                </c:pt>
                <c:pt idx="3">
                  <c:v>17584</c:v>
                </c:pt>
                <c:pt idx="4">
                  <c:v>18404</c:v>
                </c:pt>
                <c:pt idx="5">
                  <c:v>20836</c:v>
                </c:pt>
                <c:pt idx="6">
                  <c:v>28525</c:v>
                </c:pt>
                <c:pt idx="7">
                  <c:v>29329</c:v>
                </c:pt>
                <c:pt idx="8">
                  <c:v>21387</c:v>
                </c:pt>
                <c:pt idx="9">
                  <c:v>16939</c:v>
                </c:pt>
                <c:pt idx="10">
                  <c:v>15089</c:v>
                </c:pt>
                <c:pt idx="11">
                  <c:v>16232</c:v>
                </c:pt>
                <c:pt idx="12">
                  <c:v>217115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4-497B-90AC-24B716A3190A}"/>
            </c:ext>
          </c:extLst>
        </c:ser>
        <c:ser>
          <c:idx val="5"/>
          <c:order val="1"/>
          <c:tx>
            <c:strRef>
              <c:f>'Viajeros entr evol mensu LZ'!$G$51:$H$51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C4-497B-90AC-24B716A3190A}"/>
              </c:ext>
            </c:extLst>
          </c:dPt>
          <c:val>
            <c:numRef>
              <c:f>'Viajeros entr evol mensu LZ'!$G$53:$G$65</c:f>
              <c:numCache>
                <c:formatCode>#,##0</c:formatCode>
                <c:ptCount val="13"/>
                <c:pt idx="0">
                  <c:v>3108</c:v>
                </c:pt>
                <c:pt idx="1">
                  <c:v>1737</c:v>
                </c:pt>
                <c:pt idx="2">
                  <c:v>3910</c:v>
                </c:pt>
                <c:pt idx="3">
                  <c:v>4906</c:v>
                </c:pt>
                <c:pt idx="4">
                  <c:v>10078</c:v>
                </c:pt>
                <c:pt idx="5">
                  <c:v>16654</c:v>
                </c:pt>
                <c:pt idx="6">
                  <c:v>32583</c:v>
                </c:pt>
                <c:pt idx="7">
                  <c:v>41708</c:v>
                </c:pt>
                <c:pt idx="8">
                  <c:v>29102</c:v>
                </c:pt>
                <c:pt idx="9">
                  <c:v>22408</c:v>
                </c:pt>
                <c:pt idx="10">
                  <c:v>15403</c:v>
                </c:pt>
                <c:pt idx="11">
                  <c:v>17441</c:v>
                </c:pt>
                <c:pt idx="12">
                  <c:v>199038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C4-497B-90AC-24B716A3190A}"/>
            </c:ext>
          </c:extLst>
        </c:ser>
        <c:ser>
          <c:idx val="0"/>
          <c:order val="2"/>
          <c:tx>
            <c:strRef>
              <c:f>'Viajeros entr evol mensu LZ'!$I$51:$J$51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C4-497B-90AC-24B716A3190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LZ'!$I$53:$I$65</c:f>
              <c:numCache>
                <c:formatCode>#,##0</c:formatCode>
                <c:ptCount val="13"/>
                <c:pt idx="0">
                  <c:v>12886</c:v>
                </c:pt>
                <c:pt idx="1">
                  <c:v>14230</c:v>
                </c:pt>
                <c:pt idx="2">
                  <c:v>14731</c:v>
                </c:pt>
                <c:pt idx="3">
                  <c:v>19022</c:v>
                </c:pt>
                <c:pt idx="4">
                  <c:v>17793</c:v>
                </c:pt>
                <c:pt idx="5">
                  <c:v>24546</c:v>
                </c:pt>
                <c:pt idx="6">
                  <c:v>31621</c:v>
                </c:pt>
                <c:pt idx="7">
                  <c:v>36821</c:v>
                </c:pt>
                <c:pt idx="8">
                  <c:v>25547</c:v>
                </c:pt>
                <c:pt idx="9">
                  <c:v>23946</c:v>
                </c:pt>
                <c:pt idx="10">
                  <c:v>16423</c:v>
                </c:pt>
                <c:pt idx="11">
                  <c:v>19230</c:v>
                </c:pt>
                <c:pt idx="12">
                  <c:v>256796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C4-497B-90AC-24B716A3190A}"/>
            </c:ext>
          </c:extLst>
        </c:ser>
        <c:ser>
          <c:idx val="1"/>
          <c:order val="3"/>
          <c:tx>
            <c:strRef>
              <c:f>'Viajeros entr evol mensu LZ'!$K$51:$L$51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C4-497B-90AC-24B716A319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C4-497B-90AC-24B716A3190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LZ'!$K$53:$K$65</c:f>
              <c:numCache>
                <c:formatCode>#,##0</c:formatCode>
                <c:ptCount val="13"/>
                <c:pt idx="0">
                  <c:v>16668</c:v>
                </c:pt>
                <c:pt idx="1">
                  <c:v>13515</c:v>
                </c:pt>
                <c:pt idx="2">
                  <c:v>16603</c:v>
                </c:pt>
                <c:pt idx="3">
                  <c:v>21284</c:v>
                </c:pt>
                <c:pt idx="4">
                  <c:v>19404</c:v>
                </c:pt>
                <c:pt idx="5">
                  <c:v>25474</c:v>
                </c:pt>
                <c:pt idx="6">
                  <c:v>32565</c:v>
                </c:pt>
                <c:pt idx="7">
                  <c:v>35638</c:v>
                </c:pt>
                <c:pt idx="8">
                  <c:v>25548</c:v>
                </c:pt>
                <c:pt idx="9">
                  <c:v>20653</c:v>
                </c:pt>
                <c:pt idx="10">
                  <c:v>14758</c:v>
                </c:pt>
                <c:pt idx="12">
                  <c:v>242110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C4-497B-90AC-24B716A3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C4-497B-90AC-24B716A319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C4-497B-90AC-24B716A319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C4-497B-90AC-24B716A319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C4-497B-90AC-24B716A319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C4-497B-90AC-24B716A319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C4-497B-90AC-24B716A319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C4-497B-90AC-24B716A319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C4-497B-90AC-24B716A319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C4-497B-90AC-24B716A319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C4-497B-90AC-24B716A319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C4-497B-90AC-24B716A319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C4-497B-90AC-24B716A319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C4-497B-90AC-24B716A3190A}"/>
              </c:ext>
            </c:extLst>
          </c:dPt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LZ'!$L$53:$L$65</c:f>
              <c:numCache>
                <c:formatCode>0.0%</c:formatCode>
                <c:ptCount val="13"/>
                <c:pt idx="0">
                  <c:v>0.29349681825236695</c:v>
                </c:pt>
                <c:pt idx="1">
                  <c:v>-5.0245959241040028E-2</c:v>
                </c:pt>
                <c:pt idx="2">
                  <c:v>0.12707894915484363</c:v>
                </c:pt>
                <c:pt idx="3">
                  <c:v>0.11891494059510044</c:v>
                </c:pt>
                <c:pt idx="4">
                  <c:v>9.0541224076884141E-2</c:v>
                </c:pt>
                <c:pt idx="5">
                  <c:v>3.7806567261468249E-2</c:v>
                </c:pt>
                <c:pt idx="6">
                  <c:v>2.9853578318206342E-2</c:v>
                </c:pt>
                <c:pt idx="7">
                  <c:v>-3.2128404986284997E-2</c:v>
                </c:pt>
                <c:pt idx="8">
                  <c:v>3.9143539358743595E-5</c:v>
                </c:pt>
                <c:pt idx="9">
                  <c:v>-0.13751774826693397</c:v>
                </c:pt>
                <c:pt idx="10">
                  <c:v>-0.10138220787919383</c:v>
                </c:pt>
                <c:pt idx="12">
                  <c:v>1.9127316198445987E-2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C4-497B-90AC-24B716A3190A}"/>
            </c:ext>
          </c:extLst>
        </c:ser>
        <c:ser>
          <c:idx val="4"/>
          <c:order val="5"/>
          <c:tx>
            <c:strRef>
              <c:f>'Viajeros entr evol mensu LZ'!$M$52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LZ'!$M$53:$M$65</c:f>
              <c:numCache>
                <c:formatCode>0.0%</c:formatCode>
                <c:ptCount val="13"/>
                <c:pt idx="0">
                  <c:v>0.57334340192561828</c:v>
                </c:pt>
                <c:pt idx="1">
                  <c:v>0.39043209876543217</c:v>
                </c:pt>
                <c:pt idx="2">
                  <c:v>0.3307951266431548</c:v>
                </c:pt>
                <c:pt idx="3">
                  <c:v>0.21041856232939038</c:v>
                </c:pt>
                <c:pt idx="4">
                  <c:v>5.4336013910019521E-2</c:v>
                </c:pt>
                <c:pt idx="5">
                  <c:v>0.22259550777500481</c:v>
                </c:pt>
                <c:pt idx="6">
                  <c:v>0.14163014899211213</c:v>
                </c:pt>
                <c:pt idx="7">
                  <c:v>0.21511132326366389</c:v>
                </c:pt>
                <c:pt idx="8">
                  <c:v>0.19455744143638665</c:v>
                </c:pt>
                <c:pt idx="9">
                  <c:v>0.21925733514375101</c:v>
                </c:pt>
                <c:pt idx="10">
                  <c:v>-2.1936510040426849E-2</c:v>
                </c:pt>
                <c:pt idx="12">
                  <c:v>0.20522891434317492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C4-497B-90AC-24B716A3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3B-4536-B717-00395072693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LZ'!$C$75:$C$87</c:f>
              <c:numCache>
                <c:formatCode>#,##0</c:formatCode>
                <c:ptCount val="13"/>
                <c:pt idx="0">
                  <c:v>5079</c:v>
                </c:pt>
                <c:pt idx="1">
                  <c:v>5697</c:v>
                </c:pt>
                <c:pt idx="2">
                  <c:v>5933</c:v>
                </c:pt>
                <c:pt idx="3">
                  <c:v>8633</c:v>
                </c:pt>
                <c:pt idx="4">
                  <c:v>8892</c:v>
                </c:pt>
                <c:pt idx="5">
                  <c:v>9334</c:v>
                </c:pt>
                <c:pt idx="6">
                  <c:v>10370</c:v>
                </c:pt>
                <c:pt idx="7">
                  <c:v>11958</c:v>
                </c:pt>
                <c:pt idx="8">
                  <c:v>9558</c:v>
                </c:pt>
                <c:pt idx="9">
                  <c:v>7479</c:v>
                </c:pt>
                <c:pt idx="10">
                  <c:v>6022</c:v>
                </c:pt>
                <c:pt idx="11">
                  <c:v>5456</c:v>
                </c:pt>
                <c:pt idx="12">
                  <c:v>94411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B-4536-B717-00395072693D}"/>
            </c:ext>
          </c:extLst>
        </c:ser>
        <c:ser>
          <c:idx val="5"/>
          <c:order val="1"/>
          <c:tx>
            <c:strRef>
              <c:f>'Viajeros entr evol mensu LZ'!$G$73:$H$73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3B-4536-B717-00395072693D}"/>
              </c:ext>
            </c:extLst>
          </c:dPt>
          <c:val>
            <c:numRef>
              <c:f>'Viajeros entr evol mensu LZ'!$G$75:$G$87</c:f>
              <c:numCache>
                <c:formatCode>#,##0</c:formatCode>
                <c:ptCount val="13"/>
                <c:pt idx="0">
                  <c:v>2616</c:v>
                </c:pt>
                <c:pt idx="1">
                  <c:v>1356</c:v>
                </c:pt>
                <c:pt idx="2">
                  <c:v>2434</c:v>
                </c:pt>
                <c:pt idx="3">
                  <c:v>3742</c:v>
                </c:pt>
                <c:pt idx="4">
                  <c:v>4181</c:v>
                </c:pt>
                <c:pt idx="5">
                  <c:v>6571</c:v>
                </c:pt>
                <c:pt idx="6">
                  <c:v>16579</c:v>
                </c:pt>
                <c:pt idx="7">
                  <c:v>17785</c:v>
                </c:pt>
                <c:pt idx="8">
                  <c:v>11520</c:v>
                </c:pt>
                <c:pt idx="9">
                  <c:v>8793</c:v>
                </c:pt>
                <c:pt idx="10">
                  <c:v>6380</c:v>
                </c:pt>
                <c:pt idx="11">
                  <c:v>7136</c:v>
                </c:pt>
                <c:pt idx="12">
                  <c:v>89093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3B-4536-B717-00395072693D}"/>
            </c:ext>
          </c:extLst>
        </c:ser>
        <c:ser>
          <c:idx val="0"/>
          <c:order val="2"/>
          <c:tx>
            <c:strRef>
              <c:f>'Viajeros entr evol mensu LZ'!$I$73:$J$73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3B-4536-B717-00395072693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LZ'!$I$75:$I$87</c:f>
              <c:numCache>
                <c:formatCode>#,##0</c:formatCode>
                <c:ptCount val="13"/>
                <c:pt idx="0">
                  <c:v>5543</c:v>
                </c:pt>
                <c:pt idx="1">
                  <c:v>6762</c:v>
                </c:pt>
                <c:pt idx="2">
                  <c:v>6506</c:v>
                </c:pt>
                <c:pt idx="3">
                  <c:v>9790</c:v>
                </c:pt>
                <c:pt idx="4">
                  <c:v>10282</c:v>
                </c:pt>
                <c:pt idx="5">
                  <c:v>11966</c:v>
                </c:pt>
                <c:pt idx="6">
                  <c:v>11986</c:v>
                </c:pt>
                <c:pt idx="7">
                  <c:v>13835</c:v>
                </c:pt>
                <c:pt idx="8">
                  <c:v>11768</c:v>
                </c:pt>
                <c:pt idx="9">
                  <c:v>9767</c:v>
                </c:pt>
                <c:pt idx="10">
                  <c:v>7647</c:v>
                </c:pt>
                <c:pt idx="11">
                  <c:v>8072</c:v>
                </c:pt>
                <c:pt idx="12">
                  <c:v>113924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3B-4536-B717-00395072693D}"/>
            </c:ext>
          </c:extLst>
        </c:ser>
        <c:ser>
          <c:idx val="1"/>
          <c:order val="3"/>
          <c:tx>
            <c:strRef>
              <c:f>'Viajeros entr evol mensu LZ'!$K$73:$L$73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3B-4536-B717-0039507269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3B-4536-B717-00395072693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LZ'!$K$75:$K$87</c:f>
              <c:numCache>
                <c:formatCode>#,##0</c:formatCode>
                <c:ptCount val="13"/>
                <c:pt idx="0">
                  <c:v>5387</c:v>
                </c:pt>
                <c:pt idx="1">
                  <c:v>5507</c:v>
                </c:pt>
                <c:pt idx="2">
                  <c:v>7624</c:v>
                </c:pt>
                <c:pt idx="3">
                  <c:v>9661</c:v>
                </c:pt>
                <c:pt idx="4">
                  <c:v>8823</c:v>
                </c:pt>
                <c:pt idx="5">
                  <c:v>9699</c:v>
                </c:pt>
                <c:pt idx="6">
                  <c:v>10790</c:v>
                </c:pt>
                <c:pt idx="7">
                  <c:v>12615</c:v>
                </c:pt>
                <c:pt idx="8">
                  <c:v>10539</c:v>
                </c:pt>
                <c:pt idx="9">
                  <c:v>8975</c:v>
                </c:pt>
                <c:pt idx="10">
                  <c:v>8582</c:v>
                </c:pt>
                <c:pt idx="12">
                  <c:v>98202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3B-4536-B717-00395072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3B-4536-B717-0039507269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3B-4536-B717-0039507269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3B-4536-B717-0039507269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3B-4536-B717-0039507269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3B-4536-B717-0039507269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3B-4536-B717-0039507269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3B-4536-B717-0039507269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3B-4536-B717-0039507269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3B-4536-B717-0039507269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3B-4536-B717-0039507269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3B-4536-B717-0039507269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3B-4536-B717-0039507269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3B-4536-B717-00395072693D}"/>
              </c:ext>
            </c:extLst>
          </c:dPt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LZ'!$L$75:$L$87</c:f>
              <c:numCache>
                <c:formatCode>0.0%</c:formatCode>
                <c:ptCount val="13"/>
                <c:pt idx="0">
                  <c:v>-2.8143604546274625E-2</c:v>
                </c:pt>
                <c:pt idx="1">
                  <c:v>-0.18559597752144341</c:v>
                </c:pt>
                <c:pt idx="2">
                  <c:v>0.1718413771902858</c:v>
                </c:pt>
                <c:pt idx="3">
                  <c:v>-1.3176710929519886E-2</c:v>
                </c:pt>
                <c:pt idx="4">
                  <c:v>-0.14189846333398171</c:v>
                </c:pt>
                <c:pt idx="5">
                  <c:v>-0.18945345144576298</c:v>
                </c:pt>
                <c:pt idx="6">
                  <c:v>-9.9783080260303691E-2</c:v>
                </c:pt>
                <c:pt idx="7">
                  <c:v>-8.8182146729309685E-2</c:v>
                </c:pt>
                <c:pt idx="8">
                  <c:v>-0.10443575798776339</c:v>
                </c:pt>
                <c:pt idx="9">
                  <c:v>-8.1089382614927819E-2</c:v>
                </c:pt>
                <c:pt idx="10">
                  <c:v>0.12227017130900997</c:v>
                </c:pt>
                <c:pt idx="12">
                  <c:v>-7.2270717605713686E-2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3B-4536-B717-00395072693D}"/>
            </c:ext>
          </c:extLst>
        </c:ser>
        <c:ser>
          <c:idx val="4"/>
          <c:order val="5"/>
          <c:tx>
            <c:strRef>
              <c:f>'Viajeros entr evol mensu LZ'!$M$74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LZ'!$M$75:$M$87</c:f>
              <c:numCache>
                <c:formatCode>0.0%</c:formatCode>
                <c:ptCount val="13"/>
                <c:pt idx="0">
                  <c:v>6.0641858633589285E-2</c:v>
                </c:pt>
                <c:pt idx="1">
                  <c:v>-3.3350886431455118E-2</c:v>
                </c:pt>
                <c:pt idx="2">
                  <c:v>0.2850160121355132</c:v>
                </c:pt>
                <c:pt idx="3">
                  <c:v>0.11907795667786392</c:v>
                </c:pt>
                <c:pt idx="4">
                  <c:v>-7.7597840755735392E-3</c:v>
                </c:pt>
                <c:pt idx="5">
                  <c:v>3.9104349689307982E-2</c:v>
                </c:pt>
                <c:pt idx="6">
                  <c:v>4.0501446480231351E-2</c:v>
                </c:pt>
                <c:pt idx="7">
                  <c:v>5.4942298043151094E-2</c:v>
                </c:pt>
                <c:pt idx="8">
                  <c:v>0.10263653483992474</c:v>
                </c:pt>
                <c:pt idx="9">
                  <c:v>0.20002674154298705</c:v>
                </c:pt>
                <c:pt idx="10">
                  <c:v>0.42510793756227172</c:v>
                </c:pt>
                <c:pt idx="12">
                  <c:v>0.10395143611938629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3B-4536-B717-00395072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0B-4E30-B9DC-AD306C1DFA1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LZ'!$C$97:$C$109</c:f>
              <c:numCache>
                <c:formatCode>#,##0</c:formatCode>
                <c:ptCount val="13"/>
                <c:pt idx="0">
                  <c:v>164350</c:v>
                </c:pt>
                <c:pt idx="1">
                  <c:v>169882</c:v>
                </c:pt>
                <c:pt idx="2">
                  <c:v>192115</c:v>
                </c:pt>
                <c:pt idx="3">
                  <c:v>177155</c:v>
                </c:pt>
                <c:pt idx="4">
                  <c:v>163615</c:v>
                </c:pt>
                <c:pt idx="5">
                  <c:v>158584</c:v>
                </c:pt>
                <c:pt idx="6">
                  <c:v>173619</c:v>
                </c:pt>
                <c:pt idx="7">
                  <c:v>172130</c:v>
                </c:pt>
                <c:pt idx="8">
                  <c:v>163036</c:v>
                </c:pt>
                <c:pt idx="9">
                  <c:v>181631</c:v>
                </c:pt>
                <c:pt idx="10">
                  <c:v>156135</c:v>
                </c:pt>
                <c:pt idx="11">
                  <c:v>164402</c:v>
                </c:pt>
                <c:pt idx="12">
                  <c:v>2036654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B-4E30-B9DC-AD306C1DFA12}"/>
            </c:ext>
          </c:extLst>
        </c:ser>
        <c:ser>
          <c:idx val="5"/>
          <c:order val="1"/>
          <c:tx>
            <c:strRef>
              <c:f>'Viajeros entr evol mensu LZ'!$G$95:$H$95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0B-4E30-B9DC-AD306C1DFA12}"/>
              </c:ext>
            </c:extLst>
          </c:dPt>
          <c:val>
            <c:numRef>
              <c:f>'Viajeros entr evol mensu LZ'!$G$97:$G$109</c:f>
              <c:numCache>
                <c:formatCode>#,##0</c:formatCode>
                <c:ptCount val="13"/>
                <c:pt idx="0">
                  <c:v>8023</c:v>
                </c:pt>
                <c:pt idx="1">
                  <c:v>4025</c:v>
                </c:pt>
                <c:pt idx="2">
                  <c:v>5251</c:v>
                </c:pt>
                <c:pt idx="3">
                  <c:v>7808</c:v>
                </c:pt>
                <c:pt idx="4">
                  <c:v>13566</c:v>
                </c:pt>
                <c:pt idx="5">
                  <c:v>20410</c:v>
                </c:pt>
                <c:pt idx="6">
                  <c:v>49649</c:v>
                </c:pt>
                <c:pt idx="7">
                  <c:v>85119</c:v>
                </c:pt>
                <c:pt idx="8">
                  <c:v>84239</c:v>
                </c:pt>
                <c:pt idx="9">
                  <c:v>140778</c:v>
                </c:pt>
                <c:pt idx="10">
                  <c:v>139137</c:v>
                </c:pt>
                <c:pt idx="11">
                  <c:v>111387</c:v>
                </c:pt>
                <c:pt idx="12">
                  <c:v>669392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0B-4E30-B9DC-AD306C1DFA12}"/>
            </c:ext>
          </c:extLst>
        </c:ser>
        <c:ser>
          <c:idx val="0"/>
          <c:order val="2"/>
          <c:tx>
            <c:strRef>
              <c:f>'Viajeros entr evol mensu LZ'!$I$95:$J$95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0B-4E30-B9DC-AD306C1DFA1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LZ'!$I$97:$I$109</c:f>
              <c:numCache>
                <c:formatCode>#,##0</c:formatCode>
                <c:ptCount val="13"/>
                <c:pt idx="0">
                  <c:v>99488</c:v>
                </c:pt>
                <c:pt idx="1">
                  <c:v>145838</c:v>
                </c:pt>
                <c:pt idx="2">
                  <c:v>165315</c:v>
                </c:pt>
                <c:pt idx="3">
                  <c:v>169885</c:v>
                </c:pt>
                <c:pt idx="4">
                  <c:v>149912</c:v>
                </c:pt>
                <c:pt idx="5">
                  <c:v>152535</c:v>
                </c:pt>
                <c:pt idx="6">
                  <c:v>169351</c:v>
                </c:pt>
                <c:pt idx="7">
                  <c:v>164473</c:v>
                </c:pt>
                <c:pt idx="8">
                  <c:v>148835</c:v>
                </c:pt>
                <c:pt idx="9">
                  <c:v>179955</c:v>
                </c:pt>
                <c:pt idx="10">
                  <c:v>161957</c:v>
                </c:pt>
                <c:pt idx="11">
                  <c:v>173320</c:v>
                </c:pt>
                <c:pt idx="12">
                  <c:v>1880864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0B-4E30-B9DC-AD306C1DFA12}"/>
            </c:ext>
          </c:extLst>
        </c:ser>
        <c:ser>
          <c:idx val="1"/>
          <c:order val="3"/>
          <c:tx>
            <c:strRef>
              <c:f>'Viajeros entr evol mensu LZ'!$K$95:$L$95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0B-4E30-B9DC-AD306C1DFA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0B-4E30-B9DC-AD306C1DFA1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LZ'!$K$97:$K$109</c:f>
              <c:numCache>
                <c:formatCode>#,##0</c:formatCode>
                <c:ptCount val="13"/>
                <c:pt idx="0">
                  <c:v>162806</c:v>
                </c:pt>
                <c:pt idx="1">
                  <c:v>171429</c:v>
                </c:pt>
                <c:pt idx="2">
                  <c:v>179707</c:v>
                </c:pt>
                <c:pt idx="3">
                  <c:v>179752</c:v>
                </c:pt>
                <c:pt idx="4">
                  <c:v>165032</c:v>
                </c:pt>
                <c:pt idx="5">
                  <c:v>165395</c:v>
                </c:pt>
                <c:pt idx="6">
                  <c:v>174531</c:v>
                </c:pt>
                <c:pt idx="7">
                  <c:v>175351</c:v>
                </c:pt>
                <c:pt idx="8">
                  <c:v>156696</c:v>
                </c:pt>
                <c:pt idx="9">
                  <c:v>189663</c:v>
                </c:pt>
                <c:pt idx="10">
                  <c:v>172112</c:v>
                </c:pt>
                <c:pt idx="12">
                  <c:v>1892474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0B-4E30-B9DC-AD306C1D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0B-4E30-B9DC-AD306C1DFA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0B-4E30-B9DC-AD306C1DFA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0B-4E30-B9DC-AD306C1DFA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0B-4E30-B9DC-AD306C1DFA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0B-4E30-B9DC-AD306C1DFA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0B-4E30-B9DC-AD306C1DFA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0B-4E30-B9DC-AD306C1DFA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0B-4E30-B9DC-AD306C1DFA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0B-4E30-B9DC-AD306C1DFA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0B-4E30-B9DC-AD306C1DFA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0B-4E30-B9DC-AD306C1DFA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0B-4E30-B9DC-AD306C1DFA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0B-4E30-B9DC-AD306C1DFA12}"/>
              </c:ext>
            </c:extLst>
          </c:dPt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LZ'!$L$97:$L$109</c:f>
              <c:numCache>
                <c:formatCode>0.0%</c:formatCode>
                <c:ptCount val="13"/>
                <c:pt idx="0">
                  <c:v>0.63643856545513033</c:v>
                </c:pt>
                <c:pt idx="1">
                  <c:v>0.17547552764025842</c:v>
                </c:pt>
                <c:pt idx="2">
                  <c:v>8.7058040710159323E-2</c:v>
                </c:pt>
                <c:pt idx="3">
                  <c:v>5.8080466197721892E-2</c:v>
                </c:pt>
                <c:pt idx="4">
                  <c:v>0.10085917071348516</c:v>
                </c:pt>
                <c:pt idx="5">
                  <c:v>8.4308519356213418E-2</c:v>
                </c:pt>
                <c:pt idx="6">
                  <c:v>3.0587359980159601E-2</c:v>
                </c:pt>
                <c:pt idx="7">
                  <c:v>6.6138515136223042E-2</c:v>
                </c:pt>
                <c:pt idx="8">
                  <c:v>5.2816877750529123E-2</c:v>
                </c:pt>
                <c:pt idx="9">
                  <c:v>5.3946820038342835E-2</c:v>
                </c:pt>
                <c:pt idx="10">
                  <c:v>6.2701828263057369E-2</c:v>
                </c:pt>
                <c:pt idx="12">
                  <c:v>0.1083017480076649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0B-4E30-B9DC-AD306C1DFA12}"/>
            </c:ext>
          </c:extLst>
        </c:ser>
        <c:ser>
          <c:idx val="4"/>
          <c:order val="5"/>
          <c:tx>
            <c:strRef>
              <c:f>'Viajeros entr evol mensu LZ'!$M$96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LZ'!$M$97:$M$109</c:f>
              <c:numCache>
                <c:formatCode>0.0%</c:formatCode>
                <c:ptCount val="13"/>
                <c:pt idx="0">
                  <c:v>-9.3945847277152605E-3</c:v>
                </c:pt>
                <c:pt idx="1">
                  <c:v>9.1063208580073329E-3</c:v>
                </c:pt>
                <c:pt idx="2">
                  <c:v>-6.4586315488119106E-2</c:v>
                </c:pt>
                <c:pt idx="3">
                  <c:v>1.4659478987327557E-2</c:v>
                </c:pt>
                <c:pt idx="4">
                  <c:v>8.6605751306421119E-3</c:v>
                </c:pt>
                <c:pt idx="5">
                  <c:v>4.2948847298592607E-2</c:v>
                </c:pt>
                <c:pt idx="6">
                  <c:v>5.2528813090733095E-3</c:v>
                </c:pt>
                <c:pt idx="7">
                  <c:v>1.8712600941149127E-2</c:v>
                </c:pt>
                <c:pt idx="8">
                  <c:v>-3.8887116955764411E-2</c:v>
                </c:pt>
                <c:pt idx="9">
                  <c:v>4.4221526061079874E-2</c:v>
                </c:pt>
                <c:pt idx="10">
                  <c:v>0.1023281134915297</c:v>
                </c:pt>
                <c:pt idx="12">
                  <c:v>1.0800896460519294E-2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0B-4E30-B9DC-AD306C1D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6-4B32-82B7-375C146BCF2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LZ'!$C$119:$C$131</c:f>
              <c:numCache>
                <c:formatCode>#,##0</c:formatCode>
                <c:ptCount val="13"/>
                <c:pt idx="0">
                  <c:v>81221</c:v>
                </c:pt>
                <c:pt idx="1">
                  <c:v>84938</c:v>
                </c:pt>
                <c:pt idx="2">
                  <c:v>94257</c:v>
                </c:pt>
                <c:pt idx="3">
                  <c:v>91856</c:v>
                </c:pt>
                <c:pt idx="4">
                  <c:v>90755</c:v>
                </c:pt>
                <c:pt idx="5">
                  <c:v>88403</c:v>
                </c:pt>
                <c:pt idx="6">
                  <c:v>93721</c:v>
                </c:pt>
                <c:pt idx="7">
                  <c:v>89619</c:v>
                </c:pt>
                <c:pt idx="8">
                  <c:v>91630</c:v>
                </c:pt>
                <c:pt idx="9">
                  <c:v>96376</c:v>
                </c:pt>
                <c:pt idx="10">
                  <c:v>75635</c:v>
                </c:pt>
                <c:pt idx="11">
                  <c:v>84012</c:v>
                </c:pt>
                <c:pt idx="12">
                  <c:v>1062423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66-4B32-82B7-375C146BCF2D}"/>
            </c:ext>
          </c:extLst>
        </c:ser>
        <c:ser>
          <c:idx val="5"/>
          <c:order val="1"/>
          <c:tx>
            <c:strRef>
              <c:f>'Viajeros entr evol mensu LZ'!$G$117:$H$117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66-4B32-82B7-375C146BCF2D}"/>
              </c:ext>
            </c:extLst>
          </c:dPt>
          <c:val>
            <c:numRef>
              <c:f>'Viajeros entr evol mensu LZ'!$G$119:$G$131</c:f>
              <c:numCache>
                <c:formatCode>#,##0</c:formatCode>
                <c:ptCount val="13"/>
                <c:pt idx="0">
                  <c:v>805</c:v>
                </c:pt>
                <c:pt idx="1">
                  <c:v>264</c:v>
                </c:pt>
                <c:pt idx="2">
                  <c:v>382</c:v>
                </c:pt>
                <c:pt idx="3">
                  <c:v>437</c:v>
                </c:pt>
                <c:pt idx="4">
                  <c:v>821</c:v>
                </c:pt>
                <c:pt idx="5">
                  <c:v>1661</c:v>
                </c:pt>
                <c:pt idx="6">
                  <c:v>10778</c:v>
                </c:pt>
                <c:pt idx="7">
                  <c:v>35502</c:v>
                </c:pt>
                <c:pt idx="8">
                  <c:v>38601</c:v>
                </c:pt>
                <c:pt idx="9">
                  <c:v>65870</c:v>
                </c:pt>
                <c:pt idx="10">
                  <c:v>60390</c:v>
                </c:pt>
                <c:pt idx="11">
                  <c:v>42952</c:v>
                </c:pt>
                <c:pt idx="12">
                  <c:v>258463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66-4B32-82B7-375C146BCF2D}"/>
            </c:ext>
          </c:extLst>
        </c:ser>
        <c:ser>
          <c:idx val="0"/>
          <c:order val="2"/>
          <c:tx>
            <c:strRef>
              <c:f>'Viajeros entr evol mensu LZ'!$I$117:$J$117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66-4B32-82B7-375C146BCF2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LZ'!$I$119:$I$131</c:f>
              <c:numCache>
                <c:formatCode>#,##0</c:formatCode>
                <c:ptCount val="13"/>
                <c:pt idx="0">
                  <c:v>40750</c:v>
                </c:pt>
                <c:pt idx="1">
                  <c:v>71612</c:v>
                </c:pt>
                <c:pt idx="2">
                  <c:v>85205</c:v>
                </c:pt>
                <c:pt idx="3">
                  <c:v>85041</c:v>
                </c:pt>
                <c:pt idx="4">
                  <c:v>84864</c:v>
                </c:pt>
                <c:pt idx="5">
                  <c:v>86866</c:v>
                </c:pt>
                <c:pt idx="6">
                  <c:v>91912</c:v>
                </c:pt>
                <c:pt idx="7">
                  <c:v>91767</c:v>
                </c:pt>
                <c:pt idx="8">
                  <c:v>86383</c:v>
                </c:pt>
                <c:pt idx="9">
                  <c:v>97122</c:v>
                </c:pt>
                <c:pt idx="10">
                  <c:v>81874</c:v>
                </c:pt>
                <c:pt idx="11">
                  <c:v>89085</c:v>
                </c:pt>
                <c:pt idx="12">
                  <c:v>992481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66-4B32-82B7-375C146BCF2D}"/>
            </c:ext>
          </c:extLst>
        </c:ser>
        <c:ser>
          <c:idx val="1"/>
          <c:order val="3"/>
          <c:tx>
            <c:strRef>
              <c:f>'Viajeros entr evol mensu LZ'!$K$117:$L$117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66-4B32-82B7-375C146BCF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66-4B32-82B7-375C146BCF2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LZ'!$K$119:$K$131</c:f>
              <c:numCache>
                <c:formatCode>#,##0</c:formatCode>
                <c:ptCount val="13"/>
                <c:pt idx="0">
                  <c:v>80004</c:v>
                </c:pt>
                <c:pt idx="1">
                  <c:v>86523</c:v>
                </c:pt>
                <c:pt idx="2">
                  <c:v>95977</c:v>
                </c:pt>
                <c:pt idx="3">
                  <c:v>91992</c:v>
                </c:pt>
                <c:pt idx="4">
                  <c:v>92172</c:v>
                </c:pt>
                <c:pt idx="5">
                  <c:v>97209</c:v>
                </c:pt>
                <c:pt idx="6">
                  <c:v>98374</c:v>
                </c:pt>
                <c:pt idx="7">
                  <c:v>98734</c:v>
                </c:pt>
                <c:pt idx="8">
                  <c:v>90947</c:v>
                </c:pt>
                <c:pt idx="9">
                  <c:v>104460</c:v>
                </c:pt>
                <c:pt idx="10">
                  <c:v>85330</c:v>
                </c:pt>
                <c:pt idx="12">
                  <c:v>1021722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66-4B32-82B7-375C146BC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66-4B32-82B7-375C146BCF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66-4B32-82B7-375C146BCF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66-4B32-82B7-375C146BCF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66-4B32-82B7-375C146BCF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66-4B32-82B7-375C146BCF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66-4B32-82B7-375C146BCF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66-4B32-82B7-375C146BCF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66-4B32-82B7-375C146BCF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66-4B32-82B7-375C146BCF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66-4B32-82B7-375C146BCF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66-4B32-82B7-375C146BCF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66-4B32-82B7-375C146BCF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66-4B32-82B7-375C146BCF2D}"/>
              </c:ext>
            </c:extLst>
          </c:dPt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LZ'!$L$119:$L$131</c:f>
              <c:numCache>
                <c:formatCode>0.0%</c:formatCode>
                <c:ptCount val="13"/>
                <c:pt idx="0">
                  <c:v>0.96328834355828219</c:v>
                </c:pt>
                <c:pt idx="1">
                  <c:v>0.20821929285594587</c:v>
                </c:pt>
                <c:pt idx="2">
                  <c:v>0.12642450560413132</c:v>
                </c:pt>
                <c:pt idx="3">
                  <c:v>8.1737044484425203E-2</c:v>
                </c:pt>
                <c:pt idx="4">
                  <c:v>8.6114253393665185E-2</c:v>
                </c:pt>
                <c:pt idx="5">
                  <c:v>0.1190684502567172</c:v>
                </c:pt>
                <c:pt idx="6">
                  <c:v>7.0306380015667136E-2</c:v>
                </c:pt>
                <c:pt idx="7">
                  <c:v>7.5920537883988892E-2</c:v>
                </c:pt>
                <c:pt idx="8">
                  <c:v>5.283446974520456E-2</c:v>
                </c:pt>
                <c:pt idx="9">
                  <c:v>7.5554457280533782E-2</c:v>
                </c:pt>
                <c:pt idx="10">
                  <c:v>4.2211202579573559E-2</c:v>
                </c:pt>
                <c:pt idx="12">
                  <c:v>0.13097910550854786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66-4B32-82B7-375C146BCF2D}"/>
            </c:ext>
          </c:extLst>
        </c:ser>
        <c:ser>
          <c:idx val="4"/>
          <c:order val="5"/>
          <c:tx>
            <c:strRef>
              <c:f>'Viajeros entr evol mensu LZ'!$M$118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LZ'!$M$119:$M$131</c:f>
              <c:numCache>
                <c:formatCode>0.0%</c:formatCode>
                <c:ptCount val="13"/>
                <c:pt idx="0">
                  <c:v>-1.4983809605890075E-2</c:v>
                </c:pt>
                <c:pt idx="1">
                  <c:v>1.8660670135863811E-2</c:v>
                </c:pt>
                <c:pt idx="2">
                  <c:v>1.8247981582269812E-2</c:v>
                </c:pt>
                <c:pt idx="3">
                  <c:v>1.4805782964639747E-3</c:v>
                </c:pt>
                <c:pt idx="4">
                  <c:v>1.5613464822874734E-2</c:v>
                </c:pt>
                <c:pt idx="5">
                  <c:v>9.9612004117507258E-2</c:v>
                </c:pt>
                <c:pt idx="6">
                  <c:v>4.9647357582612184E-2</c:v>
                </c:pt>
                <c:pt idx="7">
                  <c:v>0.10170834309688792</c:v>
                </c:pt>
                <c:pt idx="8">
                  <c:v>-7.4538906471679489E-3</c:v>
                </c:pt>
                <c:pt idx="9">
                  <c:v>8.3879804100605915E-2</c:v>
                </c:pt>
                <c:pt idx="10">
                  <c:v>0.12818139750115698</c:v>
                </c:pt>
                <c:pt idx="12">
                  <c:v>4.4266673207885132E-2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66-4B32-82B7-375C146BC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9C-4B4E-A5D8-7C7D523D27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31420</c:v>
                </c:pt>
                <c:pt idx="1">
                  <c:v>32389</c:v>
                </c:pt>
                <c:pt idx="2">
                  <c:v>43876</c:v>
                </c:pt>
                <c:pt idx="3">
                  <c:v>59555</c:v>
                </c:pt>
                <c:pt idx="4">
                  <c:v>57565</c:v>
                </c:pt>
                <c:pt idx="5">
                  <c:v>66885</c:v>
                </c:pt>
                <c:pt idx="6">
                  <c:v>68071</c:v>
                </c:pt>
                <c:pt idx="7">
                  <c:v>77331</c:v>
                </c:pt>
                <c:pt idx="8">
                  <c:v>58629</c:v>
                </c:pt>
                <c:pt idx="9">
                  <c:v>50619</c:v>
                </c:pt>
                <c:pt idx="10">
                  <c:v>43208</c:v>
                </c:pt>
                <c:pt idx="11">
                  <c:v>42859</c:v>
                </c:pt>
                <c:pt idx="12">
                  <c:v>632407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C-4B4E-A5D8-7C7D523D27AB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9C-4B4E-A5D8-7C7D523D27AB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5573</c:v>
                </c:pt>
                <c:pt idx="1">
                  <c:v>6916</c:v>
                </c:pt>
                <c:pt idx="2">
                  <c:v>10449</c:v>
                </c:pt>
                <c:pt idx="3">
                  <c:v>14550</c:v>
                </c:pt>
                <c:pt idx="4">
                  <c:v>21905</c:v>
                </c:pt>
                <c:pt idx="5">
                  <c:v>35438</c:v>
                </c:pt>
                <c:pt idx="6">
                  <c:v>60241</c:v>
                </c:pt>
                <c:pt idx="7">
                  <c:v>72809</c:v>
                </c:pt>
                <c:pt idx="8">
                  <c:v>53396</c:v>
                </c:pt>
                <c:pt idx="9">
                  <c:v>40278</c:v>
                </c:pt>
                <c:pt idx="10">
                  <c:v>29208</c:v>
                </c:pt>
                <c:pt idx="11">
                  <c:v>33490</c:v>
                </c:pt>
                <c:pt idx="12">
                  <c:v>384253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9C-4B4E-A5D8-7C7D523D27AB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9C-4B4E-A5D8-7C7D523D27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24740</c:v>
                </c:pt>
                <c:pt idx="1">
                  <c:v>32744</c:v>
                </c:pt>
                <c:pt idx="2">
                  <c:v>36814</c:v>
                </c:pt>
                <c:pt idx="3">
                  <c:v>49180</c:v>
                </c:pt>
                <c:pt idx="4">
                  <c:v>53173</c:v>
                </c:pt>
                <c:pt idx="5">
                  <c:v>61941</c:v>
                </c:pt>
                <c:pt idx="6">
                  <c:v>70935</c:v>
                </c:pt>
                <c:pt idx="7">
                  <c:v>72104</c:v>
                </c:pt>
                <c:pt idx="8">
                  <c:v>58455</c:v>
                </c:pt>
                <c:pt idx="9">
                  <c:v>48701</c:v>
                </c:pt>
                <c:pt idx="10">
                  <c:v>41416</c:v>
                </c:pt>
                <c:pt idx="11">
                  <c:v>43370</c:v>
                </c:pt>
                <c:pt idx="12">
                  <c:v>593573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9C-4B4E-A5D8-7C7D523D27AB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9C-4B4E-A5D8-7C7D523D27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9C-4B4E-A5D8-7C7D523D27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36662</c:v>
                </c:pt>
                <c:pt idx="1">
                  <c:v>34842</c:v>
                </c:pt>
                <c:pt idx="2">
                  <c:v>46790</c:v>
                </c:pt>
                <c:pt idx="3">
                  <c:v>53112</c:v>
                </c:pt>
                <c:pt idx="4">
                  <c:v>50836</c:v>
                </c:pt>
                <c:pt idx="5">
                  <c:v>67852</c:v>
                </c:pt>
                <c:pt idx="6">
                  <c:v>66659</c:v>
                </c:pt>
                <c:pt idx="7">
                  <c:v>69764</c:v>
                </c:pt>
                <c:pt idx="8">
                  <c:v>56610</c:v>
                </c:pt>
                <c:pt idx="9">
                  <c:v>50895</c:v>
                </c:pt>
                <c:pt idx="10">
                  <c:v>38774</c:v>
                </c:pt>
                <c:pt idx="12">
                  <c:v>572796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9C-4B4E-A5D8-7C7D523D2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9C-4B4E-A5D8-7C7D523D27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9C-4B4E-A5D8-7C7D523D27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9C-4B4E-A5D8-7C7D523D27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9C-4B4E-A5D8-7C7D523D27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9C-4B4E-A5D8-7C7D523D27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9C-4B4E-A5D8-7C7D523D27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9C-4B4E-A5D8-7C7D523D27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9C-4B4E-A5D8-7C7D523D27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9C-4B4E-A5D8-7C7D523D27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9C-4B4E-A5D8-7C7D523D27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9C-4B4E-A5D8-7C7D523D27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9C-4B4E-A5D8-7C7D523D27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9C-4B4E-A5D8-7C7D523D27AB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0.48189167340339534</c:v>
                </c:pt>
                <c:pt idx="1">
                  <c:v>6.4072807231859263E-2</c:v>
                </c:pt>
                <c:pt idx="2">
                  <c:v>0.27098386483403059</c:v>
                </c:pt>
                <c:pt idx="3">
                  <c:v>7.9951199674664464E-2</c:v>
                </c:pt>
                <c:pt idx="4">
                  <c:v>-4.3950877324958171E-2</c:v>
                </c:pt>
                <c:pt idx="5">
                  <c:v>9.5429521641562154E-2</c:v>
                </c:pt>
                <c:pt idx="6">
                  <c:v>-6.0280538521181315E-2</c:v>
                </c:pt>
                <c:pt idx="7">
                  <c:v>-3.2453123266392936E-2</c:v>
                </c:pt>
                <c:pt idx="8">
                  <c:v>-3.1562740569669012E-2</c:v>
                </c:pt>
                <c:pt idx="9">
                  <c:v>4.505040964251239E-2</c:v>
                </c:pt>
                <c:pt idx="10">
                  <c:v>-6.3791771296117461E-2</c:v>
                </c:pt>
                <c:pt idx="12">
                  <c:v>4.1063025828648625E-2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9C-4B4E-A5D8-7C7D523D27AB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0.16683640992998083</c:v>
                </c:pt>
                <c:pt idx="1">
                  <c:v>7.5735589243261625E-2</c:v>
                </c:pt>
                <c:pt idx="2">
                  <c:v>6.641444069650837E-2</c:v>
                </c:pt>
                <c:pt idx="3">
                  <c:v>-0.10818571068759975</c:v>
                </c:pt>
                <c:pt idx="4">
                  <c:v>-0.11689394597411618</c:v>
                </c:pt>
                <c:pt idx="5">
                  <c:v>1.44576511923451E-2</c:v>
                </c:pt>
                <c:pt idx="6">
                  <c:v>-2.0743047700195416E-2</c:v>
                </c:pt>
                <c:pt idx="7">
                  <c:v>-9.7852090364795474E-2</c:v>
                </c:pt>
                <c:pt idx="8">
                  <c:v>-3.4436882771324728E-2</c:v>
                </c:pt>
                <c:pt idx="9">
                  <c:v>5.4524980738457351E-3</c:v>
                </c:pt>
                <c:pt idx="10">
                  <c:v>-0.10261988520644327</c:v>
                </c:pt>
                <c:pt idx="12">
                  <c:v>-2.8414989110301492E-2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9C-4B4E-A5D8-7C7D523D2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72-46E9-8380-C7C7A0DCA61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LZ'!$C$141:$C$153</c:f>
              <c:numCache>
                <c:formatCode>#,##0</c:formatCode>
                <c:ptCount val="13"/>
                <c:pt idx="0">
                  <c:v>23327</c:v>
                </c:pt>
                <c:pt idx="1">
                  <c:v>24334</c:v>
                </c:pt>
                <c:pt idx="2">
                  <c:v>31911</c:v>
                </c:pt>
                <c:pt idx="3">
                  <c:v>23093</c:v>
                </c:pt>
                <c:pt idx="4">
                  <c:v>19938</c:v>
                </c:pt>
                <c:pt idx="5">
                  <c:v>16378</c:v>
                </c:pt>
                <c:pt idx="6">
                  <c:v>18053</c:v>
                </c:pt>
                <c:pt idx="7">
                  <c:v>19690</c:v>
                </c:pt>
                <c:pt idx="8">
                  <c:v>20087</c:v>
                </c:pt>
                <c:pt idx="9">
                  <c:v>22823</c:v>
                </c:pt>
                <c:pt idx="10">
                  <c:v>26865</c:v>
                </c:pt>
                <c:pt idx="11">
                  <c:v>22999</c:v>
                </c:pt>
                <c:pt idx="12">
                  <c:v>269498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2-46E9-8380-C7C7A0DCA616}"/>
            </c:ext>
          </c:extLst>
        </c:ser>
        <c:ser>
          <c:idx val="5"/>
          <c:order val="1"/>
          <c:tx>
            <c:strRef>
              <c:f>'Viajeros entr evol mensu LZ'!$G$139:$H$139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72-46E9-8380-C7C7A0DCA616}"/>
              </c:ext>
            </c:extLst>
          </c:dPt>
          <c:val>
            <c:numRef>
              <c:f>'Viajeros entr evol mensu LZ'!$G$141:$G$153</c:f>
              <c:numCache>
                <c:formatCode>#,##0</c:formatCode>
                <c:ptCount val="13"/>
                <c:pt idx="0">
                  <c:v>1517</c:v>
                </c:pt>
                <c:pt idx="1">
                  <c:v>438</c:v>
                </c:pt>
                <c:pt idx="2">
                  <c:v>1269</c:v>
                </c:pt>
                <c:pt idx="3">
                  <c:v>1105</c:v>
                </c:pt>
                <c:pt idx="4">
                  <c:v>1757</c:v>
                </c:pt>
                <c:pt idx="5">
                  <c:v>3542</c:v>
                </c:pt>
                <c:pt idx="6">
                  <c:v>8157</c:v>
                </c:pt>
                <c:pt idx="7">
                  <c:v>9090</c:v>
                </c:pt>
                <c:pt idx="8">
                  <c:v>10611</c:v>
                </c:pt>
                <c:pt idx="9">
                  <c:v>19877</c:v>
                </c:pt>
                <c:pt idx="10">
                  <c:v>26898</c:v>
                </c:pt>
                <c:pt idx="11">
                  <c:v>17474</c:v>
                </c:pt>
                <c:pt idx="12">
                  <c:v>101735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72-46E9-8380-C7C7A0DCA616}"/>
            </c:ext>
          </c:extLst>
        </c:ser>
        <c:ser>
          <c:idx val="0"/>
          <c:order val="2"/>
          <c:tx>
            <c:strRef>
              <c:f>'Viajeros entr evol mensu LZ'!$I$139:$J$139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72-46E9-8380-C7C7A0DCA61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LZ'!$I$141:$I$153</c:f>
              <c:numCache>
                <c:formatCode>#,##0</c:formatCode>
                <c:ptCount val="13"/>
                <c:pt idx="0">
                  <c:v>11533</c:v>
                </c:pt>
                <c:pt idx="1">
                  <c:v>15172</c:v>
                </c:pt>
                <c:pt idx="2">
                  <c:v>20308</c:v>
                </c:pt>
                <c:pt idx="3">
                  <c:v>17954</c:v>
                </c:pt>
                <c:pt idx="4">
                  <c:v>12341</c:v>
                </c:pt>
                <c:pt idx="5">
                  <c:v>13276</c:v>
                </c:pt>
                <c:pt idx="6">
                  <c:v>12965</c:v>
                </c:pt>
                <c:pt idx="7">
                  <c:v>12607</c:v>
                </c:pt>
                <c:pt idx="8">
                  <c:v>11155</c:v>
                </c:pt>
                <c:pt idx="9">
                  <c:v>16588</c:v>
                </c:pt>
                <c:pt idx="10">
                  <c:v>22177</c:v>
                </c:pt>
                <c:pt idx="11">
                  <c:v>19001</c:v>
                </c:pt>
                <c:pt idx="12">
                  <c:v>185077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72-46E9-8380-C7C7A0DCA616}"/>
            </c:ext>
          </c:extLst>
        </c:ser>
        <c:ser>
          <c:idx val="1"/>
          <c:order val="3"/>
          <c:tx>
            <c:strRef>
              <c:f>'Viajeros entr evol mensu LZ'!$K$139:$L$139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72-46E9-8380-C7C7A0DCA6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72-46E9-8380-C7C7A0DCA616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LZ'!$K$141:$K$153</c:f>
              <c:numCache>
                <c:formatCode>#,##0</c:formatCode>
                <c:ptCount val="13"/>
                <c:pt idx="0">
                  <c:v>18769</c:v>
                </c:pt>
                <c:pt idx="1">
                  <c:v>18286</c:v>
                </c:pt>
                <c:pt idx="2">
                  <c:v>20731</c:v>
                </c:pt>
                <c:pt idx="3">
                  <c:v>18935</c:v>
                </c:pt>
                <c:pt idx="4">
                  <c:v>13055</c:v>
                </c:pt>
                <c:pt idx="5">
                  <c:v>12199</c:v>
                </c:pt>
                <c:pt idx="6">
                  <c:v>11201</c:v>
                </c:pt>
                <c:pt idx="7">
                  <c:v>11751</c:v>
                </c:pt>
                <c:pt idx="8">
                  <c:v>12168</c:v>
                </c:pt>
                <c:pt idx="9">
                  <c:v>17843</c:v>
                </c:pt>
                <c:pt idx="10">
                  <c:v>24081</c:v>
                </c:pt>
                <c:pt idx="12">
                  <c:v>179019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72-46E9-8380-C7C7A0DCA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72-46E9-8380-C7C7A0DCA6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72-46E9-8380-C7C7A0DCA6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72-46E9-8380-C7C7A0DCA6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72-46E9-8380-C7C7A0DCA6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72-46E9-8380-C7C7A0DCA6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72-46E9-8380-C7C7A0DCA6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72-46E9-8380-C7C7A0DCA6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72-46E9-8380-C7C7A0DCA6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72-46E9-8380-C7C7A0DCA6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72-46E9-8380-C7C7A0DCA6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72-46E9-8380-C7C7A0DCA6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72-46E9-8380-C7C7A0DCA6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72-46E9-8380-C7C7A0DCA616}"/>
              </c:ext>
            </c:extLst>
          </c:dPt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LZ'!$L$141:$L$153</c:f>
              <c:numCache>
                <c:formatCode>0.0%</c:formatCode>
                <c:ptCount val="13"/>
                <c:pt idx="0">
                  <c:v>0.62741697736928814</c:v>
                </c:pt>
                <c:pt idx="1">
                  <c:v>0.20524650672291056</c:v>
                </c:pt>
                <c:pt idx="2">
                  <c:v>2.0829229860153564E-2</c:v>
                </c:pt>
                <c:pt idx="3">
                  <c:v>5.4639634621811206E-2</c:v>
                </c:pt>
                <c:pt idx="4">
                  <c:v>5.7855927396483375E-2</c:v>
                </c:pt>
                <c:pt idx="5">
                  <c:v>-8.1123832479662594E-2</c:v>
                </c:pt>
                <c:pt idx="6">
                  <c:v>-0.13605861935981489</c:v>
                </c:pt>
                <c:pt idx="7">
                  <c:v>-6.7898786388514321E-2</c:v>
                </c:pt>
                <c:pt idx="8">
                  <c:v>9.081129538323629E-2</c:v>
                </c:pt>
                <c:pt idx="9">
                  <c:v>7.5657101519170489E-2</c:v>
                </c:pt>
                <c:pt idx="10">
                  <c:v>8.5854714343689409E-2</c:v>
                </c:pt>
                <c:pt idx="12">
                  <c:v>7.7934198800549082E-2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772-46E9-8380-C7C7A0DCA616}"/>
            </c:ext>
          </c:extLst>
        </c:ser>
        <c:ser>
          <c:idx val="4"/>
          <c:order val="5"/>
          <c:tx>
            <c:strRef>
              <c:f>'Viajeros entr evol mensu LZ'!$M$140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LZ'!$M$141:$M$153</c:f>
              <c:numCache>
                <c:formatCode>0.0%</c:formatCode>
                <c:ptCount val="13"/>
                <c:pt idx="0">
                  <c:v>-0.19539589317100359</c:v>
                </c:pt>
                <c:pt idx="1">
                  <c:v>-0.2485411358592915</c:v>
                </c:pt>
                <c:pt idx="2">
                  <c:v>-0.35034940929460057</c:v>
                </c:pt>
                <c:pt idx="3">
                  <c:v>-0.18005456198848135</c:v>
                </c:pt>
                <c:pt idx="4">
                  <c:v>-0.34522018256595444</c:v>
                </c:pt>
                <c:pt idx="5">
                  <c:v>-0.25515936011723039</c:v>
                </c:pt>
                <c:pt idx="6">
                  <c:v>-0.37954910541184295</c:v>
                </c:pt>
                <c:pt idx="7">
                  <c:v>-0.403199593702387</c:v>
                </c:pt>
                <c:pt idx="8">
                  <c:v>-0.39423507741325237</c:v>
                </c:pt>
                <c:pt idx="9">
                  <c:v>-0.21820093765061566</c:v>
                </c:pt>
                <c:pt idx="10">
                  <c:v>-0.10362925739810158</c:v>
                </c:pt>
                <c:pt idx="12">
                  <c:v>-0.2737536460594161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72-46E9-8380-C7C7A0DCA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25-4E88-A2C0-CE5C1FD98CA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LZ'!$C$163:$C$175</c:f>
              <c:numCache>
                <c:formatCode>#,##0</c:formatCode>
                <c:ptCount val="13"/>
                <c:pt idx="0">
                  <c:v>8203</c:v>
                </c:pt>
                <c:pt idx="1">
                  <c:v>10284</c:v>
                </c:pt>
                <c:pt idx="2">
                  <c:v>10342</c:v>
                </c:pt>
                <c:pt idx="3">
                  <c:v>13343</c:v>
                </c:pt>
                <c:pt idx="4">
                  <c:v>9442</c:v>
                </c:pt>
                <c:pt idx="5">
                  <c:v>8487</c:v>
                </c:pt>
                <c:pt idx="6">
                  <c:v>10533</c:v>
                </c:pt>
                <c:pt idx="7">
                  <c:v>12503</c:v>
                </c:pt>
                <c:pt idx="8">
                  <c:v>7948</c:v>
                </c:pt>
                <c:pt idx="9">
                  <c:v>11085</c:v>
                </c:pt>
                <c:pt idx="10">
                  <c:v>6974</c:v>
                </c:pt>
                <c:pt idx="11">
                  <c:v>8714</c:v>
                </c:pt>
                <c:pt idx="12">
                  <c:v>117858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5-4E88-A2C0-CE5C1FD98CA0}"/>
            </c:ext>
          </c:extLst>
        </c:ser>
        <c:ser>
          <c:idx val="5"/>
          <c:order val="1"/>
          <c:tx>
            <c:strRef>
              <c:f>'Viajeros entr evol mensu LZ'!$G$161:$H$161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25-4E88-A2C0-CE5C1FD98CA0}"/>
              </c:ext>
            </c:extLst>
          </c:dPt>
          <c:val>
            <c:numRef>
              <c:f>'Viajeros entr evol mensu LZ'!$G$163:$G$175</c:f>
              <c:numCache>
                <c:formatCode>#,##0</c:formatCode>
                <c:ptCount val="13"/>
                <c:pt idx="0">
                  <c:v>1818</c:v>
                </c:pt>
                <c:pt idx="1">
                  <c:v>2082</c:v>
                </c:pt>
                <c:pt idx="2">
                  <c:v>1578</c:v>
                </c:pt>
                <c:pt idx="3">
                  <c:v>2553</c:v>
                </c:pt>
                <c:pt idx="4">
                  <c:v>5550</c:v>
                </c:pt>
                <c:pt idx="5">
                  <c:v>5319</c:v>
                </c:pt>
                <c:pt idx="6">
                  <c:v>9963</c:v>
                </c:pt>
                <c:pt idx="7">
                  <c:v>10808</c:v>
                </c:pt>
                <c:pt idx="8">
                  <c:v>6217</c:v>
                </c:pt>
                <c:pt idx="9">
                  <c:v>12117</c:v>
                </c:pt>
                <c:pt idx="10">
                  <c:v>9567</c:v>
                </c:pt>
                <c:pt idx="11">
                  <c:v>10843</c:v>
                </c:pt>
                <c:pt idx="12">
                  <c:v>78415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25-4E88-A2C0-CE5C1FD98CA0}"/>
            </c:ext>
          </c:extLst>
        </c:ser>
        <c:ser>
          <c:idx val="0"/>
          <c:order val="2"/>
          <c:tx>
            <c:strRef>
              <c:f>'Viajeros entr evol mensu LZ'!$I$161:$J$161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25-4E88-A2C0-CE5C1FD98CA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LZ'!$I$163:$I$175</c:f>
              <c:numCache>
                <c:formatCode>#,##0</c:formatCode>
                <c:ptCount val="13"/>
                <c:pt idx="0">
                  <c:v>6715</c:v>
                </c:pt>
                <c:pt idx="1">
                  <c:v>12527</c:v>
                </c:pt>
                <c:pt idx="2">
                  <c:v>11829</c:v>
                </c:pt>
                <c:pt idx="3">
                  <c:v>15791</c:v>
                </c:pt>
                <c:pt idx="4">
                  <c:v>9928</c:v>
                </c:pt>
                <c:pt idx="5">
                  <c:v>8852</c:v>
                </c:pt>
                <c:pt idx="6">
                  <c:v>13564</c:v>
                </c:pt>
                <c:pt idx="7">
                  <c:v>12880</c:v>
                </c:pt>
                <c:pt idx="8">
                  <c:v>8800</c:v>
                </c:pt>
                <c:pt idx="9">
                  <c:v>14309</c:v>
                </c:pt>
                <c:pt idx="10">
                  <c:v>8255</c:v>
                </c:pt>
                <c:pt idx="11">
                  <c:v>11678</c:v>
                </c:pt>
                <c:pt idx="12">
                  <c:v>135128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25-4E88-A2C0-CE5C1FD98CA0}"/>
            </c:ext>
          </c:extLst>
        </c:ser>
        <c:ser>
          <c:idx val="1"/>
          <c:order val="3"/>
          <c:tx>
            <c:strRef>
              <c:f>'Viajeros entr evol mensu LZ'!$K$161:$L$161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25-4E88-A2C0-CE5C1FD98C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25-4E88-A2C0-CE5C1FD98CA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LZ'!$K$163:$K$175</c:f>
              <c:numCache>
                <c:formatCode>#,##0</c:formatCode>
                <c:ptCount val="13"/>
                <c:pt idx="0">
                  <c:v>10027</c:v>
                </c:pt>
                <c:pt idx="1">
                  <c:v>14660</c:v>
                </c:pt>
                <c:pt idx="2">
                  <c:v>11581</c:v>
                </c:pt>
                <c:pt idx="3">
                  <c:v>17963</c:v>
                </c:pt>
                <c:pt idx="4">
                  <c:v>13164</c:v>
                </c:pt>
                <c:pt idx="5">
                  <c:v>11642</c:v>
                </c:pt>
                <c:pt idx="6">
                  <c:v>14664</c:v>
                </c:pt>
                <c:pt idx="7">
                  <c:v>15039</c:v>
                </c:pt>
                <c:pt idx="8">
                  <c:v>11447</c:v>
                </c:pt>
                <c:pt idx="9">
                  <c:v>15629</c:v>
                </c:pt>
                <c:pt idx="10">
                  <c:v>9543</c:v>
                </c:pt>
                <c:pt idx="12">
                  <c:v>145359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25-4E88-A2C0-CE5C1FD98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25-4E88-A2C0-CE5C1FD98C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25-4E88-A2C0-CE5C1FD98C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25-4E88-A2C0-CE5C1FD98C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25-4E88-A2C0-CE5C1FD98C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25-4E88-A2C0-CE5C1FD98C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25-4E88-A2C0-CE5C1FD98C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25-4E88-A2C0-CE5C1FD98C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25-4E88-A2C0-CE5C1FD98C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25-4E88-A2C0-CE5C1FD98C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25-4E88-A2C0-CE5C1FD98C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25-4E88-A2C0-CE5C1FD98C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25-4E88-A2C0-CE5C1FD98C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25-4E88-A2C0-CE5C1FD98CA0}"/>
              </c:ext>
            </c:extLst>
          </c:dPt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LZ'!$L$163:$L$175</c:f>
              <c:numCache>
                <c:formatCode>0.0%</c:formatCode>
                <c:ptCount val="13"/>
                <c:pt idx="0">
                  <c:v>0.49322412509307512</c:v>
                </c:pt>
                <c:pt idx="1">
                  <c:v>0.17027221202203235</c:v>
                </c:pt>
                <c:pt idx="2">
                  <c:v>-2.0965423958069107E-2</c:v>
                </c:pt>
                <c:pt idx="3">
                  <c:v>0.13754670381863088</c:v>
                </c:pt>
                <c:pt idx="4">
                  <c:v>0.32594681708299755</c:v>
                </c:pt>
                <c:pt idx="5">
                  <c:v>0.31518300948938083</c:v>
                </c:pt>
                <c:pt idx="6">
                  <c:v>8.1097021527573032E-2</c:v>
                </c:pt>
                <c:pt idx="7">
                  <c:v>0.16762422360248452</c:v>
                </c:pt>
                <c:pt idx="8">
                  <c:v>0.30079545454545453</c:v>
                </c:pt>
                <c:pt idx="9">
                  <c:v>9.2249633098050232E-2</c:v>
                </c:pt>
                <c:pt idx="10">
                  <c:v>0.15602665051483955</c:v>
                </c:pt>
                <c:pt idx="12">
                  <c:v>0.17747266099635484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25-4E88-A2C0-CE5C1FD98CA0}"/>
            </c:ext>
          </c:extLst>
        </c:ser>
        <c:ser>
          <c:idx val="4"/>
          <c:order val="5"/>
          <c:tx>
            <c:strRef>
              <c:f>'Viajeros entr evol mensu LZ'!$M$162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LZ'!$M$163:$M$175</c:f>
              <c:numCache>
                <c:formatCode>0.0%</c:formatCode>
                <c:ptCount val="13"/>
                <c:pt idx="0">
                  <c:v>0.22235767402169948</c:v>
                </c:pt>
                <c:pt idx="1">
                  <c:v>0.42551536367172305</c:v>
                </c:pt>
                <c:pt idx="2">
                  <c:v>0.11980274608392971</c:v>
                </c:pt>
                <c:pt idx="3">
                  <c:v>0.3462489694971147</c:v>
                </c:pt>
                <c:pt idx="4">
                  <c:v>0.39419614488455834</c:v>
                </c:pt>
                <c:pt idx="5">
                  <c:v>0.37174502179804403</c:v>
                </c:pt>
                <c:pt idx="6">
                  <c:v>0.39219595556821418</c:v>
                </c:pt>
                <c:pt idx="7">
                  <c:v>0.20283132048308405</c:v>
                </c:pt>
                <c:pt idx="8">
                  <c:v>0.44023653749370917</c:v>
                </c:pt>
                <c:pt idx="9">
                  <c:v>0.40992331980153351</c:v>
                </c:pt>
                <c:pt idx="10">
                  <c:v>0.3683682248351019</c:v>
                </c:pt>
                <c:pt idx="12">
                  <c:v>0.33180935278164636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25-4E88-A2C0-CE5C1FD98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A4-4E20-AAEC-C45C16D66A9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LZ'!$C$185:$C$197</c:f>
              <c:numCache>
                <c:formatCode>#,##0</c:formatCode>
                <c:ptCount val="13"/>
                <c:pt idx="0">
                  <c:v>2732</c:v>
                </c:pt>
                <c:pt idx="1">
                  <c:v>2406</c:v>
                </c:pt>
                <c:pt idx="2">
                  <c:v>3341</c:v>
                </c:pt>
                <c:pt idx="3">
                  <c:v>3880</c:v>
                </c:pt>
                <c:pt idx="4">
                  <c:v>2293</c:v>
                </c:pt>
                <c:pt idx="5">
                  <c:v>3125</c:v>
                </c:pt>
                <c:pt idx="6">
                  <c:v>4724</c:v>
                </c:pt>
                <c:pt idx="7">
                  <c:v>3618</c:v>
                </c:pt>
                <c:pt idx="8">
                  <c:v>2878</c:v>
                </c:pt>
                <c:pt idx="9">
                  <c:v>2967</c:v>
                </c:pt>
                <c:pt idx="10">
                  <c:v>2776</c:v>
                </c:pt>
                <c:pt idx="11">
                  <c:v>2966</c:v>
                </c:pt>
                <c:pt idx="12">
                  <c:v>37706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4-4E20-AAEC-C45C16D66A92}"/>
            </c:ext>
          </c:extLst>
        </c:ser>
        <c:ser>
          <c:idx val="5"/>
          <c:order val="1"/>
          <c:tx>
            <c:strRef>
              <c:f>'Viajeros entr evol mensu LZ'!$G$183:$H$183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A4-4E20-AAEC-C45C16D66A92}"/>
              </c:ext>
            </c:extLst>
          </c:dPt>
          <c:val>
            <c:numRef>
              <c:f>'Viajeros entr evol mensu LZ'!$G$185:$G$197</c:f>
              <c:numCache>
                <c:formatCode>#,##0</c:formatCode>
                <c:ptCount val="13"/>
                <c:pt idx="0">
                  <c:v>354</c:v>
                </c:pt>
                <c:pt idx="1">
                  <c:v>55</c:v>
                </c:pt>
                <c:pt idx="2">
                  <c:v>51</c:v>
                </c:pt>
                <c:pt idx="3">
                  <c:v>302</c:v>
                </c:pt>
                <c:pt idx="4">
                  <c:v>782</c:v>
                </c:pt>
                <c:pt idx="5">
                  <c:v>1412</c:v>
                </c:pt>
                <c:pt idx="6">
                  <c:v>2551</c:v>
                </c:pt>
                <c:pt idx="7">
                  <c:v>2753</c:v>
                </c:pt>
                <c:pt idx="8">
                  <c:v>2463</c:v>
                </c:pt>
                <c:pt idx="9">
                  <c:v>3363</c:v>
                </c:pt>
                <c:pt idx="10">
                  <c:v>3386</c:v>
                </c:pt>
                <c:pt idx="11">
                  <c:v>3398</c:v>
                </c:pt>
                <c:pt idx="12">
                  <c:v>20870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A4-4E20-AAEC-C45C16D66A92}"/>
            </c:ext>
          </c:extLst>
        </c:ser>
        <c:ser>
          <c:idx val="0"/>
          <c:order val="2"/>
          <c:tx>
            <c:strRef>
              <c:f>'Viajeros entr evol mensu LZ'!$I$183:$J$183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A4-4E20-AAEC-C45C16D66A9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LZ'!$I$185:$I$197</c:f>
              <c:numCache>
                <c:formatCode>#,##0</c:formatCode>
                <c:ptCount val="13"/>
                <c:pt idx="0">
                  <c:v>3051</c:v>
                </c:pt>
                <c:pt idx="1">
                  <c:v>3087</c:v>
                </c:pt>
                <c:pt idx="2">
                  <c:v>2821</c:v>
                </c:pt>
                <c:pt idx="3">
                  <c:v>3241</c:v>
                </c:pt>
                <c:pt idx="4">
                  <c:v>1852</c:v>
                </c:pt>
                <c:pt idx="5">
                  <c:v>2088</c:v>
                </c:pt>
                <c:pt idx="6">
                  <c:v>3477</c:v>
                </c:pt>
                <c:pt idx="7">
                  <c:v>2616</c:v>
                </c:pt>
                <c:pt idx="8">
                  <c:v>2367</c:v>
                </c:pt>
                <c:pt idx="9">
                  <c:v>3233</c:v>
                </c:pt>
                <c:pt idx="10">
                  <c:v>2842</c:v>
                </c:pt>
                <c:pt idx="11">
                  <c:v>3159</c:v>
                </c:pt>
                <c:pt idx="12">
                  <c:v>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A4-4E20-AAEC-C45C16D66A92}"/>
            </c:ext>
          </c:extLst>
        </c:ser>
        <c:ser>
          <c:idx val="1"/>
          <c:order val="3"/>
          <c:tx>
            <c:strRef>
              <c:f>'Viajeros entr evol mensu LZ'!$K$183:$L$183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A4-4E20-AAEC-C45C16D66A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A4-4E20-AAEC-C45C16D66A9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LZ'!$K$185:$K$197</c:f>
              <c:numCache>
                <c:formatCode>#,##0</c:formatCode>
                <c:ptCount val="13"/>
                <c:pt idx="0">
                  <c:v>2788</c:v>
                </c:pt>
                <c:pt idx="1">
                  <c:v>3064</c:v>
                </c:pt>
                <c:pt idx="2">
                  <c:v>2497</c:v>
                </c:pt>
                <c:pt idx="3">
                  <c:v>3182</c:v>
                </c:pt>
                <c:pt idx="4">
                  <c:v>2832</c:v>
                </c:pt>
                <c:pt idx="5">
                  <c:v>2036</c:v>
                </c:pt>
                <c:pt idx="6">
                  <c:v>4664</c:v>
                </c:pt>
                <c:pt idx="7">
                  <c:v>3060</c:v>
                </c:pt>
                <c:pt idx="8">
                  <c:v>2656</c:v>
                </c:pt>
                <c:pt idx="9">
                  <c:v>3906</c:v>
                </c:pt>
                <c:pt idx="10">
                  <c:v>3002</c:v>
                </c:pt>
                <c:pt idx="12">
                  <c:v>33687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A4-4E20-AAEC-C45C16D66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A4-4E20-AAEC-C45C16D66A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A4-4E20-AAEC-C45C16D66A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A4-4E20-AAEC-C45C16D66A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A4-4E20-AAEC-C45C16D66A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A4-4E20-AAEC-C45C16D66A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A4-4E20-AAEC-C45C16D66A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A4-4E20-AAEC-C45C16D66A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A4-4E20-AAEC-C45C16D66A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A4-4E20-AAEC-C45C16D66A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A4-4E20-AAEC-C45C16D66A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A4-4E20-AAEC-C45C16D66A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A4-4E20-AAEC-C45C16D66A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A4-4E20-AAEC-C45C16D66A92}"/>
              </c:ext>
            </c:extLst>
          </c:dPt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LZ'!$L$185:$L$197</c:f>
              <c:numCache>
                <c:formatCode>0.0%</c:formatCode>
                <c:ptCount val="13"/>
                <c:pt idx="0">
                  <c:v>-8.6201245493280898E-2</c:v>
                </c:pt>
                <c:pt idx="1">
                  <c:v>-7.4505992873339366E-3</c:v>
                </c:pt>
                <c:pt idx="2">
                  <c:v>-0.11485288904643742</c:v>
                </c:pt>
                <c:pt idx="3">
                  <c:v>-1.8204257945078628E-2</c:v>
                </c:pt>
                <c:pt idx="4">
                  <c:v>0.52915766738660897</c:v>
                </c:pt>
                <c:pt idx="5">
                  <c:v>-2.4904214559386961E-2</c:v>
                </c:pt>
                <c:pt idx="6">
                  <c:v>0.3413862525165372</c:v>
                </c:pt>
                <c:pt idx="7">
                  <c:v>0.16972477064220182</c:v>
                </c:pt>
                <c:pt idx="8">
                  <c:v>0.12209547950992827</c:v>
                </c:pt>
                <c:pt idx="9">
                  <c:v>0.20816579028765858</c:v>
                </c:pt>
                <c:pt idx="10">
                  <c:v>5.6298381421534094E-2</c:v>
                </c:pt>
                <c:pt idx="12">
                  <c:v>9.8190709046454661E-2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A4-4E20-AAEC-C45C16D66A92}"/>
            </c:ext>
          </c:extLst>
        </c:ser>
        <c:ser>
          <c:idx val="4"/>
          <c:order val="5"/>
          <c:tx>
            <c:strRef>
              <c:f>'Viajeros entr evol mensu LZ'!$M$184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LZ'!$M$185:$M$197</c:f>
              <c:numCache>
                <c:formatCode>0.0%</c:formatCode>
                <c:ptCount val="13"/>
                <c:pt idx="0">
                  <c:v>2.0497803806734938E-2</c:v>
                </c:pt>
                <c:pt idx="1">
                  <c:v>0.27348295926849553</c:v>
                </c:pt>
                <c:pt idx="2">
                  <c:v>-0.25261897635438491</c:v>
                </c:pt>
                <c:pt idx="3">
                  <c:v>-0.17989690721649487</c:v>
                </c:pt>
                <c:pt idx="4">
                  <c:v>0.23506323593545564</c:v>
                </c:pt>
                <c:pt idx="5">
                  <c:v>-0.34848000000000001</c:v>
                </c:pt>
                <c:pt idx="6">
                  <c:v>-1.2701100762066098E-2</c:v>
                </c:pt>
                <c:pt idx="7">
                  <c:v>-0.154228855721393</c:v>
                </c:pt>
                <c:pt idx="8">
                  <c:v>-7.7136900625434324E-2</c:v>
                </c:pt>
                <c:pt idx="9">
                  <c:v>0.31648129423660265</c:v>
                </c:pt>
                <c:pt idx="10">
                  <c:v>8.1412103746397735E-2</c:v>
                </c:pt>
                <c:pt idx="12">
                  <c:v>-3.0310880829015563E-2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A4-4E20-AAEC-C45C16D66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F1-4DF2-8EAA-C80E4AE5D4F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LZ'!$C$207:$C$219</c:f>
              <c:numCache>
                <c:formatCode>#,##0</c:formatCode>
                <c:ptCount val="13"/>
                <c:pt idx="0">
                  <c:v>6650</c:v>
                </c:pt>
                <c:pt idx="1">
                  <c:v>7076</c:v>
                </c:pt>
                <c:pt idx="2">
                  <c:v>7254</c:v>
                </c:pt>
                <c:pt idx="3">
                  <c:v>5927</c:v>
                </c:pt>
                <c:pt idx="4">
                  <c:v>4002</c:v>
                </c:pt>
                <c:pt idx="5">
                  <c:v>4593</c:v>
                </c:pt>
                <c:pt idx="6">
                  <c:v>6762</c:v>
                </c:pt>
                <c:pt idx="7">
                  <c:v>5834</c:v>
                </c:pt>
                <c:pt idx="8">
                  <c:v>4825</c:v>
                </c:pt>
                <c:pt idx="9">
                  <c:v>5812</c:v>
                </c:pt>
                <c:pt idx="10">
                  <c:v>5696</c:v>
                </c:pt>
                <c:pt idx="11">
                  <c:v>6320</c:v>
                </c:pt>
                <c:pt idx="12">
                  <c:v>70751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1-4DF2-8EAA-C80E4AE5D4F8}"/>
            </c:ext>
          </c:extLst>
        </c:ser>
        <c:ser>
          <c:idx val="5"/>
          <c:order val="1"/>
          <c:tx>
            <c:strRef>
              <c:f>'Viajeros entr evol mensu LZ'!$G$205:$H$205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F1-4DF2-8EAA-C80E4AE5D4F8}"/>
              </c:ext>
            </c:extLst>
          </c:dPt>
          <c:val>
            <c:numRef>
              <c:f>'Viajeros entr evol mensu LZ'!$G$207:$G$219</c:f>
              <c:numCache>
                <c:formatCode>#,##0</c:formatCode>
                <c:ptCount val="13"/>
                <c:pt idx="0">
                  <c:v>121</c:v>
                </c:pt>
                <c:pt idx="1">
                  <c:v>36</c:v>
                </c:pt>
                <c:pt idx="2">
                  <c:v>58</c:v>
                </c:pt>
                <c:pt idx="3">
                  <c:v>115</c:v>
                </c:pt>
                <c:pt idx="4">
                  <c:v>234</c:v>
                </c:pt>
                <c:pt idx="5">
                  <c:v>2032</c:v>
                </c:pt>
                <c:pt idx="6">
                  <c:v>2418</c:v>
                </c:pt>
                <c:pt idx="7">
                  <c:v>4449</c:v>
                </c:pt>
                <c:pt idx="8">
                  <c:v>4356</c:v>
                </c:pt>
                <c:pt idx="9">
                  <c:v>7650</c:v>
                </c:pt>
                <c:pt idx="10">
                  <c:v>7270</c:v>
                </c:pt>
                <c:pt idx="11">
                  <c:v>7255</c:v>
                </c:pt>
                <c:pt idx="12">
                  <c:v>35994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1-4DF2-8EAA-C80E4AE5D4F8}"/>
            </c:ext>
          </c:extLst>
        </c:ser>
        <c:ser>
          <c:idx val="0"/>
          <c:order val="2"/>
          <c:tx>
            <c:strRef>
              <c:f>'Viajeros entr evol mensu LZ'!$I$205:$J$205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F1-4DF2-8EAA-C80E4AE5D4F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LZ'!$I$207:$I$219</c:f>
              <c:numCache>
                <c:formatCode>#,##0</c:formatCode>
                <c:ptCount val="13"/>
                <c:pt idx="0">
                  <c:v>6650</c:v>
                </c:pt>
                <c:pt idx="1">
                  <c:v>8821</c:v>
                </c:pt>
                <c:pt idx="2">
                  <c:v>8605</c:v>
                </c:pt>
                <c:pt idx="3">
                  <c:v>9242</c:v>
                </c:pt>
                <c:pt idx="4">
                  <c:v>6640</c:v>
                </c:pt>
                <c:pt idx="5">
                  <c:v>4908</c:v>
                </c:pt>
                <c:pt idx="6">
                  <c:v>6874</c:v>
                </c:pt>
                <c:pt idx="7">
                  <c:v>6689</c:v>
                </c:pt>
                <c:pt idx="8">
                  <c:v>5360</c:v>
                </c:pt>
                <c:pt idx="9">
                  <c:v>6533</c:v>
                </c:pt>
                <c:pt idx="10">
                  <c:v>6666</c:v>
                </c:pt>
                <c:pt idx="11">
                  <c:v>6762</c:v>
                </c:pt>
                <c:pt idx="12">
                  <c:v>83750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F1-4DF2-8EAA-C80E4AE5D4F8}"/>
            </c:ext>
          </c:extLst>
        </c:ser>
        <c:ser>
          <c:idx val="1"/>
          <c:order val="3"/>
          <c:tx>
            <c:strRef>
              <c:f>'Viajeros entr evol mensu LZ'!$K$205:$L$205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F1-4DF2-8EAA-C80E4AE5D4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F1-4DF2-8EAA-C80E4AE5D4F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LZ'!$K$207:$K$219</c:f>
              <c:numCache>
                <c:formatCode>#,##0</c:formatCode>
                <c:ptCount val="13"/>
                <c:pt idx="0">
                  <c:v>6761</c:v>
                </c:pt>
                <c:pt idx="1">
                  <c:v>6623</c:v>
                </c:pt>
                <c:pt idx="2">
                  <c:v>6884</c:v>
                </c:pt>
                <c:pt idx="3">
                  <c:v>7321</c:v>
                </c:pt>
                <c:pt idx="4">
                  <c:v>5053</c:v>
                </c:pt>
                <c:pt idx="5">
                  <c:v>4179</c:v>
                </c:pt>
                <c:pt idx="6">
                  <c:v>5432</c:v>
                </c:pt>
                <c:pt idx="7">
                  <c:v>6157</c:v>
                </c:pt>
                <c:pt idx="8">
                  <c:v>3872</c:v>
                </c:pt>
                <c:pt idx="9">
                  <c:v>5662</c:v>
                </c:pt>
                <c:pt idx="10">
                  <c:v>6008</c:v>
                </c:pt>
                <c:pt idx="12">
                  <c:v>63952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F1-4DF2-8EAA-C80E4AE5D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F1-4DF2-8EAA-C80E4AE5D4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F1-4DF2-8EAA-C80E4AE5D4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F1-4DF2-8EAA-C80E4AE5D4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F1-4DF2-8EAA-C80E4AE5D4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F1-4DF2-8EAA-C80E4AE5D4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F1-4DF2-8EAA-C80E4AE5D4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F1-4DF2-8EAA-C80E4AE5D4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F1-4DF2-8EAA-C80E4AE5D4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F1-4DF2-8EAA-C80E4AE5D4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F1-4DF2-8EAA-C80E4AE5D4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F1-4DF2-8EAA-C80E4AE5D4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F1-4DF2-8EAA-C80E4AE5D4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F1-4DF2-8EAA-C80E4AE5D4F8}"/>
              </c:ext>
            </c:extLst>
          </c:dPt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LZ'!$L$207:$L$219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-0.2491780977213468</c:v>
                </c:pt>
                <c:pt idx="2">
                  <c:v>-0.19999999999999996</c:v>
                </c:pt>
                <c:pt idx="3">
                  <c:v>-0.20785544254490373</c:v>
                </c:pt>
                <c:pt idx="4">
                  <c:v>-0.23900602409638549</c:v>
                </c:pt>
                <c:pt idx="5">
                  <c:v>-0.14853300733496333</c:v>
                </c:pt>
                <c:pt idx="6">
                  <c:v>-0.20977596741344195</c:v>
                </c:pt>
                <c:pt idx="7">
                  <c:v>-7.9533562565405891E-2</c:v>
                </c:pt>
                <c:pt idx="8">
                  <c:v>-0.27761194029850744</c:v>
                </c:pt>
                <c:pt idx="9">
                  <c:v>-0.13332312873105767</c:v>
                </c:pt>
                <c:pt idx="10">
                  <c:v>-9.8709870987098713E-2</c:v>
                </c:pt>
                <c:pt idx="12">
                  <c:v>-0.16932508962435699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F1-4DF2-8EAA-C80E4AE5D4F8}"/>
            </c:ext>
          </c:extLst>
        </c:ser>
        <c:ser>
          <c:idx val="4"/>
          <c:order val="5"/>
          <c:tx>
            <c:strRef>
              <c:f>'Viajeros entr evol mensu LZ'!$M$206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LZ'!$M$207:$M$219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-6.4019219898247548E-2</c:v>
                </c:pt>
                <c:pt idx="2">
                  <c:v>-5.1006341328922011E-2</c:v>
                </c:pt>
                <c:pt idx="3">
                  <c:v>0.23519487092964408</c:v>
                </c:pt>
                <c:pt idx="4">
                  <c:v>0.26261869065467258</c:v>
                </c:pt>
                <c:pt idx="5">
                  <c:v>-9.0137165251469642E-2</c:v>
                </c:pt>
                <c:pt idx="6">
                  <c:v>-0.19668737060041408</c:v>
                </c:pt>
                <c:pt idx="7">
                  <c:v>5.5365101131299221E-2</c:v>
                </c:pt>
                <c:pt idx="8">
                  <c:v>-0.19751295336787567</c:v>
                </c:pt>
                <c:pt idx="9">
                  <c:v>-2.580867171369583E-2</c:v>
                </c:pt>
                <c:pt idx="10">
                  <c:v>5.47752808988764E-2</c:v>
                </c:pt>
                <c:pt idx="12">
                  <c:v>-7.4343095714796137E-3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F1-4DF2-8EAA-C80E4AE5D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72-4735-96E7-797109D983B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LZ'!$C$229:$C$241</c:f>
              <c:numCache>
                <c:formatCode>#,##0</c:formatCode>
                <c:ptCount val="13"/>
                <c:pt idx="0">
                  <c:v>4146</c:v>
                </c:pt>
                <c:pt idx="1">
                  <c:v>3401</c:v>
                </c:pt>
                <c:pt idx="2">
                  <c:v>3852</c:v>
                </c:pt>
                <c:pt idx="3">
                  <c:v>3689</c:v>
                </c:pt>
                <c:pt idx="4">
                  <c:v>3842</c:v>
                </c:pt>
                <c:pt idx="5">
                  <c:v>3613</c:v>
                </c:pt>
                <c:pt idx="6">
                  <c:v>3396</c:v>
                </c:pt>
                <c:pt idx="7">
                  <c:v>4966</c:v>
                </c:pt>
                <c:pt idx="8">
                  <c:v>3360</c:v>
                </c:pt>
                <c:pt idx="9">
                  <c:v>3088</c:v>
                </c:pt>
                <c:pt idx="10">
                  <c:v>4010</c:v>
                </c:pt>
                <c:pt idx="11">
                  <c:v>4074</c:v>
                </c:pt>
                <c:pt idx="12">
                  <c:v>45437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2-4735-96E7-797109D983BC}"/>
            </c:ext>
          </c:extLst>
        </c:ser>
        <c:ser>
          <c:idx val="5"/>
          <c:order val="1"/>
          <c:tx>
            <c:strRef>
              <c:f>'Viajeros entr evol mensu LZ'!$G$227:$H$227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72-4735-96E7-797109D983BC}"/>
              </c:ext>
            </c:extLst>
          </c:dPt>
          <c:val>
            <c:numRef>
              <c:f>'Viajeros entr evol mensu LZ'!$G$229:$G$241</c:f>
              <c:numCache>
                <c:formatCode>#,##0</c:formatCode>
                <c:ptCount val="13"/>
                <c:pt idx="0">
                  <c:v>375</c:v>
                </c:pt>
                <c:pt idx="1">
                  <c:v>209</c:v>
                </c:pt>
                <c:pt idx="2">
                  <c:v>416</c:v>
                </c:pt>
                <c:pt idx="3">
                  <c:v>679</c:v>
                </c:pt>
                <c:pt idx="4">
                  <c:v>1160</c:v>
                </c:pt>
                <c:pt idx="5">
                  <c:v>1549</c:v>
                </c:pt>
                <c:pt idx="6">
                  <c:v>2665</c:v>
                </c:pt>
                <c:pt idx="7">
                  <c:v>3829</c:v>
                </c:pt>
                <c:pt idx="8">
                  <c:v>2658</c:v>
                </c:pt>
                <c:pt idx="9">
                  <c:v>2977</c:v>
                </c:pt>
                <c:pt idx="10">
                  <c:v>4444</c:v>
                </c:pt>
                <c:pt idx="11">
                  <c:v>4299</c:v>
                </c:pt>
                <c:pt idx="12">
                  <c:v>25260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72-4735-96E7-797109D983BC}"/>
            </c:ext>
          </c:extLst>
        </c:ser>
        <c:ser>
          <c:idx val="0"/>
          <c:order val="2"/>
          <c:tx>
            <c:strRef>
              <c:f>'Viajeros entr evol mensu LZ'!$I$227:$J$227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72-4735-96E7-797109D983B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LZ'!$I$229:$I$241</c:f>
              <c:numCache>
                <c:formatCode>#,##0</c:formatCode>
                <c:ptCount val="13"/>
                <c:pt idx="0">
                  <c:v>3331</c:v>
                </c:pt>
                <c:pt idx="1">
                  <c:v>2944</c:v>
                </c:pt>
                <c:pt idx="2">
                  <c:v>3893</c:v>
                </c:pt>
                <c:pt idx="3">
                  <c:v>4691</c:v>
                </c:pt>
                <c:pt idx="4">
                  <c:v>3897</c:v>
                </c:pt>
                <c:pt idx="5">
                  <c:v>3557</c:v>
                </c:pt>
                <c:pt idx="6">
                  <c:v>3744</c:v>
                </c:pt>
                <c:pt idx="7">
                  <c:v>5478</c:v>
                </c:pt>
                <c:pt idx="8">
                  <c:v>3972</c:v>
                </c:pt>
                <c:pt idx="9">
                  <c:v>4239</c:v>
                </c:pt>
                <c:pt idx="10">
                  <c:v>3920</c:v>
                </c:pt>
                <c:pt idx="11">
                  <c:v>4430</c:v>
                </c:pt>
                <c:pt idx="12">
                  <c:v>48096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72-4735-96E7-797109D983BC}"/>
            </c:ext>
          </c:extLst>
        </c:ser>
        <c:ser>
          <c:idx val="1"/>
          <c:order val="3"/>
          <c:tx>
            <c:strRef>
              <c:f>'Viajeros entr evol mensu LZ'!$K$227:$L$227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72-4735-96E7-797109D983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72-4735-96E7-797109D983B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LZ'!$K$229:$K$241</c:f>
              <c:numCache>
                <c:formatCode>#,##0</c:formatCode>
                <c:ptCount val="13"/>
                <c:pt idx="0">
                  <c:v>4798</c:v>
                </c:pt>
                <c:pt idx="1">
                  <c:v>4128</c:v>
                </c:pt>
                <c:pt idx="2">
                  <c:v>3899</c:v>
                </c:pt>
                <c:pt idx="3">
                  <c:v>4640</c:v>
                </c:pt>
                <c:pt idx="4">
                  <c:v>4134</c:v>
                </c:pt>
                <c:pt idx="5">
                  <c:v>3878</c:v>
                </c:pt>
                <c:pt idx="6">
                  <c:v>3950</c:v>
                </c:pt>
                <c:pt idx="7">
                  <c:v>5024</c:v>
                </c:pt>
                <c:pt idx="8">
                  <c:v>3716</c:v>
                </c:pt>
                <c:pt idx="9">
                  <c:v>3918</c:v>
                </c:pt>
                <c:pt idx="10">
                  <c:v>3903</c:v>
                </c:pt>
                <c:pt idx="12">
                  <c:v>45988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72-4735-96E7-797109D98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72-4735-96E7-797109D983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72-4735-96E7-797109D983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72-4735-96E7-797109D983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72-4735-96E7-797109D983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72-4735-96E7-797109D983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72-4735-96E7-797109D983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72-4735-96E7-797109D983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72-4735-96E7-797109D983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72-4735-96E7-797109D983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72-4735-96E7-797109D983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72-4735-96E7-797109D983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72-4735-96E7-797109D983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72-4735-96E7-797109D983BC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LZ'!$L$229:$L$241</c:f>
              <c:numCache>
                <c:formatCode>0.0%</c:formatCode>
                <c:ptCount val="13"/>
                <c:pt idx="0">
                  <c:v>0.44040828580005997</c:v>
                </c:pt>
                <c:pt idx="1">
                  <c:v>0.40217391304347827</c:v>
                </c:pt>
                <c:pt idx="2">
                  <c:v>1.5412278448496686E-3</c:v>
                </c:pt>
                <c:pt idx="3">
                  <c:v>-1.0871882327861848E-2</c:v>
                </c:pt>
                <c:pt idx="4">
                  <c:v>6.0816012317167045E-2</c:v>
                </c:pt>
                <c:pt idx="5">
                  <c:v>9.0244588136069614E-2</c:v>
                </c:pt>
                <c:pt idx="6">
                  <c:v>5.5021367521367548E-2</c:v>
                </c:pt>
                <c:pt idx="7">
                  <c:v>-8.2876962395034726E-2</c:v>
                </c:pt>
                <c:pt idx="8">
                  <c:v>-6.4451158106747286E-2</c:v>
                </c:pt>
                <c:pt idx="9">
                  <c:v>-7.5725406935598039E-2</c:v>
                </c:pt>
                <c:pt idx="10">
                  <c:v>-4.3367346938775198E-3</c:v>
                </c:pt>
                <c:pt idx="12">
                  <c:v>5.3176384372280561E-2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72-4735-96E7-797109D983BC}"/>
            </c:ext>
          </c:extLst>
        </c:ser>
        <c:ser>
          <c:idx val="4"/>
          <c:order val="5"/>
          <c:tx>
            <c:strRef>
              <c:f>'Viajeros entr evol mensu LZ'!$M$228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LZ'!$M$229:$M$241</c:f>
              <c:numCache>
                <c:formatCode>0.0%</c:formatCode>
                <c:ptCount val="13"/>
                <c:pt idx="0">
                  <c:v>0.15726000964785336</c:v>
                </c:pt>
                <c:pt idx="1">
                  <c:v>0.21376065862981486</c:v>
                </c:pt>
                <c:pt idx="2">
                  <c:v>1.2201453790238848E-2</c:v>
                </c:pt>
                <c:pt idx="3">
                  <c:v>0.25779343995662773</c:v>
                </c:pt>
                <c:pt idx="4">
                  <c:v>7.6002082248828762E-2</c:v>
                </c:pt>
                <c:pt idx="5">
                  <c:v>7.334624965402714E-2</c:v>
                </c:pt>
                <c:pt idx="6">
                  <c:v>0.16313309776207308</c:v>
                </c:pt>
                <c:pt idx="7">
                  <c:v>1.1679420056383449E-2</c:v>
                </c:pt>
                <c:pt idx="8">
                  <c:v>0.10595238095238102</c:v>
                </c:pt>
                <c:pt idx="9">
                  <c:v>0.26878238341968919</c:v>
                </c:pt>
                <c:pt idx="10">
                  <c:v>-2.6683291770573603E-2</c:v>
                </c:pt>
                <c:pt idx="12">
                  <c:v>0.11181490704252584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72-4735-96E7-797109D98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81-47CC-9AF2-484DA545CD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LZ'!$C$251:$C$263</c:f>
              <c:numCache>
                <c:formatCode>#,##0</c:formatCode>
                <c:ptCount val="13"/>
                <c:pt idx="0">
                  <c:v>15280</c:v>
                </c:pt>
                <c:pt idx="1">
                  <c:v>14861</c:v>
                </c:pt>
                <c:pt idx="2">
                  <c:v>17576</c:v>
                </c:pt>
                <c:pt idx="3">
                  <c:v>18836</c:v>
                </c:pt>
                <c:pt idx="4">
                  <c:v>20375</c:v>
                </c:pt>
                <c:pt idx="5">
                  <c:v>21504</c:v>
                </c:pt>
                <c:pt idx="6">
                  <c:v>22412</c:v>
                </c:pt>
                <c:pt idx="7">
                  <c:v>21591</c:v>
                </c:pt>
                <c:pt idx="8">
                  <c:v>20223</c:v>
                </c:pt>
                <c:pt idx="9">
                  <c:v>21309</c:v>
                </c:pt>
                <c:pt idx="10">
                  <c:v>12567</c:v>
                </c:pt>
                <c:pt idx="11">
                  <c:v>14057</c:v>
                </c:pt>
                <c:pt idx="12">
                  <c:v>220591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1-47CC-9AF2-484DA545CDF9}"/>
            </c:ext>
          </c:extLst>
        </c:ser>
        <c:ser>
          <c:idx val="5"/>
          <c:order val="1"/>
          <c:tx>
            <c:strRef>
              <c:f>'Viajeros entr evol mensu LZ'!$G$249:$H$249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81-47CC-9AF2-484DA545CDF9}"/>
              </c:ext>
            </c:extLst>
          </c:dPt>
          <c:val>
            <c:numRef>
              <c:f>'Viajeros entr evol mensu LZ'!$G$251:$G$263</c:f>
              <c:numCache>
                <c:formatCode>#,##0</c:formatCode>
                <c:ptCount val="13"/>
                <c:pt idx="0">
                  <c:v>1099</c:v>
                </c:pt>
                <c:pt idx="1">
                  <c:v>184</c:v>
                </c:pt>
                <c:pt idx="2">
                  <c:v>271</c:v>
                </c:pt>
                <c:pt idx="3">
                  <c:v>216</c:v>
                </c:pt>
                <c:pt idx="4">
                  <c:v>330</c:v>
                </c:pt>
                <c:pt idx="5">
                  <c:v>451</c:v>
                </c:pt>
                <c:pt idx="6">
                  <c:v>4201</c:v>
                </c:pt>
                <c:pt idx="7">
                  <c:v>10430</c:v>
                </c:pt>
                <c:pt idx="8">
                  <c:v>11533</c:v>
                </c:pt>
                <c:pt idx="9">
                  <c:v>14414</c:v>
                </c:pt>
                <c:pt idx="10">
                  <c:v>10619</c:v>
                </c:pt>
                <c:pt idx="11">
                  <c:v>9236</c:v>
                </c:pt>
                <c:pt idx="12">
                  <c:v>62984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81-47CC-9AF2-484DA545CDF9}"/>
            </c:ext>
          </c:extLst>
        </c:ser>
        <c:ser>
          <c:idx val="0"/>
          <c:order val="2"/>
          <c:tx>
            <c:strRef>
              <c:f>'Viajeros entr evol mensu LZ'!$I$249:$J$249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81-47CC-9AF2-484DA545CD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LZ'!$I$251:$I$263</c:f>
              <c:numCache>
                <c:formatCode>#,##0</c:formatCode>
                <c:ptCount val="13"/>
                <c:pt idx="0">
                  <c:v>11614</c:v>
                </c:pt>
                <c:pt idx="1">
                  <c:v>12859</c:v>
                </c:pt>
                <c:pt idx="2">
                  <c:v>15969</c:v>
                </c:pt>
                <c:pt idx="3">
                  <c:v>17307</c:v>
                </c:pt>
                <c:pt idx="4">
                  <c:v>18379</c:v>
                </c:pt>
                <c:pt idx="5">
                  <c:v>20711</c:v>
                </c:pt>
                <c:pt idx="6">
                  <c:v>21023</c:v>
                </c:pt>
                <c:pt idx="7">
                  <c:v>19619</c:v>
                </c:pt>
                <c:pt idx="8">
                  <c:v>18556</c:v>
                </c:pt>
                <c:pt idx="9">
                  <c:v>18377</c:v>
                </c:pt>
                <c:pt idx="10">
                  <c:v>16231</c:v>
                </c:pt>
                <c:pt idx="11">
                  <c:v>16007</c:v>
                </c:pt>
                <c:pt idx="12">
                  <c:v>206652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81-47CC-9AF2-484DA545CDF9}"/>
            </c:ext>
          </c:extLst>
        </c:ser>
        <c:ser>
          <c:idx val="1"/>
          <c:order val="3"/>
          <c:tx>
            <c:strRef>
              <c:f>'Viajeros entr evol mensu LZ'!$K$249:$L$249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81-47CC-9AF2-484DA545CD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81-47CC-9AF2-484DA545CDF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LZ'!$K$251:$K$263</c:f>
              <c:numCache>
                <c:formatCode>#,##0</c:formatCode>
                <c:ptCount val="13"/>
                <c:pt idx="0">
                  <c:v>18886</c:v>
                </c:pt>
                <c:pt idx="1">
                  <c:v>16878</c:v>
                </c:pt>
                <c:pt idx="2">
                  <c:v>18985</c:v>
                </c:pt>
                <c:pt idx="3">
                  <c:v>20476</c:v>
                </c:pt>
                <c:pt idx="4">
                  <c:v>22243</c:v>
                </c:pt>
                <c:pt idx="5">
                  <c:v>23941</c:v>
                </c:pt>
                <c:pt idx="6">
                  <c:v>24363</c:v>
                </c:pt>
                <c:pt idx="7">
                  <c:v>22780</c:v>
                </c:pt>
                <c:pt idx="8">
                  <c:v>21941</c:v>
                </c:pt>
                <c:pt idx="9">
                  <c:v>20777</c:v>
                </c:pt>
                <c:pt idx="10">
                  <c:v>20813</c:v>
                </c:pt>
                <c:pt idx="12">
                  <c:v>232083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81-47CC-9AF2-484DA545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81-47CC-9AF2-484DA545CD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81-47CC-9AF2-484DA545CD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81-47CC-9AF2-484DA545CD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81-47CC-9AF2-484DA545CD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81-47CC-9AF2-484DA545CD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81-47CC-9AF2-484DA545CD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81-47CC-9AF2-484DA545CD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81-47CC-9AF2-484DA545CD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81-47CC-9AF2-484DA545CD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81-47CC-9AF2-484DA545CD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81-47CC-9AF2-484DA545CD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81-47CC-9AF2-484DA545CD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81-47CC-9AF2-484DA545CDF9}"/>
              </c:ext>
            </c:extLst>
          </c:dPt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LZ'!$L$251:$L$263</c:f>
              <c:numCache>
                <c:formatCode>0.0%</c:formatCode>
                <c:ptCount val="13"/>
                <c:pt idx="0">
                  <c:v>0.62614086447391082</c:v>
                </c:pt>
                <c:pt idx="1">
                  <c:v>0.3125437436814682</c:v>
                </c:pt>
                <c:pt idx="2">
                  <c:v>0.18886592773498645</c:v>
                </c:pt>
                <c:pt idx="3">
                  <c:v>0.18310510198185703</c:v>
                </c:pt>
                <c:pt idx="4">
                  <c:v>0.2102399477664727</c:v>
                </c:pt>
                <c:pt idx="5">
                  <c:v>0.15595577229491564</c:v>
                </c:pt>
                <c:pt idx="6">
                  <c:v>0.1588736146125671</c:v>
                </c:pt>
                <c:pt idx="7">
                  <c:v>0.16111932310515309</c:v>
                </c:pt>
                <c:pt idx="8">
                  <c:v>0.18242078034059062</c:v>
                </c:pt>
                <c:pt idx="9">
                  <c:v>0.13059803014637872</c:v>
                </c:pt>
                <c:pt idx="10">
                  <c:v>0.2822993038013677</c:v>
                </c:pt>
                <c:pt idx="12">
                  <c:v>0.2173568674761992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81-47CC-9AF2-484DA545CDF9}"/>
            </c:ext>
          </c:extLst>
        </c:ser>
        <c:ser>
          <c:idx val="4"/>
          <c:order val="5"/>
          <c:tx>
            <c:strRef>
              <c:f>'Viajeros entr evol mensu LZ'!$M$250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LZ'!$M$251:$M$263</c:f>
              <c:numCache>
                <c:formatCode>0.0%</c:formatCode>
                <c:ptCount val="13"/>
                <c:pt idx="0">
                  <c:v>0.23599476439790568</c:v>
                </c:pt>
                <c:pt idx="1">
                  <c:v>0.1357243792476952</c:v>
                </c:pt>
                <c:pt idx="2">
                  <c:v>8.0166135639508473E-2</c:v>
                </c:pt>
                <c:pt idx="3">
                  <c:v>8.7067317901889929E-2</c:v>
                </c:pt>
                <c:pt idx="4">
                  <c:v>9.1680981595092081E-2</c:v>
                </c:pt>
                <c:pt idx="5">
                  <c:v>0.11332775297619047</c:v>
                </c:pt>
                <c:pt idx="6">
                  <c:v>8.7051579510976307E-2</c:v>
                </c:pt>
                <c:pt idx="7">
                  <c:v>5.5069241813718639E-2</c:v>
                </c:pt>
                <c:pt idx="8">
                  <c:v>8.4952776541561636E-2</c:v>
                </c:pt>
                <c:pt idx="9">
                  <c:v>-2.4965976817307278E-2</c:v>
                </c:pt>
                <c:pt idx="10">
                  <c:v>0.65616296649956229</c:v>
                </c:pt>
                <c:pt idx="12">
                  <c:v>0.12370360328081564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81-47CC-9AF2-484DA545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38-4E70-B080-9AAFEBBDEDA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LZ'!$C$273:$C$285</c:f>
              <c:numCache>
                <c:formatCode>#,##0</c:formatCode>
                <c:ptCount val="13"/>
                <c:pt idx="0">
                  <c:v>1440</c:v>
                </c:pt>
                <c:pt idx="1">
                  <c:v>1576</c:v>
                </c:pt>
                <c:pt idx="2">
                  <c:v>1677</c:v>
                </c:pt>
                <c:pt idx="3">
                  <c:v>1776</c:v>
                </c:pt>
                <c:pt idx="4">
                  <c:v>1378</c:v>
                </c:pt>
                <c:pt idx="5">
                  <c:v>1340</c:v>
                </c:pt>
                <c:pt idx="6">
                  <c:v>1708</c:v>
                </c:pt>
                <c:pt idx="7">
                  <c:v>1411</c:v>
                </c:pt>
                <c:pt idx="8">
                  <c:v>1955</c:v>
                </c:pt>
                <c:pt idx="9">
                  <c:v>2871</c:v>
                </c:pt>
                <c:pt idx="10">
                  <c:v>2279</c:v>
                </c:pt>
                <c:pt idx="11">
                  <c:v>1601</c:v>
                </c:pt>
                <c:pt idx="12">
                  <c:v>21012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38-4E70-B080-9AAFEBBDEDAE}"/>
            </c:ext>
          </c:extLst>
        </c:ser>
        <c:ser>
          <c:idx val="5"/>
          <c:order val="1"/>
          <c:tx>
            <c:strRef>
              <c:f>'Viajeros entr evol mensu LZ'!$G$271:$H$271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38-4E70-B080-9AAFEBBDEDAE}"/>
              </c:ext>
            </c:extLst>
          </c:dPt>
          <c:val>
            <c:numRef>
              <c:f>'Viajeros entr evol mensu LZ'!$G$273:$G$285</c:f>
              <c:numCache>
                <c:formatCode>#,##0</c:formatCode>
                <c:ptCount val="13"/>
                <c:pt idx="0">
                  <c:v>236</c:v>
                </c:pt>
                <c:pt idx="1">
                  <c:v>21</c:v>
                </c:pt>
                <c:pt idx="2">
                  <c:v>174</c:v>
                </c:pt>
                <c:pt idx="3">
                  <c:v>647</c:v>
                </c:pt>
                <c:pt idx="4">
                  <c:v>801</c:v>
                </c:pt>
                <c:pt idx="5">
                  <c:v>464</c:v>
                </c:pt>
                <c:pt idx="6">
                  <c:v>922</c:v>
                </c:pt>
                <c:pt idx="7">
                  <c:v>821</c:v>
                </c:pt>
                <c:pt idx="8">
                  <c:v>1095</c:v>
                </c:pt>
                <c:pt idx="9">
                  <c:v>2071</c:v>
                </c:pt>
                <c:pt idx="10">
                  <c:v>1883</c:v>
                </c:pt>
                <c:pt idx="11">
                  <c:v>1141</c:v>
                </c:pt>
                <c:pt idx="12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38-4E70-B080-9AAFEBBDEDAE}"/>
            </c:ext>
          </c:extLst>
        </c:ser>
        <c:ser>
          <c:idx val="0"/>
          <c:order val="2"/>
          <c:tx>
            <c:strRef>
              <c:f>'Viajeros entr evol mensu LZ'!$I$271:$J$271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38-4E70-B080-9AAFEBBDEDA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LZ'!$I$273:$I$285</c:f>
              <c:numCache>
                <c:formatCode>#,##0</c:formatCode>
                <c:ptCount val="13"/>
                <c:pt idx="0">
                  <c:v>788</c:v>
                </c:pt>
                <c:pt idx="1">
                  <c:v>1216</c:v>
                </c:pt>
                <c:pt idx="2">
                  <c:v>1409</c:v>
                </c:pt>
                <c:pt idx="3">
                  <c:v>1829</c:v>
                </c:pt>
                <c:pt idx="4">
                  <c:v>1170</c:v>
                </c:pt>
                <c:pt idx="5">
                  <c:v>945</c:v>
                </c:pt>
                <c:pt idx="6">
                  <c:v>1398</c:v>
                </c:pt>
                <c:pt idx="7">
                  <c:v>804</c:v>
                </c:pt>
                <c:pt idx="8">
                  <c:v>1112</c:v>
                </c:pt>
                <c:pt idx="9">
                  <c:v>2456</c:v>
                </c:pt>
                <c:pt idx="10">
                  <c:v>1809</c:v>
                </c:pt>
                <c:pt idx="11">
                  <c:v>1429</c:v>
                </c:pt>
                <c:pt idx="12">
                  <c:v>16365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38-4E70-B080-9AAFEBBDEDAE}"/>
            </c:ext>
          </c:extLst>
        </c:ser>
        <c:ser>
          <c:idx val="1"/>
          <c:order val="3"/>
          <c:tx>
            <c:strRef>
              <c:f>'Viajeros entr evol mensu LZ'!$K$271:$L$271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38-4E70-B080-9AAFEBBDED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38-4E70-B080-9AAFEBBDEDA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LZ'!$K$273:$K$285</c:f>
              <c:numCache>
                <c:formatCode>#,##0</c:formatCode>
                <c:ptCount val="13"/>
                <c:pt idx="0">
                  <c:v>1255</c:v>
                </c:pt>
                <c:pt idx="1">
                  <c:v>1783</c:v>
                </c:pt>
                <c:pt idx="2">
                  <c:v>1601</c:v>
                </c:pt>
                <c:pt idx="3">
                  <c:v>1849</c:v>
                </c:pt>
                <c:pt idx="4">
                  <c:v>1316</c:v>
                </c:pt>
                <c:pt idx="5">
                  <c:v>1013</c:v>
                </c:pt>
                <c:pt idx="6">
                  <c:v>1380</c:v>
                </c:pt>
                <c:pt idx="7">
                  <c:v>906</c:v>
                </c:pt>
                <c:pt idx="8">
                  <c:v>1314</c:v>
                </c:pt>
                <c:pt idx="9">
                  <c:v>2654</c:v>
                </c:pt>
                <c:pt idx="10">
                  <c:v>2097</c:v>
                </c:pt>
                <c:pt idx="12">
                  <c:v>17168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38-4E70-B080-9AAFEBBDE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38-4E70-B080-9AAFEBBDED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38-4E70-B080-9AAFEBBDED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38-4E70-B080-9AAFEBBDED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38-4E70-B080-9AAFEBBDED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38-4E70-B080-9AAFEBBDED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38-4E70-B080-9AAFEBBDED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38-4E70-B080-9AAFEBBDED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38-4E70-B080-9AAFEBBDED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38-4E70-B080-9AAFEBBDED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38-4E70-B080-9AAFEBBDED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38-4E70-B080-9AAFEBBDED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38-4E70-B080-9AAFEBBDED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38-4E70-B080-9AAFEBBDEDAE}"/>
              </c:ext>
            </c:extLst>
          </c:dPt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LZ'!$L$273:$L$285</c:f>
              <c:numCache>
                <c:formatCode>0.0%</c:formatCode>
                <c:ptCount val="13"/>
                <c:pt idx="0">
                  <c:v>0.59263959390862953</c:v>
                </c:pt>
                <c:pt idx="1">
                  <c:v>0.46628289473684204</c:v>
                </c:pt>
                <c:pt idx="2">
                  <c:v>0.13626685592618881</c:v>
                </c:pt>
                <c:pt idx="3">
                  <c:v>1.0934937124111643E-2</c:v>
                </c:pt>
                <c:pt idx="4">
                  <c:v>0.12478632478632479</c:v>
                </c:pt>
                <c:pt idx="5">
                  <c:v>7.1957671957671998E-2</c:v>
                </c:pt>
                <c:pt idx="6">
                  <c:v>-1.2875536480686733E-2</c:v>
                </c:pt>
                <c:pt idx="7">
                  <c:v>0.12686567164179108</c:v>
                </c:pt>
                <c:pt idx="8">
                  <c:v>0.18165467625899279</c:v>
                </c:pt>
                <c:pt idx="9">
                  <c:v>8.0618892508143247E-2</c:v>
                </c:pt>
                <c:pt idx="10">
                  <c:v>0.15920398009950243</c:v>
                </c:pt>
                <c:pt idx="12">
                  <c:v>0.14943760042849497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38-4E70-B080-9AAFEBBDEDAE}"/>
            </c:ext>
          </c:extLst>
        </c:ser>
        <c:ser>
          <c:idx val="4"/>
          <c:order val="5"/>
          <c:tx>
            <c:strRef>
              <c:f>'Viajeros entr evol mensu LZ'!$M$272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LZ'!$M$273:$M$285</c:f>
              <c:numCache>
                <c:formatCode>0.0%</c:formatCode>
                <c:ptCount val="13"/>
                <c:pt idx="0">
                  <c:v>-0.12847222222222221</c:v>
                </c:pt>
                <c:pt idx="1">
                  <c:v>0.13134517766497456</c:v>
                </c:pt>
                <c:pt idx="2">
                  <c:v>-4.5319022063208148E-2</c:v>
                </c:pt>
                <c:pt idx="3">
                  <c:v>4.1103603603603656E-2</c:v>
                </c:pt>
                <c:pt idx="4">
                  <c:v>-4.4992743105950694E-2</c:v>
                </c:pt>
                <c:pt idx="5">
                  <c:v>-0.24402985074626871</c:v>
                </c:pt>
                <c:pt idx="6">
                  <c:v>-0.19203747072599531</c:v>
                </c:pt>
                <c:pt idx="7">
                  <c:v>-0.35790219702338766</c:v>
                </c:pt>
                <c:pt idx="8">
                  <c:v>-0.32787723785166245</c:v>
                </c:pt>
                <c:pt idx="9">
                  <c:v>-7.558342041100663E-2</c:v>
                </c:pt>
                <c:pt idx="10">
                  <c:v>-7.9859587538394061E-2</c:v>
                </c:pt>
                <c:pt idx="12">
                  <c:v>-0.11555303693781871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38-4E70-B080-9AAFEBBDE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2-4EB0-9E07-08EBCC5DC40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LZ'!$C$295:$C$307</c:f>
              <c:numCache>
                <c:formatCode>#,##0</c:formatCode>
                <c:ptCount val="13"/>
                <c:pt idx="0">
                  <c:v>582</c:v>
                </c:pt>
                <c:pt idx="1">
                  <c:v>858</c:v>
                </c:pt>
                <c:pt idx="2">
                  <c:v>456</c:v>
                </c:pt>
                <c:pt idx="3">
                  <c:v>435</c:v>
                </c:pt>
                <c:pt idx="4">
                  <c:v>275</c:v>
                </c:pt>
                <c:pt idx="5">
                  <c:v>295</c:v>
                </c:pt>
                <c:pt idx="6">
                  <c:v>468</c:v>
                </c:pt>
                <c:pt idx="7">
                  <c:v>353</c:v>
                </c:pt>
                <c:pt idx="8">
                  <c:v>325</c:v>
                </c:pt>
                <c:pt idx="9">
                  <c:v>462</c:v>
                </c:pt>
                <c:pt idx="10">
                  <c:v>612</c:v>
                </c:pt>
                <c:pt idx="11">
                  <c:v>396</c:v>
                </c:pt>
                <c:pt idx="12">
                  <c:v>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2-4EB0-9E07-08EBCC5DC40C}"/>
            </c:ext>
          </c:extLst>
        </c:ser>
        <c:ser>
          <c:idx val="5"/>
          <c:order val="1"/>
          <c:tx>
            <c:strRef>
              <c:f>'Viajeros entr evol mensu LZ'!$G$293:$H$293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F2-4EB0-9E07-08EBCC5DC40C}"/>
              </c:ext>
            </c:extLst>
          </c:dPt>
          <c:val>
            <c:numRef>
              <c:f>'Viajeros entr evol mensu LZ'!$G$295:$G$307</c:f>
              <c:numCache>
                <c:formatCode>#,##0</c:formatCode>
                <c:ptCount val="13"/>
                <c:pt idx="0">
                  <c:v>66</c:v>
                </c:pt>
                <c:pt idx="1">
                  <c:v>14</c:v>
                </c:pt>
                <c:pt idx="2">
                  <c:v>59</c:v>
                </c:pt>
                <c:pt idx="3">
                  <c:v>47</c:v>
                </c:pt>
                <c:pt idx="4">
                  <c:v>41</c:v>
                </c:pt>
                <c:pt idx="5">
                  <c:v>55</c:v>
                </c:pt>
                <c:pt idx="6">
                  <c:v>148</c:v>
                </c:pt>
                <c:pt idx="7">
                  <c:v>201</c:v>
                </c:pt>
                <c:pt idx="8">
                  <c:v>193</c:v>
                </c:pt>
                <c:pt idx="9">
                  <c:v>394</c:v>
                </c:pt>
                <c:pt idx="10">
                  <c:v>514</c:v>
                </c:pt>
                <c:pt idx="11">
                  <c:v>359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F2-4EB0-9E07-08EBCC5DC40C}"/>
            </c:ext>
          </c:extLst>
        </c:ser>
        <c:ser>
          <c:idx val="0"/>
          <c:order val="2"/>
          <c:tx>
            <c:strRef>
              <c:f>'Viajeros entr evol mensu LZ'!$I$293:$J$293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F2-4EB0-9E07-08EBCC5DC40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LZ'!$I$295:$I$307</c:f>
              <c:numCache>
                <c:formatCode>#,##0</c:formatCode>
                <c:ptCount val="13"/>
                <c:pt idx="0">
                  <c:v>485</c:v>
                </c:pt>
                <c:pt idx="1">
                  <c:v>514</c:v>
                </c:pt>
                <c:pt idx="2">
                  <c:v>494</c:v>
                </c:pt>
                <c:pt idx="3">
                  <c:v>569</c:v>
                </c:pt>
                <c:pt idx="4">
                  <c:v>320</c:v>
                </c:pt>
                <c:pt idx="5">
                  <c:v>263</c:v>
                </c:pt>
                <c:pt idx="6">
                  <c:v>499</c:v>
                </c:pt>
                <c:pt idx="7">
                  <c:v>388</c:v>
                </c:pt>
                <c:pt idx="8">
                  <c:v>352</c:v>
                </c:pt>
                <c:pt idx="9">
                  <c:v>548</c:v>
                </c:pt>
                <c:pt idx="10">
                  <c:v>665</c:v>
                </c:pt>
                <c:pt idx="11">
                  <c:v>520</c:v>
                </c:pt>
                <c:pt idx="12">
                  <c:v>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F2-4EB0-9E07-08EBCC5DC40C}"/>
            </c:ext>
          </c:extLst>
        </c:ser>
        <c:ser>
          <c:idx val="1"/>
          <c:order val="3"/>
          <c:tx>
            <c:strRef>
              <c:f>'Viajeros entr evol mensu LZ'!$K$293:$L$293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F2-4EB0-9E07-08EBCC5DC4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F2-4EB0-9E07-08EBCC5DC40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LZ'!$K$295:$K$307</c:f>
              <c:numCache>
                <c:formatCode>#,##0</c:formatCode>
                <c:ptCount val="13"/>
                <c:pt idx="0">
                  <c:v>752</c:v>
                </c:pt>
                <c:pt idx="1">
                  <c:v>765</c:v>
                </c:pt>
                <c:pt idx="2">
                  <c:v>498</c:v>
                </c:pt>
                <c:pt idx="3">
                  <c:v>319</c:v>
                </c:pt>
                <c:pt idx="4">
                  <c:v>291</c:v>
                </c:pt>
                <c:pt idx="5">
                  <c:v>255</c:v>
                </c:pt>
                <c:pt idx="6">
                  <c:v>401</c:v>
                </c:pt>
                <c:pt idx="7">
                  <c:v>259</c:v>
                </c:pt>
                <c:pt idx="8">
                  <c:v>231</c:v>
                </c:pt>
                <c:pt idx="9">
                  <c:v>574</c:v>
                </c:pt>
                <c:pt idx="10">
                  <c:v>722</c:v>
                </c:pt>
                <c:pt idx="12">
                  <c:v>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F2-4EB0-9E07-08EBCC5DC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F2-4EB0-9E07-08EBCC5DC4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F2-4EB0-9E07-08EBCC5DC4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F2-4EB0-9E07-08EBCC5DC4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F2-4EB0-9E07-08EBCC5DC4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F2-4EB0-9E07-08EBCC5DC4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F2-4EB0-9E07-08EBCC5DC4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F2-4EB0-9E07-08EBCC5DC4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F2-4EB0-9E07-08EBCC5DC4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F2-4EB0-9E07-08EBCC5DC4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F2-4EB0-9E07-08EBCC5DC4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F2-4EB0-9E07-08EBCC5DC4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F2-4EB0-9E07-08EBCC5DC4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F2-4EB0-9E07-08EBCC5DC40C}"/>
              </c:ext>
            </c:extLst>
          </c:dPt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LZ'!$L$295:$L$307</c:f>
              <c:numCache>
                <c:formatCode>0.0%</c:formatCode>
                <c:ptCount val="13"/>
                <c:pt idx="0">
                  <c:v>0.55051546391752582</c:v>
                </c:pt>
                <c:pt idx="1">
                  <c:v>0.48832684824902728</c:v>
                </c:pt>
                <c:pt idx="2">
                  <c:v>8.0971659919029104E-3</c:v>
                </c:pt>
                <c:pt idx="3">
                  <c:v>-0.43936731107205629</c:v>
                </c:pt>
                <c:pt idx="4">
                  <c:v>-9.0624999999999956E-2</c:v>
                </c:pt>
                <c:pt idx="5">
                  <c:v>-3.041825095057038E-2</c:v>
                </c:pt>
                <c:pt idx="6">
                  <c:v>-0.19639278557114226</c:v>
                </c:pt>
                <c:pt idx="7">
                  <c:v>-0.33247422680412375</c:v>
                </c:pt>
                <c:pt idx="8">
                  <c:v>-0.34375</c:v>
                </c:pt>
                <c:pt idx="9">
                  <c:v>4.7445255474452663E-2</c:v>
                </c:pt>
                <c:pt idx="10">
                  <c:v>8.5714285714285632E-2</c:v>
                </c:pt>
                <c:pt idx="12">
                  <c:v>-5.8858151854032092E-3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F2-4EB0-9E07-08EBCC5DC40C}"/>
            </c:ext>
          </c:extLst>
        </c:ser>
        <c:ser>
          <c:idx val="4"/>
          <c:order val="5"/>
          <c:tx>
            <c:strRef>
              <c:f>'Viajeros entr evol mensu LZ'!$M$294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LZ'!$M$295:$M$307</c:f>
              <c:numCache>
                <c:formatCode>0.0%</c:formatCode>
                <c:ptCount val="13"/>
                <c:pt idx="0">
                  <c:v>0.29209621993127155</c:v>
                </c:pt>
                <c:pt idx="1">
                  <c:v>-0.10839160839160844</c:v>
                </c:pt>
                <c:pt idx="2">
                  <c:v>9.210526315789469E-2</c:v>
                </c:pt>
                <c:pt idx="3">
                  <c:v>-0.26666666666666672</c:v>
                </c:pt>
                <c:pt idx="4">
                  <c:v>5.8181818181818112E-2</c:v>
                </c:pt>
                <c:pt idx="5">
                  <c:v>-0.13559322033898302</c:v>
                </c:pt>
                <c:pt idx="6">
                  <c:v>-0.14316239316239321</c:v>
                </c:pt>
                <c:pt idx="7">
                  <c:v>-0.26628895184135981</c:v>
                </c:pt>
                <c:pt idx="8">
                  <c:v>-0.28923076923076918</c:v>
                </c:pt>
                <c:pt idx="9">
                  <c:v>0.24242424242424243</c:v>
                </c:pt>
                <c:pt idx="10">
                  <c:v>0.1797385620915033</c:v>
                </c:pt>
                <c:pt idx="12">
                  <c:v>-1.0544815465729385E-2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F2-4EB0-9E07-08EBCC5DC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57-49DF-A6EB-1BC53A1C63B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LZ'!$C$318:$C$330</c:f>
              <c:numCache>
                <c:formatCode>#,##0</c:formatCode>
                <c:ptCount val="13"/>
                <c:pt idx="0">
                  <c:v>79</c:v>
                </c:pt>
                <c:pt idx="1">
                  <c:v>110</c:v>
                </c:pt>
                <c:pt idx="2">
                  <c:v>110</c:v>
                </c:pt>
                <c:pt idx="3">
                  <c:v>113</c:v>
                </c:pt>
                <c:pt idx="4">
                  <c:v>135</c:v>
                </c:pt>
                <c:pt idx="5">
                  <c:v>109</c:v>
                </c:pt>
                <c:pt idx="6">
                  <c:v>94</c:v>
                </c:pt>
                <c:pt idx="7">
                  <c:v>210</c:v>
                </c:pt>
                <c:pt idx="8">
                  <c:v>101</c:v>
                </c:pt>
                <c:pt idx="9">
                  <c:v>134</c:v>
                </c:pt>
                <c:pt idx="10">
                  <c:v>89</c:v>
                </c:pt>
                <c:pt idx="11">
                  <c:v>107</c:v>
                </c:pt>
                <c:pt idx="12">
                  <c:v>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7-49DF-A6EB-1BC53A1C63B7}"/>
            </c:ext>
          </c:extLst>
        </c:ser>
        <c:ser>
          <c:idx val="5"/>
          <c:order val="1"/>
          <c:tx>
            <c:strRef>
              <c:f>'Viajeros entr evol mensu LZ'!$G$316:$H$316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57-49DF-A6EB-1BC53A1C63B7}"/>
              </c:ext>
            </c:extLst>
          </c:dPt>
          <c:val>
            <c:numRef>
              <c:f>'Viajeros entr evol mensu LZ'!$G$318:$G$330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8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14</c:v>
                </c:pt>
                <c:pt idx="7">
                  <c:v>13</c:v>
                </c:pt>
                <c:pt idx="8">
                  <c:v>28</c:v>
                </c:pt>
                <c:pt idx="9">
                  <c:v>37</c:v>
                </c:pt>
                <c:pt idx="10">
                  <c:v>63</c:v>
                </c:pt>
                <c:pt idx="11">
                  <c:v>77</c:v>
                </c:pt>
                <c:pt idx="1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57-49DF-A6EB-1BC53A1C63B7}"/>
            </c:ext>
          </c:extLst>
        </c:ser>
        <c:ser>
          <c:idx val="0"/>
          <c:order val="2"/>
          <c:tx>
            <c:strRef>
              <c:f>'Viajeros entr evol mensu LZ'!$I$316:$J$316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57-49DF-A6EB-1BC53A1C63B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LZ'!$I$318:$I$330</c:f>
              <c:numCache>
                <c:formatCode>#,##0</c:formatCode>
                <c:ptCount val="13"/>
                <c:pt idx="0">
                  <c:v>64</c:v>
                </c:pt>
                <c:pt idx="1">
                  <c:v>80</c:v>
                </c:pt>
                <c:pt idx="2">
                  <c:v>108</c:v>
                </c:pt>
                <c:pt idx="3">
                  <c:v>105</c:v>
                </c:pt>
                <c:pt idx="4">
                  <c:v>67</c:v>
                </c:pt>
                <c:pt idx="5">
                  <c:v>53</c:v>
                </c:pt>
                <c:pt idx="6">
                  <c:v>95</c:v>
                </c:pt>
                <c:pt idx="7">
                  <c:v>51</c:v>
                </c:pt>
                <c:pt idx="8">
                  <c:v>129</c:v>
                </c:pt>
                <c:pt idx="9">
                  <c:v>135</c:v>
                </c:pt>
                <c:pt idx="10">
                  <c:v>106</c:v>
                </c:pt>
                <c:pt idx="11">
                  <c:v>157</c:v>
                </c:pt>
                <c:pt idx="12">
                  <c:v>1150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57-49DF-A6EB-1BC53A1C63B7}"/>
            </c:ext>
          </c:extLst>
        </c:ser>
        <c:ser>
          <c:idx val="1"/>
          <c:order val="3"/>
          <c:tx>
            <c:strRef>
              <c:f>'Viajeros entr evol mensu LZ'!$K$316:$L$316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57-49DF-A6EB-1BC53A1C63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57-49DF-A6EB-1BC53A1C63B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LZ'!$K$318:$K$330</c:f>
              <c:numCache>
                <c:formatCode>#,##0</c:formatCode>
                <c:ptCount val="13"/>
                <c:pt idx="0">
                  <c:v>158</c:v>
                </c:pt>
                <c:pt idx="1">
                  <c:v>157</c:v>
                </c:pt>
                <c:pt idx="2">
                  <c:v>204</c:v>
                </c:pt>
                <c:pt idx="3">
                  <c:v>124</c:v>
                </c:pt>
                <c:pt idx="4">
                  <c:v>99</c:v>
                </c:pt>
                <c:pt idx="5">
                  <c:v>81</c:v>
                </c:pt>
                <c:pt idx="6">
                  <c:v>65</c:v>
                </c:pt>
                <c:pt idx="7">
                  <c:v>88</c:v>
                </c:pt>
                <c:pt idx="8">
                  <c:v>91</c:v>
                </c:pt>
                <c:pt idx="9">
                  <c:v>107</c:v>
                </c:pt>
                <c:pt idx="10">
                  <c:v>123</c:v>
                </c:pt>
                <c:pt idx="12">
                  <c:v>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57-49DF-A6EB-1BC53A1C6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57-49DF-A6EB-1BC53A1C63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57-49DF-A6EB-1BC53A1C63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57-49DF-A6EB-1BC53A1C63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57-49DF-A6EB-1BC53A1C63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57-49DF-A6EB-1BC53A1C63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57-49DF-A6EB-1BC53A1C63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57-49DF-A6EB-1BC53A1C63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57-49DF-A6EB-1BC53A1C63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57-49DF-A6EB-1BC53A1C63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57-49DF-A6EB-1BC53A1C63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57-49DF-A6EB-1BC53A1C63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57-49DF-A6EB-1BC53A1C63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57-49DF-A6EB-1BC53A1C63B7}"/>
              </c:ext>
            </c:extLst>
          </c:dPt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LZ'!$L$318:$L$330</c:f>
              <c:numCache>
                <c:formatCode>0.0%</c:formatCode>
                <c:ptCount val="13"/>
                <c:pt idx="0">
                  <c:v>1.46875</c:v>
                </c:pt>
                <c:pt idx="1">
                  <c:v>0.96249999999999991</c:v>
                </c:pt>
                <c:pt idx="2">
                  <c:v>0.88888888888888884</c:v>
                </c:pt>
                <c:pt idx="3">
                  <c:v>0.18095238095238098</c:v>
                </c:pt>
                <c:pt idx="4">
                  <c:v>0.47761194029850751</c:v>
                </c:pt>
                <c:pt idx="5">
                  <c:v>0.52830188679245293</c:v>
                </c:pt>
                <c:pt idx="6">
                  <c:v>-0.31578947368421051</c:v>
                </c:pt>
                <c:pt idx="7">
                  <c:v>0.72549019607843146</c:v>
                </c:pt>
                <c:pt idx="8">
                  <c:v>-0.29457364341085268</c:v>
                </c:pt>
                <c:pt idx="9">
                  <c:v>-0.20740740740740737</c:v>
                </c:pt>
                <c:pt idx="10">
                  <c:v>0.16037735849056611</c:v>
                </c:pt>
                <c:pt idx="12">
                  <c:v>0.30614300100704939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57-49DF-A6EB-1BC53A1C63B7}"/>
            </c:ext>
          </c:extLst>
        </c:ser>
        <c:ser>
          <c:idx val="4"/>
          <c:order val="5"/>
          <c:tx>
            <c:strRef>
              <c:f>'Viajeros entr evol mensu LZ'!$M$317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LZ'!$M$318:$M$330</c:f>
              <c:numCache>
                <c:formatCode>0.0%</c:formatCode>
                <c:ptCount val="13"/>
                <c:pt idx="0">
                  <c:v>1</c:v>
                </c:pt>
                <c:pt idx="1">
                  <c:v>0.42727272727272725</c:v>
                </c:pt>
                <c:pt idx="2">
                  <c:v>0.8545454545454545</c:v>
                </c:pt>
                <c:pt idx="3">
                  <c:v>9.7345132743362761E-2</c:v>
                </c:pt>
                <c:pt idx="4">
                  <c:v>-0.26666666666666672</c:v>
                </c:pt>
                <c:pt idx="5">
                  <c:v>-0.25688073394495414</c:v>
                </c:pt>
                <c:pt idx="6">
                  <c:v>-0.30851063829787229</c:v>
                </c:pt>
                <c:pt idx="7">
                  <c:v>-0.58095238095238089</c:v>
                </c:pt>
                <c:pt idx="8">
                  <c:v>-9.9009900990098987E-2</c:v>
                </c:pt>
                <c:pt idx="9">
                  <c:v>-0.20149253731343286</c:v>
                </c:pt>
                <c:pt idx="10">
                  <c:v>0.3820224719101124</c:v>
                </c:pt>
                <c:pt idx="12">
                  <c:v>1.0124610591900396E-2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57-49DF-A6EB-1BC53A1C6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A-4DD6-8779-DF8BC68806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LZ'!$C$344:$C$356</c:f>
              <c:numCache>
                <c:formatCode>#,##0</c:formatCode>
                <c:ptCount val="13"/>
                <c:pt idx="0">
                  <c:v>3254</c:v>
                </c:pt>
                <c:pt idx="1">
                  <c:v>3864</c:v>
                </c:pt>
                <c:pt idx="2">
                  <c:v>4326</c:v>
                </c:pt>
                <c:pt idx="3">
                  <c:v>2774</c:v>
                </c:pt>
                <c:pt idx="4">
                  <c:v>2117</c:v>
                </c:pt>
                <c:pt idx="5">
                  <c:v>1914</c:v>
                </c:pt>
                <c:pt idx="6">
                  <c:v>2788</c:v>
                </c:pt>
                <c:pt idx="7">
                  <c:v>1942</c:v>
                </c:pt>
                <c:pt idx="8">
                  <c:v>1710</c:v>
                </c:pt>
                <c:pt idx="9">
                  <c:v>3521</c:v>
                </c:pt>
                <c:pt idx="10">
                  <c:v>4077</c:v>
                </c:pt>
                <c:pt idx="11">
                  <c:v>3106</c:v>
                </c:pt>
                <c:pt idx="12">
                  <c:v>35393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A-4DD6-8779-DF8BC688065F}"/>
            </c:ext>
          </c:extLst>
        </c:ser>
        <c:ser>
          <c:idx val="5"/>
          <c:order val="1"/>
          <c:tx>
            <c:strRef>
              <c:f>'Viajeros entr evol mensu LZ'!$G$342:$H$342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0A-4DD6-8779-DF8BC688065F}"/>
              </c:ext>
            </c:extLst>
          </c:dPt>
          <c:val>
            <c:numRef>
              <c:f>'Viajeros entr evol mensu LZ'!$G$344:$G$356</c:f>
              <c:numCache>
                <c:formatCode>#,##0</c:formatCode>
                <c:ptCount val="13"/>
                <c:pt idx="0">
                  <c:v>26</c:v>
                </c:pt>
                <c:pt idx="1">
                  <c:v>18</c:v>
                </c:pt>
                <c:pt idx="2">
                  <c:v>43</c:v>
                </c:pt>
                <c:pt idx="3">
                  <c:v>32</c:v>
                </c:pt>
                <c:pt idx="4">
                  <c:v>303</c:v>
                </c:pt>
                <c:pt idx="5">
                  <c:v>1206</c:v>
                </c:pt>
                <c:pt idx="6">
                  <c:v>2892</c:v>
                </c:pt>
                <c:pt idx="7">
                  <c:v>1646</c:v>
                </c:pt>
                <c:pt idx="8">
                  <c:v>1778</c:v>
                </c:pt>
                <c:pt idx="9">
                  <c:v>4054</c:v>
                </c:pt>
                <c:pt idx="10">
                  <c:v>3718</c:v>
                </c:pt>
                <c:pt idx="11">
                  <c:v>3306</c:v>
                </c:pt>
                <c:pt idx="12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0A-4DD6-8779-DF8BC688065F}"/>
            </c:ext>
          </c:extLst>
        </c:ser>
        <c:ser>
          <c:idx val="0"/>
          <c:order val="2"/>
          <c:tx>
            <c:strRef>
              <c:f>'Viajeros entr evol mensu LZ'!$I$342:$J$342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A-4DD6-8779-DF8BC68806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LZ'!$I$344:$I$356</c:f>
              <c:numCache>
                <c:formatCode>#,##0</c:formatCode>
                <c:ptCount val="13"/>
                <c:pt idx="0">
                  <c:v>3318</c:v>
                </c:pt>
                <c:pt idx="1">
                  <c:v>3665</c:v>
                </c:pt>
                <c:pt idx="2">
                  <c:v>3195</c:v>
                </c:pt>
                <c:pt idx="3">
                  <c:v>3432</c:v>
                </c:pt>
                <c:pt idx="4">
                  <c:v>2105</c:v>
                </c:pt>
                <c:pt idx="5">
                  <c:v>2288</c:v>
                </c:pt>
                <c:pt idx="6">
                  <c:v>4046</c:v>
                </c:pt>
                <c:pt idx="7">
                  <c:v>2133</c:v>
                </c:pt>
                <c:pt idx="8">
                  <c:v>2655</c:v>
                </c:pt>
                <c:pt idx="9">
                  <c:v>4009</c:v>
                </c:pt>
                <c:pt idx="10">
                  <c:v>3425</c:v>
                </c:pt>
                <c:pt idx="11">
                  <c:v>3515</c:v>
                </c:pt>
                <c:pt idx="12">
                  <c:v>37786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0A-4DD6-8779-DF8BC688065F}"/>
            </c:ext>
          </c:extLst>
        </c:ser>
        <c:ser>
          <c:idx val="1"/>
          <c:order val="3"/>
          <c:tx>
            <c:strRef>
              <c:f>'Viajeros entr evol mensu LZ'!$K$342:$L$342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0A-4DD6-8779-DF8BC68806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0A-4DD6-8779-DF8BC688065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LZ'!$K$344:$K$356</c:f>
              <c:numCache>
                <c:formatCode>#,##0</c:formatCode>
                <c:ptCount val="13"/>
                <c:pt idx="0">
                  <c:v>3099</c:v>
                </c:pt>
                <c:pt idx="1">
                  <c:v>3496</c:v>
                </c:pt>
                <c:pt idx="2">
                  <c:v>3564</c:v>
                </c:pt>
                <c:pt idx="3">
                  <c:v>2088</c:v>
                </c:pt>
                <c:pt idx="4">
                  <c:v>1748</c:v>
                </c:pt>
                <c:pt idx="5">
                  <c:v>890</c:v>
                </c:pt>
                <c:pt idx="6">
                  <c:v>847</c:v>
                </c:pt>
                <c:pt idx="7">
                  <c:v>2222</c:v>
                </c:pt>
                <c:pt idx="8">
                  <c:v>41</c:v>
                </c:pt>
                <c:pt idx="9">
                  <c:v>3053</c:v>
                </c:pt>
                <c:pt idx="10">
                  <c:v>2706</c:v>
                </c:pt>
                <c:pt idx="12">
                  <c:v>23754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0A-4DD6-8779-DF8BC688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0A-4DD6-8779-DF8BC68806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0A-4DD6-8779-DF8BC68806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0A-4DD6-8779-DF8BC68806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0A-4DD6-8779-DF8BC68806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0A-4DD6-8779-DF8BC68806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0A-4DD6-8779-DF8BC68806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0A-4DD6-8779-DF8BC68806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0A-4DD6-8779-DF8BC68806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0A-4DD6-8779-DF8BC68806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0A-4DD6-8779-DF8BC68806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0A-4DD6-8779-DF8BC68806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0A-4DD6-8779-DF8BC68806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0A-4DD6-8779-DF8BC688065F}"/>
              </c:ext>
            </c:extLst>
          </c:dPt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LZ'!$L$344:$L$356</c:f>
              <c:numCache>
                <c:formatCode>0.0%</c:formatCode>
                <c:ptCount val="13"/>
                <c:pt idx="0">
                  <c:v>-6.6003616636527984E-2</c:v>
                </c:pt>
                <c:pt idx="1">
                  <c:v>-4.6111869031377872E-2</c:v>
                </c:pt>
                <c:pt idx="2">
                  <c:v>0.11549295774647894</c:v>
                </c:pt>
                <c:pt idx="3">
                  <c:v>-0.39160839160839156</c:v>
                </c:pt>
                <c:pt idx="4">
                  <c:v>-0.16959619952494065</c:v>
                </c:pt>
                <c:pt idx="5">
                  <c:v>-0.61101398601398604</c:v>
                </c:pt>
                <c:pt idx="6">
                  <c:v>-0.79065743944636679</c:v>
                </c:pt>
                <c:pt idx="7">
                  <c:v>4.1725269573370749E-2</c:v>
                </c:pt>
                <c:pt idx="8">
                  <c:v>-0.9845574387947269</c:v>
                </c:pt>
                <c:pt idx="9">
                  <c:v>-0.23846345722125217</c:v>
                </c:pt>
                <c:pt idx="10">
                  <c:v>-0.20992700729927005</c:v>
                </c:pt>
                <c:pt idx="12">
                  <c:v>-0.30687753494207926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0A-4DD6-8779-DF8BC688065F}"/>
            </c:ext>
          </c:extLst>
        </c:ser>
        <c:ser>
          <c:idx val="4"/>
          <c:order val="5"/>
          <c:tx>
            <c:strRef>
              <c:f>'Viajeros entr evol mensu LZ'!$M$343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LZ'!$M$344:$M$356</c:f>
              <c:numCache>
                <c:formatCode>0.0%</c:formatCode>
                <c:ptCount val="13"/>
                <c:pt idx="0">
                  <c:v>-4.7633681622618274E-2</c:v>
                </c:pt>
                <c:pt idx="1">
                  <c:v>-9.5238095238095233E-2</c:v>
                </c:pt>
                <c:pt idx="2">
                  <c:v>-0.17614424410540919</c:v>
                </c:pt>
                <c:pt idx="3">
                  <c:v>-0.24729632299927906</c:v>
                </c:pt>
                <c:pt idx="4">
                  <c:v>-0.17430325932923951</c:v>
                </c:pt>
                <c:pt idx="5">
                  <c:v>-0.53500522466039713</c:v>
                </c:pt>
                <c:pt idx="6">
                  <c:v>-0.69619799139167871</c:v>
                </c:pt>
                <c:pt idx="7">
                  <c:v>0.14418125643666313</c:v>
                </c:pt>
                <c:pt idx="8">
                  <c:v>-0.97602339181286546</c:v>
                </c:pt>
                <c:pt idx="9">
                  <c:v>-0.13291678500426019</c:v>
                </c:pt>
                <c:pt idx="10">
                  <c:v>-0.33627667402501837</c:v>
                </c:pt>
                <c:pt idx="12">
                  <c:v>-0.26428593551584234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0A-4DD6-8779-DF8BC688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2A-4492-AE17-7020CF6433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16652</c:v>
                </c:pt>
                <c:pt idx="1">
                  <c:v>17673</c:v>
                </c:pt>
                <c:pt idx="2">
                  <c:v>24203</c:v>
                </c:pt>
                <c:pt idx="3">
                  <c:v>31380</c:v>
                </c:pt>
                <c:pt idx="4">
                  <c:v>39995</c:v>
                </c:pt>
                <c:pt idx="5">
                  <c:v>45085</c:v>
                </c:pt>
                <c:pt idx="6">
                  <c:v>53840</c:v>
                </c:pt>
                <c:pt idx="7">
                  <c:v>62847</c:v>
                </c:pt>
                <c:pt idx="8">
                  <c:v>36645</c:v>
                </c:pt>
                <c:pt idx="9">
                  <c:v>35553</c:v>
                </c:pt>
                <c:pt idx="10">
                  <c:v>24021</c:v>
                </c:pt>
                <c:pt idx="11">
                  <c:v>27256</c:v>
                </c:pt>
                <c:pt idx="12">
                  <c:v>415150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2A-4492-AE17-7020CF64332E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2A-4492-AE17-7020CF64332E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14049</c:v>
                </c:pt>
                <c:pt idx="1">
                  <c:v>19689</c:v>
                </c:pt>
                <c:pt idx="2">
                  <c:v>27134</c:v>
                </c:pt>
                <c:pt idx="3">
                  <c:v>32388</c:v>
                </c:pt>
                <c:pt idx="4">
                  <c:v>41794</c:v>
                </c:pt>
                <c:pt idx="5">
                  <c:v>43273</c:v>
                </c:pt>
                <c:pt idx="6">
                  <c:v>51146</c:v>
                </c:pt>
                <c:pt idx="7">
                  <c:v>51781</c:v>
                </c:pt>
                <c:pt idx="8">
                  <c:v>43984</c:v>
                </c:pt>
                <c:pt idx="9">
                  <c:v>39842</c:v>
                </c:pt>
                <c:pt idx="10">
                  <c:v>23785</c:v>
                </c:pt>
                <c:pt idx="11">
                  <c:v>27183</c:v>
                </c:pt>
                <c:pt idx="12">
                  <c:v>416048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2A-4492-AE17-7020CF64332E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2A-4492-AE17-7020CF6433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17032</c:v>
                </c:pt>
                <c:pt idx="1">
                  <c:v>24325</c:v>
                </c:pt>
                <c:pt idx="2">
                  <c:v>24919</c:v>
                </c:pt>
                <c:pt idx="3">
                  <c:v>41117</c:v>
                </c:pt>
                <c:pt idx="4">
                  <c:v>41792</c:v>
                </c:pt>
                <c:pt idx="5">
                  <c:v>39451</c:v>
                </c:pt>
                <c:pt idx="6">
                  <c:v>64498</c:v>
                </c:pt>
                <c:pt idx="7">
                  <c:v>51222</c:v>
                </c:pt>
                <c:pt idx="8">
                  <c:v>37641</c:v>
                </c:pt>
                <c:pt idx="9">
                  <c:v>32367</c:v>
                </c:pt>
                <c:pt idx="10">
                  <c:v>23421</c:v>
                </c:pt>
                <c:pt idx="11">
                  <c:v>25423</c:v>
                </c:pt>
                <c:pt idx="12">
                  <c:v>423208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2A-4492-AE17-7020CF64332E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2A-4492-AE17-7020CF6433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2A-4492-AE17-7020CF6433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24326</c:v>
                </c:pt>
                <c:pt idx="1">
                  <c:v>20675</c:v>
                </c:pt>
                <c:pt idx="2">
                  <c:v>24279</c:v>
                </c:pt>
                <c:pt idx="3">
                  <c:v>41859</c:v>
                </c:pt>
                <c:pt idx="4">
                  <c:v>35498</c:v>
                </c:pt>
                <c:pt idx="5">
                  <c:v>54734</c:v>
                </c:pt>
                <c:pt idx="6">
                  <c:v>56467</c:v>
                </c:pt>
                <c:pt idx="7">
                  <c:v>48123</c:v>
                </c:pt>
                <c:pt idx="8">
                  <c:v>45679</c:v>
                </c:pt>
                <c:pt idx="9">
                  <c:v>32196</c:v>
                </c:pt>
                <c:pt idx="10">
                  <c:v>21919</c:v>
                </c:pt>
                <c:pt idx="12">
                  <c:v>405755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2A-4492-AE17-7020CF643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2A-4492-AE17-7020CF6433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2A-4492-AE17-7020CF6433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2A-4492-AE17-7020CF6433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2A-4492-AE17-7020CF6433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2A-4492-AE17-7020CF6433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2A-4492-AE17-7020CF6433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2A-4492-AE17-7020CF6433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2A-4492-AE17-7020CF6433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2A-4492-AE17-7020CF6433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2A-4492-AE17-7020CF6433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2A-4492-AE17-7020CF6433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2A-4492-AE17-7020CF6433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2A-4492-AE17-7020CF64332E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0.42825270079849687</c:v>
                </c:pt>
                <c:pt idx="1">
                  <c:v>-0.15005138746145941</c:v>
                </c:pt>
                <c:pt idx="2">
                  <c:v>-2.5683213612103239E-2</c:v>
                </c:pt>
                <c:pt idx="3">
                  <c:v>1.8046063671960599E-2</c:v>
                </c:pt>
                <c:pt idx="4">
                  <c:v>-0.15060298621745793</c:v>
                </c:pt>
                <c:pt idx="5">
                  <c:v>0.38739195457656339</c:v>
                </c:pt>
                <c:pt idx="6">
                  <c:v>-0.12451548885236752</c:v>
                </c:pt>
                <c:pt idx="7">
                  <c:v>-6.0501347077427714E-2</c:v>
                </c:pt>
                <c:pt idx="8">
                  <c:v>0.21354374219600958</c:v>
                </c:pt>
                <c:pt idx="9">
                  <c:v>-5.283158772824148E-3</c:v>
                </c:pt>
                <c:pt idx="10">
                  <c:v>-6.4130481192092526E-2</c:v>
                </c:pt>
                <c:pt idx="12">
                  <c:v>2.0035949067963799E-2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2A-4492-AE17-7020CF64332E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0.4608455440787893</c:v>
                </c:pt>
                <c:pt idx="1">
                  <c:v>0.1698636337916597</c:v>
                </c:pt>
                <c:pt idx="2">
                  <c:v>3.1401065983556187E-3</c:v>
                </c:pt>
                <c:pt idx="3">
                  <c:v>0.33393881453154872</c:v>
                </c:pt>
                <c:pt idx="4">
                  <c:v>-0.11243905488186023</c:v>
                </c:pt>
                <c:pt idx="5">
                  <c:v>0.21401796606410106</c:v>
                </c:pt>
                <c:pt idx="6">
                  <c:v>4.8792719167904952E-2</c:v>
                </c:pt>
                <c:pt idx="7">
                  <c:v>-0.23428325934412142</c:v>
                </c:pt>
                <c:pt idx="8">
                  <c:v>0.24652749351889747</c:v>
                </c:pt>
                <c:pt idx="9">
                  <c:v>-9.4422411610834533E-2</c:v>
                </c:pt>
                <c:pt idx="10">
                  <c:v>-8.750676491403353E-2</c:v>
                </c:pt>
                <c:pt idx="12">
                  <c:v>4.6046084755113403E-2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2A-4492-AE17-7020CF643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14-4A8F-A691-8896450F374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LZ'!$C$370:$C$382</c:f>
              <c:numCache>
                <c:formatCode>#,##0</c:formatCode>
                <c:ptCount val="13"/>
                <c:pt idx="0">
                  <c:v>1036</c:v>
                </c:pt>
                <c:pt idx="1">
                  <c:v>1077</c:v>
                </c:pt>
                <c:pt idx="2">
                  <c:v>1244</c:v>
                </c:pt>
                <c:pt idx="3">
                  <c:v>219</c:v>
                </c:pt>
                <c:pt idx="4">
                  <c:v>28</c:v>
                </c:pt>
                <c:pt idx="5">
                  <c:v>33</c:v>
                </c:pt>
                <c:pt idx="6">
                  <c:v>24</c:v>
                </c:pt>
                <c:pt idx="7">
                  <c:v>11</c:v>
                </c:pt>
                <c:pt idx="8">
                  <c:v>36</c:v>
                </c:pt>
                <c:pt idx="9">
                  <c:v>1105</c:v>
                </c:pt>
                <c:pt idx="10">
                  <c:v>1349</c:v>
                </c:pt>
                <c:pt idx="11">
                  <c:v>1337</c:v>
                </c:pt>
                <c:pt idx="12">
                  <c:v>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14-4A8F-A691-8896450F374E}"/>
            </c:ext>
          </c:extLst>
        </c:ser>
        <c:ser>
          <c:idx val="5"/>
          <c:order val="1"/>
          <c:tx>
            <c:strRef>
              <c:f>'Viajeros entr evol mensu LZ'!$G$368:$H$368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14-4A8F-A691-8896450F374E}"/>
              </c:ext>
            </c:extLst>
          </c:dPt>
          <c:val>
            <c:numRef>
              <c:f>'Viajeros entr evol mensu LZ'!$G$370:$G$382</c:f>
              <c:numCache>
                <c:formatCode>#,##0</c:formatCode>
                <c:ptCount val="13"/>
                <c:pt idx="0">
                  <c:v>28</c:v>
                </c:pt>
                <c:pt idx="1">
                  <c:v>13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8</c:v>
                </c:pt>
                <c:pt idx="8">
                  <c:v>22</c:v>
                </c:pt>
                <c:pt idx="9">
                  <c:v>728</c:v>
                </c:pt>
                <c:pt idx="10">
                  <c:v>1203</c:v>
                </c:pt>
                <c:pt idx="11">
                  <c:v>1205</c:v>
                </c:pt>
                <c:pt idx="12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14-4A8F-A691-8896450F374E}"/>
            </c:ext>
          </c:extLst>
        </c:ser>
        <c:ser>
          <c:idx val="0"/>
          <c:order val="2"/>
          <c:tx>
            <c:strRef>
              <c:f>'Viajeros entr evol mensu LZ'!$I$368:$J$368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14-4A8F-A691-8896450F374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LZ'!$I$370:$I$382</c:f>
              <c:numCache>
                <c:formatCode>#,##0</c:formatCode>
                <c:ptCount val="13"/>
                <c:pt idx="0">
                  <c:v>1440</c:v>
                </c:pt>
                <c:pt idx="1">
                  <c:v>886</c:v>
                </c:pt>
                <c:pt idx="2">
                  <c:v>581</c:v>
                </c:pt>
                <c:pt idx="3">
                  <c:v>58</c:v>
                </c:pt>
                <c:pt idx="4">
                  <c:v>44</c:v>
                </c:pt>
                <c:pt idx="5">
                  <c:v>19</c:v>
                </c:pt>
                <c:pt idx="6">
                  <c:v>19</c:v>
                </c:pt>
                <c:pt idx="7">
                  <c:v>13</c:v>
                </c:pt>
                <c:pt idx="8">
                  <c:v>26</c:v>
                </c:pt>
                <c:pt idx="9">
                  <c:v>839</c:v>
                </c:pt>
                <c:pt idx="10">
                  <c:v>1418</c:v>
                </c:pt>
                <c:pt idx="11">
                  <c:v>1359</c:v>
                </c:pt>
                <c:pt idx="12">
                  <c:v>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14-4A8F-A691-8896450F374E}"/>
            </c:ext>
          </c:extLst>
        </c:ser>
        <c:ser>
          <c:idx val="1"/>
          <c:order val="3"/>
          <c:tx>
            <c:strRef>
              <c:f>'Viajeros entr evol mensu LZ'!$K$368:$L$368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14-4A8F-A691-8896450F37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14-4A8F-A691-8896450F374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LZ'!$K$370:$K$382</c:f>
              <c:numCache>
                <c:formatCode>#,##0</c:formatCode>
                <c:ptCount val="13"/>
                <c:pt idx="0">
                  <c:v>1311</c:v>
                </c:pt>
                <c:pt idx="1">
                  <c:v>1105</c:v>
                </c:pt>
                <c:pt idx="2">
                  <c:v>1229</c:v>
                </c:pt>
                <c:pt idx="3">
                  <c:v>330</c:v>
                </c:pt>
                <c:pt idx="4">
                  <c:v>53</c:v>
                </c:pt>
                <c:pt idx="5">
                  <c:v>18</c:v>
                </c:pt>
                <c:pt idx="6">
                  <c:v>27</c:v>
                </c:pt>
                <c:pt idx="7">
                  <c:v>17</c:v>
                </c:pt>
                <c:pt idx="8">
                  <c:v>33</c:v>
                </c:pt>
                <c:pt idx="9">
                  <c:v>708</c:v>
                </c:pt>
                <c:pt idx="10">
                  <c:v>1399</c:v>
                </c:pt>
                <c:pt idx="12">
                  <c:v>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14-4A8F-A691-8896450F3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14-4A8F-A691-8896450F37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14-4A8F-A691-8896450F37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14-4A8F-A691-8896450F37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14-4A8F-A691-8896450F37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14-4A8F-A691-8896450F37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14-4A8F-A691-8896450F37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14-4A8F-A691-8896450F37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14-4A8F-A691-8896450F37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14-4A8F-A691-8896450F37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14-4A8F-A691-8896450F37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14-4A8F-A691-8896450F37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14-4A8F-A691-8896450F37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14-4A8F-A691-8896450F374E}"/>
              </c:ext>
            </c:extLst>
          </c:dPt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LZ'!$L$370:$L$382</c:f>
              <c:numCache>
                <c:formatCode>0.0%</c:formatCode>
                <c:ptCount val="13"/>
                <c:pt idx="0">
                  <c:v>-8.9583333333333348E-2</c:v>
                </c:pt>
                <c:pt idx="1">
                  <c:v>0.24717832957110608</c:v>
                </c:pt>
                <c:pt idx="2">
                  <c:v>1.1153184165232357</c:v>
                </c:pt>
                <c:pt idx="3">
                  <c:v>4.6896551724137927</c:v>
                </c:pt>
                <c:pt idx="4">
                  <c:v>0.20454545454545459</c:v>
                </c:pt>
                <c:pt idx="5">
                  <c:v>-5.2631578947368474E-2</c:v>
                </c:pt>
                <c:pt idx="6">
                  <c:v>0.42105263157894735</c:v>
                </c:pt>
                <c:pt idx="7">
                  <c:v>0.30769230769230771</c:v>
                </c:pt>
                <c:pt idx="8">
                  <c:v>0.26923076923076916</c:v>
                </c:pt>
                <c:pt idx="9">
                  <c:v>-0.15613825983313467</c:v>
                </c:pt>
                <c:pt idx="10">
                  <c:v>-1.3399153737658653E-2</c:v>
                </c:pt>
                <c:pt idx="12">
                  <c:v>0.16601160396780834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14-4A8F-A691-8896450F374E}"/>
            </c:ext>
          </c:extLst>
        </c:ser>
        <c:ser>
          <c:idx val="4"/>
          <c:order val="5"/>
          <c:tx>
            <c:strRef>
              <c:f>'Viajeros entr evol mensu LZ'!$M$369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LZ'!$M$370:$M$382</c:f>
              <c:numCache>
                <c:formatCode>0.0%</c:formatCode>
                <c:ptCount val="13"/>
                <c:pt idx="0">
                  <c:v>0.26544401544401541</c:v>
                </c:pt>
                <c:pt idx="1">
                  <c:v>2.5998142989786421E-2</c:v>
                </c:pt>
                <c:pt idx="2">
                  <c:v>-1.2057877813504869E-2</c:v>
                </c:pt>
                <c:pt idx="3">
                  <c:v>0.50684931506849318</c:v>
                </c:pt>
                <c:pt idx="4">
                  <c:v>0.89285714285714279</c:v>
                </c:pt>
                <c:pt idx="5">
                  <c:v>-0.45454545454545459</c:v>
                </c:pt>
                <c:pt idx="6">
                  <c:v>0.125</c:v>
                </c:pt>
                <c:pt idx="7">
                  <c:v>0.54545454545454541</c:v>
                </c:pt>
                <c:pt idx="8">
                  <c:v>-8.333333333333337E-2</c:v>
                </c:pt>
                <c:pt idx="9">
                  <c:v>-0.35927601809954746</c:v>
                </c:pt>
                <c:pt idx="10">
                  <c:v>3.706449221645669E-2</c:v>
                </c:pt>
                <c:pt idx="12">
                  <c:v>1.1035378123985806E-2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14-4A8F-A691-8896450F3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85-4902-9565-22F1AFA2750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LZ'!$C$396:$C$408</c:f>
              <c:numCache>
                <c:formatCode>#,##0</c:formatCode>
                <c:ptCount val="13"/>
                <c:pt idx="0">
                  <c:v>2037</c:v>
                </c:pt>
                <c:pt idx="1">
                  <c:v>1939</c:v>
                </c:pt>
                <c:pt idx="2">
                  <c:v>1870</c:v>
                </c:pt>
                <c:pt idx="3">
                  <c:v>808</c:v>
                </c:pt>
                <c:pt idx="4">
                  <c:v>122</c:v>
                </c:pt>
                <c:pt idx="5">
                  <c:v>85</c:v>
                </c:pt>
                <c:pt idx="6">
                  <c:v>118</c:v>
                </c:pt>
                <c:pt idx="7">
                  <c:v>46</c:v>
                </c:pt>
                <c:pt idx="8">
                  <c:v>345</c:v>
                </c:pt>
                <c:pt idx="9">
                  <c:v>1106</c:v>
                </c:pt>
                <c:pt idx="10">
                  <c:v>2595</c:v>
                </c:pt>
                <c:pt idx="11">
                  <c:v>1796</c:v>
                </c:pt>
                <c:pt idx="12">
                  <c:v>12867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5-4902-9565-22F1AFA2750F}"/>
            </c:ext>
          </c:extLst>
        </c:ser>
        <c:ser>
          <c:idx val="5"/>
          <c:order val="1"/>
          <c:tx>
            <c:strRef>
              <c:f>'Viajeros entr evol mensu LZ'!$G$394:$H$394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85-4902-9565-22F1AFA2750F}"/>
              </c:ext>
            </c:extLst>
          </c:dPt>
          <c:val>
            <c:numRef>
              <c:f>'Viajeros entr evol mensu LZ'!$G$396:$G$408</c:f>
              <c:numCache>
                <c:formatCode>#,##0</c:formatCode>
                <c:ptCount val="13"/>
                <c:pt idx="0">
                  <c:v>9</c:v>
                </c:pt>
                <c:pt idx="1">
                  <c:v>4</c:v>
                </c:pt>
                <c:pt idx="2">
                  <c:v>9</c:v>
                </c:pt>
                <c:pt idx="3">
                  <c:v>15</c:v>
                </c:pt>
                <c:pt idx="4">
                  <c:v>5</c:v>
                </c:pt>
                <c:pt idx="5">
                  <c:v>42</c:v>
                </c:pt>
                <c:pt idx="6">
                  <c:v>42</c:v>
                </c:pt>
                <c:pt idx="7">
                  <c:v>40</c:v>
                </c:pt>
                <c:pt idx="8">
                  <c:v>41</c:v>
                </c:pt>
                <c:pt idx="9">
                  <c:v>439</c:v>
                </c:pt>
                <c:pt idx="10">
                  <c:v>751</c:v>
                </c:pt>
                <c:pt idx="11">
                  <c:v>763</c:v>
                </c:pt>
                <c:pt idx="12">
                  <c:v>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85-4902-9565-22F1AFA2750F}"/>
            </c:ext>
          </c:extLst>
        </c:ser>
        <c:ser>
          <c:idx val="0"/>
          <c:order val="2"/>
          <c:tx>
            <c:strRef>
              <c:f>'Viajeros entr evol mensu LZ'!$I$394:$J$394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85-4902-9565-22F1AFA2750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LZ'!$I$396:$I$408</c:f>
              <c:numCache>
                <c:formatCode>#,##0</c:formatCode>
                <c:ptCount val="13"/>
                <c:pt idx="0">
                  <c:v>1009</c:v>
                </c:pt>
                <c:pt idx="1">
                  <c:v>1197</c:v>
                </c:pt>
                <c:pt idx="2">
                  <c:v>940</c:v>
                </c:pt>
                <c:pt idx="3">
                  <c:v>678</c:v>
                </c:pt>
                <c:pt idx="4">
                  <c:v>43</c:v>
                </c:pt>
                <c:pt idx="5">
                  <c:v>84</c:v>
                </c:pt>
                <c:pt idx="6">
                  <c:v>95</c:v>
                </c:pt>
                <c:pt idx="7">
                  <c:v>37</c:v>
                </c:pt>
                <c:pt idx="8">
                  <c:v>131</c:v>
                </c:pt>
                <c:pt idx="9">
                  <c:v>1211</c:v>
                </c:pt>
                <c:pt idx="10">
                  <c:v>1782</c:v>
                </c:pt>
                <c:pt idx="11">
                  <c:v>1459</c:v>
                </c:pt>
                <c:pt idx="12">
                  <c:v>8666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85-4902-9565-22F1AFA2750F}"/>
            </c:ext>
          </c:extLst>
        </c:ser>
        <c:ser>
          <c:idx val="1"/>
          <c:order val="3"/>
          <c:tx>
            <c:strRef>
              <c:f>'Viajeros entr evol mensu LZ'!$K$394:$L$394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85-4902-9565-22F1AFA275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85-4902-9565-22F1AFA2750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LZ'!$K$396:$K$408</c:f>
              <c:numCache>
                <c:formatCode>#,##0</c:formatCode>
                <c:ptCount val="13"/>
                <c:pt idx="0">
                  <c:v>1740</c:v>
                </c:pt>
                <c:pt idx="1">
                  <c:v>1434</c:v>
                </c:pt>
                <c:pt idx="2">
                  <c:v>951</c:v>
                </c:pt>
                <c:pt idx="3">
                  <c:v>382</c:v>
                </c:pt>
                <c:pt idx="4">
                  <c:v>51</c:v>
                </c:pt>
                <c:pt idx="5">
                  <c:v>47</c:v>
                </c:pt>
                <c:pt idx="6">
                  <c:v>91</c:v>
                </c:pt>
                <c:pt idx="7">
                  <c:v>44</c:v>
                </c:pt>
                <c:pt idx="8">
                  <c:v>144</c:v>
                </c:pt>
                <c:pt idx="9">
                  <c:v>825</c:v>
                </c:pt>
                <c:pt idx="10">
                  <c:v>1323</c:v>
                </c:pt>
                <c:pt idx="12">
                  <c:v>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85-4902-9565-22F1AFA2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85-4902-9565-22F1AFA275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85-4902-9565-22F1AFA275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85-4902-9565-22F1AFA275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85-4902-9565-22F1AFA275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85-4902-9565-22F1AFA275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85-4902-9565-22F1AFA275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85-4902-9565-22F1AFA275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85-4902-9565-22F1AFA275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85-4902-9565-22F1AFA275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85-4902-9565-22F1AFA275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85-4902-9565-22F1AFA275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85-4902-9565-22F1AFA275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85-4902-9565-22F1AFA2750F}"/>
              </c:ext>
            </c:extLst>
          </c:dPt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LZ'!$L$396:$L$408</c:f>
              <c:numCache>
                <c:formatCode>0.0%</c:formatCode>
                <c:ptCount val="13"/>
                <c:pt idx="0">
                  <c:v>0.72447968285431119</c:v>
                </c:pt>
                <c:pt idx="1">
                  <c:v>0.19799498746867172</c:v>
                </c:pt>
                <c:pt idx="2">
                  <c:v>1.1702127659574568E-2</c:v>
                </c:pt>
                <c:pt idx="3">
                  <c:v>-0.43657817109144548</c:v>
                </c:pt>
                <c:pt idx="4">
                  <c:v>0.18604651162790709</c:v>
                </c:pt>
                <c:pt idx="5">
                  <c:v>-0.44047619047619047</c:v>
                </c:pt>
                <c:pt idx="6">
                  <c:v>-4.2105263157894757E-2</c:v>
                </c:pt>
                <c:pt idx="7">
                  <c:v>0.18918918918918926</c:v>
                </c:pt>
                <c:pt idx="8">
                  <c:v>9.92366412213741E-2</c:v>
                </c:pt>
                <c:pt idx="9">
                  <c:v>-0.31874483897605288</c:v>
                </c:pt>
                <c:pt idx="10">
                  <c:v>-0.25757575757575757</c:v>
                </c:pt>
                <c:pt idx="12">
                  <c:v>-2.4281948106008033E-2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85-4902-9565-22F1AFA2750F}"/>
            </c:ext>
          </c:extLst>
        </c:ser>
        <c:ser>
          <c:idx val="4"/>
          <c:order val="5"/>
          <c:tx>
            <c:strRef>
              <c:f>'Viajeros entr evol mensu LZ'!$M$395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LZ'!$M$396:$M$408</c:f>
              <c:numCache>
                <c:formatCode>0.0%</c:formatCode>
                <c:ptCount val="13"/>
                <c:pt idx="0">
                  <c:v>-0.14580265095729017</c:v>
                </c:pt>
                <c:pt idx="1">
                  <c:v>-0.26044352759154199</c:v>
                </c:pt>
                <c:pt idx="2">
                  <c:v>-0.49144385026737969</c:v>
                </c:pt>
                <c:pt idx="3">
                  <c:v>-0.52722772277227725</c:v>
                </c:pt>
                <c:pt idx="4">
                  <c:v>-0.58196721311475408</c:v>
                </c:pt>
                <c:pt idx="5">
                  <c:v>-0.44705882352941173</c:v>
                </c:pt>
                <c:pt idx="6">
                  <c:v>-0.22881355932203384</c:v>
                </c:pt>
                <c:pt idx="7">
                  <c:v>-4.3478260869565188E-2</c:v>
                </c:pt>
                <c:pt idx="8">
                  <c:v>-0.58260869565217388</c:v>
                </c:pt>
                <c:pt idx="9">
                  <c:v>-0.25406871609403259</c:v>
                </c:pt>
                <c:pt idx="10">
                  <c:v>-0.49017341040462425</c:v>
                </c:pt>
                <c:pt idx="12">
                  <c:v>-0.36482702556227986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85-4902-9565-22F1AFA2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AD-4C8A-9123-19C9D2B3710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LZ'!$C$422:$C$434</c:f>
              <c:numCache>
                <c:formatCode>#,##0</c:formatCode>
                <c:ptCount val="13"/>
                <c:pt idx="0">
                  <c:v>4890</c:v>
                </c:pt>
                <c:pt idx="1">
                  <c:v>4504</c:v>
                </c:pt>
                <c:pt idx="2">
                  <c:v>5354</c:v>
                </c:pt>
                <c:pt idx="3">
                  <c:v>2388</c:v>
                </c:pt>
                <c:pt idx="4">
                  <c:v>74</c:v>
                </c:pt>
                <c:pt idx="5">
                  <c:v>64</c:v>
                </c:pt>
                <c:pt idx="6">
                  <c:v>71</c:v>
                </c:pt>
                <c:pt idx="7">
                  <c:v>48</c:v>
                </c:pt>
                <c:pt idx="8">
                  <c:v>60</c:v>
                </c:pt>
                <c:pt idx="9">
                  <c:v>1472</c:v>
                </c:pt>
                <c:pt idx="10">
                  <c:v>3518</c:v>
                </c:pt>
                <c:pt idx="11">
                  <c:v>4172</c:v>
                </c:pt>
                <c:pt idx="12">
                  <c:v>26615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D-4C8A-9123-19C9D2B37100}"/>
            </c:ext>
          </c:extLst>
        </c:ser>
        <c:ser>
          <c:idx val="5"/>
          <c:order val="1"/>
          <c:tx>
            <c:strRef>
              <c:f>'Viajeros entr evol mensu LZ'!$G$420:$H$420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AD-4C8A-9123-19C9D2B37100}"/>
              </c:ext>
            </c:extLst>
          </c:dPt>
          <c:val>
            <c:numRef>
              <c:f>'Viajeros entr evol mensu LZ'!$G$422:$G$434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20</c:v>
                </c:pt>
                <c:pt idx="3">
                  <c:v>41</c:v>
                </c:pt>
                <c:pt idx="4">
                  <c:v>19</c:v>
                </c:pt>
                <c:pt idx="5">
                  <c:v>28</c:v>
                </c:pt>
                <c:pt idx="6">
                  <c:v>45</c:v>
                </c:pt>
                <c:pt idx="7">
                  <c:v>26</c:v>
                </c:pt>
                <c:pt idx="8">
                  <c:v>35</c:v>
                </c:pt>
                <c:pt idx="9">
                  <c:v>754</c:v>
                </c:pt>
                <c:pt idx="10">
                  <c:v>1300</c:v>
                </c:pt>
                <c:pt idx="11">
                  <c:v>1495</c:v>
                </c:pt>
                <c:pt idx="12">
                  <c:v>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AD-4C8A-9123-19C9D2B37100}"/>
            </c:ext>
          </c:extLst>
        </c:ser>
        <c:ser>
          <c:idx val="0"/>
          <c:order val="2"/>
          <c:tx>
            <c:strRef>
              <c:f>'Viajeros entr evol mensu LZ'!$I$420:$J$420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AD-4C8A-9123-19C9D2B3710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LZ'!$I$422:$I$434</c:f>
              <c:numCache>
                <c:formatCode>#,##0</c:formatCode>
                <c:ptCount val="13"/>
                <c:pt idx="0">
                  <c:v>1612</c:v>
                </c:pt>
                <c:pt idx="1">
                  <c:v>2599</c:v>
                </c:pt>
                <c:pt idx="2">
                  <c:v>1995</c:v>
                </c:pt>
                <c:pt idx="3">
                  <c:v>1049</c:v>
                </c:pt>
                <c:pt idx="4">
                  <c:v>90</c:v>
                </c:pt>
                <c:pt idx="5">
                  <c:v>138</c:v>
                </c:pt>
                <c:pt idx="6">
                  <c:v>84</c:v>
                </c:pt>
                <c:pt idx="7">
                  <c:v>103</c:v>
                </c:pt>
                <c:pt idx="8">
                  <c:v>94</c:v>
                </c:pt>
                <c:pt idx="9">
                  <c:v>1510</c:v>
                </c:pt>
                <c:pt idx="10">
                  <c:v>2933</c:v>
                </c:pt>
                <c:pt idx="11">
                  <c:v>3269</c:v>
                </c:pt>
                <c:pt idx="12">
                  <c:v>15476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AD-4C8A-9123-19C9D2B37100}"/>
            </c:ext>
          </c:extLst>
        </c:ser>
        <c:ser>
          <c:idx val="1"/>
          <c:order val="3"/>
          <c:tx>
            <c:strRef>
              <c:f>'Viajeros entr evol mensu LZ'!$K$420:$L$420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AD-4C8A-9123-19C9D2B371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AD-4C8A-9123-19C9D2B3710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LZ'!$K$422:$K$434</c:f>
              <c:numCache>
                <c:formatCode>#,##0</c:formatCode>
                <c:ptCount val="13"/>
                <c:pt idx="0">
                  <c:v>3271</c:v>
                </c:pt>
                <c:pt idx="1">
                  <c:v>2813</c:v>
                </c:pt>
                <c:pt idx="2">
                  <c:v>2600</c:v>
                </c:pt>
                <c:pt idx="3">
                  <c:v>880</c:v>
                </c:pt>
                <c:pt idx="4">
                  <c:v>33</c:v>
                </c:pt>
                <c:pt idx="5">
                  <c:v>55</c:v>
                </c:pt>
                <c:pt idx="6">
                  <c:v>106</c:v>
                </c:pt>
                <c:pt idx="7">
                  <c:v>55</c:v>
                </c:pt>
                <c:pt idx="8">
                  <c:v>51</c:v>
                </c:pt>
                <c:pt idx="9">
                  <c:v>714</c:v>
                </c:pt>
                <c:pt idx="10">
                  <c:v>2169</c:v>
                </c:pt>
                <c:pt idx="12">
                  <c:v>12747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AD-4C8A-9123-19C9D2B37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AD-4C8A-9123-19C9D2B371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AD-4C8A-9123-19C9D2B371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AD-4C8A-9123-19C9D2B371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AD-4C8A-9123-19C9D2B371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AD-4C8A-9123-19C9D2B371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AD-4C8A-9123-19C9D2B371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AD-4C8A-9123-19C9D2B371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AD-4C8A-9123-19C9D2B371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AD-4C8A-9123-19C9D2B371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AD-4C8A-9123-19C9D2B371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AD-4C8A-9123-19C9D2B371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AD-4C8A-9123-19C9D2B371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AD-4C8A-9123-19C9D2B37100}"/>
              </c:ext>
            </c:extLst>
          </c:dPt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LZ'!$L$422:$L$434</c:f>
              <c:numCache>
                <c:formatCode>0.0%</c:formatCode>
                <c:ptCount val="13"/>
                <c:pt idx="0">
                  <c:v>1.0291563275434243</c:v>
                </c:pt>
                <c:pt idx="1">
                  <c:v>8.2339361292804947E-2</c:v>
                </c:pt>
                <c:pt idx="2">
                  <c:v>0.30325814536340845</c:v>
                </c:pt>
                <c:pt idx="3">
                  <c:v>-0.16110581506196375</c:v>
                </c:pt>
                <c:pt idx="4">
                  <c:v>-0.6333333333333333</c:v>
                </c:pt>
                <c:pt idx="5">
                  <c:v>-0.60144927536231885</c:v>
                </c:pt>
                <c:pt idx="6">
                  <c:v>0.26190476190476186</c:v>
                </c:pt>
                <c:pt idx="7">
                  <c:v>-0.46601941747572817</c:v>
                </c:pt>
                <c:pt idx="8">
                  <c:v>-0.45744680851063835</c:v>
                </c:pt>
                <c:pt idx="9">
                  <c:v>-0.52715231788079464</c:v>
                </c:pt>
                <c:pt idx="10">
                  <c:v>-0.26048414592567337</c:v>
                </c:pt>
                <c:pt idx="12">
                  <c:v>4.4236913246497922E-2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AD-4C8A-9123-19C9D2B37100}"/>
            </c:ext>
          </c:extLst>
        </c:ser>
        <c:ser>
          <c:idx val="4"/>
          <c:order val="5"/>
          <c:tx>
            <c:strRef>
              <c:f>'Viajeros entr evol mensu LZ'!$M$421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LZ'!$M$422:$M$434</c:f>
              <c:numCache>
                <c:formatCode>0.0%</c:formatCode>
                <c:ptCount val="13"/>
                <c:pt idx="0">
                  <c:v>-0.33108384458077711</c:v>
                </c:pt>
                <c:pt idx="1">
                  <c:v>-0.37544404973357015</c:v>
                </c:pt>
                <c:pt idx="2">
                  <c:v>-0.51438177063877477</c:v>
                </c:pt>
                <c:pt idx="3">
                  <c:v>-0.63149078726968177</c:v>
                </c:pt>
                <c:pt idx="4">
                  <c:v>-0.55405405405405406</c:v>
                </c:pt>
                <c:pt idx="5">
                  <c:v>-0.140625</c:v>
                </c:pt>
                <c:pt idx="6">
                  <c:v>0.49295774647887325</c:v>
                </c:pt>
                <c:pt idx="7">
                  <c:v>0.14583333333333326</c:v>
                </c:pt>
                <c:pt idx="8">
                  <c:v>-0.15000000000000002</c:v>
                </c:pt>
                <c:pt idx="9">
                  <c:v>-0.51494565217391308</c:v>
                </c:pt>
                <c:pt idx="10">
                  <c:v>-0.38345650938032971</c:v>
                </c:pt>
                <c:pt idx="12">
                  <c:v>-0.43202780376954952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AD-4C8A-9123-19C9D2B37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B4-431F-9099-567D9E7DE33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LZ'!$C$448:$C$460</c:f>
              <c:numCache>
                <c:formatCode>#,##0</c:formatCode>
                <c:ptCount val="13"/>
                <c:pt idx="0">
                  <c:v>182</c:v>
                </c:pt>
                <c:pt idx="1">
                  <c:v>147</c:v>
                </c:pt>
                <c:pt idx="2">
                  <c:v>213</c:v>
                </c:pt>
                <c:pt idx="3">
                  <c:v>398</c:v>
                </c:pt>
                <c:pt idx="4">
                  <c:v>382</c:v>
                </c:pt>
                <c:pt idx="5">
                  <c:v>762</c:v>
                </c:pt>
                <c:pt idx="6">
                  <c:v>697</c:v>
                </c:pt>
                <c:pt idx="7">
                  <c:v>1127</c:v>
                </c:pt>
                <c:pt idx="8">
                  <c:v>513</c:v>
                </c:pt>
                <c:pt idx="9">
                  <c:v>220</c:v>
                </c:pt>
                <c:pt idx="10">
                  <c:v>227</c:v>
                </c:pt>
                <c:pt idx="11">
                  <c:v>228</c:v>
                </c:pt>
                <c:pt idx="12">
                  <c:v>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4-431F-9099-567D9E7DE330}"/>
            </c:ext>
          </c:extLst>
        </c:ser>
        <c:ser>
          <c:idx val="5"/>
          <c:order val="1"/>
          <c:tx>
            <c:strRef>
              <c:f>'Viajeros entr evol mensu LZ'!$G$446:$H$446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B4-431F-9099-567D9E7DE330}"/>
              </c:ext>
            </c:extLst>
          </c:dPt>
          <c:val>
            <c:numRef>
              <c:f>'Viajeros entr evol mensu LZ'!$G$448:$G$460</c:f>
              <c:numCache>
                <c:formatCode>#,##0</c:formatCode>
                <c:ptCount val="13"/>
                <c:pt idx="0">
                  <c:v>39</c:v>
                </c:pt>
                <c:pt idx="1">
                  <c:v>22</c:v>
                </c:pt>
                <c:pt idx="2">
                  <c:v>37</c:v>
                </c:pt>
                <c:pt idx="3">
                  <c:v>71</c:v>
                </c:pt>
                <c:pt idx="4">
                  <c:v>110</c:v>
                </c:pt>
                <c:pt idx="5">
                  <c:v>124</c:v>
                </c:pt>
                <c:pt idx="6">
                  <c:v>221</c:v>
                </c:pt>
                <c:pt idx="7">
                  <c:v>318</c:v>
                </c:pt>
                <c:pt idx="8">
                  <c:v>265</c:v>
                </c:pt>
                <c:pt idx="9">
                  <c:v>254</c:v>
                </c:pt>
                <c:pt idx="10">
                  <c:v>316</c:v>
                </c:pt>
                <c:pt idx="11">
                  <c:v>262</c:v>
                </c:pt>
                <c:pt idx="12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B4-431F-9099-567D9E7DE330}"/>
            </c:ext>
          </c:extLst>
        </c:ser>
        <c:ser>
          <c:idx val="0"/>
          <c:order val="2"/>
          <c:tx>
            <c:strRef>
              <c:f>'Viajeros entr evol mensu LZ'!$I$446:$J$446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B4-431F-9099-567D9E7DE33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LZ'!$I$448:$I$460</c:f>
              <c:numCache>
                <c:formatCode>#,##0</c:formatCode>
                <c:ptCount val="13"/>
                <c:pt idx="0">
                  <c:v>214</c:v>
                </c:pt>
                <c:pt idx="1">
                  <c:v>389</c:v>
                </c:pt>
                <c:pt idx="2">
                  <c:v>330</c:v>
                </c:pt>
                <c:pt idx="3">
                  <c:v>447</c:v>
                </c:pt>
                <c:pt idx="4">
                  <c:v>371</c:v>
                </c:pt>
                <c:pt idx="5">
                  <c:v>408</c:v>
                </c:pt>
                <c:pt idx="6">
                  <c:v>515</c:v>
                </c:pt>
                <c:pt idx="7">
                  <c:v>931</c:v>
                </c:pt>
                <c:pt idx="8">
                  <c:v>476</c:v>
                </c:pt>
                <c:pt idx="9">
                  <c:v>358</c:v>
                </c:pt>
                <c:pt idx="10">
                  <c:v>351</c:v>
                </c:pt>
                <c:pt idx="11">
                  <c:v>334</c:v>
                </c:pt>
                <c:pt idx="12">
                  <c:v>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B4-431F-9099-567D9E7DE330}"/>
            </c:ext>
          </c:extLst>
        </c:ser>
        <c:ser>
          <c:idx val="1"/>
          <c:order val="3"/>
          <c:tx>
            <c:strRef>
              <c:f>'Viajeros entr evol mensu LZ'!$K$446:$L$446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B4-431F-9099-567D9E7DE3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B4-431F-9099-567D9E7DE330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LZ'!$K$448:$K$460</c:f>
              <c:numCache>
                <c:formatCode>#,##0</c:formatCode>
                <c:ptCount val="13"/>
                <c:pt idx="0">
                  <c:v>248</c:v>
                </c:pt>
                <c:pt idx="1">
                  <c:v>264</c:v>
                </c:pt>
                <c:pt idx="2">
                  <c:v>277</c:v>
                </c:pt>
                <c:pt idx="3">
                  <c:v>571</c:v>
                </c:pt>
                <c:pt idx="4">
                  <c:v>494</c:v>
                </c:pt>
                <c:pt idx="5">
                  <c:v>505</c:v>
                </c:pt>
                <c:pt idx="6">
                  <c:v>661</c:v>
                </c:pt>
                <c:pt idx="7">
                  <c:v>1203</c:v>
                </c:pt>
                <c:pt idx="8">
                  <c:v>568</c:v>
                </c:pt>
                <c:pt idx="9">
                  <c:v>464</c:v>
                </c:pt>
                <c:pt idx="10">
                  <c:v>303</c:v>
                </c:pt>
                <c:pt idx="12">
                  <c:v>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B4-431F-9099-567D9E7DE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B4-431F-9099-567D9E7DE3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B4-431F-9099-567D9E7DE3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B4-431F-9099-567D9E7DE3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B4-431F-9099-567D9E7DE3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B4-431F-9099-567D9E7DE3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B4-431F-9099-567D9E7DE3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B4-431F-9099-567D9E7DE3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B4-431F-9099-567D9E7DE3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B4-431F-9099-567D9E7DE3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B4-431F-9099-567D9E7DE3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B4-431F-9099-567D9E7DE3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B4-431F-9099-567D9E7DE3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B4-431F-9099-567D9E7DE330}"/>
              </c:ext>
            </c:extLst>
          </c:dPt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LZ'!$L$448:$L$460</c:f>
              <c:numCache>
                <c:formatCode>0.0%</c:formatCode>
                <c:ptCount val="13"/>
                <c:pt idx="0">
                  <c:v>0.1588785046728971</c:v>
                </c:pt>
                <c:pt idx="1">
                  <c:v>-0.32133676092544983</c:v>
                </c:pt>
                <c:pt idx="2">
                  <c:v>-0.16060606060606064</c:v>
                </c:pt>
                <c:pt idx="3">
                  <c:v>0.27740492170022368</c:v>
                </c:pt>
                <c:pt idx="4">
                  <c:v>0.33153638814016162</c:v>
                </c:pt>
                <c:pt idx="5">
                  <c:v>0.23774509803921573</c:v>
                </c:pt>
                <c:pt idx="6">
                  <c:v>0.28349514563106792</c:v>
                </c:pt>
                <c:pt idx="7">
                  <c:v>0.29215896885069825</c:v>
                </c:pt>
                <c:pt idx="8">
                  <c:v>0.19327731092436973</c:v>
                </c:pt>
                <c:pt idx="9">
                  <c:v>0.2960893854748603</c:v>
                </c:pt>
                <c:pt idx="10">
                  <c:v>-0.13675213675213671</c:v>
                </c:pt>
                <c:pt idx="12">
                  <c:v>0.16033402922755746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B4-431F-9099-567D9E7DE330}"/>
            </c:ext>
          </c:extLst>
        </c:ser>
        <c:ser>
          <c:idx val="4"/>
          <c:order val="5"/>
          <c:tx>
            <c:strRef>
              <c:f>'Viajeros entr evol mensu LZ'!$M$447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LZ'!$M$448:$M$460</c:f>
              <c:numCache>
                <c:formatCode>0.0%</c:formatCode>
                <c:ptCount val="13"/>
                <c:pt idx="0">
                  <c:v>0.36263736263736268</c:v>
                </c:pt>
                <c:pt idx="1">
                  <c:v>0.79591836734693877</c:v>
                </c:pt>
                <c:pt idx="2">
                  <c:v>0.30046948356807501</c:v>
                </c:pt>
                <c:pt idx="3">
                  <c:v>0.4346733668341709</c:v>
                </c:pt>
                <c:pt idx="4">
                  <c:v>0.293193717277487</c:v>
                </c:pt>
                <c:pt idx="5">
                  <c:v>-0.33727034120734911</c:v>
                </c:pt>
                <c:pt idx="6">
                  <c:v>-5.1649928263988509E-2</c:v>
                </c:pt>
                <c:pt idx="7">
                  <c:v>6.7435669920141939E-2</c:v>
                </c:pt>
                <c:pt idx="8">
                  <c:v>0.1072124756335282</c:v>
                </c:pt>
                <c:pt idx="9">
                  <c:v>1.1090909090909089</c:v>
                </c:pt>
                <c:pt idx="10">
                  <c:v>0.33480176211453738</c:v>
                </c:pt>
                <c:pt idx="12">
                  <c:v>0.14174198849630248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B4-431F-9099-567D9E7DE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4375395001970362E-2"/>
          <c:y val="0.25441475450631285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residencia'!$Y$7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160-4BE4-9F16-285FA55C326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160-4BE4-9F16-285FA55C32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160-4BE4-9F16-285FA55C32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160-4BE4-9F16-285FA55C32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160-4BE4-9F16-285FA55C32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160-4BE4-9F16-285FA55C326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160-4BE4-9F16-285FA55C326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160-4BE4-9F16-285FA55C326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160-4BE4-9F16-285FA55C326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160-4BE4-9F16-285FA55C326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160-4BE4-9F16-285FA55C326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160-4BE4-9F16-285FA55C326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160-4BE4-9F16-285FA55C3264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160-4BE4-9F16-285FA55C3264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160-4BE4-9F16-285FA55C3264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160-4BE4-9F16-285FA55C3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residencia'!$B$9,'viaj entrados lugar residencia'!$B$13:$B$37)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residencia'!$Y$9,'viaj entrados lugar residencia'!$Y$13:$Y$37)</c:f>
              <c:numCache>
                <c:formatCode>#,##0</c:formatCode>
                <c:ptCount val="26"/>
                <c:pt idx="0">
                  <c:v>60693</c:v>
                </c:pt>
                <c:pt idx="1">
                  <c:v>158207</c:v>
                </c:pt>
                <c:pt idx="2">
                  <c:v>48131</c:v>
                </c:pt>
                <c:pt idx="3">
                  <c:v>15313</c:v>
                </c:pt>
                <c:pt idx="4">
                  <c:v>13125</c:v>
                </c:pt>
                <c:pt idx="5">
                  <c:v>13181</c:v>
                </c:pt>
                <c:pt idx="6">
                  <c:v>15266</c:v>
                </c:pt>
                <c:pt idx="7">
                  <c:v>14831</c:v>
                </c:pt>
                <c:pt idx="8">
                  <c:v>8961</c:v>
                </c:pt>
                <c:pt idx="9">
                  <c:v>8574</c:v>
                </c:pt>
                <c:pt idx="10">
                  <c:v>3581</c:v>
                </c:pt>
                <c:pt idx="11">
                  <c:v>5206</c:v>
                </c:pt>
                <c:pt idx="12">
                  <c:v>10840</c:v>
                </c:pt>
                <c:pt idx="13">
                  <c:v>3519</c:v>
                </c:pt>
                <c:pt idx="14">
                  <c:v>10821</c:v>
                </c:pt>
                <c:pt idx="15">
                  <c:v>2407</c:v>
                </c:pt>
                <c:pt idx="16">
                  <c:v>2285</c:v>
                </c:pt>
                <c:pt idx="17">
                  <c:v>8400</c:v>
                </c:pt>
                <c:pt idx="18">
                  <c:v>3313</c:v>
                </c:pt>
                <c:pt idx="19">
                  <c:v>2166</c:v>
                </c:pt>
                <c:pt idx="20">
                  <c:v>898</c:v>
                </c:pt>
                <c:pt idx="21">
                  <c:v>1761</c:v>
                </c:pt>
                <c:pt idx="22">
                  <c:v>421</c:v>
                </c:pt>
                <c:pt idx="23">
                  <c:v>786</c:v>
                </c:pt>
                <c:pt idx="24">
                  <c:v>521</c:v>
                </c:pt>
                <c:pt idx="25">
                  <c:v>20369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160-4BE4-9F16-285FA55C3264}"/>
            </c:ext>
          </c:extLst>
        </c:ser>
        <c:ser>
          <c:idx val="1"/>
          <c:order val="1"/>
          <c:tx>
            <c:strRef>
              <c:f>'viaj entrados lugar residencia'!$AA$7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5160-4BE4-9F16-285FA55C3264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5160-4BE4-9F16-285FA55C3264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5160-4BE4-9F16-285FA55C3264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5160-4BE4-9F16-285FA55C3264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5160-4BE4-9F16-285FA55C3264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5160-4BE4-9F16-285FA55C3264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5160-4BE4-9F16-285FA55C3264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5160-4BE4-9F16-285FA55C3264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5160-4BE4-9F16-285FA55C3264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5160-4BE4-9F16-285FA55C3264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5160-4BE4-9F16-285FA55C3264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5160-4BE4-9F16-285FA55C3264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5160-4BE4-9F16-285FA55C3264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5160-4BE4-9F16-285FA55C3264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5160-4BE4-9F16-285FA55C3264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5160-4BE4-9F16-285FA55C3264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5160-4BE4-9F16-285FA55C3264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5160-4BE4-9F16-285FA55C3264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5160-4BE4-9F16-285FA55C3264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5160-4BE4-9F16-285FA55C3264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5160-4BE4-9F16-285FA55C3264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5160-4BE4-9F16-285FA55C3264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5160-4BE4-9F16-285FA55C3264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5160-4BE4-9F16-285FA55C3264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5160-4BE4-9F16-285FA55C3264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5160-4BE4-9F16-285FA55C3264}"/>
              </c:ext>
            </c:extLst>
          </c:dPt>
          <c:dLbls>
            <c:dLbl>
              <c:idx val="0"/>
              <c:layout>
                <c:manualLayout>
                  <c:x val="-5.0155770188783063E-3"/>
                  <c:y val="0.33232065133182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60-4BE4-9F16-285FA55C3264}"/>
                </c:ext>
              </c:extLst>
            </c:dLbl>
            <c:dLbl>
              <c:idx val="1"/>
              <c:layout>
                <c:manualLayout>
                  <c:x val="-2.5180988353792886E-3"/>
                  <c:y val="-0.41699791998272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60-4BE4-9F16-285FA55C3264}"/>
                </c:ext>
              </c:extLst>
            </c:dLbl>
            <c:dLbl>
              <c:idx val="2"/>
              <c:layout>
                <c:manualLayout>
                  <c:x val="-1.4383513633496111E-3"/>
                  <c:y val="-0.19320195887857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60-4BE4-9F16-285FA55C3264}"/>
                </c:ext>
              </c:extLst>
            </c:dLbl>
            <c:dLbl>
              <c:idx val="3"/>
              <c:layout>
                <c:manualLayout>
                  <c:x val="-2.3082306008874774E-17"/>
                  <c:y val="-0.12473098286685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60-4BE4-9F16-285FA55C3264}"/>
                </c:ext>
              </c:extLst>
            </c:dLbl>
            <c:dLbl>
              <c:idx val="4"/>
              <c:layout>
                <c:manualLayout>
                  <c:x val="-1.2590494176896443E-3"/>
                  <c:y val="-0.12164579606440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60-4BE4-9F16-285FA55C3264}"/>
                </c:ext>
              </c:extLst>
            </c:dLbl>
            <c:dLbl>
              <c:idx val="5"/>
              <c:layout>
                <c:manualLayout>
                  <c:x val="-2.5180988353792886E-3"/>
                  <c:y val="-0.13476878002056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60-4BE4-9F16-285FA55C3264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60-4BE4-9F16-285FA55C3264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60-4BE4-9F16-285FA55C3264}"/>
                </c:ext>
              </c:extLst>
            </c:dLbl>
            <c:dLbl>
              <c:idx val="8"/>
              <c:layout>
                <c:manualLayout>
                  <c:x val="-3.7771482530688867E-3"/>
                  <c:y val="-9.77936791890280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60-4BE4-9F16-285FA55C3264}"/>
                </c:ext>
              </c:extLst>
            </c:dLbl>
            <c:dLbl>
              <c:idx val="9"/>
              <c:layout>
                <c:manualLayout>
                  <c:x val="-6.5343167415645746E-3"/>
                  <c:y val="-0.102563539128270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60-4BE4-9F16-285FA55C3264}"/>
                </c:ext>
              </c:extLst>
            </c:dLbl>
            <c:dLbl>
              <c:idx val="10"/>
              <c:layout>
                <c:manualLayout>
                  <c:x val="-1.2590494176897367E-3"/>
                  <c:y val="-9.77936791890281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60-4BE4-9F16-285FA55C3264}"/>
                </c:ext>
              </c:extLst>
            </c:dLbl>
            <c:dLbl>
              <c:idx val="11"/>
              <c:layout>
                <c:manualLayout>
                  <c:x val="-3.7771482530689331E-3"/>
                  <c:y val="-9.30232558139534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60-4BE4-9F16-285FA55C3264}"/>
                </c:ext>
              </c:extLst>
            </c:dLbl>
            <c:dLbl>
              <c:idx val="12"/>
              <c:layout>
                <c:manualLayout>
                  <c:x val="-1.2590494176896443E-3"/>
                  <c:y val="0.224210086440447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60-4BE4-9F16-285FA55C3264}"/>
                </c:ext>
              </c:extLst>
            </c:dLbl>
            <c:dLbl>
              <c:idx val="13"/>
              <c:layout>
                <c:manualLayout>
                  <c:x val="0"/>
                  <c:y val="-9.063804412641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160-4BE4-9F16-285FA55C3264}"/>
                </c:ext>
              </c:extLst>
            </c:dLbl>
            <c:dLbl>
              <c:idx val="14"/>
              <c:layout>
                <c:manualLayout>
                  <c:x val="-2.5181273705771941E-3"/>
                  <c:y val="0.205128768564036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160-4BE4-9F16-285FA55C3264}"/>
                </c:ext>
              </c:extLst>
            </c:dLbl>
            <c:dLbl>
              <c:idx val="15"/>
              <c:layout>
                <c:manualLayout>
                  <c:x val="-2.5180988353792886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160-4BE4-9F16-285FA55C3264}"/>
                </c:ext>
              </c:extLst>
            </c:dLbl>
            <c:dLbl>
              <c:idx val="16"/>
              <c:layout>
                <c:manualLayout>
                  <c:x val="-2.5180988353792886E-3"/>
                  <c:y val="-8.5867432939397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160-4BE4-9F16-285FA55C3264}"/>
                </c:ext>
              </c:extLst>
            </c:dLbl>
            <c:dLbl>
              <c:idx val="17"/>
              <c:layout>
                <c:manualLayout>
                  <c:x val="-2.5181273705771941E-3"/>
                  <c:y val="-9.54084675014908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160-4BE4-9F16-285FA55C3264}"/>
                </c:ext>
              </c:extLst>
            </c:dLbl>
            <c:dLbl>
              <c:idx val="18"/>
              <c:layout>
                <c:manualLayout>
                  <c:x val="-2.5181273705771941E-3"/>
                  <c:y val="-9.06376685025285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160-4BE4-9F16-285FA55C3264}"/>
                </c:ext>
              </c:extLst>
            </c:dLbl>
            <c:dLbl>
              <c:idx val="19"/>
              <c:layout>
                <c:manualLayout>
                  <c:x val="-1.2590494176896443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160-4BE4-9F16-285FA55C3264}"/>
                </c:ext>
              </c:extLst>
            </c:dLbl>
            <c:dLbl>
              <c:idx val="20"/>
              <c:layout>
                <c:manualLayout>
                  <c:x val="-3.7771482530689331E-3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160-4BE4-9F16-285FA55C3264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160-4BE4-9F16-285FA55C3264}"/>
                </c:ext>
              </c:extLst>
            </c:dLbl>
            <c:dLbl>
              <c:idx val="22"/>
              <c:layout>
                <c:manualLayout>
                  <c:x val="-1.2590494176896443E-3"/>
                  <c:y val="-7.15563506261180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160-4BE4-9F16-285FA55C3264}"/>
                </c:ext>
              </c:extLst>
            </c:dLbl>
            <c:dLbl>
              <c:idx val="23"/>
              <c:layout>
                <c:manualLayout>
                  <c:x val="-3.7771482530689331E-3"/>
                  <c:y val="0.16696481812760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160-4BE4-9F16-285FA55C3264}"/>
                </c:ext>
              </c:extLst>
            </c:dLbl>
            <c:dLbl>
              <c:idx val="24"/>
              <c:layout>
                <c:manualLayout>
                  <c:x val="-5.0361976707585772E-3"/>
                  <c:y val="-6.9170951126636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160-4BE4-9F16-285FA55C3264}"/>
                </c:ext>
              </c:extLst>
            </c:dLbl>
            <c:dLbl>
              <c:idx val="25"/>
              <c:layout>
                <c:manualLayout>
                  <c:x val="0"/>
                  <c:y val="0.24440982444278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160-4BE4-9F16-285FA55C326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residencia'!$B$9,'viaj entrados lugar residencia'!$B$13:$B$37)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residencia'!$AA$9,'viaj entrados lugar residencia'!$AA$13:$AA$37)</c:f>
              <c:numCache>
                <c:formatCode>0.0%</c:formatCode>
                <c:ptCount val="26"/>
                <c:pt idx="0">
                  <c:v>-9.7219949724077437E-2</c:v>
                </c:pt>
                <c:pt idx="1">
                  <c:v>0.23019680722844726</c:v>
                </c:pt>
                <c:pt idx="2">
                  <c:v>8.3591720439117889E-3</c:v>
                </c:pt>
                <c:pt idx="3">
                  <c:v>0.24779986962190348</c:v>
                </c:pt>
                <c:pt idx="4">
                  <c:v>0.31368231408267433</c:v>
                </c:pt>
                <c:pt idx="5">
                  <c:v>0.11931046195652173</c:v>
                </c:pt>
                <c:pt idx="6">
                  <c:v>0.34882488072097551</c:v>
                </c:pt>
                <c:pt idx="7">
                  <c:v>0.75577127974428793</c:v>
                </c:pt>
                <c:pt idx="8">
                  <c:v>1.2419314485864397</c:v>
                </c:pt>
                <c:pt idx="9">
                  <c:v>6.1007301076599463E-2</c:v>
                </c:pt>
                <c:pt idx="10">
                  <c:v>0.61597472924187735</c:v>
                </c:pt>
                <c:pt idx="11">
                  <c:v>0.15406783418310788</c:v>
                </c:pt>
                <c:pt idx="12">
                  <c:v>-0.31858184561227054</c:v>
                </c:pt>
                <c:pt idx="13">
                  <c:v>1.6578549848942599</c:v>
                </c:pt>
                <c:pt idx="14">
                  <c:v>-0.26111300785250935</c:v>
                </c:pt>
                <c:pt idx="15">
                  <c:v>1.9937810945273631</c:v>
                </c:pt>
                <c:pt idx="16">
                  <c:v>0.76175790285273703</c:v>
                </c:pt>
                <c:pt idx="17">
                  <c:v>-2.2232568967524124E-2</c:v>
                </c:pt>
                <c:pt idx="18">
                  <c:v>4.3793320730938889E-2</c:v>
                </c:pt>
                <c:pt idx="19">
                  <c:v>1.1923076923076925</c:v>
                </c:pt>
                <c:pt idx="20">
                  <c:v>0.19414893617021267</c:v>
                </c:pt>
                <c:pt idx="21">
                  <c:v>1.071764705882353</c:v>
                </c:pt>
                <c:pt idx="22">
                  <c:v>0.87946428571428581</c:v>
                </c:pt>
                <c:pt idx="23">
                  <c:v>-0.82144479781917312</c:v>
                </c:pt>
                <c:pt idx="24">
                  <c:v>0.63322884012539182</c:v>
                </c:pt>
                <c:pt idx="25">
                  <c:v>-0.14412370267658303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5160-4BE4-9F16-285FA55C326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5160-4BE4-9F16-285FA55C326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160-4BE4-9F16-285FA55C326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160-4BE4-9F16-285FA55C326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160-4BE4-9F16-285FA55C326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160-4BE4-9F16-285FA55C32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160-4BE4-9F16-285FA55C32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160-4BE4-9F16-285FA55C326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160-4BE4-9F16-285FA55C326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160-4BE4-9F16-285FA55C326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160-4BE4-9F16-285FA55C326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160-4BE4-9F16-285FA55C326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160-4BE4-9F16-285FA55C326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160-4BE4-9F16-285FA55C326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160-4BE4-9F16-285FA55C3264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160-4BE4-9F16-285FA55C3264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160-4BE4-9F16-285FA55C3264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160-4BE4-9F16-285FA55C3264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160-4BE4-9F16-285FA55C3264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160-4BE4-9F16-285FA55C3264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160-4BE4-9F16-285FA55C3264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160-4BE4-9F16-285FA55C3264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160-4BE4-9F16-285FA55C3264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160-4BE4-9F16-285FA55C3264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160-4BE4-9F16-285FA55C3264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160-4BE4-9F16-285FA55C3264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160-4BE4-9F16-285FA55C3264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160-4BE4-9F16-285FA55C3264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160-4BE4-9F16-285FA55C3264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160-4BE4-9F16-285FA55C3264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160-4BE4-9F16-285FA55C3264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160-4BE4-9F16-285FA55C3264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160-4BE4-9F16-285FA55C3264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160-4BE4-9F16-285FA55C3264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160-4BE4-9F16-285FA55C3264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160-4BE4-9F16-285FA55C3264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160-4BE4-9F16-285FA55C3264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160-4BE4-9F16-285FA55C3264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160-4BE4-9F16-285FA55C3264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160-4BE4-9F16-285FA55C3264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160-4BE4-9F16-285FA55C3264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160-4BE4-9F16-285FA55C3264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160-4BE4-9F16-285FA55C3264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160-4BE4-9F16-285FA55C326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residencia'!$B$9,'viaj entrados lugar residencia'!$B$13:$B$37)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residencia'!$AB$9,'viaj entrados lugar residencia'!$AB$13:$AB$37)</c:f>
              <c:numCache>
                <c:formatCode>0.0%</c:formatCode>
                <c:ptCount val="26"/>
                <c:pt idx="0">
                  <c:v>0.13998237909847408</c:v>
                </c:pt>
                <c:pt idx="1">
                  <c:v>0.36488873922910864</c:v>
                </c:pt>
                <c:pt idx="2">
                  <c:v>0.11100937321253944</c:v>
                </c:pt>
                <c:pt idx="3">
                  <c:v>3.5317914275697915E-2</c:v>
                </c:pt>
                <c:pt idx="4">
                  <c:v>3.0271509493145377E-2</c:v>
                </c:pt>
                <c:pt idx="5">
                  <c:v>3.0400667933649463E-2</c:v>
                </c:pt>
                <c:pt idx="6">
                  <c:v>3.5209513441703415E-2</c:v>
                </c:pt>
                <c:pt idx="7">
                  <c:v>3.4206229127073454E-2</c:v>
                </c:pt>
                <c:pt idx="8">
                  <c:v>2.0667656881377196E-2</c:v>
                </c:pt>
                <c:pt idx="9">
                  <c:v>1.9775079801465027E-2</c:v>
                </c:pt>
                <c:pt idx="10">
                  <c:v>8.2592209900917025E-3</c:v>
                </c:pt>
                <c:pt idx="11">
                  <c:v>1.2007122165433511E-2</c:v>
                </c:pt>
                <c:pt idx="12">
                  <c:v>2.5001383840433971E-2</c:v>
                </c:pt>
                <c:pt idx="13">
                  <c:v>8.1162241452478918E-3</c:v>
                </c:pt>
                <c:pt idx="14">
                  <c:v>2.4957562226691515E-2</c:v>
                </c:pt>
                <c:pt idx="15">
                  <c:v>5.5515065409524516E-3</c:v>
                </c:pt>
                <c:pt idx="16">
                  <c:v>5.2701256527114045E-3</c:v>
                </c:pt>
                <c:pt idx="17">
                  <c:v>1.9373766075613041E-2</c:v>
                </c:pt>
                <c:pt idx="18">
                  <c:v>7.6411055962507151E-3</c:v>
                </c:pt>
                <c:pt idx="19">
                  <c:v>4.9956639666402201E-3</c:v>
                </c:pt>
                <c:pt idx="20">
                  <c:v>2.0711478495119657E-3</c:v>
                </c:pt>
                <c:pt idx="21">
                  <c:v>4.0615716737088768E-3</c:v>
                </c:pt>
                <c:pt idx="22">
                  <c:v>9.7099470450393932E-4</c:v>
                </c:pt>
                <c:pt idx="23">
                  <c:v>1.8128309685037918E-3</c:v>
                </c:pt>
                <c:pt idx="24">
                  <c:v>1.2016347768326659E-3</c:v>
                </c:pt>
                <c:pt idx="25">
                  <c:v>4.6979076332638335E-2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5160-4BE4-9F16-285FA55C3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4375395001970362E-2"/>
          <c:y val="0.25441475450631285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mes'!$Y$7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2DD-46F7-B3CD-81CD7AC6AEA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2DD-46F7-B3CD-81CD7AC6AE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2DD-46F7-B3CD-81CD7AC6AE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2DD-46F7-B3CD-81CD7AC6AE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DD-46F7-B3CD-81CD7AC6AE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DD-46F7-B3CD-81CD7AC6AEA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DD-46F7-B3CD-81CD7AC6AEA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DD-46F7-B3CD-81CD7AC6AEA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DD-46F7-B3CD-81CD7AC6AEA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2DD-46F7-B3CD-81CD7AC6AEA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2DD-46F7-B3CD-81CD7AC6AEA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2DD-46F7-B3CD-81CD7AC6AEA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2DD-46F7-B3CD-81CD7AC6AEA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2DD-46F7-B3CD-81CD7AC6AEAF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2DD-46F7-B3CD-81CD7AC6AEA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2DD-46F7-B3CD-81CD7AC6AE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mes'!$B$9,'viaj aloj lugar residen mes'!$B$13:$B$37)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aloj lugar residen mes'!$Y$9,'viaj aloj lugar residen mes'!$Y$13:$Y$37)</c:f>
              <c:numCache>
                <c:formatCode>#,##0</c:formatCode>
                <c:ptCount val="26"/>
                <c:pt idx="0">
                  <c:v>66104</c:v>
                </c:pt>
                <c:pt idx="1">
                  <c:v>194515</c:v>
                </c:pt>
                <c:pt idx="2">
                  <c:v>57698</c:v>
                </c:pt>
                <c:pt idx="3">
                  <c:v>20889</c:v>
                </c:pt>
                <c:pt idx="4">
                  <c:v>15011</c:v>
                </c:pt>
                <c:pt idx="5">
                  <c:v>18765</c:v>
                </c:pt>
                <c:pt idx="6">
                  <c:v>17539</c:v>
                </c:pt>
                <c:pt idx="7">
                  <c:v>18256</c:v>
                </c:pt>
                <c:pt idx="8">
                  <c:v>10520</c:v>
                </c:pt>
                <c:pt idx="9">
                  <c:v>10129</c:v>
                </c:pt>
                <c:pt idx="10">
                  <c:v>4925</c:v>
                </c:pt>
                <c:pt idx="11">
                  <c:v>6268</c:v>
                </c:pt>
                <c:pt idx="12">
                  <c:v>14296</c:v>
                </c:pt>
                <c:pt idx="13">
                  <c:v>3908</c:v>
                </c:pt>
                <c:pt idx="14">
                  <c:v>12557</c:v>
                </c:pt>
                <c:pt idx="15">
                  <c:v>3092</c:v>
                </c:pt>
                <c:pt idx="16">
                  <c:v>2945</c:v>
                </c:pt>
                <c:pt idx="17">
                  <c:v>10386</c:v>
                </c:pt>
                <c:pt idx="18">
                  <c:v>4455</c:v>
                </c:pt>
                <c:pt idx="19">
                  <c:v>2533</c:v>
                </c:pt>
                <c:pt idx="20">
                  <c:v>1069</c:v>
                </c:pt>
                <c:pt idx="21">
                  <c:v>2368</c:v>
                </c:pt>
                <c:pt idx="22">
                  <c:v>618</c:v>
                </c:pt>
                <c:pt idx="23">
                  <c:v>954</c:v>
                </c:pt>
                <c:pt idx="24">
                  <c:v>570</c:v>
                </c:pt>
                <c:pt idx="25">
                  <c:v>24107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DD-46F7-B3CD-81CD7AC6AEAF}"/>
            </c:ext>
          </c:extLst>
        </c:ser>
        <c:ser>
          <c:idx val="1"/>
          <c:order val="1"/>
          <c:tx>
            <c:strRef>
              <c:f>'viaj aloj lugar residen mes'!$AA$7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22DD-46F7-B3CD-81CD7AC6AEAF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22DD-46F7-B3CD-81CD7AC6AEAF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22DD-46F7-B3CD-81CD7AC6AEAF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22DD-46F7-B3CD-81CD7AC6AEAF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22DD-46F7-B3CD-81CD7AC6AEAF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22DD-46F7-B3CD-81CD7AC6AEAF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22DD-46F7-B3CD-81CD7AC6AEAF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22DD-46F7-B3CD-81CD7AC6AEAF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22DD-46F7-B3CD-81CD7AC6AEAF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22DD-46F7-B3CD-81CD7AC6AEAF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22DD-46F7-B3CD-81CD7AC6AEAF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22DD-46F7-B3CD-81CD7AC6AEAF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22DD-46F7-B3CD-81CD7AC6AEAF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22DD-46F7-B3CD-81CD7AC6AEAF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22DD-46F7-B3CD-81CD7AC6AEAF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22DD-46F7-B3CD-81CD7AC6AEAF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22DD-46F7-B3CD-81CD7AC6AEAF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22DD-46F7-B3CD-81CD7AC6AEAF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22DD-46F7-B3CD-81CD7AC6AEAF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22DD-46F7-B3CD-81CD7AC6AEAF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22DD-46F7-B3CD-81CD7AC6AEAF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22DD-46F7-B3CD-81CD7AC6AEAF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22DD-46F7-B3CD-81CD7AC6AEAF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22DD-46F7-B3CD-81CD7AC6AEAF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22DD-46F7-B3CD-81CD7AC6AEAF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22DD-46F7-B3CD-81CD7AC6AEAF}"/>
              </c:ext>
            </c:extLst>
          </c:dPt>
          <c:dLbls>
            <c:dLbl>
              <c:idx val="0"/>
              <c:layout>
                <c:manualLayout>
                  <c:x val="-5.01558966850212E-3"/>
                  <c:y val="0.38718070795712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DD-46F7-B3CD-81CD7AC6AEAF}"/>
                </c:ext>
              </c:extLst>
            </c:dLbl>
            <c:dLbl>
              <c:idx val="1"/>
              <c:layout>
                <c:manualLayout>
                  <c:x val="-2.5181273705771941E-3"/>
                  <c:y val="-0.385990168044736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DD-46F7-B3CD-81CD7AC6AEAF}"/>
                </c:ext>
              </c:extLst>
            </c:dLbl>
            <c:dLbl>
              <c:idx val="2"/>
              <c:layout>
                <c:manualLayout>
                  <c:x val="-1.4383513633496111E-3"/>
                  <c:y val="-0.176505289253870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DD-46F7-B3CD-81CD7AC6AEAF}"/>
                </c:ext>
              </c:extLst>
            </c:dLbl>
            <c:dLbl>
              <c:idx val="3"/>
              <c:layout>
                <c:manualLayout>
                  <c:x val="-2.3082306008874774E-17"/>
                  <c:y val="-0.12473098286685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DD-46F7-B3CD-81CD7AC6AEAF}"/>
                </c:ext>
              </c:extLst>
            </c:dLbl>
            <c:dLbl>
              <c:idx val="4"/>
              <c:layout>
                <c:manualLayout>
                  <c:x val="-1.2590494176896443E-3"/>
                  <c:y val="-0.12164579606440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DD-46F7-B3CD-81CD7AC6AEAF}"/>
                </c:ext>
              </c:extLst>
            </c:dLbl>
            <c:dLbl>
              <c:idx val="5"/>
              <c:layout>
                <c:manualLayout>
                  <c:x val="-2.5180988353792886E-3"/>
                  <c:y val="-0.13476878002056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DD-46F7-B3CD-81CD7AC6AEAF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DD-46F7-B3CD-81CD7AC6AEAF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DD-46F7-B3CD-81CD7AC6AEAF}"/>
                </c:ext>
              </c:extLst>
            </c:dLbl>
            <c:dLbl>
              <c:idx val="8"/>
              <c:layout>
                <c:manualLayout>
                  <c:x val="-3.7771391335727432E-3"/>
                  <c:y val="-0.1121049493142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DD-46F7-B3CD-81CD7AC6AEAF}"/>
                </c:ext>
              </c:extLst>
            </c:dLbl>
            <c:dLbl>
              <c:idx val="9"/>
              <c:layout>
                <c:manualLayout>
                  <c:x val="-5.2154904969223545E-3"/>
                  <c:y val="-0.114489597565957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DD-46F7-B3CD-81CD7AC6AEAF}"/>
                </c:ext>
              </c:extLst>
            </c:dLbl>
            <c:dLbl>
              <c:idx val="10"/>
              <c:layout>
                <c:manualLayout>
                  <c:x val="-1.2590494176897367E-3"/>
                  <c:y val="-9.77936791890281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DD-46F7-B3CD-81CD7AC6AEAF}"/>
                </c:ext>
              </c:extLst>
            </c:dLbl>
            <c:dLbl>
              <c:idx val="11"/>
              <c:layout>
                <c:manualLayout>
                  <c:x val="-3.7771482530689331E-3"/>
                  <c:y val="-9.30232558139534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DD-46F7-B3CD-81CD7AC6AEAF}"/>
                </c:ext>
              </c:extLst>
            </c:dLbl>
            <c:dLbl>
              <c:idx val="12"/>
              <c:layout>
                <c:manualLayout>
                  <c:x val="-3.8966642522800378E-3"/>
                  <c:y val="0.217054827001723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2DD-46F7-B3CD-81CD7AC6AEAF}"/>
                </c:ext>
              </c:extLst>
            </c:dLbl>
            <c:dLbl>
              <c:idx val="13"/>
              <c:layout>
                <c:manualLayout>
                  <c:x val="0"/>
                  <c:y val="-9.063804412641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2DD-46F7-B3CD-81CD7AC6AEAF}"/>
                </c:ext>
              </c:extLst>
            </c:dLbl>
            <c:dLbl>
              <c:idx val="14"/>
              <c:layout>
                <c:manualLayout>
                  <c:x val="-5.1557798598618277E-3"/>
                  <c:y val="0.224210649876278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2DD-46F7-B3CD-81CD7AC6AEAF}"/>
                </c:ext>
              </c:extLst>
            </c:dLbl>
            <c:dLbl>
              <c:idx val="15"/>
              <c:layout>
                <c:manualLayout>
                  <c:x val="-2.5180988353792886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2DD-46F7-B3CD-81CD7AC6AEAF}"/>
                </c:ext>
              </c:extLst>
            </c:dLbl>
            <c:dLbl>
              <c:idx val="16"/>
              <c:layout>
                <c:manualLayout>
                  <c:x val="-2.5181273705771941E-3"/>
                  <c:y val="-8.34820334399166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2DD-46F7-B3CD-81CD7AC6AEAF}"/>
                </c:ext>
              </c:extLst>
            </c:dLbl>
            <c:dLbl>
              <c:idx val="17"/>
              <c:layout>
                <c:manualLayout>
                  <c:x val="1.1952511870734259E-4"/>
                  <c:y val="-0.114489973189845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2DD-46F7-B3CD-81CD7AC6AEAF}"/>
                </c:ext>
              </c:extLst>
            </c:dLbl>
            <c:dLbl>
              <c:idx val="18"/>
              <c:layout>
                <c:manualLayout>
                  <c:x val="-2.5181273705771941E-3"/>
                  <c:y val="-8.82524568149912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2DD-46F7-B3CD-81CD7AC6AEAF}"/>
                </c:ext>
              </c:extLst>
            </c:dLbl>
            <c:dLbl>
              <c:idx val="19"/>
              <c:layout>
                <c:manualLayout>
                  <c:x val="-1.2590494176896443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2DD-46F7-B3CD-81CD7AC6AEAF}"/>
                </c:ext>
              </c:extLst>
            </c:dLbl>
            <c:dLbl>
              <c:idx val="20"/>
              <c:layout>
                <c:manualLayout>
                  <c:x val="-3.7771482530689331E-3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2DD-46F7-B3CD-81CD7AC6AEAF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2DD-46F7-B3CD-81CD7AC6AEAF}"/>
                </c:ext>
              </c:extLst>
            </c:dLbl>
            <c:dLbl>
              <c:idx val="22"/>
              <c:layout>
                <c:manualLayout>
                  <c:x val="-1.2590494176896443E-3"/>
                  <c:y val="-7.15563506261180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2DD-46F7-B3CD-81CD7AC6AEAF}"/>
                </c:ext>
              </c:extLst>
            </c:dLbl>
            <c:dLbl>
              <c:idx val="23"/>
              <c:layout>
                <c:manualLayout>
                  <c:x val="-3.7771482530689331E-3"/>
                  <c:y val="0.16696481812760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2DD-46F7-B3CD-81CD7AC6AEAF}"/>
                </c:ext>
              </c:extLst>
            </c:dLbl>
            <c:dLbl>
              <c:idx val="24"/>
              <c:layout>
                <c:manualLayout>
                  <c:x val="-5.0361976707585772E-3"/>
                  <c:y val="-6.9170951126636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2DD-46F7-B3CD-81CD7AC6AEAF}"/>
                </c:ext>
              </c:extLst>
            </c:dLbl>
            <c:dLbl>
              <c:idx val="25"/>
              <c:layout>
                <c:manualLayout>
                  <c:x val="-1.3188262446422684E-3"/>
                  <c:y val="0.23248395381704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2DD-46F7-B3CD-81CD7AC6AEAF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mes'!$B$9,'viaj aloj lugar residen mes'!$B$13:$B$37)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aloj lugar residen mes'!$AA$9,'viaj aloj lugar residen mes'!$AA$13:$AA$37)</c:f>
              <c:numCache>
                <c:formatCode>0.0%</c:formatCode>
                <c:ptCount val="26"/>
                <c:pt idx="0">
                  <c:v>-0.12845597057233638</c:v>
                </c:pt>
                <c:pt idx="1">
                  <c:v>0.24710687106101692</c:v>
                </c:pt>
                <c:pt idx="2">
                  <c:v>6.2961089697752826E-3</c:v>
                </c:pt>
                <c:pt idx="3">
                  <c:v>0.3731019522776573</c:v>
                </c:pt>
                <c:pt idx="4">
                  <c:v>0.31883675979616943</c:v>
                </c:pt>
                <c:pt idx="5">
                  <c:v>0.21017670579130665</c:v>
                </c:pt>
                <c:pt idx="6">
                  <c:v>0.32459784004229286</c:v>
                </c:pt>
                <c:pt idx="7">
                  <c:v>0.7446483180428134</c:v>
                </c:pt>
                <c:pt idx="8">
                  <c:v>1.1552960458922352</c:v>
                </c:pt>
                <c:pt idx="9">
                  <c:v>7.071881606765329E-2</c:v>
                </c:pt>
                <c:pt idx="10">
                  <c:v>0.58513035082072729</c:v>
                </c:pt>
                <c:pt idx="11">
                  <c:v>0.14442212890268391</c:v>
                </c:pt>
                <c:pt idx="12">
                  <c:v>-0.31242785686802621</c:v>
                </c:pt>
                <c:pt idx="13">
                  <c:v>1.7044982698961939</c:v>
                </c:pt>
                <c:pt idx="14">
                  <c:v>-0.27062035315985133</c:v>
                </c:pt>
                <c:pt idx="15">
                  <c:v>2.2107995846313604</c:v>
                </c:pt>
                <c:pt idx="16">
                  <c:v>0.87340966921119589</c:v>
                </c:pt>
                <c:pt idx="17">
                  <c:v>-2.3688663282571909E-2</c:v>
                </c:pt>
                <c:pt idx="18">
                  <c:v>0.19022174726155483</c:v>
                </c:pt>
                <c:pt idx="19">
                  <c:v>0.88748137108792857</c:v>
                </c:pt>
                <c:pt idx="20">
                  <c:v>0.16069489685124871</c:v>
                </c:pt>
                <c:pt idx="21">
                  <c:v>1.2276575729068675</c:v>
                </c:pt>
                <c:pt idx="22">
                  <c:v>0.65683646112600536</c:v>
                </c:pt>
                <c:pt idx="23">
                  <c:v>-0.83382685943215473</c:v>
                </c:pt>
                <c:pt idx="24">
                  <c:v>0.6913946587537092</c:v>
                </c:pt>
                <c:pt idx="25">
                  <c:v>-0.12845263919016625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22DD-46F7-B3CD-81CD7AC6AEA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2DD-46F7-B3CD-81CD7AC6AEA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22DD-46F7-B3CD-81CD7AC6AEA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22DD-46F7-B3CD-81CD7AC6AE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22DD-46F7-B3CD-81CD7AC6AE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22DD-46F7-B3CD-81CD7AC6AE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22DD-46F7-B3CD-81CD7AC6AE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22DD-46F7-B3CD-81CD7AC6AEA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22DD-46F7-B3CD-81CD7AC6AE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22DD-46F7-B3CD-81CD7AC6AEA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22DD-46F7-B3CD-81CD7AC6AEA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2DD-46F7-B3CD-81CD7AC6AEA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2DD-46F7-B3CD-81CD7AC6AEA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2DD-46F7-B3CD-81CD7AC6AEA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2DD-46F7-B3CD-81CD7AC6AEAF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2DD-46F7-B3CD-81CD7AC6AEAF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2DD-46F7-B3CD-81CD7AC6AEAF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2DD-46F7-B3CD-81CD7AC6AEAF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2DD-46F7-B3CD-81CD7AC6AEAF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2DD-46F7-B3CD-81CD7AC6AEAF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2DD-46F7-B3CD-81CD7AC6AEAF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2DD-46F7-B3CD-81CD7AC6AEAF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2DD-46F7-B3CD-81CD7AC6AEAF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2DD-46F7-B3CD-81CD7AC6AEAF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2DD-46F7-B3CD-81CD7AC6AEAF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2DD-46F7-B3CD-81CD7AC6AEAF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2DD-46F7-B3CD-81CD7AC6AEAF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2DD-46F7-B3CD-81CD7AC6AEAF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2DD-46F7-B3CD-81CD7AC6AEAF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2DD-46F7-B3CD-81CD7AC6AEAF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2DD-46F7-B3CD-81CD7AC6AEAF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2DD-46F7-B3CD-81CD7AC6AEAF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2DD-46F7-B3CD-81CD7AC6AEAF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2DD-46F7-B3CD-81CD7AC6AEAF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2DD-46F7-B3CD-81CD7AC6AEAF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2DD-46F7-B3CD-81CD7AC6AEAF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2DD-46F7-B3CD-81CD7AC6AEAF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2DD-46F7-B3CD-81CD7AC6AEAF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2DD-46F7-B3CD-81CD7AC6AEAF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2DD-46F7-B3CD-81CD7AC6AEAF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2DD-46F7-B3CD-81CD7AC6AEAF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2DD-46F7-B3CD-81CD7AC6AEAF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2DD-46F7-B3CD-81CD7AC6AEAF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2DD-46F7-B3CD-81CD7AC6AEA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mes'!$B$9,'viaj aloj lugar residen mes'!$B$13:$B$37)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aloj lugar residen mes'!$AB$9,'viaj aloj lugar residen mes'!$AB$13:$AB$37)</c:f>
              <c:numCache>
                <c:formatCode>0.0%</c:formatCode>
                <c:ptCount val="26"/>
                <c:pt idx="0">
                  <c:v>0.12603793874659899</c:v>
                </c:pt>
                <c:pt idx="1">
                  <c:v>0.37087422327385183</c:v>
                </c:pt>
                <c:pt idx="2">
                  <c:v>0.11001054383700334</c:v>
                </c:pt>
                <c:pt idx="3">
                  <c:v>3.9828247949862436E-2</c:v>
                </c:pt>
                <c:pt idx="4">
                  <c:v>2.8620892813221551E-2</c:v>
                </c:pt>
                <c:pt idx="5">
                  <c:v>3.5778499343155183E-2</c:v>
                </c:pt>
                <c:pt idx="6">
                  <c:v>3.3440932586176322E-2</c:v>
                </c:pt>
                <c:pt idx="7">
                  <c:v>3.4808008740135413E-2</c:v>
                </c:pt>
                <c:pt idx="8">
                  <c:v>2.0058076903276979E-2</c:v>
                </c:pt>
                <c:pt idx="9">
                  <c:v>1.9312572333963166E-2</c:v>
                </c:pt>
                <c:pt idx="10">
                  <c:v>9.3903069152698783E-3</c:v>
                </c:pt>
                <c:pt idx="11">
                  <c:v>1.1950953044652102E-2</c:v>
                </c:pt>
                <c:pt idx="12">
                  <c:v>2.7257629981867652E-2</c:v>
                </c:pt>
                <c:pt idx="13">
                  <c:v>7.4512323705329311E-3</c:v>
                </c:pt>
                <c:pt idx="14">
                  <c:v>2.3941945976658652E-2</c:v>
                </c:pt>
                <c:pt idx="15">
                  <c:v>5.8953967476171503E-3</c:v>
                </c:pt>
                <c:pt idx="16">
                  <c:v>5.6151175361359986E-3</c:v>
                </c:pt>
                <c:pt idx="17">
                  <c:v>1.9802584288729535E-2</c:v>
                </c:pt>
                <c:pt idx="18">
                  <c:v>8.4941761030512299E-3</c:v>
                </c:pt>
                <c:pt idx="19">
                  <c:v>4.8295730794677364E-3</c:v>
                </c:pt>
                <c:pt idx="20">
                  <c:v>2.0382209324717768E-3</c:v>
                </c:pt>
                <c:pt idx="21">
                  <c:v>4.5149739645399135E-3</c:v>
                </c:pt>
                <c:pt idx="22">
                  <c:v>1.1783166850023929E-3</c:v>
                </c:pt>
                <c:pt idx="23">
                  <c:v>1.8189548826735968E-3</c:v>
                </c:pt>
                <c:pt idx="24">
                  <c:v>1.0867969424779352E-3</c:v>
                </c:pt>
                <c:pt idx="25">
                  <c:v>4.5963884021606283E-2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22DD-46F7-B3CD-81CD7AC6A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55498679403E-2"/>
          <c:y val="0.26671933165217093"/>
          <c:w val="0.95795330741250462"/>
          <c:h val="0.36819806837870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(2)'!$Z$6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5-4AE4-AED6-444AD10BFF0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75-4AE4-AED6-444AD10BFF0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75-4AE4-AED6-444AD10BFF0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75-4AE4-AED6-444AD10BFF0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75-4AE4-AED6-444AD10BFF0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575-4AE4-AED6-444AD10BFF0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575-4AE4-AED6-444AD10BFF0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575-4AE4-AED6-444AD10BFF0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575-4AE4-AED6-444AD10BFF0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575-4AE4-AED6-444AD10BFF0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575-4AE4-AED6-444AD10BFF0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575-4AE4-AED6-444AD10BFF0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575-4AE4-AED6-444AD10BFF0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575-4AE4-AED6-444AD10BFF0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575-4AE4-AED6-444AD10BFF0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575-4AE4-AED6-444AD10BFF0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575-4AE4-AED6-444AD10BFF0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575-4AE4-AED6-444AD10BFF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(2)'!$Z$8:$Z$10,'viaj alojados lugar residen (2)'!$Z$12:$Z$36)</c:f>
              <c:numCache>
                <c:formatCode>#,##0</c:formatCode>
                <c:ptCount val="28"/>
                <c:pt idx="0">
                  <c:v>1072833</c:v>
                </c:pt>
                <c:pt idx="1">
                  <c:v>431796</c:v>
                </c:pt>
                <c:pt idx="2">
                  <c:v>641037</c:v>
                </c:pt>
                <c:pt idx="3">
                  <c:v>2145799</c:v>
                </c:pt>
                <c:pt idx="4">
                  <c:v>476819</c:v>
                </c:pt>
                <c:pt idx="5">
                  <c:v>239038</c:v>
                </c:pt>
                <c:pt idx="6">
                  <c:v>188021</c:v>
                </c:pt>
                <c:pt idx="7">
                  <c:v>168090</c:v>
                </c:pt>
                <c:pt idx="8">
                  <c:v>166222</c:v>
                </c:pt>
                <c:pt idx="9">
                  <c:v>172234</c:v>
                </c:pt>
                <c:pt idx="10">
                  <c:v>116841</c:v>
                </c:pt>
                <c:pt idx="11">
                  <c:v>72541</c:v>
                </c:pt>
                <c:pt idx="12">
                  <c:v>61400</c:v>
                </c:pt>
                <c:pt idx="13">
                  <c:v>54559</c:v>
                </c:pt>
                <c:pt idx="14">
                  <c:v>72314</c:v>
                </c:pt>
                <c:pt idx="15">
                  <c:v>35318</c:v>
                </c:pt>
                <c:pt idx="16">
                  <c:v>66169</c:v>
                </c:pt>
                <c:pt idx="17">
                  <c:v>39862</c:v>
                </c:pt>
                <c:pt idx="18">
                  <c:v>22475</c:v>
                </c:pt>
                <c:pt idx="19">
                  <c:v>54001</c:v>
                </c:pt>
                <c:pt idx="20">
                  <c:v>33241</c:v>
                </c:pt>
                <c:pt idx="21">
                  <c:v>32888</c:v>
                </c:pt>
                <c:pt idx="22">
                  <c:v>26256</c:v>
                </c:pt>
                <c:pt idx="23">
                  <c:v>21583</c:v>
                </c:pt>
                <c:pt idx="24">
                  <c:v>5865</c:v>
                </c:pt>
                <c:pt idx="25">
                  <c:v>9554</c:v>
                </c:pt>
                <c:pt idx="26">
                  <c:v>5549</c:v>
                </c:pt>
                <c:pt idx="27">
                  <c:v>270635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575-4AE4-AED6-444AD10BFF01}"/>
            </c:ext>
          </c:extLst>
        </c:ser>
        <c:ser>
          <c:idx val="1"/>
          <c:order val="1"/>
          <c:tx>
            <c:strRef>
              <c:f>'viaj alojados lugar residen (2)'!$AA$6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532410321014E-3"/>
                  <c:y val="-0.25527065527065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5-4AE4-AED6-444AD10BFF01}"/>
                </c:ext>
              </c:extLst>
            </c:dLbl>
            <c:dLbl>
              <c:idx val="1"/>
              <c:layout>
                <c:manualLayout>
                  <c:x val="-2.5173064820641915E-3"/>
                  <c:y val="-0.168660968660968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75-4AE4-AED6-444AD10BFF01}"/>
                </c:ext>
              </c:extLst>
            </c:dLbl>
            <c:dLbl>
              <c:idx val="2"/>
              <c:layout>
                <c:manualLayout>
                  <c:x val="-3.7759597230962987E-3"/>
                  <c:y val="-0.203016657231571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5-4AE4-AED6-444AD10BFF01}"/>
                </c:ext>
              </c:extLst>
            </c:dLbl>
            <c:dLbl>
              <c:idx val="3"/>
              <c:layout>
                <c:manualLayout>
                  <c:x val="-3.77595972309631E-3"/>
                  <c:y val="-0.43422160465235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75-4AE4-AED6-444AD10BFF01}"/>
                </c:ext>
              </c:extLst>
            </c:dLbl>
            <c:dLbl>
              <c:idx val="4"/>
              <c:layout>
                <c:manualLayout>
                  <c:x val="-2.5173064820641915E-3"/>
                  <c:y val="-0.173822757449436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75-4AE4-AED6-444AD10BFF01}"/>
                </c:ext>
              </c:extLst>
            </c:dLbl>
            <c:dLbl>
              <c:idx val="5"/>
              <c:layout>
                <c:manualLayout>
                  <c:x val="2.3075042854057632E-17"/>
                  <c:y val="-0.12763532763532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75-4AE4-AED6-444AD10BFF01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75-4AE4-AED6-444AD10BFF01}"/>
                </c:ext>
              </c:extLst>
            </c:dLbl>
            <c:dLbl>
              <c:idx val="7"/>
              <c:layout>
                <c:manualLayout>
                  <c:x val="-1.2586532410320957E-3"/>
                  <c:y val="-0.132193732193732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75-4AE4-AED6-444AD10BFF01}"/>
                </c:ext>
              </c:extLst>
            </c:dLbl>
            <c:dLbl>
              <c:idx val="8"/>
              <c:layout>
                <c:manualLayout>
                  <c:x val="-3.775959723096287E-3"/>
                  <c:y val="-0.12307692307692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75-4AE4-AED6-444AD10BFF01}"/>
                </c:ext>
              </c:extLst>
            </c:dLbl>
            <c:dLbl>
              <c:idx val="9"/>
              <c:layout>
                <c:manualLayout>
                  <c:x val="-3.775959723096287E-3"/>
                  <c:y val="-0.12267476369375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75-4AE4-AED6-444AD10BFF01}"/>
                </c:ext>
              </c:extLst>
            </c:dLbl>
            <c:dLbl>
              <c:idx val="10"/>
              <c:layout>
                <c:manualLayout>
                  <c:x val="-5.034612964128383E-3"/>
                  <c:y val="-0.111680911680911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75-4AE4-AED6-444AD10BFF01}"/>
                </c:ext>
              </c:extLst>
            </c:dLbl>
            <c:dLbl>
              <c:idx val="11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75-4AE4-AED6-444AD10BFF01}"/>
                </c:ext>
              </c:extLst>
            </c:dLbl>
            <c:dLbl>
              <c:idx val="12"/>
              <c:layout>
                <c:manualLayout>
                  <c:x val="0"/>
                  <c:y val="-9.5860566448801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75-4AE4-AED6-444AD10BFF01}"/>
                </c:ext>
              </c:extLst>
            </c:dLbl>
            <c:dLbl>
              <c:idx val="13"/>
              <c:layout>
                <c:manualLayout>
                  <c:x val="-3.775959723096287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75-4AE4-AED6-444AD10BFF01}"/>
                </c:ext>
              </c:extLst>
            </c:dLbl>
            <c:dLbl>
              <c:idx val="14"/>
              <c:layout>
                <c:manualLayout>
                  <c:x val="-5.034612964128383E-3"/>
                  <c:y val="-9.5860566448801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75-4AE4-AED6-444AD10BFF01}"/>
                </c:ext>
              </c:extLst>
            </c:dLbl>
            <c:dLbl>
              <c:idx val="15"/>
              <c:layout>
                <c:manualLayout>
                  <c:x val="0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75-4AE4-AED6-444AD10BFF01}"/>
                </c:ext>
              </c:extLst>
            </c:dLbl>
            <c:dLbl>
              <c:idx val="16"/>
              <c:layout>
                <c:manualLayout>
                  <c:x val="-1.2586532410321879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75-4AE4-AED6-444AD10BFF01}"/>
                </c:ext>
              </c:extLst>
            </c:dLbl>
            <c:dLbl>
              <c:idx val="17"/>
              <c:layout>
                <c:manualLayout>
                  <c:x val="-9.230017141623053E-17"/>
                  <c:y val="-8.9324618736383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75-4AE4-AED6-444AD10BFF01}"/>
                </c:ext>
              </c:extLst>
            </c:dLbl>
            <c:dLbl>
              <c:idx val="18"/>
              <c:layout>
                <c:manualLayout>
                  <c:x val="-3.775959723096287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75-4AE4-AED6-444AD10BFF01}"/>
                </c:ext>
              </c:extLst>
            </c:dLbl>
            <c:dLbl>
              <c:idx val="19"/>
              <c:layout>
                <c:manualLayout>
                  <c:x val="0"/>
                  <c:y val="-8.49673202614379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75-4AE4-AED6-444AD10BFF01}"/>
                </c:ext>
              </c:extLst>
            </c:dLbl>
            <c:dLbl>
              <c:idx val="20"/>
              <c:layout>
                <c:manualLayout>
                  <c:x val="0"/>
                  <c:y val="-8.7145969498910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75-4AE4-AED6-444AD10BFF01}"/>
                </c:ext>
              </c:extLst>
            </c:dLbl>
            <c:dLbl>
              <c:idx val="21"/>
              <c:layout>
                <c:manualLayout>
                  <c:x val="-2.5173064820642834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575-4AE4-AED6-444AD10BFF01}"/>
                </c:ext>
              </c:extLst>
            </c:dLbl>
            <c:dLbl>
              <c:idx val="22"/>
              <c:layout>
                <c:manualLayout>
                  <c:x val="0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575-4AE4-AED6-444AD10BFF01}"/>
                </c:ext>
              </c:extLst>
            </c:dLbl>
            <c:dLbl>
              <c:idx val="23"/>
              <c:layout>
                <c:manualLayout>
                  <c:x val="1.2586532410320957E-3"/>
                  <c:y val="-8.9324618736383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75-4AE4-AED6-444AD10BFF01}"/>
                </c:ext>
              </c:extLst>
            </c:dLbl>
            <c:dLbl>
              <c:idx val="24"/>
              <c:layout>
                <c:manualLayout>
                  <c:x val="2.5173064820641915E-3"/>
                  <c:y val="-8.4967320261437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75-4AE4-AED6-444AD10BFF01}"/>
                </c:ext>
              </c:extLst>
            </c:dLbl>
            <c:dLbl>
              <c:idx val="25"/>
              <c:layout>
                <c:manualLayout>
                  <c:x val="0"/>
                  <c:y val="-8.27886710239652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75-4AE4-AED6-444AD10BFF01}"/>
                </c:ext>
              </c:extLst>
            </c:dLbl>
            <c:dLbl>
              <c:idx val="26"/>
              <c:layout>
                <c:manualLayout>
                  <c:x val="-1.8460034283246106E-16"/>
                  <c:y val="-8.4967320261437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75-4AE4-AED6-444AD10BFF01}"/>
                </c:ext>
              </c:extLst>
            </c:dLbl>
            <c:dLbl>
              <c:idx val="27"/>
              <c:layout>
                <c:manualLayout>
                  <c:x val="0"/>
                  <c:y val="-0.14379084967320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75-4AE4-AED6-444AD10BFF0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(2)'!$AA$8:$AA$10,'viaj alojados lugar residen (2)'!$AA$12:$AA$36)</c:f>
              <c:numCache>
                <c:formatCode>0.0%</c:formatCode>
                <c:ptCount val="28"/>
                <c:pt idx="0">
                  <c:v>3.700449470784406E-2</c:v>
                </c:pt>
                <c:pt idx="1">
                  <c:v>3.2530512300570136E-2</c:v>
                </c:pt>
                <c:pt idx="2">
                  <c:v>4.0040041664097803E-2</c:v>
                </c:pt>
                <c:pt idx="3">
                  <c:v>0.13361357589794198</c:v>
                </c:pt>
                <c:pt idx="4">
                  <c:v>0.12567223657061377</c:v>
                </c:pt>
                <c:pt idx="5">
                  <c:v>0.14135785668925149</c:v>
                </c:pt>
                <c:pt idx="6">
                  <c:v>-3.0014599745149306E-2</c:v>
                </c:pt>
                <c:pt idx="7">
                  <c:v>1.8974296799224133E-2</c:v>
                </c:pt>
                <c:pt idx="8">
                  <c:v>5.0628270927616015E-2</c:v>
                </c:pt>
                <c:pt idx="9">
                  <c:v>0.14290074917550877</c:v>
                </c:pt>
                <c:pt idx="10">
                  <c:v>0.16594984582530858</c:v>
                </c:pt>
                <c:pt idx="11">
                  <c:v>0.11121153168609554</c:v>
                </c:pt>
                <c:pt idx="12">
                  <c:v>3.4645456996494906E-2</c:v>
                </c:pt>
                <c:pt idx="13">
                  <c:v>0.14836876447063774</c:v>
                </c:pt>
                <c:pt idx="14">
                  <c:v>0.29042274130516255</c:v>
                </c:pt>
                <c:pt idx="15">
                  <c:v>0.33391245231710531</c:v>
                </c:pt>
                <c:pt idx="16">
                  <c:v>0.25308209449862695</c:v>
                </c:pt>
                <c:pt idx="17">
                  <c:v>0.29687347496502592</c:v>
                </c:pt>
                <c:pt idx="18">
                  <c:v>3.2586376216410251E-3</c:v>
                </c:pt>
                <c:pt idx="19">
                  <c:v>0.54544674031251783</c:v>
                </c:pt>
                <c:pt idx="20">
                  <c:v>0.18531593210668951</c:v>
                </c:pt>
                <c:pt idx="21">
                  <c:v>8.266122395233233E-2</c:v>
                </c:pt>
                <c:pt idx="22">
                  <c:v>0.17465998568360774</c:v>
                </c:pt>
                <c:pt idx="23">
                  <c:v>0.30687254011504694</c:v>
                </c:pt>
                <c:pt idx="24">
                  <c:v>7.53575357535754E-2</c:v>
                </c:pt>
                <c:pt idx="25">
                  <c:v>0.16569058077110776</c:v>
                </c:pt>
                <c:pt idx="26">
                  <c:v>0.25372797107998202</c:v>
                </c:pt>
                <c:pt idx="27">
                  <c:v>2.1256443347597465E-2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9575-4AE4-AED6-444AD10BFF0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9575-4AE4-AED6-444AD10BFF0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9575-4AE4-AED6-444AD10BFF0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9575-4AE4-AED6-444AD10BFF0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9575-4AE4-AED6-444AD10BFF0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9575-4AE4-AED6-444AD10BFF0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9575-4AE4-AED6-444AD10BFF0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9575-4AE4-AED6-444AD10BFF0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9575-4AE4-AED6-444AD10BFF0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9575-4AE4-AED6-444AD10BFF0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9575-4AE4-AED6-444AD10BFF0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9575-4AE4-AED6-444AD10BFF0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575-4AE4-AED6-444AD10BFF0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575-4AE4-AED6-444AD10BFF01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575-4AE4-AED6-444AD10BFF01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575-4AE4-AED6-444AD10BFF01}"/>
              </c:ext>
            </c:extLst>
          </c:dPt>
          <c:dPt>
            <c:idx val="2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575-4AE4-AED6-444AD10BFF01}"/>
              </c:ext>
            </c:extLst>
          </c:dPt>
          <c:dPt>
            <c:idx val="2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575-4AE4-AED6-444AD10BFF01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75-4AE4-AED6-444AD10BFF01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575-4AE4-AED6-444AD10BFF01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575-4AE4-AED6-444AD10BFF01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75-4AE4-AED6-444AD10BFF01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575-4AE4-AED6-444AD10BFF01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575-4AE4-AED6-444AD10BFF01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575-4AE4-AED6-444AD10BFF01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575-4AE4-AED6-444AD10BFF01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575-4AE4-AED6-444AD10BFF01}"/>
                </c:ext>
              </c:extLst>
            </c:dLbl>
            <c:dLbl>
              <c:idx val="9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575-4AE4-AED6-444AD10BFF01}"/>
                </c:ext>
              </c:extLst>
            </c:dLbl>
            <c:dLbl>
              <c:idx val="10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575-4AE4-AED6-444AD10BFF01}"/>
                </c:ext>
              </c:extLst>
            </c:dLbl>
            <c:dLbl>
              <c:idx val="11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575-4AE4-AED6-444AD10BFF01}"/>
                </c:ext>
              </c:extLst>
            </c:dLbl>
            <c:dLbl>
              <c:idx val="12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575-4AE4-AED6-444AD10BFF01}"/>
                </c:ext>
              </c:extLst>
            </c:dLbl>
            <c:dLbl>
              <c:idx val="13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575-4AE4-AED6-444AD10BFF01}"/>
                </c:ext>
              </c:extLst>
            </c:dLbl>
            <c:dLbl>
              <c:idx val="14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575-4AE4-AED6-444AD10BFF01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575-4AE4-AED6-444AD10BFF01}"/>
                </c:ext>
              </c:extLst>
            </c:dLbl>
            <c:dLbl>
              <c:idx val="16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575-4AE4-AED6-444AD10BFF01}"/>
                </c:ext>
              </c:extLst>
            </c:dLbl>
            <c:dLbl>
              <c:idx val="17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575-4AE4-AED6-444AD10BFF01}"/>
                </c:ext>
              </c:extLst>
            </c:dLbl>
            <c:dLbl>
              <c:idx val="1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575-4AE4-AED6-444AD10BFF01}"/>
                </c:ext>
              </c:extLst>
            </c:dLbl>
            <c:dLbl>
              <c:idx val="1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575-4AE4-AED6-444AD10BFF01}"/>
                </c:ext>
              </c:extLst>
            </c:dLbl>
            <c:dLbl>
              <c:idx val="20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575-4AE4-AED6-444AD10BFF01}"/>
                </c:ext>
              </c:extLst>
            </c:dLbl>
            <c:dLbl>
              <c:idx val="21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575-4AE4-AED6-444AD10BFF01}"/>
                </c:ext>
              </c:extLst>
            </c:dLbl>
            <c:dLbl>
              <c:idx val="22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575-4AE4-AED6-444AD10BFF01}"/>
                </c:ext>
              </c:extLst>
            </c:dLbl>
            <c:dLbl>
              <c:idx val="2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575-4AE4-AED6-444AD10BFF01}"/>
                </c:ext>
              </c:extLst>
            </c:dLbl>
            <c:dLbl>
              <c:idx val="24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575-4AE4-AED6-444AD10BFF01}"/>
                </c:ext>
              </c:extLst>
            </c:dLbl>
            <c:dLbl>
              <c:idx val="25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575-4AE4-AED6-444AD10BFF01}"/>
                </c:ext>
              </c:extLst>
            </c:dLbl>
            <c:dLbl>
              <c:idx val="2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575-4AE4-AED6-444AD10BFF01}"/>
                </c:ext>
              </c:extLst>
            </c:dLbl>
            <c:dLbl>
              <c:idx val="27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575-4AE4-AED6-444AD10BFF0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(2)'!$AE$8:$AE$10,'viaj alojados lugar residen (2)'!$AE$12:$AE$36)</c:f>
              <c:numCache>
                <c:formatCode>0.0%</c:formatCode>
                <c:ptCount val="28"/>
                <c:pt idx="0">
                  <c:v>0.19055286160636023</c:v>
                </c:pt>
                <c:pt idx="1">
                  <c:v>7.6694101906056134E-2</c:v>
                </c:pt>
                <c:pt idx="2">
                  <c:v>0.1138587597003041</c:v>
                </c:pt>
                <c:pt idx="3">
                  <c:v>0.38112934620958361</c:v>
                </c:pt>
                <c:pt idx="4">
                  <c:v>8.4690930385514882E-2</c:v>
                </c:pt>
                <c:pt idx="5">
                  <c:v>4.2457097174174487E-2</c:v>
                </c:pt>
                <c:pt idx="6">
                  <c:v>3.3395635287215675E-2</c:v>
                </c:pt>
                <c:pt idx="7">
                  <c:v>2.9855560471586065E-2</c:v>
                </c:pt>
                <c:pt idx="8">
                  <c:v>2.952377281639585E-2</c:v>
                </c:pt>
                <c:pt idx="9">
                  <c:v>3.0591603321215743E-2</c:v>
                </c:pt>
                <c:pt idx="10">
                  <c:v>2.0752891552505131E-2</c:v>
                </c:pt>
                <c:pt idx="11">
                  <c:v>1.2884479815392496E-2</c:v>
                </c:pt>
                <c:pt idx="12">
                  <c:v>1.0905654190941664E-2</c:v>
                </c:pt>
                <c:pt idx="13">
                  <c:v>9.6905795928922851E-3</c:v>
                </c:pt>
                <c:pt idx="14">
                  <c:v>1.2844160865859209E-2</c:v>
                </c:pt>
                <c:pt idx="15">
                  <c:v>6.2730601745224377E-3</c:v>
                </c:pt>
                <c:pt idx="16">
                  <c:v>1.1752707364176204E-2</c:v>
                </c:pt>
                <c:pt idx="17">
                  <c:v>7.080149631259228E-3</c:v>
                </c:pt>
                <c:pt idx="18">
                  <c:v>3.9919312368308455E-3</c:v>
                </c:pt>
                <c:pt idx="19">
                  <c:v>9.5914695759778627E-3</c:v>
                </c:pt>
                <c:pt idx="20">
                  <c:v>5.9041506671187599E-3</c:v>
                </c:pt>
                <c:pt idx="21">
                  <c:v>5.8414520363467334E-3</c:v>
                </c:pt>
                <c:pt idx="22">
                  <c:v>4.66349929051082E-3</c:v>
                </c:pt>
                <c:pt idx="23">
                  <c:v>3.8334973029819858E-3</c:v>
                </c:pt>
                <c:pt idx="24">
                  <c:v>1.041720876708027E-3</c:v>
                </c:pt>
                <c:pt idx="25">
                  <c:v>1.6969482107533657E-3</c:v>
                </c:pt>
                <c:pt idx="26">
                  <c:v>9.8559405709340879E-4</c:v>
                </c:pt>
                <c:pt idx="27">
                  <c:v>4.8069246286083014E-2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F-9575-4AE4-AED6-444AD10BF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517600010033E-2"/>
          <c:y val="0.23957000246764026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(2)'!$AG$6</c:f>
              <c:strCache>
                <c:ptCount val="1"/>
                <c:pt idx="0">
                  <c:v>cuota 2018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(2)'!$AG$8:$AG$36</c:f>
              <c:numCache>
                <c:formatCode>0.0%</c:formatCode>
                <c:ptCount val="29"/>
                <c:pt idx="0">
                  <c:v>0.20387099042440604</c:v>
                </c:pt>
                <c:pt idx="1">
                  <c:v>7.8034314419492254E-2</c:v>
                </c:pt>
                <c:pt idx="2">
                  <c:v>0.12583667600491377</c:v>
                </c:pt>
                <c:pt idx="3">
                  <c:v>0.79612900957559396</c:v>
                </c:pt>
                <c:pt idx="4">
                  <c:v>0.36423738037123266</c:v>
                </c:pt>
                <c:pt idx="5">
                  <c:v>0.1068777220146041</c:v>
                </c:pt>
                <c:pt idx="6">
                  <c:v>3.4941022741255955E-2</c:v>
                </c:pt>
                <c:pt idx="7">
                  <c:v>2.9758456261297524E-2</c:v>
                </c:pt>
                <c:pt idx="8">
                  <c:v>2.8195634040264032E-2</c:v>
                </c:pt>
                <c:pt idx="9">
                  <c:v>2.7058675203844529E-2</c:v>
                </c:pt>
                <c:pt idx="10">
                  <c:v>2.3661030135741355E-2</c:v>
                </c:pt>
                <c:pt idx="11">
                  <c:v>1.1181701899789223E-2</c:v>
                </c:pt>
                <c:pt idx="12">
                  <c:v>1.5021844164244525E-2</c:v>
                </c:pt>
                <c:pt idx="13">
                  <c:v>5.6628677938972433E-3</c:v>
                </c:pt>
                <c:pt idx="14">
                  <c:v>8.8030668212351025E-3</c:v>
                </c:pt>
                <c:pt idx="15">
                  <c:v>2.0987711960599037E-2</c:v>
                </c:pt>
                <c:pt idx="16">
                  <c:v>3.2719463771274503E-3</c:v>
                </c:pt>
                <c:pt idx="17">
                  <c:v>1.6189046294733375E-2</c:v>
                </c:pt>
                <c:pt idx="18">
                  <c:v>3.6108602912920673E-3</c:v>
                </c:pt>
                <c:pt idx="19">
                  <c:v>2.0830068790262568E-3</c:v>
                </c:pt>
                <c:pt idx="20">
                  <c:v>1.2735640153189846E-2</c:v>
                </c:pt>
                <c:pt idx="21">
                  <c:v>5.9995134610066597E-3</c:v>
                </c:pt>
                <c:pt idx="22">
                  <c:v>2.1440605289287503E-3</c:v>
                </c:pt>
                <c:pt idx="23">
                  <c:v>2.7228415691808736E-3</c:v>
                </c:pt>
                <c:pt idx="24">
                  <c:v>2.1474628995115518E-3</c:v>
                </c:pt>
                <c:pt idx="25">
                  <c:v>5.791590814279901E-4</c:v>
                </c:pt>
                <c:pt idx="26">
                  <c:v>1.2852076835356831E-2</c:v>
                </c:pt>
                <c:pt idx="27">
                  <c:v>6.8652277537417097E-4</c:v>
                </c:pt>
                <c:pt idx="28">
                  <c:v>5.4719759021432855E-2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D-4E97-B267-B198321B3145}"/>
            </c:ext>
          </c:extLst>
        </c:ser>
        <c:ser>
          <c:idx val="0"/>
          <c:order val="1"/>
          <c:tx>
            <c:strRef>
              <c:f>'viaj alojados lugar residen (2)'!$AH$6</c:f>
              <c:strCache>
                <c:ptCount val="1"/>
                <c:pt idx="0">
                  <c:v>cuota 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(2)'!$AH$8:$AH$36</c:f>
              <c:numCache>
                <c:formatCode>0.0%</c:formatCode>
                <c:ptCount val="29"/>
                <c:pt idx="0">
                  <c:v>0.26412347296923228</c:v>
                </c:pt>
                <c:pt idx="1">
                  <c:v>0.11462170737719324</c:v>
                </c:pt>
                <c:pt idx="2">
                  <c:v>0.14950176559203904</c:v>
                </c:pt>
                <c:pt idx="3">
                  <c:v>0.73587652703076778</c:v>
                </c:pt>
                <c:pt idx="4">
                  <c:v>0.29041785210352228</c:v>
                </c:pt>
                <c:pt idx="5">
                  <c:v>9.5545789446200957E-2</c:v>
                </c:pt>
                <c:pt idx="6">
                  <c:v>3.5568439782615167E-2</c:v>
                </c:pt>
                <c:pt idx="7">
                  <c:v>2.5904146516345695E-2</c:v>
                </c:pt>
                <c:pt idx="8">
                  <c:v>3.6937903602998111E-2</c:v>
                </c:pt>
                <c:pt idx="9">
                  <c:v>2.5294934443727615E-2</c:v>
                </c:pt>
                <c:pt idx="10">
                  <c:v>1.7948454482312918E-2</c:v>
                </c:pt>
                <c:pt idx="11">
                  <c:v>1.7645252160456915E-2</c:v>
                </c:pt>
                <c:pt idx="12">
                  <c:v>2.0115789597802119E-2</c:v>
                </c:pt>
                <c:pt idx="13">
                  <c:v>6.2482137733585108E-3</c:v>
                </c:pt>
                <c:pt idx="14">
                  <c:v>7.8091442451357082E-3</c:v>
                </c:pt>
                <c:pt idx="15">
                  <c:v>3.0148979022329728E-2</c:v>
                </c:pt>
                <c:pt idx="16">
                  <c:v>2.7108533517051481E-3</c:v>
                </c:pt>
                <c:pt idx="17">
                  <c:v>2.4251132376449266E-2</c:v>
                </c:pt>
                <c:pt idx="18">
                  <c:v>4.1684704397388197E-3</c:v>
                </c:pt>
                <c:pt idx="19">
                  <c:v>2.3380267929785079E-3</c:v>
                </c:pt>
                <c:pt idx="20">
                  <c:v>1.497201835609316E-2</c:v>
                </c:pt>
                <c:pt idx="21">
                  <c:v>5.8209230938540326E-3</c:v>
                </c:pt>
                <c:pt idx="22">
                  <c:v>3.5957549428997037E-3</c:v>
                </c:pt>
                <c:pt idx="23">
                  <c:v>2.1740729448637809E-3</c:v>
                </c:pt>
                <c:pt idx="24">
                  <c:v>2.335219364072434E-3</c:v>
                </c:pt>
                <c:pt idx="25">
                  <c:v>9.6800148681434862E-4</c:v>
                </c:pt>
                <c:pt idx="26">
                  <c:v>8.1016783371486295E-3</c:v>
                </c:pt>
                <c:pt idx="27">
                  <c:v>9.8372308868836366E-4</c:v>
                </c:pt>
                <c:pt idx="28">
                  <c:v>5.387175327865585E-2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D-4E97-B267-B198321B3145}"/>
            </c:ext>
          </c:extLst>
        </c:ser>
        <c:ser>
          <c:idx val="1"/>
          <c:order val="2"/>
          <c:tx>
            <c:strRef>
              <c:f>'viaj alojados lugar residen (2)'!$AI$6</c:f>
              <c:strCache>
                <c:ptCount val="1"/>
                <c:pt idx="0">
                  <c:v>cuota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(2)'!$AI$8:$AI$36</c:f>
              <c:numCache>
                <c:formatCode>0.0%</c:formatCode>
                <c:ptCount val="29"/>
                <c:pt idx="0">
                  <c:v>0.34457384880425707</c:v>
                </c:pt>
                <c:pt idx="1">
                  <c:v>0.17771192360877755</c:v>
                </c:pt>
                <c:pt idx="2">
                  <c:v>0.16686192519547952</c:v>
                </c:pt>
                <c:pt idx="3">
                  <c:v>0.65542615119574299</c:v>
                </c:pt>
                <c:pt idx="4">
                  <c:v>0.18742167017552402</c:v>
                </c:pt>
                <c:pt idx="5">
                  <c:v>9.7694326431976786E-2</c:v>
                </c:pt>
                <c:pt idx="6">
                  <c:v>5.7770731565240187E-2</c:v>
                </c:pt>
                <c:pt idx="7">
                  <c:v>3.9664940711685824E-2</c:v>
                </c:pt>
                <c:pt idx="8">
                  <c:v>4.2237136737627745E-2</c:v>
                </c:pt>
                <c:pt idx="9">
                  <c:v>3.0706377976750687E-2</c:v>
                </c:pt>
                <c:pt idx="10">
                  <c:v>1.81297000611641E-2</c:v>
                </c:pt>
                <c:pt idx="11">
                  <c:v>2.7390388237713167E-2</c:v>
                </c:pt>
                <c:pt idx="12">
                  <c:v>9.1424462770972829E-3</c:v>
                </c:pt>
                <c:pt idx="13">
                  <c:v>9.012467130273448E-3</c:v>
                </c:pt>
                <c:pt idx="14">
                  <c:v>1.4250757161133713E-2</c:v>
                </c:pt>
                <c:pt idx="15">
                  <c:v>7.9865447673829713E-3</c:v>
                </c:pt>
                <c:pt idx="16">
                  <c:v>3.0134295845579556E-3</c:v>
                </c:pt>
                <c:pt idx="17">
                  <c:v>5.4604283051979926E-3</c:v>
                </c:pt>
                <c:pt idx="18">
                  <c:v>6.0933702375575395E-3</c:v>
                </c:pt>
                <c:pt idx="19">
                  <c:v>5.5704106602027766E-3</c:v>
                </c:pt>
                <c:pt idx="20">
                  <c:v>2.4813410370249293E-3</c:v>
                </c:pt>
                <c:pt idx="21">
                  <c:v>5.8929676065013915E-3</c:v>
                </c:pt>
                <c:pt idx="22">
                  <c:v>9.4015351450136911E-3</c:v>
                </c:pt>
                <c:pt idx="23">
                  <c:v>4.3297401416903117E-3</c:v>
                </c:pt>
                <c:pt idx="24">
                  <c:v>3.5772521712820857E-3</c:v>
                </c:pt>
                <c:pt idx="25">
                  <c:v>1.986637795936217E-3</c:v>
                </c:pt>
                <c:pt idx="26">
                  <c:v>2.5574157885104522E-3</c:v>
                </c:pt>
                <c:pt idx="27">
                  <c:v>4.1036894515619017E-4</c:v>
                </c:pt>
                <c:pt idx="28">
                  <c:v>6.3243766543541496E-2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4D-4E97-B267-B198321B3145}"/>
            </c:ext>
          </c:extLst>
        </c:ser>
        <c:ser>
          <c:idx val="3"/>
          <c:order val="3"/>
          <c:tx>
            <c:strRef>
              <c:f>'viaj alojados lugar residen (2)'!$AJ$6</c:f>
              <c:strCache>
                <c:ptCount val="1"/>
                <c:pt idx="0">
                  <c:v>cuota 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(2)'!$AJ$8:$AJ$36</c:f>
              <c:numCache>
                <c:formatCode>0.0%</c:formatCode>
                <c:ptCount val="29"/>
                <c:pt idx="0">
                  <c:v>0.20268296567760724</c:v>
                </c:pt>
                <c:pt idx="1">
                  <c:v>8.1929722857909157E-2</c:v>
                </c:pt>
                <c:pt idx="2">
                  <c:v>0.12075324281969807</c:v>
                </c:pt>
                <c:pt idx="3">
                  <c:v>0.79731703432239276</c:v>
                </c:pt>
                <c:pt idx="4">
                  <c:v>0.37084272659967316</c:v>
                </c:pt>
                <c:pt idx="5">
                  <c:v>8.2986483688091375E-2</c:v>
                </c:pt>
                <c:pt idx="6">
                  <c:v>4.1030884491574417E-2</c:v>
                </c:pt>
                <c:pt idx="7">
                  <c:v>3.797579951088078E-2</c:v>
                </c:pt>
                <c:pt idx="8">
                  <c:v>3.2317995281212208E-2</c:v>
                </c:pt>
                <c:pt idx="9">
                  <c:v>3.0995966715756218E-2</c:v>
                </c:pt>
                <c:pt idx="10">
                  <c:v>2.952406383901187E-2</c:v>
                </c:pt>
                <c:pt idx="11">
                  <c:v>1.9632751122245128E-2</c:v>
                </c:pt>
                <c:pt idx="12">
                  <c:v>1.2789470477405517E-2</c:v>
                </c:pt>
                <c:pt idx="13">
                  <c:v>1.1626328273328426E-2</c:v>
                </c:pt>
                <c:pt idx="14">
                  <c:v>9.3078804304703687E-3</c:v>
                </c:pt>
                <c:pt idx="15">
                  <c:v>1.0978832065736244E-2</c:v>
                </c:pt>
                <c:pt idx="16">
                  <c:v>5.1872184836363701E-3</c:v>
                </c:pt>
                <c:pt idx="17">
                  <c:v>1.0345245761544681E-2</c:v>
                </c:pt>
                <c:pt idx="18">
                  <c:v>6.0218126876734942E-3</c:v>
                </c:pt>
                <c:pt idx="19">
                  <c:v>4.3888683940938155E-3</c:v>
                </c:pt>
                <c:pt idx="20">
                  <c:v>6.8456316144284487E-3</c:v>
                </c:pt>
                <c:pt idx="21">
                  <c:v>5.4942159291119976E-3</c:v>
                </c:pt>
                <c:pt idx="22">
                  <c:v>5.9512836000083849E-3</c:v>
                </c:pt>
                <c:pt idx="23">
                  <c:v>4.3790726874736617E-3</c:v>
                </c:pt>
                <c:pt idx="24">
                  <c:v>3.2355218966368792E-3</c:v>
                </c:pt>
                <c:pt idx="25">
                  <c:v>1.0685156781264026E-3</c:v>
                </c:pt>
                <c:pt idx="26">
                  <c:v>1.6057122291756501E-3</c:v>
                </c:pt>
                <c:pt idx="27">
                  <c:v>8.6711595001603557E-4</c:v>
                </c:pt>
                <c:pt idx="28">
                  <c:v>5.1917636915081215E-2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4D-4E97-B267-B198321B3145}"/>
            </c:ext>
          </c:extLst>
        </c:ser>
        <c:ser>
          <c:idx val="4"/>
          <c:order val="4"/>
          <c:tx>
            <c:strRef>
              <c:f>'viaj alojados lugar residen (2)'!$AK$6</c:f>
              <c:strCache>
                <c:ptCount val="1"/>
                <c:pt idx="0">
                  <c:v>cuota 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(2)'!$AK$8:$AK$36</c:f>
              <c:numCache>
                <c:formatCode>0.0%</c:formatCode>
                <c:ptCount val="29"/>
                <c:pt idx="0">
                  <c:v>0.19055286160636023</c:v>
                </c:pt>
                <c:pt idx="1">
                  <c:v>7.6694101906056134E-2</c:v>
                </c:pt>
                <c:pt idx="2">
                  <c:v>0.1138587597003041</c:v>
                </c:pt>
                <c:pt idx="3">
                  <c:v>0.8094471383936398</c:v>
                </c:pt>
                <c:pt idx="4">
                  <c:v>0.38112934620958361</c:v>
                </c:pt>
                <c:pt idx="5">
                  <c:v>8.4690930385514882E-2</c:v>
                </c:pt>
                <c:pt idx="6">
                  <c:v>4.2457097174174487E-2</c:v>
                </c:pt>
                <c:pt idx="7">
                  <c:v>3.3395635287215675E-2</c:v>
                </c:pt>
                <c:pt idx="8">
                  <c:v>2.9855560471586065E-2</c:v>
                </c:pt>
                <c:pt idx="9">
                  <c:v>2.952377281639585E-2</c:v>
                </c:pt>
                <c:pt idx="10">
                  <c:v>3.0591603321215743E-2</c:v>
                </c:pt>
                <c:pt idx="11">
                  <c:v>2.0752891552505131E-2</c:v>
                </c:pt>
                <c:pt idx="12">
                  <c:v>1.2884479815392496E-2</c:v>
                </c:pt>
                <c:pt idx="13">
                  <c:v>1.0905654190941664E-2</c:v>
                </c:pt>
                <c:pt idx="14">
                  <c:v>9.6905795928922851E-3</c:v>
                </c:pt>
                <c:pt idx="15">
                  <c:v>1.2844160865859209E-2</c:v>
                </c:pt>
                <c:pt idx="16">
                  <c:v>6.2730601745224377E-3</c:v>
                </c:pt>
                <c:pt idx="17">
                  <c:v>1.1752707364176204E-2</c:v>
                </c:pt>
                <c:pt idx="18">
                  <c:v>7.080149631259228E-3</c:v>
                </c:pt>
                <c:pt idx="19">
                  <c:v>3.9919312368308455E-3</c:v>
                </c:pt>
                <c:pt idx="20">
                  <c:v>9.5914695759778627E-3</c:v>
                </c:pt>
                <c:pt idx="21">
                  <c:v>5.9041506671187599E-3</c:v>
                </c:pt>
                <c:pt idx="22">
                  <c:v>5.8414520363467334E-3</c:v>
                </c:pt>
                <c:pt idx="23">
                  <c:v>4.66349929051082E-3</c:v>
                </c:pt>
                <c:pt idx="24">
                  <c:v>3.8334973029819858E-3</c:v>
                </c:pt>
                <c:pt idx="25">
                  <c:v>1.041720876708027E-3</c:v>
                </c:pt>
                <c:pt idx="26">
                  <c:v>1.6969482107533657E-3</c:v>
                </c:pt>
                <c:pt idx="27">
                  <c:v>9.8559405709340879E-4</c:v>
                </c:pt>
                <c:pt idx="28">
                  <c:v>4.8069246286083014E-2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4D-4E97-B267-B198321B3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13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38013619673605015"/>
          <c:h val="4.3978733427552319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55498679403E-2"/>
          <c:y val="0.26671933165217093"/>
          <c:w val="0.95795330741250462"/>
          <c:h val="0.36819806837870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per esp'!$Z$7</c:f>
              <c:strCache>
                <c:ptCount val="1"/>
                <c:pt idx="0">
                  <c:v>verano julio-septiembre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ED-4280-8FC8-C10C01A2562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ED-4280-8FC8-C10C01A2562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ED-4280-8FC8-C10C01A2562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ED-4280-8FC8-C10C01A2562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ED-4280-8FC8-C10C01A2562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ED-4280-8FC8-C10C01A2562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ED-4280-8FC8-C10C01A2562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6ED-4280-8FC8-C10C01A2562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6ED-4280-8FC8-C10C01A2562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6ED-4280-8FC8-C10C01A2562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6ED-4280-8FC8-C10C01A2562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6ED-4280-8FC8-C10C01A2562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6ED-4280-8FC8-C10C01A2562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6ED-4280-8FC8-C10C01A2562E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6ED-4280-8FC8-C10C01A2562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6ED-4280-8FC8-C10C01A2562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6ED-4280-8FC8-C10C01A2562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6ED-4280-8FC8-C10C01A256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 per esp'!$B$9:$B$11,'viaj aloj lugar resid per esp'!$B$13:$B$37)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 lugar resid per esp'!$Z$9:$Z$11,'viaj aloj lugar resid per esp'!$Z$13:$Z$37)</c:f>
              <c:numCache>
                <c:formatCode>#,##0</c:formatCode>
                <c:ptCount val="28"/>
                <c:pt idx="0">
                  <c:v>381697</c:v>
                </c:pt>
                <c:pt idx="1">
                  <c:v>161531</c:v>
                </c:pt>
                <c:pt idx="2">
                  <c:v>220166</c:v>
                </c:pt>
                <c:pt idx="3">
                  <c:v>622312</c:v>
                </c:pt>
                <c:pt idx="4">
                  <c:v>106940</c:v>
                </c:pt>
                <c:pt idx="5">
                  <c:v>59890</c:v>
                </c:pt>
                <c:pt idx="6">
                  <c:v>57532</c:v>
                </c:pt>
                <c:pt idx="7">
                  <c:v>46507</c:v>
                </c:pt>
                <c:pt idx="8">
                  <c:v>41797</c:v>
                </c:pt>
                <c:pt idx="9">
                  <c:v>48790</c:v>
                </c:pt>
                <c:pt idx="10">
                  <c:v>34487</c:v>
                </c:pt>
                <c:pt idx="11">
                  <c:v>4661</c:v>
                </c:pt>
                <c:pt idx="12">
                  <c:v>12590</c:v>
                </c:pt>
                <c:pt idx="13">
                  <c:v>12411</c:v>
                </c:pt>
                <c:pt idx="14">
                  <c:v>3296</c:v>
                </c:pt>
                <c:pt idx="15">
                  <c:v>11132</c:v>
                </c:pt>
                <c:pt idx="16">
                  <c:v>849</c:v>
                </c:pt>
                <c:pt idx="17">
                  <c:v>14137</c:v>
                </c:pt>
                <c:pt idx="18">
                  <c:v>2089</c:v>
                </c:pt>
                <c:pt idx="19">
                  <c:v>3648</c:v>
                </c:pt>
                <c:pt idx="20">
                  <c:v>8053</c:v>
                </c:pt>
                <c:pt idx="21">
                  <c:v>9917</c:v>
                </c:pt>
                <c:pt idx="22">
                  <c:v>12184</c:v>
                </c:pt>
                <c:pt idx="23">
                  <c:v>5635</c:v>
                </c:pt>
                <c:pt idx="24">
                  <c:v>1264</c:v>
                </c:pt>
                <c:pt idx="25">
                  <c:v>2049</c:v>
                </c:pt>
                <c:pt idx="26">
                  <c:v>1012</c:v>
                </c:pt>
                <c:pt idx="27">
                  <c:v>64837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6ED-4280-8FC8-C10C01A2562E}"/>
            </c:ext>
          </c:extLst>
        </c:ser>
        <c:ser>
          <c:idx val="1"/>
          <c:order val="1"/>
          <c:tx>
            <c:strRef>
              <c:f>'viaj aloj lugar resid per esp'!$AA$7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532410321014E-3"/>
                  <c:y val="-0.25527065527065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ED-4280-8FC8-C10C01A2562E}"/>
                </c:ext>
              </c:extLst>
            </c:dLbl>
            <c:dLbl>
              <c:idx val="1"/>
              <c:layout>
                <c:manualLayout>
                  <c:x val="-2.5173064820641915E-3"/>
                  <c:y val="-0.168660968660968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ED-4280-8FC8-C10C01A2562E}"/>
                </c:ext>
              </c:extLst>
            </c:dLbl>
            <c:dLbl>
              <c:idx val="2"/>
              <c:layout>
                <c:manualLayout>
                  <c:x val="-3.7759597230962987E-3"/>
                  <c:y val="-0.203016657231571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ED-4280-8FC8-C10C01A2562E}"/>
                </c:ext>
              </c:extLst>
            </c:dLbl>
            <c:dLbl>
              <c:idx val="3"/>
              <c:layout>
                <c:manualLayout>
                  <c:x val="-3.77595972309631E-3"/>
                  <c:y val="-0.43422160465235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ED-4280-8FC8-C10C01A2562E}"/>
                </c:ext>
              </c:extLst>
            </c:dLbl>
            <c:dLbl>
              <c:idx val="4"/>
              <c:layout>
                <c:manualLayout>
                  <c:x val="-2.5173064820641915E-3"/>
                  <c:y val="-0.173822757449436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ED-4280-8FC8-C10C01A2562E}"/>
                </c:ext>
              </c:extLst>
            </c:dLbl>
            <c:dLbl>
              <c:idx val="5"/>
              <c:layout>
                <c:manualLayout>
                  <c:x val="2.3075042854057632E-17"/>
                  <c:y val="-0.12763532763532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ED-4280-8FC8-C10C01A2562E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ED-4280-8FC8-C10C01A2562E}"/>
                </c:ext>
              </c:extLst>
            </c:dLbl>
            <c:dLbl>
              <c:idx val="7"/>
              <c:layout>
                <c:manualLayout>
                  <c:x val="-1.2586532410320957E-3"/>
                  <c:y val="-0.132193732193732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ED-4280-8FC8-C10C01A2562E}"/>
                </c:ext>
              </c:extLst>
            </c:dLbl>
            <c:dLbl>
              <c:idx val="8"/>
              <c:layout>
                <c:manualLayout>
                  <c:x val="-3.775959723096287E-3"/>
                  <c:y val="-0.12307692307692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ED-4280-8FC8-C10C01A2562E}"/>
                </c:ext>
              </c:extLst>
            </c:dLbl>
            <c:dLbl>
              <c:idx val="9"/>
              <c:layout>
                <c:manualLayout>
                  <c:x val="-3.775959723096287E-3"/>
                  <c:y val="-0.12267476369375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ED-4280-8FC8-C10C01A2562E}"/>
                </c:ext>
              </c:extLst>
            </c:dLbl>
            <c:dLbl>
              <c:idx val="10"/>
              <c:layout>
                <c:manualLayout>
                  <c:x val="-5.034612964128383E-3"/>
                  <c:y val="-0.111680911680911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ED-4280-8FC8-C10C01A2562E}"/>
                </c:ext>
              </c:extLst>
            </c:dLbl>
            <c:dLbl>
              <c:idx val="11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ED-4280-8FC8-C10C01A2562E}"/>
                </c:ext>
              </c:extLst>
            </c:dLbl>
            <c:dLbl>
              <c:idx val="12"/>
              <c:layout>
                <c:manualLayout>
                  <c:x val="0"/>
                  <c:y val="-9.5860566448801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ED-4280-8FC8-C10C01A2562E}"/>
                </c:ext>
              </c:extLst>
            </c:dLbl>
            <c:dLbl>
              <c:idx val="13"/>
              <c:layout>
                <c:manualLayout>
                  <c:x val="-3.775959723096287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ED-4280-8FC8-C10C01A2562E}"/>
                </c:ext>
              </c:extLst>
            </c:dLbl>
            <c:dLbl>
              <c:idx val="14"/>
              <c:layout>
                <c:manualLayout>
                  <c:x val="-5.034612964128383E-3"/>
                  <c:y val="-9.5860566448801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ED-4280-8FC8-C10C01A2562E}"/>
                </c:ext>
              </c:extLst>
            </c:dLbl>
            <c:dLbl>
              <c:idx val="15"/>
              <c:layout>
                <c:manualLayout>
                  <c:x val="0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ED-4280-8FC8-C10C01A2562E}"/>
                </c:ext>
              </c:extLst>
            </c:dLbl>
            <c:dLbl>
              <c:idx val="16"/>
              <c:layout>
                <c:manualLayout>
                  <c:x val="-1.2586532410321879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ED-4280-8FC8-C10C01A2562E}"/>
                </c:ext>
              </c:extLst>
            </c:dLbl>
            <c:dLbl>
              <c:idx val="17"/>
              <c:layout>
                <c:manualLayout>
                  <c:x val="-9.230017141623053E-17"/>
                  <c:y val="-8.9324618736383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ED-4280-8FC8-C10C01A2562E}"/>
                </c:ext>
              </c:extLst>
            </c:dLbl>
            <c:dLbl>
              <c:idx val="18"/>
              <c:layout>
                <c:manualLayout>
                  <c:x val="-3.775959723096287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ED-4280-8FC8-C10C01A2562E}"/>
                </c:ext>
              </c:extLst>
            </c:dLbl>
            <c:dLbl>
              <c:idx val="19"/>
              <c:layout>
                <c:manualLayout>
                  <c:x val="0"/>
                  <c:y val="-8.49673202614379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ED-4280-8FC8-C10C01A2562E}"/>
                </c:ext>
              </c:extLst>
            </c:dLbl>
            <c:dLbl>
              <c:idx val="20"/>
              <c:layout>
                <c:manualLayout>
                  <c:x val="0"/>
                  <c:y val="-8.7145969498910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ED-4280-8FC8-C10C01A2562E}"/>
                </c:ext>
              </c:extLst>
            </c:dLbl>
            <c:dLbl>
              <c:idx val="21"/>
              <c:layout>
                <c:manualLayout>
                  <c:x val="-2.5173064820642834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ED-4280-8FC8-C10C01A2562E}"/>
                </c:ext>
              </c:extLst>
            </c:dLbl>
            <c:dLbl>
              <c:idx val="22"/>
              <c:layout>
                <c:manualLayout>
                  <c:x val="0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ED-4280-8FC8-C10C01A2562E}"/>
                </c:ext>
              </c:extLst>
            </c:dLbl>
            <c:dLbl>
              <c:idx val="23"/>
              <c:layout>
                <c:manualLayout>
                  <c:x val="1.2586532410320957E-3"/>
                  <c:y val="-8.9324618736383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ED-4280-8FC8-C10C01A2562E}"/>
                </c:ext>
              </c:extLst>
            </c:dLbl>
            <c:dLbl>
              <c:idx val="24"/>
              <c:layout>
                <c:manualLayout>
                  <c:x val="2.5173064820641915E-3"/>
                  <c:y val="-8.4967320261437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ED-4280-8FC8-C10C01A2562E}"/>
                </c:ext>
              </c:extLst>
            </c:dLbl>
            <c:dLbl>
              <c:idx val="25"/>
              <c:layout>
                <c:manualLayout>
                  <c:x val="0"/>
                  <c:y val="-8.27886710239652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ED-4280-8FC8-C10C01A2562E}"/>
                </c:ext>
              </c:extLst>
            </c:dLbl>
            <c:dLbl>
              <c:idx val="26"/>
              <c:layout>
                <c:manualLayout>
                  <c:x val="-1.8460034283246106E-16"/>
                  <c:y val="-8.4967320261437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ED-4280-8FC8-C10C01A2562E}"/>
                </c:ext>
              </c:extLst>
            </c:dLbl>
            <c:dLbl>
              <c:idx val="27"/>
              <c:layout>
                <c:manualLayout>
                  <c:x val="0"/>
                  <c:y val="-0.14379084967320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ED-4280-8FC8-C10C01A2562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 per esp'!$B$9:$B$11,'viaj aloj lugar resid per esp'!$B$13:$B$37)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 lugar resid per esp'!$AA$9:$AA$11,'viaj aloj lugar resid per esp'!$AA$13:$AA$37)</c:f>
              <c:numCache>
                <c:formatCode>0.0%</c:formatCode>
                <c:ptCount val="28"/>
                <c:pt idx="0">
                  <c:v>-1.5686729588942239E-2</c:v>
                </c:pt>
                <c:pt idx="1">
                  <c:v>5.9723986747377555E-3</c:v>
                </c:pt>
                <c:pt idx="2">
                  <c:v>-3.0993626984965328E-2</c:v>
                </c:pt>
                <c:pt idx="3">
                  <c:v>5.3962232195782889E-2</c:v>
                </c:pt>
                <c:pt idx="4">
                  <c:v>5.3710254313275252E-2</c:v>
                </c:pt>
                <c:pt idx="5">
                  <c:v>7.4125221945226638E-2</c:v>
                </c:pt>
                <c:pt idx="6">
                  <c:v>3.9910346323476231E-2</c:v>
                </c:pt>
                <c:pt idx="7">
                  <c:v>0.10389271303109426</c:v>
                </c:pt>
                <c:pt idx="8">
                  <c:v>-4.9463294823978932E-2</c:v>
                </c:pt>
                <c:pt idx="9">
                  <c:v>0.11819036050695564</c:v>
                </c:pt>
                <c:pt idx="10">
                  <c:v>0.10694912534103684</c:v>
                </c:pt>
                <c:pt idx="11">
                  <c:v>-0.23414393690437074</c:v>
                </c:pt>
                <c:pt idx="12">
                  <c:v>-0.169744130836191</c:v>
                </c:pt>
                <c:pt idx="13">
                  <c:v>5.7064985946682523E-2</c:v>
                </c:pt>
                <c:pt idx="14">
                  <c:v>0.3785027185278127</c:v>
                </c:pt>
                <c:pt idx="15">
                  <c:v>0.53884434614321264</c:v>
                </c:pt>
                <c:pt idx="16">
                  <c:v>0.28831562974203329</c:v>
                </c:pt>
                <c:pt idx="17">
                  <c:v>0.32505389446058675</c:v>
                </c:pt>
                <c:pt idx="18">
                  <c:v>-1.8788163457022056E-2</c:v>
                </c:pt>
                <c:pt idx="19">
                  <c:v>1.3429672447013488</c:v>
                </c:pt>
                <c:pt idx="20">
                  <c:v>0.10877048051769234</c:v>
                </c:pt>
                <c:pt idx="21">
                  <c:v>0.12821387940841866</c:v>
                </c:pt>
                <c:pt idx="22">
                  <c:v>0.10552581435441422</c:v>
                </c:pt>
                <c:pt idx="23">
                  <c:v>0.23250218722659666</c:v>
                </c:pt>
                <c:pt idx="24">
                  <c:v>-5.1051051051051011E-2</c:v>
                </c:pt>
                <c:pt idx="25">
                  <c:v>0.10996749729144106</c:v>
                </c:pt>
                <c:pt idx="26">
                  <c:v>-9.9644128113879016E-2</c:v>
                </c:pt>
                <c:pt idx="27">
                  <c:v>-7.4140713133130531E-2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16ED-4280-8FC8-C10C01A2562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6ED-4280-8FC8-C10C01A2562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6ED-4280-8FC8-C10C01A2562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6ED-4280-8FC8-C10C01A2562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6ED-4280-8FC8-C10C01A2562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6ED-4280-8FC8-C10C01A2562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6ED-4280-8FC8-C10C01A2562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6ED-4280-8FC8-C10C01A2562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6ED-4280-8FC8-C10C01A2562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6ED-4280-8FC8-C10C01A2562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6ED-4280-8FC8-C10C01A2562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6ED-4280-8FC8-C10C01A2562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6ED-4280-8FC8-C10C01A2562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6ED-4280-8FC8-C10C01A2562E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6ED-4280-8FC8-C10C01A2562E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6ED-4280-8FC8-C10C01A2562E}"/>
              </c:ext>
            </c:extLst>
          </c:dPt>
          <c:dPt>
            <c:idx val="2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6ED-4280-8FC8-C10C01A2562E}"/>
              </c:ext>
            </c:extLst>
          </c:dPt>
          <c:dPt>
            <c:idx val="2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6ED-4280-8FC8-C10C01A2562E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ED-4280-8FC8-C10C01A2562E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6ED-4280-8FC8-C10C01A2562E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6ED-4280-8FC8-C10C01A2562E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ED-4280-8FC8-C10C01A2562E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ED-4280-8FC8-C10C01A2562E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ED-4280-8FC8-C10C01A2562E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ED-4280-8FC8-C10C01A2562E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ED-4280-8FC8-C10C01A2562E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ED-4280-8FC8-C10C01A2562E}"/>
                </c:ext>
              </c:extLst>
            </c:dLbl>
            <c:dLbl>
              <c:idx val="9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6ED-4280-8FC8-C10C01A2562E}"/>
                </c:ext>
              </c:extLst>
            </c:dLbl>
            <c:dLbl>
              <c:idx val="10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ED-4280-8FC8-C10C01A2562E}"/>
                </c:ext>
              </c:extLst>
            </c:dLbl>
            <c:dLbl>
              <c:idx val="11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6ED-4280-8FC8-C10C01A2562E}"/>
                </c:ext>
              </c:extLst>
            </c:dLbl>
            <c:dLbl>
              <c:idx val="12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6ED-4280-8FC8-C10C01A2562E}"/>
                </c:ext>
              </c:extLst>
            </c:dLbl>
            <c:dLbl>
              <c:idx val="13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6ED-4280-8FC8-C10C01A2562E}"/>
                </c:ext>
              </c:extLst>
            </c:dLbl>
            <c:dLbl>
              <c:idx val="14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6ED-4280-8FC8-C10C01A2562E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6ED-4280-8FC8-C10C01A2562E}"/>
                </c:ext>
              </c:extLst>
            </c:dLbl>
            <c:dLbl>
              <c:idx val="16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6ED-4280-8FC8-C10C01A2562E}"/>
                </c:ext>
              </c:extLst>
            </c:dLbl>
            <c:dLbl>
              <c:idx val="17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6ED-4280-8FC8-C10C01A2562E}"/>
                </c:ext>
              </c:extLst>
            </c:dLbl>
            <c:dLbl>
              <c:idx val="1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6ED-4280-8FC8-C10C01A2562E}"/>
                </c:ext>
              </c:extLst>
            </c:dLbl>
            <c:dLbl>
              <c:idx val="1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6ED-4280-8FC8-C10C01A2562E}"/>
                </c:ext>
              </c:extLst>
            </c:dLbl>
            <c:dLbl>
              <c:idx val="20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6ED-4280-8FC8-C10C01A2562E}"/>
                </c:ext>
              </c:extLst>
            </c:dLbl>
            <c:dLbl>
              <c:idx val="21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6ED-4280-8FC8-C10C01A2562E}"/>
                </c:ext>
              </c:extLst>
            </c:dLbl>
            <c:dLbl>
              <c:idx val="22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6ED-4280-8FC8-C10C01A2562E}"/>
                </c:ext>
              </c:extLst>
            </c:dLbl>
            <c:dLbl>
              <c:idx val="2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6ED-4280-8FC8-C10C01A2562E}"/>
                </c:ext>
              </c:extLst>
            </c:dLbl>
            <c:dLbl>
              <c:idx val="24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6ED-4280-8FC8-C10C01A2562E}"/>
                </c:ext>
              </c:extLst>
            </c:dLbl>
            <c:dLbl>
              <c:idx val="25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6ED-4280-8FC8-C10C01A2562E}"/>
                </c:ext>
              </c:extLst>
            </c:dLbl>
            <c:dLbl>
              <c:idx val="2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6ED-4280-8FC8-C10C01A2562E}"/>
                </c:ext>
              </c:extLst>
            </c:dLbl>
            <c:dLbl>
              <c:idx val="27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6ED-4280-8FC8-C10C01A2562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 per esp'!$B$9:$B$11,'viaj aloj lugar resid per esp'!$B$13:$B$37)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 lugar resid per esp'!$AE$9:$AE$11,'viaj aloj lugar resid per esp'!$AE$13:$AE$37)</c:f>
              <c:numCache>
                <c:formatCode>0.0%</c:formatCode>
                <c:ptCount val="28"/>
                <c:pt idx="0">
                  <c:v>0.24316309447059214</c:v>
                </c:pt>
                <c:pt idx="1">
                  <c:v>0.10290460185154512</c:v>
                </c:pt>
                <c:pt idx="2">
                  <c:v>0.14025849261904702</c:v>
                </c:pt>
                <c:pt idx="3">
                  <c:v>0.39644878436608916</c:v>
                </c:pt>
                <c:pt idx="4">
                  <c:v>6.8126973286887563E-2</c:v>
                </c:pt>
                <c:pt idx="5">
                  <c:v>3.8153398449146218E-2</c:v>
                </c:pt>
                <c:pt idx="6">
                  <c:v>3.6651215888734011E-2</c:v>
                </c:pt>
                <c:pt idx="7">
                  <c:v>2.9627652390623527E-2</c:v>
                </c:pt>
                <c:pt idx="8">
                  <c:v>2.6627109617281087E-2</c:v>
                </c:pt>
                <c:pt idx="9">
                  <c:v>3.1082055607511167E-2</c:v>
                </c:pt>
                <c:pt idx="10">
                  <c:v>2.197021626842053E-2</c:v>
                </c:pt>
                <c:pt idx="11">
                  <c:v>2.9693269355730591E-3</c:v>
                </c:pt>
                <c:pt idx="12">
                  <c:v>8.020559132989661E-3</c:v>
                </c:pt>
                <c:pt idx="13">
                  <c:v>7.906525766444376E-3</c:v>
                </c:pt>
                <c:pt idx="14">
                  <c:v>2.0997428834260467E-3</c:v>
                </c:pt>
                <c:pt idx="15">
                  <c:v>7.091728694872193E-3</c:v>
                </c:pt>
                <c:pt idx="16">
                  <c:v>5.4086216869803202E-4</c:v>
                </c:pt>
                <c:pt idx="17">
                  <c:v>9.0060877254229434E-3</c:v>
                </c:pt>
                <c:pt idx="18">
                  <c:v>1.3308139816374427E-3</c:v>
                </c:pt>
                <c:pt idx="19">
                  <c:v>2.3239872690346535E-3</c:v>
                </c:pt>
                <c:pt idx="20">
                  <c:v>5.1302273787105441E-3</c:v>
                </c:pt>
                <c:pt idx="21">
                  <c:v>6.3177033297743034E-3</c:v>
                </c:pt>
                <c:pt idx="22">
                  <c:v>7.7619136200433713E-3</c:v>
                </c:pt>
                <c:pt idx="23">
                  <c:v>3.589821343478693E-3</c:v>
                </c:pt>
                <c:pt idx="24">
                  <c:v>8.0524120286727023E-4</c:v>
                </c:pt>
                <c:pt idx="25">
                  <c:v>1.3053316650910101E-3</c:v>
                </c:pt>
                <c:pt idx="26">
                  <c:v>6.4470260862474482E-4</c:v>
                </c:pt>
                <c:pt idx="27">
                  <c:v>4.1304923948026269E-2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F-16ED-4280-8FC8-C10C01A2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517600010033E-2"/>
          <c:y val="0.23957000246764026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per esp'!$AG$7</c:f>
              <c:strCache>
                <c:ptCount val="1"/>
                <c:pt idx="0">
                  <c:v>cuota 2018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 lugar resid per esp'!$B$9:$B$37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 lugar resid per esp'!$AG$9:$AG$37</c:f>
              <c:numCache>
                <c:formatCode>0.0%</c:formatCode>
                <c:ptCount val="29"/>
                <c:pt idx="0">
                  <c:v>0.26209705863953925</c:v>
                </c:pt>
                <c:pt idx="1">
                  <c:v>0.10758279771974355</c:v>
                </c:pt>
                <c:pt idx="2">
                  <c:v>0.15451426091979573</c:v>
                </c:pt>
                <c:pt idx="3">
                  <c:v>0.73790294136046075</c:v>
                </c:pt>
                <c:pt idx="4">
                  <c:v>0.36787369945389375</c:v>
                </c:pt>
                <c:pt idx="5">
                  <c:v>9.3631333694475988E-2</c:v>
                </c:pt>
                <c:pt idx="6">
                  <c:v>3.3724024016429772E-2</c:v>
                </c:pt>
                <c:pt idx="7">
                  <c:v>3.1740179604136193E-2</c:v>
                </c:pt>
                <c:pt idx="8">
                  <c:v>2.6719010167452175E-2</c:v>
                </c:pt>
                <c:pt idx="9">
                  <c:v>2.628843407394196E-2</c:v>
                </c:pt>
                <c:pt idx="10">
                  <c:v>2.6302409495833328E-2</c:v>
                </c:pt>
                <c:pt idx="11">
                  <c:v>1.2253117517326195E-2</c:v>
                </c:pt>
                <c:pt idx="12">
                  <c:v>4.6278611348841174E-3</c:v>
                </c:pt>
                <c:pt idx="13">
                  <c:v>4.6877558001328333E-3</c:v>
                </c:pt>
                <c:pt idx="14">
                  <c:v>7.4695302527954168E-3</c:v>
                </c:pt>
                <c:pt idx="15">
                  <c:v>3.5371127310769462E-3</c:v>
                </c:pt>
                <c:pt idx="16">
                  <c:v>3.0439799871958516E-3</c:v>
                </c:pt>
                <c:pt idx="17">
                  <c:v>6.4153841444180171E-4</c:v>
                </c:pt>
                <c:pt idx="18">
                  <c:v>5.640080977587416E-3</c:v>
                </c:pt>
                <c:pt idx="19">
                  <c:v>1.6031805398239629E-3</c:v>
                </c:pt>
                <c:pt idx="20">
                  <c:v>4.3663210966313907E-3</c:v>
                </c:pt>
                <c:pt idx="21">
                  <c:v>5.3060018447556893E-3</c:v>
                </c:pt>
                <c:pt idx="22">
                  <c:v>2.456346771477894E-3</c:v>
                </c:pt>
                <c:pt idx="23">
                  <c:v>4.5326951667667131E-3</c:v>
                </c:pt>
                <c:pt idx="24">
                  <c:v>2.4556812751973531E-3</c:v>
                </c:pt>
                <c:pt idx="25">
                  <c:v>5.2041809138328725E-4</c:v>
                </c:pt>
                <c:pt idx="26">
                  <c:v>1.4309501024198775E-2</c:v>
                </c:pt>
                <c:pt idx="27">
                  <c:v>5.5302740912981042E-4</c:v>
                </c:pt>
                <c:pt idx="28">
                  <c:v>5.3619700819492119E-2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F-4F47-A4BB-0CAA8487E302}"/>
            </c:ext>
          </c:extLst>
        </c:ser>
        <c:ser>
          <c:idx val="0"/>
          <c:order val="1"/>
          <c:tx>
            <c:strRef>
              <c:f>'viaj aloj lugar resid per esp'!$AH$7</c:f>
              <c:strCache>
                <c:ptCount val="1"/>
                <c:pt idx="0">
                  <c:v>cuota 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 lugar resid per esp'!$B$9:$B$37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 lugar resid per esp'!$AH$9:$AH$37</c:f>
              <c:numCache>
                <c:formatCode>0.0%</c:formatCode>
                <c:ptCount val="29"/>
                <c:pt idx="0">
                  <c:v>0.56989983888016582</c:v>
                </c:pt>
                <c:pt idx="1">
                  <c:v>0.26122964194452142</c:v>
                </c:pt>
                <c:pt idx="2">
                  <c:v>0.3086701969356444</c:v>
                </c:pt>
                <c:pt idx="3">
                  <c:v>0.43010016111983418</c:v>
                </c:pt>
                <c:pt idx="4">
                  <c:v>0.11894132980306435</c:v>
                </c:pt>
                <c:pt idx="5">
                  <c:v>6.2264605974774997E-2</c:v>
                </c:pt>
                <c:pt idx="6">
                  <c:v>2.6289728354012089E-2</c:v>
                </c:pt>
                <c:pt idx="7">
                  <c:v>2.5055673573268475E-2</c:v>
                </c:pt>
                <c:pt idx="8">
                  <c:v>5.129152427573043E-2</c:v>
                </c:pt>
                <c:pt idx="9">
                  <c:v>2.0966103260367599E-2</c:v>
                </c:pt>
                <c:pt idx="10">
                  <c:v>8.0611229128824038E-3</c:v>
                </c:pt>
                <c:pt idx="11">
                  <c:v>2.5040279958539864E-2</c:v>
                </c:pt>
                <c:pt idx="12">
                  <c:v>5.0542368358938048E-4</c:v>
                </c:pt>
                <c:pt idx="13">
                  <c:v>1.1109058629147296E-3</c:v>
                </c:pt>
                <c:pt idx="14">
                  <c:v>6.1446178791703865E-3</c:v>
                </c:pt>
                <c:pt idx="15">
                  <c:v>7.6454953152099172E-4</c:v>
                </c:pt>
                <c:pt idx="16">
                  <c:v>1.2802356249294459E-3</c:v>
                </c:pt>
                <c:pt idx="17">
                  <c:v>2.6425705284114818E-4</c:v>
                </c:pt>
                <c:pt idx="18">
                  <c:v>9.0745358825159318E-3</c:v>
                </c:pt>
                <c:pt idx="19">
                  <c:v>7.081062775160863E-4</c:v>
                </c:pt>
                <c:pt idx="20">
                  <c:v>2.4373223320300072E-4</c:v>
                </c:pt>
                <c:pt idx="21">
                  <c:v>2.0088667220836795E-3</c:v>
                </c:pt>
                <c:pt idx="22">
                  <c:v>3.5430969900352E-3</c:v>
                </c:pt>
                <c:pt idx="23">
                  <c:v>4.7899797830526563E-3</c:v>
                </c:pt>
                <c:pt idx="24">
                  <c:v>2.6271769136828708E-3</c:v>
                </c:pt>
                <c:pt idx="25">
                  <c:v>7.9533676097821296E-4</c:v>
                </c:pt>
                <c:pt idx="26">
                  <c:v>1.7574376815163736E-3</c:v>
                </c:pt>
                <c:pt idx="27">
                  <c:v>1.1032090555504244E-4</c:v>
                </c:pt>
                <c:pt idx="28">
                  <c:v>5.6461213222088809E-2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AF-4F47-A4BB-0CAA8487E302}"/>
            </c:ext>
          </c:extLst>
        </c:ser>
        <c:ser>
          <c:idx val="1"/>
          <c:order val="2"/>
          <c:tx>
            <c:strRef>
              <c:f>'viaj aloj lugar resid per esp'!$AI$7</c:f>
              <c:strCache>
                <c:ptCount val="1"/>
                <c:pt idx="0">
                  <c:v>cuota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 lugar resid per esp'!$B$9:$B$37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 lugar resid per esp'!$AI$9:$AI$37</c:f>
              <c:numCache>
                <c:formatCode>0.0%</c:formatCode>
                <c:ptCount val="29"/>
                <c:pt idx="0">
                  <c:v>0.40201075723858093</c:v>
                </c:pt>
                <c:pt idx="1">
                  <c:v>0.17203207296252832</c:v>
                </c:pt>
                <c:pt idx="2">
                  <c:v>0.22997868427605259</c:v>
                </c:pt>
                <c:pt idx="3">
                  <c:v>0.59798924276141907</c:v>
                </c:pt>
                <c:pt idx="4">
                  <c:v>0.16864098581594336</c:v>
                </c:pt>
                <c:pt idx="5">
                  <c:v>9.0179246368008323E-2</c:v>
                </c:pt>
                <c:pt idx="6">
                  <c:v>4.8504717039068404E-2</c:v>
                </c:pt>
                <c:pt idx="7">
                  <c:v>4.38384828653514E-2</c:v>
                </c:pt>
                <c:pt idx="8">
                  <c:v>4.2683927676161783E-2</c:v>
                </c:pt>
                <c:pt idx="9">
                  <c:v>3.0293116327576562E-2</c:v>
                </c:pt>
                <c:pt idx="10">
                  <c:v>1.8615806686817414E-2</c:v>
                </c:pt>
                <c:pt idx="11">
                  <c:v>3.2174572317696964E-2</c:v>
                </c:pt>
                <c:pt idx="12">
                  <c:v>4.056575437452475E-3</c:v>
                </c:pt>
                <c:pt idx="13">
                  <c:v>9.345867440538733E-3</c:v>
                </c:pt>
                <c:pt idx="14">
                  <c:v>1.0977207026037787E-2</c:v>
                </c:pt>
                <c:pt idx="15">
                  <c:v>9.1002174002856242E-4</c:v>
                </c:pt>
                <c:pt idx="16">
                  <c:v>3.1834012034618791E-3</c:v>
                </c:pt>
                <c:pt idx="17">
                  <c:v>6.5543897103897682E-4</c:v>
                </c:pt>
                <c:pt idx="18">
                  <c:v>8.1957786157173598E-3</c:v>
                </c:pt>
                <c:pt idx="19">
                  <c:v>1.606774581473744E-3</c:v>
                </c:pt>
                <c:pt idx="20">
                  <c:v>3.12645505776684E-4</c:v>
                </c:pt>
                <c:pt idx="21">
                  <c:v>5.5092604482219962E-3</c:v>
                </c:pt>
                <c:pt idx="22">
                  <c:v>6.8938334023758829E-3</c:v>
                </c:pt>
                <c:pt idx="23">
                  <c:v>6.5052597023391463E-3</c:v>
                </c:pt>
                <c:pt idx="24">
                  <c:v>4.0275440690589262E-3</c:v>
                </c:pt>
                <c:pt idx="25">
                  <c:v>1.1132413187834071E-3</c:v>
                </c:pt>
                <c:pt idx="26">
                  <c:v>1.5319629783057517E-3</c:v>
                </c:pt>
                <c:pt idx="27">
                  <c:v>3.0817914140844567E-4</c:v>
                </c:pt>
                <c:pt idx="28">
                  <c:v>5.7925396082775131E-2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AF-4F47-A4BB-0CAA8487E302}"/>
            </c:ext>
          </c:extLst>
        </c:ser>
        <c:ser>
          <c:idx val="3"/>
          <c:order val="3"/>
          <c:tx>
            <c:strRef>
              <c:f>'viaj aloj lugar resid per esp'!$AJ$7</c:f>
              <c:strCache>
                <c:ptCount val="1"/>
                <c:pt idx="0">
                  <c:v>cuota 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 lugar resid per esp'!$B$9:$B$37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 lugar resid per esp'!$AJ$9:$AJ$37</c:f>
              <c:numCache>
                <c:formatCode>0.0%</c:formatCode>
                <c:ptCount val="29"/>
                <c:pt idx="0">
                  <c:v>0.25591022749995546</c:v>
                </c:pt>
                <c:pt idx="1">
                  <c:v>0.10596734501553161</c:v>
                </c:pt>
                <c:pt idx="2">
                  <c:v>0.14994288248442383</c:v>
                </c:pt>
                <c:pt idx="3">
                  <c:v>0.7440897725000446</c:v>
                </c:pt>
                <c:pt idx="4">
                  <c:v>0.38965958488665919</c:v>
                </c:pt>
                <c:pt idx="5">
                  <c:v>6.6976308934816084E-2</c:v>
                </c:pt>
                <c:pt idx="6">
                  <c:v>3.679608683974165E-2</c:v>
                </c:pt>
                <c:pt idx="7">
                  <c:v>3.6510334277702658E-2</c:v>
                </c:pt>
                <c:pt idx="8">
                  <c:v>2.7803130343424423E-2</c:v>
                </c:pt>
                <c:pt idx="9">
                  <c:v>2.9018733621197692E-2</c:v>
                </c:pt>
                <c:pt idx="10">
                  <c:v>2.8795015102649844E-2</c:v>
                </c:pt>
                <c:pt idx="11">
                  <c:v>2.0560325797516921E-2</c:v>
                </c:pt>
                <c:pt idx="12">
                  <c:v>4.0163743477351303E-3</c:v>
                </c:pt>
                <c:pt idx="13">
                  <c:v>1.0007279101060716E-2</c:v>
                </c:pt>
                <c:pt idx="14">
                  <c:v>7.7483160066970369E-3</c:v>
                </c:pt>
                <c:pt idx="15">
                  <c:v>1.5779084892268644E-3</c:v>
                </c:pt>
                <c:pt idx="16">
                  <c:v>4.7739816022865488E-3</c:v>
                </c:pt>
                <c:pt idx="17">
                  <c:v>4.3489824107089238E-4</c:v>
                </c:pt>
                <c:pt idx="18">
                  <c:v>7.0408639362448417E-3</c:v>
                </c:pt>
                <c:pt idx="19">
                  <c:v>1.4050050914111228E-3</c:v>
                </c:pt>
                <c:pt idx="20">
                  <c:v>1.0275213374011827E-3</c:v>
                </c:pt>
                <c:pt idx="21">
                  <c:v>4.7931197646401994E-3</c:v>
                </c:pt>
                <c:pt idx="22">
                  <c:v>5.8008430030548463E-3</c:v>
                </c:pt>
                <c:pt idx="23">
                  <c:v>7.2731616310201894E-3</c:v>
                </c:pt>
                <c:pt idx="24">
                  <c:v>3.0172302855479816E-3</c:v>
                </c:pt>
                <c:pt idx="25">
                  <c:v>8.7903559500216789E-4</c:v>
                </c:pt>
                <c:pt idx="26">
                  <c:v>1.2182430243048061E-3</c:v>
                </c:pt>
                <c:pt idx="27">
                  <c:v>7.4176877536218967E-4</c:v>
                </c:pt>
                <c:pt idx="28">
                  <c:v>4.6214702464269383E-2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AF-4F47-A4BB-0CAA8487E302}"/>
            </c:ext>
          </c:extLst>
        </c:ser>
        <c:ser>
          <c:idx val="4"/>
          <c:order val="4"/>
          <c:tx>
            <c:strRef>
              <c:f>'viaj aloj lugar resid per esp'!$AK$7</c:f>
              <c:strCache>
                <c:ptCount val="1"/>
                <c:pt idx="0">
                  <c:v>cuota 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 lugar resid per esp'!$B$9:$B$37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 lugar resid per esp'!$AK$9:$AK$37</c:f>
              <c:numCache>
                <c:formatCode>0.0%</c:formatCode>
                <c:ptCount val="29"/>
                <c:pt idx="0">
                  <c:v>0.24316309447059214</c:v>
                </c:pt>
                <c:pt idx="1">
                  <c:v>0.10290460185154512</c:v>
                </c:pt>
                <c:pt idx="2">
                  <c:v>0.14025849261904702</c:v>
                </c:pt>
                <c:pt idx="3">
                  <c:v>0.75683690552940786</c:v>
                </c:pt>
                <c:pt idx="4">
                  <c:v>0.39644878436608916</c:v>
                </c:pt>
                <c:pt idx="5">
                  <c:v>6.8126973286887563E-2</c:v>
                </c:pt>
                <c:pt idx="6">
                  <c:v>3.8153398449146218E-2</c:v>
                </c:pt>
                <c:pt idx="7">
                  <c:v>3.6651215888734011E-2</c:v>
                </c:pt>
                <c:pt idx="8">
                  <c:v>2.9627652390623527E-2</c:v>
                </c:pt>
                <c:pt idx="9">
                  <c:v>2.6627109617281087E-2</c:v>
                </c:pt>
                <c:pt idx="10">
                  <c:v>3.1082055607511167E-2</c:v>
                </c:pt>
                <c:pt idx="11">
                  <c:v>2.197021626842053E-2</c:v>
                </c:pt>
                <c:pt idx="12">
                  <c:v>2.9693269355730591E-3</c:v>
                </c:pt>
                <c:pt idx="13">
                  <c:v>8.020559132989661E-3</c:v>
                </c:pt>
                <c:pt idx="14">
                  <c:v>7.906525766444376E-3</c:v>
                </c:pt>
                <c:pt idx="15">
                  <c:v>2.0997428834260467E-3</c:v>
                </c:pt>
                <c:pt idx="16">
                  <c:v>7.091728694872193E-3</c:v>
                </c:pt>
                <c:pt idx="17">
                  <c:v>5.4086216869803202E-4</c:v>
                </c:pt>
                <c:pt idx="18">
                  <c:v>9.0060877254229434E-3</c:v>
                </c:pt>
                <c:pt idx="19">
                  <c:v>1.3308139816374427E-3</c:v>
                </c:pt>
                <c:pt idx="20">
                  <c:v>2.3239872690346535E-3</c:v>
                </c:pt>
                <c:pt idx="21">
                  <c:v>5.1302273787105441E-3</c:v>
                </c:pt>
                <c:pt idx="22">
                  <c:v>6.3177033297743034E-3</c:v>
                </c:pt>
                <c:pt idx="23">
                  <c:v>7.7619136200433713E-3</c:v>
                </c:pt>
                <c:pt idx="24">
                  <c:v>3.589821343478693E-3</c:v>
                </c:pt>
                <c:pt idx="25">
                  <c:v>8.0524120286727023E-4</c:v>
                </c:pt>
                <c:pt idx="26">
                  <c:v>1.3053316650910101E-3</c:v>
                </c:pt>
                <c:pt idx="27">
                  <c:v>6.4470260862474482E-4</c:v>
                </c:pt>
                <c:pt idx="28">
                  <c:v>4.1304923948026269E-2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AF-4F47-A4BB-0CAA8487E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13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38013619673605015"/>
          <c:h val="4.3978733427552319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3-490A-968B-9606A3C29C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325245</c:v>
                </c:pt>
                <c:pt idx="1">
                  <c:v>314351</c:v>
                </c:pt>
                <c:pt idx="2">
                  <c:v>362436</c:v>
                </c:pt>
                <c:pt idx="3">
                  <c:v>312008</c:v>
                </c:pt>
                <c:pt idx="4">
                  <c:v>289905</c:v>
                </c:pt>
                <c:pt idx="5">
                  <c:v>294445</c:v>
                </c:pt>
                <c:pt idx="6">
                  <c:v>304838</c:v>
                </c:pt>
                <c:pt idx="7">
                  <c:v>306793</c:v>
                </c:pt>
                <c:pt idx="8">
                  <c:v>286767</c:v>
                </c:pt>
                <c:pt idx="9">
                  <c:v>334069</c:v>
                </c:pt>
                <c:pt idx="10">
                  <c:v>326021</c:v>
                </c:pt>
                <c:pt idx="11">
                  <c:v>327138</c:v>
                </c:pt>
                <c:pt idx="12">
                  <c:v>3784016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3-490A-968B-9606A3C29C12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F3-490A-968B-9606A3C29C12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26740</c:v>
                </c:pt>
                <c:pt idx="1">
                  <c:v>30186</c:v>
                </c:pt>
                <c:pt idx="2">
                  <c:v>36614</c:v>
                </c:pt>
                <c:pt idx="3">
                  <c:v>39222</c:v>
                </c:pt>
                <c:pt idx="4">
                  <c:v>51094</c:v>
                </c:pt>
                <c:pt idx="5">
                  <c:v>63772</c:v>
                </c:pt>
                <c:pt idx="6">
                  <c:v>113577</c:v>
                </c:pt>
                <c:pt idx="7">
                  <c:v>161594</c:v>
                </c:pt>
                <c:pt idx="8">
                  <c:v>182655</c:v>
                </c:pt>
                <c:pt idx="9">
                  <c:v>286868</c:v>
                </c:pt>
                <c:pt idx="10">
                  <c:v>289574</c:v>
                </c:pt>
                <c:pt idx="11">
                  <c:v>253241</c:v>
                </c:pt>
                <c:pt idx="12">
                  <c:v>1535137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F3-490A-968B-9606A3C29C12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F3-490A-968B-9606A3C29C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231945</c:v>
                </c:pt>
                <c:pt idx="1">
                  <c:v>292010</c:v>
                </c:pt>
                <c:pt idx="2">
                  <c:v>331934</c:v>
                </c:pt>
                <c:pt idx="3">
                  <c:v>335390</c:v>
                </c:pt>
                <c:pt idx="4">
                  <c:v>284415</c:v>
                </c:pt>
                <c:pt idx="5">
                  <c:v>280479</c:v>
                </c:pt>
                <c:pt idx="6">
                  <c:v>319984</c:v>
                </c:pt>
                <c:pt idx="7">
                  <c:v>318973</c:v>
                </c:pt>
                <c:pt idx="8">
                  <c:v>294872</c:v>
                </c:pt>
                <c:pt idx="9">
                  <c:v>351670</c:v>
                </c:pt>
                <c:pt idx="10">
                  <c:v>344565</c:v>
                </c:pt>
                <c:pt idx="11">
                  <c:v>354665</c:v>
                </c:pt>
                <c:pt idx="12">
                  <c:v>3740902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F3-490A-968B-9606A3C29C12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F3-490A-968B-9606A3C29C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F3-490A-968B-9606A3C29C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342649</c:v>
                </c:pt>
                <c:pt idx="1">
                  <c:v>355605</c:v>
                </c:pt>
                <c:pt idx="2">
                  <c:v>369308</c:v>
                </c:pt>
                <c:pt idx="3">
                  <c:v>350716</c:v>
                </c:pt>
                <c:pt idx="4">
                  <c:v>304938</c:v>
                </c:pt>
                <c:pt idx="5">
                  <c:v>310932</c:v>
                </c:pt>
                <c:pt idx="6">
                  <c:v>330758</c:v>
                </c:pt>
                <c:pt idx="7">
                  <c:v>329966</c:v>
                </c:pt>
                <c:pt idx="8">
                  <c:v>321709</c:v>
                </c:pt>
                <c:pt idx="9">
                  <c:v>388608</c:v>
                </c:pt>
                <c:pt idx="10">
                  <c:v>372883</c:v>
                </c:pt>
                <c:pt idx="12">
                  <c:v>3778072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F3-490A-968B-9606A3C29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F3-490A-968B-9606A3C29C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F3-490A-968B-9606A3C29C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F3-490A-968B-9606A3C29C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F3-490A-968B-9606A3C29C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F3-490A-968B-9606A3C29C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F3-490A-968B-9606A3C29C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F3-490A-968B-9606A3C29C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F3-490A-968B-9606A3C29C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F3-490A-968B-9606A3C29C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F3-490A-968B-9606A3C29C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F3-490A-968B-9606A3C29C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F3-490A-968B-9606A3C29C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F3-490A-968B-9606A3C29C12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0.47728556338787209</c:v>
                </c:pt>
                <c:pt idx="1">
                  <c:v>0.2177836375466593</c:v>
                </c:pt>
                <c:pt idx="2">
                  <c:v>0.11259467243488164</c:v>
                </c:pt>
                <c:pt idx="3">
                  <c:v>4.5696055338561026E-2</c:v>
                </c:pt>
                <c:pt idx="4">
                  <c:v>7.215864142186601E-2</c:v>
                </c:pt>
                <c:pt idx="5">
                  <c:v>0.10857497352742995</c:v>
                </c:pt>
                <c:pt idx="6">
                  <c:v>3.367043352167598E-2</c:v>
                </c:pt>
                <c:pt idx="7">
                  <c:v>3.4463732040015849E-2</c:v>
                </c:pt>
                <c:pt idx="8">
                  <c:v>9.1012371469654685E-2</c:v>
                </c:pt>
                <c:pt idx="9">
                  <c:v>0.10503597122302155</c:v>
                </c:pt>
                <c:pt idx="10">
                  <c:v>8.218478371279736E-2</c:v>
                </c:pt>
                <c:pt idx="12">
                  <c:v>0.11571399166685614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F3-490A-968B-9606A3C29C12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5.3510430598471936E-2</c:v>
                </c:pt>
                <c:pt idx="1">
                  <c:v>0.13123546608727188</c:v>
                </c:pt>
                <c:pt idx="2">
                  <c:v>1.896058890397212E-2</c:v>
                </c:pt>
                <c:pt idx="3">
                  <c:v>0.12406092151483294</c:v>
                </c:pt>
                <c:pt idx="4">
                  <c:v>5.1854917990376226E-2</c:v>
                </c:pt>
                <c:pt idx="5">
                  <c:v>5.5993479257586243E-2</c:v>
                </c:pt>
                <c:pt idx="6">
                  <c:v>8.5028769379145608E-2</c:v>
                </c:pt>
                <c:pt idx="7">
                  <c:v>7.5533014117010522E-2</c:v>
                </c:pt>
                <c:pt idx="8">
                  <c:v>0.12184805085661887</c:v>
                </c:pt>
                <c:pt idx="9">
                  <c:v>0.16325669247969721</c:v>
                </c:pt>
                <c:pt idx="10">
                  <c:v>0.14373920698359921</c:v>
                </c:pt>
                <c:pt idx="12">
                  <c:v>9.2914473695629329E-2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F3-490A-968B-9606A3C29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residen acu'!$Z$8</c:f>
              <c:strCache>
                <c:ptCount val="1"/>
                <c:pt idx="0">
                  <c:v>acumulado noviembre 2023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FB70-482F-82CD-242E04B2B51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FB70-482F-82CD-242E04B2B518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0-482F-82CD-242E04B2B5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acu'!$B$10:$B$12,'viaj entrados lugar residen acu'!$B$14:$B$38)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acu'!$Z$10:$Z$12,'viaj entrados lugar residen acu'!$Z$14:$Z$38)</c:f>
              <c:numCache>
                <c:formatCode>#,##0</c:formatCode>
                <c:ptCount val="28"/>
                <c:pt idx="0">
                  <c:v>978551</c:v>
                </c:pt>
                <c:pt idx="1">
                  <c:v>405755</c:v>
                </c:pt>
                <c:pt idx="2">
                  <c:v>572796</c:v>
                </c:pt>
                <c:pt idx="3">
                  <c:v>1781211</c:v>
                </c:pt>
                <c:pt idx="4">
                  <c:v>387822</c:v>
                </c:pt>
                <c:pt idx="5">
                  <c:v>202191</c:v>
                </c:pt>
                <c:pt idx="6">
                  <c:v>151429</c:v>
                </c:pt>
                <c:pt idx="7">
                  <c:v>136747</c:v>
                </c:pt>
                <c:pt idx="8">
                  <c:v>140892</c:v>
                </c:pt>
                <c:pt idx="9">
                  <c:v>140968</c:v>
                </c:pt>
                <c:pt idx="10">
                  <c:v>96995</c:v>
                </c:pt>
                <c:pt idx="11">
                  <c:v>60353</c:v>
                </c:pt>
                <c:pt idx="12">
                  <c:v>48027</c:v>
                </c:pt>
                <c:pt idx="13">
                  <c:v>45629</c:v>
                </c:pt>
                <c:pt idx="14">
                  <c:v>58688</c:v>
                </c:pt>
                <c:pt idx="15">
                  <c:v>31562</c:v>
                </c:pt>
                <c:pt idx="16">
                  <c:v>54328</c:v>
                </c:pt>
                <c:pt idx="17">
                  <c:v>33555</c:v>
                </c:pt>
                <c:pt idx="18">
                  <c:v>18827</c:v>
                </c:pt>
                <c:pt idx="19">
                  <c:v>43918</c:v>
                </c:pt>
                <c:pt idx="20">
                  <c:v>26764</c:v>
                </c:pt>
                <c:pt idx="21">
                  <c:v>27781</c:v>
                </c:pt>
                <c:pt idx="22">
                  <c:v>23069</c:v>
                </c:pt>
                <c:pt idx="23">
                  <c:v>18093</c:v>
                </c:pt>
                <c:pt idx="24">
                  <c:v>4641</c:v>
                </c:pt>
                <c:pt idx="25">
                  <c:v>8057</c:v>
                </c:pt>
                <c:pt idx="26">
                  <c:v>4938</c:v>
                </c:pt>
                <c:pt idx="27">
                  <c:v>231587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70-482F-82CD-242E04B2B518}"/>
            </c:ext>
          </c:extLst>
        </c:ser>
        <c:ser>
          <c:idx val="2"/>
          <c:order val="1"/>
          <c:tx>
            <c:strRef>
              <c:f>'viaj entrados lugar residen acu'!$AA$8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B70-482F-82CD-242E04B2B5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B70-482F-82CD-242E04B2B5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B70-482F-82CD-242E04B2B5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B70-482F-82CD-242E04B2B5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B70-482F-82CD-242E04B2B51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B70-482F-82CD-242E04B2B51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B70-482F-82CD-242E04B2B51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B70-482F-82CD-242E04B2B51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B70-482F-82CD-242E04B2B51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B70-482F-82CD-242E04B2B51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B70-482F-82CD-242E04B2B51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B70-482F-82CD-242E04B2B518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B70-482F-82CD-242E04B2B518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B70-482F-82CD-242E04B2B518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B70-482F-82CD-242E04B2B518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B70-482F-82CD-242E04B2B518}"/>
              </c:ext>
            </c:extLst>
          </c:dPt>
          <c:dLbls>
            <c:dLbl>
              <c:idx val="0"/>
              <c:layout>
                <c:manualLayout>
                  <c:x val="-1.2586532410321014E-3"/>
                  <c:y val="-0.27806267806267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70-482F-82CD-242E04B2B518}"/>
                </c:ext>
              </c:extLst>
            </c:dLbl>
            <c:dLbl>
              <c:idx val="1"/>
              <c:layout>
                <c:manualLayout>
                  <c:x val="-1.1537521427028816E-17"/>
                  <c:y val="-0.18689458689458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70-482F-82CD-242E04B2B518}"/>
                </c:ext>
              </c:extLst>
            </c:dLbl>
            <c:dLbl>
              <c:idx val="2"/>
              <c:layout>
                <c:manualLayout>
                  <c:x val="-1.2586532410321072E-3"/>
                  <c:y val="-0.200569800569800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70-482F-82CD-242E04B2B518}"/>
                </c:ext>
              </c:extLst>
            </c:dLbl>
            <c:dLbl>
              <c:idx val="3"/>
              <c:layout>
                <c:manualLayout>
                  <c:x val="-3.775959723096287E-3"/>
                  <c:y val="-0.43760683760683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0-482F-82CD-242E04B2B518}"/>
                </c:ext>
              </c:extLst>
            </c:dLbl>
            <c:dLbl>
              <c:idx val="4"/>
              <c:layout>
                <c:manualLayout>
                  <c:x val="-2.5173064820641681E-3"/>
                  <c:y val="-0.17321937321937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0-482F-82CD-242E04B2B518}"/>
                </c:ext>
              </c:extLst>
            </c:dLbl>
            <c:dLbl>
              <c:idx val="5"/>
              <c:layout>
                <c:manualLayout>
                  <c:x val="-2.5173064820642145E-3"/>
                  <c:y val="-0.13903133903133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0-482F-82CD-242E04B2B518}"/>
                </c:ext>
              </c:extLst>
            </c:dLbl>
            <c:dLbl>
              <c:idx val="6"/>
              <c:layout>
                <c:manualLayout>
                  <c:x val="-5.034612964128383E-3"/>
                  <c:y val="-0.13219373219373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70-482F-82CD-242E04B2B518}"/>
                </c:ext>
              </c:extLst>
            </c:dLbl>
            <c:dLbl>
              <c:idx val="7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70-482F-82CD-242E04B2B518}"/>
                </c:ext>
              </c:extLst>
            </c:dLbl>
            <c:dLbl>
              <c:idx val="8"/>
              <c:layout>
                <c:manualLayout>
                  <c:x val="-2.5173064820641915E-3"/>
                  <c:y val="-0.12763532763532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70-482F-82CD-242E04B2B518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70-482F-82CD-242E04B2B518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70-482F-82CD-242E04B2B518}"/>
                </c:ext>
              </c:extLst>
            </c:dLbl>
            <c:dLbl>
              <c:idx val="11"/>
              <c:layout>
                <c:manualLayout>
                  <c:x val="-3.775959723096287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70-482F-82CD-242E04B2B518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70-482F-82CD-242E04B2B518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70-482F-82CD-242E04B2B518}"/>
                </c:ext>
              </c:extLst>
            </c:dLbl>
            <c:dLbl>
              <c:idx val="14"/>
              <c:layout>
                <c:manualLayout>
                  <c:x val="0"/>
                  <c:y val="-0.10484330484330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70-482F-82CD-242E04B2B518}"/>
                </c:ext>
              </c:extLst>
            </c:dLbl>
            <c:dLbl>
              <c:idx val="15"/>
              <c:layout>
                <c:manualLayout>
                  <c:x val="-2.5173064820641915E-3"/>
                  <c:y val="-0.10028490028490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70-482F-82CD-242E04B2B518}"/>
                </c:ext>
              </c:extLst>
            </c:dLbl>
            <c:dLbl>
              <c:idx val="16"/>
              <c:layout>
                <c:manualLayout>
                  <c:x val="-1.2586532410320957E-3"/>
                  <c:y val="-0.10484330484330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70-482F-82CD-242E04B2B518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70-482F-82CD-242E04B2B518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70-482F-82CD-242E04B2B518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70-482F-82CD-242E04B2B518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70-482F-82CD-242E04B2B518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70-482F-82CD-242E04B2B518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70-482F-82CD-242E04B2B518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70-482F-82CD-242E04B2B518}"/>
                </c:ext>
              </c:extLst>
            </c:dLbl>
            <c:dLbl>
              <c:idx val="24"/>
              <c:layout>
                <c:manualLayout>
                  <c:x val="0"/>
                  <c:y val="-8.205128205128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70-482F-82CD-242E04B2B518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70-482F-82CD-242E04B2B518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70-482F-82CD-242E04B2B518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70-482F-82CD-242E04B2B518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acu'!$B$10:$B$12,'viaj entrados lugar residen acu'!$B$14:$B$38)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acu'!$AA$10:$AA$12,'viaj entrados lugar residen acu'!$AA$14:$AA$38)</c:f>
              <c:numCache>
                <c:formatCode>0.0%</c:formatCode>
                <c:ptCount val="28"/>
                <c:pt idx="0">
                  <c:v>3.2239859576281615E-2</c:v>
                </c:pt>
                <c:pt idx="1">
                  <c:v>2.0035949067963799E-2</c:v>
                </c:pt>
                <c:pt idx="2">
                  <c:v>4.1063025828648625E-2</c:v>
                </c:pt>
                <c:pt idx="3">
                  <c:v>0.13252681882226081</c:v>
                </c:pt>
                <c:pt idx="4">
                  <c:v>0.12019294647757151</c:v>
                </c:pt>
                <c:pt idx="5">
                  <c:v>0.13082214765100675</c:v>
                </c:pt>
                <c:pt idx="6">
                  <c:v>-4.1782676926192197E-2</c:v>
                </c:pt>
                <c:pt idx="7">
                  <c:v>3.3331822028775271E-2</c:v>
                </c:pt>
                <c:pt idx="8">
                  <c:v>4.0330798198331186E-2</c:v>
                </c:pt>
                <c:pt idx="9">
                  <c:v>0.13472482713654399</c:v>
                </c:pt>
                <c:pt idx="10">
                  <c:v>0.16208995279515004</c:v>
                </c:pt>
                <c:pt idx="11">
                  <c:v>0.10668378105803611</c:v>
                </c:pt>
                <c:pt idx="12">
                  <c:v>4.2705167173252345E-2</c:v>
                </c:pt>
                <c:pt idx="13">
                  <c:v>0.13400601436488802</c:v>
                </c:pt>
                <c:pt idx="14">
                  <c:v>0.28190118387139051</c:v>
                </c:pt>
                <c:pt idx="15">
                  <c:v>0.32987822862680649</c:v>
                </c:pt>
                <c:pt idx="16">
                  <c:v>0.21833512737710792</c:v>
                </c:pt>
                <c:pt idx="17">
                  <c:v>0.27857796067672602</c:v>
                </c:pt>
                <c:pt idx="18">
                  <c:v>5.8770102046268313E-3</c:v>
                </c:pt>
                <c:pt idx="19">
                  <c:v>0.52944454118056772</c:v>
                </c:pt>
                <c:pt idx="20">
                  <c:v>0.16705184668381801</c:v>
                </c:pt>
                <c:pt idx="21">
                  <c:v>8.4051976431107844E-2</c:v>
                </c:pt>
                <c:pt idx="22">
                  <c:v>0.1772901250318959</c:v>
                </c:pt>
                <c:pt idx="23">
                  <c:v>0.32084975908891811</c:v>
                </c:pt>
                <c:pt idx="24">
                  <c:v>5.9347181008902128E-2</c:v>
                </c:pt>
                <c:pt idx="25">
                  <c:v>0.17278020378457071</c:v>
                </c:pt>
                <c:pt idx="26">
                  <c:v>0.27038847440185232</c:v>
                </c:pt>
                <c:pt idx="27">
                  <c:v>9.7536516241552018E-3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FB70-482F-82CD-242E04B2B518}"/>
            </c:ext>
          </c:extLst>
        </c:ser>
        <c:ser>
          <c:idx val="0"/>
          <c:order val="2"/>
          <c:tx>
            <c:v>cuota s/ Canarias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B70-482F-82CD-242E04B2B518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B70-482F-82CD-242E04B2B518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B70-482F-82CD-242E04B2B518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B70-482F-82CD-242E04B2B518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B70-482F-82CD-242E04B2B518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B70-482F-82CD-242E04B2B518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B70-482F-82CD-242E04B2B518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B70-482F-82CD-242E04B2B518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B70-482F-82CD-242E04B2B518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B70-482F-82CD-242E04B2B518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B70-482F-82CD-242E04B2B518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B70-482F-82CD-242E04B2B518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B70-482F-82CD-242E04B2B518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B70-482F-82CD-242E04B2B518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B70-482F-82CD-242E04B2B518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B70-482F-82CD-242E04B2B518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B70-482F-82CD-242E04B2B518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B70-482F-82CD-242E04B2B518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B70-482F-82CD-242E04B2B518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B70-482F-82CD-242E04B2B518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B70-482F-82CD-242E04B2B518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B70-482F-82CD-242E04B2B518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B70-482F-82CD-242E04B2B518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B70-482F-82CD-242E04B2B518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B70-482F-82CD-242E04B2B518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B70-482F-82CD-242E04B2B518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B70-482F-82CD-242E04B2B518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B70-482F-82CD-242E04B2B51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acu'!$B$10:$B$12,'viaj entrados lugar residen acu'!$B$14:$B$38)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acu'!$AG$10:$AG$12,'viaj entrados lugar residen acu'!$AG$14:$AG$38)</c:f>
              <c:numCache>
                <c:formatCode>0.0%</c:formatCode>
                <c:ptCount val="28"/>
                <c:pt idx="0">
                  <c:v>0.38200206274266701</c:v>
                </c:pt>
                <c:pt idx="1">
                  <c:v>0.32502887774899347</c:v>
                </c:pt>
                <c:pt idx="2">
                  <c:v>0.43615945516237309</c:v>
                </c:pt>
                <c:pt idx="3">
                  <c:v>0.45148630645318277</c:v>
                </c:pt>
                <c:pt idx="4">
                  <c:v>0.23344348736840204</c:v>
                </c:pt>
                <c:pt idx="5">
                  <c:v>0.37575824028783394</c:v>
                </c:pt>
                <c:pt idx="6">
                  <c:v>0.31597210629986977</c:v>
                </c:pt>
                <c:pt idx="7">
                  <c:v>0.51667371952786134</c:v>
                </c:pt>
                <c:pt idx="8">
                  <c:v>0.45594493399911329</c:v>
                </c:pt>
                <c:pt idx="9">
                  <c:v>0.29402145801004487</c:v>
                </c:pt>
                <c:pt idx="10">
                  <c:v>0.35628358696889889</c:v>
                </c:pt>
                <c:pt idx="11">
                  <c:v>0.2825726646190726</c:v>
                </c:pt>
                <c:pt idx="12">
                  <c:v>0.87051168186184769</c:v>
                </c:pt>
                <c:pt idx="13">
                  <c:v>0.32930147297619133</c:v>
                </c:pt>
                <c:pt idx="14">
                  <c:v>0.21994775641145761</c:v>
                </c:pt>
                <c:pt idx="15">
                  <c:v>0.61029468636398798</c:v>
                </c:pt>
                <c:pt idx="16">
                  <c:v>0.40486783369476925</c:v>
                </c:pt>
                <c:pt idx="17">
                  <c:v>0.62827666267225879</c:v>
                </c:pt>
                <c:pt idx="18">
                  <c:v>0.62338995397503394</c:v>
                </c:pt>
                <c:pt idx="19">
                  <c:v>0.19794741894919027</c:v>
                </c:pt>
                <c:pt idx="20">
                  <c:v>0.3865786546877934</c:v>
                </c:pt>
                <c:pt idx="21">
                  <c:v>0.44340345388961599</c:v>
                </c:pt>
                <c:pt idx="22">
                  <c:v>0.37018196989633811</c:v>
                </c:pt>
                <c:pt idx="23">
                  <c:v>0.51320380087930795</c:v>
                </c:pt>
                <c:pt idx="24">
                  <c:v>0.28639308855291579</c:v>
                </c:pt>
                <c:pt idx="25">
                  <c:v>0.62269108895586989</c:v>
                </c:pt>
                <c:pt idx="26">
                  <c:v>0.47784013934584868</c:v>
                </c:pt>
                <c:pt idx="27">
                  <c:v>0.48616268890768899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FB70-482F-82CD-242E04B2B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517600010033E-2"/>
          <c:y val="0.23957000246764026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'viaj entrados lugar residen acu'!$AI$8</c:f>
              <c:strCache>
                <c:ptCount val="1"/>
                <c:pt idx="0">
                  <c:v>cuota acumulado noviembre 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acu'!$AI$10:$AI$38</c:f>
              <c:numCache>
                <c:formatCode>0.0%</c:formatCode>
                <c:ptCount val="29"/>
                <c:pt idx="0">
                  <c:v>0.22042658175323387</c:v>
                </c:pt>
                <c:pt idx="1">
                  <c:v>8.7475419004492239E-2</c:v>
                </c:pt>
                <c:pt idx="2">
                  <c:v>0.13295116274874164</c:v>
                </c:pt>
                <c:pt idx="3">
                  <c:v>0.77957341824676618</c:v>
                </c:pt>
                <c:pt idx="4">
                  <c:v>0.35792703278067439</c:v>
                </c:pt>
                <c:pt idx="5">
                  <c:v>0.10181493442061015</c:v>
                </c:pt>
                <c:pt idx="6">
                  <c:v>3.5068060040772883E-2</c:v>
                </c:pt>
                <c:pt idx="7">
                  <c:v>2.8723682548846271E-2</c:v>
                </c:pt>
                <c:pt idx="8">
                  <c:v>2.7355265294340507E-2</c:v>
                </c:pt>
                <c:pt idx="9">
                  <c:v>2.6974372620830252E-2</c:v>
                </c:pt>
                <c:pt idx="10">
                  <c:v>2.3307970556928684E-2</c:v>
                </c:pt>
                <c:pt idx="11">
                  <c:v>1.1044985476916416E-2</c:v>
                </c:pt>
                <c:pt idx="12">
                  <c:v>1.472785004239658E-2</c:v>
                </c:pt>
                <c:pt idx="13">
                  <c:v>5.1392321708852769E-3</c:v>
                </c:pt>
                <c:pt idx="14">
                  <c:v>8.6299590467084023E-3</c:v>
                </c:pt>
                <c:pt idx="15">
                  <c:v>1.9858738205632432E-2</c:v>
                </c:pt>
                <c:pt idx="16">
                  <c:v>3.4762939977268218E-3</c:v>
                </c:pt>
                <c:pt idx="17">
                  <c:v>1.5878421043136266E-2</c:v>
                </c:pt>
                <c:pt idx="18">
                  <c:v>3.5996500027061645E-3</c:v>
                </c:pt>
                <c:pt idx="19">
                  <c:v>2.0697649244980063E-3</c:v>
                </c:pt>
                <c:pt idx="20">
                  <c:v>1.1995976835230656E-2</c:v>
                </c:pt>
                <c:pt idx="21">
                  <c:v>5.7091053419690051E-3</c:v>
                </c:pt>
                <c:pt idx="22">
                  <c:v>2.1804921611430841E-3</c:v>
                </c:pt>
                <c:pt idx="23">
                  <c:v>2.843728012412275E-3</c:v>
                </c:pt>
                <c:pt idx="24">
                  <c:v>2.1780115102202819E-3</c:v>
                </c:pt>
                <c:pt idx="25">
                  <c:v>5.3920330512908404E-4</c:v>
                </c:pt>
                <c:pt idx="26">
                  <c:v>1.2287566075520034E-2</c:v>
                </c:pt>
                <c:pt idx="27">
                  <c:v>7.1059373252268664E-4</c:v>
                </c:pt>
                <c:pt idx="28">
                  <c:v>5.5532528099009541E-2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7-42AA-93B8-0D6A45E37BEA}"/>
            </c:ext>
          </c:extLst>
        </c:ser>
        <c:ser>
          <c:idx val="1"/>
          <c:order val="2"/>
          <c:tx>
            <c:strRef>
              <c:f>'viaj entrados lugar residen acu'!$AJ$8</c:f>
              <c:strCache>
                <c:ptCount val="1"/>
                <c:pt idx="0">
                  <c:v>cuota acumulado noviembre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acu'!$AJ$10:$AJ$38</c:f>
              <c:numCache>
                <c:formatCode>0.0%</c:formatCode>
                <c:ptCount val="29"/>
                <c:pt idx="0">
                  <c:v>0.29180015866864428</c:v>
                </c:pt>
                <c:pt idx="1">
                  <c:v>0.13055669969219907</c:v>
                </c:pt>
                <c:pt idx="2">
                  <c:v>0.16124345897644521</c:v>
                </c:pt>
                <c:pt idx="3">
                  <c:v>0.70819984133135572</c:v>
                </c:pt>
                <c:pt idx="4">
                  <c:v>0.2755843043840836</c:v>
                </c:pt>
                <c:pt idx="5">
                  <c:v>8.9189903912812049E-2</c:v>
                </c:pt>
                <c:pt idx="6">
                  <c:v>3.6529634040849399E-2</c:v>
                </c:pt>
                <c:pt idx="7">
                  <c:v>2.584621586104793E-2</c:v>
                </c:pt>
                <c:pt idx="8">
                  <c:v>3.5759962612094395E-2</c:v>
                </c:pt>
                <c:pt idx="9">
                  <c:v>2.3519616814547738E-2</c:v>
                </c:pt>
                <c:pt idx="10">
                  <c:v>1.7358187362914959E-2</c:v>
                </c:pt>
                <c:pt idx="11">
                  <c:v>1.8014234187073444E-2</c:v>
                </c:pt>
                <c:pt idx="12">
                  <c:v>1.9389903507009892E-2</c:v>
                </c:pt>
                <c:pt idx="13">
                  <c:v>5.4465413143796673E-3</c:v>
                </c:pt>
                <c:pt idx="14">
                  <c:v>7.4714940891533821E-3</c:v>
                </c:pt>
                <c:pt idx="15">
                  <c:v>2.8477842863935211E-2</c:v>
                </c:pt>
                <c:pt idx="16">
                  <c:v>2.8034165836463083E-3</c:v>
                </c:pt>
                <c:pt idx="17">
                  <c:v>2.2798641644905526E-2</c:v>
                </c:pt>
                <c:pt idx="18">
                  <c:v>4.2271058257634326E-3</c:v>
                </c:pt>
                <c:pt idx="19">
                  <c:v>2.2657287226091997E-3</c:v>
                </c:pt>
                <c:pt idx="20">
                  <c:v>1.405766313415887E-2</c:v>
                </c:pt>
                <c:pt idx="21">
                  <c:v>5.4573627052936216E-3</c:v>
                </c:pt>
                <c:pt idx="22">
                  <c:v>3.6062285220752992E-3</c:v>
                </c:pt>
                <c:pt idx="23">
                  <c:v>2.3164539925183609E-3</c:v>
                </c:pt>
                <c:pt idx="24">
                  <c:v>2.2278538544103594E-3</c:v>
                </c:pt>
                <c:pt idx="25">
                  <c:v>9.326686293964437E-4</c:v>
                </c:pt>
                <c:pt idx="26">
                  <c:v>7.7589372853052955E-3</c:v>
                </c:pt>
                <c:pt idx="27">
                  <c:v>9.5160606349586386E-4</c:v>
                </c:pt>
                <c:pt idx="28">
                  <c:v>6.3481808773974482E-2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7-42AA-93B8-0D6A45E37BEA}"/>
            </c:ext>
          </c:extLst>
        </c:ser>
        <c:ser>
          <c:idx val="3"/>
          <c:order val="3"/>
          <c:tx>
            <c:strRef>
              <c:f>'viaj entrados lugar residen acu'!$AK$8</c:f>
              <c:strCache>
                <c:ptCount val="1"/>
                <c:pt idx="0">
                  <c:v>cuota acumulado noviembre 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acu'!$AK$10:$AK$38</c:f>
              <c:numCache>
                <c:formatCode>0.0%</c:formatCode>
                <c:ptCount val="29"/>
                <c:pt idx="0">
                  <c:v>0.36587643777664774</c:v>
                </c:pt>
                <c:pt idx="1">
                  <c:v>0.19236229696011525</c:v>
                </c:pt>
                <c:pt idx="2">
                  <c:v>0.17351414081653246</c:v>
                </c:pt>
                <c:pt idx="3">
                  <c:v>0.63412356222335231</c:v>
                </c:pt>
                <c:pt idx="4">
                  <c:v>0.18199734457765526</c:v>
                </c:pt>
                <c:pt idx="5">
                  <c:v>9.2658805930575155E-2</c:v>
                </c:pt>
                <c:pt idx="6">
                  <c:v>5.5911282774777839E-2</c:v>
                </c:pt>
                <c:pt idx="7">
                  <c:v>3.9006215112954386E-2</c:v>
                </c:pt>
                <c:pt idx="8">
                  <c:v>3.8637681274127839E-2</c:v>
                </c:pt>
                <c:pt idx="9">
                  <c:v>3.0379060550357058E-2</c:v>
                </c:pt>
                <c:pt idx="10">
                  <c:v>1.7262718622188013E-2</c:v>
                </c:pt>
                <c:pt idx="11">
                  <c:v>2.6462708332921102E-2</c:v>
                </c:pt>
                <c:pt idx="12">
                  <c:v>9.1876228033899183E-3</c:v>
                </c:pt>
                <c:pt idx="13">
                  <c:v>8.0795479054416378E-3</c:v>
                </c:pt>
                <c:pt idx="14">
                  <c:v>1.3987961557715861E-2</c:v>
                </c:pt>
                <c:pt idx="15">
                  <c:v>7.3756235394682431E-3</c:v>
                </c:pt>
                <c:pt idx="16">
                  <c:v>3.0081265421533455E-3</c:v>
                </c:pt>
                <c:pt idx="17">
                  <c:v>5.7021336377901027E-3</c:v>
                </c:pt>
                <c:pt idx="18">
                  <c:v>5.8876372479376949E-3</c:v>
                </c:pt>
                <c:pt idx="19">
                  <c:v>5.2336751876307184E-3</c:v>
                </c:pt>
                <c:pt idx="20">
                  <c:v>2.47733887898437E-3</c:v>
                </c:pt>
                <c:pt idx="21">
                  <c:v>5.7466545042255245E-3</c:v>
                </c:pt>
                <c:pt idx="22">
                  <c:v>8.9813427889057964E-3</c:v>
                </c:pt>
                <c:pt idx="23">
                  <c:v>4.3318803041665598E-3</c:v>
                </c:pt>
                <c:pt idx="24">
                  <c:v>3.5240739165105137E-3</c:v>
                </c:pt>
                <c:pt idx="25">
                  <c:v>1.8980729390301574E-3</c:v>
                </c:pt>
                <c:pt idx="26">
                  <c:v>2.4916844915024508E-3</c:v>
                </c:pt>
                <c:pt idx="27">
                  <c:v>4.1256002896824379E-4</c:v>
                </c:pt>
                <c:pt idx="28">
                  <c:v>5.2916034585191125E-2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47-42AA-93B8-0D6A45E37BEA}"/>
            </c:ext>
          </c:extLst>
        </c:ser>
        <c:ser>
          <c:idx val="4"/>
          <c:order val="4"/>
          <c:tx>
            <c:strRef>
              <c:f>'viaj entrados lugar residen acu'!$AL$8</c:f>
              <c:strCache>
                <c:ptCount val="1"/>
                <c:pt idx="0">
                  <c:v>cuota acumulado noviembre 2022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acu'!$AL$10:$AL$38</c:f>
              <c:numCache>
                <c:formatCode>0.0%</c:formatCode>
                <c:ptCount val="29"/>
                <c:pt idx="0">
                  <c:v>0.21872145539283264</c:v>
                </c:pt>
                <c:pt idx="1">
                  <c:v>9.1777653444387403E-2</c:v>
                </c:pt>
                <c:pt idx="2">
                  <c:v>0.12694380194844523</c:v>
                </c:pt>
                <c:pt idx="3">
                  <c:v>0.78127854460716739</c:v>
                </c:pt>
                <c:pt idx="4">
                  <c:v>0.36287363946264906</c:v>
                </c:pt>
                <c:pt idx="5">
                  <c:v>7.9878178913185174E-2</c:v>
                </c:pt>
                <c:pt idx="6">
                  <c:v>4.1253049853203286E-2</c:v>
                </c:pt>
                <c:pt idx="7">
                  <c:v>3.6461420438486693E-2</c:v>
                </c:pt>
                <c:pt idx="8">
                  <c:v>3.0532794213498377E-2</c:v>
                </c:pt>
                <c:pt idx="9">
                  <c:v>3.1246647324492845E-2</c:v>
                </c:pt>
                <c:pt idx="10">
                  <c:v>2.8662794386539694E-2</c:v>
                </c:pt>
                <c:pt idx="11">
                  <c:v>1.9257422030466809E-2</c:v>
                </c:pt>
                <c:pt idx="12">
                  <c:v>1.2582410926982332E-2</c:v>
                </c:pt>
                <c:pt idx="13">
                  <c:v>1.0627044050551137E-2</c:v>
                </c:pt>
                <c:pt idx="14">
                  <c:v>9.2835512692580561E-3</c:v>
                </c:pt>
                <c:pt idx="15">
                  <c:v>1.0562903402569086E-2</c:v>
                </c:pt>
                <c:pt idx="16">
                  <c:v>5.4757194192733422E-3</c:v>
                </c:pt>
                <c:pt idx="17">
                  <c:v>1.028834451372506E-2</c:v>
                </c:pt>
                <c:pt idx="18">
                  <c:v>6.0550617469097706E-3</c:v>
                </c:pt>
                <c:pt idx="19">
                  <c:v>4.3184190945324708E-3</c:v>
                </c:pt>
                <c:pt idx="20">
                  <c:v>6.6251752043329547E-3</c:v>
                </c:pt>
                <c:pt idx="21">
                  <c:v>5.2911420150084498E-3</c:v>
                </c:pt>
                <c:pt idx="22">
                  <c:v>5.9127064238704728E-3</c:v>
                </c:pt>
                <c:pt idx="23">
                  <c:v>4.5209927957131895E-3</c:v>
                </c:pt>
                <c:pt idx="24">
                  <c:v>3.1604266045256071E-3</c:v>
                </c:pt>
                <c:pt idx="25">
                  <c:v>1.0107920101056129E-3</c:v>
                </c:pt>
                <c:pt idx="26">
                  <c:v>1.585058459124757E-3</c:v>
                </c:pt>
                <c:pt idx="27">
                  <c:v>8.9681546297204224E-4</c:v>
                </c:pt>
                <c:pt idx="28">
                  <c:v>4.8687272461996674E-2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47-42AA-93B8-0D6A45E37BEA}"/>
            </c:ext>
          </c:extLst>
        </c:ser>
        <c:ser>
          <c:idx val="5"/>
          <c:order val="5"/>
          <c:tx>
            <c:strRef>
              <c:f>'viaj entrados lugar residen acu'!$AM$8</c:f>
              <c:strCache>
                <c:ptCount val="1"/>
                <c:pt idx="0">
                  <c:v>cuota acumulado noviembre 2023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'viaj entrados lugar residen acu'!$AM$10:$AM$38</c:f>
              <c:numCache>
                <c:formatCode>0.0%</c:formatCode>
                <c:ptCount val="29"/>
                <c:pt idx="0">
                  <c:v>0.20572389277014386</c:v>
                </c:pt>
                <c:pt idx="1">
                  <c:v>8.5303165712313125E-2</c:v>
                </c:pt>
                <c:pt idx="2">
                  <c:v>0.12042072705783073</c:v>
                </c:pt>
                <c:pt idx="3">
                  <c:v>0.79427610722985609</c:v>
                </c:pt>
                <c:pt idx="4">
                  <c:v>0.37446966051335162</c:v>
                </c:pt>
                <c:pt idx="5">
                  <c:v>8.1533054017524614E-2</c:v>
                </c:pt>
                <c:pt idx="6">
                  <c:v>4.2507257775106416E-2</c:v>
                </c:pt>
                <c:pt idx="7">
                  <c:v>3.1835400871584735E-2</c:v>
                </c:pt>
                <c:pt idx="8">
                  <c:v>2.8748757259089062E-2</c:v>
                </c:pt>
                <c:pt idx="9">
                  <c:v>2.9620173808182822E-2</c:v>
                </c:pt>
                <c:pt idx="10">
                  <c:v>2.9636151530192743E-2</c:v>
                </c:pt>
                <c:pt idx="11">
                  <c:v>2.0391567715162626E-2</c:v>
                </c:pt>
                <c:pt idx="12">
                  <c:v>1.2688203374536935E-2</c:v>
                </c:pt>
                <c:pt idx="13">
                  <c:v>1.0096869144348838E-2</c:v>
                </c:pt>
                <c:pt idx="14">
                  <c:v>9.5927299682989388E-3</c:v>
                </c:pt>
                <c:pt idx="15">
                  <c:v>1.2338165122609044E-2</c:v>
                </c:pt>
                <c:pt idx="16">
                  <c:v>6.6353797641730281E-3</c:v>
                </c:pt>
                <c:pt idx="17">
                  <c:v>1.1421548438881955E-2</c:v>
                </c:pt>
                <c:pt idx="18">
                  <c:v>7.0543745005647914E-3</c:v>
                </c:pt>
                <c:pt idx="19">
                  <c:v>3.9580601615894304E-3</c:v>
                </c:pt>
                <c:pt idx="20">
                  <c:v>9.2330209898913579E-3</c:v>
                </c:pt>
                <c:pt idx="21">
                  <c:v>5.626680945704547E-3</c:v>
                </c:pt>
                <c:pt idx="22">
                  <c:v>5.8404880941794208E-3</c:v>
                </c:pt>
                <c:pt idx="23">
                  <c:v>4.8498693295642731E-3</c:v>
                </c:pt>
                <c:pt idx="24">
                  <c:v>3.8037490042830808E-3</c:v>
                </c:pt>
                <c:pt idx="25">
                  <c:v>9.7569220852693184E-4</c:v>
                </c:pt>
                <c:pt idx="26">
                  <c:v>1.6938487662360459E-3</c:v>
                </c:pt>
                <c:pt idx="27">
                  <c:v>1.0381314642762313E-3</c:v>
                </c:pt>
                <c:pt idx="28">
                  <c:v>4.8687272461996674E-2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47-42AA-93B8-0D6A45E3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13"/>
        <c:axId val="1028800960"/>
        <c:axId val="1028781376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 alojados lugar residen (2)'!$AG$6</c15:sqref>
                        </c15:formulaRef>
                      </c:ext>
                    </c:extLst>
                    <c:strCache>
                      <c:ptCount val="1"/>
                      <c:pt idx="0">
                        <c:v>cuota 2018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accent3"/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shade val="95000"/>
                                <a:satMod val="105000"/>
                              </a:schemeClr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'viaj alojados lugar residen (2)'!$B$8:$B$36</c15:sqref>
                        </c15:formulaRef>
                      </c:ext>
                    </c:extLst>
                    <c:strCache>
                      <c:ptCount val="29"/>
                      <c:pt idx="0">
                        <c:v>Total residentes en España</c:v>
                      </c:pt>
                      <c:pt idx="1">
                        <c:v>Canarias</c:v>
                      </c:pt>
                      <c:pt idx="2">
                        <c:v>Península</c:v>
                      </c:pt>
                      <c:pt idx="3">
                        <c:v>Total residentes en el extranjero</c:v>
                      </c:pt>
                      <c:pt idx="4">
                        <c:v>Reino Unido</c:v>
                      </c:pt>
                      <c:pt idx="5">
                        <c:v>Alemania</c:v>
                      </c:pt>
                      <c:pt idx="6">
                        <c:v>Francia</c:v>
                      </c:pt>
                      <c:pt idx="7">
                        <c:v>Países Bajos</c:v>
                      </c:pt>
                      <c:pt idx="8">
                        <c:v>Bélgica</c:v>
                      </c:pt>
                      <c:pt idx="9">
                        <c:v>Italia</c:v>
                      </c:pt>
                      <c:pt idx="10">
                        <c:v>Irlanda</c:v>
                      </c:pt>
                      <c:pt idx="11">
                        <c:v>Polonia</c:v>
                      </c:pt>
                      <c:pt idx="12">
                        <c:v>Dinamarca</c:v>
                      </c:pt>
                      <c:pt idx="13">
                        <c:v>Islandia</c:v>
                      </c:pt>
                      <c:pt idx="14">
                        <c:v>Suiza</c:v>
                      </c:pt>
                      <c:pt idx="15">
                        <c:v>Suecia</c:v>
                      </c:pt>
                      <c:pt idx="16">
                        <c:v>Estados Unidos</c:v>
                      </c:pt>
                      <c:pt idx="17">
                        <c:v>Finlandia</c:v>
                      </c:pt>
                      <c:pt idx="18">
                        <c:v>Rumanía</c:v>
                      </c:pt>
                      <c:pt idx="19">
                        <c:v>Lituania</c:v>
                      </c:pt>
                      <c:pt idx="20">
                        <c:v>Noruega</c:v>
                      </c:pt>
                      <c:pt idx="21">
                        <c:v>Austria</c:v>
                      </c:pt>
                      <c:pt idx="22">
                        <c:v>República Checa</c:v>
                      </c:pt>
                      <c:pt idx="23">
                        <c:v>Portugal</c:v>
                      </c:pt>
                      <c:pt idx="24">
                        <c:v>Hungría</c:v>
                      </c:pt>
                      <c:pt idx="25">
                        <c:v>Luxemburgo</c:v>
                      </c:pt>
                      <c:pt idx="26">
                        <c:v>Rusia</c:v>
                      </c:pt>
                      <c:pt idx="27">
                        <c:v>Canadá</c:v>
                      </c:pt>
                      <c:pt idx="28">
                        <c:v>Otros países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 entrados lugar residen acu'!$AH$10:$AH$38</c15:sqref>
                        </c15:formulaRef>
                      </c:ext>
                    </c:extLst>
                    <c:numCache>
                      <c:formatCode>0.0%</c:formatCode>
                      <c:ptCount val="29"/>
                      <c:pt idx="0">
                        <c:v>0.21590569187976624</c:v>
                      </c:pt>
                      <c:pt idx="1">
                        <c:v>8.9032338603969391E-2</c:v>
                      </c:pt>
                      <c:pt idx="2">
                        <c:v>0.12687335327579685</c:v>
                      </c:pt>
                      <c:pt idx="3">
                        <c:v>0.78409430812023373</c:v>
                      </c:pt>
                      <c:pt idx="4">
                        <c:v>0.34848392309466586</c:v>
                      </c:pt>
                      <c:pt idx="5">
                        <c:v>0.11921539359518947</c:v>
                      </c:pt>
                      <c:pt idx="6">
                        <c:v>3.3606876637495724E-2</c:v>
                      </c:pt>
                      <c:pt idx="7">
                        <c:v>3.0459126339331958E-2</c:v>
                      </c:pt>
                      <c:pt idx="8">
                        <c:v>2.7631967809275414E-2</c:v>
                      </c:pt>
                      <c:pt idx="9">
                        <c:v>2.7438673121456404E-2</c:v>
                      </c:pt>
                      <c:pt idx="10">
                        <c:v>2.1458171275648738E-2</c:v>
                      </c:pt>
                      <c:pt idx="11">
                        <c:v>1.166837701144488E-2</c:v>
                      </c:pt>
                      <c:pt idx="12">
                        <c:v>1.3203995920229252E-2</c:v>
                      </c:pt>
                      <c:pt idx="13">
                        <c:v>4.3388393235670297E-3</c:v>
                      </c:pt>
                      <c:pt idx="14">
                        <c:v>9.8161933072161787E-3</c:v>
                      </c:pt>
                      <c:pt idx="15">
                        <c:v>2.2450596316349127E-2</c:v>
                      </c:pt>
                      <c:pt idx="16">
                        <c:v>3.5128624862663452E-3</c:v>
                      </c:pt>
                      <c:pt idx="17">
                        <c:v>1.554456192018585E-2</c:v>
                      </c:pt>
                      <c:pt idx="18">
                        <c:v>3.0535638819926981E-3</c:v>
                      </c:pt>
                      <c:pt idx="19">
                        <c:v>1.9685184700456992E-3</c:v>
                      </c:pt>
                      <c:pt idx="20">
                        <c:v>1.1277089501033477E-2</c:v>
                      </c:pt>
                      <c:pt idx="21">
                        <c:v>6.0440385256000243E-3</c:v>
                      </c:pt>
                      <c:pt idx="22">
                        <c:v>2.0423463021987942E-3</c:v>
                      </c:pt>
                      <c:pt idx="23">
                        <c:v>2.2765818787572494E-3</c:v>
                      </c:pt>
                      <c:pt idx="24">
                        <c:v>2.0061035482327296E-3</c:v>
                      </c:pt>
                      <c:pt idx="25">
                        <c:v>5.8950405370728702E-4</c:v>
                      </c:pt>
                      <c:pt idx="26">
                        <c:v>1.0721590994257313E-2</c:v>
                      </c:pt>
                      <c:pt idx="27">
                        <c:v>5.7429104586967958E-4</c:v>
                      </c:pt>
                      <c:pt idx="28">
                        <c:v>5.4711121760216599E-2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BA47-42AA-93B8-0D6A45E37BEA}"/>
                  </c:ext>
                </c:extLst>
              </c15:ser>
            </c15:filteredBarSeries>
          </c:ext>
        </c:extLst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3405916821467353"/>
          <c:y val="8.3648622634156414E-2"/>
          <c:w val="0.6594083178532647"/>
          <c:h val="9.1841981290800193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 per esp'!$Z$8</c:f>
              <c:strCache>
                <c:ptCount val="1"/>
                <c:pt idx="0">
                  <c:v>verano julio-septiembre 2023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A787-4EDC-9C15-4B4C08B7BC4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A787-4EDC-9C15-4B4C08B7BC4F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7-4EDC-9C15-4B4C08B7B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 per esp'!$B$10:$B$12,'viaj entrados lugar res per esp'!$B$14:$B$38)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 per esp'!$Z$10:$Z$12,'viaj entrados lugar res per esp'!$Z$14:$Z$38)</c:f>
              <c:numCache>
                <c:formatCode>#,##0</c:formatCode>
                <c:ptCount val="28"/>
                <c:pt idx="0">
                  <c:v>343302</c:v>
                </c:pt>
                <c:pt idx="1">
                  <c:v>150269</c:v>
                </c:pt>
                <c:pt idx="2">
                  <c:v>193033</c:v>
                </c:pt>
                <c:pt idx="3">
                  <c:v>514405</c:v>
                </c:pt>
                <c:pt idx="4">
                  <c:v>86598</c:v>
                </c:pt>
                <c:pt idx="5">
                  <c:v>50965</c:v>
                </c:pt>
                <c:pt idx="6">
                  <c:v>46234</c:v>
                </c:pt>
                <c:pt idx="7">
                  <c:v>38799</c:v>
                </c:pt>
                <c:pt idx="8">
                  <c:v>35748</c:v>
                </c:pt>
                <c:pt idx="9">
                  <c:v>39231</c:v>
                </c:pt>
                <c:pt idx="10">
                  <c:v>27947</c:v>
                </c:pt>
                <c:pt idx="11">
                  <c:v>3880</c:v>
                </c:pt>
                <c:pt idx="12">
                  <c:v>9764</c:v>
                </c:pt>
                <c:pt idx="13">
                  <c:v>10372</c:v>
                </c:pt>
                <c:pt idx="14">
                  <c:v>2709</c:v>
                </c:pt>
                <c:pt idx="15">
                  <c:v>9913</c:v>
                </c:pt>
                <c:pt idx="16">
                  <c:v>698</c:v>
                </c:pt>
                <c:pt idx="17">
                  <c:v>11697</c:v>
                </c:pt>
                <c:pt idx="18">
                  <c:v>1657</c:v>
                </c:pt>
                <c:pt idx="19">
                  <c:v>2979</c:v>
                </c:pt>
                <c:pt idx="20">
                  <c:v>6594</c:v>
                </c:pt>
                <c:pt idx="21">
                  <c:v>8238</c:v>
                </c:pt>
                <c:pt idx="22">
                  <c:v>10523</c:v>
                </c:pt>
                <c:pt idx="23">
                  <c:v>4681</c:v>
                </c:pt>
                <c:pt idx="24">
                  <c:v>997</c:v>
                </c:pt>
                <c:pt idx="25">
                  <c:v>1696</c:v>
                </c:pt>
                <c:pt idx="26">
                  <c:v>912</c:v>
                </c:pt>
                <c:pt idx="27">
                  <c:v>55196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87-4EDC-9C15-4B4C08B7BC4F}"/>
            </c:ext>
          </c:extLst>
        </c:ser>
        <c:ser>
          <c:idx val="2"/>
          <c:order val="1"/>
          <c:tx>
            <c:strRef>
              <c:f>'viaj entrados lugar res per esp'!$AA$8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787-4EDC-9C15-4B4C08B7BC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787-4EDC-9C15-4B4C08B7BC4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787-4EDC-9C15-4B4C08B7BC4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787-4EDC-9C15-4B4C08B7BC4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787-4EDC-9C15-4B4C08B7BC4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787-4EDC-9C15-4B4C08B7BC4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787-4EDC-9C15-4B4C08B7BC4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787-4EDC-9C15-4B4C08B7BC4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787-4EDC-9C15-4B4C08B7BC4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787-4EDC-9C15-4B4C08B7BC4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787-4EDC-9C15-4B4C08B7BC4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787-4EDC-9C15-4B4C08B7BC4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787-4EDC-9C15-4B4C08B7BC4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787-4EDC-9C15-4B4C08B7BC4F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787-4EDC-9C15-4B4C08B7BC4F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787-4EDC-9C15-4B4C08B7BC4F}"/>
              </c:ext>
            </c:extLst>
          </c:dPt>
          <c:dLbls>
            <c:dLbl>
              <c:idx val="0"/>
              <c:layout>
                <c:manualLayout>
                  <c:x val="-1.2586532410321014E-3"/>
                  <c:y val="-0.2689458689458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87-4EDC-9C15-4B4C08B7BC4F}"/>
                </c:ext>
              </c:extLst>
            </c:dLbl>
            <c:dLbl>
              <c:idx val="1"/>
              <c:layout>
                <c:manualLayout>
                  <c:x val="-1.1537521427028816E-17"/>
                  <c:y val="-0.18689458689458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87-4EDC-9C15-4B4C08B7BC4F}"/>
                </c:ext>
              </c:extLst>
            </c:dLbl>
            <c:dLbl>
              <c:idx val="2"/>
              <c:layout>
                <c:manualLayout>
                  <c:x val="-1.2586532410321072E-3"/>
                  <c:y val="-0.200569800569800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87-4EDC-9C15-4B4C08B7BC4F}"/>
                </c:ext>
              </c:extLst>
            </c:dLbl>
            <c:dLbl>
              <c:idx val="3"/>
              <c:layout>
                <c:manualLayout>
                  <c:x val="-3.775959723096287E-3"/>
                  <c:y val="-0.42393162393162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7-4EDC-9C15-4B4C08B7BC4F}"/>
                </c:ext>
              </c:extLst>
            </c:dLbl>
            <c:dLbl>
              <c:idx val="4"/>
              <c:layout>
                <c:manualLayout>
                  <c:x val="-2.5173064820641681E-3"/>
                  <c:y val="-0.17321937321937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7-4EDC-9C15-4B4C08B7BC4F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87-4EDC-9C15-4B4C08B7BC4F}"/>
                </c:ext>
              </c:extLst>
            </c:dLbl>
            <c:dLbl>
              <c:idx val="6"/>
              <c:layout>
                <c:manualLayout>
                  <c:x val="-5.034612964128383E-3"/>
                  <c:y val="-0.11851851851851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7-4EDC-9C15-4B4C08B7BC4F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7-4EDC-9C15-4B4C08B7BC4F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87-4EDC-9C15-4B4C08B7BC4F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87-4EDC-9C15-4B4C08B7BC4F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7-4EDC-9C15-4B4C08B7BC4F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87-4EDC-9C15-4B4C08B7BC4F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87-4EDC-9C15-4B4C08B7BC4F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87-4EDC-9C15-4B4C08B7BC4F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87-4EDC-9C15-4B4C08B7BC4F}"/>
                </c:ext>
              </c:extLst>
            </c:dLbl>
            <c:dLbl>
              <c:idx val="15"/>
              <c:layout>
                <c:manualLayout>
                  <c:x val="-2.5173064820641915E-3"/>
                  <c:y val="-0.10028490028490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87-4EDC-9C15-4B4C08B7BC4F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87-4EDC-9C15-4B4C08B7BC4F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87-4EDC-9C15-4B4C08B7BC4F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87-4EDC-9C15-4B4C08B7BC4F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87-4EDC-9C15-4B4C08B7BC4F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87-4EDC-9C15-4B4C08B7BC4F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87-4EDC-9C15-4B4C08B7BC4F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87-4EDC-9C15-4B4C08B7BC4F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87-4EDC-9C15-4B4C08B7BC4F}"/>
                </c:ext>
              </c:extLst>
            </c:dLbl>
            <c:dLbl>
              <c:idx val="24"/>
              <c:layout>
                <c:manualLayout>
                  <c:x val="0"/>
                  <c:y val="-8.205128205128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87-4EDC-9C15-4B4C08B7BC4F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87-4EDC-9C15-4B4C08B7BC4F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87-4EDC-9C15-4B4C08B7BC4F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87-4EDC-9C15-4B4C08B7BC4F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 per esp'!$B$10:$B$12,'viaj entrados lugar res per esp'!$B$14:$B$38)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 per esp'!$AA$10:$AA$12,'viaj entrados lugar res per esp'!$AA$14:$AA$38)</c:f>
              <c:numCache>
                <c:formatCode>0.0%</c:formatCode>
                <c:ptCount val="28"/>
                <c:pt idx="0">
                  <c:v>-3.2556959885023495E-2</c:v>
                </c:pt>
                <c:pt idx="1">
                  <c:v>-2.0161579541082775E-2</c:v>
                </c:pt>
                <c:pt idx="2">
                  <c:v>-4.1991324803716257E-2</c:v>
                </c:pt>
                <c:pt idx="3">
                  <c:v>6.0880414943749628E-2</c:v>
                </c:pt>
                <c:pt idx="4">
                  <c:v>5.3080879938710801E-2</c:v>
                </c:pt>
                <c:pt idx="5">
                  <c:v>6.3077532800734248E-2</c:v>
                </c:pt>
                <c:pt idx="6">
                  <c:v>1.5640789069021555E-2</c:v>
                </c:pt>
                <c:pt idx="7">
                  <c:v>9.9744897959183731E-2</c:v>
                </c:pt>
                <c:pt idx="8">
                  <c:v>-7.1986708548583911E-2</c:v>
                </c:pt>
                <c:pt idx="9">
                  <c:v>0.12390419985102841</c:v>
                </c:pt>
                <c:pt idx="10">
                  <c:v>6.7005192425168003E-2</c:v>
                </c:pt>
                <c:pt idx="11">
                  <c:v>-0.22182109907741676</c:v>
                </c:pt>
                <c:pt idx="12">
                  <c:v>-0.14665268309736057</c:v>
                </c:pt>
                <c:pt idx="13">
                  <c:v>5.2140393588963274E-2</c:v>
                </c:pt>
                <c:pt idx="14">
                  <c:v>0.34709099950273492</c:v>
                </c:pt>
                <c:pt idx="15">
                  <c:v>0.5111280487804879</c:v>
                </c:pt>
                <c:pt idx="16">
                  <c:v>0.25765765765765769</c:v>
                </c:pt>
                <c:pt idx="17">
                  <c:v>0.31294196879559988</c:v>
                </c:pt>
                <c:pt idx="18">
                  <c:v>-7.1708683473389323E-2</c:v>
                </c:pt>
                <c:pt idx="19">
                  <c:v>1.5374787052810901</c:v>
                </c:pt>
                <c:pt idx="20">
                  <c:v>8.2047915982933928E-2</c:v>
                </c:pt>
                <c:pt idx="21">
                  <c:v>0.11189094344715889</c:v>
                </c:pt>
                <c:pt idx="22">
                  <c:v>0.11827842720510096</c:v>
                </c:pt>
                <c:pt idx="23">
                  <c:v>0.20768833849329216</c:v>
                </c:pt>
                <c:pt idx="24">
                  <c:v>-2.63671875E-2</c:v>
                </c:pt>
                <c:pt idx="25">
                  <c:v>9.1377091377091268E-2</c:v>
                </c:pt>
                <c:pt idx="26">
                  <c:v>-8.7999999999999967E-2</c:v>
                </c:pt>
                <c:pt idx="27">
                  <c:v>-9.0705413330697482E-2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787-4EDC-9C15-4B4C08B7BC4F}"/>
            </c:ext>
          </c:extLst>
        </c:ser>
        <c:ser>
          <c:idx val="0"/>
          <c:order val="2"/>
          <c:tx>
            <c:v>cuota s/ Canarias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87-4EDC-9C15-4B4C08B7BC4F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87-4EDC-9C15-4B4C08B7BC4F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87-4EDC-9C15-4B4C08B7BC4F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87-4EDC-9C15-4B4C08B7BC4F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87-4EDC-9C15-4B4C08B7BC4F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87-4EDC-9C15-4B4C08B7BC4F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787-4EDC-9C15-4B4C08B7BC4F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787-4EDC-9C15-4B4C08B7BC4F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787-4EDC-9C15-4B4C08B7BC4F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787-4EDC-9C15-4B4C08B7BC4F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787-4EDC-9C15-4B4C08B7BC4F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787-4EDC-9C15-4B4C08B7BC4F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787-4EDC-9C15-4B4C08B7BC4F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787-4EDC-9C15-4B4C08B7BC4F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787-4EDC-9C15-4B4C08B7BC4F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787-4EDC-9C15-4B4C08B7BC4F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787-4EDC-9C15-4B4C08B7BC4F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787-4EDC-9C15-4B4C08B7BC4F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787-4EDC-9C15-4B4C08B7BC4F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787-4EDC-9C15-4B4C08B7BC4F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787-4EDC-9C15-4B4C08B7BC4F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787-4EDC-9C15-4B4C08B7BC4F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787-4EDC-9C15-4B4C08B7BC4F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787-4EDC-9C15-4B4C08B7BC4F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787-4EDC-9C15-4B4C08B7BC4F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787-4EDC-9C15-4B4C08B7BC4F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787-4EDC-9C15-4B4C08B7BC4F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787-4EDC-9C15-4B4C08B7BC4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 per esp'!$B$10:$B$12,'viaj entrados lugar res per esp'!$B$14:$B$38)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 per esp'!$AG$10:$AG$12,'viaj entrados lugar res per esp'!$AG$14:$AG$38)</c:f>
              <c:numCache>
                <c:formatCode>0.0%</c:formatCode>
                <c:ptCount val="28"/>
                <c:pt idx="0">
                  <c:v>0.35174997925168777</c:v>
                </c:pt>
                <c:pt idx="1">
                  <c:v>0.2926282581813579</c:v>
                </c:pt>
                <c:pt idx="2">
                  <c:v>0.41739752804518365</c:v>
                </c:pt>
                <c:pt idx="3">
                  <c:v>0.44809344364826748</c:v>
                </c:pt>
                <c:pt idx="4">
                  <c:v>0.21569101175368813</c:v>
                </c:pt>
                <c:pt idx="5">
                  <c:v>0.34379363612447128</c:v>
                </c:pt>
                <c:pt idx="6">
                  <c:v>0.32741771004475667</c:v>
                </c:pt>
                <c:pt idx="7">
                  <c:v>0.49898400123463144</c:v>
                </c:pt>
                <c:pt idx="8">
                  <c:v>0.42782771042521872</c:v>
                </c:pt>
                <c:pt idx="9">
                  <c:v>0.28403767765477594</c:v>
                </c:pt>
                <c:pt idx="10">
                  <c:v>0.32747064751236205</c:v>
                </c:pt>
                <c:pt idx="11">
                  <c:v>0.15414564379643239</c:v>
                </c:pt>
                <c:pt idx="12">
                  <c:v>0.96826656088853624</c:v>
                </c:pt>
                <c:pt idx="13">
                  <c:v>0.30247003586947013</c:v>
                </c:pt>
                <c:pt idx="14">
                  <c:v>0.14453395934482208</c:v>
                </c:pt>
                <c:pt idx="15">
                  <c:v>0.69017614704448926</c:v>
                </c:pt>
                <c:pt idx="16">
                  <c:v>0.42431610942249243</c:v>
                </c:pt>
                <c:pt idx="17">
                  <c:v>0.66771320927046462</c:v>
                </c:pt>
                <c:pt idx="18">
                  <c:v>0.47478510028653292</c:v>
                </c:pt>
                <c:pt idx="19">
                  <c:v>0.10856413994169097</c:v>
                </c:pt>
                <c:pt idx="20">
                  <c:v>0.41398794575590153</c:v>
                </c:pt>
                <c:pt idx="21">
                  <c:v>0.42810372603024477</c:v>
                </c:pt>
                <c:pt idx="22">
                  <c:v>0.33689771090123261</c:v>
                </c:pt>
                <c:pt idx="23">
                  <c:v>0.48222931904810962</c:v>
                </c:pt>
                <c:pt idx="24">
                  <c:v>0.25234117944824097</c:v>
                </c:pt>
                <c:pt idx="25">
                  <c:v>0.60485021398002858</c:v>
                </c:pt>
                <c:pt idx="26">
                  <c:v>0.48562300319488816</c:v>
                </c:pt>
                <c:pt idx="27">
                  <c:v>0.46641485199550453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A787-4EDC-9C15-4B4C08B7B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517600010033E-2"/>
          <c:y val="0.23957000246764026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'viaj entrados lugar res per esp'!$AI$8</c:f>
              <c:strCache>
                <c:ptCount val="1"/>
                <c:pt idx="0">
                  <c:v>cuota verano julio-septiembre 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 per esp'!$AI$10:$AI$38</c:f>
              <c:numCache>
                <c:formatCode>0.0%</c:formatCode>
                <c:ptCount val="29"/>
                <c:pt idx="0">
                  <c:v>0.28457883307412796</c:v>
                </c:pt>
                <c:pt idx="1">
                  <c:v>0.1221028523739788</c:v>
                </c:pt>
                <c:pt idx="2">
                  <c:v>0.16247598070014915</c:v>
                </c:pt>
                <c:pt idx="3">
                  <c:v>0.71542116692587199</c:v>
                </c:pt>
                <c:pt idx="4">
                  <c:v>0.35372734142882284</c:v>
                </c:pt>
                <c:pt idx="5">
                  <c:v>8.9177001037617831E-2</c:v>
                </c:pt>
                <c:pt idx="6">
                  <c:v>3.3891003144706673E-2</c:v>
                </c:pt>
                <c:pt idx="7">
                  <c:v>3.0452450745006413E-2</c:v>
                </c:pt>
                <c:pt idx="8">
                  <c:v>2.5817014543372506E-2</c:v>
                </c:pt>
                <c:pt idx="9">
                  <c:v>2.7130162507037564E-2</c:v>
                </c:pt>
                <c:pt idx="10">
                  <c:v>2.520543319947028E-2</c:v>
                </c:pt>
                <c:pt idx="11">
                  <c:v>1.2248349805416794E-2</c:v>
                </c:pt>
                <c:pt idx="12">
                  <c:v>4.4395390524152286E-3</c:v>
                </c:pt>
                <c:pt idx="13">
                  <c:v>4.2093997185770225E-3</c:v>
                </c:pt>
                <c:pt idx="14">
                  <c:v>7.4170164545642042E-3</c:v>
                </c:pt>
                <c:pt idx="15">
                  <c:v>3.35812308233812E-3</c:v>
                </c:pt>
                <c:pt idx="16">
                  <c:v>3.1064828418783511E-3</c:v>
                </c:pt>
                <c:pt idx="17">
                  <c:v>6.6573177539356611E-4</c:v>
                </c:pt>
                <c:pt idx="18">
                  <c:v>5.4898981573723027E-3</c:v>
                </c:pt>
                <c:pt idx="19">
                  <c:v>1.5568249053761027E-3</c:v>
                </c:pt>
                <c:pt idx="20">
                  <c:v>4.1074694945933184E-3</c:v>
                </c:pt>
                <c:pt idx="21">
                  <c:v>5.2279056285391883E-3</c:v>
                </c:pt>
                <c:pt idx="22">
                  <c:v>2.4956978278510003E-3</c:v>
                </c:pt>
                <c:pt idx="23">
                  <c:v>4.6879939733755066E-3</c:v>
                </c:pt>
                <c:pt idx="24">
                  <c:v>2.4168611702386042E-3</c:v>
                </c:pt>
                <c:pt idx="25">
                  <c:v>4.8815021329695699E-4</c:v>
                </c:pt>
                <c:pt idx="26">
                  <c:v>1.3539996862460293E-2</c:v>
                </c:pt>
                <c:pt idx="27">
                  <c:v>5.8450612815655204E-4</c:v>
                </c:pt>
                <c:pt idx="28">
                  <c:v>5.398081322799482E-2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0-4457-B1ED-59021C74BCF8}"/>
            </c:ext>
          </c:extLst>
        </c:ser>
        <c:ser>
          <c:idx val="1"/>
          <c:order val="2"/>
          <c:tx>
            <c:strRef>
              <c:f>'viaj entrados lugar res per esp'!$AJ$8</c:f>
              <c:strCache>
                <c:ptCount val="1"/>
                <c:pt idx="0">
                  <c:v>cuota verano julio-septiembre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 per esp'!$AJ$10:$AJ$38</c:f>
              <c:numCache>
                <c:formatCode>0.0%</c:formatCode>
                <c:ptCount val="29"/>
                <c:pt idx="0">
                  <c:v>0.58923799871003413</c:v>
                </c:pt>
                <c:pt idx="1">
                  <c:v>0.27273285699527294</c:v>
                </c:pt>
                <c:pt idx="2">
                  <c:v>0.31650514171476118</c:v>
                </c:pt>
                <c:pt idx="3">
                  <c:v>0.41076200128996593</c:v>
                </c:pt>
                <c:pt idx="4">
                  <c:v>0.11191989925980528</c:v>
                </c:pt>
                <c:pt idx="5">
                  <c:v>5.5306590273880421E-2</c:v>
                </c:pt>
                <c:pt idx="6">
                  <c:v>2.5978014736883253E-2</c:v>
                </c:pt>
                <c:pt idx="7">
                  <c:v>2.3886706370812149E-2</c:v>
                </c:pt>
                <c:pt idx="8">
                  <c:v>5.0470614185716002E-2</c:v>
                </c:pt>
                <c:pt idx="9">
                  <c:v>2.105827462871598E-2</c:v>
                </c:pt>
                <c:pt idx="10">
                  <c:v>7.6169415522589759E-3</c:v>
                </c:pt>
                <c:pt idx="11">
                  <c:v>2.3423212126796388E-2</c:v>
                </c:pt>
                <c:pt idx="12">
                  <c:v>4.8303918201642336E-4</c:v>
                </c:pt>
                <c:pt idx="13">
                  <c:v>9.0465141603075815E-4</c:v>
                </c:pt>
                <c:pt idx="14">
                  <c:v>5.765756710196036E-3</c:v>
                </c:pt>
                <c:pt idx="15">
                  <c:v>7.3991551002515715E-4</c:v>
                </c:pt>
                <c:pt idx="16">
                  <c:v>1.2732131040432892E-3</c:v>
                </c:pt>
                <c:pt idx="17">
                  <c:v>2.7921340000949325E-4</c:v>
                </c:pt>
                <c:pt idx="18">
                  <c:v>8.7002895442958098E-3</c:v>
                </c:pt>
                <c:pt idx="19">
                  <c:v>6.3660655202164461E-4</c:v>
                </c:pt>
                <c:pt idx="20">
                  <c:v>2.4570779200835404E-4</c:v>
                </c:pt>
                <c:pt idx="21">
                  <c:v>1.9405331300659781E-3</c:v>
                </c:pt>
                <c:pt idx="22">
                  <c:v>3.353352934114014E-3</c:v>
                </c:pt>
                <c:pt idx="23">
                  <c:v>4.6684480481587274E-3</c:v>
                </c:pt>
                <c:pt idx="24">
                  <c:v>2.4403251160829711E-3</c:v>
                </c:pt>
                <c:pt idx="25">
                  <c:v>7.7062898402620143E-4</c:v>
                </c:pt>
                <c:pt idx="26">
                  <c:v>1.7702129560601871E-3</c:v>
                </c:pt>
                <c:pt idx="27">
                  <c:v>1.2006176200408209E-4</c:v>
                </c:pt>
                <c:pt idx="28">
                  <c:v>5.7914540630928622E-2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0-4457-B1ED-59021C74BCF8}"/>
            </c:ext>
          </c:extLst>
        </c:ser>
        <c:ser>
          <c:idx val="3"/>
          <c:order val="3"/>
          <c:tx>
            <c:strRef>
              <c:f>'viaj entrados lugar res per esp'!$AK$8</c:f>
              <c:strCache>
                <c:ptCount val="1"/>
                <c:pt idx="0">
                  <c:v>cuota verano julio-septiembre 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 per esp'!$AK$10:$AK$38</c:f>
              <c:numCache>
                <c:formatCode>0.0%</c:formatCode>
                <c:ptCount val="29"/>
                <c:pt idx="0">
                  <c:v>0.42133994284508136</c:v>
                </c:pt>
                <c:pt idx="1">
                  <c:v>0.18568523337837137</c:v>
                </c:pt>
                <c:pt idx="2">
                  <c:v>0.23565470946670997</c:v>
                </c:pt>
                <c:pt idx="3">
                  <c:v>0.57866005715491864</c:v>
                </c:pt>
                <c:pt idx="4">
                  <c:v>0.16387232789379955</c:v>
                </c:pt>
                <c:pt idx="5">
                  <c:v>8.54833837430784E-2</c:v>
                </c:pt>
                <c:pt idx="6">
                  <c:v>4.7339237572091415E-2</c:v>
                </c:pt>
                <c:pt idx="7">
                  <c:v>4.260455545682857E-2</c:v>
                </c:pt>
                <c:pt idx="8">
                  <c:v>4.0483680766649432E-2</c:v>
                </c:pt>
                <c:pt idx="9">
                  <c:v>2.968845387223942E-2</c:v>
                </c:pt>
                <c:pt idx="10">
                  <c:v>1.8150036085204053E-2</c:v>
                </c:pt>
                <c:pt idx="11">
                  <c:v>3.0951120031648811E-2</c:v>
                </c:pt>
                <c:pt idx="12">
                  <c:v>3.8297081711816355E-3</c:v>
                </c:pt>
                <c:pt idx="13">
                  <c:v>8.6794079245888743E-3</c:v>
                </c:pt>
                <c:pt idx="14">
                  <c:v>1.0488091882661785E-2</c:v>
                </c:pt>
                <c:pt idx="15">
                  <c:v>8.8475106264922275E-4</c:v>
                </c:pt>
                <c:pt idx="16">
                  <c:v>3.2723150017126253E-3</c:v>
                </c:pt>
                <c:pt idx="17">
                  <c:v>7.1791229083536926E-4</c:v>
                </c:pt>
                <c:pt idx="18">
                  <c:v>7.7023899654062337E-3</c:v>
                </c:pt>
                <c:pt idx="19">
                  <c:v>1.5432586392781444E-3</c:v>
                </c:pt>
                <c:pt idx="20">
                  <c:v>3.058710816587313E-4</c:v>
                </c:pt>
                <c:pt idx="21">
                  <c:v>5.3224096068798243E-3</c:v>
                </c:pt>
                <c:pt idx="22">
                  <c:v>6.3411372590159295E-3</c:v>
                </c:pt>
                <c:pt idx="23">
                  <c:v>6.4637384776973219E-3</c:v>
                </c:pt>
                <c:pt idx="24">
                  <c:v>3.8360278216291298E-3</c:v>
                </c:pt>
                <c:pt idx="25">
                  <c:v>1.0035604910621184E-3</c:v>
                </c:pt>
                <c:pt idx="26">
                  <c:v>1.4724785542662064E-3</c:v>
                </c:pt>
                <c:pt idx="27">
                  <c:v>3.0966287192722795E-4</c:v>
                </c:pt>
                <c:pt idx="28">
                  <c:v>4.71038672009585E-2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70-4457-B1ED-59021C74BCF8}"/>
            </c:ext>
          </c:extLst>
        </c:ser>
        <c:ser>
          <c:idx val="4"/>
          <c:order val="4"/>
          <c:tx>
            <c:strRef>
              <c:f>'viaj entrados lugar res per esp'!$AL$8</c:f>
              <c:strCache>
                <c:ptCount val="1"/>
                <c:pt idx="0">
                  <c:v>cuota verano julio-septiembre 2022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 per esp'!$AL$10:$AL$38</c:f>
              <c:numCache>
                <c:formatCode>0.0%</c:formatCode>
                <c:ptCount val="29"/>
                <c:pt idx="0">
                  <c:v>0.27536230759441416</c:v>
                </c:pt>
                <c:pt idx="1">
                  <c:v>0.11900590059316325</c:v>
                </c:pt>
                <c:pt idx="2">
                  <c:v>0.15635640700125089</c:v>
                </c:pt>
                <c:pt idx="3">
                  <c:v>0.72463769240558584</c:v>
                </c:pt>
                <c:pt idx="4">
                  <c:v>0.37626369226280454</c:v>
                </c:pt>
                <c:pt idx="5">
                  <c:v>6.3811609362729727E-2</c:v>
                </c:pt>
                <c:pt idx="6">
                  <c:v>3.7201517206700792E-2</c:v>
                </c:pt>
                <c:pt idx="7">
                  <c:v>3.5324408466311366E-2</c:v>
                </c:pt>
                <c:pt idx="8">
                  <c:v>2.7376765754832062E-2</c:v>
                </c:pt>
                <c:pt idx="9">
                  <c:v>2.9891734513658896E-2</c:v>
                </c:pt>
                <c:pt idx="10">
                  <c:v>2.7086547206297277E-2</c:v>
                </c:pt>
                <c:pt idx="11">
                  <c:v>2.0324610222521581E-2</c:v>
                </c:pt>
                <c:pt idx="12">
                  <c:v>3.869063323514531E-3</c:v>
                </c:pt>
                <c:pt idx="13">
                  <c:v>8.8788252201470654E-3</c:v>
                </c:pt>
                <c:pt idx="14">
                  <c:v>7.6496643087056249E-3</c:v>
                </c:pt>
                <c:pt idx="15">
                  <c:v>1.5605066874423831E-3</c:v>
                </c:pt>
                <c:pt idx="16">
                  <c:v>5.0904643807170727E-3</c:v>
                </c:pt>
                <c:pt idx="17">
                  <c:v>4.3067191025883769E-4</c:v>
                </c:pt>
                <c:pt idx="18">
                  <c:v>6.913254141434207E-3</c:v>
                </c:pt>
                <c:pt idx="19">
                  <c:v>1.3851339816432888E-3</c:v>
                </c:pt>
                <c:pt idx="20">
                  <c:v>9.1100688764662245E-4</c:v>
                </c:pt>
                <c:pt idx="21">
                  <c:v>4.7288551731844266E-3</c:v>
                </c:pt>
                <c:pt idx="22">
                  <c:v>5.7492760055995107E-3</c:v>
                </c:pt>
                <c:pt idx="23">
                  <c:v>7.3020228388029958E-3</c:v>
                </c:pt>
                <c:pt idx="24">
                  <c:v>3.0077195029968558E-3</c:v>
                </c:pt>
                <c:pt idx="25">
                  <c:v>7.9460907406315279E-4</c:v>
                </c:pt>
                <c:pt idx="26">
                  <c:v>1.2058813487247455E-3</c:v>
                </c:pt>
                <c:pt idx="27">
                  <c:v>7.759854238897977E-4</c:v>
                </c:pt>
                <c:pt idx="28">
                  <c:v>4.1634263257740049E-2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70-4457-B1ED-59021C74BCF8}"/>
            </c:ext>
          </c:extLst>
        </c:ser>
        <c:ser>
          <c:idx val="5"/>
          <c:order val="5"/>
          <c:tx>
            <c:strRef>
              <c:f>'viaj entrados lugar res per esp'!$AM$8</c:f>
              <c:strCache>
                <c:ptCount val="1"/>
                <c:pt idx="0">
                  <c:v>cuota verano julio-septiembre 2023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'viaj entrados lugar res per esp'!$AM$10:$AM$38</c:f>
              <c:numCache>
                <c:formatCode>0.0%</c:formatCode>
                <c:ptCount val="29"/>
                <c:pt idx="0">
                  <c:v>0.2589522038718145</c:v>
                </c:pt>
                <c:pt idx="1">
                  <c:v>0.11334769014923797</c:v>
                </c:pt>
                <c:pt idx="2">
                  <c:v>0.14560451372257655</c:v>
                </c:pt>
                <c:pt idx="3">
                  <c:v>0.7410477961281855</c:v>
                </c:pt>
                <c:pt idx="4">
                  <c:v>0.38801495019743765</c:v>
                </c:pt>
                <c:pt idx="5">
                  <c:v>6.5320746604713611E-2</c:v>
                </c:pt>
                <c:pt idx="6">
                  <c:v>3.8442826054980825E-2</c:v>
                </c:pt>
                <c:pt idx="7">
                  <c:v>3.4874239572765295E-2</c:v>
                </c:pt>
                <c:pt idx="8">
                  <c:v>2.926602978725009E-2</c:v>
                </c:pt>
                <c:pt idx="9">
                  <c:v>2.6964664884007738E-2</c:v>
                </c:pt>
                <c:pt idx="10">
                  <c:v>2.9591886764700336E-2</c:v>
                </c:pt>
                <c:pt idx="11">
                  <c:v>2.1080381825930521E-2</c:v>
                </c:pt>
                <c:pt idx="12">
                  <c:v>2.9266784085809003E-3</c:v>
                </c:pt>
                <c:pt idx="13">
                  <c:v>7.3649711292226574E-3</c:v>
                </c:pt>
                <c:pt idx="14">
                  <c:v>7.8235846530415199E-3</c:v>
                </c:pt>
                <c:pt idx="15">
                  <c:v>2.0433947960942422E-3</c:v>
                </c:pt>
                <c:pt idx="16">
                  <c:v>7.4773616145006353E-3</c:v>
                </c:pt>
                <c:pt idx="17">
                  <c:v>5.2650039412099707E-4</c:v>
                </c:pt>
                <c:pt idx="18">
                  <c:v>8.8230302436007203E-3</c:v>
                </c:pt>
                <c:pt idx="19">
                  <c:v>1.2498727121181834E-3</c:v>
                </c:pt>
                <c:pt idx="20">
                  <c:v>2.247055407000645E-3</c:v>
                </c:pt>
                <c:pt idx="21">
                  <c:v>4.9738446974697051E-3</c:v>
                </c:pt>
                <c:pt idx="22">
                  <c:v>6.2139115283220249E-3</c:v>
                </c:pt>
                <c:pt idx="23">
                  <c:v>7.9374837354373243E-3</c:v>
                </c:pt>
                <c:pt idx="24">
                  <c:v>3.5308715542698957E-3</c:v>
                </c:pt>
                <c:pt idx="25">
                  <c:v>7.5203566323586539E-4</c:v>
                </c:pt>
                <c:pt idx="26">
                  <c:v>1.2792903559157749E-3</c:v>
                </c:pt>
                <c:pt idx="27">
                  <c:v>6.8792028572829407E-4</c:v>
                </c:pt>
                <c:pt idx="28">
                  <c:v>4.1634263257740049E-2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70-4457-B1ED-59021C74B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13"/>
        <c:axId val="1028800960"/>
        <c:axId val="1028781376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 alojados lugar residen (2)'!$AG$6</c15:sqref>
                        </c15:formulaRef>
                      </c:ext>
                    </c:extLst>
                    <c:strCache>
                      <c:ptCount val="1"/>
                      <c:pt idx="0">
                        <c:v>cuota 2018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accent3"/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shade val="95000"/>
                                <a:satMod val="105000"/>
                              </a:schemeClr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'viaj alojados lugar residen (2)'!$B$8:$B$36</c15:sqref>
                        </c15:formulaRef>
                      </c:ext>
                    </c:extLst>
                    <c:strCache>
                      <c:ptCount val="29"/>
                      <c:pt idx="0">
                        <c:v>Total residentes en España</c:v>
                      </c:pt>
                      <c:pt idx="1">
                        <c:v>Canarias</c:v>
                      </c:pt>
                      <c:pt idx="2">
                        <c:v>Península</c:v>
                      </c:pt>
                      <c:pt idx="3">
                        <c:v>Total residentes en el extranjero</c:v>
                      </c:pt>
                      <c:pt idx="4">
                        <c:v>Reino Unido</c:v>
                      </c:pt>
                      <c:pt idx="5">
                        <c:v>Alemania</c:v>
                      </c:pt>
                      <c:pt idx="6">
                        <c:v>Francia</c:v>
                      </c:pt>
                      <c:pt idx="7">
                        <c:v>Países Bajos</c:v>
                      </c:pt>
                      <c:pt idx="8">
                        <c:v>Bélgica</c:v>
                      </c:pt>
                      <c:pt idx="9">
                        <c:v>Italia</c:v>
                      </c:pt>
                      <c:pt idx="10">
                        <c:v>Irlanda</c:v>
                      </c:pt>
                      <c:pt idx="11">
                        <c:v>Polonia</c:v>
                      </c:pt>
                      <c:pt idx="12">
                        <c:v>Dinamarca</c:v>
                      </c:pt>
                      <c:pt idx="13">
                        <c:v>Islandia</c:v>
                      </c:pt>
                      <c:pt idx="14">
                        <c:v>Suiza</c:v>
                      </c:pt>
                      <c:pt idx="15">
                        <c:v>Suecia</c:v>
                      </c:pt>
                      <c:pt idx="16">
                        <c:v>Estados Unidos</c:v>
                      </c:pt>
                      <c:pt idx="17">
                        <c:v>Finlandia</c:v>
                      </c:pt>
                      <c:pt idx="18">
                        <c:v>Rumanía</c:v>
                      </c:pt>
                      <c:pt idx="19">
                        <c:v>Lituania</c:v>
                      </c:pt>
                      <c:pt idx="20">
                        <c:v>Noruega</c:v>
                      </c:pt>
                      <c:pt idx="21">
                        <c:v>Austria</c:v>
                      </c:pt>
                      <c:pt idx="22">
                        <c:v>República Checa</c:v>
                      </c:pt>
                      <c:pt idx="23">
                        <c:v>Portugal</c:v>
                      </c:pt>
                      <c:pt idx="24">
                        <c:v>Hungría</c:v>
                      </c:pt>
                      <c:pt idx="25">
                        <c:v>Luxemburgo</c:v>
                      </c:pt>
                      <c:pt idx="26">
                        <c:v>Rusia</c:v>
                      </c:pt>
                      <c:pt idx="27">
                        <c:v>Canadá</c:v>
                      </c:pt>
                      <c:pt idx="28">
                        <c:v>Otros países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 entrados lugar res per esp'!$AH$10:$AH$38</c15:sqref>
                        </c15:formulaRef>
                      </c:ext>
                    </c:extLst>
                    <c:numCache>
                      <c:formatCode>0.0%</c:formatCode>
                      <c:ptCount val="29"/>
                      <c:pt idx="0">
                        <c:v>0.27720400938978862</c:v>
                      </c:pt>
                      <c:pt idx="1">
                        <c:v>0.11988290858691174</c:v>
                      </c:pt>
                      <c:pt idx="2">
                        <c:v>0.15732110080287687</c:v>
                      </c:pt>
                      <c:pt idx="3">
                        <c:v>0.72279599061021138</c:v>
                      </c:pt>
                      <c:pt idx="4">
                        <c:v>0.34475944909910472</c:v>
                      </c:pt>
                      <c:pt idx="5">
                        <c:v>0.10891046611809657</c:v>
                      </c:pt>
                      <c:pt idx="6">
                        <c:v>3.165619888371396E-2</c:v>
                      </c:pt>
                      <c:pt idx="7">
                        <c:v>3.2045619139186132E-2</c:v>
                      </c:pt>
                      <c:pt idx="8">
                        <c:v>2.5253006105859878E-2</c:v>
                      </c:pt>
                      <c:pt idx="9">
                        <c:v>2.8140490966074395E-2</c:v>
                      </c:pt>
                      <c:pt idx="10">
                        <c:v>2.3530660406807596E-2</c:v>
                      </c:pt>
                      <c:pt idx="11">
                        <c:v>1.2974171838126039E-2</c:v>
                      </c:pt>
                      <c:pt idx="12">
                        <c:v>4.2391399353203388E-3</c:v>
                      </c:pt>
                      <c:pt idx="13">
                        <c:v>3.840354864085307E-3</c:v>
                      </c:pt>
                      <c:pt idx="14">
                        <c:v>8.8419468827649929E-3</c:v>
                      </c:pt>
                      <c:pt idx="15">
                        <c:v>2.9389913469102351E-3</c:v>
                      </c:pt>
                      <c:pt idx="16">
                        <c:v>2.8476843932223705E-3</c:v>
                      </c:pt>
                      <c:pt idx="17">
                        <c:v>7.7103649780863308E-4</c:v>
                      </c:pt>
                      <c:pt idx="18">
                        <c:v>4.4147302308739245E-3</c:v>
                      </c:pt>
                      <c:pt idx="19">
                        <c:v>8.4127261603006735E-4</c:v>
                      </c:pt>
                      <c:pt idx="20">
                        <c:v>3.6663253711588647E-3</c:v>
                      </c:pt>
                      <c:pt idx="21">
                        <c:v>5.274732478429708E-3</c:v>
                      </c:pt>
                      <c:pt idx="22">
                        <c:v>2.6088815912694943E-3</c:v>
                      </c:pt>
                      <c:pt idx="23">
                        <c:v>4.8103936968546708E-3</c:v>
                      </c:pt>
                      <c:pt idx="24">
                        <c:v>2.1983905003308902E-3</c:v>
                      </c:pt>
                      <c:pt idx="25">
                        <c:v>5.1584526827075556E-4</c:v>
                      </c:pt>
                      <c:pt idx="26">
                        <c:v>1.1440683256958057E-2</c:v>
                      </c:pt>
                      <c:pt idx="27">
                        <c:v>3.9488306466717445E-4</c:v>
                      </c:pt>
                      <c:pt idx="28">
                        <c:v>5.5880636058286616E-2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AD70-4457-B1ED-59021C74BCF8}"/>
                  </c:ext>
                </c:extLst>
              </c15:ser>
            </c15:filteredBarSeries>
          </c:ext>
        </c:extLst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3405916821467353"/>
          <c:y val="8.3648622634156414E-2"/>
          <c:w val="0.6594083178532647"/>
          <c:h val="9.1841981290800193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 cuota mercado Canar  '!$Y$7</c:f>
              <c:strCache>
                <c:ptCount val="1"/>
                <c:pt idx="0">
                  <c:v>acumulado noviembre 2023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B314-4EBC-B616-5542CCB9493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B314-4EBC-B616-5542CCB94937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4-4EBC-B616-5542CCB94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'!$B$9:$B$11,'viaj entr cuota mercado Canar  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'!$Y$9:$Y$11,'viaj entr cuota mercado Canar  '!$Y$13:$Y$37)</c:f>
              <c:numCache>
                <c:formatCode>0.0%</c:formatCode>
                <c:ptCount val="28"/>
                <c:pt idx="0">
                  <c:v>0.38200206274266701</c:v>
                </c:pt>
                <c:pt idx="1">
                  <c:v>0.32502887774899347</c:v>
                </c:pt>
                <c:pt idx="2">
                  <c:v>0.43615945516237309</c:v>
                </c:pt>
                <c:pt idx="3">
                  <c:v>0.45148630645318277</c:v>
                </c:pt>
                <c:pt idx="4">
                  <c:v>0.23344348736840204</c:v>
                </c:pt>
                <c:pt idx="5">
                  <c:v>0.37575824028783394</c:v>
                </c:pt>
                <c:pt idx="6">
                  <c:v>0.31597210629986977</c:v>
                </c:pt>
                <c:pt idx="7">
                  <c:v>0.51667371952786134</c:v>
                </c:pt>
                <c:pt idx="8">
                  <c:v>0.45594493399911329</c:v>
                </c:pt>
                <c:pt idx="9">
                  <c:v>0.29402145801004487</c:v>
                </c:pt>
                <c:pt idx="10">
                  <c:v>0.35628358696889889</c:v>
                </c:pt>
                <c:pt idx="11">
                  <c:v>0.2825726646190726</c:v>
                </c:pt>
                <c:pt idx="12">
                  <c:v>0.87051168186184769</c:v>
                </c:pt>
                <c:pt idx="13">
                  <c:v>0.32930147297619133</c:v>
                </c:pt>
                <c:pt idx="14">
                  <c:v>0.21994775641145761</c:v>
                </c:pt>
                <c:pt idx="15">
                  <c:v>0.61029468636398798</c:v>
                </c:pt>
                <c:pt idx="16">
                  <c:v>0.40486783369476925</c:v>
                </c:pt>
                <c:pt idx="17">
                  <c:v>0.62827666267225879</c:v>
                </c:pt>
                <c:pt idx="18">
                  <c:v>0.62338995397503394</c:v>
                </c:pt>
                <c:pt idx="19">
                  <c:v>0.19794741894919027</c:v>
                </c:pt>
                <c:pt idx="20">
                  <c:v>0.3865786546877934</c:v>
                </c:pt>
                <c:pt idx="21">
                  <c:v>0.44340345388961599</c:v>
                </c:pt>
                <c:pt idx="22">
                  <c:v>0.37018196989633811</c:v>
                </c:pt>
                <c:pt idx="23">
                  <c:v>0.51320380087930795</c:v>
                </c:pt>
                <c:pt idx="24">
                  <c:v>0.28639308855291579</c:v>
                </c:pt>
                <c:pt idx="25">
                  <c:v>0.62269108895586989</c:v>
                </c:pt>
                <c:pt idx="26">
                  <c:v>0.47784013934584868</c:v>
                </c:pt>
                <c:pt idx="27">
                  <c:v>0.48616268890768899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14-4EBC-B616-5542CCB94937}"/>
            </c:ext>
          </c:extLst>
        </c:ser>
        <c:ser>
          <c:idx val="2"/>
          <c:order val="1"/>
          <c:tx>
            <c:strRef>
              <c:f>'viaj entr cuota mercado Canar  '!$Z$7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314-4EBC-B616-5542CCB949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314-4EBC-B616-5542CCB949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314-4EBC-B616-5542CCB949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314-4EBC-B616-5542CCB949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314-4EBC-B616-5542CCB9493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314-4EBC-B616-5542CCB9493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314-4EBC-B616-5542CCB9493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314-4EBC-B616-5542CCB9493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314-4EBC-B616-5542CCB9493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314-4EBC-B616-5542CCB9493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314-4EBC-B616-5542CCB9493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314-4EBC-B616-5542CCB94937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314-4EBC-B616-5542CCB94937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314-4EBC-B616-5542CCB94937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314-4EBC-B616-5542CCB94937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314-4EBC-B616-5542CCB94937}"/>
              </c:ext>
            </c:extLst>
          </c:dPt>
          <c:dLbls>
            <c:dLbl>
              <c:idx val="0"/>
              <c:layout>
                <c:manualLayout>
                  <c:x val="-1.2586532410320957E-3"/>
                  <c:y val="-0.23475783475783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14-4EBC-B616-5542CCB94937}"/>
                </c:ext>
              </c:extLst>
            </c:dLbl>
            <c:dLbl>
              <c:idx val="1"/>
              <c:layout>
                <c:manualLayout>
                  <c:x val="-2.5173064820642028E-3"/>
                  <c:y val="-0.13675213675213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14-4EBC-B616-5542CCB94937}"/>
                </c:ext>
              </c:extLst>
            </c:dLbl>
            <c:dLbl>
              <c:idx val="2"/>
              <c:layout>
                <c:manualLayout>
                  <c:x val="-1.2586532410321072E-3"/>
                  <c:y val="-0.18689458689458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14-4EBC-B616-5542CCB94937}"/>
                </c:ext>
              </c:extLst>
            </c:dLbl>
            <c:dLbl>
              <c:idx val="3"/>
              <c:layout>
                <c:manualLayout>
                  <c:x val="0"/>
                  <c:y val="-0.41025641025641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4-4EBC-B616-5542CCB94937}"/>
                </c:ext>
              </c:extLst>
            </c:dLbl>
            <c:dLbl>
              <c:idx val="4"/>
              <c:layout>
                <c:manualLayout>
                  <c:x val="-6.2932662051604785E-3"/>
                  <c:y val="-0.19373219373219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14-4EBC-B616-5542CCB94937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14-4EBC-B616-5542CCB94937}"/>
                </c:ext>
              </c:extLst>
            </c:dLbl>
            <c:dLbl>
              <c:idx val="6"/>
              <c:layout>
                <c:manualLayout>
                  <c:x val="-5.034612964128383E-3"/>
                  <c:y val="-0.11851851851851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14-4EBC-B616-5542CCB94937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14-4EBC-B616-5542CCB94937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14-4EBC-B616-5542CCB94937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14-4EBC-B616-5542CCB94937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14-4EBC-B616-5542CCB94937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14-4EBC-B616-5542CCB94937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14-4EBC-B616-5542CCB94937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14-4EBC-B616-5542CCB94937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14-4EBC-B616-5542CCB94937}"/>
                </c:ext>
              </c:extLst>
            </c:dLbl>
            <c:dLbl>
              <c:idx val="15"/>
              <c:layout>
                <c:manualLayout>
                  <c:x val="-2.5173064820641915E-3"/>
                  <c:y val="-7.9772079772079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14-4EBC-B616-5542CCB94937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14-4EBC-B616-5542CCB94937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14-4EBC-B616-5542CCB94937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14-4EBC-B616-5542CCB94937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14-4EBC-B616-5542CCB94937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14-4EBC-B616-5542CCB94937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14-4EBC-B616-5542CCB94937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14-4EBC-B616-5542CCB94937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14-4EBC-B616-5542CCB94937}"/>
                </c:ext>
              </c:extLst>
            </c:dLbl>
            <c:dLbl>
              <c:idx val="24"/>
              <c:layout>
                <c:manualLayout>
                  <c:x val="0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314-4EBC-B616-5542CCB94937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14-4EBC-B616-5542CCB94937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14-4EBC-B616-5542CCB94937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14-4EBC-B616-5542CCB94937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'!$B$9:$B$11,'viaj entr cuota mercado Canar  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'!$Z$9:$Z$11,'viaj entr cuota mercado Canar  '!$Z$13:$Z$37)</c:f>
              <c:numCache>
                <c:formatCode>0.0%</c:formatCode>
                <c:ptCount val="28"/>
                <c:pt idx="0">
                  <c:v>1.6210076439888255E-2</c:v>
                </c:pt>
                <c:pt idx="1">
                  <c:v>-1.0683624791913204E-2</c:v>
                </c:pt>
                <c:pt idx="2">
                  <c:v>3.9331715294037783E-2</c:v>
                </c:pt>
                <c:pt idx="3">
                  <c:v>-1.4012118555341013E-2</c:v>
                </c:pt>
                <c:pt idx="4">
                  <c:v>3.9601978412643124E-2</c:v>
                </c:pt>
                <c:pt idx="5">
                  <c:v>4.222684487799655E-2</c:v>
                </c:pt>
                <c:pt idx="6">
                  <c:v>7.6389498552202895E-3</c:v>
                </c:pt>
                <c:pt idx="7">
                  <c:v>-1.1016630245110792E-2</c:v>
                </c:pt>
                <c:pt idx="8">
                  <c:v>2.9540696201231897E-2</c:v>
                </c:pt>
                <c:pt idx="9">
                  <c:v>-7.7445578367931533E-2</c:v>
                </c:pt>
                <c:pt idx="10">
                  <c:v>-4.7579775097948196E-2</c:v>
                </c:pt>
                <c:pt idx="11">
                  <c:v>0.13510426451701862</c:v>
                </c:pt>
                <c:pt idx="12">
                  <c:v>-3.0870646493447174E-2</c:v>
                </c:pt>
                <c:pt idx="13">
                  <c:v>-4.3947889464778789E-2</c:v>
                </c:pt>
                <c:pt idx="14">
                  <c:v>3.0288675756033667E-2</c:v>
                </c:pt>
                <c:pt idx="15">
                  <c:v>4.2332820000753779E-2</c:v>
                </c:pt>
                <c:pt idx="16">
                  <c:v>8.283608438094614E-3</c:v>
                </c:pt>
                <c:pt idx="17">
                  <c:v>8.9916362462920674E-3</c:v>
                </c:pt>
                <c:pt idx="18">
                  <c:v>-7.8120930914411302E-2</c:v>
                </c:pt>
                <c:pt idx="19">
                  <c:v>0.14948752089007589</c:v>
                </c:pt>
                <c:pt idx="20">
                  <c:v>4.7924329451941139E-2</c:v>
                </c:pt>
                <c:pt idx="21">
                  <c:v>-3.3256932819744622E-2</c:v>
                </c:pt>
                <c:pt idx="22">
                  <c:v>-5.3981509337635791E-2</c:v>
                </c:pt>
                <c:pt idx="23">
                  <c:v>-1.9712552926916871E-2</c:v>
                </c:pt>
                <c:pt idx="24">
                  <c:v>-4.259409989040619E-3</c:v>
                </c:pt>
                <c:pt idx="25">
                  <c:v>5.6943346188413235E-2</c:v>
                </c:pt>
                <c:pt idx="26">
                  <c:v>-1.8135015962106094E-2</c:v>
                </c:pt>
                <c:pt idx="27">
                  <c:v>-3.9799542963135148E-2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314-4EBC-B616-5542CCB94937}"/>
            </c:ext>
          </c:extLst>
        </c:ser>
        <c:ser>
          <c:idx val="0"/>
          <c:order val="2"/>
          <c:tx>
            <c:v>cuota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314-4EBC-B616-5542CCB94937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14-4EBC-B616-5542CCB94937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14-4EBC-B616-5542CCB94937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14-4EBC-B616-5542CCB94937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14-4EBC-B616-5542CCB94937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14-4EBC-B616-5542CCB94937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314-4EBC-B616-5542CCB94937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314-4EBC-B616-5542CCB94937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314-4EBC-B616-5542CCB94937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314-4EBC-B616-5542CCB94937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314-4EBC-B616-5542CCB94937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314-4EBC-B616-5542CCB94937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314-4EBC-B616-5542CCB94937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314-4EBC-B616-5542CCB94937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314-4EBC-B616-5542CCB94937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314-4EBC-B616-5542CCB94937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314-4EBC-B616-5542CCB94937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314-4EBC-B616-5542CCB94937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314-4EBC-B616-5542CCB94937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314-4EBC-B616-5542CCB94937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314-4EBC-B616-5542CCB94937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314-4EBC-B616-5542CCB94937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314-4EBC-B616-5542CCB94937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314-4EBC-B616-5542CCB94937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314-4EBC-B616-5542CCB94937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314-4EBC-B616-5542CCB94937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314-4EBC-B616-5542CCB94937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314-4EBC-B616-5542CCB9493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'!$B$9:$B$11,'viaj entr cuota mercado Canar  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'!$AF$9:$AF$11,'viaj entr cuota mercado Canar  '!$AF$13:$AF$37)</c:f>
              <c:numCache>
                <c:formatCode>0.0%</c:formatCode>
                <c:ptCount val="28"/>
                <c:pt idx="0">
                  <c:v>0.38200206274266701</c:v>
                </c:pt>
                <c:pt idx="1">
                  <c:v>0.32502887774899347</c:v>
                </c:pt>
                <c:pt idx="2">
                  <c:v>0.43615945516237309</c:v>
                </c:pt>
                <c:pt idx="3">
                  <c:v>0.45148630645318277</c:v>
                </c:pt>
                <c:pt idx="4">
                  <c:v>0.23344348736840204</c:v>
                </c:pt>
                <c:pt idx="5">
                  <c:v>0.37575824028783394</c:v>
                </c:pt>
                <c:pt idx="6">
                  <c:v>0.31597210629986977</c:v>
                </c:pt>
                <c:pt idx="7">
                  <c:v>0.51667371952786134</c:v>
                </c:pt>
                <c:pt idx="8">
                  <c:v>0.45594493399911329</c:v>
                </c:pt>
                <c:pt idx="9">
                  <c:v>0.29402145801004487</c:v>
                </c:pt>
                <c:pt idx="10">
                  <c:v>0.35628358696889889</c:v>
                </c:pt>
                <c:pt idx="11">
                  <c:v>0.2825726646190726</c:v>
                </c:pt>
                <c:pt idx="12">
                  <c:v>0.87051168186184769</c:v>
                </c:pt>
                <c:pt idx="13">
                  <c:v>0.32930147297619133</c:v>
                </c:pt>
                <c:pt idx="14">
                  <c:v>0.21994775641145761</c:v>
                </c:pt>
                <c:pt idx="15">
                  <c:v>0.61029468636398798</c:v>
                </c:pt>
                <c:pt idx="16">
                  <c:v>0.40486783369476925</c:v>
                </c:pt>
                <c:pt idx="17">
                  <c:v>0.62827666267225879</c:v>
                </c:pt>
                <c:pt idx="18">
                  <c:v>0.62338995397503394</c:v>
                </c:pt>
                <c:pt idx="19">
                  <c:v>0.19794741894919027</c:v>
                </c:pt>
                <c:pt idx="20">
                  <c:v>0.3865786546877934</c:v>
                </c:pt>
                <c:pt idx="21">
                  <c:v>0.44340345388961599</c:v>
                </c:pt>
                <c:pt idx="22">
                  <c:v>0.37018196989633811</c:v>
                </c:pt>
                <c:pt idx="23">
                  <c:v>0.51320380087930795</c:v>
                </c:pt>
                <c:pt idx="24">
                  <c:v>0.28639308855291579</c:v>
                </c:pt>
                <c:pt idx="25">
                  <c:v>0.62269108895586989</c:v>
                </c:pt>
                <c:pt idx="26">
                  <c:v>0.47784013934584868</c:v>
                </c:pt>
                <c:pt idx="27">
                  <c:v>0.48616268890768899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B314-4EBC-B616-5542CCB94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resid años '!$Z$7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E09B-454A-8186-F2A6D12A9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E09B-454A-8186-F2A6D12A9846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9B-454A-8186-F2A6D12A98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'!$B$9:$B$11,'viaj entrados lugar resid años 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'!$Z$9:$Z$11,'viaj entrados lugar resid años '!$Z$13:$Z$37)</c:f>
              <c:numCache>
                <c:formatCode>#,##0</c:formatCode>
                <c:ptCount val="28"/>
                <c:pt idx="0">
                  <c:v>1016781</c:v>
                </c:pt>
                <c:pt idx="1">
                  <c:v>423208</c:v>
                </c:pt>
                <c:pt idx="2">
                  <c:v>593573</c:v>
                </c:pt>
                <c:pt idx="3">
                  <c:v>1722453</c:v>
                </c:pt>
                <c:pt idx="4">
                  <c:v>385709</c:v>
                </c:pt>
                <c:pt idx="5">
                  <c:v>197280</c:v>
                </c:pt>
                <c:pt idx="6">
                  <c:v>169583</c:v>
                </c:pt>
                <c:pt idx="7">
                  <c:v>146133</c:v>
                </c:pt>
                <c:pt idx="8">
                  <c:v>149766</c:v>
                </c:pt>
                <c:pt idx="9">
                  <c:v>134967</c:v>
                </c:pt>
                <c:pt idx="10">
                  <c:v>91265</c:v>
                </c:pt>
                <c:pt idx="11">
                  <c:v>62340</c:v>
                </c:pt>
                <c:pt idx="12">
                  <c:v>51062</c:v>
                </c:pt>
                <c:pt idx="13">
                  <c:v>44226</c:v>
                </c:pt>
                <c:pt idx="14">
                  <c:v>56752</c:v>
                </c:pt>
                <c:pt idx="15">
                  <c:v>26507</c:v>
                </c:pt>
                <c:pt idx="16">
                  <c:v>55641</c:v>
                </c:pt>
                <c:pt idx="17">
                  <c:v>28264</c:v>
                </c:pt>
                <c:pt idx="18">
                  <c:v>21097</c:v>
                </c:pt>
                <c:pt idx="19">
                  <c:v>34417</c:v>
                </c:pt>
                <c:pt idx="20">
                  <c:v>25510</c:v>
                </c:pt>
                <c:pt idx="21">
                  <c:v>27620</c:v>
                </c:pt>
                <c:pt idx="22">
                  <c:v>20656</c:v>
                </c:pt>
                <c:pt idx="23">
                  <c:v>15242</c:v>
                </c:pt>
                <c:pt idx="24">
                  <c:v>4975</c:v>
                </c:pt>
                <c:pt idx="25">
                  <c:v>7855</c:v>
                </c:pt>
                <c:pt idx="26">
                  <c:v>4434</c:v>
                </c:pt>
                <c:pt idx="27">
                  <c:v>257148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9B-454A-8186-F2A6D12A9846}"/>
            </c:ext>
          </c:extLst>
        </c:ser>
        <c:ser>
          <c:idx val="2"/>
          <c:order val="1"/>
          <c:tx>
            <c:strRef>
              <c:f>'viaj entrados lugar resid años '!$AA$7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09B-454A-8186-F2A6D12A98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09B-454A-8186-F2A6D12A98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09B-454A-8186-F2A6D12A98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09B-454A-8186-F2A6D12A98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09B-454A-8186-F2A6D12A984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09B-454A-8186-F2A6D12A984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09B-454A-8186-F2A6D12A984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09B-454A-8186-F2A6D12A984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09B-454A-8186-F2A6D12A984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09B-454A-8186-F2A6D12A984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09B-454A-8186-F2A6D12A984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09B-454A-8186-F2A6D12A984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09B-454A-8186-F2A6D12A9846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09B-454A-8186-F2A6D12A9846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09B-454A-8186-F2A6D12A9846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09B-454A-8186-F2A6D12A9846}"/>
              </c:ext>
            </c:extLst>
          </c:dPt>
          <c:dLbls>
            <c:dLbl>
              <c:idx val="0"/>
              <c:layout>
                <c:manualLayout>
                  <c:x val="-1.2586532410320957E-3"/>
                  <c:y val="-0.23475783475783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9B-454A-8186-F2A6D12A9846}"/>
                </c:ext>
              </c:extLst>
            </c:dLbl>
            <c:dLbl>
              <c:idx val="1"/>
              <c:layout>
                <c:manualLayout>
                  <c:x val="-2.5173064820642028E-3"/>
                  <c:y val="-0.13675213675213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9B-454A-8186-F2A6D12A9846}"/>
                </c:ext>
              </c:extLst>
            </c:dLbl>
            <c:dLbl>
              <c:idx val="2"/>
              <c:layout>
                <c:manualLayout>
                  <c:x val="-1.2586532410321072E-3"/>
                  <c:y val="-0.17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9B-454A-8186-F2A6D12A9846}"/>
                </c:ext>
              </c:extLst>
            </c:dLbl>
            <c:dLbl>
              <c:idx val="3"/>
              <c:layout>
                <c:manualLayout>
                  <c:x val="0"/>
                  <c:y val="-0.41025641025641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9B-454A-8186-F2A6D12A9846}"/>
                </c:ext>
              </c:extLst>
            </c:dLbl>
            <c:dLbl>
              <c:idx val="4"/>
              <c:layout>
                <c:manualLayout>
                  <c:x val="-3.775959723096287E-3"/>
                  <c:y val="-0.16638176638176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9B-454A-8186-F2A6D12A9846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9B-454A-8186-F2A6D12A9846}"/>
                </c:ext>
              </c:extLst>
            </c:dLbl>
            <c:dLbl>
              <c:idx val="6"/>
              <c:layout>
                <c:manualLayout>
                  <c:x val="-1.2586532410320957E-3"/>
                  <c:y val="0.23019943019943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9B-454A-8186-F2A6D12A9846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9B-454A-8186-F2A6D12A9846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9B-454A-8186-F2A6D12A9846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9B-454A-8186-F2A6D12A9846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9B-454A-8186-F2A6D12A9846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9B-454A-8186-F2A6D12A9846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9B-454A-8186-F2A6D12A9846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9B-454A-8186-F2A6D12A9846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9B-454A-8186-F2A6D12A9846}"/>
                </c:ext>
              </c:extLst>
            </c:dLbl>
            <c:dLbl>
              <c:idx val="15"/>
              <c:layout>
                <c:manualLayout>
                  <c:x val="-2.5173064820641915E-3"/>
                  <c:y val="-7.9772079772079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9B-454A-8186-F2A6D12A9846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9B-454A-8186-F2A6D12A9846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9B-454A-8186-F2A6D12A9846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9B-454A-8186-F2A6D12A9846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9B-454A-8186-F2A6D12A9846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9B-454A-8186-F2A6D12A9846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9B-454A-8186-F2A6D12A9846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9B-454A-8186-F2A6D12A9846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9B-454A-8186-F2A6D12A9846}"/>
                </c:ext>
              </c:extLst>
            </c:dLbl>
            <c:dLbl>
              <c:idx val="24"/>
              <c:layout>
                <c:manualLayout>
                  <c:x val="0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09B-454A-8186-F2A6D12A9846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9B-454A-8186-F2A6D12A9846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9B-454A-8186-F2A6D12A9846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9B-454A-8186-F2A6D12A9846}"/>
                </c:ext>
              </c:extLst>
            </c:dLbl>
            <c:numFmt formatCode="0.0%" sourceLinked="0"/>
            <c:spPr>
              <a:noFill/>
              <a:ln>
                <a:solidFill>
                  <a:srgbClr val="3CB4E5"/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4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'!$B$9:$B$11,'viaj entrados lugar resid años 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'!$AA$9:$AA$11,'viaj entrados lugar resid años '!$AA$13:$AA$37)</c:f>
              <c:numCache>
                <c:formatCode>0.0%</c:formatCode>
                <c:ptCount val="28"/>
                <c:pt idx="0">
                  <c:v>0.27049822504282761</c:v>
                </c:pt>
                <c:pt idx="1">
                  <c:v>1.7209552743914225E-2</c:v>
                </c:pt>
                <c:pt idx="2">
                  <c:v>0.54474525898301374</c:v>
                </c:pt>
                <c:pt idx="3">
                  <c:v>2.8616126175610086</c:v>
                </c:pt>
                <c:pt idx="4">
                  <c:v>0.73351580442335096</c:v>
                </c:pt>
                <c:pt idx="5">
                  <c:v>0.54002279433576361</c:v>
                </c:pt>
                <c:pt idx="6">
                  <c:v>0.8193843942108594</c:v>
                </c:pt>
                <c:pt idx="7">
                  <c:v>0.56564920663831053</c:v>
                </c:pt>
                <c:pt idx="8">
                  <c:v>1.0220068045579738</c:v>
                </c:pt>
                <c:pt idx="9">
                  <c:v>2.1597097038511062</c:v>
                </c:pt>
                <c:pt idx="10">
                  <c:v>0.49735033059342748</c:v>
                </c:pt>
                <c:pt idx="11">
                  <c:v>1.4543307086614172</c:v>
                </c:pt>
                <c:pt idx="12">
                  <c:v>1.5019354206477535</c:v>
                </c:pt>
                <c:pt idx="13">
                  <c:v>0.41636509207365902</c:v>
                </c:pt>
                <c:pt idx="14">
                  <c:v>1.5625141102632409</c:v>
                </c:pt>
                <c:pt idx="15">
                  <c:v>2.5062169312169313</c:v>
                </c:pt>
                <c:pt idx="16">
                  <c:v>1.8229832572298328</c:v>
                </c:pt>
                <c:pt idx="17">
                  <c:v>1.1257521058965101</c:v>
                </c:pt>
                <c:pt idx="18">
                  <c:v>0.67796070945677256</c:v>
                </c:pt>
                <c:pt idx="19">
                  <c:v>3.1971951219512196</c:v>
                </c:pt>
                <c:pt idx="20">
                  <c:v>0.82058235797887535</c:v>
                </c:pt>
                <c:pt idx="21">
                  <c:v>0.34804041192835178</c:v>
                </c:pt>
                <c:pt idx="22">
                  <c:v>1.1581861874412289</c:v>
                </c:pt>
                <c:pt idx="23">
                  <c:v>0.84617248062015493</c:v>
                </c:pt>
                <c:pt idx="24">
                  <c:v>0.11822881546414932</c:v>
                </c:pt>
                <c:pt idx="25">
                  <c:v>0.30960320106702244</c:v>
                </c:pt>
                <c:pt idx="26">
                  <c:v>2.8860648553900088</c:v>
                </c:pt>
                <c:pt idx="27">
                  <c:v>0.71691826964806737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9B-454A-8186-F2A6D12A9846}"/>
            </c:ext>
          </c:extLst>
        </c:ser>
        <c:ser>
          <c:idx val="0"/>
          <c:order val="2"/>
          <c:tx>
            <c:v>cuota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09B-454A-8186-F2A6D12A9846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9B-454A-8186-F2A6D12A9846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9B-454A-8186-F2A6D12A9846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9B-454A-8186-F2A6D12A9846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9B-454A-8186-F2A6D12A9846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9B-454A-8186-F2A6D12A9846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09B-454A-8186-F2A6D12A9846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09B-454A-8186-F2A6D12A9846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09B-454A-8186-F2A6D12A9846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09B-454A-8186-F2A6D12A9846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09B-454A-8186-F2A6D12A9846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09B-454A-8186-F2A6D12A9846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09B-454A-8186-F2A6D12A9846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09B-454A-8186-F2A6D12A9846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09B-454A-8186-F2A6D12A9846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09B-454A-8186-F2A6D12A9846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09B-454A-8186-F2A6D12A9846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09B-454A-8186-F2A6D12A9846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09B-454A-8186-F2A6D12A9846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09B-454A-8186-F2A6D12A9846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09B-454A-8186-F2A6D12A9846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09B-454A-8186-F2A6D12A9846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09B-454A-8186-F2A6D12A9846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09B-454A-8186-F2A6D12A9846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09B-454A-8186-F2A6D12A9846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09B-454A-8186-F2A6D12A9846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09B-454A-8186-F2A6D12A9846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09B-454A-8186-F2A6D12A984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'!$B$9:$B$11,'viaj entrados lugar resid años 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'!$AG$9:$AG$11,'viaj entrados lugar resid años '!$AG$13:$AG$37)</c:f>
              <c:numCache>
                <c:formatCode>0.0%</c:formatCode>
                <c:ptCount val="28"/>
                <c:pt idx="0">
                  <c:v>0.37767634077977802</c:v>
                </c:pt>
                <c:pt idx="1">
                  <c:v>0.33059741542076554</c:v>
                </c:pt>
                <c:pt idx="2">
                  <c:v>0.42035634185533166</c:v>
                </c:pt>
                <c:pt idx="3">
                  <c:v>0.45773228587509907</c:v>
                </c:pt>
                <c:pt idx="4">
                  <c:v>0.22669482310928468</c:v>
                </c:pt>
                <c:pt idx="5">
                  <c:v>0.36387647972377257</c:v>
                </c:pt>
                <c:pt idx="6">
                  <c:v>0.31175695227029976</c:v>
                </c:pt>
                <c:pt idx="7">
                  <c:v>0.52608027302476446</c:v>
                </c:pt>
                <c:pt idx="8">
                  <c:v>0.44527096935316995</c:v>
                </c:pt>
                <c:pt idx="9">
                  <c:v>0.31727080394922424</c:v>
                </c:pt>
                <c:pt idx="10">
                  <c:v>0.37305074700075619</c:v>
                </c:pt>
                <c:pt idx="11">
                  <c:v>0.25203968594092391</c:v>
                </c:pt>
                <c:pt idx="12">
                  <c:v>0.89398953026244377</c:v>
                </c:pt>
                <c:pt idx="13">
                  <c:v>0.34482597305389223</c:v>
                </c:pt>
                <c:pt idx="14">
                  <c:v>0.21144087688054664</c:v>
                </c:pt>
                <c:pt idx="15">
                  <c:v>0.58339202394576983</c:v>
                </c:pt>
                <c:pt idx="16">
                  <c:v>0.39677253733046192</c:v>
                </c:pt>
                <c:pt idx="17">
                  <c:v>0.61075696350238784</c:v>
                </c:pt>
                <c:pt idx="18">
                  <c:v>0.6654155495978552</c:v>
                </c:pt>
                <c:pt idx="19">
                  <c:v>0.17211339871078729</c:v>
                </c:pt>
                <c:pt idx="20">
                  <c:v>0.36987095838770478</c:v>
                </c:pt>
                <c:pt idx="21">
                  <c:v>0.45653647167721778</c:v>
                </c:pt>
                <c:pt idx="22">
                  <c:v>0.39209582202312027</c:v>
                </c:pt>
                <c:pt idx="23">
                  <c:v>0.51631042308864872</c:v>
                </c:pt>
                <c:pt idx="24">
                  <c:v>0.29467511698157911</c:v>
                </c:pt>
                <c:pt idx="25">
                  <c:v>0.58650041066228631</c:v>
                </c:pt>
                <c:pt idx="26">
                  <c:v>0.48989061982101423</c:v>
                </c:pt>
                <c:pt idx="27">
                  <c:v>0.50754864826989998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E09B-454A-8186-F2A6D12A9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4"/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'viaj entrados lugar residen hot'!$Z$7</c:f>
              <c:strCache>
                <c:ptCount val="1"/>
                <c:pt idx="0">
                  <c:v>acumulado noviembre 2023</c:v>
                </c:pt>
              </c:strCache>
            </c:strRef>
          </c:tx>
          <c:invertIfNegative val="0"/>
          <c:cat>
            <c:strRef>
              <c:f>('viaj entrados lugar residen hot'!$B$9:$B$11,'viaj entrados lugar residen hot'!$B$13:$B$37)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hot'!$Z$9:$Z$11,'viaj entrados lugar residen hot'!$Z$13:$Z$37)</c:f>
              <c:numCache>
                <c:formatCode>#,##0</c:formatCode>
                <c:ptCount val="28"/>
                <c:pt idx="0">
                  <c:v>827090</c:v>
                </c:pt>
                <c:pt idx="1">
                  <c:v>321347</c:v>
                </c:pt>
                <c:pt idx="2">
                  <c:v>505743</c:v>
                </c:pt>
                <c:pt idx="3">
                  <c:v>1340522</c:v>
                </c:pt>
                <c:pt idx="4">
                  <c:v>343951</c:v>
                </c:pt>
                <c:pt idx="5">
                  <c:v>165349</c:v>
                </c:pt>
                <c:pt idx="6">
                  <c:v>108005</c:v>
                </c:pt>
                <c:pt idx="7">
                  <c:v>121976</c:v>
                </c:pt>
                <c:pt idx="8">
                  <c:v>108462</c:v>
                </c:pt>
                <c:pt idx="9">
                  <c:v>104607</c:v>
                </c:pt>
                <c:pt idx="10">
                  <c:v>79819</c:v>
                </c:pt>
                <c:pt idx="11">
                  <c:v>39803</c:v>
                </c:pt>
                <c:pt idx="12">
                  <c:v>34695</c:v>
                </c:pt>
                <c:pt idx="13">
                  <c:v>39921</c:v>
                </c:pt>
                <c:pt idx="14">
                  <c:v>37469</c:v>
                </c:pt>
                <c:pt idx="15">
                  <c:v>28215</c:v>
                </c:pt>
                <c:pt idx="16">
                  <c:v>34309</c:v>
                </c:pt>
                <c:pt idx="17">
                  <c:v>26642</c:v>
                </c:pt>
                <c:pt idx="18">
                  <c:v>13821</c:v>
                </c:pt>
                <c:pt idx="19">
                  <c:v>26071</c:v>
                </c:pt>
                <c:pt idx="20">
                  <c:v>21642</c:v>
                </c:pt>
                <c:pt idx="21">
                  <c:v>22972</c:v>
                </c:pt>
                <c:pt idx="22">
                  <c:v>19394</c:v>
                </c:pt>
                <c:pt idx="23">
                  <c:v>13890</c:v>
                </c:pt>
                <c:pt idx="24">
                  <c:v>4395</c:v>
                </c:pt>
                <c:pt idx="25">
                  <c:v>6271</c:v>
                </c:pt>
                <c:pt idx="26">
                  <c:v>4010</c:v>
                </c:pt>
                <c:pt idx="27">
                  <c:v>179888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6-4D8E-A0D8-9AE5F7C56DD8}"/>
            </c:ext>
          </c:extLst>
        </c:ser>
        <c:ser>
          <c:idx val="2"/>
          <c:order val="1"/>
          <c:tx>
            <c:strRef>
              <c:f>'viaj entrados lugar residen hot'!$AA$7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46-4D8E-A0D8-9AE5F7C56DD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B46-4D8E-A0D8-9AE5F7C56D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B46-4D8E-A0D8-9AE5F7C56DD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46-4D8E-A0D8-9AE5F7C56D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B46-4D8E-A0D8-9AE5F7C56DD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B46-4D8E-A0D8-9AE5F7C56DD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46-4D8E-A0D8-9AE5F7C56DD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B46-4D8E-A0D8-9AE5F7C56DD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B46-4D8E-A0D8-9AE5F7C56DD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B46-4D8E-A0D8-9AE5F7C56DD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B46-4D8E-A0D8-9AE5F7C56DD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B46-4D8E-A0D8-9AE5F7C56DD8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B46-4D8E-A0D8-9AE5F7C56DD8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B46-4D8E-A0D8-9AE5F7C56DD8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B46-4D8E-A0D8-9AE5F7C56DD8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B46-4D8E-A0D8-9AE5F7C56D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hot'!$B$9:$B$11,'viaj entrados lugar residen hot'!$B$13:$B$37)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hot'!$AA$9:$AA$11,'viaj entrados lugar residen hot'!$AA$13:$AA$37)</c:f>
              <c:numCache>
                <c:formatCode>0.0%</c:formatCode>
                <c:ptCount val="28"/>
                <c:pt idx="0">
                  <c:v>3.2150420490012266E-2</c:v>
                </c:pt>
                <c:pt idx="1">
                  <c:v>3.2234542838053049E-2</c:v>
                </c:pt>
                <c:pt idx="2">
                  <c:v>3.2096976623164686E-2</c:v>
                </c:pt>
                <c:pt idx="3">
                  <c:v>0.11378999774005294</c:v>
                </c:pt>
                <c:pt idx="4">
                  <c:v>0.12834450903460315</c:v>
                </c:pt>
                <c:pt idx="5">
                  <c:v>9.4627784581774899E-2</c:v>
                </c:pt>
                <c:pt idx="6">
                  <c:v>-5.9025962711273694E-2</c:v>
                </c:pt>
                <c:pt idx="7">
                  <c:v>2.9142268945849814E-2</c:v>
                </c:pt>
                <c:pt idx="8">
                  <c:v>6.130316936896385E-2</c:v>
                </c:pt>
                <c:pt idx="9">
                  <c:v>0.13962153152269829</c:v>
                </c:pt>
                <c:pt idx="10">
                  <c:v>0.17550293069423573</c:v>
                </c:pt>
                <c:pt idx="11">
                  <c:v>0.11458654196186058</c:v>
                </c:pt>
                <c:pt idx="12">
                  <c:v>0.10114891456138131</c:v>
                </c:pt>
                <c:pt idx="13">
                  <c:v>0.12710692001468149</c:v>
                </c:pt>
                <c:pt idx="14">
                  <c:v>0.32114523465322087</c:v>
                </c:pt>
                <c:pt idx="15">
                  <c:v>0.41591810106890148</c:v>
                </c:pt>
                <c:pt idx="16">
                  <c:v>0.27268343348913127</c:v>
                </c:pt>
                <c:pt idx="17">
                  <c:v>0.31047712739793409</c:v>
                </c:pt>
                <c:pt idx="18">
                  <c:v>2.4764588121895192E-2</c:v>
                </c:pt>
                <c:pt idx="19">
                  <c:v>0.49566863633755953</c:v>
                </c:pt>
                <c:pt idx="20">
                  <c:v>9.2699182066040553E-2</c:v>
                </c:pt>
                <c:pt idx="21">
                  <c:v>0.16237413348175878</c:v>
                </c:pt>
                <c:pt idx="22">
                  <c:v>0.20027231092957054</c:v>
                </c:pt>
                <c:pt idx="23">
                  <c:v>0.32880512771453163</c:v>
                </c:pt>
                <c:pt idx="24">
                  <c:v>7.0645554202192429E-2</c:v>
                </c:pt>
                <c:pt idx="25">
                  <c:v>0.19538696149447188</c:v>
                </c:pt>
                <c:pt idx="26">
                  <c:v>0.26618250710451541</c:v>
                </c:pt>
                <c:pt idx="27">
                  <c:v>1.7391255167889197E-2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B46-4D8E-A0D8-9AE5F7C56DD8}"/>
            </c:ext>
          </c:extLst>
        </c:ser>
        <c:ser>
          <c:idx val="0"/>
          <c:order val="3"/>
          <c:tx>
            <c:strRef>
              <c:f>'viaj entrados lugar residen hot'!$AE$7</c:f>
              <c:strCache>
                <c:ptCount val="1"/>
                <c:pt idx="0">
                  <c:v>Cuota s/ total lugares de residencia 2023</c:v>
                </c:pt>
              </c:strCache>
            </c:strRef>
          </c:tx>
          <c:invertIfNegative val="0"/>
          <c:cat>
            <c:strRef>
              <c:f>('viaj entrados lugar residen hot'!$B$9:$B$11,'viaj entrados lugar residen hot'!$B$13:$B$37)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hot'!$AE$9:$AE$11,'viaj entrados lugar residen hot'!$AE$13:$AE$37)</c:f>
              <c:numCache>
                <c:formatCode>0.0%</c:formatCode>
                <c:ptCount val="28"/>
                <c:pt idx="0">
                  <c:v>0.22036993074422845</c:v>
                </c:pt>
                <c:pt idx="1">
                  <c:v>8.5619722321471151E-2</c:v>
                </c:pt>
                <c:pt idx="2">
                  <c:v>0.13475020842275728</c:v>
                </c:pt>
                <c:pt idx="3">
                  <c:v>0.35716879698837439</c:v>
                </c:pt>
                <c:pt idx="4">
                  <c:v>9.1642334025811123E-2</c:v>
                </c:pt>
                <c:pt idx="5">
                  <c:v>4.4055601782910479E-2</c:v>
                </c:pt>
                <c:pt idx="6">
                  <c:v>2.8776861490321964E-2</c:v>
                </c:pt>
                <c:pt idx="7">
                  <c:v>3.2499295932072701E-2</c:v>
                </c:pt>
                <c:pt idx="8">
                  <c:v>2.8898624609631968E-2</c:v>
                </c:pt>
                <c:pt idx="9">
                  <c:v>2.7871498078034438E-2</c:v>
                </c:pt>
                <c:pt idx="10">
                  <c:v>2.1266981225832218E-2</c:v>
                </c:pt>
                <c:pt idx="11">
                  <c:v>1.0605114743755244E-2</c:v>
                </c:pt>
                <c:pt idx="12">
                  <c:v>9.2441387843777648E-3</c:v>
                </c:pt>
                <c:pt idx="13">
                  <c:v>1.0636554673905311E-2</c:v>
                </c:pt>
                <c:pt idx="14">
                  <c:v>9.9832435829903584E-3</c:v>
                </c:pt>
                <c:pt idx="15">
                  <c:v>7.5176070269842524E-3</c:v>
                </c:pt>
                <c:pt idx="16">
                  <c:v>9.141292911175004E-3</c:v>
                </c:pt>
                <c:pt idx="17">
                  <c:v>7.0984967716786977E-3</c:v>
                </c:pt>
                <c:pt idx="18">
                  <c:v>3.6824684288481076E-3</c:v>
                </c:pt>
                <c:pt idx="19">
                  <c:v>6.9463594825626956E-3</c:v>
                </c:pt>
                <c:pt idx="20">
                  <c:v>5.766296341591111E-3</c:v>
                </c:pt>
                <c:pt idx="21">
                  <c:v>6.1206616559944093E-3</c:v>
                </c:pt>
                <c:pt idx="22">
                  <c:v>5.1673390282237315E-3</c:v>
                </c:pt>
                <c:pt idx="23">
                  <c:v>3.7008527947833161E-3</c:v>
                </c:pt>
                <c:pt idx="24">
                  <c:v>1.1710041780469888E-3</c:v>
                </c:pt>
                <c:pt idx="25">
                  <c:v>1.6708457794158515E-3</c:v>
                </c:pt>
                <c:pt idx="26">
                  <c:v>1.0684247449302446E-3</c:v>
                </c:pt>
                <c:pt idx="27">
                  <c:v>4.7929374193519163E-2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46-4D8E-A0D8-9AE5F7C56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'viaj entrados lugar residen hot'!$AC$7</c15:sqref>
                        </c15:formulaRef>
                      </c:ext>
                    </c:extLst>
                    <c:strCache>
                      <c:ptCount val="1"/>
                      <c:pt idx="0">
                        <c:v>dif. 23/22</c:v>
                      </c:pt>
                    </c:strCache>
                  </c:strRef>
                </c:tx>
                <c:spPr>
                  <a:solidFill>
                    <a:srgbClr val="58B6C0"/>
                  </a:solidFill>
                </c:spPr>
                <c:invertIfNegative val="0"/>
                <c:dPt>
                  <c:idx val="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4-4B46-4D8E-A0D8-9AE5F7C56DD8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6-4B46-4D8E-A0D8-9AE5F7C56DD8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8-4B46-4D8E-A0D8-9AE5F7C56DD8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A-4B46-4D8E-A0D8-9AE5F7C56DD8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C-4B46-4D8E-A0D8-9AE5F7C56DD8}"/>
                    </c:ext>
                  </c:extLst>
                </c:dPt>
                <c:dPt>
                  <c:idx val="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E-4B46-4D8E-A0D8-9AE5F7C56DD8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0-4B46-4D8E-A0D8-9AE5F7C56DD8}"/>
                    </c:ext>
                  </c:extLst>
                </c:dPt>
                <c:dPt>
                  <c:idx val="7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2-4B46-4D8E-A0D8-9AE5F7C56DD8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4-4B46-4D8E-A0D8-9AE5F7C56DD8}"/>
                    </c:ext>
                  </c:extLst>
                </c:dPt>
                <c:dPt>
                  <c:idx val="9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6-4B46-4D8E-A0D8-9AE5F7C56DD8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8-4B46-4D8E-A0D8-9AE5F7C56DD8}"/>
                    </c:ext>
                  </c:extLst>
                </c:dPt>
                <c:dPt>
                  <c:idx val="1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A-4B46-4D8E-A0D8-9AE5F7C56DD8}"/>
                    </c:ext>
                  </c:extLst>
                </c:dPt>
                <c:dPt>
                  <c:idx val="1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C-4B46-4D8E-A0D8-9AE5F7C56DD8}"/>
                    </c:ext>
                  </c:extLst>
                </c:dPt>
                <c:dPt>
                  <c:idx val="1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E-4B46-4D8E-A0D8-9AE5F7C56DD8}"/>
                    </c:ext>
                  </c:extLst>
                </c:dPt>
                <c:dPt>
                  <c:idx val="1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0-4B46-4D8E-A0D8-9AE5F7C56DD8}"/>
                    </c:ext>
                  </c:extLst>
                </c:dPt>
                <c:dPt>
                  <c:idx val="1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2-4B46-4D8E-A0D8-9AE5F7C56DD8}"/>
                    </c:ext>
                  </c:extLst>
                </c:dPt>
                <c:dPt>
                  <c:idx val="16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4-4B46-4D8E-A0D8-9AE5F7C56DD8}"/>
                    </c:ext>
                  </c:extLst>
                </c:dPt>
                <c:dPt>
                  <c:idx val="17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6-4B46-4D8E-A0D8-9AE5F7C56DD8}"/>
                    </c:ext>
                  </c:extLst>
                </c:dPt>
                <c:dPt>
                  <c:idx val="18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8-4B46-4D8E-A0D8-9AE5F7C56DD8}"/>
                    </c:ext>
                  </c:extLst>
                </c:dPt>
                <c:dPt>
                  <c:idx val="19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A-4B46-4D8E-A0D8-9AE5F7C56DD8}"/>
                    </c:ext>
                  </c:extLst>
                </c:dPt>
                <c:dPt>
                  <c:idx val="2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C-4B46-4D8E-A0D8-9AE5F7C56DD8}"/>
                    </c:ext>
                  </c:extLst>
                </c:dPt>
                <c:dPt>
                  <c:idx val="2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E-4B46-4D8E-A0D8-9AE5F7C56DD8}"/>
                    </c:ext>
                  </c:extLst>
                </c:dPt>
                <c:dPt>
                  <c:idx val="2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0-4B46-4D8E-A0D8-9AE5F7C56DD8}"/>
                    </c:ext>
                  </c:extLst>
                </c:dPt>
                <c:dPt>
                  <c:idx val="2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2-4B46-4D8E-A0D8-9AE5F7C56DD8}"/>
                    </c:ext>
                  </c:extLst>
                </c:dPt>
                <c:dPt>
                  <c:idx val="2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4-4B46-4D8E-A0D8-9AE5F7C56DD8}"/>
                    </c:ext>
                  </c:extLst>
                </c:dPt>
                <c:dPt>
                  <c:idx val="2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6-4B46-4D8E-A0D8-9AE5F7C56DD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3.7771465443142615E-3"/>
                        <c:y val="-0.3151951708671296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4B46-4D8E-A0D8-9AE5F7C56DD8}"/>
                      </c:ext>
                    </c:extLst>
                  </c:dLbl>
                  <c:dLbl>
                    <c:idx val="1"/>
                    <c:layout>
                      <c:manualLayout>
                        <c:x val="-2.567652611705475E-3"/>
                        <c:y val="-0.44475814882114095"/>
                      </c:manualLayout>
                    </c:layout>
                    <c:spPr>
                      <a:noFill/>
                      <a:ln>
                        <a:solidFill>
                          <a:srgbClr val="58B6C0"/>
                        </a:solidFill>
                      </a:ln>
                      <a:effectLst/>
                    </c:spPr>
                    <c:txPr>
                      <a:bodyPr rot="-5400000" vert="horz"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800">
                            <a:solidFill>
                              <a:schemeClr val="accent3">
                                <a:lumMod val="75000"/>
                              </a:schemeClr>
                            </a:solidFill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4B46-4D8E-A0D8-9AE5F7C56DD8}"/>
                      </c:ext>
                    </c:extLst>
                  </c:dLbl>
                  <c:dLbl>
                    <c:idx val="2"/>
                    <c:layout>
                      <c:manualLayout>
                        <c:x val="-4.8672219937265547E-3"/>
                        <c:y val="-0.1768477914619647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B46-4D8E-A0D8-9AE5F7C56DD8}"/>
                      </c:ext>
                    </c:extLst>
                  </c:dLbl>
                  <c:dLbl>
                    <c:idx val="3"/>
                    <c:layout>
                      <c:manualLayout>
                        <c:x val="-2.406015037594007E-3"/>
                        <c:y val="-0.1431583814156244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B46-4D8E-A0D8-9AE5F7C56DD8}"/>
                      </c:ext>
                    </c:extLst>
                  </c:dLbl>
                  <c:dLbl>
                    <c:idx val="4"/>
                    <c:layout>
                      <c:manualLayout>
                        <c:x val="-2.4620922384701914E-3"/>
                        <c:y val="-0.14554370338219405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B46-4D8E-A0D8-9AE5F7C56DD8}"/>
                      </c:ext>
                    </c:extLst>
                  </c:dLbl>
                  <c:dLbl>
                    <c:idx val="5"/>
                    <c:layout>
                      <c:manualLayout>
                        <c:x val="-1.2590847196731988E-3"/>
                        <c:y val="-0.1479860164273953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B46-4D8E-A0D8-9AE5F7C56DD8}"/>
                      </c:ext>
                    </c:extLst>
                  </c:dLbl>
                  <c:dLbl>
                    <c:idx val="6"/>
                    <c:layout>
                      <c:manualLayout>
                        <c:x val="-1.3711443964241313E-3"/>
                        <c:y val="-0.1432155612064369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B46-4D8E-A0D8-9AE5F7C56DD8}"/>
                      </c:ext>
                    </c:extLst>
                  </c:dLbl>
                  <c:dLbl>
                    <c:idx val="7"/>
                    <c:layout>
                      <c:manualLayout>
                        <c:x val="-2.5180993344994869E-3"/>
                        <c:y val="-0.1458698431926778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B46-4D8E-A0D8-9AE5F7C56DD8}"/>
                      </c:ext>
                    </c:extLst>
                  </c:dLbl>
                  <c:dLbl>
                    <c:idx val="8"/>
                    <c:layout>
                      <c:manualLayout>
                        <c:x val="-3.7771482530688867E-3"/>
                        <c:y val="-0.1168753726893261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B46-4D8E-A0D8-9AE5F7C56DD8}"/>
                      </c:ext>
                    </c:extLst>
                  </c:dLbl>
                  <c:dLbl>
                    <c:idx val="9"/>
                    <c:layout>
                      <c:manualLayout>
                        <c:x val="-3.7771490017492306E-3"/>
                        <c:y val="-0.1107265181595890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B46-4D8E-A0D8-9AE5F7C56DD8}"/>
                      </c:ext>
                    </c:extLst>
                  </c:dLbl>
                  <c:dLbl>
                    <c:idx val="10"/>
                    <c:layout>
                      <c:manualLayout>
                        <c:x val="-1.2590494176897367E-3"/>
                        <c:y val="-0.10256410256410256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B46-4D8E-A0D8-9AE5F7C56DD8}"/>
                      </c:ext>
                    </c:extLst>
                  </c:dLbl>
                  <c:dLbl>
                    <c:idx val="11"/>
                    <c:layout>
                      <c:manualLayout>
                        <c:x val="-3.7771482530689331E-3"/>
                        <c:y val="-0.1073345259391771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B46-4D8E-A0D8-9AE5F7C56DD8}"/>
                      </c:ext>
                    </c:extLst>
                  </c:dLbl>
                  <c:dLbl>
                    <c:idx val="12"/>
                    <c:layout>
                      <c:manualLayout>
                        <c:x val="-3.7775454279668787E-3"/>
                        <c:y val="-0.10971810574960189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B46-4D8E-A0D8-9AE5F7C56DD8}"/>
                      </c:ext>
                    </c:extLst>
                  </c:dLbl>
                  <c:dLbl>
                    <c:idx val="13"/>
                    <c:layout>
                      <c:manualLayout>
                        <c:x val="-3.7771465443142559E-3"/>
                        <c:y val="-0.1029366028117250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E-4B46-4D8E-A0D8-9AE5F7C56DD8}"/>
                      </c:ext>
                    </c:extLst>
                  </c:dLbl>
                  <c:dLbl>
                    <c:idx val="14"/>
                    <c:layout>
                      <c:manualLayout>
                        <c:x val="-2.5675535051510631E-3"/>
                        <c:y val="-0.1058833030486574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0-4B46-4D8E-A0D8-9AE5F7C56DD8}"/>
                      </c:ext>
                    </c:extLst>
                  </c:dLbl>
                  <c:dLbl>
                    <c:idx val="15"/>
                    <c:layout>
                      <c:manualLayout>
                        <c:x val="-2.5180659493462924E-3"/>
                        <c:y val="-0.1059429553739911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2-4B46-4D8E-A0D8-9AE5F7C56DD8}"/>
                      </c:ext>
                    </c:extLst>
                  </c:dLbl>
                  <c:dLbl>
                    <c:idx val="16"/>
                    <c:layout>
                      <c:manualLayout>
                        <c:x val="-1.2590805949679634E-3"/>
                        <c:y val="-0.1105891186437329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4-4B46-4D8E-A0D8-9AE5F7C56DD8}"/>
                      </c:ext>
                    </c:extLst>
                  </c:dLbl>
                  <c:dLbl>
                    <c:idx val="17"/>
                    <c:layout>
                      <c:manualLayout>
                        <c:x val="-2.5180993344995793E-3"/>
                        <c:y val="-9.4593355317764763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6-4B46-4D8E-A0D8-9AE5F7C56DD8}"/>
                      </c:ext>
                    </c:extLst>
                  </c:dLbl>
                  <c:dLbl>
                    <c:idx val="18"/>
                    <c:layout>
                      <c:manualLayout>
                        <c:x val="-3.7763561493139347E-3"/>
                        <c:y val="-0.1066982524620320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8-4B46-4D8E-A0D8-9AE5F7C56DD8}"/>
                      </c:ext>
                    </c:extLst>
                  </c:dLbl>
                  <c:dLbl>
                    <c:idx val="19"/>
                    <c:layout>
                      <c:manualLayout>
                        <c:x val="-1.2590805949680521E-3"/>
                        <c:y val="-0.10594295537399105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A-4B46-4D8E-A0D8-9AE5F7C56DD8}"/>
                      </c:ext>
                    </c:extLst>
                  </c:dLbl>
                  <c:dLbl>
                    <c:idx val="20"/>
                    <c:layout>
                      <c:manualLayout>
                        <c:x val="-3.7771465443142559E-3"/>
                        <c:y val="-0.1058186704077297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C-4B46-4D8E-A0D8-9AE5F7C56DD8}"/>
                      </c:ext>
                    </c:extLst>
                  </c:dLbl>
                  <c:dLbl>
                    <c:idx val="21"/>
                    <c:layout>
                      <c:manualLayout>
                        <c:x val="-3.7759597230964718E-3"/>
                        <c:y val="-9.6147340556789376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E-4B46-4D8E-A0D8-9AE5F7C56DD8}"/>
                      </c:ext>
                    </c:extLst>
                  </c:dLbl>
                  <c:dLbl>
                    <c:idx val="22"/>
                    <c:layout>
                      <c:manualLayout>
                        <c:x val="-1.2590494176896443E-3"/>
                        <c:y val="-8.3482409063804414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0-4B46-4D8E-A0D8-9AE5F7C56DD8}"/>
                      </c:ext>
                    </c:extLst>
                  </c:dLbl>
                  <c:dLbl>
                    <c:idx val="23"/>
                    <c:layout>
                      <c:manualLayout>
                        <c:x val="-3.7771490017492306E-3"/>
                        <c:y val="0.1879069475289947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2-4B46-4D8E-A0D8-9AE5F7C56DD8}"/>
                      </c:ext>
                    </c:extLst>
                  </c:dLbl>
                  <c:dLbl>
                    <c:idx val="24"/>
                    <c:layout>
                      <c:manualLayout>
                        <c:x val="-2.5180659493462924E-3"/>
                        <c:y val="-8.6612790088817407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4-4B46-4D8E-A0D8-9AE5F7C56DD8}"/>
                      </c:ext>
                    </c:extLst>
                  </c:dLbl>
                  <c:dLbl>
                    <c:idx val="25"/>
                    <c:layout>
                      <c:manualLayout>
                        <c:x val="-2.5220635966759662E-3"/>
                        <c:y val="-0.14544235816676762"/>
                      </c:manualLayout>
                    </c:layout>
                    <c:spPr>
                      <a:noFill/>
                      <a:ln>
                        <a:solidFill>
                          <a:srgbClr val="58B6C0"/>
                        </a:solidFill>
                      </a:ln>
                      <a:effectLst/>
                    </c:spPr>
                    <c:txPr>
                      <a:bodyPr rot="-5400000" vert="horz"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800">
                            <a:solidFill>
                              <a:schemeClr val="accent3">
                                <a:lumMod val="75000"/>
                              </a:schemeClr>
                            </a:solidFill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6-4B46-4D8E-A0D8-9AE5F7C56DD8}"/>
                      </c:ext>
                    </c:extLst>
                  </c:dLbl>
                  <c:spPr>
                    <a:noFill/>
                    <a:ln>
                      <a:solidFill>
                        <a:srgbClr val="58B6C0"/>
                      </a:solidFill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('viaj entrados lugar residen hot'!$B$9:$B$11,'viaj entrados lugar residen hot'!$B$13:$B$37)</c15:sqref>
                        </c15:formulaRef>
                      </c:ext>
                    </c:extLst>
                    <c:strCache>
                      <c:ptCount val="28"/>
                      <c:pt idx="0">
                        <c:v>Total residentes en España</c:v>
                      </c:pt>
                      <c:pt idx="1">
                        <c:v>Canarias</c:v>
                      </c:pt>
                      <c:pt idx="2">
                        <c:v>Península</c:v>
                      </c:pt>
                      <c:pt idx="3">
                        <c:v>Reino Unido</c:v>
                      </c:pt>
                      <c:pt idx="4">
                        <c:v>Alemania</c:v>
                      </c:pt>
                      <c:pt idx="5">
                        <c:v>Francia</c:v>
                      </c:pt>
                      <c:pt idx="6">
                        <c:v>Países Bajos</c:v>
                      </c:pt>
                      <c:pt idx="7">
                        <c:v>Bélgica</c:v>
                      </c:pt>
                      <c:pt idx="8">
                        <c:v>Italia</c:v>
                      </c:pt>
                      <c:pt idx="9">
                        <c:v>Irlanda</c:v>
                      </c:pt>
                      <c:pt idx="10">
                        <c:v>Polonia</c:v>
                      </c:pt>
                      <c:pt idx="11">
                        <c:v>Dinamarca</c:v>
                      </c:pt>
                      <c:pt idx="12">
                        <c:v>Islandia</c:v>
                      </c:pt>
                      <c:pt idx="13">
                        <c:v>Suiza</c:v>
                      </c:pt>
                      <c:pt idx="14">
                        <c:v>Suecia</c:v>
                      </c:pt>
                      <c:pt idx="15">
                        <c:v>Estados Unidos</c:v>
                      </c:pt>
                      <c:pt idx="16">
                        <c:v>Finlandia</c:v>
                      </c:pt>
                      <c:pt idx="17">
                        <c:v>Rumanía</c:v>
                      </c:pt>
                      <c:pt idx="18">
                        <c:v>Lituania</c:v>
                      </c:pt>
                      <c:pt idx="19">
                        <c:v>Noruega</c:v>
                      </c:pt>
                      <c:pt idx="20">
                        <c:v>Austria</c:v>
                      </c:pt>
                      <c:pt idx="21">
                        <c:v>República Checa</c:v>
                      </c:pt>
                      <c:pt idx="22">
                        <c:v>Portugal</c:v>
                      </c:pt>
                      <c:pt idx="23">
                        <c:v>Hungría</c:v>
                      </c:pt>
                      <c:pt idx="24">
                        <c:v>Luxemburgo</c:v>
                      </c:pt>
                      <c:pt idx="25">
                        <c:v>Rusia</c:v>
                      </c:pt>
                      <c:pt idx="26">
                        <c:v>Canadá</c:v>
                      </c:pt>
                      <c:pt idx="27">
                        <c:v>Otros países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('viaj entrados lugar residen hot'!$AC$9,'viaj entrados lugar residen hot'!$AC$13:$AC$37)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25763</c:v>
                      </c:pt>
                      <c:pt idx="1">
                        <c:v>136954</c:v>
                      </c:pt>
                      <c:pt idx="2">
                        <c:v>39123</c:v>
                      </c:pt>
                      <c:pt idx="3">
                        <c:v>14294</c:v>
                      </c:pt>
                      <c:pt idx="4">
                        <c:v>-6775</c:v>
                      </c:pt>
                      <c:pt idx="5">
                        <c:v>3454</c:v>
                      </c:pt>
                      <c:pt idx="6">
                        <c:v>6265</c:v>
                      </c:pt>
                      <c:pt idx="7">
                        <c:v>12816</c:v>
                      </c:pt>
                      <c:pt idx="8">
                        <c:v>11917</c:v>
                      </c:pt>
                      <c:pt idx="9">
                        <c:v>4092</c:v>
                      </c:pt>
                      <c:pt idx="10">
                        <c:v>3187</c:v>
                      </c:pt>
                      <c:pt idx="11">
                        <c:v>4502</c:v>
                      </c:pt>
                      <c:pt idx="12">
                        <c:v>9108</c:v>
                      </c:pt>
                      <c:pt idx="13">
                        <c:v>8288</c:v>
                      </c:pt>
                      <c:pt idx="14">
                        <c:v>7351</c:v>
                      </c:pt>
                      <c:pt idx="15">
                        <c:v>6312</c:v>
                      </c:pt>
                      <c:pt idx="16">
                        <c:v>334</c:v>
                      </c:pt>
                      <c:pt idx="17">
                        <c:v>8640</c:v>
                      </c:pt>
                      <c:pt idx="18">
                        <c:v>1836</c:v>
                      </c:pt>
                      <c:pt idx="19">
                        <c:v>3209</c:v>
                      </c:pt>
                      <c:pt idx="20">
                        <c:v>3236</c:v>
                      </c:pt>
                      <c:pt idx="21">
                        <c:v>3437</c:v>
                      </c:pt>
                      <c:pt idx="22">
                        <c:v>290</c:v>
                      </c:pt>
                      <c:pt idx="23">
                        <c:v>1025</c:v>
                      </c:pt>
                      <c:pt idx="24">
                        <c:v>843</c:v>
                      </c:pt>
                      <c:pt idx="25">
                        <c:v>3075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47-4B46-4D8E-A0D8-9AE5F7C56DD8}"/>
                  </c:ext>
                </c:extLst>
              </c15:ser>
            </c15:filteredBarSeries>
          </c:ext>
        </c:extLst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7359930228985692"/>
          <c:h val="4.3978733427552319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apt'!$AA$8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24D-4ECF-9DBC-4C1B2F24323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24D-4ECF-9DBC-4C1B2F24323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24D-4ECF-9DBC-4C1B2F24323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24D-4ECF-9DBC-4C1B2F24323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4D-4ECF-9DBC-4C1B2F24323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4D-4ECF-9DBC-4C1B2F24323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4D-4ECF-9DBC-4C1B2F24323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24D-4ECF-9DBC-4C1B2F24323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24D-4ECF-9DBC-4C1B2F24323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24D-4ECF-9DBC-4C1B2F24323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24D-4ECF-9DBC-4C1B2F24323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24D-4ECF-9DBC-4C1B2F24323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24D-4ECF-9DBC-4C1B2F243233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24D-4ECF-9DBC-4C1B2F243233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24D-4ECF-9DBC-4C1B2F243233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24D-4ECF-9DBC-4C1B2F2432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apt'!$B$10,'viaj entrados lugar residen apt'!$B$14:$B$38)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apt'!$AA$10,'viaj entrados lugar residen apt'!$AA$14:$AA$38)</c:f>
              <c:numCache>
                <c:formatCode>0.0%</c:formatCode>
                <c:ptCount val="26"/>
                <c:pt idx="0">
                  <c:v>3.272853723893876E-2</c:v>
                </c:pt>
                <c:pt idx="1">
                  <c:v>0.19360631405603335</c:v>
                </c:pt>
                <c:pt idx="2">
                  <c:v>6.0146923783287454E-2</c:v>
                </c:pt>
                <c:pt idx="3">
                  <c:v>0.32787889709857643</c:v>
                </c:pt>
                <c:pt idx="4">
                  <c:v>3.9766947193193847E-3</c:v>
                </c:pt>
                <c:pt idx="5">
                  <c:v>6.9277544520052192E-2</c:v>
                </c:pt>
                <c:pt idx="6">
                  <c:v>-2.4162729816748385E-2</c:v>
                </c:pt>
                <c:pt idx="7">
                  <c:v>0.12086929716399508</c:v>
                </c:pt>
                <c:pt idx="8">
                  <c:v>0.10357234644050384</c:v>
                </c:pt>
                <c:pt idx="9">
                  <c:v>9.1691457713557245E-2</c:v>
                </c:pt>
                <c:pt idx="10">
                  <c:v>-8.3837273227047815E-2</c:v>
                </c:pt>
                <c:pt idx="11">
                  <c:v>0.18472395184723944</c:v>
                </c:pt>
                <c:pt idx="12">
                  <c:v>0.21801274324091624</c:v>
                </c:pt>
                <c:pt idx="13">
                  <c:v>-0.12059905412506566</c:v>
                </c:pt>
                <c:pt idx="14">
                  <c:v>0.13525008506294656</c:v>
                </c:pt>
                <c:pt idx="15">
                  <c:v>0.16892120392289489</c:v>
                </c:pt>
                <c:pt idx="16">
                  <c:v>-4.2829827915869978E-2</c:v>
                </c:pt>
                <c:pt idx="17">
                  <c:v>0.58161999291031541</c:v>
                </c:pt>
                <c:pt idx="18">
                  <c:v>0.63799168532139428</c:v>
                </c:pt>
                <c:pt idx="19">
                  <c:v>-0.17991132332878579</c:v>
                </c:pt>
                <c:pt idx="20">
                  <c:v>6.9246435845213838E-2</c:v>
                </c:pt>
                <c:pt idx="21">
                  <c:v>0.29522342064714957</c:v>
                </c:pt>
                <c:pt idx="22">
                  <c:v>-0.10869565217391308</c:v>
                </c:pt>
                <c:pt idx="23">
                  <c:v>9.9753694581280694E-2</c:v>
                </c:pt>
                <c:pt idx="24">
                  <c:v>0.28888888888888897</c:v>
                </c:pt>
                <c:pt idx="25">
                  <c:v>-1.5950663342025662E-2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24D-4ECF-9DBC-4C1B2F243233}"/>
            </c:ext>
          </c:extLst>
        </c:ser>
        <c:ser>
          <c:idx val="1"/>
          <c:order val="1"/>
          <c:tx>
            <c:strRef>
              <c:f>'viaj entrados lugar residen apt'!$AC$8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A24D-4ECF-9DBC-4C1B2F243233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A24D-4ECF-9DBC-4C1B2F243233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A24D-4ECF-9DBC-4C1B2F243233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A24D-4ECF-9DBC-4C1B2F243233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A24D-4ECF-9DBC-4C1B2F243233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A24D-4ECF-9DBC-4C1B2F243233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A24D-4ECF-9DBC-4C1B2F243233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A24D-4ECF-9DBC-4C1B2F243233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A24D-4ECF-9DBC-4C1B2F243233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A24D-4ECF-9DBC-4C1B2F243233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A24D-4ECF-9DBC-4C1B2F243233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A24D-4ECF-9DBC-4C1B2F243233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A24D-4ECF-9DBC-4C1B2F243233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A24D-4ECF-9DBC-4C1B2F243233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A24D-4ECF-9DBC-4C1B2F243233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A24D-4ECF-9DBC-4C1B2F243233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A24D-4ECF-9DBC-4C1B2F243233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A24D-4ECF-9DBC-4C1B2F243233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A24D-4ECF-9DBC-4C1B2F243233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A24D-4ECF-9DBC-4C1B2F243233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A24D-4ECF-9DBC-4C1B2F243233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A24D-4ECF-9DBC-4C1B2F243233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A24D-4ECF-9DBC-4C1B2F243233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A24D-4ECF-9DBC-4C1B2F243233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A24D-4ECF-9DBC-4C1B2F243233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A24D-4ECF-9DBC-4C1B2F243233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4D-4ECF-9DBC-4C1B2F243233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4D-4ECF-9DBC-4C1B2F243233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4D-4ECF-9DBC-4C1B2F243233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4D-4ECF-9DBC-4C1B2F243233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4D-4ECF-9DBC-4C1B2F243233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4D-4ECF-9DBC-4C1B2F243233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4D-4ECF-9DBC-4C1B2F243233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4D-4ECF-9DBC-4C1B2F243233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4D-4ECF-9DBC-4C1B2F243233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4D-4ECF-9DBC-4C1B2F243233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4D-4ECF-9DBC-4C1B2F243233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4D-4ECF-9DBC-4C1B2F243233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24D-4ECF-9DBC-4C1B2F243233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24D-4ECF-9DBC-4C1B2F243233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24D-4ECF-9DBC-4C1B2F243233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24D-4ECF-9DBC-4C1B2F243233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24D-4ECF-9DBC-4C1B2F243233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24D-4ECF-9DBC-4C1B2F243233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24D-4ECF-9DBC-4C1B2F243233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24D-4ECF-9DBC-4C1B2F243233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24D-4ECF-9DBC-4C1B2F243233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24D-4ECF-9DBC-4C1B2F243233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24D-4ECF-9DBC-4C1B2F243233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24D-4ECF-9DBC-4C1B2F243233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24D-4ECF-9DBC-4C1B2F243233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24D-4ECF-9DBC-4C1B2F24323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apt'!$B$10,'viaj entrados lugar residen apt'!$B$14:$B$38)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apt'!$AC$10,'viaj entrados lugar residen apt'!$AC$14:$AC$38)</c:f>
              <c:numCache>
                <c:formatCode>#,##0</c:formatCode>
                <c:ptCount val="26"/>
                <c:pt idx="0">
                  <c:v>4800</c:v>
                </c:pt>
                <c:pt idx="1">
                  <c:v>71481</c:v>
                </c:pt>
                <c:pt idx="2">
                  <c:v>2489</c:v>
                </c:pt>
                <c:pt idx="3">
                  <c:v>9097</c:v>
                </c:pt>
                <c:pt idx="4">
                  <c:v>172</c:v>
                </c:pt>
                <c:pt idx="5">
                  <c:v>957</c:v>
                </c:pt>
                <c:pt idx="6">
                  <c:v>-803</c:v>
                </c:pt>
                <c:pt idx="7">
                  <c:v>3921</c:v>
                </c:pt>
                <c:pt idx="8">
                  <c:v>1612</c:v>
                </c:pt>
                <c:pt idx="9">
                  <c:v>1726</c:v>
                </c:pt>
                <c:pt idx="10">
                  <c:v>-1220</c:v>
                </c:pt>
                <c:pt idx="11">
                  <c:v>890</c:v>
                </c:pt>
                <c:pt idx="12">
                  <c:v>3798</c:v>
                </c:pt>
                <c:pt idx="13">
                  <c:v>-459</c:v>
                </c:pt>
                <c:pt idx="14">
                  <c:v>2385</c:v>
                </c:pt>
                <c:pt idx="15">
                  <c:v>999</c:v>
                </c:pt>
                <c:pt idx="16">
                  <c:v>-224</c:v>
                </c:pt>
                <c:pt idx="17">
                  <c:v>6563</c:v>
                </c:pt>
                <c:pt idx="18">
                  <c:v>1995</c:v>
                </c:pt>
                <c:pt idx="19">
                  <c:v>-1055</c:v>
                </c:pt>
                <c:pt idx="20">
                  <c:v>238</c:v>
                </c:pt>
                <c:pt idx="21">
                  <c:v>958</c:v>
                </c:pt>
                <c:pt idx="22">
                  <c:v>-30</c:v>
                </c:pt>
                <c:pt idx="23">
                  <c:v>162</c:v>
                </c:pt>
                <c:pt idx="24">
                  <c:v>208</c:v>
                </c:pt>
                <c:pt idx="25">
                  <c:v>-838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A24D-4ECF-9DBC-4C1B2F24323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24D-4ECF-9DBC-4C1B2F24323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24D-4ECF-9DBC-4C1B2F24323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24D-4ECF-9DBC-4C1B2F24323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24D-4ECF-9DBC-4C1B2F24323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24D-4ECF-9DBC-4C1B2F24323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24D-4ECF-9DBC-4C1B2F24323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24D-4ECF-9DBC-4C1B2F24323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24D-4ECF-9DBC-4C1B2F24323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24D-4ECF-9DBC-4C1B2F24323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24D-4ECF-9DBC-4C1B2F24323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24D-4ECF-9DBC-4C1B2F24323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24D-4ECF-9DBC-4C1B2F24323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24D-4ECF-9DBC-4C1B2F24323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24D-4ECF-9DBC-4C1B2F243233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24D-4ECF-9DBC-4C1B2F243233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24D-4ECF-9DBC-4C1B2F243233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24D-4ECF-9DBC-4C1B2F243233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24D-4ECF-9DBC-4C1B2F243233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24D-4ECF-9DBC-4C1B2F243233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24D-4ECF-9DBC-4C1B2F243233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24D-4ECF-9DBC-4C1B2F243233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24D-4ECF-9DBC-4C1B2F243233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24D-4ECF-9DBC-4C1B2F243233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24D-4ECF-9DBC-4C1B2F243233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24D-4ECF-9DBC-4C1B2F243233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24D-4ECF-9DBC-4C1B2F243233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24D-4ECF-9DBC-4C1B2F243233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24D-4ECF-9DBC-4C1B2F243233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24D-4ECF-9DBC-4C1B2F243233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24D-4ECF-9DBC-4C1B2F243233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24D-4ECF-9DBC-4C1B2F243233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24D-4ECF-9DBC-4C1B2F243233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24D-4ECF-9DBC-4C1B2F243233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24D-4ECF-9DBC-4C1B2F243233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24D-4ECF-9DBC-4C1B2F243233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24D-4ECF-9DBC-4C1B2F243233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24D-4ECF-9DBC-4C1B2F243233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24D-4ECF-9DBC-4C1B2F243233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24D-4ECF-9DBC-4C1B2F243233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24D-4ECF-9DBC-4C1B2F243233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24D-4ECF-9DBC-4C1B2F243233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24D-4ECF-9DBC-4C1B2F243233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24D-4ECF-9DBC-4C1B2F24323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apt'!$B$10,'viaj entrados lugar residen apt'!$B$14:$B$38)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apt'!$AF$10,'viaj entrados lugar residen apt'!$AF$14:$AF$38)</c:f>
              <c:numCache>
                <c:formatCode>0.0%</c:formatCode>
                <c:ptCount val="26"/>
                <c:pt idx="0">
                  <c:v>0.27627586703821533</c:v>
                </c:pt>
                <c:pt idx="1">
                  <c:v>0.44641545365682511</c:v>
                </c:pt>
                <c:pt idx="2">
                  <c:v>0.20898846880098751</c:v>
                </c:pt>
                <c:pt idx="3">
                  <c:v>0.38785255265976437</c:v>
                </c:pt>
                <c:pt idx="4">
                  <c:v>0.29110630830832185</c:v>
                </c:pt>
                <c:pt idx="5">
                  <c:v>0.47027083478381954</c:v>
                </c:pt>
                <c:pt idx="6">
                  <c:v>0.36389226110273615</c:v>
                </c:pt>
                <c:pt idx="7">
                  <c:v>0.2071005573954956</c:v>
                </c:pt>
                <c:pt idx="8">
                  <c:v>0.46261069203017385</c:v>
                </c:pt>
                <c:pt idx="9">
                  <c:v>0.30670560139975883</c:v>
                </c:pt>
                <c:pt idx="10">
                  <c:v>0.72741853790308963</c:v>
                </c:pt>
                <c:pt idx="11">
                  <c:v>0.26170631204345385</c:v>
                </c:pt>
                <c:pt idx="12">
                  <c:v>0.20818199197094245</c:v>
                </c:pt>
                <c:pt idx="13">
                  <c:v>0.50578719843815367</c:v>
                </c:pt>
                <c:pt idx="14">
                  <c:v>0.42995238609242137</c:v>
                </c:pt>
                <c:pt idx="15">
                  <c:v>0.59676415681393902</c:v>
                </c:pt>
                <c:pt idx="16">
                  <c:v>0.66559312936124526</c:v>
                </c:pt>
                <c:pt idx="17">
                  <c:v>0.19878195032437979</c:v>
                </c:pt>
                <c:pt idx="18">
                  <c:v>0.36206749252456216</c:v>
                </c:pt>
                <c:pt idx="19">
                  <c:v>0.44812749003984065</c:v>
                </c:pt>
                <c:pt idx="20">
                  <c:v>0.36259069191293575</c:v>
                </c:pt>
                <c:pt idx="21">
                  <c:v>0.6117420596727623</c:v>
                </c:pt>
                <c:pt idx="22">
                  <c:v>0.34991974317817015</c:v>
                </c:pt>
                <c:pt idx="23">
                  <c:v>0.84930267220270417</c:v>
                </c:pt>
                <c:pt idx="24">
                  <c:v>0.50991831971995327</c:v>
                </c:pt>
                <c:pt idx="25">
                  <c:v>0.52177550166797593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A24D-4ECF-9DBC-4C1B2F243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5es'!$Y$8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437-4313-AD49-3BC10D5AE18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437-4313-AD49-3BC10D5AE1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437-4313-AD49-3BC10D5AE1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437-4313-AD49-3BC10D5AE1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437-4313-AD49-3BC10D5AE1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437-4313-AD49-3BC10D5AE18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437-4313-AD49-3BC10D5AE18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437-4313-AD49-3BC10D5AE18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437-4313-AD49-3BC10D5AE18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437-4313-AD49-3BC10D5AE18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437-4313-AD49-3BC10D5AE18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437-4313-AD49-3BC10D5AE18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437-4313-AD49-3BC10D5AE18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437-4313-AD49-3BC10D5AE186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437-4313-AD49-3BC10D5AE186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437-4313-AD49-3BC10D5AE1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5es'!$B$10,'viaj entrados lugar residen 5es'!$B$14:$B$38)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5es'!$Y$10,'viaj entrados lugar residen 5es'!$Y$14:$Y$38)</c:f>
              <c:numCache>
                <c:formatCode>#,##0</c:formatCode>
                <c:ptCount val="26"/>
                <c:pt idx="0">
                  <c:v>124761</c:v>
                </c:pt>
                <c:pt idx="1">
                  <c:v>304800</c:v>
                </c:pt>
                <c:pt idx="2">
                  <c:v>53888</c:v>
                </c:pt>
                <c:pt idx="3">
                  <c:v>30722</c:v>
                </c:pt>
                <c:pt idx="4">
                  <c:v>19678</c:v>
                </c:pt>
                <c:pt idx="5">
                  <c:v>28741</c:v>
                </c:pt>
                <c:pt idx="6">
                  <c:v>13221</c:v>
                </c:pt>
                <c:pt idx="7">
                  <c:v>22385</c:v>
                </c:pt>
                <c:pt idx="8">
                  <c:v>11447</c:v>
                </c:pt>
                <c:pt idx="9">
                  <c:v>6031</c:v>
                </c:pt>
                <c:pt idx="10">
                  <c:v>6865</c:v>
                </c:pt>
                <c:pt idx="11">
                  <c:v>12536</c:v>
                </c:pt>
                <c:pt idx="12">
                  <c:v>5438</c:v>
                </c:pt>
                <c:pt idx="13">
                  <c:v>15889</c:v>
                </c:pt>
                <c:pt idx="14">
                  <c:v>5816</c:v>
                </c:pt>
                <c:pt idx="15">
                  <c:v>3866</c:v>
                </c:pt>
                <c:pt idx="16">
                  <c:v>2372</c:v>
                </c:pt>
                <c:pt idx="17">
                  <c:v>3272</c:v>
                </c:pt>
                <c:pt idx="18">
                  <c:v>4627</c:v>
                </c:pt>
                <c:pt idx="19">
                  <c:v>4139</c:v>
                </c:pt>
                <c:pt idx="20">
                  <c:v>2638</c:v>
                </c:pt>
                <c:pt idx="21">
                  <c:v>2154</c:v>
                </c:pt>
                <c:pt idx="22">
                  <c:v>2048</c:v>
                </c:pt>
                <c:pt idx="23">
                  <c:v>1611</c:v>
                </c:pt>
                <c:pt idx="24">
                  <c:v>1151</c:v>
                </c:pt>
                <c:pt idx="25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437-4313-AD49-3BC10D5AE186}"/>
            </c:ext>
          </c:extLst>
        </c:ser>
        <c:ser>
          <c:idx val="1"/>
          <c:order val="1"/>
          <c:tx>
            <c:strRef>
              <c:f>'viaj entrados lugar residen 5es'!$AA$8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9437-4313-AD49-3BC10D5AE186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9437-4313-AD49-3BC10D5AE186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9437-4313-AD49-3BC10D5AE186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9437-4313-AD49-3BC10D5AE186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9437-4313-AD49-3BC10D5AE186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9437-4313-AD49-3BC10D5AE186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9437-4313-AD49-3BC10D5AE186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9437-4313-AD49-3BC10D5AE186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9437-4313-AD49-3BC10D5AE186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9437-4313-AD49-3BC10D5AE186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9437-4313-AD49-3BC10D5AE186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9437-4313-AD49-3BC10D5AE186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9437-4313-AD49-3BC10D5AE186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9437-4313-AD49-3BC10D5AE186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9437-4313-AD49-3BC10D5AE186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9437-4313-AD49-3BC10D5AE186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9437-4313-AD49-3BC10D5AE186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9437-4313-AD49-3BC10D5AE186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9437-4313-AD49-3BC10D5AE186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9437-4313-AD49-3BC10D5AE186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9437-4313-AD49-3BC10D5AE186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9437-4313-AD49-3BC10D5AE186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9437-4313-AD49-3BC10D5AE186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9437-4313-AD49-3BC10D5AE186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9437-4313-AD49-3BC10D5AE186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9437-4313-AD49-3BC10D5AE186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239981515131121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37-4313-AD49-3BC10D5AE186}"/>
                </c:ext>
              </c:extLst>
            </c:dLbl>
            <c:dLbl>
              <c:idx val="1"/>
              <c:layout>
                <c:manualLayout>
                  <c:x val="-2.567652611705475E-3"/>
                  <c:y val="-0.4084561993853332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37-4313-AD49-3BC10D5AE186}"/>
                </c:ext>
              </c:extLst>
            </c:dLbl>
            <c:dLbl>
              <c:idx val="2"/>
              <c:layout>
                <c:manualLayout>
                  <c:x val="1.2590496672497205E-3"/>
                  <c:y val="-0.141085492518563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37-4313-AD49-3BC10D5AE186}"/>
                </c:ext>
              </c:extLst>
            </c:dLbl>
            <c:dLbl>
              <c:idx val="3"/>
              <c:layout>
                <c:manualLayout>
                  <c:x val="0"/>
                  <c:y val="-0.133571854502087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37-4313-AD49-3BC10D5AE186}"/>
                </c:ext>
              </c:extLst>
            </c:dLbl>
            <c:dLbl>
              <c:idx val="4"/>
              <c:layout>
                <c:manualLayout>
                  <c:x val="-1.2590494176896443E-3"/>
                  <c:y val="-0.13595706618962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37-4313-AD49-3BC10D5AE186}"/>
                </c:ext>
              </c:extLst>
            </c:dLbl>
            <c:dLbl>
              <c:idx val="5"/>
              <c:layout>
                <c:manualLayout>
                  <c:x val="-1.2590494176896443E-3"/>
                  <c:y val="-0.126416219439475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37-4313-AD49-3BC10D5AE186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37-4313-AD49-3BC10D5AE186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37-4313-AD49-3BC10D5AE186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37-4313-AD49-3BC10D5AE186}"/>
                </c:ext>
              </c:extLst>
            </c:dLbl>
            <c:dLbl>
              <c:idx val="9"/>
              <c:layout>
                <c:manualLayout>
                  <c:x val="-1.2598425196850393E-3"/>
                  <c:y val="-0.10160970904277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37-4313-AD49-3BC10D5AE186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37-4313-AD49-3BC10D5AE186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37-4313-AD49-3BC10D5AE186}"/>
                </c:ext>
              </c:extLst>
            </c:dLbl>
            <c:dLbl>
              <c:idx val="12"/>
              <c:layout>
                <c:manualLayout>
                  <c:x val="-1.2602389459026872E-3"/>
                  <c:y val="0.19726926441887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37-4313-AD49-3BC10D5AE186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37-4313-AD49-3BC10D5AE186}"/>
                </c:ext>
              </c:extLst>
            </c:dLbl>
            <c:dLbl>
              <c:idx val="14"/>
              <c:layout>
                <c:manualLayout>
                  <c:x val="-6.3435132282473501E-3"/>
                  <c:y val="-0.110441707607062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37-4313-AD49-3BC10D5AE186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37-4313-AD49-3BC10D5AE186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37-4313-AD49-3BC10D5AE186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37-4313-AD49-3BC10D5AE186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37-4313-AD49-3BC10D5AE186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37-4313-AD49-3BC10D5AE186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37-4313-AD49-3BC10D5AE186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37-4313-AD49-3BC10D5AE186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37-4313-AD49-3BC10D5AE186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37-4313-AD49-3BC10D5AE186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37-4313-AD49-3BC10D5AE186}"/>
                </c:ext>
              </c:extLst>
            </c:dLbl>
            <c:dLbl>
              <c:idx val="25"/>
              <c:layout>
                <c:manualLayout>
                  <c:x val="-2.5220635966759662E-3"/>
                  <c:y val="-0.1269738205801198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437-4313-AD49-3BC10D5AE18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5es'!$B$10,'viaj entrados lugar residen 5es'!$B$14:$B$38)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5es'!$AA$10,'viaj entrados lugar residen 5es'!$AA$14:$AA$38)</c:f>
              <c:numCache>
                <c:formatCode>0.0%</c:formatCode>
                <c:ptCount val="26"/>
                <c:pt idx="0">
                  <c:v>9.6848213108268411E-2</c:v>
                </c:pt>
                <c:pt idx="1">
                  <c:v>0.35059088351153633</c:v>
                </c:pt>
                <c:pt idx="2">
                  <c:v>-6.6545005437887994E-3</c:v>
                </c:pt>
                <c:pt idx="3">
                  <c:v>0.63128550947804385</c:v>
                </c:pt>
                <c:pt idx="4">
                  <c:v>0.70107192254495154</c:v>
                </c:pt>
                <c:pt idx="5">
                  <c:v>0.15994026959399466</c:v>
                </c:pt>
                <c:pt idx="6">
                  <c:v>0.16095890410958913</c:v>
                </c:pt>
                <c:pt idx="7">
                  <c:v>0.47172912557527935</c:v>
                </c:pt>
                <c:pt idx="8">
                  <c:v>3.5678371907422184</c:v>
                </c:pt>
                <c:pt idx="9">
                  <c:v>1.1333569154580827</c:v>
                </c:pt>
                <c:pt idx="10">
                  <c:v>4.1193139448173008</c:v>
                </c:pt>
                <c:pt idx="11">
                  <c:v>0.16408208747330311</c:v>
                </c:pt>
                <c:pt idx="12">
                  <c:v>-4.6801051709027153E-2</c:v>
                </c:pt>
                <c:pt idx="13">
                  <c:v>2.3422381152713503</c:v>
                </c:pt>
                <c:pt idx="14">
                  <c:v>0.77859327217125385</c:v>
                </c:pt>
                <c:pt idx="15">
                  <c:v>2.0488958990536279</c:v>
                </c:pt>
                <c:pt idx="16">
                  <c:v>3.9936842105263155</c:v>
                </c:pt>
                <c:pt idx="17">
                  <c:v>4.0050858232676401E-2</c:v>
                </c:pt>
                <c:pt idx="18">
                  <c:v>7.0321535970391036E-2</c:v>
                </c:pt>
                <c:pt idx="19">
                  <c:v>4.3475452196382429</c:v>
                </c:pt>
                <c:pt idx="20">
                  <c:v>1.6041461006910169</c:v>
                </c:pt>
                <c:pt idx="21">
                  <c:v>2.1445255474452556</c:v>
                </c:pt>
                <c:pt idx="22">
                  <c:v>1.4704463208685161</c:v>
                </c:pt>
                <c:pt idx="23">
                  <c:v>-0.79061606446581756</c:v>
                </c:pt>
                <c:pt idx="24">
                  <c:v>0.76804915514592942</c:v>
                </c:pt>
                <c:pt idx="25">
                  <c:v>0.33357767422378126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9437-4313-AD49-3BC10D5AE18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9437-4313-AD49-3BC10D5AE18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437-4313-AD49-3BC10D5AE18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437-4313-AD49-3BC10D5AE18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437-4313-AD49-3BC10D5AE18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437-4313-AD49-3BC10D5AE18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437-4313-AD49-3BC10D5AE18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437-4313-AD49-3BC10D5AE18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437-4313-AD49-3BC10D5AE18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437-4313-AD49-3BC10D5AE18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437-4313-AD49-3BC10D5AE18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437-4313-AD49-3BC10D5AE18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437-4313-AD49-3BC10D5AE18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437-4313-AD49-3BC10D5AE18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437-4313-AD49-3BC10D5AE186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437-4313-AD49-3BC10D5AE186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437-4313-AD49-3BC10D5AE186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437-4313-AD49-3BC10D5AE186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437-4313-AD49-3BC10D5AE186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437-4313-AD49-3BC10D5AE186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437-4313-AD49-3BC10D5AE186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437-4313-AD49-3BC10D5AE186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437-4313-AD49-3BC10D5AE186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437-4313-AD49-3BC10D5AE186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437-4313-AD49-3BC10D5AE186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437-4313-AD49-3BC10D5AE186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437-4313-AD49-3BC10D5AE186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437-4313-AD49-3BC10D5AE186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437-4313-AD49-3BC10D5AE186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437-4313-AD49-3BC10D5AE186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437-4313-AD49-3BC10D5AE186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437-4313-AD49-3BC10D5AE186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437-4313-AD49-3BC10D5AE186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437-4313-AD49-3BC10D5AE186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437-4313-AD49-3BC10D5AE186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437-4313-AD49-3BC10D5AE186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437-4313-AD49-3BC10D5AE186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437-4313-AD49-3BC10D5AE186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437-4313-AD49-3BC10D5AE186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437-4313-AD49-3BC10D5AE186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437-4313-AD49-3BC10D5AE186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437-4313-AD49-3BC10D5AE186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437-4313-AD49-3BC10D5AE186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437-4313-AD49-3BC10D5AE18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5es'!$B$10,'viaj entrados lugar residen 5es'!$B$14:$B$38)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5es'!$AB$10,'viaj entrados lugar residen 5es'!$AB$14:$AB$38)</c:f>
              <c:numCache>
                <c:formatCode>0.0%</c:formatCode>
                <c:ptCount val="26"/>
                <c:pt idx="0">
                  <c:v>0.17435288988017877</c:v>
                </c:pt>
                <c:pt idx="1">
                  <c:v>0.42595651554154335</c:v>
                </c:pt>
                <c:pt idx="2">
                  <c:v>7.5308217550861839E-2</c:v>
                </c:pt>
                <c:pt idx="3">
                  <c:v>4.2933845375548868E-2</c:v>
                </c:pt>
                <c:pt idx="4">
                  <c:v>2.7499909162816569E-2</c:v>
                </c:pt>
                <c:pt idx="5">
                  <c:v>4.0165407523554783E-2</c:v>
                </c:pt>
                <c:pt idx="6">
                  <c:v>1.8476283110153362E-2</c:v>
                </c:pt>
                <c:pt idx="7">
                  <c:v>3.1282928478994249E-2</c:v>
                </c:pt>
                <c:pt idx="8">
                  <c:v>1.5997126750013278E-2</c:v>
                </c:pt>
                <c:pt idx="9">
                  <c:v>8.4282931273984511E-3</c:v>
                </c:pt>
                <c:pt idx="10">
                  <c:v>9.5938040655928307E-3</c:v>
                </c:pt>
                <c:pt idx="11">
                  <c:v>1.7518998946288673E-2</c:v>
                </c:pt>
                <c:pt idx="12">
                  <c:v>7.5995785154688734E-3</c:v>
                </c:pt>
                <c:pt idx="13">
                  <c:v>2.2204800116271593E-2</c:v>
                </c:pt>
                <c:pt idx="14">
                  <c:v>8.127831674506614E-3</c:v>
                </c:pt>
                <c:pt idx="15">
                  <c:v>5.402716171534142E-3</c:v>
                </c:pt>
                <c:pt idx="16">
                  <c:v>3.3148584477183099E-3</c:v>
                </c:pt>
                <c:pt idx="17">
                  <c:v>4.5726040644748353E-3</c:v>
                </c:pt>
                <c:pt idx="18">
                  <c:v>6.4662099652582714E-3</c:v>
                </c:pt>
                <c:pt idx="19">
                  <c:v>5.7842323419502887E-3</c:v>
                </c:pt>
                <c:pt idx="20">
                  <c:v>3.6865921522263494E-3</c:v>
                </c:pt>
                <c:pt idx="21">
                  <c:v>3.0102045094372847E-3</c:v>
                </c:pt>
                <c:pt idx="22">
                  <c:v>2.8620700256859603E-3</c:v>
                </c:pt>
                <c:pt idx="23">
                  <c:v>2.2513646539941809E-3</c:v>
                </c:pt>
                <c:pt idx="24">
                  <c:v>1.6085168943186232E-3</c:v>
                </c:pt>
                <c:pt idx="25">
                  <c:v>3.5594200954209676E-2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9437-4313-AD49-3BC10D5AE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55498679403E-2"/>
          <c:y val="0.20766117055880837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cat'!$AQ$9</c:f>
              <c:strCache>
                <c:ptCount val="1"/>
                <c:pt idx="0">
                  <c:v>acumulado noviembre 2023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cat'!$B$11,'viaj entrados lugar residen cat'!$B$15:$B$39)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cat'!$AQ$11,'viaj entrados lugar residen cat'!$AQ$15:$AQ$39)</c:f>
              <c:numCache>
                <c:formatCode>#,##0</c:formatCode>
                <c:ptCount val="26"/>
                <c:pt idx="0">
                  <c:v>124761</c:v>
                </c:pt>
                <c:pt idx="1">
                  <c:v>304800</c:v>
                </c:pt>
                <c:pt idx="2">
                  <c:v>53888</c:v>
                </c:pt>
                <c:pt idx="3">
                  <c:v>30722</c:v>
                </c:pt>
                <c:pt idx="4">
                  <c:v>19678</c:v>
                </c:pt>
                <c:pt idx="5">
                  <c:v>28741</c:v>
                </c:pt>
                <c:pt idx="6">
                  <c:v>13221</c:v>
                </c:pt>
                <c:pt idx="7">
                  <c:v>22385</c:v>
                </c:pt>
                <c:pt idx="8">
                  <c:v>11447</c:v>
                </c:pt>
                <c:pt idx="9">
                  <c:v>6031</c:v>
                </c:pt>
                <c:pt idx="10">
                  <c:v>6865</c:v>
                </c:pt>
                <c:pt idx="11">
                  <c:v>12536</c:v>
                </c:pt>
                <c:pt idx="12">
                  <c:v>5438</c:v>
                </c:pt>
                <c:pt idx="13">
                  <c:v>15889</c:v>
                </c:pt>
                <c:pt idx="14">
                  <c:v>5816</c:v>
                </c:pt>
                <c:pt idx="15">
                  <c:v>3866</c:v>
                </c:pt>
                <c:pt idx="16">
                  <c:v>2372</c:v>
                </c:pt>
                <c:pt idx="17">
                  <c:v>3272</c:v>
                </c:pt>
                <c:pt idx="18">
                  <c:v>4627</c:v>
                </c:pt>
                <c:pt idx="19">
                  <c:v>4139</c:v>
                </c:pt>
                <c:pt idx="20">
                  <c:v>2638</c:v>
                </c:pt>
                <c:pt idx="21">
                  <c:v>2154</c:v>
                </c:pt>
                <c:pt idx="22">
                  <c:v>2048</c:v>
                </c:pt>
                <c:pt idx="23">
                  <c:v>1611</c:v>
                </c:pt>
                <c:pt idx="24">
                  <c:v>1151</c:v>
                </c:pt>
                <c:pt idx="25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B-4407-8BA8-34CB99AB55B5}"/>
            </c:ext>
          </c:extLst>
        </c:ser>
        <c:ser>
          <c:idx val="1"/>
          <c:order val="1"/>
          <c:tx>
            <c:strRef>
              <c:f>'viaj entrados lugar residen cat'!$AS$9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173064820641941E-3"/>
                  <c:y val="4.3304843304843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B-4407-8BA8-34CB99AB55B5}"/>
                </c:ext>
              </c:extLst>
            </c:dLbl>
            <c:dLbl>
              <c:idx val="1"/>
              <c:layout>
                <c:manualLayout>
                  <c:x val="1.258653241032084E-3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B-4407-8BA8-34CB99AB55B5}"/>
                </c:ext>
              </c:extLst>
            </c:dLbl>
            <c:dLbl>
              <c:idx val="2"/>
              <c:layout>
                <c:manualLayout>
                  <c:x val="-1.1537521427028816E-17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B-4407-8BA8-34CB99AB55B5}"/>
                </c:ext>
              </c:extLst>
            </c:dLbl>
            <c:dLbl>
              <c:idx val="3"/>
              <c:layout>
                <c:manualLayout>
                  <c:x val="-2.5173064820641915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B-4407-8BA8-34CB99AB55B5}"/>
                </c:ext>
              </c:extLst>
            </c:dLbl>
            <c:dLbl>
              <c:idx val="4"/>
              <c:layout>
                <c:manualLayout>
                  <c:x val="-2.3075042854057632E-17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B-4407-8BA8-34CB99AB55B5}"/>
                </c:ext>
              </c:extLst>
            </c:dLbl>
            <c:dLbl>
              <c:idx val="5"/>
              <c:layout>
                <c:manualLayout>
                  <c:x val="-1.2586532410320957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AB-4407-8BA8-34CB99AB55B5}"/>
                </c:ext>
              </c:extLst>
            </c:dLbl>
            <c:dLbl>
              <c:idx val="6"/>
              <c:layout>
                <c:manualLayout>
                  <c:x val="-3.775959723096287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B-4407-8BA8-34CB99AB55B5}"/>
                </c:ext>
              </c:extLst>
            </c:dLbl>
            <c:dLbl>
              <c:idx val="7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AB-4407-8BA8-34CB99AB55B5}"/>
                </c:ext>
              </c:extLst>
            </c:dLbl>
            <c:dLbl>
              <c:idx val="8"/>
              <c:layout>
                <c:manualLayout>
                  <c:x val="-4.6150085708115265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B-4407-8BA8-34CB99AB55B5}"/>
                </c:ext>
              </c:extLst>
            </c:dLbl>
            <c:dLbl>
              <c:idx val="9"/>
              <c:layout>
                <c:manualLayout>
                  <c:x val="4.6150085708115265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AB-4407-8BA8-34CB99AB55B5}"/>
                </c:ext>
              </c:extLst>
            </c:dLbl>
            <c:dLbl>
              <c:idx val="10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AB-4407-8BA8-34CB99AB55B5}"/>
                </c:ext>
              </c:extLst>
            </c:dLbl>
            <c:dLbl>
              <c:idx val="11"/>
              <c:layout>
                <c:manualLayout>
                  <c:x val="1.2586532410320034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AB-4407-8BA8-34CB99AB55B5}"/>
                </c:ext>
              </c:extLst>
            </c:dLbl>
            <c:dLbl>
              <c:idx val="12"/>
              <c:layout>
                <c:manualLayout>
                  <c:x val="-3.7759597230963794E-3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AB-4407-8BA8-34CB99AB55B5}"/>
                </c:ext>
              </c:extLst>
            </c:dLbl>
            <c:dLbl>
              <c:idx val="13"/>
              <c:layout>
                <c:manualLayout>
                  <c:x val="-5.034612964128383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AB-4407-8BA8-34CB99AB55B5}"/>
                </c:ext>
              </c:extLst>
            </c:dLbl>
            <c:dLbl>
              <c:idx val="14"/>
              <c:layout>
                <c:manualLayout>
                  <c:x val="-5.034612964128474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AB-4407-8BA8-34CB99AB55B5}"/>
                </c:ext>
              </c:extLst>
            </c:dLbl>
            <c:dLbl>
              <c:idx val="15"/>
              <c:layout>
                <c:manualLayout>
                  <c:x val="-2.5173064820641915E-3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AB-4407-8BA8-34CB99AB55B5}"/>
                </c:ext>
              </c:extLst>
            </c:dLbl>
            <c:dLbl>
              <c:idx val="16"/>
              <c:layout>
                <c:manualLayout>
                  <c:x val="-9.230017141623053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AB-4407-8BA8-34CB99AB55B5}"/>
                </c:ext>
              </c:extLst>
            </c:dLbl>
            <c:dLbl>
              <c:idx val="17"/>
              <c:layout>
                <c:manualLayout>
                  <c:x val="0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AB-4407-8BA8-34CB99AB55B5}"/>
                </c:ext>
              </c:extLst>
            </c:dLbl>
            <c:dLbl>
              <c:idx val="18"/>
              <c:layout>
                <c:manualLayout>
                  <c:x val="0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AB-4407-8BA8-34CB99AB55B5}"/>
                </c:ext>
              </c:extLst>
            </c:dLbl>
            <c:dLbl>
              <c:idx val="19"/>
              <c:layout>
                <c:manualLayout>
                  <c:x val="-1.258653241032187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AB-4407-8BA8-34CB99AB55B5}"/>
                </c:ext>
              </c:extLst>
            </c:dLbl>
            <c:dLbl>
              <c:idx val="20"/>
              <c:layout>
                <c:manualLayout>
                  <c:x val="-1.2586532410321879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AB-4407-8BA8-34CB99AB55B5}"/>
                </c:ext>
              </c:extLst>
            </c:dLbl>
            <c:dLbl>
              <c:idx val="21"/>
              <c:layout>
                <c:manualLayout>
                  <c:x val="9.230017141623053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AB-4407-8BA8-34CB99AB55B5}"/>
                </c:ext>
              </c:extLst>
            </c:dLbl>
            <c:dLbl>
              <c:idx val="22"/>
              <c:layout>
                <c:manualLayout>
                  <c:x val="0"/>
                  <c:y val="3.4188034188034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AB-4407-8BA8-34CB99AB55B5}"/>
                </c:ext>
              </c:extLst>
            </c:dLbl>
            <c:dLbl>
              <c:idx val="23"/>
              <c:layout>
                <c:manualLayout>
                  <c:x val="-1.8460034283246106E-16"/>
                  <c:y val="4.55840455840455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AB-4407-8BA8-34CB99AB55B5}"/>
                </c:ext>
              </c:extLst>
            </c:dLbl>
            <c:dLbl>
              <c:idx val="24"/>
              <c:layout>
                <c:manualLayout>
                  <c:x val="-1.2586532410320957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AB-4407-8BA8-34CB99AB55B5}"/>
                </c:ext>
              </c:extLst>
            </c:dLbl>
            <c:dLbl>
              <c:idx val="25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AB-4407-8BA8-34CB99AB5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('viaj entrados lugar residen cat'!$B$11,'viaj entrados lugar residen cat'!$B$15:$B$39)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cat'!$AS$11,'viaj entrados lugar residen cat'!$AS$15:$AS$39)</c:f>
              <c:numCache>
                <c:formatCode>0.0%</c:formatCode>
                <c:ptCount val="26"/>
                <c:pt idx="0">
                  <c:v>9.6848213108268411E-2</c:v>
                </c:pt>
                <c:pt idx="1">
                  <c:v>0.35059088351153633</c:v>
                </c:pt>
                <c:pt idx="2">
                  <c:v>-6.6545005437887994E-3</c:v>
                </c:pt>
                <c:pt idx="3">
                  <c:v>0.63128550947804385</c:v>
                </c:pt>
                <c:pt idx="4">
                  <c:v>0.70107192254495154</c:v>
                </c:pt>
                <c:pt idx="5">
                  <c:v>0.15994026959399466</c:v>
                </c:pt>
                <c:pt idx="6">
                  <c:v>0.16095890410958913</c:v>
                </c:pt>
                <c:pt idx="7">
                  <c:v>0.47172912557527935</c:v>
                </c:pt>
                <c:pt idx="8">
                  <c:v>3.5678371907422184</c:v>
                </c:pt>
                <c:pt idx="9">
                  <c:v>1.1333569154580827</c:v>
                </c:pt>
                <c:pt idx="10">
                  <c:v>4.1193139448173008</c:v>
                </c:pt>
                <c:pt idx="11">
                  <c:v>0.16408208747330311</c:v>
                </c:pt>
                <c:pt idx="12">
                  <c:v>-4.6801051709027153E-2</c:v>
                </c:pt>
                <c:pt idx="13">
                  <c:v>2.3422381152713503</c:v>
                </c:pt>
                <c:pt idx="14">
                  <c:v>0.77859327217125385</c:v>
                </c:pt>
                <c:pt idx="15">
                  <c:v>2.0488958990536279</c:v>
                </c:pt>
                <c:pt idx="16">
                  <c:v>3.9936842105263155</c:v>
                </c:pt>
                <c:pt idx="17">
                  <c:v>4.0050858232676401E-2</c:v>
                </c:pt>
                <c:pt idx="18">
                  <c:v>7.0321535970391036E-2</c:v>
                </c:pt>
                <c:pt idx="19">
                  <c:v>4.3475452196382429</c:v>
                </c:pt>
                <c:pt idx="20">
                  <c:v>1.6041461006910169</c:v>
                </c:pt>
                <c:pt idx="21">
                  <c:v>2.1445255474452556</c:v>
                </c:pt>
                <c:pt idx="22">
                  <c:v>1.4704463208685161</c:v>
                </c:pt>
                <c:pt idx="23">
                  <c:v>-0.79061606446581756</c:v>
                </c:pt>
                <c:pt idx="24">
                  <c:v>0.76804915514592942</c:v>
                </c:pt>
                <c:pt idx="25">
                  <c:v>0.33357767422378126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EAB-4407-8BA8-34CB99AB55B5}"/>
            </c:ext>
          </c:extLst>
        </c:ser>
        <c:ser>
          <c:idx val="0"/>
          <c:order val="2"/>
          <c:tx>
            <c:v>cuota</c:v>
          </c:tx>
          <c:invertIfNegative val="0"/>
          <c:dLbls>
            <c:dLbl>
              <c:idx val="0"/>
              <c:layout>
                <c:manualLayout>
                  <c:x val="-6.2932662051604785E-3"/>
                  <c:y val="-0.17777777777777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AB-4407-8BA8-34CB99AB55B5}"/>
                </c:ext>
              </c:extLst>
            </c:dLbl>
            <c:dLbl>
              <c:idx val="1"/>
              <c:layout>
                <c:manualLayout>
                  <c:x val="-7.551919446192574E-3"/>
                  <c:y val="-0.39886039886039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AB-4407-8BA8-34CB99AB55B5}"/>
                </c:ext>
              </c:extLst>
            </c:dLbl>
            <c:dLbl>
              <c:idx val="2"/>
              <c:layout>
                <c:manualLayout>
                  <c:x val="2.5173064820641915E-3"/>
                  <c:y val="-0.1481481481481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AB-4407-8BA8-34CB99AB55B5}"/>
                </c:ext>
              </c:extLst>
            </c:dLbl>
            <c:dLbl>
              <c:idx val="3"/>
              <c:layout>
                <c:manualLayout>
                  <c:x val="-2.517306482064191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AB-4407-8BA8-34CB99AB55B5}"/>
                </c:ext>
              </c:extLst>
            </c:dLbl>
            <c:dLbl>
              <c:idx val="4"/>
              <c:layout>
                <c:manualLayout>
                  <c:x val="-5.034612964128383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AB-4407-8BA8-34CB99AB55B5}"/>
                </c:ext>
              </c:extLst>
            </c:dLbl>
            <c:dLbl>
              <c:idx val="5"/>
              <c:layout>
                <c:manualLayout>
                  <c:x val="-3.775959723096287E-3"/>
                  <c:y val="-0.10256410256410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AB-4407-8BA8-34CB99AB55B5}"/>
                </c:ext>
              </c:extLst>
            </c:dLbl>
            <c:dLbl>
              <c:idx val="6"/>
              <c:layout>
                <c:manualLayout>
                  <c:x val="-6.2932662051604785E-3"/>
                  <c:y val="-9.3447293447293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AB-4407-8BA8-34CB99AB55B5}"/>
                </c:ext>
              </c:extLst>
            </c:dLbl>
            <c:dLbl>
              <c:idx val="7"/>
              <c:layout>
                <c:manualLayout>
                  <c:x val="-6.2932662051604785E-3"/>
                  <c:y val="-0.10712250712250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AB-4407-8BA8-34CB99AB55B5}"/>
                </c:ext>
              </c:extLst>
            </c:dLbl>
            <c:dLbl>
              <c:idx val="8"/>
              <c:layout>
                <c:manualLayout>
                  <c:x val="-5.034612964128383E-3"/>
                  <c:y val="-9.1168091168091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AB-4407-8BA8-34CB99AB55B5}"/>
                </c:ext>
              </c:extLst>
            </c:dLbl>
            <c:dLbl>
              <c:idx val="9"/>
              <c:layout>
                <c:manualLayout>
                  <c:x val="-2.5173064820642375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AB-4407-8BA8-34CB99AB55B5}"/>
                </c:ext>
              </c:extLst>
            </c:dLbl>
            <c:dLbl>
              <c:idx val="10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AB-4407-8BA8-34CB99AB55B5}"/>
                </c:ext>
              </c:extLst>
            </c:dLbl>
            <c:dLbl>
              <c:idx val="11"/>
              <c:layout>
                <c:manualLayout>
                  <c:x val="-1.2586532410321879E-3"/>
                  <c:y val="-6.8376068376068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AB-4407-8BA8-34CB99AB55B5}"/>
                </c:ext>
              </c:extLst>
            </c:dLbl>
            <c:dLbl>
              <c:idx val="12"/>
              <c:layout>
                <c:manualLayout>
                  <c:x val="0"/>
                  <c:y val="-8.205128205128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AB-4407-8BA8-34CB99AB55B5}"/>
                </c:ext>
              </c:extLst>
            </c:dLbl>
            <c:dLbl>
              <c:idx val="13"/>
              <c:layout>
                <c:manualLayout>
                  <c:x val="0"/>
                  <c:y val="-5.6980056980057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EAB-4407-8BA8-34CB99AB55B5}"/>
                </c:ext>
              </c:extLst>
            </c:dLbl>
            <c:dLbl>
              <c:idx val="14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EAB-4407-8BA8-34CB99AB55B5}"/>
                </c:ext>
              </c:extLst>
            </c:dLbl>
            <c:dLbl>
              <c:idx val="15"/>
              <c:layout>
                <c:manualLayout>
                  <c:x val="-1.2586532410320957E-3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EAB-4407-8BA8-34CB99AB55B5}"/>
                </c:ext>
              </c:extLst>
            </c:dLbl>
            <c:dLbl>
              <c:idx val="16"/>
              <c:layout>
                <c:manualLayout>
                  <c:x val="-5.034612964128383E-3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EAB-4407-8BA8-34CB99AB55B5}"/>
                </c:ext>
              </c:extLst>
            </c:dLbl>
            <c:dLbl>
              <c:idx val="17"/>
              <c:layout>
                <c:manualLayout>
                  <c:x val="-1.2586532410320957E-3"/>
                  <c:y val="-5.470085470085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EAB-4407-8BA8-34CB99AB55B5}"/>
                </c:ext>
              </c:extLst>
            </c:dLbl>
            <c:dLbl>
              <c:idx val="18"/>
              <c:layout>
                <c:manualLayout>
                  <c:x val="0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EAB-4407-8BA8-34CB99AB55B5}"/>
                </c:ext>
              </c:extLst>
            </c:dLbl>
            <c:dLbl>
              <c:idx val="19"/>
              <c:layout>
                <c:manualLayout>
                  <c:x val="-3.775959723096287E-3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EAB-4407-8BA8-34CB99AB55B5}"/>
                </c:ext>
              </c:extLst>
            </c:dLbl>
            <c:dLbl>
              <c:idx val="20"/>
              <c:layout>
                <c:manualLayout>
                  <c:x val="-3.7759597230961946E-3"/>
                  <c:y val="-5.6980056980056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EAB-4407-8BA8-34CB99AB55B5}"/>
                </c:ext>
              </c:extLst>
            </c:dLbl>
            <c:dLbl>
              <c:idx val="21"/>
              <c:layout>
                <c:manualLayout>
                  <c:x val="-1.2586532410320034E-3"/>
                  <c:y val="-5.470085470085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EAB-4407-8BA8-34CB99AB55B5}"/>
                </c:ext>
              </c:extLst>
            </c:dLbl>
            <c:dLbl>
              <c:idx val="22"/>
              <c:layout>
                <c:manualLayout>
                  <c:x val="0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EAB-4407-8BA8-34CB99AB55B5}"/>
                </c:ext>
              </c:extLst>
            </c:dLbl>
            <c:dLbl>
              <c:idx val="23"/>
              <c:layout>
                <c:manualLayout>
                  <c:x val="-3.775959723096287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EAB-4407-8BA8-34CB99AB55B5}"/>
                </c:ext>
              </c:extLst>
            </c:dLbl>
            <c:dLbl>
              <c:idx val="24"/>
              <c:layout>
                <c:manualLayout>
                  <c:x val="-3.7759597230964718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EAB-4407-8BA8-34CB99AB55B5}"/>
                </c:ext>
              </c:extLst>
            </c:dLbl>
            <c:dLbl>
              <c:idx val="25"/>
              <c:layout>
                <c:manualLayout>
                  <c:x val="-3.775959723096287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EAB-4407-8BA8-34CB99AB55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cat'!$B$11,'viaj entrados lugar residen cat'!$B$15:$B$39)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cat'!$AT$11,'viaj entrados lugar residen cat'!$AT$15:$AT$39)</c:f>
              <c:numCache>
                <c:formatCode>0.0%</c:formatCode>
                <c:ptCount val="26"/>
                <c:pt idx="0">
                  <c:v>0.17435288988017877</c:v>
                </c:pt>
                <c:pt idx="1">
                  <c:v>0.42595651554154335</c:v>
                </c:pt>
                <c:pt idx="2">
                  <c:v>7.5308217550861839E-2</c:v>
                </c:pt>
                <c:pt idx="3">
                  <c:v>4.2933845375548868E-2</c:v>
                </c:pt>
                <c:pt idx="4">
                  <c:v>2.7499909162816569E-2</c:v>
                </c:pt>
                <c:pt idx="5">
                  <c:v>4.0165407523554783E-2</c:v>
                </c:pt>
                <c:pt idx="6">
                  <c:v>1.8476283110153362E-2</c:v>
                </c:pt>
                <c:pt idx="7">
                  <c:v>3.1282928478994249E-2</c:v>
                </c:pt>
                <c:pt idx="8">
                  <c:v>1.5997126750013278E-2</c:v>
                </c:pt>
                <c:pt idx="9">
                  <c:v>8.4282931273984511E-3</c:v>
                </c:pt>
                <c:pt idx="10">
                  <c:v>9.5938040655928307E-3</c:v>
                </c:pt>
                <c:pt idx="11">
                  <c:v>1.7518998946288673E-2</c:v>
                </c:pt>
                <c:pt idx="12">
                  <c:v>7.5995785154688734E-3</c:v>
                </c:pt>
                <c:pt idx="13">
                  <c:v>2.2204800116271593E-2</c:v>
                </c:pt>
                <c:pt idx="14">
                  <c:v>8.127831674506614E-3</c:v>
                </c:pt>
                <c:pt idx="15">
                  <c:v>5.402716171534142E-3</c:v>
                </c:pt>
                <c:pt idx="16">
                  <c:v>3.3148584477183099E-3</c:v>
                </c:pt>
                <c:pt idx="17">
                  <c:v>4.5726040644748353E-3</c:v>
                </c:pt>
                <c:pt idx="18">
                  <c:v>6.4662099652582714E-3</c:v>
                </c:pt>
                <c:pt idx="19">
                  <c:v>5.7842323419502887E-3</c:v>
                </c:pt>
                <c:pt idx="20">
                  <c:v>3.6865921522263494E-3</c:v>
                </c:pt>
                <c:pt idx="21">
                  <c:v>3.0102045094372847E-3</c:v>
                </c:pt>
                <c:pt idx="22">
                  <c:v>2.8620700256859603E-3</c:v>
                </c:pt>
                <c:pt idx="23">
                  <c:v>2.2513646539941809E-3</c:v>
                </c:pt>
                <c:pt idx="24">
                  <c:v>1.6085168943186232E-3</c:v>
                </c:pt>
                <c:pt idx="25">
                  <c:v>3.5594200954209676E-2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EAB-4407-8BA8-34CB99AB5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63-4F6D-BBE2-0C7375BAD8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128075</c:v>
                </c:pt>
                <c:pt idx="1">
                  <c:v>129132</c:v>
                </c:pt>
                <c:pt idx="2">
                  <c:v>151655</c:v>
                </c:pt>
                <c:pt idx="3">
                  <c:v>144751</c:v>
                </c:pt>
                <c:pt idx="4">
                  <c:v>154757</c:v>
                </c:pt>
                <c:pt idx="5">
                  <c:v>155153</c:v>
                </c:pt>
                <c:pt idx="6">
                  <c:v>149779</c:v>
                </c:pt>
                <c:pt idx="7">
                  <c:v>150740</c:v>
                </c:pt>
                <c:pt idx="8">
                  <c:v>143678</c:v>
                </c:pt>
                <c:pt idx="9">
                  <c:v>150840</c:v>
                </c:pt>
                <c:pt idx="10">
                  <c:v>128603</c:v>
                </c:pt>
                <c:pt idx="11">
                  <c:v>133916</c:v>
                </c:pt>
                <c:pt idx="12">
                  <c:v>1721079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3-4F6D-BBE2-0C7375BAD839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63-4F6D-BBE2-0C7375BAD839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2315</c:v>
                </c:pt>
                <c:pt idx="1">
                  <c:v>1204</c:v>
                </c:pt>
                <c:pt idx="2">
                  <c:v>1399</c:v>
                </c:pt>
                <c:pt idx="3">
                  <c:v>1761</c:v>
                </c:pt>
                <c:pt idx="4">
                  <c:v>1936</c:v>
                </c:pt>
                <c:pt idx="5">
                  <c:v>5286</c:v>
                </c:pt>
                <c:pt idx="6">
                  <c:v>17629</c:v>
                </c:pt>
                <c:pt idx="7">
                  <c:v>47855</c:v>
                </c:pt>
                <c:pt idx="8">
                  <c:v>64169</c:v>
                </c:pt>
                <c:pt idx="9">
                  <c:v>117761</c:v>
                </c:pt>
                <c:pt idx="10">
                  <c:v>106597</c:v>
                </c:pt>
                <c:pt idx="11">
                  <c:v>78133</c:v>
                </c:pt>
                <c:pt idx="12">
                  <c:v>446045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63-4F6D-BBE2-0C7375BAD839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63-4F6D-BBE2-0C7375BAD8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74810</c:v>
                </c:pt>
                <c:pt idx="1">
                  <c:v>114746</c:v>
                </c:pt>
                <c:pt idx="2">
                  <c:v>142665</c:v>
                </c:pt>
                <c:pt idx="3">
                  <c:v>150506</c:v>
                </c:pt>
                <c:pt idx="4">
                  <c:v>147202</c:v>
                </c:pt>
                <c:pt idx="5">
                  <c:v>147240</c:v>
                </c:pt>
                <c:pt idx="6">
                  <c:v>165818</c:v>
                </c:pt>
                <c:pt idx="7">
                  <c:v>165250</c:v>
                </c:pt>
                <c:pt idx="8">
                  <c:v>153817</c:v>
                </c:pt>
                <c:pt idx="9">
                  <c:v>169072</c:v>
                </c:pt>
                <c:pt idx="10">
                  <c:v>141650</c:v>
                </c:pt>
                <c:pt idx="11">
                  <c:v>149677</c:v>
                </c:pt>
                <c:pt idx="12">
                  <c:v>1722453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63-4F6D-BBE2-0C7375BAD839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63-4F6D-BBE2-0C7375BAD8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63-4F6D-BBE2-0C7375BAD8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128763</c:v>
                </c:pt>
                <c:pt idx="1">
                  <c:v>141638</c:v>
                </c:pt>
                <c:pt idx="2">
                  <c:v>166069</c:v>
                </c:pt>
                <c:pt idx="3">
                  <c:v>154996</c:v>
                </c:pt>
                <c:pt idx="4">
                  <c:v>164089</c:v>
                </c:pt>
                <c:pt idx="5">
                  <c:v>166788</c:v>
                </c:pt>
                <c:pt idx="6">
                  <c:v>169874</c:v>
                </c:pt>
                <c:pt idx="7">
                  <c:v>169634</c:v>
                </c:pt>
                <c:pt idx="8">
                  <c:v>174897</c:v>
                </c:pt>
                <c:pt idx="9">
                  <c:v>186256</c:v>
                </c:pt>
                <c:pt idx="10">
                  <c:v>158207</c:v>
                </c:pt>
                <c:pt idx="12">
                  <c:v>1781211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63-4F6D-BBE2-0C7375BAD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63-4F6D-BBE2-0C7375BAD8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63-4F6D-BBE2-0C7375BAD8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63-4F6D-BBE2-0C7375BAD8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63-4F6D-BBE2-0C7375BAD8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63-4F6D-BBE2-0C7375BAD8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63-4F6D-BBE2-0C7375BAD8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63-4F6D-BBE2-0C7375BAD8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63-4F6D-BBE2-0C7375BAD8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63-4F6D-BBE2-0C7375BAD8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63-4F6D-BBE2-0C7375BAD8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63-4F6D-BBE2-0C7375BAD8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63-4F6D-BBE2-0C7375BAD8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63-4F6D-BBE2-0C7375BAD839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0.72120037428151318</c:v>
                </c:pt>
                <c:pt idx="1">
                  <c:v>0.23436111062694986</c:v>
                </c:pt>
                <c:pt idx="2">
                  <c:v>0.16404864542810071</c:v>
                </c:pt>
                <c:pt idx="3">
                  <c:v>2.9832697699759381E-2</c:v>
                </c:pt>
                <c:pt idx="4">
                  <c:v>0.11471990869689264</c:v>
                </c:pt>
                <c:pt idx="5">
                  <c:v>0.13276283618581908</c:v>
                </c:pt>
                <c:pt idx="6">
                  <c:v>2.4460553136571361E-2</c:v>
                </c:pt>
                <c:pt idx="7">
                  <c:v>2.652950075642968E-2</c:v>
                </c:pt>
                <c:pt idx="8">
                  <c:v>0.13704597021135512</c:v>
                </c:pt>
                <c:pt idx="9">
                  <c:v>0.10163717232894864</c:v>
                </c:pt>
                <c:pt idx="10">
                  <c:v>0.11688669255206485</c:v>
                </c:pt>
                <c:pt idx="12">
                  <c:v>0.13252681882226081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63-4F6D-BBE2-0C7375BAD839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5.3718524302166504E-3</c:v>
                </c:pt>
                <c:pt idx="1">
                  <c:v>9.6846637549174552E-2</c:v>
                </c:pt>
                <c:pt idx="2">
                  <c:v>9.5044673766113918E-2</c:v>
                </c:pt>
                <c:pt idx="3">
                  <c:v>7.0776713114244494E-2</c:v>
                </c:pt>
                <c:pt idx="4">
                  <c:v>6.0300988000542732E-2</c:v>
                </c:pt>
                <c:pt idx="5">
                  <c:v>7.4990493255044921E-2</c:v>
                </c:pt>
                <c:pt idx="6">
                  <c:v>0.13416433545423589</c:v>
                </c:pt>
                <c:pt idx="7">
                  <c:v>0.12534164787050561</c:v>
                </c:pt>
                <c:pt idx="8">
                  <c:v>0.21728448335862138</c:v>
                </c:pt>
                <c:pt idx="9">
                  <c:v>0.23479183240519763</c:v>
                </c:pt>
                <c:pt idx="10">
                  <c:v>0.23019680722844726</c:v>
                </c:pt>
                <c:pt idx="12">
                  <c:v>0.12226091460045385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63-4F6D-BBE2-0C7375BAD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año'!$Y$7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D14-4B04-8B3D-8C5907B93A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D14-4B04-8B3D-8C5907B93A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D14-4B04-8B3D-8C5907B93A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D14-4B04-8B3D-8C5907B93A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14-4B04-8B3D-8C5907B93A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14-4B04-8B3D-8C5907B93A6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14-4B04-8B3D-8C5907B93A6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14-4B04-8B3D-8C5907B93A6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14-4B04-8B3D-8C5907B93A6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D14-4B04-8B3D-8C5907B93A6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D14-4B04-8B3D-8C5907B93A6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D14-4B04-8B3D-8C5907B93A6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D14-4B04-8B3D-8C5907B93A6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D14-4B04-8B3D-8C5907B93A6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D14-4B04-8B3D-8C5907B93A6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D14-4B04-8B3D-8C5907B93A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año'!$B$9,'viaj entrados lugar residen año'!$B$13:$B$37)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año'!$Y$9,'viaj entrados lugar residen año'!$Y$13:$Y$37)</c:f>
              <c:numCache>
                <c:formatCode>#,##0</c:formatCode>
                <c:ptCount val="26"/>
                <c:pt idx="0">
                  <c:v>1016781</c:v>
                </c:pt>
                <c:pt idx="1">
                  <c:v>1722453</c:v>
                </c:pt>
                <c:pt idx="2">
                  <c:v>385709</c:v>
                </c:pt>
                <c:pt idx="3">
                  <c:v>197280</c:v>
                </c:pt>
                <c:pt idx="4">
                  <c:v>169583</c:v>
                </c:pt>
                <c:pt idx="5">
                  <c:v>146133</c:v>
                </c:pt>
                <c:pt idx="6">
                  <c:v>149766</c:v>
                </c:pt>
                <c:pt idx="7">
                  <c:v>134967</c:v>
                </c:pt>
                <c:pt idx="8">
                  <c:v>91265</c:v>
                </c:pt>
                <c:pt idx="9">
                  <c:v>62340</c:v>
                </c:pt>
                <c:pt idx="10">
                  <c:v>51062</c:v>
                </c:pt>
                <c:pt idx="11">
                  <c:v>44226</c:v>
                </c:pt>
                <c:pt idx="12">
                  <c:v>56752</c:v>
                </c:pt>
                <c:pt idx="13">
                  <c:v>26507</c:v>
                </c:pt>
                <c:pt idx="14">
                  <c:v>55641</c:v>
                </c:pt>
                <c:pt idx="15">
                  <c:v>28264</c:v>
                </c:pt>
                <c:pt idx="16">
                  <c:v>21097</c:v>
                </c:pt>
                <c:pt idx="17">
                  <c:v>34417</c:v>
                </c:pt>
                <c:pt idx="18">
                  <c:v>25510</c:v>
                </c:pt>
                <c:pt idx="19">
                  <c:v>27620</c:v>
                </c:pt>
                <c:pt idx="20">
                  <c:v>20656</c:v>
                </c:pt>
                <c:pt idx="21">
                  <c:v>15242</c:v>
                </c:pt>
                <c:pt idx="22">
                  <c:v>4975</c:v>
                </c:pt>
                <c:pt idx="23">
                  <c:v>7855</c:v>
                </c:pt>
                <c:pt idx="24">
                  <c:v>4434</c:v>
                </c:pt>
                <c:pt idx="25">
                  <c:v>257148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14-4B04-8B3D-8C5907B93A61}"/>
            </c:ext>
          </c:extLst>
        </c:ser>
        <c:ser>
          <c:idx val="1"/>
          <c:order val="1"/>
          <c:tx>
            <c:strRef>
              <c:f>'viaj entrados lugar residen año'!$AA$7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8D14-4B04-8B3D-8C5907B93A61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8D14-4B04-8B3D-8C5907B93A61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8D14-4B04-8B3D-8C5907B93A61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8D14-4B04-8B3D-8C5907B93A61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8D14-4B04-8B3D-8C5907B93A61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8D14-4B04-8B3D-8C5907B93A61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8D14-4B04-8B3D-8C5907B93A61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8D14-4B04-8B3D-8C5907B93A61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8D14-4B04-8B3D-8C5907B93A61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8D14-4B04-8B3D-8C5907B93A61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8D14-4B04-8B3D-8C5907B93A61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8D14-4B04-8B3D-8C5907B93A61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8D14-4B04-8B3D-8C5907B93A61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8D14-4B04-8B3D-8C5907B93A61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8D14-4B04-8B3D-8C5907B93A61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8D14-4B04-8B3D-8C5907B93A61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8D14-4B04-8B3D-8C5907B93A61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8D14-4B04-8B3D-8C5907B93A61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8D14-4B04-8B3D-8C5907B93A61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8D14-4B04-8B3D-8C5907B93A61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8D14-4B04-8B3D-8C5907B93A61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8D14-4B04-8B3D-8C5907B93A61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8D14-4B04-8B3D-8C5907B93A61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8D14-4B04-8B3D-8C5907B93A61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8D14-4B04-8B3D-8C5907B93A61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8D14-4B04-8B3D-8C5907B93A61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42003849518810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14-4B04-8B3D-8C5907B93A61}"/>
                </c:ext>
              </c:extLst>
            </c:dLbl>
            <c:dLbl>
              <c:idx val="1"/>
              <c:layout>
                <c:manualLayout>
                  <c:x val="-2.567652611705475E-3"/>
                  <c:y val="0.3692607398434171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14-4B04-8B3D-8C5907B93A61}"/>
                </c:ext>
              </c:extLst>
            </c:dLbl>
            <c:dLbl>
              <c:idx val="2"/>
              <c:layout>
                <c:manualLayout>
                  <c:x val="-3.7755632968786389E-3"/>
                  <c:y val="0.29424214280907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14-4B04-8B3D-8C5907B93A61}"/>
                </c:ext>
              </c:extLst>
            </c:dLbl>
            <c:dLbl>
              <c:idx val="3"/>
              <c:layout>
                <c:manualLayout>
                  <c:x val="-3.775959723096287E-3"/>
                  <c:y val="-0.167759876169324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14-4B04-8B3D-8C5907B93A61}"/>
                </c:ext>
              </c:extLst>
            </c:dLbl>
            <c:dLbl>
              <c:idx val="4"/>
              <c:layout>
                <c:manualLayout>
                  <c:x val="-1.2590496672497435E-3"/>
                  <c:y val="0.23099463849070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14-4B04-8B3D-8C5907B93A61}"/>
                </c:ext>
              </c:extLst>
            </c:dLbl>
            <c:dLbl>
              <c:idx val="5"/>
              <c:layout>
                <c:manualLayout>
                  <c:x val="-1.2590496672497896E-3"/>
                  <c:y val="0.233697915965632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14-4B04-8B3D-8C5907B93A61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14-4B04-8B3D-8C5907B93A61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14-4B04-8B3D-8C5907B93A61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14-4B04-8B3D-8C5907B93A61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14-4B04-8B3D-8C5907B93A61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14-4B04-8B3D-8C5907B93A61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D14-4B04-8B3D-8C5907B93A61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D14-4B04-8B3D-8C5907B93A61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D14-4B04-8B3D-8C5907B93A61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D14-4B04-8B3D-8C5907B93A61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D14-4B04-8B3D-8C5907B93A61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D14-4B04-8B3D-8C5907B93A61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D14-4B04-8B3D-8C5907B93A61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D14-4B04-8B3D-8C5907B93A61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D14-4B04-8B3D-8C5907B93A61}"/>
                </c:ext>
              </c:extLst>
            </c:dLbl>
            <c:dLbl>
              <c:idx val="20"/>
              <c:layout>
                <c:manualLayout>
                  <c:x val="-6.2944554838133297E-3"/>
                  <c:y val="0.183640173183480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D14-4B04-8B3D-8C5907B93A61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D14-4B04-8B3D-8C5907B93A61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D14-4B04-8B3D-8C5907B93A61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D14-4B04-8B3D-8C5907B93A61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D14-4B04-8B3D-8C5907B93A61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D14-4B04-8B3D-8C5907B93A6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año'!$B$9,'viaj entrados lugar residen año'!$B$13:$B$37)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año'!$AA$9,'viaj entrados lugar residen año'!$AA$13:$AA$37)</c:f>
              <c:numCache>
                <c:formatCode>0.0%</c:formatCode>
                <c:ptCount val="26"/>
                <c:pt idx="0">
                  <c:v>-2.9378830937123235E-2</c:v>
                </c:pt>
                <c:pt idx="1">
                  <c:v>7.983363924608522E-4</c:v>
                </c:pt>
                <c:pt idx="2">
                  <c:v>-0.21450594656239819</c:v>
                </c:pt>
                <c:pt idx="3">
                  <c:v>0.18167115902964959</c:v>
                </c:pt>
                <c:pt idx="4">
                  <c:v>0.2304851325661379</c:v>
                </c:pt>
                <c:pt idx="5">
                  <c:v>9.1669032286982199E-2</c:v>
                </c:pt>
                <c:pt idx="6">
                  <c:v>0.12854634646250762</c:v>
                </c:pt>
                <c:pt idx="7">
                  <c:v>0.2150979068197163</c:v>
                </c:pt>
                <c:pt idx="8">
                  <c:v>0.71851168395880016</c:v>
                </c:pt>
                <c:pt idx="9">
                  <c:v>-0.16198413765291031</c:v>
                </c:pt>
                <c:pt idx="10">
                  <c:v>1.0129301848858754</c:v>
                </c:pt>
                <c:pt idx="11">
                  <c:v>5.7355296817845014E-2</c:v>
                </c:pt>
                <c:pt idx="12">
                  <c:v>-0.4647451616554118</c:v>
                </c:pt>
                <c:pt idx="13">
                  <c:v>0.55584903445442269</c:v>
                </c:pt>
                <c:pt idx="14">
                  <c:v>-0.34394123403803756</c:v>
                </c:pt>
                <c:pt idx="15">
                  <c:v>0.64718223672708208</c:v>
                </c:pt>
                <c:pt idx="16">
                  <c:v>1.013841160748377</c:v>
                </c:pt>
                <c:pt idx="17">
                  <c:v>-0.44075590653537422</c:v>
                </c:pt>
                <c:pt idx="18">
                  <c:v>-7.8495827764331949E-2</c:v>
                </c:pt>
                <c:pt idx="19">
                  <c:v>1.5875960277309349</c:v>
                </c:pt>
                <c:pt idx="20">
                  <c:v>0.5449513836948392</c:v>
                </c:pt>
                <c:pt idx="21">
                  <c:v>0.43090499436725493</c:v>
                </c:pt>
                <c:pt idx="22">
                  <c:v>0.77551748750892213</c:v>
                </c:pt>
                <c:pt idx="23">
                  <c:v>-0.8663501948173481</c:v>
                </c:pt>
                <c:pt idx="24">
                  <c:v>0.27340608845491099</c:v>
                </c:pt>
                <c:pt idx="25">
                  <c:v>-4.8674645308077857E-2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8D14-4B04-8B3D-8C5907B93A6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8D14-4B04-8B3D-8C5907B93A6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D14-4B04-8B3D-8C5907B93A6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D14-4B04-8B3D-8C5907B93A6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D14-4B04-8B3D-8C5907B93A6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D14-4B04-8B3D-8C5907B93A6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D14-4B04-8B3D-8C5907B93A6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D14-4B04-8B3D-8C5907B93A6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D14-4B04-8B3D-8C5907B93A6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D14-4B04-8B3D-8C5907B93A6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D14-4B04-8B3D-8C5907B93A6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D14-4B04-8B3D-8C5907B93A6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D14-4B04-8B3D-8C5907B93A6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D14-4B04-8B3D-8C5907B93A6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D14-4B04-8B3D-8C5907B93A61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D14-4B04-8B3D-8C5907B93A61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D14-4B04-8B3D-8C5907B93A61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D14-4B04-8B3D-8C5907B93A61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D14-4B04-8B3D-8C5907B93A61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D14-4B04-8B3D-8C5907B93A61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D14-4B04-8B3D-8C5907B93A61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D14-4B04-8B3D-8C5907B93A61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D14-4B04-8B3D-8C5907B93A61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D14-4B04-8B3D-8C5907B93A61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D14-4B04-8B3D-8C5907B93A61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D14-4B04-8B3D-8C5907B93A61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D14-4B04-8B3D-8C5907B93A61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D14-4B04-8B3D-8C5907B93A61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D14-4B04-8B3D-8C5907B93A61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D14-4B04-8B3D-8C5907B93A61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D14-4B04-8B3D-8C5907B93A61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D14-4B04-8B3D-8C5907B93A61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D14-4B04-8B3D-8C5907B93A61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D14-4B04-8B3D-8C5907B93A61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D14-4B04-8B3D-8C5907B93A61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D14-4B04-8B3D-8C5907B93A61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D14-4B04-8B3D-8C5907B93A61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D14-4B04-8B3D-8C5907B93A61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D14-4B04-8B3D-8C5907B93A61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D14-4B04-8B3D-8C5907B93A61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D14-4B04-8B3D-8C5907B93A61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D14-4B04-8B3D-8C5907B93A61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D14-4B04-8B3D-8C5907B93A61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D14-4B04-8B3D-8C5907B93A6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año'!$B$9,'viaj entrados lugar residen año'!$B$13:$B$37)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año'!$AB$9,'viaj entrados lugar residen año'!$AB$13:$AB$37)</c:f>
              <c:numCache>
                <c:formatCode>0.0%</c:formatCode>
                <c:ptCount val="26"/>
                <c:pt idx="0">
                  <c:v>0.21371348196170278</c:v>
                </c:pt>
                <c:pt idx="1">
                  <c:v>0.36203610034548328</c:v>
                </c:pt>
                <c:pt idx="2">
                  <c:v>8.1070764908044532E-2</c:v>
                </c:pt>
                <c:pt idx="3">
                  <c:v>4.1465562123411751E-2</c:v>
                </c:pt>
                <c:pt idx="4">
                  <c:v>3.5644030928500284E-2</c:v>
                </c:pt>
                <c:pt idx="5">
                  <c:v>3.0715161140412256E-2</c:v>
                </c:pt>
                <c:pt idx="6">
                  <c:v>3.1478768131462311E-2</c:v>
                </c:pt>
                <c:pt idx="7">
                  <c:v>2.8368220413171705E-2</c:v>
                </c:pt>
                <c:pt idx="8">
                  <c:v>1.9182656768010814E-2</c:v>
                </c:pt>
                <c:pt idx="9">
                  <c:v>1.3103016741552558E-2</c:v>
                </c:pt>
                <c:pt idx="10">
                  <c:v>1.0732535143682335E-2</c:v>
                </c:pt>
                <c:pt idx="11">
                  <c:v>9.2957012898925804E-3</c:v>
                </c:pt>
                <c:pt idx="12">
                  <c:v>1.1928495446207745E-2</c:v>
                </c:pt>
                <c:pt idx="13">
                  <c:v>5.5714094444711849E-3</c:v>
                </c:pt>
                <c:pt idx="14">
                  <c:v>1.1694978417015172E-2</c:v>
                </c:pt>
                <c:pt idx="15">
                  <c:v>5.9407068524741985E-3</c:v>
                </c:pt>
                <c:pt idx="16">
                  <c:v>4.4343013185199603E-3</c:v>
                </c:pt>
                <c:pt idx="17">
                  <c:v>7.2339834326919216E-3</c:v>
                </c:pt>
                <c:pt idx="18">
                  <c:v>5.3618536585981029E-3</c:v>
                </c:pt>
                <c:pt idx="19">
                  <c:v>5.8053468463535717E-3</c:v>
                </c:pt>
                <c:pt idx="20">
                  <c:v>4.3416091404156181E-3</c:v>
                </c:pt>
                <c:pt idx="21">
                  <c:v>3.2036602690847624E-3</c:v>
                </c:pt>
                <c:pt idx="22">
                  <c:v>1.0456770659163295E-3</c:v>
                </c:pt>
                <c:pt idx="23">
                  <c:v>1.6510137392508075E-3</c:v>
                </c:pt>
                <c:pt idx="24">
                  <c:v>9.31966253321207E-4</c:v>
                </c:pt>
                <c:pt idx="25">
                  <c:v>5.4048998220352217E-2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8D14-4B04-8B3D-8C5907B93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 lugar res año 5 estre'!$Y$8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A04-4D1A-99FF-F7941E0C2B1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A04-4D1A-99FF-F7941E0C2B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A04-4D1A-99FF-F7941E0C2B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04-4D1A-99FF-F7941E0C2B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A04-4D1A-99FF-F7941E0C2B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04-4D1A-99FF-F7941E0C2B1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A04-4D1A-99FF-F7941E0C2B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04-4D1A-99FF-F7941E0C2B1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A04-4D1A-99FF-F7941E0C2B1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04-4D1A-99FF-F7941E0C2B1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A04-4D1A-99FF-F7941E0C2B1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A04-4D1A-99FF-F7941E0C2B1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A04-4D1A-99FF-F7941E0C2B12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A04-4D1A-99FF-F7941E0C2B12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A04-4D1A-99FF-F7941E0C2B12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A04-4D1A-99FF-F7941E0C2B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 lugar res año 5 estre'!$B$10,'viaj entr lugar res año 5 estre'!$B$14:$B$38)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estre'!$Y$10,'viaj entr lugar res año 5 estre'!$Y$14:$Y$38)</c:f>
              <c:numCache>
                <c:formatCode>#,##0</c:formatCode>
                <c:ptCount val="26"/>
                <c:pt idx="0">
                  <c:v>130444</c:v>
                </c:pt>
                <c:pt idx="1">
                  <c:v>342383</c:v>
                </c:pt>
                <c:pt idx="2">
                  <c:v>57883</c:v>
                </c:pt>
                <c:pt idx="3">
                  <c:v>35147</c:v>
                </c:pt>
                <c:pt idx="4">
                  <c:v>22447</c:v>
                </c:pt>
                <c:pt idx="5">
                  <c:v>34101</c:v>
                </c:pt>
                <c:pt idx="6">
                  <c:v>14127</c:v>
                </c:pt>
                <c:pt idx="7">
                  <c:v>26168</c:v>
                </c:pt>
                <c:pt idx="8">
                  <c:v>13329</c:v>
                </c:pt>
                <c:pt idx="9">
                  <c:v>5634</c:v>
                </c:pt>
                <c:pt idx="10">
                  <c:v>7842</c:v>
                </c:pt>
                <c:pt idx="11">
                  <c:v>13297</c:v>
                </c:pt>
                <c:pt idx="12">
                  <c:v>5762</c:v>
                </c:pt>
                <c:pt idx="13">
                  <c:v>10902</c:v>
                </c:pt>
                <c:pt idx="14">
                  <c:v>6692</c:v>
                </c:pt>
                <c:pt idx="15">
                  <c:v>3607</c:v>
                </c:pt>
                <c:pt idx="16">
                  <c:v>3016</c:v>
                </c:pt>
                <c:pt idx="17">
                  <c:v>2814</c:v>
                </c:pt>
                <c:pt idx="18">
                  <c:v>4894</c:v>
                </c:pt>
                <c:pt idx="19">
                  <c:v>4408</c:v>
                </c:pt>
                <c:pt idx="20">
                  <c:v>2216</c:v>
                </c:pt>
                <c:pt idx="21">
                  <c:v>1895</c:v>
                </c:pt>
                <c:pt idx="22">
                  <c:v>2064</c:v>
                </c:pt>
                <c:pt idx="23">
                  <c:v>1524</c:v>
                </c:pt>
                <c:pt idx="24">
                  <c:v>1223</c:v>
                </c:pt>
                <c:pt idx="25">
                  <c:v>31233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A04-4D1A-99FF-F7941E0C2B12}"/>
            </c:ext>
          </c:extLst>
        </c:ser>
        <c:ser>
          <c:idx val="1"/>
          <c:order val="1"/>
          <c:tx>
            <c:strRef>
              <c:f>'viaj entr lugar res año 5 estre'!$AA$8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BA04-4D1A-99FF-F7941E0C2B12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BA04-4D1A-99FF-F7941E0C2B12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BA04-4D1A-99FF-F7941E0C2B12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BA04-4D1A-99FF-F7941E0C2B12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BA04-4D1A-99FF-F7941E0C2B12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BA04-4D1A-99FF-F7941E0C2B12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BA04-4D1A-99FF-F7941E0C2B12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BA04-4D1A-99FF-F7941E0C2B12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BA04-4D1A-99FF-F7941E0C2B12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BA04-4D1A-99FF-F7941E0C2B12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BA04-4D1A-99FF-F7941E0C2B12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BA04-4D1A-99FF-F7941E0C2B12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BA04-4D1A-99FF-F7941E0C2B12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BA04-4D1A-99FF-F7941E0C2B12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BA04-4D1A-99FF-F7941E0C2B12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BA04-4D1A-99FF-F7941E0C2B12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BA04-4D1A-99FF-F7941E0C2B12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BA04-4D1A-99FF-F7941E0C2B12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BA04-4D1A-99FF-F7941E0C2B12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BA04-4D1A-99FF-F7941E0C2B12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BA04-4D1A-99FF-F7941E0C2B12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BA04-4D1A-99FF-F7941E0C2B12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BA04-4D1A-99FF-F7941E0C2B12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BA04-4D1A-99FF-F7941E0C2B12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BA04-4D1A-99FF-F7941E0C2B12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BA04-4D1A-99FF-F7941E0C2B12}"/>
              </c:ext>
            </c:extLst>
          </c:dPt>
          <c:dLbls>
            <c:dLbl>
              <c:idx val="0"/>
              <c:layout>
                <c:manualLayout>
                  <c:x val="-1.2598425196850393E-3"/>
                  <c:y val="-0.433713708863315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04-4D1A-99FF-F7941E0C2B12}"/>
                </c:ext>
              </c:extLst>
            </c:dLbl>
            <c:dLbl>
              <c:idx val="1"/>
              <c:layout>
                <c:manualLayout>
                  <c:x val="-2.567652611705475E-3"/>
                  <c:y val="0.4011697512169953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04-4D1A-99FF-F7941E0C2B12}"/>
                </c:ext>
              </c:extLst>
            </c:dLbl>
            <c:dLbl>
              <c:idx val="2"/>
              <c:layout>
                <c:manualLayout>
                  <c:x val="-3.7755632968786389E-3"/>
                  <c:y val="0.27372950176099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04-4D1A-99FF-F7941E0C2B12}"/>
                </c:ext>
              </c:extLst>
            </c:dLbl>
            <c:dLbl>
              <c:idx val="3"/>
              <c:layout>
                <c:manualLayout>
                  <c:x val="-3.775959723096287E-3"/>
                  <c:y val="-0.14040944881889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04-4D1A-99FF-F7941E0C2B12}"/>
                </c:ext>
              </c:extLst>
            </c:dLbl>
            <c:dLbl>
              <c:idx val="4"/>
              <c:layout>
                <c:manualLayout>
                  <c:x val="-1.2590496672497435E-3"/>
                  <c:y val="-0.124560917064854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04-4D1A-99FF-F7941E0C2B12}"/>
                </c:ext>
              </c:extLst>
            </c:dLbl>
            <c:dLbl>
              <c:idx val="5"/>
              <c:layout>
                <c:manualLayout>
                  <c:x val="-1.2590496672497896E-3"/>
                  <c:y val="0.238256499988783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04-4D1A-99FF-F7941E0C2B12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04-4D1A-99FF-F7941E0C2B12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04-4D1A-99FF-F7941E0C2B12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04-4D1A-99FF-F7941E0C2B12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04-4D1A-99FF-F7941E0C2B12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04-4D1A-99FF-F7941E0C2B12}"/>
                </c:ext>
              </c:extLst>
            </c:dLbl>
            <c:dLbl>
              <c:idx val="11"/>
              <c:layout>
                <c:manualLayout>
                  <c:x val="-1.2598425196851317E-3"/>
                  <c:y val="0.214033245844269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04-4D1A-99FF-F7941E0C2B12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A04-4D1A-99FF-F7941E0C2B12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A04-4D1A-99FF-F7941E0C2B12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A04-4D1A-99FF-F7941E0C2B12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A04-4D1A-99FF-F7941E0C2B12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A04-4D1A-99FF-F7941E0C2B12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A04-4D1A-99FF-F7941E0C2B12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A04-4D1A-99FF-F7941E0C2B12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A04-4D1A-99FF-F7941E0C2B12}"/>
                </c:ext>
              </c:extLst>
            </c:dLbl>
            <c:dLbl>
              <c:idx val="20"/>
              <c:layout>
                <c:manualLayout>
                  <c:x val="-7.553108724845518E-3"/>
                  <c:y val="-0.103539313996006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A04-4D1A-99FF-F7941E0C2B12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A04-4D1A-99FF-F7941E0C2B12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A04-4D1A-99FF-F7941E0C2B12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A04-4D1A-99FF-F7941E0C2B12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A04-4D1A-99FF-F7941E0C2B12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A04-4D1A-99FF-F7941E0C2B1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estre'!$B$10,'viaj entr lugar res año 5 estre'!$B$14:$B$38)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estre'!$AA$10,'viaj entr lugar res año 5 estre'!$AA$14:$AA$38)</c:f>
              <c:numCache>
                <c:formatCode>0.0%</c:formatCode>
                <c:ptCount val="26"/>
                <c:pt idx="0">
                  <c:v>6.1063796904105461E-2</c:v>
                </c:pt>
                <c:pt idx="1">
                  <c:v>0.3943798489075323</c:v>
                </c:pt>
                <c:pt idx="2">
                  <c:v>-1.9912291098731827E-2</c:v>
                </c:pt>
                <c:pt idx="3">
                  <c:v>0.71960467733255062</c:v>
                </c:pt>
                <c:pt idx="4">
                  <c:v>0.75724127133239394</c:v>
                </c:pt>
                <c:pt idx="5">
                  <c:v>0.25058676837318461</c:v>
                </c:pt>
                <c:pt idx="6">
                  <c:v>0.11879306248515076</c:v>
                </c:pt>
                <c:pt idx="7">
                  <c:v>0.6023513563162084</c:v>
                </c:pt>
                <c:pt idx="8">
                  <c:v>3.9403261675315049</c:v>
                </c:pt>
                <c:pt idx="9">
                  <c:v>0.78122036041732534</c:v>
                </c:pt>
                <c:pt idx="10">
                  <c:v>4.3565573770491799</c:v>
                </c:pt>
                <c:pt idx="11">
                  <c:v>0.14817373283826951</c:v>
                </c:pt>
                <c:pt idx="12">
                  <c:v>-0.12298325722983261</c:v>
                </c:pt>
                <c:pt idx="13">
                  <c:v>1.072229614141798</c:v>
                </c:pt>
                <c:pt idx="14">
                  <c:v>0.73682844536724623</c:v>
                </c:pt>
                <c:pt idx="15">
                  <c:v>1.6600294985250739</c:v>
                </c:pt>
                <c:pt idx="16">
                  <c:v>4.6268656716417906</c:v>
                </c:pt>
                <c:pt idx="17">
                  <c:v>-0.19323394495412849</c:v>
                </c:pt>
                <c:pt idx="18">
                  <c:v>2.9015979814970505E-2</c:v>
                </c:pt>
                <c:pt idx="19">
                  <c:v>4.2980769230769234</c:v>
                </c:pt>
                <c:pt idx="20">
                  <c:v>0.99101527403414202</c:v>
                </c:pt>
                <c:pt idx="21">
                  <c:v>1.4642392717815347</c:v>
                </c:pt>
                <c:pt idx="22">
                  <c:v>1.0702106318956872</c:v>
                </c:pt>
                <c:pt idx="23">
                  <c:v>-0.81678288050012027</c:v>
                </c:pt>
                <c:pt idx="24">
                  <c:v>0.76734104046242768</c:v>
                </c:pt>
                <c:pt idx="25">
                  <c:v>0.50993473531544597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BA04-4D1A-99FF-F7941E0C2B1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A04-4D1A-99FF-F7941E0C2B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A04-4D1A-99FF-F7941E0C2B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A04-4D1A-99FF-F7941E0C2B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A04-4D1A-99FF-F7941E0C2B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A04-4D1A-99FF-F7941E0C2B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A04-4D1A-99FF-F7941E0C2B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A04-4D1A-99FF-F7941E0C2B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A04-4D1A-99FF-F7941E0C2B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A04-4D1A-99FF-F7941E0C2B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A04-4D1A-99FF-F7941E0C2B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A04-4D1A-99FF-F7941E0C2B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A04-4D1A-99FF-F7941E0C2B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A04-4D1A-99FF-F7941E0C2B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A04-4D1A-99FF-F7941E0C2B12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A04-4D1A-99FF-F7941E0C2B12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A04-4D1A-99FF-F7941E0C2B12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A04-4D1A-99FF-F7941E0C2B12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A04-4D1A-99FF-F7941E0C2B12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A04-4D1A-99FF-F7941E0C2B12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A04-4D1A-99FF-F7941E0C2B12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A04-4D1A-99FF-F7941E0C2B12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A04-4D1A-99FF-F7941E0C2B12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A04-4D1A-99FF-F7941E0C2B12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A04-4D1A-99FF-F7941E0C2B12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A04-4D1A-99FF-F7941E0C2B12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A04-4D1A-99FF-F7941E0C2B12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A04-4D1A-99FF-F7941E0C2B12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A04-4D1A-99FF-F7941E0C2B12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A04-4D1A-99FF-F7941E0C2B12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A04-4D1A-99FF-F7941E0C2B12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A04-4D1A-99FF-F7941E0C2B12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A04-4D1A-99FF-F7941E0C2B12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A04-4D1A-99FF-F7941E0C2B12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A04-4D1A-99FF-F7941E0C2B12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A04-4D1A-99FF-F7941E0C2B12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A04-4D1A-99FF-F7941E0C2B12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A04-4D1A-99FF-F7941E0C2B12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A04-4D1A-99FF-F7941E0C2B12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A04-4D1A-99FF-F7941E0C2B12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A04-4D1A-99FF-F7941E0C2B12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A04-4D1A-99FF-F7941E0C2B12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A04-4D1A-99FF-F7941E0C2B12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A04-4D1A-99FF-F7941E0C2B1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estre'!$B$10,'viaj entr lugar res año 5 estre'!$B$14:$B$38)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estre'!$AB$10,'viaj entr lugar res año 5 estre'!$AB$14:$AB$38)</c:f>
              <c:numCache>
                <c:formatCode>0.0%</c:formatCode>
                <c:ptCount val="26"/>
                <c:pt idx="0">
                  <c:v>0.16615969388015062</c:v>
                </c:pt>
                <c:pt idx="1">
                  <c:v>0.4361277979038331</c:v>
                </c:pt>
                <c:pt idx="2">
                  <c:v>7.3731421612835843E-2</c:v>
                </c:pt>
                <c:pt idx="3">
                  <c:v>4.4770282732863556E-2</c:v>
                </c:pt>
                <c:pt idx="4">
                  <c:v>2.8593010399311128E-2</c:v>
                </c:pt>
                <c:pt idx="5">
                  <c:v>4.3437886917044984E-2</c:v>
                </c:pt>
                <c:pt idx="6">
                  <c:v>1.7994986319377571E-2</c:v>
                </c:pt>
                <c:pt idx="7">
                  <c:v>3.3332823812944876E-2</c:v>
                </c:pt>
                <c:pt idx="8">
                  <c:v>1.6978493144403174E-2</c:v>
                </c:pt>
                <c:pt idx="9">
                  <c:v>7.1765946714357773E-3</c:v>
                </c:pt>
                <c:pt idx="10">
                  <c:v>9.9891472157258368E-3</c:v>
                </c:pt>
                <c:pt idx="11">
                  <c:v>1.6937731513326507E-2</c:v>
                </c:pt>
                <c:pt idx="12">
                  <c:v>7.3396411957424475E-3</c:v>
                </c:pt>
                <c:pt idx="13">
                  <c:v>1.388697818743217E-2</c:v>
                </c:pt>
                <c:pt idx="14">
                  <c:v>8.5242760989080978E-3</c:v>
                </c:pt>
                <c:pt idx="15">
                  <c:v>4.5946001029231187E-3</c:v>
                </c:pt>
                <c:pt idx="16">
                  <c:v>3.8417837289759149E-3</c:v>
                </c:pt>
                <c:pt idx="17">
                  <c:v>3.584475932804451E-3</c:v>
                </c:pt>
                <c:pt idx="18">
                  <c:v>6.2339819527878412E-3</c:v>
                </c:pt>
                <c:pt idx="19">
                  <c:v>5.6149146808109522E-3</c:v>
                </c:pt>
                <c:pt idx="20">
                  <c:v>2.8227429520592266E-3</c:v>
                </c:pt>
                <c:pt idx="21">
                  <c:v>2.4138528403214055E-3</c:v>
                </c:pt>
                <c:pt idx="22">
                  <c:v>2.6291252044450559E-3</c:v>
                </c:pt>
                <c:pt idx="23">
                  <c:v>1.9412726800262913E-3</c:v>
                </c:pt>
                <c:pt idx="24">
                  <c:v>1.5578585877113872E-3</c:v>
                </c:pt>
                <c:pt idx="25">
                  <c:v>3.978462573179866E-2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BA04-4D1A-99FF-F7941E0C2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noviembre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550203</c:v>
                </c:pt>
                <c:pt idx="1">
                  <c:v>199544</c:v>
                </c:pt>
                <c:pt idx="2">
                  <c:v>198241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4-4A9F-A2D0-C20B480D203C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572796</c:v>
                </c:pt>
                <c:pt idx="1">
                  <c:v>231641</c:v>
                </c:pt>
                <c:pt idx="2">
                  <c:v>174114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4-4A9F-A2D0-C20B480D2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B44-4A9F-A2D0-C20B480D203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B44-4A9F-A2D0-C20B480D203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B44-4A9F-A2D0-C20B480D203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4-4A9F-A2D0-C20B480D203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44-4A9F-A2D0-C20B480D203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44-4A9F-A2D0-C20B480D203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44-4A9F-A2D0-C20B480D203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44-4A9F-A2D0-C20B480D203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44-4A9F-A2D0-C20B480D203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0.58535119784252432</c:v>
                </c:pt>
                <c:pt idx="1">
                  <c:v>0.23671837236894142</c:v>
                </c:pt>
                <c:pt idx="2">
                  <c:v>0.17793042978853427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44-4A9F-A2D0-C20B480D2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44-4A9F-A2D0-C20B480D203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44-4A9F-A2D0-C20B480D203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44-4A9F-A2D0-C20B480D203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44-4A9F-A2D0-C20B480D203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44-4A9F-A2D0-C20B480D203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44-4A9F-A2D0-C20B480D203C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44-4A9F-A2D0-C20B480D203C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44-4A9F-A2D0-C20B480D203C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44-4A9F-A2D0-C20B480D203C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44-4A9F-A2D0-C20B480D203C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44-4A9F-A2D0-C20B480D203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44-4A9F-A2D0-C20B480D203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4.1063025828648625E-2</c:v>
                </c:pt>
                <c:pt idx="1">
                  <c:v>0.16085174197169549</c:v>
                </c:pt>
                <c:pt idx="2">
                  <c:v>-0.12170539898406485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44-4A9F-A2D0-C20B480D20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noviembre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noviembre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1C-4614-9C06-ACC2F880E9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1C-4614-9C06-ACC2F880E9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1C-4614-9C06-ACC2F880E9A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1C-4614-9C06-ACC2F880E9A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1C-4614-9C06-ACC2F880E9AF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C-4614-9C06-ACC2F880E9AF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C-4614-9C06-ACC2F880E9AF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C-4614-9C06-ACC2F880E9A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C-4614-9C06-ACC2F880E9A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C-4614-9C06-ACC2F880E9A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1C-4614-9C06-ACC2F880E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572796</c:v>
                </c:pt>
                <c:pt idx="1">
                  <c:v>231641</c:v>
                </c:pt>
                <c:pt idx="2">
                  <c:v>174114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A1C-4614-9C06-ACC2F880E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29-4E1E-A63E-6B955D3C1F3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9-4E1E-A63E-6B955D3C1F3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9-4E1E-A63E-6B955D3C1F3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9-4E1E-A63E-6B955D3C1F3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9-4E1E-A63E-6B955D3C1F3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9-4E1E-A63E-6B955D3C1F3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9-4E1E-A63E-6B955D3C1F3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29-4E1E-A63E-6B955D3C1F3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29-4E1E-A63E-6B955D3C1F3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29-4E1E-A63E-6B955D3C1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829-4E1E-A63E-6B955D3C1F3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29-4E1E-A63E-6B955D3C1F3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29-4E1E-A63E-6B955D3C1F3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29-4E1E-A63E-6B955D3C1F3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29-4E1E-A63E-6B955D3C1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829-4E1E-A63E-6B955D3C1F3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829-4E1E-A63E-6B955D3C1F3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29-4E1E-A63E-6B955D3C1F3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29-4E1E-A63E-6B955D3C1F3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29-4E1E-A63E-6B955D3C1F3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29-4E1E-A63E-6B955D3C1F3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29-4E1E-A63E-6B955D3C1F3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29-4E1E-A63E-6B955D3C1F3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29-4E1E-A63E-6B955D3C1F3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29-4E1E-A63E-6B955D3C1F3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29-4E1E-A63E-6B955D3C1F3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29-4E1E-A63E-6B955D3C1F3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29-4E1E-A63E-6B955D3C1F3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29-4E1E-A63E-6B955D3C1F3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29-4E1E-A63E-6B955D3C1F3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29-4E1E-A63E-6B955D3C1F3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29-4E1E-A63E-6B955D3C1F3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29-4E1E-A63E-6B955D3C1F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829-4E1E-A63E-6B955D3C1F3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829-4E1E-A63E-6B955D3C1F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829-4E1E-A63E-6B955D3C1F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829-4E1E-A63E-6B955D3C1F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829-4E1E-A63E-6B955D3C1F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829-4E1E-A63E-6B955D3C1F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829-4E1E-A63E-6B955D3C1F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829-4E1E-A63E-6B955D3C1F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829-4E1E-A63E-6B955D3C1F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829-4E1E-A63E-6B955D3C1F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829-4E1E-A63E-6B955D3C1F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829-4E1E-A63E-6B955D3C1F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829-4E1E-A63E-6B955D3C1F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829-4E1E-A63E-6B955D3C1F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829-4E1E-A63E-6B955D3C1F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829-4E1E-A63E-6B955D3C1F3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829-4E1E-A63E-6B955D3C1F3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29-4E1E-A63E-6B955D3C1F3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829-4E1E-A63E-6B955D3C1F3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29-4E1E-A63E-6B955D3C1F3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29-4E1E-A63E-6B955D3C1F3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29-4E1E-A63E-6B955D3C1F3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29-4E1E-A63E-6B955D3C1F3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29-4E1E-A63E-6B955D3C1F3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29-4E1E-A63E-6B955D3C1F3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29-4E1E-A63E-6B955D3C1F3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29-4E1E-A63E-6B955D3C1F3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29-4E1E-A63E-6B955D3C1F3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29-4E1E-A63E-6B955D3C1F3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29-4E1E-A63E-6B955D3C1F3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29-4E1E-A63E-6B955D3C1F3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29-4E1E-A63E-6B955D3C1F3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29-4E1E-A63E-6B955D3C1F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829-4E1E-A63E-6B955D3C1F3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29-4E1E-A63E-6B955D3C1F3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29-4E1E-A63E-6B955D3C1F3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29-4E1E-A63E-6B955D3C1F3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29-4E1E-A63E-6B955D3C1F3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29-4E1E-A63E-6B955D3C1F3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29-4E1E-A63E-6B955D3C1F3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29-4E1E-A63E-6B955D3C1F3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29-4E1E-A63E-6B955D3C1F3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29-4E1E-A63E-6B955D3C1F3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29-4E1E-A63E-6B955D3C1F3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29-4E1E-A63E-6B955D3C1F3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29-4E1E-A63E-6B955D3C1F3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29-4E1E-A63E-6B955D3C1F3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29-4E1E-A63E-6B955D3C1F3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29-4E1E-A63E-6B955D3C1F3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29-4E1E-A63E-6B955D3C1F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829-4E1E-A63E-6B955D3C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 españoles x Re peri esp'!$J$5</c:f>
              <c:strCache>
                <c:ptCount val="1"/>
                <c:pt idx="0">
                  <c:v>verano julio-septiembre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 españoles x Re peri esp'!$B$8,'distrib españoles x Re peri esp'!$B$10:$B$11)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 españoles x Re peri esp'!$J$8,'distrib españoles x Re peri esp'!$J$10:$J$11)</c:f>
              <c:numCache>
                <c:formatCode>#,##0</c:formatCode>
                <c:ptCount val="3"/>
                <c:pt idx="0">
                  <c:v>201494</c:v>
                </c:pt>
                <c:pt idx="1">
                  <c:v>86045</c:v>
                </c:pt>
                <c:pt idx="2">
                  <c:v>67316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5-48ED-998C-17FC9C1E3121}"/>
            </c:ext>
          </c:extLst>
        </c:ser>
        <c:ser>
          <c:idx val="0"/>
          <c:order val="1"/>
          <c:tx>
            <c:strRef>
              <c:f>'distrib españoles x Re peri esp'!$N$5</c:f>
              <c:strCache>
                <c:ptCount val="1"/>
                <c:pt idx="0">
                  <c:v>verano julio-septiembre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 españoles x Re peri esp'!$B$8,'distrib españoles x Re peri esp'!$B$10:$B$11)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 españoles x Re peri esp'!$N$8,'distrib españoles x Re peri esp'!$N$10:$N$11)</c:f>
              <c:numCache>
                <c:formatCode>#,##0</c:formatCode>
                <c:ptCount val="3"/>
                <c:pt idx="0">
                  <c:v>193033</c:v>
                </c:pt>
                <c:pt idx="1">
                  <c:v>88287</c:v>
                </c:pt>
                <c:pt idx="2">
                  <c:v>61982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5-48ED-998C-17FC9C1E3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535-48ED-998C-17FC9C1E312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535-48ED-998C-17FC9C1E312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535-48ED-998C-17FC9C1E312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5-48ED-998C-17FC9C1E312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5-48ED-998C-17FC9C1E312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35-48ED-998C-17FC9C1E312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35-48ED-998C-17FC9C1E312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5-48ED-998C-17FC9C1E312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35-48ED-998C-17FC9C1E312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 españoles x Re peri esp'!$S$8,'distrib españoles x Re peri esp'!$S$10,'distrib españoles x Re peri esp'!$S$11)</c:f>
              <c:numCache>
                <c:formatCode>0.0%</c:formatCode>
                <c:ptCount val="3"/>
                <c:pt idx="0">
                  <c:v>0.56228335401483243</c:v>
                </c:pt>
                <c:pt idx="1">
                  <c:v>0.25717007183179824</c:v>
                </c:pt>
                <c:pt idx="2">
                  <c:v>0.18054657415336933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35-48ED-998C-17FC9C1E3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 españoles x Re peri esp'!$O$5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35-48ED-998C-17FC9C1E31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35-48ED-998C-17FC9C1E31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35-48ED-998C-17FC9C1E31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35-48ED-998C-17FC9C1E31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35-48ED-998C-17FC9C1E31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35-48ED-998C-17FC9C1E3121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35-48ED-998C-17FC9C1E3121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35-48ED-998C-17FC9C1E3121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35-48ED-998C-17FC9C1E3121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35-48ED-998C-17FC9C1E3121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35-48ED-998C-17FC9C1E312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35-48ED-998C-17FC9C1E312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 españoles x Re peri esp'!$B$8,'distrib españoles x Re peri esp'!$B$10:$B$11)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 españoles x Re peri esp'!$O$8,'distrib españoles x Re peri esp'!$O$10:$O$11)</c:f>
              <c:numCache>
                <c:formatCode>0.0%</c:formatCode>
                <c:ptCount val="3"/>
                <c:pt idx="0">
                  <c:v>-4.1991324803716257E-2</c:v>
                </c:pt>
                <c:pt idx="1">
                  <c:v>2.6056133418560057E-2</c:v>
                </c:pt>
                <c:pt idx="2">
                  <c:v>-7.9238219739734994E-2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35-48ED-998C-17FC9C1E31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 españoles x Re peri esp'!$N$5</c:f>
          <c:strCache>
            <c:ptCount val="1"/>
            <c:pt idx="0">
              <c:v>verano julio-septiembre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 españoles x Re peri esp'!$N$5</c:f>
              <c:strCache>
                <c:ptCount val="1"/>
                <c:pt idx="0">
                  <c:v>verano julio-septiembre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2C4-4BCE-ADE3-267E66B138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2C4-4BCE-ADE3-267E66B138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2C4-4BCE-ADE3-267E66B138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2C4-4BCE-ADE3-267E66B138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2C4-4BCE-ADE3-267E66B138F3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C4-4BCE-ADE3-267E66B138F3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C4-4BCE-ADE3-267E66B138F3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C4-4BCE-ADE3-267E66B138F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C4-4BCE-ADE3-267E66B138F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C4-4BCE-ADE3-267E66B138F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C4-4BCE-ADE3-267E66B13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 españoles x Re peri esp'!$B$8,'distrib españoles x Re peri esp'!$B$10:$B$11)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 españoles x Re peri esp'!$N$8,'distrib españoles x Re peri esp'!$N$10:$N$11)</c:f>
              <c:numCache>
                <c:formatCode>#,##0</c:formatCode>
                <c:ptCount val="3"/>
                <c:pt idx="0">
                  <c:v>193033</c:v>
                </c:pt>
                <c:pt idx="1">
                  <c:v>88287</c:v>
                </c:pt>
                <c:pt idx="2">
                  <c:v>61982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C4-4BCE-ADE3-267E66B1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1B-49BC-B3DA-5802ADD5FBD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1B-49BC-B3DA-5802ADD5FBD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B-49BC-B3DA-5802ADD5FBD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B-49BC-B3DA-5802ADD5FBD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B-49BC-B3DA-5802ADD5FBD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1B-49BC-B3DA-5802ADD5FBD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1B-49BC-B3DA-5802ADD5FBD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1B-49BC-B3DA-5802ADD5FBD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1B-49BC-B3DA-5802ADD5FBD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1B-49BC-B3DA-5802ADD5F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31B-49BC-B3DA-5802ADD5FBD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1B-49BC-B3DA-5802ADD5FBD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1B-49BC-B3DA-5802ADD5FBD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1B-49BC-B3DA-5802ADD5FBD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1B-49BC-B3DA-5802ADD5F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31B-49BC-B3DA-5802ADD5FBD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31B-49BC-B3DA-5802ADD5FBD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1B-49BC-B3DA-5802ADD5FBD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1B-49BC-B3DA-5802ADD5FBD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1B-49BC-B3DA-5802ADD5FBD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1B-49BC-B3DA-5802ADD5FBD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1B-49BC-B3DA-5802ADD5FBD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1B-49BC-B3DA-5802ADD5FBD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1B-49BC-B3DA-5802ADD5FBD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1B-49BC-B3DA-5802ADD5FBD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1B-49BC-B3DA-5802ADD5FBD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1B-49BC-B3DA-5802ADD5FBD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1B-49BC-B3DA-5802ADD5FBD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1B-49BC-B3DA-5802ADD5FBD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1B-49BC-B3DA-5802ADD5FBD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1B-49BC-B3DA-5802ADD5FBD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1B-49BC-B3DA-5802ADD5FBD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1B-49BC-B3DA-5802ADD5FB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31B-49BC-B3DA-5802ADD5FBD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31B-49BC-B3DA-5802ADD5FB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31B-49BC-B3DA-5802ADD5FB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31B-49BC-B3DA-5802ADD5FB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31B-49BC-B3DA-5802ADD5FB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31B-49BC-B3DA-5802ADD5FB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31B-49BC-B3DA-5802ADD5FB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31B-49BC-B3DA-5802ADD5FB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31B-49BC-B3DA-5802ADD5FB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31B-49BC-B3DA-5802ADD5FB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31B-49BC-B3DA-5802ADD5FB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31B-49BC-B3DA-5802ADD5FB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31B-49BC-B3DA-5802ADD5FBD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31B-49BC-B3DA-5802ADD5FBD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31B-49BC-B3DA-5802ADD5FBD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31B-49BC-B3DA-5802ADD5FBD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31B-49BC-B3DA-5802ADD5FBD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1B-49BC-B3DA-5802ADD5FBD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1B-49BC-B3DA-5802ADD5FBD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1B-49BC-B3DA-5802ADD5FBD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1B-49BC-B3DA-5802ADD5FBD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1B-49BC-B3DA-5802ADD5FBD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1B-49BC-B3DA-5802ADD5FBD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1B-49BC-B3DA-5802ADD5FBD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1B-49BC-B3DA-5802ADD5FBD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1B-49BC-B3DA-5802ADD5FBD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1B-49BC-B3DA-5802ADD5FBD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31B-49BC-B3DA-5802ADD5FBD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31B-49BC-B3DA-5802ADD5FBD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31B-49BC-B3DA-5802ADD5FBD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31B-49BC-B3DA-5802ADD5FBD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31B-49BC-B3DA-5802ADD5FBD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31B-49BC-B3DA-5802ADD5FB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31B-49BC-B3DA-5802ADD5FBD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31B-49BC-B3DA-5802ADD5FBD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31B-49BC-B3DA-5802ADD5FBD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31B-49BC-B3DA-5802ADD5FBD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31B-49BC-B3DA-5802ADD5FBD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31B-49BC-B3DA-5802ADD5FBD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31B-49BC-B3DA-5802ADD5FBD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31B-49BC-B3DA-5802ADD5FBD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31B-49BC-B3DA-5802ADD5FBD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31B-49BC-B3DA-5802ADD5FBD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31B-49BC-B3DA-5802ADD5FBD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31B-49BC-B3DA-5802ADD5FBD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31B-49BC-B3DA-5802ADD5FBD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31B-49BC-B3DA-5802ADD5FBD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31B-49BC-B3DA-5802ADD5FBD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31B-49BC-B3DA-5802ADD5FBD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31B-49BC-B3DA-5802ADD5FB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31B-49BC-B3DA-5802ADD5F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noviembre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noviembre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01-455F-880C-BA3E8FEADA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01-455F-880C-BA3E8FEADA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01-455F-880C-BA3E8FEADA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01-455F-880C-BA3E8FEADA4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01-455F-880C-BA3E8FEADA4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501-455F-880C-BA3E8FEADA4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501-455F-880C-BA3E8FEADA4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501-455F-880C-BA3E8FEADA4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501-455F-880C-BA3E8FEADA4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501-455F-880C-BA3E8FEADA4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01-455F-880C-BA3E8FEADA4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01-455F-880C-BA3E8FEADA4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1-455F-880C-BA3E8FEADA4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01-455F-880C-BA3E8FEADA4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01-455F-880C-BA3E8FEADA4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01-455F-880C-BA3E8FEADA4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01-455F-880C-BA3E8FEADA4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01-455F-880C-BA3E8FEADA4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01-455F-880C-BA3E8FEADA4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501-455F-880C-BA3E8FEADA4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97675</c:v>
                </c:pt>
                <c:pt idx="1">
                  <c:v>62410</c:v>
                </c:pt>
                <c:pt idx="2">
                  <c:v>4861</c:v>
                </c:pt>
                <c:pt idx="3">
                  <c:v>237003</c:v>
                </c:pt>
                <c:pt idx="4">
                  <c:v>32915</c:v>
                </c:pt>
                <c:pt idx="5">
                  <c:v>75077</c:v>
                </c:pt>
                <c:pt idx="6">
                  <c:v>24273</c:v>
                </c:pt>
                <c:pt idx="7">
                  <c:v>10303</c:v>
                </c:pt>
                <c:pt idx="8">
                  <c:v>13723</c:v>
                </c:pt>
                <c:pt idx="9">
                  <c:v>14556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501-455F-880C-BA3E8FEAD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C0-4FBD-946A-6A21788BEFE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0-4FBD-946A-6A21788BEFE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0-4FBD-946A-6A21788BEFE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0-4FBD-946A-6A21788BEFE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0-4FBD-946A-6A21788BEFE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0-4FBD-946A-6A21788BEFE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0-4FBD-946A-6A21788BEFE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0-4FBD-946A-6A21788BEFE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0-4FBD-946A-6A21788BEFE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0-4FBD-946A-6A21788BE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EC0-4FBD-946A-6A21788BEFE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0-4FBD-946A-6A21788BEFE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0-4FBD-946A-6A21788BEFE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0-4FBD-946A-6A21788BEFE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0-4FBD-946A-6A21788BE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EC0-4FBD-946A-6A21788BEFE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EC0-4FBD-946A-6A21788BEFE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0-4FBD-946A-6A21788BEFE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C0-4FBD-946A-6A21788BEFE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C0-4FBD-946A-6A21788BEFE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C0-4FBD-946A-6A21788BEFE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C0-4FBD-946A-6A21788BEFE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C0-4FBD-946A-6A21788BEFE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C0-4FBD-946A-6A21788BEFE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C0-4FBD-946A-6A21788BEFE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C0-4FBD-946A-6A21788BEFE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C0-4FBD-946A-6A21788BEFE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C0-4FBD-946A-6A21788BEFE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C0-4FBD-946A-6A21788BEFE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C0-4FBD-946A-6A21788BEFE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C0-4FBD-946A-6A21788BEFE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C0-4FBD-946A-6A21788BEFE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C0-4FBD-946A-6A21788BEF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EC0-4FBD-946A-6A21788BEFE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C0-4FBD-946A-6A21788BEF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EC0-4FBD-946A-6A21788BEF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EC0-4FBD-946A-6A21788BEF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EC0-4FBD-946A-6A21788BEF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EC0-4FBD-946A-6A21788BEF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EC0-4FBD-946A-6A21788BEF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EC0-4FBD-946A-6A21788BEF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EC0-4FBD-946A-6A21788BEF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EC0-4FBD-946A-6A21788BEF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EC0-4FBD-946A-6A21788BEF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EC0-4FBD-946A-6A21788BEF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EC0-4FBD-946A-6A21788BEFE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EC0-4FBD-946A-6A21788BEFE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EC0-4FBD-946A-6A21788BEFE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EC0-4FBD-946A-6A21788BEFE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EC0-4FBD-946A-6A21788BEF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C0-4FBD-946A-6A21788BEFE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EC0-4FBD-946A-6A21788BEFE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C0-4FBD-946A-6A21788BEFE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C0-4FBD-946A-6A21788BEFE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C0-4FBD-946A-6A21788BEFE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C0-4FBD-946A-6A21788BEFE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C0-4FBD-946A-6A21788BEFE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C0-4FBD-946A-6A21788BEFE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C0-4FBD-946A-6A21788BEFE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C0-4FBD-946A-6A21788BEFE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C0-4FBD-946A-6A21788BEFE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C0-4FBD-946A-6A21788BEFE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C0-4FBD-946A-6A21788BEFE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C0-4FBD-946A-6A21788BEFE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C0-4FBD-946A-6A21788BEFE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C0-4FBD-946A-6A21788BEF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EC0-4FBD-946A-6A21788BEFE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C0-4FBD-946A-6A21788BEFE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EC0-4FBD-946A-6A21788BEFE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C0-4FBD-946A-6A21788BEFE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C0-4FBD-946A-6A21788BEFE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C0-4FBD-946A-6A21788BEFE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C0-4FBD-946A-6A21788BEFE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C0-4FBD-946A-6A21788BEFE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C0-4FBD-946A-6A21788BEFE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C0-4FBD-946A-6A21788BEFE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C0-4FBD-946A-6A21788BEFE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C0-4FBD-946A-6A21788BEFE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C0-4FBD-946A-6A21788BEFE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C0-4FBD-946A-6A21788BEFE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C0-4FBD-946A-6A21788BEFE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C0-4FBD-946A-6A21788BEFE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C0-4FBD-946A-6A21788BEF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EC0-4FBD-946A-6A21788BE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13-4F1E-9190-7C73A06B25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46156</c:v>
                </c:pt>
                <c:pt idx="1">
                  <c:v>41247</c:v>
                </c:pt>
                <c:pt idx="2">
                  <c:v>49455</c:v>
                </c:pt>
                <c:pt idx="3">
                  <c:v>39970</c:v>
                </c:pt>
                <c:pt idx="4">
                  <c:v>36076</c:v>
                </c:pt>
                <c:pt idx="5">
                  <c:v>37315</c:v>
                </c:pt>
                <c:pt idx="6">
                  <c:v>36928</c:v>
                </c:pt>
                <c:pt idx="7">
                  <c:v>35965</c:v>
                </c:pt>
                <c:pt idx="8">
                  <c:v>39092</c:v>
                </c:pt>
                <c:pt idx="9">
                  <c:v>41544</c:v>
                </c:pt>
                <c:pt idx="10">
                  <c:v>47732</c:v>
                </c:pt>
                <c:pt idx="11">
                  <c:v>39560</c:v>
                </c:pt>
                <c:pt idx="12">
                  <c:v>491040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3-4F1E-9190-7C73A06B25F2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13-4F1E-9190-7C73A06B25F2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3897</c:v>
                </c:pt>
                <c:pt idx="1">
                  <c:v>4104</c:v>
                </c:pt>
                <c:pt idx="2">
                  <c:v>6502</c:v>
                </c:pt>
                <c:pt idx="3">
                  <c:v>4409</c:v>
                </c:pt>
                <c:pt idx="4">
                  <c:v>7062</c:v>
                </c:pt>
                <c:pt idx="5">
                  <c:v>11388</c:v>
                </c:pt>
                <c:pt idx="6">
                  <c:v>18480</c:v>
                </c:pt>
                <c:pt idx="7">
                  <c:v>19715</c:v>
                </c:pt>
                <c:pt idx="8">
                  <c:v>29438</c:v>
                </c:pt>
                <c:pt idx="9">
                  <c:v>38530</c:v>
                </c:pt>
                <c:pt idx="10">
                  <c:v>43787</c:v>
                </c:pt>
                <c:pt idx="11">
                  <c:v>35189</c:v>
                </c:pt>
                <c:pt idx="12">
                  <c:v>222501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13-4F1E-9190-7C73A06B25F2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13-4F1E-9190-7C73A06B25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25126</c:v>
                </c:pt>
                <c:pt idx="1">
                  <c:v>29208</c:v>
                </c:pt>
                <c:pt idx="2">
                  <c:v>39043</c:v>
                </c:pt>
                <c:pt idx="3">
                  <c:v>37005</c:v>
                </c:pt>
                <c:pt idx="4">
                  <c:v>25721</c:v>
                </c:pt>
                <c:pt idx="5">
                  <c:v>28586</c:v>
                </c:pt>
                <c:pt idx="6">
                  <c:v>26193</c:v>
                </c:pt>
                <c:pt idx="7">
                  <c:v>27366</c:v>
                </c:pt>
                <c:pt idx="8">
                  <c:v>28674</c:v>
                </c:pt>
                <c:pt idx="9">
                  <c:v>33330</c:v>
                </c:pt>
                <c:pt idx="10">
                  <c:v>45958</c:v>
                </c:pt>
                <c:pt idx="11">
                  <c:v>39499</c:v>
                </c:pt>
                <c:pt idx="12">
                  <c:v>385709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13-4F1E-9190-7C73A06B25F2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13-4F1E-9190-7C73A06B25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13-4F1E-9190-7C73A06B25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38646</c:v>
                </c:pt>
                <c:pt idx="1">
                  <c:v>38948</c:v>
                </c:pt>
                <c:pt idx="2">
                  <c:v>43295</c:v>
                </c:pt>
                <c:pt idx="3">
                  <c:v>38212</c:v>
                </c:pt>
                <c:pt idx="4">
                  <c:v>28051</c:v>
                </c:pt>
                <c:pt idx="5">
                  <c:v>28528</c:v>
                </c:pt>
                <c:pt idx="6">
                  <c:v>26813</c:v>
                </c:pt>
                <c:pt idx="7">
                  <c:v>28752</c:v>
                </c:pt>
                <c:pt idx="8">
                  <c:v>31033</c:v>
                </c:pt>
                <c:pt idx="9">
                  <c:v>37413</c:v>
                </c:pt>
                <c:pt idx="10">
                  <c:v>48131</c:v>
                </c:pt>
                <c:pt idx="12">
                  <c:v>387822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13-4F1E-9190-7C73A06B2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4213-4F1E-9190-7C73A06B25F2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41945</c:v>
                      </c:pt>
                      <c:pt idx="1">
                        <c:v>39803</c:v>
                      </c:pt>
                      <c:pt idx="2">
                        <c:v>19981</c:v>
                      </c:pt>
                      <c:pt idx="3">
                        <c:v>0</c:v>
                      </c:pt>
                      <c:pt idx="4">
                        <c:v>99</c:v>
                      </c:pt>
                      <c:pt idx="5">
                        <c:v>152</c:v>
                      </c:pt>
                      <c:pt idx="6">
                        <c:v>7854</c:v>
                      </c:pt>
                      <c:pt idx="7">
                        <c:v>10265</c:v>
                      </c:pt>
                      <c:pt idx="8">
                        <c:v>1689</c:v>
                      </c:pt>
                      <c:pt idx="9">
                        <c:v>2290</c:v>
                      </c:pt>
                      <c:pt idx="10">
                        <c:v>7794</c:v>
                      </c:pt>
                      <c:pt idx="11">
                        <c:v>6941</c:v>
                      </c:pt>
                      <c:pt idx="12">
                        <c:v>138922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4213-4F1E-9190-7C73A06B25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13-4F1E-9190-7C73A06B25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13-4F1E-9190-7C73A06B25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13-4F1E-9190-7C73A06B25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13-4F1E-9190-7C73A06B25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13-4F1E-9190-7C73A06B25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13-4F1E-9190-7C73A06B25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13-4F1E-9190-7C73A06B25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13-4F1E-9190-7C73A06B25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13-4F1E-9190-7C73A06B25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13-4F1E-9190-7C73A06B25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13-4F1E-9190-7C73A06B25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13-4F1E-9190-7C73A06B25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13-4F1E-9190-7C73A06B25F2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0.53808803629706281</c:v>
                </c:pt>
                <c:pt idx="1">
                  <c:v>0.33347028211448926</c:v>
                </c:pt>
                <c:pt idx="2">
                  <c:v>0.10890556565837661</c:v>
                </c:pt>
                <c:pt idx="3">
                  <c:v>3.2617213890014929E-2</c:v>
                </c:pt>
                <c:pt idx="4">
                  <c:v>9.0587457719373266E-2</c:v>
                </c:pt>
                <c:pt idx="5">
                  <c:v>-2.028965227733881E-3</c:v>
                </c:pt>
                <c:pt idx="6">
                  <c:v>2.3670446302447301E-2</c:v>
                </c:pt>
                <c:pt idx="7">
                  <c:v>5.0646787985090924E-2</c:v>
                </c:pt>
                <c:pt idx="8">
                  <c:v>8.2269651949501199E-2</c:v>
                </c:pt>
                <c:pt idx="9">
                  <c:v>0.12250225022502259</c:v>
                </c:pt>
                <c:pt idx="10">
                  <c:v>4.7282301231559298E-2</c:v>
                </c:pt>
                <c:pt idx="12">
                  <c:v>0.12019294647757151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13-4F1E-9190-7C73A06B25F2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-0.16270907357656639</c:v>
                </c:pt>
                <c:pt idx="1">
                  <c:v>-5.573738696147601E-2</c:v>
                </c:pt>
                <c:pt idx="2">
                  <c:v>-0.1245576786978061</c:v>
                </c:pt>
                <c:pt idx="3">
                  <c:v>-4.3982987240430371E-2</c:v>
                </c:pt>
                <c:pt idx="4">
                  <c:v>-0.22244705621465799</c:v>
                </c:pt>
                <c:pt idx="5">
                  <c:v>-0.23548170976818972</c:v>
                </c:pt>
                <c:pt idx="6">
                  <c:v>-0.27391139514731366</c:v>
                </c:pt>
                <c:pt idx="7">
                  <c:v>-0.20055609620464343</c:v>
                </c:pt>
                <c:pt idx="8">
                  <c:v>-0.20615471196152668</c:v>
                </c:pt>
                <c:pt idx="9">
                  <c:v>-9.9436741767764292E-2</c:v>
                </c:pt>
                <c:pt idx="10">
                  <c:v>8.3591720439117889E-3</c:v>
                </c:pt>
                <c:pt idx="12">
                  <c:v>-0.14099849384247365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13-4F1E-9190-7C73A06B2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103226</c:v>
                </c:pt>
                <c:pt idx="1">
                  <c:v>71029</c:v>
                </c:pt>
                <c:pt idx="2">
                  <c:v>4362</c:v>
                </c:pt>
                <c:pt idx="3">
                  <c:v>265361</c:v>
                </c:pt>
                <c:pt idx="4">
                  <c:v>17589</c:v>
                </c:pt>
                <c:pt idx="5">
                  <c:v>54755</c:v>
                </c:pt>
                <c:pt idx="6">
                  <c:v>16564</c:v>
                </c:pt>
                <c:pt idx="7">
                  <c:v>19411</c:v>
                </c:pt>
                <c:pt idx="8">
                  <c:v>17704</c:v>
                </c:pt>
                <c:pt idx="9">
                  <c:v>19547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F-4450-A3E5-B519E9F851F5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noviembre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111983</c:v>
                </c:pt>
                <c:pt idx="1">
                  <c:v>69808</c:v>
                </c:pt>
                <c:pt idx="2">
                  <c:v>2792</c:v>
                </c:pt>
                <c:pt idx="3">
                  <c:v>228096</c:v>
                </c:pt>
                <c:pt idx="4">
                  <c:v>29988</c:v>
                </c:pt>
                <c:pt idx="5">
                  <c:v>60065</c:v>
                </c:pt>
                <c:pt idx="6">
                  <c:v>15975</c:v>
                </c:pt>
                <c:pt idx="7">
                  <c:v>8297</c:v>
                </c:pt>
                <c:pt idx="8">
                  <c:v>8286</c:v>
                </c:pt>
                <c:pt idx="9">
                  <c:v>14913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F-4450-A3E5-B519E9F851F5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97675</c:v>
                </c:pt>
                <c:pt idx="1">
                  <c:v>62410</c:v>
                </c:pt>
                <c:pt idx="2">
                  <c:v>4861</c:v>
                </c:pt>
                <c:pt idx="3">
                  <c:v>237003</c:v>
                </c:pt>
                <c:pt idx="4">
                  <c:v>32915</c:v>
                </c:pt>
                <c:pt idx="5">
                  <c:v>75077</c:v>
                </c:pt>
                <c:pt idx="6">
                  <c:v>24273</c:v>
                </c:pt>
                <c:pt idx="7">
                  <c:v>10303</c:v>
                </c:pt>
                <c:pt idx="8">
                  <c:v>13723</c:v>
                </c:pt>
                <c:pt idx="9">
                  <c:v>14556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4F-4450-A3E5-B519E9F85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-0.12776939356866668</c:v>
                </c:pt>
                <c:pt idx="1">
                  <c:v>-0.10597639239055701</c:v>
                </c:pt>
                <c:pt idx="2">
                  <c:v>0.7410458452722064</c:v>
                </c:pt>
                <c:pt idx="3">
                  <c:v>3.9049347643097754E-2</c:v>
                </c:pt>
                <c:pt idx="4">
                  <c:v>9.7605708950246672E-2</c:v>
                </c:pt>
                <c:pt idx="5">
                  <c:v>0.24992924331973687</c:v>
                </c:pt>
                <c:pt idx="6">
                  <c:v>0.51943661971830979</c:v>
                </c:pt>
                <c:pt idx="7">
                  <c:v>0.24177413522960101</c:v>
                </c:pt>
                <c:pt idx="8">
                  <c:v>0.65616702872314758</c:v>
                </c:pt>
                <c:pt idx="9">
                  <c:v>-2.3938845302756029E-2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4F-4450-A3E5-B519E9F851F5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-5.377521167147814E-2</c:v>
                </c:pt>
                <c:pt idx="1">
                  <c:v>-0.12134480282701432</c:v>
                </c:pt>
                <c:pt idx="2">
                  <c:v>0.11439706556625406</c:v>
                </c:pt>
                <c:pt idx="3">
                  <c:v>-0.10686574138626248</c:v>
                </c:pt>
                <c:pt idx="4">
                  <c:v>0.87134004207174942</c:v>
                </c:pt>
                <c:pt idx="5">
                  <c:v>0.37114418774541136</c:v>
                </c:pt>
                <c:pt idx="6">
                  <c:v>0.46540690654431294</c:v>
                </c:pt>
                <c:pt idx="7">
                  <c:v>-0.46921848436453562</c:v>
                </c:pt>
                <c:pt idx="8">
                  <c:v>-0.2248644374152734</c:v>
                </c:pt>
                <c:pt idx="9">
                  <c:v>-0.25533329922750292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4F-4450-A3E5-B519E9F851F5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0.16950844564127732</c:v>
                </c:pt>
                <c:pt idx="1">
                  <c:v>9.4787485266791663E-2</c:v>
                </c:pt>
                <c:pt idx="2">
                  <c:v>2.8438762284664462E-3</c:v>
                </c:pt>
                <c:pt idx="3">
                  <c:v>0.2797443028099007</c:v>
                </c:pt>
                <c:pt idx="4">
                  <c:v>0.103319113952191</c:v>
                </c:pt>
                <c:pt idx="5">
                  <c:v>0.1117920195296279</c:v>
                </c:pt>
                <c:pt idx="6">
                  <c:v>2.6765153707735093E-2</c:v>
                </c:pt>
                <c:pt idx="7">
                  <c:v>2.2348337087417736E-2</c:v>
                </c:pt>
                <c:pt idx="8">
                  <c:v>5.8270101129580927E-2</c:v>
                </c:pt>
                <c:pt idx="9">
                  <c:v>0.13062116464701121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4F-4450-A3E5-B519E9F851F5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0.17052318801108945</c:v>
                </c:pt>
                <c:pt idx="1">
                  <c:v>0.10895676645786632</c:v>
                </c:pt>
                <c:pt idx="2">
                  <c:v>8.4864419444269871E-3</c:v>
                </c:pt>
                <c:pt idx="3">
                  <c:v>0.41376511009155093</c:v>
                </c:pt>
                <c:pt idx="4">
                  <c:v>5.746373927192229E-2</c:v>
                </c:pt>
                <c:pt idx="5">
                  <c:v>0.13107109686520158</c:v>
                </c:pt>
                <c:pt idx="6">
                  <c:v>4.2376343410219348E-2</c:v>
                </c:pt>
                <c:pt idx="7">
                  <c:v>1.798720661457133E-2</c:v>
                </c:pt>
                <c:pt idx="8">
                  <c:v>2.3957918700549585E-2</c:v>
                </c:pt>
                <c:pt idx="9">
                  <c:v>2.5412188632602185E-2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4F-4450-A3E5-B519E9F85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 españoles x mu per esp'!$O$5</c:f>
          <c:strCache>
            <c:ptCount val="1"/>
            <c:pt idx="0">
              <c:v>verano julio-septiembre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 españoles x mu per esp'!$O$5</c:f>
              <c:strCache>
                <c:ptCount val="1"/>
                <c:pt idx="0">
                  <c:v>verano julio-septiembre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F8-4E3D-99B2-6603CA7A53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F8-4E3D-99B2-6603CA7A53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7F8-4E3D-99B2-6603CA7A537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F8-4E3D-99B2-6603CA7A537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F8-4E3D-99B2-6603CA7A537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7F8-4E3D-99B2-6603CA7A537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7F8-4E3D-99B2-6603CA7A537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7F8-4E3D-99B2-6603CA7A537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7F8-4E3D-99B2-6603CA7A537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7F8-4E3D-99B2-6603CA7A537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F8-4E3D-99B2-6603CA7A537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8-4E3D-99B2-6603CA7A537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8-4E3D-99B2-6603CA7A537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8-4E3D-99B2-6603CA7A537C}"/>
                </c:ext>
              </c:extLst>
            </c:dLbl>
            <c:dLbl>
              <c:idx val="4"/>
              <c:layout>
                <c:manualLayout>
                  <c:x val="-6.3757698696184049E-3"/>
                  <c:y val="-0.214228340923301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8-4E3D-99B2-6603CA7A537C}"/>
                </c:ext>
              </c:extLst>
            </c:dLbl>
            <c:dLbl>
              <c:idx val="5"/>
              <c:layout>
                <c:manualLayout>
                  <c:x val="4.6608807014449298E-2"/>
                  <c:y val="-0.1992702563620165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F8-4E3D-99B2-6603CA7A537C}"/>
                </c:ext>
              </c:extLst>
            </c:dLbl>
            <c:dLbl>
              <c:idx val="6"/>
              <c:layout>
                <c:manualLayout>
                  <c:x val="0.11312811438902853"/>
                  <c:y val="-0.1738474222696865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F8-4E3D-99B2-6603CA7A537C}"/>
                </c:ext>
              </c:extLst>
            </c:dLbl>
            <c:dLbl>
              <c:idx val="7"/>
              <c:layout>
                <c:manualLayout>
                  <c:x val="0.14237136991469576"/>
                  <c:y val="-6.419530657754217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F8-4E3D-99B2-6603CA7A537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8-4E3D-99B2-6603CA7A537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7F8-4E3D-99B2-6603CA7A537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 españoles x mu per esp'!$B$7:$B$16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 españoles x mu per esp'!$O$7:$O$16</c:f>
              <c:numCache>
                <c:formatCode>#,##0</c:formatCode>
                <c:ptCount val="10"/>
                <c:pt idx="0">
                  <c:v>39187</c:v>
                </c:pt>
                <c:pt idx="1">
                  <c:v>23224</c:v>
                </c:pt>
                <c:pt idx="2">
                  <c:v>1025</c:v>
                </c:pt>
                <c:pt idx="3">
                  <c:v>78566</c:v>
                </c:pt>
                <c:pt idx="4">
                  <c:v>12011</c:v>
                </c:pt>
                <c:pt idx="5">
                  <c:v>18605</c:v>
                </c:pt>
                <c:pt idx="6">
                  <c:v>6360</c:v>
                </c:pt>
                <c:pt idx="7">
                  <c:v>4064</c:v>
                </c:pt>
                <c:pt idx="8">
                  <c:v>6451</c:v>
                </c:pt>
                <c:pt idx="9">
                  <c:v>3540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7F8-4E3D-99B2-6603CA7A5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5F-4166-A760-CF2A6F9B9A3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5F-4166-A760-CF2A6F9B9A3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F-4166-A760-CF2A6F9B9A3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F-4166-A760-CF2A6F9B9A3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F-4166-A760-CF2A6F9B9A3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F-4166-A760-CF2A6F9B9A3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5F-4166-A760-CF2A6F9B9A3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5F-4166-A760-CF2A6F9B9A3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5F-4166-A760-CF2A6F9B9A3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5F-4166-A760-CF2A6F9B9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E5F-4166-A760-CF2A6F9B9A3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5F-4166-A760-CF2A6F9B9A3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5F-4166-A760-CF2A6F9B9A3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5F-4166-A760-CF2A6F9B9A3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5F-4166-A760-CF2A6F9B9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E5F-4166-A760-CF2A6F9B9A3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E5F-4166-A760-CF2A6F9B9A3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5F-4166-A760-CF2A6F9B9A3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5F-4166-A760-CF2A6F9B9A3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5F-4166-A760-CF2A6F9B9A3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5F-4166-A760-CF2A6F9B9A3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5F-4166-A760-CF2A6F9B9A3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5F-4166-A760-CF2A6F9B9A3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5F-4166-A760-CF2A6F9B9A3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5F-4166-A760-CF2A6F9B9A3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5F-4166-A760-CF2A6F9B9A3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5F-4166-A760-CF2A6F9B9A3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5F-4166-A760-CF2A6F9B9A3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5F-4166-A760-CF2A6F9B9A3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5F-4166-A760-CF2A6F9B9A3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5F-4166-A760-CF2A6F9B9A3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5F-4166-A760-CF2A6F9B9A3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5F-4166-A760-CF2A6F9B9A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E5F-4166-A760-CF2A6F9B9A3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5F-4166-A760-CF2A6F9B9A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E5F-4166-A760-CF2A6F9B9A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E5F-4166-A760-CF2A6F9B9A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E5F-4166-A760-CF2A6F9B9A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E5F-4166-A760-CF2A6F9B9A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E5F-4166-A760-CF2A6F9B9A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E5F-4166-A760-CF2A6F9B9A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E5F-4166-A760-CF2A6F9B9A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E5F-4166-A760-CF2A6F9B9A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E5F-4166-A760-CF2A6F9B9A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E5F-4166-A760-CF2A6F9B9A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E5F-4166-A760-CF2A6F9B9A3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E5F-4166-A760-CF2A6F9B9A3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E5F-4166-A760-CF2A6F9B9A3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E5F-4166-A760-CF2A6F9B9A3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E5F-4166-A760-CF2A6F9B9A3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5F-4166-A760-CF2A6F9B9A3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5F-4166-A760-CF2A6F9B9A3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5F-4166-A760-CF2A6F9B9A3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5F-4166-A760-CF2A6F9B9A3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5F-4166-A760-CF2A6F9B9A3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5F-4166-A760-CF2A6F9B9A3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5F-4166-A760-CF2A6F9B9A3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5F-4166-A760-CF2A6F9B9A3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E5F-4166-A760-CF2A6F9B9A3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5F-4166-A760-CF2A6F9B9A3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E5F-4166-A760-CF2A6F9B9A3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E5F-4166-A760-CF2A6F9B9A3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E5F-4166-A760-CF2A6F9B9A3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E5F-4166-A760-CF2A6F9B9A3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E5F-4166-A760-CF2A6F9B9A3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E5F-4166-A760-CF2A6F9B9A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E5F-4166-A760-CF2A6F9B9A3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E5F-4166-A760-CF2A6F9B9A3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E5F-4166-A760-CF2A6F9B9A3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E5F-4166-A760-CF2A6F9B9A3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E5F-4166-A760-CF2A6F9B9A3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E5F-4166-A760-CF2A6F9B9A3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E5F-4166-A760-CF2A6F9B9A3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E5F-4166-A760-CF2A6F9B9A3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E5F-4166-A760-CF2A6F9B9A3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E5F-4166-A760-CF2A6F9B9A3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E5F-4166-A760-CF2A6F9B9A3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E5F-4166-A760-CF2A6F9B9A3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E5F-4166-A760-CF2A6F9B9A3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E5F-4166-A760-CF2A6F9B9A3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E5F-4166-A760-CF2A6F9B9A3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E5F-4166-A760-CF2A6F9B9A3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E5F-4166-A760-CF2A6F9B9A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E5F-4166-A760-CF2A6F9B9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 españoles x mu per esp'!$B$3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 españoles x mu per esp'!$D$5</c:f>
              <c:strCache>
                <c:ptCount val="1"/>
                <c:pt idx="0">
                  <c:v>verano julio-septiembre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 españoles x mu per esp'!$B$7:$B$16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 españoles x mu per esp'!$D$7:$D$16</c:f>
              <c:numCache>
                <c:formatCode>#,##0</c:formatCode>
                <c:ptCount val="10"/>
                <c:pt idx="0">
                  <c:v>41781</c:v>
                </c:pt>
                <c:pt idx="1">
                  <c:v>26760</c:v>
                </c:pt>
                <c:pt idx="2">
                  <c:v>1401</c:v>
                </c:pt>
                <c:pt idx="3">
                  <c:v>87232</c:v>
                </c:pt>
                <c:pt idx="4">
                  <c:v>6796</c:v>
                </c:pt>
                <c:pt idx="5">
                  <c:v>12635</c:v>
                </c:pt>
                <c:pt idx="6">
                  <c:v>4415</c:v>
                </c:pt>
                <c:pt idx="7">
                  <c:v>9204</c:v>
                </c:pt>
                <c:pt idx="8">
                  <c:v>8260</c:v>
                </c:pt>
                <c:pt idx="9">
                  <c:v>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1-40DD-850F-91EB54D205F2}"/>
            </c:ext>
          </c:extLst>
        </c:ser>
        <c:ser>
          <c:idx val="1"/>
          <c:order val="1"/>
          <c:tx>
            <c:strRef>
              <c:f>'distrib españoles x mu per esp'!$K$5</c:f>
              <c:strCache>
                <c:ptCount val="1"/>
                <c:pt idx="0">
                  <c:v>verano julio-septiembre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 españoles x mu per esp'!$K$7:$K$16</c:f>
              <c:numCache>
                <c:formatCode>#,##0</c:formatCode>
                <c:ptCount val="10"/>
                <c:pt idx="0">
                  <c:v>49422</c:v>
                </c:pt>
                <c:pt idx="1">
                  <c:v>28724</c:v>
                </c:pt>
                <c:pt idx="2">
                  <c:v>800</c:v>
                </c:pt>
                <c:pt idx="3">
                  <c:v>79827</c:v>
                </c:pt>
                <c:pt idx="4">
                  <c:v>12609</c:v>
                </c:pt>
                <c:pt idx="5">
                  <c:v>15074</c:v>
                </c:pt>
                <c:pt idx="6">
                  <c:v>5012</c:v>
                </c:pt>
                <c:pt idx="7">
                  <c:v>3632</c:v>
                </c:pt>
                <c:pt idx="8">
                  <c:v>2613</c:v>
                </c:pt>
                <c:pt idx="9">
                  <c:v>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1-40DD-850F-91EB54D205F2}"/>
            </c:ext>
          </c:extLst>
        </c:ser>
        <c:ser>
          <c:idx val="2"/>
          <c:order val="2"/>
          <c:tx>
            <c:strRef>
              <c:f>'distrib españoles x mu per esp'!$O$5</c:f>
              <c:strCache>
                <c:ptCount val="1"/>
                <c:pt idx="0">
                  <c:v>verano julio-septiembre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 españoles x mu per esp'!$O$7:$O$16</c:f>
              <c:numCache>
                <c:formatCode>#,##0</c:formatCode>
                <c:ptCount val="10"/>
                <c:pt idx="0">
                  <c:v>39187</c:v>
                </c:pt>
                <c:pt idx="1">
                  <c:v>23224</c:v>
                </c:pt>
                <c:pt idx="2">
                  <c:v>1025</c:v>
                </c:pt>
                <c:pt idx="3">
                  <c:v>78566</c:v>
                </c:pt>
                <c:pt idx="4">
                  <c:v>12011</c:v>
                </c:pt>
                <c:pt idx="5">
                  <c:v>18605</c:v>
                </c:pt>
                <c:pt idx="6">
                  <c:v>6360</c:v>
                </c:pt>
                <c:pt idx="7">
                  <c:v>4064</c:v>
                </c:pt>
                <c:pt idx="8">
                  <c:v>6451</c:v>
                </c:pt>
                <c:pt idx="9">
                  <c:v>3540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C1-40DD-850F-91EB54D20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 españoles x mu per esp'!$P$5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 españoles x mu per esp'!$P$7:$P$16</c:f>
              <c:numCache>
                <c:formatCode>0.0%</c:formatCode>
                <c:ptCount val="10"/>
                <c:pt idx="0">
                  <c:v>-0.2070940067176561</c:v>
                </c:pt>
                <c:pt idx="1">
                  <c:v>-0.19147751009608693</c:v>
                </c:pt>
                <c:pt idx="2">
                  <c:v>0.28125</c:v>
                </c:pt>
                <c:pt idx="3">
                  <c:v>-1.5796660277850871E-2</c:v>
                </c:pt>
                <c:pt idx="4">
                  <c:v>-4.7426441430724053E-2</c:v>
                </c:pt>
                <c:pt idx="5">
                  <c:v>0.23424439432134792</c:v>
                </c:pt>
                <c:pt idx="6">
                  <c:v>0.26895450917797281</c:v>
                </c:pt>
                <c:pt idx="7">
                  <c:v>0.11894273127753308</c:v>
                </c:pt>
                <c:pt idx="8">
                  <c:v>1.4688097971680061</c:v>
                </c:pt>
                <c:pt idx="9">
                  <c:v>-6.3739751388521504E-2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C1-40DD-850F-91EB54D205F2}"/>
            </c:ext>
          </c:extLst>
        </c:ser>
        <c:ser>
          <c:idx val="4"/>
          <c:order val="4"/>
          <c:tx>
            <c:strRef>
              <c:f>'distrib españoles x mu per esp'!$R$5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 españoles x mu per esp'!$R$7:$R$16</c:f>
              <c:numCache>
                <c:formatCode>0.0%</c:formatCode>
                <c:ptCount val="10"/>
                <c:pt idx="0">
                  <c:v>-6.2085637012038952E-2</c:v>
                </c:pt>
                <c:pt idx="1">
                  <c:v>-0.13213751868460388</c:v>
                </c:pt>
                <c:pt idx="2">
                  <c:v>-0.26837972876516769</c:v>
                </c:pt>
                <c:pt idx="3">
                  <c:v>-9.9344277329420416E-2</c:v>
                </c:pt>
                <c:pt idx="4">
                  <c:v>0.76736315479693928</c:v>
                </c:pt>
                <c:pt idx="5">
                  <c:v>0.47249703205381866</c:v>
                </c:pt>
                <c:pt idx="6">
                  <c:v>0.44054360135900339</c:v>
                </c:pt>
                <c:pt idx="7">
                  <c:v>-0.55845284658843974</c:v>
                </c:pt>
                <c:pt idx="8">
                  <c:v>-0.21900726392251813</c:v>
                </c:pt>
                <c:pt idx="9">
                  <c:v>-0.36181719848566796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C1-40DD-850F-91EB54D205F2}"/>
            </c:ext>
          </c:extLst>
        </c:ser>
        <c:ser>
          <c:idx val="5"/>
          <c:order val="5"/>
          <c:tx>
            <c:strRef>
              <c:f>'distrib españoles x mu per esp'!$F$5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 españoles x mu per esp'!$F$7:$F$16</c:f>
              <c:numCache>
                <c:formatCode>0.0%</c:formatCode>
                <c:ptCount val="10"/>
                <c:pt idx="0">
                  <c:v>0.20177141042379759</c:v>
                </c:pt>
                <c:pt idx="1">
                  <c:v>8.0966159709234625E-2</c:v>
                </c:pt>
                <c:pt idx="2">
                  <c:v>3.6169236740887117E-4</c:v>
                </c:pt>
                <c:pt idx="3">
                  <c:v>0.18101379724055189</c:v>
                </c:pt>
                <c:pt idx="4">
                  <c:v>0.14607078584283142</c:v>
                </c:pt>
                <c:pt idx="5">
                  <c:v>5.6582801086841453E-2</c:v>
                </c:pt>
                <c:pt idx="6">
                  <c:v>1.6637848900808074E-2</c:v>
                </c:pt>
                <c:pt idx="7">
                  <c:v>3.2825787783619748E-2</c:v>
                </c:pt>
                <c:pt idx="8">
                  <c:v>6.6763117964642363E-2</c:v>
                </c:pt>
                <c:pt idx="9">
                  <c:v>0.21700659868026395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C1-40DD-850F-91EB54D205F2}"/>
            </c:ext>
          </c:extLst>
        </c:ser>
        <c:ser>
          <c:idx val="6"/>
          <c:order val="6"/>
          <c:tx>
            <c:strRef>
              <c:f>'distrib españoles x mu per esp'!$T$5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 españoles x mu per esp'!$T$7:$T$16</c:f>
              <c:numCache>
                <c:formatCode>0.0%</c:formatCode>
                <c:ptCount val="10"/>
                <c:pt idx="0">
                  <c:v>0.20300673978024483</c:v>
                </c:pt>
                <c:pt idx="1">
                  <c:v>0.12031103490076826</c:v>
                </c:pt>
                <c:pt idx="2">
                  <c:v>5.3099729061870252E-3</c:v>
                </c:pt>
                <c:pt idx="3">
                  <c:v>0.40700812814389248</c:v>
                </c:pt>
                <c:pt idx="4">
                  <c:v>6.2222521537768152E-2</c:v>
                </c:pt>
                <c:pt idx="5">
                  <c:v>9.6382483824009366E-2</c:v>
                </c:pt>
                <c:pt idx="6">
                  <c:v>3.2947734325219004E-2</c:v>
                </c:pt>
                <c:pt idx="7">
                  <c:v>2.1053395015360066E-2</c:v>
                </c:pt>
                <c:pt idx="8">
                  <c:v>3.3419156310060975E-2</c:v>
                </c:pt>
                <c:pt idx="9">
                  <c:v>1.8338833256489821E-2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C1-40DD-850F-91EB54D20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noviembre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24-48E9-BDFA-477785E63C07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324-48E9-BDFA-477785E63C07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324-48E9-BDFA-477785E63C07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324-48E9-BDFA-477785E63C07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24-48E9-BDFA-477785E63C07}"/>
              </c:ext>
            </c:extLst>
          </c:dPt>
          <c:dPt>
            <c:idx val="5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324-48E9-BDFA-477785E63C07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24-48E9-BDFA-477785E63C07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324-48E9-BDFA-477785E63C07}"/>
              </c:ext>
            </c:extLst>
          </c:dPt>
          <c:dPt>
            <c:idx val="8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324-48E9-BDFA-477785E63C07}"/>
              </c:ext>
            </c:extLst>
          </c:dPt>
          <c:dLbls>
            <c:dLbl>
              <c:idx val="0"/>
              <c:layout>
                <c:manualLayout>
                  <c:x val="6.0518711880797257E-2"/>
                  <c:y val="4.581656025893848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4-48E9-BDFA-477785E63C07}"/>
                </c:ext>
              </c:extLst>
            </c:dLbl>
            <c:dLbl>
              <c:idx val="1"/>
              <c:layout>
                <c:manualLayout>
                  <c:x val="4.9143773468269827E-2"/>
                  <c:y val="0.13789148753788286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4-48E9-BDFA-477785E63C07}"/>
                </c:ext>
              </c:extLst>
            </c:dLbl>
            <c:dLbl>
              <c:idx val="2"/>
              <c:layout>
                <c:manualLayout>
                  <c:x val="5.2882538536161296E-2"/>
                  <c:y val="0.1275153990641116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4-48E9-BDFA-477785E63C07}"/>
                </c:ext>
              </c:extLst>
            </c:dLbl>
            <c:dLbl>
              <c:idx val="3"/>
              <c:layout>
                <c:manualLayout>
                  <c:x val="-4.3285848499407843E-2"/>
                  <c:y val="8.7272761339097053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24-48E9-BDFA-477785E63C07}"/>
                </c:ext>
              </c:extLst>
            </c:dLbl>
            <c:dLbl>
              <c:idx val="4"/>
              <c:layout>
                <c:manualLayout>
                  <c:x val="-2.8012277711302411E-2"/>
                  <c:y val="-6.1533114428513232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24-48E9-BDFA-477785E63C07}"/>
                </c:ext>
              </c:extLst>
            </c:dLbl>
            <c:dLbl>
              <c:idx val="5"/>
              <c:layout>
                <c:manualLayout>
                  <c:x val="6.0351377570225018E-2"/>
                  <c:y val="-0.20720324890976968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24-48E9-BDFA-477785E63C07}"/>
                </c:ext>
              </c:extLst>
            </c:dLbl>
            <c:dLbl>
              <c:idx val="6"/>
              <c:layout>
                <c:manualLayout>
                  <c:x val="6.2438833311401563E-2"/>
                  <c:y val="-0.10569505403139301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24-48E9-BDFA-477785E63C07}"/>
                </c:ext>
              </c:extLst>
            </c:dLbl>
            <c:dLbl>
              <c:idx val="7"/>
              <c:layout>
                <c:manualLayout>
                  <c:x val="5.0262722212191413E-2"/>
                  <c:y val="-9.732358410582377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24-48E9-BDFA-477785E63C07}"/>
                </c:ext>
              </c:extLst>
            </c:dLbl>
            <c:dLbl>
              <c:idx val="8"/>
              <c:layout>
                <c:manualLayout>
                  <c:x val="4.1934749411667499E-2"/>
                  <c:y val="-7.087269950863518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390692564517657"/>
                      <c:h val="0.11517385133521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F324-48E9-BDFA-477785E63C0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catego'!$B$8:$B$12,'distribución españoles x catego'!$B$14:$B$17)</c:f>
              <c:strCache>
                <c:ptCount val="9"/>
                <c:pt idx="0">
                  <c:v>1 Estrella</c:v>
                </c:pt>
                <c:pt idx="1">
                  <c:v>2 Estrellas</c:v>
                </c:pt>
                <c:pt idx="2">
                  <c:v>3 Estrellas</c:v>
                </c:pt>
                <c:pt idx="3">
                  <c:v>4 Estrellas</c:v>
                </c:pt>
                <c:pt idx="4">
                  <c:v>5 Estrellas</c:v>
                </c:pt>
                <c:pt idx="5">
                  <c:v>1 Estrella</c:v>
                </c:pt>
                <c:pt idx="6">
                  <c:v>2 Estrellas</c:v>
                </c:pt>
                <c:pt idx="7">
                  <c:v>3 Estrellas</c:v>
                </c:pt>
                <c:pt idx="8">
                  <c:v>4, 5 Estrellas</c:v>
                </c:pt>
              </c:strCache>
            </c:strRef>
          </c:cat>
          <c:val>
            <c:numRef>
              <c:f>('distribución españoles x catego'!$O$8:$O$12,'distribución españoles x catego'!$O$14:$O$17)</c:f>
              <c:numCache>
                <c:formatCode>#,##0</c:formatCode>
                <c:ptCount val="9"/>
                <c:pt idx="0">
                  <c:v>3489</c:v>
                </c:pt>
                <c:pt idx="1">
                  <c:v>11973</c:v>
                </c:pt>
                <c:pt idx="2">
                  <c:v>68259</c:v>
                </c:pt>
                <c:pt idx="3">
                  <c:v>368288</c:v>
                </c:pt>
                <c:pt idx="4">
                  <c:v>53734</c:v>
                </c:pt>
                <c:pt idx="5">
                  <c:v>6115</c:v>
                </c:pt>
                <c:pt idx="6">
                  <c:v>19271</c:v>
                </c:pt>
                <c:pt idx="7">
                  <c:v>39985</c:v>
                </c:pt>
                <c:pt idx="8">
                  <c:v>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324-48E9-BDFA-477785E63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76-4BB3-B303-FDDB92C60D4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76-4BB3-B303-FDDB92C60D4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6-4BB3-B303-FDDB92C60D4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6-4BB3-B303-FDDB92C60D4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6-4BB3-B303-FDDB92C60D4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76-4BB3-B303-FDDB92C60D4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6-4BB3-B303-FDDB92C60D4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6-4BB3-B303-FDDB92C60D4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6-4BB3-B303-FDDB92C60D4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6-4BB3-B303-FDDB92C60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C76-4BB3-B303-FDDB92C60D4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6-4BB3-B303-FDDB92C60D4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76-4BB3-B303-FDDB92C60D4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76-4BB3-B303-FDDB92C60D4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76-4BB3-B303-FDDB92C60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C76-4BB3-B303-FDDB92C60D4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C76-4BB3-B303-FDDB92C60D4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76-4BB3-B303-FDDB92C60D4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76-4BB3-B303-FDDB92C60D4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76-4BB3-B303-FDDB92C60D4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76-4BB3-B303-FDDB92C60D4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76-4BB3-B303-FDDB92C60D4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76-4BB3-B303-FDDB92C60D4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76-4BB3-B303-FDDB92C60D4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76-4BB3-B303-FDDB92C60D4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76-4BB3-B303-FDDB92C60D4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76-4BB3-B303-FDDB92C60D4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76-4BB3-B303-FDDB92C60D4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76-4BB3-B303-FDDB92C60D4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76-4BB3-B303-FDDB92C60D4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76-4BB3-B303-FDDB92C60D4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76-4BB3-B303-FDDB92C60D4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76-4BB3-B303-FDDB92C60D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C76-4BB3-B303-FDDB92C60D4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C76-4BB3-B303-FDDB92C60D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C76-4BB3-B303-FDDB92C60D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C76-4BB3-B303-FDDB92C60D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C76-4BB3-B303-FDDB92C60D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C76-4BB3-B303-FDDB92C60D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C76-4BB3-B303-FDDB92C60D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C76-4BB3-B303-FDDB92C60D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C76-4BB3-B303-FDDB92C60D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C76-4BB3-B303-FDDB92C60D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C76-4BB3-B303-FDDB92C60D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C76-4BB3-B303-FDDB92C60D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C76-4BB3-B303-FDDB92C60D4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C76-4BB3-B303-FDDB92C60D4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C76-4BB3-B303-FDDB92C60D4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C76-4BB3-B303-FDDB92C60D4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C76-4BB3-B303-FDDB92C60D4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76-4BB3-B303-FDDB92C60D4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76-4BB3-B303-FDDB92C60D4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76-4BB3-B303-FDDB92C60D4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76-4BB3-B303-FDDB92C60D4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76-4BB3-B303-FDDB92C60D4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C76-4BB3-B303-FDDB92C60D4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C76-4BB3-B303-FDDB92C60D4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C76-4BB3-B303-FDDB92C60D4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C76-4BB3-B303-FDDB92C60D4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C76-4BB3-B303-FDDB92C60D4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C76-4BB3-B303-FDDB92C60D4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C76-4BB3-B303-FDDB92C60D4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C76-4BB3-B303-FDDB92C60D4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C76-4BB3-B303-FDDB92C60D4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C76-4BB3-B303-FDDB92C60D4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C76-4BB3-B303-FDDB92C60D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C76-4BB3-B303-FDDB92C60D4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C76-4BB3-B303-FDDB92C60D4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C76-4BB3-B303-FDDB92C60D4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C76-4BB3-B303-FDDB92C60D4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C76-4BB3-B303-FDDB92C60D4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C76-4BB3-B303-FDDB92C60D4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C76-4BB3-B303-FDDB92C60D4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C76-4BB3-B303-FDDB92C60D4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C76-4BB3-B303-FDDB92C60D4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C76-4BB3-B303-FDDB92C60D4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C76-4BB3-B303-FDDB92C60D4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C76-4BB3-B303-FDDB92C60D4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C76-4BB3-B303-FDDB92C60D4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C76-4BB3-B303-FDDB92C60D4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C76-4BB3-B303-FDDB92C60D4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C76-4BB3-B303-FDDB92C60D4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C76-4BB3-B303-FDDB92C60D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C76-4BB3-B303-FDDB92C60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catego'!$B$7:$B$17</c:f>
              <c:strCache>
                <c:ptCount val="11"/>
                <c:pt idx="0">
                  <c:v>Hoteles</c:v>
                </c:pt>
                <c:pt idx="1">
                  <c:v>1 Estrella</c:v>
                </c:pt>
                <c:pt idx="2">
                  <c:v>2 Estrellas</c:v>
                </c:pt>
                <c:pt idx="3">
                  <c:v>3 Estrellas</c:v>
                </c:pt>
                <c:pt idx="4">
                  <c:v>4 Estrellas</c:v>
                </c:pt>
                <c:pt idx="5">
                  <c:v>5 Estrellas</c:v>
                </c:pt>
                <c:pt idx="6">
                  <c:v>Apartamentos</c:v>
                </c:pt>
                <c:pt idx="7">
                  <c:v>1 Estrella</c:v>
                </c:pt>
                <c:pt idx="8">
                  <c:v>2 Estrellas</c:v>
                </c:pt>
                <c:pt idx="9">
                  <c:v>3 Estrellas</c:v>
                </c:pt>
                <c:pt idx="10">
                  <c:v>4, 5 Estrellas</c:v>
                </c:pt>
              </c:strCache>
            </c:strRef>
          </c:cat>
          <c:val>
            <c:numRef>
              <c:f>'distribución españoles x catego'!$D$7:$D$17</c:f>
              <c:numCache>
                <c:formatCode>#,##0</c:formatCode>
                <c:ptCount val="11"/>
                <c:pt idx="0">
                  <c:v>511475</c:v>
                </c:pt>
                <c:pt idx="1">
                  <c:v>9167</c:v>
                </c:pt>
                <c:pt idx="2">
                  <c:v>10122</c:v>
                </c:pt>
                <c:pt idx="3">
                  <c:v>69773</c:v>
                </c:pt>
                <c:pt idx="4">
                  <c:v>369785</c:v>
                </c:pt>
                <c:pt idx="5">
                  <c:v>52628</c:v>
                </c:pt>
                <c:pt idx="6">
                  <c:v>78073</c:v>
                </c:pt>
                <c:pt idx="7">
                  <c:v>7446</c:v>
                </c:pt>
                <c:pt idx="8">
                  <c:v>18751</c:v>
                </c:pt>
                <c:pt idx="9">
                  <c:v>51075</c:v>
                </c:pt>
                <c:pt idx="10">
                  <c:v>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A-4A1B-AC59-59B61D898EF9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noviembre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catego'!$K$7:$K$17</c:f>
              <c:numCache>
                <c:formatCode>#,##0</c:formatCode>
                <c:ptCount val="11"/>
                <c:pt idx="0">
                  <c:v>490015</c:v>
                </c:pt>
                <c:pt idx="1">
                  <c:v>3206</c:v>
                </c:pt>
                <c:pt idx="2">
                  <c:v>9849</c:v>
                </c:pt>
                <c:pt idx="3">
                  <c:v>57095</c:v>
                </c:pt>
                <c:pt idx="4">
                  <c:v>361645</c:v>
                </c:pt>
                <c:pt idx="5">
                  <c:v>58220</c:v>
                </c:pt>
                <c:pt idx="6">
                  <c:v>60188</c:v>
                </c:pt>
                <c:pt idx="7">
                  <c:v>4568</c:v>
                </c:pt>
                <c:pt idx="8">
                  <c:v>10105</c:v>
                </c:pt>
                <c:pt idx="9">
                  <c:v>43597</c:v>
                </c:pt>
                <c:pt idx="10">
                  <c:v>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A-4A1B-AC59-59B61D898EF9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catego'!$O$7:$O$17</c:f>
              <c:numCache>
                <c:formatCode>#,##0</c:formatCode>
                <c:ptCount val="11"/>
                <c:pt idx="0">
                  <c:v>505743</c:v>
                </c:pt>
                <c:pt idx="1">
                  <c:v>3489</c:v>
                </c:pt>
                <c:pt idx="2">
                  <c:v>11973</c:v>
                </c:pt>
                <c:pt idx="3">
                  <c:v>68259</c:v>
                </c:pt>
                <c:pt idx="4">
                  <c:v>368288</c:v>
                </c:pt>
                <c:pt idx="5">
                  <c:v>53734</c:v>
                </c:pt>
                <c:pt idx="6">
                  <c:v>67053</c:v>
                </c:pt>
                <c:pt idx="7">
                  <c:v>6115</c:v>
                </c:pt>
                <c:pt idx="8">
                  <c:v>19271</c:v>
                </c:pt>
                <c:pt idx="9">
                  <c:v>39985</c:v>
                </c:pt>
                <c:pt idx="10">
                  <c:v>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A-4A1B-AC59-59B61D898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catego'!$P$7:$P$17</c:f>
              <c:numCache>
                <c:formatCode>0.0%</c:formatCode>
                <c:ptCount val="11"/>
                <c:pt idx="0">
                  <c:v>3.2096976623164686E-2</c:v>
                </c:pt>
                <c:pt idx="1">
                  <c:v>8.8271990018714996E-2</c:v>
                </c:pt>
                <c:pt idx="2">
                  <c:v>0.21565641181845874</c:v>
                </c:pt>
                <c:pt idx="3">
                  <c:v>0.19553375952360108</c:v>
                </c:pt>
                <c:pt idx="4">
                  <c:v>1.836884237304548E-2</c:v>
                </c:pt>
                <c:pt idx="5">
                  <c:v>-7.705255925798693E-2</c:v>
                </c:pt>
                <c:pt idx="6">
                  <c:v>0.11405928091978468</c:v>
                </c:pt>
                <c:pt idx="7">
                  <c:v>0.33866024518388782</c:v>
                </c:pt>
                <c:pt idx="8">
                  <c:v>0.90707570509648683</c:v>
                </c:pt>
                <c:pt idx="9">
                  <c:v>-8.2849737367249987E-2</c:v>
                </c:pt>
                <c:pt idx="10">
                  <c:v>-0.12304483837330549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A-4A1B-AC59-59B61D898EF9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catego'!$R$7:$R$17</c:f>
              <c:numCache>
                <c:formatCode>0.0%</c:formatCode>
                <c:ptCount val="11"/>
                <c:pt idx="0">
                  <c:v>-1.1206803851605662E-2</c:v>
                </c:pt>
                <c:pt idx="1">
                  <c:v>-0.61939565833969668</c:v>
                </c:pt>
                <c:pt idx="2">
                  <c:v>0.18286899822169533</c:v>
                </c:pt>
                <c:pt idx="3">
                  <c:v>-2.1698937984607203E-2</c:v>
                </c:pt>
                <c:pt idx="4">
                  <c:v>-4.0482983355193403E-3</c:v>
                </c:pt>
                <c:pt idx="5">
                  <c:v>2.1015429049175305E-2</c:v>
                </c:pt>
                <c:pt idx="6">
                  <c:v>-0.14114994940632486</c:v>
                </c:pt>
                <c:pt idx="7">
                  <c:v>-0.17875369325812518</c:v>
                </c:pt>
                <c:pt idx="8">
                  <c:v>2.7731854301104031E-2</c:v>
                </c:pt>
                <c:pt idx="9">
                  <c:v>-0.21713166911404802</c:v>
                </c:pt>
                <c:pt idx="10">
                  <c:v>1.0998751560549311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6A-4A1B-AC59-59B61D898EF9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catego'!$F$7:$F$17</c:f>
              <c:numCache>
                <c:formatCode>0.0%</c:formatCode>
                <c:ptCount val="11"/>
                <c:pt idx="0">
                  <c:v>0.90371926998787788</c:v>
                </c:pt>
                <c:pt idx="1">
                  <c:v>8.9594684719827861E-3</c:v>
                </c:pt>
                <c:pt idx="2">
                  <c:v>7.2816653873418145E-3</c:v>
                </c:pt>
                <c:pt idx="3">
                  <c:v>5.3014382966943087E-2</c:v>
                </c:pt>
                <c:pt idx="4">
                  <c:v>0.22495983758866139</c:v>
                </c:pt>
                <c:pt idx="5">
                  <c:v>4.8555621269509706E-2</c:v>
                </c:pt>
                <c:pt idx="6">
                  <c:v>8.8722227115814553E-2</c:v>
                </c:pt>
                <c:pt idx="7">
                  <c:v>3.2171874147990621E-3</c:v>
                </c:pt>
                <c:pt idx="8">
                  <c:v>3.8757251255206434E-3</c:v>
                </c:pt>
                <c:pt idx="9">
                  <c:v>2.3338240907355909E-2</c:v>
                </c:pt>
                <c:pt idx="10">
                  <c:v>4.1232010805051867E-3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6A-4A1B-AC59-59B61D898EF9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catego'!$T$7:$T$17</c:f>
              <c:numCache>
                <c:formatCode>0.0%</c:formatCode>
                <c:ptCount val="11"/>
                <c:pt idx="0">
                  <c:v>0.88293738084763163</c:v>
                </c:pt>
                <c:pt idx="1">
                  <c:v>6.0911738210462363E-3</c:v>
                </c:pt>
                <c:pt idx="2">
                  <c:v>2.0902729767665974E-2</c:v>
                </c:pt>
                <c:pt idx="3">
                  <c:v>0.11916808078268704</c:v>
                </c:pt>
                <c:pt idx="4">
                  <c:v>0.64296538383647928</c:v>
                </c:pt>
                <c:pt idx="5">
                  <c:v>9.3810012639753068E-2</c:v>
                </c:pt>
                <c:pt idx="6">
                  <c:v>0.11706261915236839</c:v>
                </c:pt>
                <c:pt idx="7">
                  <c:v>1.0675703042619012E-2</c:v>
                </c:pt>
                <c:pt idx="8">
                  <c:v>3.3643740528914307E-2</c:v>
                </c:pt>
                <c:pt idx="9">
                  <c:v>6.9806702560772066E-2</c:v>
                </c:pt>
                <c:pt idx="10">
                  <c:v>2.9364730200629892E-3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6A-4A1B-AC59-59B61D898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8E-4DB4-B1FD-3649F0A940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8E-4DB4-B1FD-3649F0A940F4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8E-4DB4-B1FD-3649F0A940F4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8E-4DB4-B1FD-3649F0A940F4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8E-4DB4-B1FD-3649F0A940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8E-4DB4-B1FD-3649F0A940F4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8E-4DB4-B1FD-3649F0A940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8E-4DB4-B1FD-3649F0A940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2">
                  <c:v>2882541</c:v>
                </c:pt>
                <c:pt idx="3">
                  <c:v>2706253</c:v>
                </c:pt>
                <c:pt idx="4">
                  <c:v>2470513</c:v>
                </c:pt>
                <c:pt idx="5">
                  <c:v>2696160</c:v>
                </c:pt>
                <c:pt idx="6">
                  <c:v>3074274</c:v>
                </c:pt>
                <c:pt idx="7">
                  <c:v>3219468</c:v>
                </c:pt>
                <c:pt idx="8">
                  <c:v>2803075</c:v>
                </c:pt>
                <c:pt idx="9">
                  <c:v>3055908</c:v>
                </c:pt>
                <c:pt idx="10">
                  <c:v>2964758</c:v>
                </c:pt>
                <c:pt idx="12">
                  <c:v>31602890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8E-4DB4-B1FD-3649F0A94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8E-4DB4-B1FD-3649F0A940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8E-4DB4-B1FD-3649F0A940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8E-4DB4-B1FD-3649F0A940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8E-4DB4-B1FD-3649F0A940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8E-4DB4-B1FD-3649F0A940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8E-4DB4-B1FD-3649F0A940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8E-4DB4-B1FD-3649F0A940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8E-4DB4-B1FD-3649F0A940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8E-4DB4-B1FD-3649F0A940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8E-4DB4-B1FD-3649F0A940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8E-4DB4-B1FD-3649F0A940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8E-4DB4-B1FD-3649F0A940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8E-4DB4-B1FD-3649F0A940F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2">
                  <c:v>9.6250363668516803E-2</c:v>
                </c:pt>
                <c:pt idx="3">
                  <c:v>2.0913182959511278E-2</c:v>
                </c:pt>
                <c:pt idx="4">
                  <c:v>4.2437819048430914E-2</c:v>
                </c:pt>
                <c:pt idx="5">
                  <c:v>9.8344474323036613E-2</c:v>
                </c:pt>
                <c:pt idx="6">
                  <c:v>3.6497369203599916E-2</c:v>
                </c:pt>
                <c:pt idx="7">
                  <c:v>3.17703168955632E-2</c:v>
                </c:pt>
                <c:pt idx="8">
                  <c:v>9.0356342102110299E-2</c:v>
                </c:pt>
                <c:pt idx="9">
                  <c:v>8.7596506631655524E-2</c:v>
                </c:pt>
                <c:pt idx="10">
                  <c:v>7.357659824788132E-2</c:v>
                </c:pt>
                <c:pt idx="12">
                  <c:v>0.10549799582097008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8E-4DB4-B1FD-3649F0A940F4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2">
                  <c:v>-1.3031226460316403E-2</c:v>
                </c:pt>
                <c:pt idx="3">
                  <c:v>1.7619414333179373E-2</c:v>
                </c:pt>
                <c:pt idx="4">
                  <c:v>-1.540511253336263E-2</c:v>
                </c:pt>
                <c:pt idx="5">
                  <c:v>-1.6376576996616987E-2</c:v>
                </c:pt>
                <c:pt idx="6">
                  <c:v>-1.5676040635415056E-4</c:v>
                </c:pt>
                <c:pt idx="7">
                  <c:v>-1.4266713695751165E-2</c:v>
                </c:pt>
                <c:pt idx="8">
                  <c:v>1.5465969758544418E-2</c:v>
                </c:pt>
                <c:pt idx="9">
                  <c:v>7.274602464722224E-2</c:v>
                </c:pt>
                <c:pt idx="10">
                  <c:v>7.7119710283827025E-2</c:v>
                </c:pt>
                <c:pt idx="12">
                  <c:v>1.3564031055327774E-2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8E-4DB4-B1FD-3649F0A94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EF-4F5B-BDA9-A8D5F8F8BE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TF'!$C$471:$C$483</c:f>
              <c:numCache>
                <c:formatCode>#,##0</c:formatCode>
                <c:ptCount val="13"/>
                <c:pt idx="0">
                  <c:v>26105</c:v>
                </c:pt>
                <c:pt idx="1">
                  <c:v>26973</c:v>
                </c:pt>
                <c:pt idx="2">
                  <c:v>28004</c:v>
                </c:pt>
                <c:pt idx="3">
                  <c:v>29381</c:v>
                </c:pt>
                <c:pt idx="4">
                  <c:v>27634</c:v>
                </c:pt>
                <c:pt idx="5">
                  <c:v>34296</c:v>
                </c:pt>
                <c:pt idx="6">
                  <c:v>39742</c:v>
                </c:pt>
                <c:pt idx="7">
                  <c:v>41905</c:v>
                </c:pt>
                <c:pt idx="8">
                  <c:v>36590</c:v>
                </c:pt>
                <c:pt idx="9">
                  <c:v>30591</c:v>
                </c:pt>
                <c:pt idx="10">
                  <c:v>27523</c:v>
                </c:pt>
                <c:pt idx="11">
                  <c:v>29928</c:v>
                </c:pt>
                <c:pt idx="12">
                  <c:v>378672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F-4F5B-BDA9-A8D5F8F8BEC4}"/>
            </c:ext>
          </c:extLst>
        </c:ser>
        <c:ser>
          <c:idx val="5"/>
          <c:order val="1"/>
          <c:tx>
            <c:strRef>
              <c:f>'Pernoctaciones evol mensu TF'!$G$469:$H$469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F-4F5B-BDA9-A8D5F8F8BEC4}"/>
              </c:ext>
            </c:extLst>
          </c:dPt>
          <c:val>
            <c:numRef>
              <c:f>'Pernoctaciones evol mensu TF'!$G$471:$G$483</c:f>
              <c:numCache>
                <c:formatCode>#,##0</c:formatCode>
                <c:ptCount val="13"/>
                <c:pt idx="0">
                  <c:v>17064</c:v>
                </c:pt>
                <c:pt idx="1">
                  <c:v>12103</c:v>
                </c:pt>
                <c:pt idx="2">
                  <c:v>15648</c:v>
                </c:pt>
                <c:pt idx="3">
                  <c:v>18421</c:v>
                </c:pt>
                <c:pt idx="4">
                  <c:v>23250</c:v>
                </c:pt>
                <c:pt idx="5">
                  <c:v>28910</c:v>
                </c:pt>
                <c:pt idx="6">
                  <c:v>60069</c:v>
                </c:pt>
                <c:pt idx="7">
                  <c:v>61305</c:v>
                </c:pt>
                <c:pt idx="8">
                  <c:v>55509</c:v>
                </c:pt>
                <c:pt idx="9">
                  <c:v>38024</c:v>
                </c:pt>
                <c:pt idx="10">
                  <c:v>39045</c:v>
                </c:pt>
                <c:pt idx="11">
                  <c:v>45443</c:v>
                </c:pt>
                <c:pt idx="12">
                  <c:v>414791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EF-4F5B-BDA9-A8D5F8F8BEC4}"/>
            </c:ext>
          </c:extLst>
        </c:ser>
        <c:ser>
          <c:idx val="0"/>
          <c:order val="2"/>
          <c:tx>
            <c:strRef>
              <c:f>'Pernoctaciones evol mensu TF'!$I$469:$J$469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EF-4F5B-BDA9-A8D5F8F8BE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TF'!$I$471:$I$483</c:f>
              <c:numCache>
                <c:formatCode>#,##0</c:formatCode>
                <c:ptCount val="13"/>
                <c:pt idx="0">
                  <c:v>54906</c:v>
                </c:pt>
                <c:pt idx="1">
                  <c:v>51776</c:v>
                </c:pt>
                <c:pt idx="2">
                  <c:v>40134</c:v>
                </c:pt>
                <c:pt idx="3">
                  <c:v>40865</c:v>
                </c:pt>
                <c:pt idx="4">
                  <c:v>50794</c:v>
                </c:pt>
                <c:pt idx="5">
                  <c:v>52458</c:v>
                </c:pt>
                <c:pt idx="6">
                  <c:v>75227</c:v>
                </c:pt>
                <c:pt idx="7">
                  <c:v>68394</c:v>
                </c:pt>
                <c:pt idx="8">
                  <c:v>61304</c:v>
                </c:pt>
                <c:pt idx="9">
                  <c:v>50955</c:v>
                </c:pt>
                <c:pt idx="10">
                  <c:v>45432</c:v>
                </c:pt>
                <c:pt idx="11">
                  <c:v>46229</c:v>
                </c:pt>
                <c:pt idx="12">
                  <c:v>638474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F-4F5B-BDA9-A8D5F8F8BEC4}"/>
            </c:ext>
          </c:extLst>
        </c:ser>
        <c:ser>
          <c:idx val="1"/>
          <c:order val="3"/>
          <c:tx>
            <c:strRef>
              <c:f>'Pernoctaciones evol mensu TF'!$K$469:$L$469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EF-4F5B-BDA9-A8D5F8F8BE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EF-4F5B-BDA9-A8D5F8F8BE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TF'!$K$471:$K$483</c:f>
              <c:numCache>
                <c:formatCode>#,##0</c:formatCode>
                <c:ptCount val="13"/>
                <c:pt idx="0">
                  <c:v>66131</c:v>
                </c:pt>
                <c:pt idx="1">
                  <c:v>66015</c:v>
                </c:pt>
                <c:pt idx="2">
                  <c:v>51192</c:v>
                </c:pt>
                <c:pt idx="3">
                  <c:v>52466</c:v>
                </c:pt>
                <c:pt idx="4">
                  <c:v>52494</c:v>
                </c:pt>
                <c:pt idx="5">
                  <c:v>60496</c:v>
                </c:pt>
                <c:pt idx="6">
                  <c:v>82591</c:v>
                </c:pt>
                <c:pt idx="7">
                  <c:v>70554</c:v>
                </c:pt>
                <c:pt idx="8">
                  <c:v>62780</c:v>
                </c:pt>
                <c:pt idx="9">
                  <c:v>60516</c:v>
                </c:pt>
                <c:pt idx="10">
                  <c:v>54094</c:v>
                </c:pt>
                <c:pt idx="12">
                  <c:v>679329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EF-4F5B-BDA9-A8D5F8F8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EF-4F5B-BDA9-A8D5F8F8BE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EF-4F5B-BDA9-A8D5F8F8BE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EF-4F5B-BDA9-A8D5F8F8BE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EF-4F5B-BDA9-A8D5F8F8BE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EF-4F5B-BDA9-A8D5F8F8BE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EF-4F5B-BDA9-A8D5F8F8BE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EF-4F5B-BDA9-A8D5F8F8BE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EF-4F5B-BDA9-A8D5F8F8BE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EF-4F5B-BDA9-A8D5F8F8BE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EF-4F5B-BDA9-A8D5F8F8BE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EF-4F5B-BDA9-A8D5F8F8BE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EF-4F5B-BDA9-A8D5F8F8BE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EF-4F5B-BDA9-A8D5F8F8BEC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TF'!$L$471:$L$483</c:f>
              <c:numCache>
                <c:formatCode>0.0%</c:formatCode>
                <c:ptCount val="13"/>
                <c:pt idx="0">
                  <c:v>0.20444031617673852</c:v>
                </c:pt>
                <c:pt idx="1">
                  <c:v>0.27501158838071693</c:v>
                </c:pt>
                <c:pt idx="2">
                  <c:v>0.27552698460158465</c:v>
                </c:pt>
                <c:pt idx="3">
                  <c:v>0.28388596598556215</c:v>
                </c:pt>
                <c:pt idx="4">
                  <c:v>3.3468519903925742E-2</c:v>
                </c:pt>
                <c:pt idx="5">
                  <c:v>0.15322734377978575</c:v>
                </c:pt>
                <c:pt idx="6">
                  <c:v>9.7890385101093935E-2</c:v>
                </c:pt>
                <c:pt idx="7">
                  <c:v>3.158171769453455E-2</c:v>
                </c:pt>
                <c:pt idx="8">
                  <c:v>2.4076732350254426E-2</c:v>
                </c:pt>
                <c:pt idx="9">
                  <c:v>0.1876361495437151</c:v>
                </c:pt>
                <c:pt idx="10">
                  <c:v>0.19065856664905789</c:v>
                </c:pt>
                <c:pt idx="12">
                  <c:v>0.14704049844236766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EF-4F5B-BDA9-A8D5F8F8BEC4}"/>
            </c:ext>
          </c:extLst>
        </c:ser>
        <c:ser>
          <c:idx val="4"/>
          <c:order val="5"/>
          <c:tx>
            <c:strRef>
              <c:f>'Pernoctaciones evol mensu TF'!$M$470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TF'!$M$471:$M$483</c:f>
              <c:numCache>
                <c:formatCode>0.0%</c:formatCode>
                <c:ptCount val="13"/>
                <c:pt idx="0">
                  <c:v>1.5332694886037159</c:v>
                </c:pt>
                <c:pt idx="1">
                  <c:v>1.4474474474474475</c:v>
                </c:pt>
                <c:pt idx="2">
                  <c:v>0.82802456791886869</c:v>
                </c:pt>
                <c:pt idx="3">
                  <c:v>0.78571185459991155</c:v>
                </c:pt>
                <c:pt idx="4">
                  <c:v>0.89961641456177177</c:v>
                </c:pt>
                <c:pt idx="5">
                  <c:v>0.76393748542104034</c:v>
                </c:pt>
                <c:pt idx="6">
                  <c:v>1.0781792562025063</c:v>
                </c:pt>
                <c:pt idx="7">
                  <c:v>0.68366543371912658</c:v>
                </c:pt>
                <c:pt idx="8">
                  <c:v>0.71576933588412128</c:v>
                </c:pt>
                <c:pt idx="9">
                  <c:v>0.97822889085025011</c:v>
                </c:pt>
                <c:pt idx="10">
                  <c:v>0.96541074737492272</c:v>
                </c:pt>
                <c:pt idx="12">
                  <c:v>0.94793028697267911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EF-4F5B-BDA9-A8D5F8F8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E-44A0-B92D-F416B6C06F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TF'!$C$498:$C$510</c:f>
              <c:numCache>
                <c:formatCode>#,##0</c:formatCode>
                <c:ptCount val="13"/>
                <c:pt idx="0">
                  <c:v>18154</c:v>
                </c:pt>
                <c:pt idx="1">
                  <c:v>22843</c:v>
                </c:pt>
                <c:pt idx="2">
                  <c:v>29297</c:v>
                </c:pt>
                <c:pt idx="3">
                  <c:v>22568</c:v>
                </c:pt>
                <c:pt idx="4">
                  <c:v>12149</c:v>
                </c:pt>
                <c:pt idx="5">
                  <c:v>24134</c:v>
                </c:pt>
                <c:pt idx="6">
                  <c:v>22827</c:v>
                </c:pt>
                <c:pt idx="7">
                  <c:v>18170</c:v>
                </c:pt>
                <c:pt idx="8">
                  <c:v>13208</c:v>
                </c:pt>
                <c:pt idx="9">
                  <c:v>23675</c:v>
                </c:pt>
                <c:pt idx="10">
                  <c:v>22588</c:v>
                </c:pt>
                <c:pt idx="11">
                  <c:v>21362</c:v>
                </c:pt>
                <c:pt idx="12">
                  <c:v>250975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7E-44A0-B92D-F416B6C06F1B}"/>
            </c:ext>
          </c:extLst>
        </c:ser>
        <c:ser>
          <c:idx val="5"/>
          <c:order val="1"/>
          <c:tx>
            <c:strRef>
              <c:f>'Pernoctaciones evol mensu TF'!$G$496:$H$496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E-44A0-B92D-F416B6C06F1B}"/>
              </c:ext>
            </c:extLst>
          </c:dPt>
          <c:val>
            <c:numRef>
              <c:f>'Pernoctaciones evol mensu TF'!$G$498:$G$510</c:f>
              <c:numCache>
                <c:formatCode>#,##0</c:formatCode>
                <c:ptCount val="13"/>
                <c:pt idx="0">
                  <c:v>641</c:v>
                </c:pt>
                <c:pt idx="1">
                  <c:v>2355</c:v>
                </c:pt>
                <c:pt idx="2">
                  <c:v>3075</c:v>
                </c:pt>
                <c:pt idx="3">
                  <c:v>2268</c:v>
                </c:pt>
                <c:pt idx="4">
                  <c:v>3390</c:v>
                </c:pt>
                <c:pt idx="5">
                  <c:v>8191</c:v>
                </c:pt>
                <c:pt idx="6">
                  <c:v>24239</c:v>
                </c:pt>
                <c:pt idx="7">
                  <c:v>17534</c:v>
                </c:pt>
                <c:pt idx="8">
                  <c:v>22069</c:v>
                </c:pt>
                <c:pt idx="9">
                  <c:v>43216</c:v>
                </c:pt>
                <c:pt idx="10">
                  <c:v>32925</c:v>
                </c:pt>
                <c:pt idx="11">
                  <c:v>37921</c:v>
                </c:pt>
                <c:pt idx="12">
                  <c:v>197824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7E-44A0-B92D-F416B6C06F1B}"/>
            </c:ext>
          </c:extLst>
        </c:ser>
        <c:ser>
          <c:idx val="0"/>
          <c:order val="2"/>
          <c:tx>
            <c:strRef>
              <c:f>'Pernoctaciones evol mensu TF'!$I$496:$J$496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7E-44A0-B92D-F416B6C06F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TF'!$I$498:$I$510</c:f>
              <c:numCache>
                <c:formatCode>#,##0</c:formatCode>
                <c:ptCount val="13"/>
                <c:pt idx="0">
                  <c:v>39108</c:v>
                </c:pt>
                <c:pt idx="1">
                  <c:v>38347</c:v>
                </c:pt>
                <c:pt idx="2">
                  <c:v>51161</c:v>
                </c:pt>
                <c:pt idx="3">
                  <c:v>53172</c:v>
                </c:pt>
                <c:pt idx="4">
                  <c:v>27614</c:v>
                </c:pt>
                <c:pt idx="5">
                  <c:v>39955</c:v>
                </c:pt>
                <c:pt idx="6">
                  <c:v>53326</c:v>
                </c:pt>
                <c:pt idx="7">
                  <c:v>33393</c:v>
                </c:pt>
                <c:pt idx="8">
                  <c:v>29518</c:v>
                </c:pt>
                <c:pt idx="9">
                  <c:v>51495</c:v>
                </c:pt>
                <c:pt idx="10">
                  <c:v>34307</c:v>
                </c:pt>
                <c:pt idx="11">
                  <c:v>43398</c:v>
                </c:pt>
                <c:pt idx="12">
                  <c:v>494794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7E-44A0-B92D-F416B6C06F1B}"/>
            </c:ext>
          </c:extLst>
        </c:ser>
        <c:ser>
          <c:idx val="1"/>
          <c:order val="3"/>
          <c:tx>
            <c:strRef>
              <c:f>'Pernoctaciones evol mensu TF'!$K$496:$L$496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7E-44A0-B92D-F416B6C06F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7E-44A0-B92D-F416B6C06F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TF'!$K$498:$K$510</c:f>
              <c:numCache>
                <c:formatCode>#,##0</c:formatCode>
                <c:ptCount val="13"/>
                <c:pt idx="0">
                  <c:v>47643</c:v>
                </c:pt>
                <c:pt idx="1">
                  <c:v>52489</c:v>
                </c:pt>
                <c:pt idx="2">
                  <c:v>51280</c:v>
                </c:pt>
                <c:pt idx="3">
                  <c:v>52484</c:v>
                </c:pt>
                <c:pt idx="4">
                  <c:v>27615</c:v>
                </c:pt>
                <c:pt idx="5">
                  <c:v>41468</c:v>
                </c:pt>
                <c:pt idx="6">
                  <c:v>49357</c:v>
                </c:pt>
                <c:pt idx="7">
                  <c:v>26897</c:v>
                </c:pt>
                <c:pt idx="8">
                  <c:v>22384</c:v>
                </c:pt>
                <c:pt idx="9">
                  <c:v>54296</c:v>
                </c:pt>
                <c:pt idx="10">
                  <c:v>36278</c:v>
                </c:pt>
                <c:pt idx="12">
                  <c:v>462191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7E-44A0-B92D-F416B6C06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7E-44A0-B92D-F416B6C06F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7E-44A0-B92D-F416B6C06F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7E-44A0-B92D-F416B6C06F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7E-44A0-B92D-F416B6C06F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7E-44A0-B92D-F416B6C06F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7E-44A0-B92D-F416B6C06F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7E-44A0-B92D-F416B6C06F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7E-44A0-B92D-F416B6C06F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7E-44A0-B92D-F416B6C06F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7E-44A0-B92D-F416B6C06F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7E-44A0-B92D-F416B6C06F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7E-44A0-B92D-F416B6C06F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7E-44A0-B92D-F416B6C06F1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TF'!$L$498:$L$510</c:f>
              <c:numCache>
                <c:formatCode>0.0%</c:formatCode>
                <c:ptCount val="13"/>
                <c:pt idx="0">
                  <c:v>0.21824179196072424</c:v>
                </c:pt>
                <c:pt idx="1">
                  <c:v>0.36879025738649696</c:v>
                </c:pt>
                <c:pt idx="2">
                  <c:v>2.3259905005765802E-3</c:v>
                </c:pt>
                <c:pt idx="3">
                  <c:v>-1.2939140901226165E-2</c:v>
                </c:pt>
                <c:pt idx="4">
                  <c:v>3.6213514883698394E-5</c:v>
                </c:pt>
                <c:pt idx="5">
                  <c:v>3.7867601051182476E-2</c:v>
                </c:pt>
                <c:pt idx="6">
                  <c:v>-7.4428983985297958E-2</c:v>
                </c:pt>
                <c:pt idx="7">
                  <c:v>-0.19453178809930227</c:v>
                </c:pt>
                <c:pt idx="8">
                  <c:v>-0.24168304085642656</c:v>
                </c:pt>
                <c:pt idx="9">
                  <c:v>5.439363044955825E-2</c:v>
                </c:pt>
                <c:pt idx="10">
                  <c:v>5.7451831987640922E-2</c:v>
                </c:pt>
                <c:pt idx="12">
                  <c:v>2.3914700174569647E-2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7E-44A0-B92D-F416B6C06F1B}"/>
            </c:ext>
          </c:extLst>
        </c:ser>
        <c:ser>
          <c:idx val="4"/>
          <c:order val="5"/>
          <c:tx>
            <c:strRef>
              <c:f>'Pernoctaciones evol mensu TF'!$M$497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TF'!$M$498:$M$510</c:f>
              <c:numCache>
                <c:formatCode>0.0%</c:formatCode>
                <c:ptCount val="13"/>
                <c:pt idx="0">
                  <c:v>1.6243803018618488</c:v>
                </c:pt>
                <c:pt idx="1">
                  <c:v>1.2978155233550761</c:v>
                </c:pt>
                <c:pt idx="2">
                  <c:v>0.75034986517390867</c:v>
                </c:pt>
                <c:pt idx="3">
                  <c:v>1.325593761077632</c:v>
                </c:pt>
                <c:pt idx="4">
                  <c:v>1.2730265865503334</c:v>
                </c:pt>
                <c:pt idx="5">
                  <c:v>0.71823982762907113</c:v>
                </c:pt>
                <c:pt idx="6">
                  <c:v>1.1622201778595525</c:v>
                </c:pt>
                <c:pt idx="7">
                  <c:v>0.48029719317556419</c:v>
                </c:pt>
                <c:pt idx="8">
                  <c:v>0.6947304663840097</c:v>
                </c:pt>
                <c:pt idx="9">
                  <c:v>1.2933896515311512</c:v>
                </c:pt>
                <c:pt idx="10">
                  <c:v>0.60607402160439161</c:v>
                </c:pt>
                <c:pt idx="12">
                  <c:v>1.0129130319276349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7E-44A0-B92D-F416B6C06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6F-4CCE-A754-0F8ADF30EB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12795</c:v>
                </c:pt>
                <c:pt idx="1">
                  <c:v>15515</c:v>
                </c:pt>
                <c:pt idx="2">
                  <c:v>13856</c:v>
                </c:pt>
                <c:pt idx="3">
                  <c:v>16651</c:v>
                </c:pt>
                <c:pt idx="4">
                  <c:v>13929</c:v>
                </c:pt>
                <c:pt idx="5">
                  <c:v>12088</c:v>
                </c:pt>
                <c:pt idx="6">
                  <c:v>13483</c:v>
                </c:pt>
                <c:pt idx="7">
                  <c:v>17214</c:v>
                </c:pt>
                <c:pt idx="8">
                  <c:v>11862</c:v>
                </c:pt>
                <c:pt idx="9">
                  <c:v>15838</c:v>
                </c:pt>
                <c:pt idx="10">
                  <c:v>12272</c:v>
                </c:pt>
                <c:pt idx="11">
                  <c:v>11447</c:v>
                </c:pt>
                <c:pt idx="12">
                  <c:v>166950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F-4CCE-A754-0F8ADF30EB68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6F-4CCE-A754-0F8ADF30EB68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4901</c:v>
                </c:pt>
                <c:pt idx="1">
                  <c:v>7511</c:v>
                </c:pt>
                <c:pt idx="2">
                  <c:v>7472</c:v>
                </c:pt>
                <c:pt idx="3">
                  <c:v>5631</c:v>
                </c:pt>
                <c:pt idx="4">
                  <c:v>10680</c:v>
                </c:pt>
                <c:pt idx="5">
                  <c:v>7599</c:v>
                </c:pt>
                <c:pt idx="6">
                  <c:v>11943</c:v>
                </c:pt>
                <c:pt idx="7">
                  <c:v>15603</c:v>
                </c:pt>
                <c:pt idx="8">
                  <c:v>9908</c:v>
                </c:pt>
                <c:pt idx="9">
                  <c:v>16978</c:v>
                </c:pt>
                <c:pt idx="10">
                  <c:v>14800</c:v>
                </c:pt>
                <c:pt idx="11">
                  <c:v>15076</c:v>
                </c:pt>
                <c:pt idx="12">
                  <c:v>128102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6F-4CCE-A754-0F8ADF30EB68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6F-4CCE-A754-0F8ADF30EB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11986</c:v>
                </c:pt>
                <c:pt idx="1">
                  <c:v>18369</c:v>
                </c:pt>
                <c:pt idx="2">
                  <c:v>17053</c:v>
                </c:pt>
                <c:pt idx="3">
                  <c:v>19383</c:v>
                </c:pt>
                <c:pt idx="4">
                  <c:v>17041</c:v>
                </c:pt>
                <c:pt idx="5">
                  <c:v>11317</c:v>
                </c:pt>
                <c:pt idx="6">
                  <c:v>15278</c:v>
                </c:pt>
                <c:pt idx="7">
                  <c:v>18573</c:v>
                </c:pt>
                <c:pt idx="8">
                  <c:v>14090</c:v>
                </c:pt>
                <c:pt idx="9">
                  <c:v>21298</c:v>
                </c:pt>
                <c:pt idx="10">
                  <c:v>14412</c:v>
                </c:pt>
                <c:pt idx="11">
                  <c:v>18480</c:v>
                </c:pt>
                <c:pt idx="12">
                  <c:v>197280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6F-4CCE-A754-0F8ADF30EB68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6F-4CCE-A754-0F8ADF30EB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6F-4CCE-A754-0F8ADF30EB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17335</c:v>
                </c:pt>
                <c:pt idx="1">
                  <c:v>21509</c:v>
                </c:pt>
                <c:pt idx="2">
                  <c:v>19062</c:v>
                </c:pt>
                <c:pt idx="3">
                  <c:v>22867</c:v>
                </c:pt>
                <c:pt idx="4">
                  <c:v>16337</c:v>
                </c:pt>
                <c:pt idx="5">
                  <c:v>14183</c:v>
                </c:pt>
                <c:pt idx="6">
                  <c:v>16278</c:v>
                </c:pt>
                <c:pt idx="7">
                  <c:v>19267</c:v>
                </c:pt>
                <c:pt idx="8">
                  <c:v>15420</c:v>
                </c:pt>
                <c:pt idx="9">
                  <c:v>24620</c:v>
                </c:pt>
                <c:pt idx="10">
                  <c:v>15313</c:v>
                </c:pt>
                <c:pt idx="12">
                  <c:v>202191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6F-4CCE-A754-0F8ADF30E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6F-4CCE-A754-0F8ADF30EB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6F-4CCE-A754-0F8ADF30EB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6F-4CCE-A754-0F8ADF30EB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6F-4CCE-A754-0F8ADF30EB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6F-4CCE-A754-0F8ADF30EB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6F-4CCE-A754-0F8ADF30EB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6F-4CCE-A754-0F8ADF30EB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6F-4CCE-A754-0F8ADF30EB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6F-4CCE-A754-0F8ADF30EB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6F-4CCE-A754-0F8ADF30EB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6F-4CCE-A754-0F8ADF30EB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6F-4CCE-A754-0F8ADF30EB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6F-4CCE-A754-0F8ADF30EB68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0.44627064909060565</c:v>
                </c:pt>
                <c:pt idx="1">
                  <c:v>0.170940170940171</c:v>
                </c:pt>
                <c:pt idx="2">
                  <c:v>0.11780918313493216</c:v>
                </c:pt>
                <c:pt idx="3">
                  <c:v>0.17974513749161636</c:v>
                </c:pt>
                <c:pt idx="4">
                  <c:v>-4.1312129569860967E-2</c:v>
                </c:pt>
                <c:pt idx="5">
                  <c:v>0.25324732703013164</c:v>
                </c:pt>
                <c:pt idx="6">
                  <c:v>6.5453593402277743E-2</c:v>
                </c:pt>
                <c:pt idx="7">
                  <c:v>3.7366069024928672E-2</c:v>
                </c:pt>
                <c:pt idx="8">
                  <c:v>9.4393186657203643E-2</c:v>
                </c:pt>
                <c:pt idx="9">
                  <c:v>0.15597708705042734</c:v>
                </c:pt>
                <c:pt idx="10">
                  <c:v>6.2517346655564854E-2</c:v>
                </c:pt>
                <c:pt idx="12">
                  <c:v>0.13082214765100675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6F-4CCE-A754-0F8ADF30EB68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0.35482610394685432</c:v>
                </c:pt>
                <c:pt idx="1">
                  <c:v>0.38633580406058643</c:v>
                </c:pt>
                <c:pt idx="2">
                  <c:v>0.37572170900692847</c:v>
                </c:pt>
                <c:pt idx="3">
                  <c:v>0.373310912257522</c:v>
                </c:pt>
                <c:pt idx="4">
                  <c:v>0.17287673199798981</c:v>
                </c:pt>
                <c:pt idx="5">
                  <c:v>0.17331237590999349</c:v>
                </c:pt>
                <c:pt idx="6">
                  <c:v>0.20729807906252318</c:v>
                </c:pt>
                <c:pt idx="7">
                  <c:v>0.11926339026373878</c:v>
                </c:pt>
                <c:pt idx="8">
                  <c:v>0.29994941831057154</c:v>
                </c:pt>
                <c:pt idx="9">
                  <c:v>0.55448920318221995</c:v>
                </c:pt>
                <c:pt idx="10">
                  <c:v>0.24779986962190348</c:v>
                </c:pt>
                <c:pt idx="12">
                  <c:v>0.30023858060616204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6F-4CCE-A754-0F8ADF30E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49-4E28-99FC-A941306CD4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TF'!$C$521:$C$533</c:f>
              <c:numCache>
                <c:formatCode>#,##0</c:formatCode>
                <c:ptCount val="13"/>
                <c:pt idx="0">
                  <c:v>1864</c:v>
                </c:pt>
                <c:pt idx="1">
                  <c:v>2088</c:v>
                </c:pt>
                <c:pt idx="2">
                  <c:v>2041</c:v>
                </c:pt>
                <c:pt idx="3">
                  <c:v>2569</c:v>
                </c:pt>
                <c:pt idx="4">
                  <c:v>1394</c:v>
                </c:pt>
                <c:pt idx="5">
                  <c:v>712</c:v>
                </c:pt>
                <c:pt idx="6">
                  <c:v>1256</c:v>
                </c:pt>
                <c:pt idx="7">
                  <c:v>1935</c:v>
                </c:pt>
                <c:pt idx="8">
                  <c:v>2018</c:v>
                </c:pt>
                <c:pt idx="9">
                  <c:v>1657</c:v>
                </c:pt>
                <c:pt idx="10">
                  <c:v>1915</c:v>
                </c:pt>
                <c:pt idx="11">
                  <c:v>3665</c:v>
                </c:pt>
                <c:pt idx="12">
                  <c:v>23114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9-4E28-99FC-A941306CD47A}"/>
            </c:ext>
          </c:extLst>
        </c:ser>
        <c:ser>
          <c:idx val="5"/>
          <c:order val="1"/>
          <c:tx>
            <c:strRef>
              <c:f>'Pernoctaciones evol mensu TF'!$G$519:$H$519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49-4E28-99FC-A941306CD47A}"/>
              </c:ext>
            </c:extLst>
          </c:dPt>
          <c:val>
            <c:numRef>
              <c:f>'Pernoctaciones evol mensu TF'!$G$521:$G$533</c:f>
              <c:numCache>
                <c:formatCode>#,##0</c:formatCode>
                <c:ptCount val="13"/>
                <c:pt idx="0">
                  <c:v>1189</c:v>
                </c:pt>
                <c:pt idx="1">
                  <c:v>1905</c:v>
                </c:pt>
                <c:pt idx="2">
                  <c:v>1746</c:v>
                </c:pt>
                <c:pt idx="3">
                  <c:v>5732</c:v>
                </c:pt>
                <c:pt idx="4">
                  <c:v>2928</c:v>
                </c:pt>
                <c:pt idx="5">
                  <c:v>1494</c:v>
                </c:pt>
                <c:pt idx="6">
                  <c:v>1929</c:v>
                </c:pt>
                <c:pt idx="7">
                  <c:v>2688</c:v>
                </c:pt>
                <c:pt idx="8">
                  <c:v>2089</c:v>
                </c:pt>
                <c:pt idx="9">
                  <c:v>2546</c:v>
                </c:pt>
                <c:pt idx="10">
                  <c:v>4295</c:v>
                </c:pt>
                <c:pt idx="11">
                  <c:v>5162</c:v>
                </c:pt>
                <c:pt idx="12">
                  <c:v>33703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49-4E28-99FC-A941306CD47A}"/>
            </c:ext>
          </c:extLst>
        </c:ser>
        <c:ser>
          <c:idx val="0"/>
          <c:order val="2"/>
          <c:tx>
            <c:strRef>
              <c:f>'Pernoctaciones evol mensu TF'!$I$519:$J$519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49-4E28-99FC-A941306CD4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TF'!$I$521:$I$533</c:f>
              <c:numCache>
                <c:formatCode>#,##0</c:formatCode>
                <c:ptCount val="13"/>
                <c:pt idx="0">
                  <c:v>3619</c:v>
                </c:pt>
                <c:pt idx="1">
                  <c:v>4568</c:v>
                </c:pt>
                <c:pt idx="2">
                  <c:v>3460</c:v>
                </c:pt>
                <c:pt idx="3">
                  <c:v>4874</c:v>
                </c:pt>
                <c:pt idx="4">
                  <c:v>2135</c:v>
                </c:pt>
                <c:pt idx="5">
                  <c:v>1587</c:v>
                </c:pt>
                <c:pt idx="6">
                  <c:v>1711</c:v>
                </c:pt>
                <c:pt idx="7">
                  <c:v>3363</c:v>
                </c:pt>
                <c:pt idx="8">
                  <c:v>3200</c:v>
                </c:pt>
                <c:pt idx="9">
                  <c:v>2325</c:v>
                </c:pt>
                <c:pt idx="10">
                  <c:v>3570</c:v>
                </c:pt>
                <c:pt idx="11">
                  <c:v>4295</c:v>
                </c:pt>
                <c:pt idx="12">
                  <c:v>38707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49-4E28-99FC-A941306CD47A}"/>
            </c:ext>
          </c:extLst>
        </c:ser>
        <c:ser>
          <c:idx val="1"/>
          <c:order val="3"/>
          <c:tx>
            <c:strRef>
              <c:f>'Pernoctaciones evol mensu TF'!$K$519:$L$519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49-4E28-99FC-A941306CD4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49-4E28-99FC-A941306CD4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TF'!$K$521:$K$533</c:f>
              <c:numCache>
                <c:formatCode>#,##0</c:formatCode>
                <c:ptCount val="13"/>
                <c:pt idx="0">
                  <c:v>4696</c:v>
                </c:pt>
                <c:pt idx="1">
                  <c:v>4075</c:v>
                </c:pt>
                <c:pt idx="2">
                  <c:v>3127</c:v>
                </c:pt>
                <c:pt idx="3">
                  <c:v>4106</c:v>
                </c:pt>
                <c:pt idx="4">
                  <c:v>2946</c:v>
                </c:pt>
                <c:pt idx="5">
                  <c:v>2180</c:v>
                </c:pt>
                <c:pt idx="6">
                  <c:v>1858</c:v>
                </c:pt>
                <c:pt idx="7">
                  <c:v>3118</c:v>
                </c:pt>
                <c:pt idx="8">
                  <c:v>3415</c:v>
                </c:pt>
                <c:pt idx="9">
                  <c:v>4334</c:v>
                </c:pt>
                <c:pt idx="10">
                  <c:v>4020</c:v>
                </c:pt>
                <c:pt idx="12">
                  <c:v>37875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49-4E28-99FC-A941306CD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49-4E28-99FC-A941306CD4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49-4E28-99FC-A941306CD4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49-4E28-99FC-A941306CD4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49-4E28-99FC-A941306CD4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49-4E28-99FC-A941306CD4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49-4E28-99FC-A941306CD4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49-4E28-99FC-A941306CD4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49-4E28-99FC-A941306CD4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49-4E28-99FC-A941306CD4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49-4E28-99FC-A941306CD4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49-4E28-99FC-A941306CD4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49-4E28-99FC-A941306CD4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49-4E28-99FC-A941306CD47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TF'!$L$521:$L$533</c:f>
              <c:numCache>
                <c:formatCode>0.0%</c:formatCode>
                <c:ptCount val="13"/>
                <c:pt idx="0">
                  <c:v>0.29759602100027638</c:v>
                </c:pt>
                <c:pt idx="1">
                  <c:v>-0.10792469352014011</c:v>
                </c:pt>
                <c:pt idx="2">
                  <c:v>-9.624277456647401E-2</c:v>
                </c:pt>
                <c:pt idx="3">
                  <c:v>-0.15757078375051292</c:v>
                </c:pt>
                <c:pt idx="4">
                  <c:v>0.37985948477751763</c:v>
                </c:pt>
                <c:pt idx="5">
                  <c:v>0.37366099558916188</c:v>
                </c:pt>
                <c:pt idx="6">
                  <c:v>8.5914669783752284E-2</c:v>
                </c:pt>
                <c:pt idx="7">
                  <c:v>-7.2851620576865894E-2</c:v>
                </c:pt>
                <c:pt idx="8">
                  <c:v>6.7187499999999956E-2</c:v>
                </c:pt>
                <c:pt idx="9">
                  <c:v>0.86408602150537628</c:v>
                </c:pt>
                <c:pt idx="10">
                  <c:v>0.12605042016806722</c:v>
                </c:pt>
                <c:pt idx="12">
                  <c:v>0.10063349994188076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49-4E28-99FC-A941306CD47A}"/>
            </c:ext>
          </c:extLst>
        </c:ser>
        <c:ser>
          <c:idx val="4"/>
          <c:order val="5"/>
          <c:tx>
            <c:strRef>
              <c:f>'Pernoctaciones evol mensu TF'!$M$520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TF'!$M$521:$M$533</c:f>
              <c:numCache>
                <c:formatCode>0.0%</c:formatCode>
                <c:ptCount val="13"/>
                <c:pt idx="0">
                  <c:v>1.5193133047210301</c:v>
                </c:pt>
                <c:pt idx="1">
                  <c:v>0.95162835249042144</c:v>
                </c:pt>
                <c:pt idx="2">
                  <c:v>0.53209211170994619</c:v>
                </c:pt>
                <c:pt idx="3">
                  <c:v>0.59828727131179438</c:v>
                </c:pt>
                <c:pt idx="4">
                  <c:v>1.1133428981348636</c:v>
                </c:pt>
                <c:pt idx="5">
                  <c:v>2.0617977528089888</c:v>
                </c:pt>
                <c:pt idx="6">
                  <c:v>0.47929936305732479</c:v>
                </c:pt>
                <c:pt idx="7">
                  <c:v>0.61136950904392773</c:v>
                </c:pt>
                <c:pt idx="8">
                  <c:v>0.69226957383548071</c:v>
                </c:pt>
                <c:pt idx="9">
                  <c:v>1.6155703077851538</c:v>
                </c:pt>
                <c:pt idx="10">
                  <c:v>1.0992167101827675</c:v>
                </c:pt>
                <c:pt idx="12">
                  <c:v>0.94740089464753963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49-4E28-99FC-A941306CD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5B-48DA-8B44-10F94D7D11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TF'!$C$544:$C$556</c:f>
              <c:numCache>
                <c:formatCode>#,##0</c:formatCode>
                <c:ptCount val="13"/>
                <c:pt idx="0">
                  <c:v>7062</c:v>
                </c:pt>
                <c:pt idx="1">
                  <c:v>6693</c:v>
                </c:pt>
                <c:pt idx="2">
                  <c:v>5285</c:v>
                </c:pt>
                <c:pt idx="3">
                  <c:v>5873</c:v>
                </c:pt>
                <c:pt idx="4">
                  <c:v>5158</c:v>
                </c:pt>
                <c:pt idx="5">
                  <c:v>3675</c:v>
                </c:pt>
                <c:pt idx="6">
                  <c:v>6217</c:v>
                </c:pt>
                <c:pt idx="7">
                  <c:v>6824</c:v>
                </c:pt>
                <c:pt idx="8">
                  <c:v>3638</c:v>
                </c:pt>
                <c:pt idx="9">
                  <c:v>8016</c:v>
                </c:pt>
                <c:pt idx="10">
                  <c:v>9276</c:v>
                </c:pt>
                <c:pt idx="11">
                  <c:v>9346</c:v>
                </c:pt>
                <c:pt idx="12">
                  <c:v>77063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B-48DA-8B44-10F94D7D11A1}"/>
            </c:ext>
          </c:extLst>
        </c:ser>
        <c:ser>
          <c:idx val="5"/>
          <c:order val="1"/>
          <c:tx>
            <c:strRef>
              <c:f>'Pernoctaciones evol mensu TF'!$G$542:$H$542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5B-48DA-8B44-10F94D7D11A1}"/>
              </c:ext>
            </c:extLst>
          </c:dPt>
          <c:val>
            <c:numRef>
              <c:f>'Pernoctaciones evol mensu TF'!$G$544:$G$556</c:f>
              <c:numCache>
                <c:formatCode>#,##0</c:formatCode>
                <c:ptCount val="13"/>
                <c:pt idx="0">
                  <c:v>5136</c:v>
                </c:pt>
                <c:pt idx="1">
                  <c:v>12638</c:v>
                </c:pt>
                <c:pt idx="2">
                  <c:v>11724</c:v>
                </c:pt>
                <c:pt idx="3">
                  <c:v>8444</c:v>
                </c:pt>
                <c:pt idx="4">
                  <c:v>4553</c:v>
                </c:pt>
                <c:pt idx="5">
                  <c:v>2132</c:v>
                </c:pt>
                <c:pt idx="6">
                  <c:v>2905</c:v>
                </c:pt>
                <c:pt idx="7">
                  <c:v>2662</c:v>
                </c:pt>
                <c:pt idx="8">
                  <c:v>2510</c:v>
                </c:pt>
                <c:pt idx="9">
                  <c:v>8247</c:v>
                </c:pt>
                <c:pt idx="10">
                  <c:v>14043</c:v>
                </c:pt>
                <c:pt idx="11">
                  <c:v>13121</c:v>
                </c:pt>
                <c:pt idx="12">
                  <c:v>88115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5B-48DA-8B44-10F94D7D11A1}"/>
            </c:ext>
          </c:extLst>
        </c:ser>
        <c:ser>
          <c:idx val="0"/>
          <c:order val="2"/>
          <c:tx>
            <c:strRef>
              <c:f>'Pernoctaciones evol mensu TF'!$I$542:$J$542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5B-48DA-8B44-10F94D7D11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TF'!$I$544:$I$556</c:f>
              <c:numCache>
                <c:formatCode>#,##0</c:formatCode>
                <c:ptCount val="13"/>
                <c:pt idx="0">
                  <c:v>16747</c:v>
                </c:pt>
                <c:pt idx="1">
                  <c:v>19766</c:v>
                </c:pt>
                <c:pt idx="2">
                  <c:v>21544</c:v>
                </c:pt>
                <c:pt idx="3">
                  <c:v>19342</c:v>
                </c:pt>
                <c:pt idx="4">
                  <c:v>8429</c:v>
                </c:pt>
                <c:pt idx="5">
                  <c:v>4613</c:v>
                </c:pt>
                <c:pt idx="6">
                  <c:v>4754</c:v>
                </c:pt>
                <c:pt idx="7">
                  <c:v>3857</c:v>
                </c:pt>
                <c:pt idx="8">
                  <c:v>3867</c:v>
                </c:pt>
                <c:pt idx="9">
                  <c:v>11323</c:v>
                </c:pt>
                <c:pt idx="10">
                  <c:v>15634</c:v>
                </c:pt>
                <c:pt idx="11">
                  <c:v>15623</c:v>
                </c:pt>
                <c:pt idx="12">
                  <c:v>145499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5B-48DA-8B44-10F94D7D11A1}"/>
            </c:ext>
          </c:extLst>
        </c:ser>
        <c:ser>
          <c:idx val="1"/>
          <c:order val="3"/>
          <c:tx>
            <c:strRef>
              <c:f>'Pernoctaciones evol mensu TF'!$K$542:$L$542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5B-48DA-8B44-10F94D7D11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5B-48DA-8B44-10F94D7D11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TF'!$K$544:$K$556</c:f>
              <c:numCache>
                <c:formatCode>#,##0</c:formatCode>
                <c:ptCount val="13"/>
                <c:pt idx="0">
                  <c:v>20901</c:v>
                </c:pt>
                <c:pt idx="1">
                  <c:v>22729</c:v>
                </c:pt>
                <c:pt idx="2">
                  <c:v>18366</c:v>
                </c:pt>
                <c:pt idx="3">
                  <c:v>17457</c:v>
                </c:pt>
                <c:pt idx="4">
                  <c:v>7267</c:v>
                </c:pt>
                <c:pt idx="5">
                  <c:v>5506</c:v>
                </c:pt>
                <c:pt idx="6">
                  <c:v>5220</c:v>
                </c:pt>
                <c:pt idx="7">
                  <c:v>3810</c:v>
                </c:pt>
                <c:pt idx="8">
                  <c:v>3735</c:v>
                </c:pt>
                <c:pt idx="9">
                  <c:v>10341</c:v>
                </c:pt>
                <c:pt idx="10">
                  <c:v>15863</c:v>
                </c:pt>
                <c:pt idx="12">
                  <c:v>131195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5B-48DA-8B44-10F94D7D1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5B-48DA-8B44-10F94D7D11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5B-48DA-8B44-10F94D7D11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5B-48DA-8B44-10F94D7D11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5B-48DA-8B44-10F94D7D11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5B-48DA-8B44-10F94D7D11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5B-48DA-8B44-10F94D7D11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5B-48DA-8B44-10F94D7D11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5B-48DA-8B44-10F94D7D11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5B-48DA-8B44-10F94D7D11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5B-48DA-8B44-10F94D7D11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5B-48DA-8B44-10F94D7D11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5B-48DA-8B44-10F94D7D11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5B-48DA-8B44-10F94D7D11A1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TF'!$L$544:$L$556</c:f>
              <c:numCache>
                <c:formatCode>0.0%</c:formatCode>
                <c:ptCount val="13"/>
                <c:pt idx="0">
                  <c:v>0.24804442586731956</c:v>
                </c:pt>
                <c:pt idx="1">
                  <c:v>0.14990387534149541</c:v>
                </c:pt>
                <c:pt idx="2">
                  <c:v>-0.14751206832528774</c:v>
                </c:pt>
                <c:pt idx="3">
                  <c:v>-9.7456312687415947E-2</c:v>
                </c:pt>
                <c:pt idx="4">
                  <c:v>-0.13785739708150435</c:v>
                </c:pt>
                <c:pt idx="5">
                  <c:v>0.19358335139822236</c:v>
                </c:pt>
                <c:pt idx="6">
                  <c:v>9.8022717711401031E-2</c:v>
                </c:pt>
                <c:pt idx="7">
                  <c:v>-1.2185636505055775E-2</c:v>
                </c:pt>
                <c:pt idx="8">
                  <c:v>-3.4134988363072161E-2</c:v>
                </c:pt>
                <c:pt idx="9">
                  <c:v>-8.6726132650357668E-2</c:v>
                </c:pt>
                <c:pt idx="10">
                  <c:v>1.4647563003709951E-2</c:v>
                </c:pt>
                <c:pt idx="12">
                  <c:v>1.015584095598876E-2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5B-48DA-8B44-10F94D7D11A1}"/>
            </c:ext>
          </c:extLst>
        </c:ser>
        <c:ser>
          <c:idx val="4"/>
          <c:order val="5"/>
          <c:tx>
            <c:strRef>
              <c:f>'Pernoctaciones evol mensu TF'!$M$543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TF'!$M$544:$M$556</c:f>
              <c:numCache>
                <c:formatCode>0.0%</c:formatCode>
                <c:ptCount val="13"/>
                <c:pt idx="0">
                  <c:v>1.9596431605777398</c:v>
                </c:pt>
                <c:pt idx="1">
                  <c:v>2.3959360525922606</c:v>
                </c:pt>
                <c:pt idx="2">
                  <c:v>2.4751182592242196</c:v>
                </c:pt>
                <c:pt idx="3">
                  <c:v>1.9724161416652479</c:v>
                </c:pt>
                <c:pt idx="4">
                  <c:v>0.40887941062427302</c:v>
                </c:pt>
                <c:pt idx="5">
                  <c:v>0.49823129251700671</c:v>
                </c:pt>
                <c:pt idx="6">
                  <c:v>-0.16036673636802312</c:v>
                </c:pt>
                <c:pt idx="7">
                  <c:v>-0.44167643610785468</c:v>
                </c:pt>
                <c:pt idx="8">
                  <c:v>2.6663001649257945E-2</c:v>
                </c:pt>
                <c:pt idx="9">
                  <c:v>0.29004491017964074</c:v>
                </c:pt>
                <c:pt idx="10">
                  <c:v>0.71011211729193624</c:v>
                </c:pt>
                <c:pt idx="12">
                  <c:v>0.93740124341007425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5B-48DA-8B44-10F94D7D1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BD-4B10-87AA-2DED5254BA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TF'!$C$567:$C$579</c:f>
              <c:numCache>
                <c:formatCode>#,##0</c:formatCode>
                <c:ptCount val="13"/>
                <c:pt idx="0">
                  <c:v>6119</c:v>
                </c:pt>
                <c:pt idx="1">
                  <c:v>5104</c:v>
                </c:pt>
                <c:pt idx="2">
                  <c:v>5190</c:v>
                </c:pt>
                <c:pt idx="3">
                  <c:v>4065</c:v>
                </c:pt>
                <c:pt idx="4">
                  <c:v>4051</c:v>
                </c:pt>
                <c:pt idx="5">
                  <c:v>7040</c:v>
                </c:pt>
                <c:pt idx="6">
                  <c:v>9123</c:v>
                </c:pt>
                <c:pt idx="7">
                  <c:v>7060</c:v>
                </c:pt>
                <c:pt idx="8">
                  <c:v>6802</c:v>
                </c:pt>
                <c:pt idx="9">
                  <c:v>7810</c:v>
                </c:pt>
                <c:pt idx="10">
                  <c:v>6148</c:v>
                </c:pt>
                <c:pt idx="11">
                  <c:v>6816</c:v>
                </c:pt>
                <c:pt idx="12">
                  <c:v>75328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BD-4B10-87AA-2DED5254BA56}"/>
            </c:ext>
          </c:extLst>
        </c:ser>
        <c:ser>
          <c:idx val="5"/>
          <c:order val="1"/>
          <c:tx>
            <c:strRef>
              <c:f>'Pernoctaciones evol mensu TF'!$G$565:$H$565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BD-4B10-87AA-2DED5254BA56}"/>
              </c:ext>
            </c:extLst>
          </c:dPt>
          <c:val>
            <c:numRef>
              <c:f>'Pernoctaciones evol mensu TF'!$G$567:$G$579</c:f>
              <c:numCache>
                <c:formatCode>#,##0</c:formatCode>
                <c:ptCount val="13"/>
                <c:pt idx="0">
                  <c:v>1124</c:v>
                </c:pt>
                <c:pt idx="1">
                  <c:v>960</c:v>
                </c:pt>
                <c:pt idx="2">
                  <c:v>1619</c:v>
                </c:pt>
                <c:pt idx="3">
                  <c:v>2308</c:v>
                </c:pt>
                <c:pt idx="4">
                  <c:v>2107</c:v>
                </c:pt>
                <c:pt idx="5">
                  <c:v>3633</c:v>
                </c:pt>
                <c:pt idx="6">
                  <c:v>7530</c:v>
                </c:pt>
                <c:pt idx="7">
                  <c:v>6895</c:v>
                </c:pt>
                <c:pt idx="8">
                  <c:v>5989</c:v>
                </c:pt>
                <c:pt idx="9">
                  <c:v>7230</c:v>
                </c:pt>
                <c:pt idx="10">
                  <c:v>5319</c:v>
                </c:pt>
                <c:pt idx="11">
                  <c:v>7247</c:v>
                </c:pt>
                <c:pt idx="12">
                  <c:v>51961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BD-4B10-87AA-2DED5254BA56}"/>
            </c:ext>
          </c:extLst>
        </c:ser>
        <c:ser>
          <c:idx val="0"/>
          <c:order val="2"/>
          <c:tx>
            <c:strRef>
              <c:f>'Pernoctaciones evol mensu TF'!$I$565:$J$565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BD-4B10-87AA-2DED5254BA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TF'!$I$567:$I$579</c:f>
              <c:numCache>
                <c:formatCode>#,##0</c:formatCode>
                <c:ptCount val="13"/>
                <c:pt idx="0">
                  <c:v>7337</c:v>
                </c:pt>
                <c:pt idx="1">
                  <c:v>8210</c:v>
                </c:pt>
                <c:pt idx="2">
                  <c:v>8690</c:v>
                </c:pt>
                <c:pt idx="3">
                  <c:v>8197</c:v>
                </c:pt>
                <c:pt idx="4">
                  <c:v>8224</c:v>
                </c:pt>
                <c:pt idx="5">
                  <c:v>9326</c:v>
                </c:pt>
                <c:pt idx="6">
                  <c:v>10632</c:v>
                </c:pt>
                <c:pt idx="7">
                  <c:v>9754</c:v>
                </c:pt>
                <c:pt idx="8">
                  <c:v>7772</c:v>
                </c:pt>
                <c:pt idx="9">
                  <c:v>8020</c:v>
                </c:pt>
                <c:pt idx="10">
                  <c:v>7775</c:v>
                </c:pt>
                <c:pt idx="11">
                  <c:v>9290</c:v>
                </c:pt>
                <c:pt idx="12">
                  <c:v>103227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BD-4B10-87AA-2DED5254BA56}"/>
            </c:ext>
          </c:extLst>
        </c:ser>
        <c:ser>
          <c:idx val="1"/>
          <c:order val="3"/>
          <c:tx>
            <c:strRef>
              <c:f>'Pernoctaciones evol mensu TF'!$K$565:$L$565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BD-4B10-87AA-2DED5254BA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BD-4B10-87AA-2DED5254BA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TF'!$K$567:$K$579</c:f>
              <c:numCache>
                <c:formatCode>#,##0</c:formatCode>
                <c:ptCount val="13"/>
                <c:pt idx="0">
                  <c:v>11299</c:v>
                </c:pt>
                <c:pt idx="1">
                  <c:v>7772</c:v>
                </c:pt>
                <c:pt idx="2">
                  <c:v>9023</c:v>
                </c:pt>
                <c:pt idx="3">
                  <c:v>8671</c:v>
                </c:pt>
                <c:pt idx="4">
                  <c:v>11010</c:v>
                </c:pt>
                <c:pt idx="5">
                  <c:v>11622</c:v>
                </c:pt>
                <c:pt idx="6">
                  <c:v>14416</c:v>
                </c:pt>
                <c:pt idx="7">
                  <c:v>12728</c:v>
                </c:pt>
                <c:pt idx="8">
                  <c:v>8742</c:v>
                </c:pt>
                <c:pt idx="9">
                  <c:v>12709</c:v>
                </c:pt>
                <c:pt idx="10">
                  <c:v>12659</c:v>
                </c:pt>
                <c:pt idx="12">
                  <c:v>120651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BD-4B10-87AA-2DED5254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BD-4B10-87AA-2DED5254BA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BD-4B10-87AA-2DED5254BA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BD-4B10-87AA-2DED5254BA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BD-4B10-87AA-2DED5254BA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BD-4B10-87AA-2DED5254BA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BD-4B10-87AA-2DED5254BA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BD-4B10-87AA-2DED5254BA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BD-4B10-87AA-2DED5254BA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BD-4B10-87AA-2DED5254BA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BD-4B10-87AA-2DED5254BA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BD-4B10-87AA-2DED5254BA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BD-4B10-87AA-2DED5254BA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BD-4B10-87AA-2DED5254BA5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TF'!$L$567:$L$579</c:f>
              <c:numCache>
                <c:formatCode>0.0%</c:formatCode>
                <c:ptCount val="13"/>
                <c:pt idx="0">
                  <c:v>0.54000272590977239</c:v>
                </c:pt>
                <c:pt idx="1">
                  <c:v>-5.334957369062121E-2</c:v>
                </c:pt>
                <c:pt idx="2">
                  <c:v>3.8319907940161047E-2</c:v>
                </c:pt>
                <c:pt idx="3">
                  <c:v>5.7826033914846864E-2</c:v>
                </c:pt>
                <c:pt idx="4">
                  <c:v>0.33876459143968862</c:v>
                </c:pt>
                <c:pt idx="5">
                  <c:v>0.24619343770105084</c:v>
                </c:pt>
                <c:pt idx="6">
                  <c:v>0.35590669676448461</c:v>
                </c:pt>
                <c:pt idx="7">
                  <c:v>0.30490055361902813</c:v>
                </c:pt>
                <c:pt idx="8">
                  <c:v>0.12480699948533203</c:v>
                </c:pt>
                <c:pt idx="9">
                  <c:v>0.58466334164588529</c:v>
                </c:pt>
                <c:pt idx="10">
                  <c:v>0.62816720257234726</c:v>
                </c:pt>
                <c:pt idx="12">
                  <c:v>0.28438208586605906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BD-4B10-87AA-2DED5254BA56}"/>
            </c:ext>
          </c:extLst>
        </c:ser>
        <c:ser>
          <c:idx val="4"/>
          <c:order val="5"/>
          <c:tx>
            <c:strRef>
              <c:f>'Pernoctaciones evol mensu TF'!$M$566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TF'!$M$567:$M$579</c:f>
              <c:numCache>
                <c:formatCode>0.0%</c:formatCode>
                <c:ptCount val="13"/>
                <c:pt idx="0">
                  <c:v>0.84654355286811578</c:v>
                </c:pt>
                <c:pt idx="1">
                  <c:v>0.52272727272727271</c:v>
                </c:pt>
                <c:pt idx="2">
                  <c:v>0.73853564547206174</c:v>
                </c:pt>
                <c:pt idx="3">
                  <c:v>1.1330873308733089</c:v>
                </c:pt>
                <c:pt idx="4">
                  <c:v>1.7178474450752899</c:v>
                </c:pt>
                <c:pt idx="5">
                  <c:v>0.65085227272727275</c:v>
                </c:pt>
                <c:pt idx="6">
                  <c:v>0.58018195768935654</c:v>
                </c:pt>
                <c:pt idx="7">
                  <c:v>0.80283286118980168</c:v>
                </c:pt>
                <c:pt idx="8">
                  <c:v>0.28521023228462217</c:v>
                </c:pt>
                <c:pt idx="9">
                  <c:v>0.6272727272727272</c:v>
                </c:pt>
                <c:pt idx="10">
                  <c:v>1.0590435914118412</c:v>
                </c:pt>
                <c:pt idx="12">
                  <c:v>0.76101996730499777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BD-4B10-87AA-2DED5254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C5-486F-81D3-AC40016E8B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TF'!$C$590:$C$602</c:f>
              <c:numCache>
                <c:formatCode>#,##0</c:formatCode>
                <c:ptCount val="13"/>
                <c:pt idx="0">
                  <c:v>43784</c:v>
                </c:pt>
                <c:pt idx="1">
                  <c:v>19472</c:v>
                </c:pt>
                <c:pt idx="2">
                  <c:v>28547</c:v>
                </c:pt>
                <c:pt idx="3">
                  <c:v>31689</c:v>
                </c:pt>
                <c:pt idx="4">
                  <c:v>46180</c:v>
                </c:pt>
                <c:pt idx="5">
                  <c:v>51880</c:v>
                </c:pt>
                <c:pt idx="6">
                  <c:v>58211</c:v>
                </c:pt>
                <c:pt idx="7">
                  <c:v>55134</c:v>
                </c:pt>
                <c:pt idx="8">
                  <c:v>49245</c:v>
                </c:pt>
                <c:pt idx="9">
                  <c:v>53177</c:v>
                </c:pt>
                <c:pt idx="10">
                  <c:v>34262</c:v>
                </c:pt>
                <c:pt idx="11">
                  <c:v>29328</c:v>
                </c:pt>
                <c:pt idx="12">
                  <c:v>500909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C5-486F-81D3-AC40016E8BE4}"/>
            </c:ext>
          </c:extLst>
        </c:ser>
        <c:ser>
          <c:idx val="5"/>
          <c:order val="1"/>
          <c:tx>
            <c:strRef>
              <c:f>'Pernoctaciones evol mensu TF'!$G$588:$H$588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C5-486F-81D3-AC40016E8BE4}"/>
              </c:ext>
            </c:extLst>
          </c:dPt>
          <c:val>
            <c:numRef>
              <c:f>'Pernoctaciones evol mensu TF'!$G$590:$G$602</c:f>
              <c:numCache>
                <c:formatCode>#,##0</c:formatCode>
                <c:ptCount val="13"/>
                <c:pt idx="0">
                  <c:v>2622</c:v>
                </c:pt>
                <c:pt idx="1">
                  <c:v>1998</c:v>
                </c:pt>
                <c:pt idx="2">
                  <c:v>2681</c:v>
                </c:pt>
                <c:pt idx="3">
                  <c:v>2913</c:v>
                </c:pt>
                <c:pt idx="4">
                  <c:v>1618</c:v>
                </c:pt>
                <c:pt idx="5">
                  <c:v>3850</c:v>
                </c:pt>
                <c:pt idx="6">
                  <c:v>2748</c:v>
                </c:pt>
                <c:pt idx="7">
                  <c:v>2755</c:v>
                </c:pt>
                <c:pt idx="8">
                  <c:v>2753</c:v>
                </c:pt>
                <c:pt idx="9">
                  <c:v>3773</c:v>
                </c:pt>
                <c:pt idx="10">
                  <c:v>4892</c:v>
                </c:pt>
                <c:pt idx="11">
                  <c:v>5764</c:v>
                </c:pt>
                <c:pt idx="12">
                  <c:v>38367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C5-486F-81D3-AC40016E8BE4}"/>
            </c:ext>
          </c:extLst>
        </c:ser>
        <c:ser>
          <c:idx val="0"/>
          <c:order val="2"/>
          <c:tx>
            <c:strRef>
              <c:f>'Pernoctaciones evol mensu TF'!$I$588:$J$588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C5-486F-81D3-AC40016E8B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TF'!$I$590:$I$602</c:f>
              <c:numCache>
                <c:formatCode>#,##0</c:formatCode>
                <c:ptCount val="13"/>
                <c:pt idx="0">
                  <c:v>7044</c:v>
                </c:pt>
                <c:pt idx="1">
                  <c:v>4446</c:v>
                </c:pt>
                <c:pt idx="2">
                  <c:v>3558</c:v>
                </c:pt>
                <c:pt idx="3">
                  <c:v>4121</c:v>
                </c:pt>
                <c:pt idx="4">
                  <c:v>3002</c:v>
                </c:pt>
                <c:pt idx="5">
                  <c:v>2599</c:v>
                </c:pt>
                <c:pt idx="6">
                  <c:v>4138</c:v>
                </c:pt>
                <c:pt idx="7">
                  <c:v>3810</c:v>
                </c:pt>
                <c:pt idx="8">
                  <c:v>3317</c:v>
                </c:pt>
                <c:pt idx="9">
                  <c:v>3798</c:v>
                </c:pt>
                <c:pt idx="10">
                  <c:v>4853</c:v>
                </c:pt>
                <c:pt idx="11">
                  <c:v>6721</c:v>
                </c:pt>
                <c:pt idx="12">
                  <c:v>51407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C5-486F-81D3-AC40016E8BE4}"/>
            </c:ext>
          </c:extLst>
        </c:ser>
        <c:ser>
          <c:idx val="1"/>
          <c:order val="3"/>
          <c:tx>
            <c:strRef>
              <c:f>'Pernoctaciones evol mensu TF'!$K$588:$L$588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C5-486F-81D3-AC40016E8B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C5-486F-81D3-AC40016E8B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TF'!$K$590:$K$602</c:f>
              <c:numCache>
                <c:formatCode>#,##0</c:formatCode>
                <c:ptCount val="13"/>
                <c:pt idx="0">
                  <c:v>7396</c:v>
                </c:pt>
                <c:pt idx="1">
                  <c:v>5174</c:v>
                </c:pt>
                <c:pt idx="2">
                  <c:v>4995</c:v>
                </c:pt>
                <c:pt idx="3">
                  <c:v>5680</c:v>
                </c:pt>
                <c:pt idx="4">
                  <c:v>3997</c:v>
                </c:pt>
                <c:pt idx="5">
                  <c:v>4103</c:v>
                </c:pt>
                <c:pt idx="6">
                  <c:v>5263</c:v>
                </c:pt>
                <c:pt idx="7">
                  <c:v>4840</c:v>
                </c:pt>
                <c:pt idx="8">
                  <c:v>3243</c:v>
                </c:pt>
                <c:pt idx="9">
                  <c:v>4966</c:v>
                </c:pt>
                <c:pt idx="10">
                  <c:v>4167</c:v>
                </c:pt>
                <c:pt idx="12">
                  <c:v>53824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C5-486F-81D3-AC40016E8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C5-486F-81D3-AC40016E8B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C5-486F-81D3-AC40016E8B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C5-486F-81D3-AC40016E8B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C5-486F-81D3-AC40016E8B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C5-486F-81D3-AC40016E8B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C5-486F-81D3-AC40016E8B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C5-486F-81D3-AC40016E8B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C5-486F-81D3-AC40016E8B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C5-486F-81D3-AC40016E8B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C5-486F-81D3-AC40016E8B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C5-486F-81D3-AC40016E8B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C5-486F-81D3-AC40016E8B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C5-486F-81D3-AC40016E8BE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TF'!$L$590:$L$602</c:f>
              <c:numCache>
                <c:formatCode>0.0%</c:formatCode>
                <c:ptCount val="13"/>
                <c:pt idx="0">
                  <c:v>4.9971607041453758E-2</c:v>
                </c:pt>
                <c:pt idx="1">
                  <c:v>0.16374269005847952</c:v>
                </c:pt>
                <c:pt idx="2">
                  <c:v>0.40387858347386163</c:v>
                </c:pt>
                <c:pt idx="3">
                  <c:v>0.37830623635040039</c:v>
                </c:pt>
                <c:pt idx="4">
                  <c:v>0.33144570286475683</c:v>
                </c:pt>
                <c:pt idx="5">
                  <c:v>0.57868410927279723</c:v>
                </c:pt>
                <c:pt idx="6">
                  <c:v>0.27187046882551957</c:v>
                </c:pt>
                <c:pt idx="7">
                  <c:v>0.2703412073490814</c:v>
                </c:pt>
                <c:pt idx="8">
                  <c:v>-2.2309315646668715E-2</c:v>
                </c:pt>
                <c:pt idx="9">
                  <c:v>0.30753027909426023</c:v>
                </c:pt>
                <c:pt idx="10">
                  <c:v>-0.14135586235318365</c:v>
                </c:pt>
                <c:pt idx="12">
                  <c:v>0.20449357740679397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C5-486F-81D3-AC40016E8BE4}"/>
            </c:ext>
          </c:extLst>
        </c:ser>
        <c:ser>
          <c:idx val="4"/>
          <c:order val="5"/>
          <c:tx>
            <c:strRef>
              <c:f>'Pernoctaciones evol mensu TF'!$M$589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TF'!$M$590:$M$602</c:f>
              <c:numCache>
                <c:formatCode>0.0%</c:formatCode>
                <c:ptCount val="13"/>
                <c:pt idx="0">
                  <c:v>-0.83107984651927647</c:v>
                </c:pt>
                <c:pt idx="1">
                  <c:v>-0.73428512736236651</c:v>
                </c:pt>
                <c:pt idx="2">
                  <c:v>-0.82502539671419062</c:v>
                </c:pt>
                <c:pt idx="3">
                  <c:v>-0.82075799173214681</c:v>
                </c:pt>
                <c:pt idx="4">
                  <c:v>-0.91344737981810309</c:v>
                </c:pt>
                <c:pt idx="5">
                  <c:v>-0.9209136468774094</c:v>
                </c:pt>
                <c:pt idx="6">
                  <c:v>-0.90958753500197553</c:v>
                </c:pt>
                <c:pt idx="7">
                  <c:v>-0.91221387891319328</c:v>
                </c:pt>
                <c:pt idx="8">
                  <c:v>-0.93414559853792267</c:v>
                </c:pt>
                <c:pt idx="9">
                  <c:v>-0.9066137615886567</c:v>
                </c:pt>
                <c:pt idx="10">
                  <c:v>-0.8783783783783784</c:v>
                </c:pt>
                <c:pt idx="12">
                  <c:v>-0.88586478250820111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C5-486F-81D3-AC40016E8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4B-4FB7-B21E-1812FD3AA9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TF'!$C$613:$C$625</c:f>
              <c:numCache>
                <c:formatCode>#,##0</c:formatCode>
                <c:ptCount val="13"/>
                <c:pt idx="0">
                  <c:v>3268</c:v>
                </c:pt>
                <c:pt idx="1">
                  <c:v>4133</c:v>
                </c:pt>
                <c:pt idx="2">
                  <c:v>4413</c:v>
                </c:pt>
                <c:pt idx="3">
                  <c:v>4073</c:v>
                </c:pt>
                <c:pt idx="4">
                  <c:v>4246</c:v>
                </c:pt>
                <c:pt idx="5">
                  <c:v>5537</c:v>
                </c:pt>
                <c:pt idx="6">
                  <c:v>7386</c:v>
                </c:pt>
                <c:pt idx="7">
                  <c:v>7731</c:v>
                </c:pt>
                <c:pt idx="8">
                  <c:v>7018</c:v>
                </c:pt>
                <c:pt idx="9">
                  <c:v>9417</c:v>
                </c:pt>
                <c:pt idx="10">
                  <c:v>7049</c:v>
                </c:pt>
                <c:pt idx="11">
                  <c:v>7181</c:v>
                </c:pt>
                <c:pt idx="12">
                  <c:v>71452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4B-4FB7-B21E-1812FD3AA92C}"/>
            </c:ext>
          </c:extLst>
        </c:ser>
        <c:ser>
          <c:idx val="5"/>
          <c:order val="1"/>
          <c:tx>
            <c:strRef>
              <c:f>'Pernoctaciones evol mensu TF'!$G$611:$H$611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4B-4FB7-B21E-1812FD3AA92C}"/>
              </c:ext>
            </c:extLst>
          </c:dPt>
          <c:val>
            <c:numRef>
              <c:f>'Pernoctaciones evol mensu TF'!$G$613:$G$625</c:f>
              <c:numCache>
                <c:formatCode>#,##0</c:formatCode>
                <c:ptCount val="13"/>
                <c:pt idx="0">
                  <c:v>4570</c:v>
                </c:pt>
                <c:pt idx="1">
                  <c:v>7916</c:v>
                </c:pt>
                <c:pt idx="2">
                  <c:v>14413</c:v>
                </c:pt>
                <c:pt idx="3">
                  <c:v>14571</c:v>
                </c:pt>
                <c:pt idx="4">
                  <c:v>13108</c:v>
                </c:pt>
                <c:pt idx="5">
                  <c:v>10403</c:v>
                </c:pt>
                <c:pt idx="6">
                  <c:v>15264</c:v>
                </c:pt>
                <c:pt idx="7">
                  <c:v>11448</c:v>
                </c:pt>
                <c:pt idx="8">
                  <c:v>11281</c:v>
                </c:pt>
                <c:pt idx="9">
                  <c:v>14784</c:v>
                </c:pt>
                <c:pt idx="10">
                  <c:v>13921</c:v>
                </c:pt>
                <c:pt idx="11">
                  <c:v>14909</c:v>
                </c:pt>
                <c:pt idx="12">
                  <c:v>146588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4B-4FB7-B21E-1812FD3AA92C}"/>
            </c:ext>
          </c:extLst>
        </c:ser>
        <c:ser>
          <c:idx val="0"/>
          <c:order val="2"/>
          <c:tx>
            <c:strRef>
              <c:f>'Pernoctaciones evol mensu TF'!$I$611:$J$611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4B-4FB7-B21E-1812FD3AA9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TF'!$I$613:$I$625</c:f>
              <c:numCache>
                <c:formatCode>#,##0</c:formatCode>
                <c:ptCount val="13"/>
                <c:pt idx="0">
                  <c:v>14176</c:v>
                </c:pt>
                <c:pt idx="1">
                  <c:v>13643</c:v>
                </c:pt>
                <c:pt idx="2">
                  <c:v>18155</c:v>
                </c:pt>
                <c:pt idx="3">
                  <c:v>15406</c:v>
                </c:pt>
                <c:pt idx="4">
                  <c:v>15365</c:v>
                </c:pt>
                <c:pt idx="5">
                  <c:v>14157</c:v>
                </c:pt>
                <c:pt idx="6">
                  <c:v>21109</c:v>
                </c:pt>
                <c:pt idx="7">
                  <c:v>18821</c:v>
                </c:pt>
                <c:pt idx="8">
                  <c:v>16393</c:v>
                </c:pt>
                <c:pt idx="9">
                  <c:v>19347</c:v>
                </c:pt>
                <c:pt idx="10">
                  <c:v>15313</c:v>
                </c:pt>
                <c:pt idx="11">
                  <c:v>14203</c:v>
                </c:pt>
                <c:pt idx="12">
                  <c:v>196088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4B-4FB7-B21E-1812FD3AA92C}"/>
            </c:ext>
          </c:extLst>
        </c:ser>
        <c:ser>
          <c:idx val="1"/>
          <c:order val="3"/>
          <c:tx>
            <c:strRef>
              <c:f>'Pernoctaciones evol mensu TF'!$K$611:$L$611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4B-4FB7-B21E-1812FD3AA9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4B-4FB7-B21E-1812FD3AA9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TF'!$K$613:$K$625</c:f>
              <c:numCache>
                <c:formatCode>#,##0</c:formatCode>
                <c:ptCount val="13"/>
                <c:pt idx="0">
                  <c:v>12436</c:v>
                </c:pt>
                <c:pt idx="1">
                  <c:v>14990</c:v>
                </c:pt>
                <c:pt idx="2">
                  <c:v>20175</c:v>
                </c:pt>
                <c:pt idx="3">
                  <c:v>14111</c:v>
                </c:pt>
                <c:pt idx="4">
                  <c:v>14540</c:v>
                </c:pt>
                <c:pt idx="5">
                  <c:v>16861</c:v>
                </c:pt>
                <c:pt idx="6">
                  <c:v>25635</c:v>
                </c:pt>
                <c:pt idx="7">
                  <c:v>18848</c:v>
                </c:pt>
                <c:pt idx="8">
                  <c:v>16890</c:v>
                </c:pt>
                <c:pt idx="9">
                  <c:v>23410</c:v>
                </c:pt>
                <c:pt idx="10">
                  <c:v>13694</c:v>
                </c:pt>
                <c:pt idx="12">
                  <c:v>191590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4B-4FB7-B21E-1812FD3AA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4B-4FB7-B21E-1812FD3AA9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4B-4FB7-B21E-1812FD3AA9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4B-4FB7-B21E-1812FD3AA9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4B-4FB7-B21E-1812FD3AA9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4B-4FB7-B21E-1812FD3AA9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4B-4FB7-B21E-1812FD3AA9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4B-4FB7-B21E-1812FD3AA9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4B-4FB7-B21E-1812FD3AA9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4B-4FB7-B21E-1812FD3AA9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4B-4FB7-B21E-1812FD3AA9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4B-4FB7-B21E-1812FD3AA9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4B-4FB7-B21E-1812FD3AA9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4B-4FB7-B21E-1812FD3AA92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TF'!$L$613:$L$625</c:f>
              <c:numCache>
                <c:formatCode>0.0%</c:formatCode>
                <c:ptCount val="13"/>
                <c:pt idx="0">
                  <c:v>-0.12274266365688491</c:v>
                </c:pt>
                <c:pt idx="1">
                  <c:v>9.8731950450780648E-2</c:v>
                </c:pt>
                <c:pt idx="2">
                  <c:v>0.11126411456898921</c:v>
                </c:pt>
                <c:pt idx="3">
                  <c:v>-8.4058159158769352E-2</c:v>
                </c:pt>
                <c:pt idx="4">
                  <c:v>-5.3693459160429557E-2</c:v>
                </c:pt>
                <c:pt idx="5">
                  <c:v>0.19100091827364563</c:v>
                </c:pt>
                <c:pt idx="6">
                  <c:v>0.21441091477568808</c:v>
                </c:pt>
                <c:pt idx="7">
                  <c:v>1.4345677700440262E-3</c:v>
                </c:pt>
                <c:pt idx="8">
                  <c:v>3.0317818581101719E-2</c:v>
                </c:pt>
                <c:pt idx="9">
                  <c:v>0.21000671938801885</c:v>
                </c:pt>
                <c:pt idx="10">
                  <c:v>-0.10572715992947168</c:v>
                </c:pt>
                <c:pt idx="12">
                  <c:v>5.3357890975066713E-2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4B-4FB7-B21E-1812FD3AA92C}"/>
            </c:ext>
          </c:extLst>
        </c:ser>
        <c:ser>
          <c:idx val="4"/>
          <c:order val="5"/>
          <c:tx>
            <c:strRef>
              <c:f>'Pernoctaciones evol mensu TF'!$M$612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TF'!$M$613:$M$625</c:f>
              <c:numCache>
                <c:formatCode>0.0%</c:formatCode>
                <c:ptCount val="13"/>
                <c:pt idx="0">
                  <c:v>2.8053855569155446</c:v>
                </c:pt>
                <c:pt idx="1">
                  <c:v>2.626905395596419</c:v>
                </c:pt>
                <c:pt idx="2">
                  <c:v>3.5717199184228416</c:v>
                </c:pt>
                <c:pt idx="3">
                  <c:v>2.4645224650135034</c:v>
                </c:pt>
                <c:pt idx="4">
                  <c:v>2.4243994347621292</c:v>
                </c:pt>
                <c:pt idx="5">
                  <c:v>2.0451508036843058</c:v>
                </c:pt>
                <c:pt idx="6">
                  <c:v>2.4707554833468723</c:v>
                </c:pt>
                <c:pt idx="7">
                  <c:v>1.4379769758116674</c:v>
                </c:pt>
                <c:pt idx="8">
                  <c:v>1.4066685665431748</c:v>
                </c:pt>
                <c:pt idx="9">
                  <c:v>1.4859297016034829</c:v>
                </c:pt>
                <c:pt idx="10">
                  <c:v>0.94268690594410565</c:v>
                </c:pt>
                <c:pt idx="12">
                  <c:v>1.9809712000746837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4B-4FB7-B21E-1812FD3AA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B4-4D00-AA6B-7E2E2A40A6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TF'!$C$635:$C$647</c:f>
              <c:numCache>
                <c:formatCode>#,##0</c:formatCode>
                <c:ptCount val="13"/>
                <c:pt idx="0">
                  <c:v>4084</c:v>
                </c:pt>
                <c:pt idx="1">
                  <c:v>4567</c:v>
                </c:pt>
                <c:pt idx="2">
                  <c:v>4301</c:v>
                </c:pt>
                <c:pt idx="3">
                  <c:v>6715</c:v>
                </c:pt>
                <c:pt idx="4">
                  <c:v>8080</c:v>
                </c:pt>
                <c:pt idx="5">
                  <c:v>13461</c:v>
                </c:pt>
                <c:pt idx="6">
                  <c:v>16616</c:v>
                </c:pt>
                <c:pt idx="7">
                  <c:v>16343</c:v>
                </c:pt>
                <c:pt idx="8">
                  <c:v>15458</c:v>
                </c:pt>
                <c:pt idx="9">
                  <c:v>9017</c:v>
                </c:pt>
                <c:pt idx="10">
                  <c:v>4545</c:v>
                </c:pt>
                <c:pt idx="11">
                  <c:v>6667</c:v>
                </c:pt>
                <c:pt idx="12">
                  <c:v>109854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4-4D00-AA6B-7E2E2A40A6CC}"/>
            </c:ext>
          </c:extLst>
        </c:ser>
        <c:ser>
          <c:idx val="5"/>
          <c:order val="1"/>
          <c:tx>
            <c:strRef>
              <c:f>'Pernoctaciones evol mensu TF'!$G$633:$H$633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B4-4D00-AA6B-7E2E2A40A6CC}"/>
              </c:ext>
            </c:extLst>
          </c:dPt>
          <c:val>
            <c:numRef>
              <c:f>'Pernoctaciones evol mensu TF'!$G$635:$G$647</c:f>
              <c:numCache>
                <c:formatCode>#,##0</c:formatCode>
                <c:ptCount val="13"/>
                <c:pt idx="0">
                  <c:v>1544</c:v>
                </c:pt>
                <c:pt idx="1">
                  <c:v>923</c:v>
                </c:pt>
                <c:pt idx="2">
                  <c:v>828</c:v>
                </c:pt>
                <c:pt idx="3">
                  <c:v>2954</c:v>
                </c:pt>
                <c:pt idx="4">
                  <c:v>3533</c:v>
                </c:pt>
                <c:pt idx="5">
                  <c:v>6880</c:v>
                </c:pt>
                <c:pt idx="6">
                  <c:v>14342</c:v>
                </c:pt>
                <c:pt idx="7">
                  <c:v>15418</c:v>
                </c:pt>
                <c:pt idx="8">
                  <c:v>12434</c:v>
                </c:pt>
                <c:pt idx="9">
                  <c:v>9614</c:v>
                </c:pt>
                <c:pt idx="10">
                  <c:v>7129</c:v>
                </c:pt>
                <c:pt idx="11">
                  <c:v>7926</c:v>
                </c:pt>
                <c:pt idx="12">
                  <c:v>83525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B4-4D00-AA6B-7E2E2A40A6CC}"/>
            </c:ext>
          </c:extLst>
        </c:ser>
        <c:ser>
          <c:idx val="0"/>
          <c:order val="2"/>
          <c:tx>
            <c:strRef>
              <c:f>'Pernoctaciones evol mensu TF'!$I$633:$J$633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B4-4D00-AA6B-7E2E2A40A6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TF'!$I$635:$I$647</c:f>
              <c:numCache>
                <c:formatCode>#,##0</c:formatCode>
                <c:ptCount val="13"/>
                <c:pt idx="0">
                  <c:v>9450</c:v>
                </c:pt>
                <c:pt idx="1">
                  <c:v>8853</c:v>
                </c:pt>
                <c:pt idx="2">
                  <c:v>9188</c:v>
                </c:pt>
                <c:pt idx="3">
                  <c:v>15205</c:v>
                </c:pt>
                <c:pt idx="4">
                  <c:v>14681</c:v>
                </c:pt>
                <c:pt idx="5">
                  <c:v>20758</c:v>
                </c:pt>
                <c:pt idx="6">
                  <c:v>21054</c:v>
                </c:pt>
                <c:pt idx="7">
                  <c:v>23049</c:v>
                </c:pt>
                <c:pt idx="8">
                  <c:v>16221</c:v>
                </c:pt>
                <c:pt idx="9">
                  <c:v>14070</c:v>
                </c:pt>
                <c:pt idx="10">
                  <c:v>9199</c:v>
                </c:pt>
                <c:pt idx="11">
                  <c:v>11459</c:v>
                </c:pt>
                <c:pt idx="12">
                  <c:v>173187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B4-4D00-AA6B-7E2E2A40A6CC}"/>
            </c:ext>
          </c:extLst>
        </c:ser>
        <c:ser>
          <c:idx val="1"/>
          <c:order val="3"/>
          <c:tx>
            <c:strRef>
              <c:f>'Pernoctaciones evol mensu TF'!$K$633:$L$633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B4-4D00-AA6B-7E2E2A40A6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B4-4D00-AA6B-7E2E2A40A6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TF'!$K$635:$K$647</c:f>
              <c:numCache>
                <c:formatCode>#,##0</c:formatCode>
                <c:ptCount val="13"/>
                <c:pt idx="0">
                  <c:v>12803</c:v>
                </c:pt>
                <c:pt idx="1">
                  <c:v>12727</c:v>
                </c:pt>
                <c:pt idx="2">
                  <c:v>10334</c:v>
                </c:pt>
                <c:pt idx="3">
                  <c:v>19220</c:v>
                </c:pt>
                <c:pt idx="4">
                  <c:v>18304</c:v>
                </c:pt>
                <c:pt idx="5">
                  <c:v>23939</c:v>
                </c:pt>
                <c:pt idx="6">
                  <c:v>28040</c:v>
                </c:pt>
                <c:pt idx="7">
                  <c:v>29006</c:v>
                </c:pt>
                <c:pt idx="8">
                  <c:v>22553</c:v>
                </c:pt>
                <c:pt idx="9">
                  <c:v>18276</c:v>
                </c:pt>
                <c:pt idx="10">
                  <c:v>14216</c:v>
                </c:pt>
                <c:pt idx="12">
                  <c:v>209418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B4-4D00-AA6B-7E2E2A40A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B4-4D00-AA6B-7E2E2A40A6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B4-4D00-AA6B-7E2E2A40A6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B4-4D00-AA6B-7E2E2A40A6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B4-4D00-AA6B-7E2E2A40A6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B4-4D00-AA6B-7E2E2A40A6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B4-4D00-AA6B-7E2E2A40A6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B4-4D00-AA6B-7E2E2A40A6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B4-4D00-AA6B-7E2E2A40A6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B4-4D00-AA6B-7E2E2A40A6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B4-4D00-AA6B-7E2E2A40A6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B4-4D00-AA6B-7E2E2A40A6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B4-4D00-AA6B-7E2E2A40A6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B4-4D00-AA6B-7E2E2A40A6C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TF'!$L$635:$L$647</c:f>
              <c:numCache>
                <c:formatCode>0.0%</c:formatCode>
                <c:ptCount val="13"/>
                <c:pt idx="0">
                  <c:v>0.35481481481481492</c:v>
                </c:pt>
                <c:pt idx="1">
                  <c:v>0.43759177679882533</c:v>
                </c:pt>
                <c:pt idx="2">
                  <c:v>0.12472790596430117</c:v>
                </c:pt>
                <c:pt idx="3">
                  <c:v>0.26405787569878325</c:v>
                </c:pt>
                <c:pt idx="4">
                  <c:v>0.24678155439002802</c:v>
                </c:pt>
                <c:pt idx="5">
                  <c:v>0.15324212351864341</c:v>
                </c:pt>
                <c:pt idx="6">
                  <c:v>0.33181343212691172</c:v>
                </c:pt>
                <c:pt idx="7">
                  <c:v>0.25844939042908588</c:v>
                </c:pt>
                <c:pt idx="8">
                  <c:v>0.3903581776709204</c:v>
                </c:pt>
                <c:pt idx="9">
                  <c:v>0.29893390191897651</c:v>
                </c:pt>
                <c:pt idx="10">
                  <c:v>0.54538536797477977</c:v>
                </c:pt>
                <c:pt idx="12">
                  <c:v>0.29487781954887216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B4-4D00-AA6B-7E2E2A40A6CC}"/>
            </c:ext>
          </c:extLst>
        </c:ser>
        <c:ser>
          <c:idx val="4"/>
          <c:order val="5"/>
          <c:tx>
            <c:strRef>
              <c:f>'Pernoctaciones evol mensu TF'!$M$634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TF'!$M$635:$M$647</c:f>
              <c:numCache>
                <c:formatCode>0.0%</c:formatCode>
                <c:ptCount val="13"/>
                <c:pt idx="0">
                  <c:v>2.1349167482859941</c:v>
                </c:pt>
                <c:pt idx="1">
                  <c:v>1.7867308955550691</c:v>
                </c:pt>
                <c:pt idx="2">
                  <c:v>1.402697047198326</c:v>
                </c:pt>
                <c:pt idx="3">
                  <c:v>1.8622486969471335</c:v>
                </c:pt>
                <c:pt idx="4">
                  <c:v>1.2653465346534651</c:v>
                </c:pt>
                <c:pt idx="5">
                  <c:v>0.77839685015972071</c:v>
                </c:pt>
                <c:pt idx="6">
                  <c:v>0.6875300914780933</c:v>
                </c:pt>
                <c:pt idx="7">
                  <c:v>0.77482714311937828</c:v>
                </c:pt>
                <c:pt idx="8">
                  <c:v>0.45898563850433427</c:v>
                </c:pt>
                <c:pt idx="9">
                  <c:v>1.0268381945214595</c:v>
                </c:pt>
                <c:pt idx="10">
                  <c:v>2.1278327832783277</c:v>
                </c:pt>
                <c:pt idx="12">
                  <c:v>1.0294998400961362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B4-4D00-AA6B-7E2E2A40A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79-4BA2-9B63-0222AE74B8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TF'!$C$660:$C$672</c:f>
              <c:numCache>
                <c:formatCode>#,##0</c:formatCode>
                <c:ptCount val="13"/>
                <c:pt idx="0">
                  <c:v>6771</c:v>
                </c:pt>
                <c:pt idx="1">
                  <c:v>5835</c:v>
                </c:pt>
                <c:pt idx="2">
                  <c:v>7557</c:v>
                </c:pt>
                <c:pt idx="3">
                  <c:v>7500</c:v>
                </c:pt>
                <c:pt idx="4">
                  <c:v>5857</c:v>
                </c:pt>
                <c:pt idx="5">
                  <c:v>7386</c:v>
                </c:pt>
                <c:pt idx="6">
                  <c:v>8408</c:v>
                </c:pt>
                <c:pt idx="7">
                  <c:v>8533</c:v>
                </c:pt>
                <c:pt idx="8">
                  <c:v>5854</c:v>
                </c:pt>
                <c:pt idx="9">
                  <c:v>6424</c:v>
                </c:pt>
                <c:pt idx="10">
                  <c:v>6028</c:v>
                </c:pt>
                <c:pt idx="11">
                  <c:v>7866</c:v>
                </c:pt>
                <c:pt idx="12">
                  <c:v>84019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79-4BA2-9B63-0222AE74B879}"/>
            </c:ext>
          </c:extLst>
        </c:ser>
        <c:ser>
          <c:idx val="5"/>
          <c:order val="1"/>
          <c:tx>
            <c:strRef>
              <c:f>'Pernoctaciones evol mensu TF'!$G$658:$H$658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79-4BA2-9B63-0222AE74B879}"/>
              </c:ext>
            </c:extLst>
          </c:dPt>
          <c:val>
            <c:numRef>
              <c:f>'Pernoctaciones evol mensu TF'!$G$660:$G$672</c:f>
              <c:numCache>
                <c:formatCode>#,##0</c:formatCode>
                <c:ptCount val="13"/>
                <c:pt idx="0">
                  <c:v>871</c:v>
                </c:pt>
                <c:pt idx="1">
                  <c:v>1459</c:v>
                </c:pt>
                <c:pt idx="2">
                  <c:v>1659</c:v>
                </c:pt>
                <c:pt idx="3">
                  <c:v>1780</c:v>
                </c:pt>
                <c:pt idx="4">
                  <c:v>2405</c:v>
                </c:pt>
                <c:pt idx="5">
                  <c:v>2171</c:v>
                </c:pt>
                <c:pt idx="6">
                  <c:v>4238</c:v>
                </c:pt>
                <c:pt idx="7">
                  <c:v>4718</c:v>
                </c:pt>
                <c:pt idx="8">
                  <c:v>4222</c:v>
                </c:pt>
                <c:pt idx="9">
                  <c:v>4147</c:v>
                </c:pt>
                <c:pt idx="10">
                  <c:v>4687</c:v>
                </c:pt>
                <c:pt idx="11">
                  <c:v>6802</c:v>
                </c:pt>
                <c:pt idx="12">
                  <c:v>39159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79-4BA2-9B63-0222AE74B879}"/>
            </c:ext>
          </c:extLst>
        </c:ser>
        <c:ser>
          <c:idx val="0"/>
          <c:order val="2"/>
          <c:tx>
            <c:strRef>
              <c:f>'Pernoctaciones evol mensu TF'!$I$658:$J$658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79-4BA2-9B63-0222AE74B8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TF'!$I$660:$I$672</c:f>
              <c:numCache>
                <c:formatCode>#,##0</c:formatCode>
                <c:ptCount val="13"/>
                <c:pt idx="0">
                  <c:v>5927</c:v>
                </c:pt>
                <c:pt idx="1">
                  <c:v>6889</c:v>
                </c:pt>
                <c:pt idx="2">
                  <c:v>13554</c:v>
                </c:pt>
                <c:pt idx="3">
                  <c:v>14236</c:v>
                </c:pt>
                <c:pt idx="4">
                  <c:v>8841</c:v>
                </c:pt>
                <c:pt idx="5">
                  <c:v>15325</c:v>
                </c:pt>
                <c:pt idx="6">
                  <c:v>11740</c:v>
                </c:pt>
                <c:pt idx="7">
                  <c:v>9902</c:v>
                </c:pt>
                <c:pt idx="8">
                  <c:v>9505</c:v>
                </c:pt>
                <c:pt idx="9">
                  <c:v>10937</c:v>
                </c:pt>
                <c:pt idx="10">
                  <c:v>9392</c:v>
                </c:pt>
                <c:pt idx="11">
                  <c:v>12754</c:v>
                </c:pt>
                <c:pt idx="12">
                  <c:v>129002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79-4BA2-9B63-0222AE74B879}"/>
            </c:ext>
          </c:extLst>
        </c:ser>
        <c:ser>
          <c:idx val="1"/>
          <c:order val="3"/>
          <c:tx>
            <c:strRef>
              <c:f>'Pernoctaciones evol mensu TF'!$K$658:$L$658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79-4BA2-9B63-0222AE74B8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79-4BA2-9B63-0222AE74B8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TF'!$K$660:$K$672</c:f>
              <c:numCache>
                <c:formatCode>#,##0</c:formatCode>
                <c:ptCount val="13"/>
                <c:pt idx="0">
                  <c:v>11639</c:v>
                </c:pt>
                <c:pt idx="1">
                  <c:v>11591</c:v>
                </c:pt>
                <c:pt idx="2">
                  <c:v>11460</c:v>
                </c:pt>
                <c:pt idx="3">
                  <c:v>16677</c:v>
                </c:pt>
                <c:pt idx="4">
                  <c:v>12467</c:v>
                </c:pt>
                <c:pt idx="5">
                  <c:v>10164</c:v>
                </c:pt>
                <c:pt idx="6">
                  <c:v>10837</c:v>
                </c:pt>
                <c:pt idx="7">
                  <c:v>19315</c:v>
                </c:pt>
                <c:pt idx="8">
                  <c:v>15853</c:v>
                </c:pt>
                <c:pt idx="9">
                  <c:v>8202</c:v>
                </c:pt>
                <c:pt idx="10">
                  <c:v>14564</c:v>
                </c:pt>
                <c:pt idx="12">
                  <c:v>142769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79-4BA2-9B63-0222AE74B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79-4BA2-9B63-0222AE74B8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79-4BA2-9B63-0222AE74B8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79-4BA2-9B63-0222AE74B8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79-4BA2-9B63-0222AE74B8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79-4BA2-9B63-0222AE74B8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79-4BA2-9B63-0222AE74B8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79-4BA2-9B63-0222AE74B8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79-4BA2-9B63-0222AE74B8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79-4BA2-9B63-0222AE74B8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79-4BA2-9B63-0222AE74B8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79-4BA2-9B63-0222AE74B8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79-4BA2-9B63-0222AE74B8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79-4BA2-9B63-0222AE74B87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TF'!$L$660:$L$672</c:f>
              <c:numCache>
                <c:formatCode>0.0%</c:formatCode>
                <c:ptCount val="13"/>
                <c:pt idx="0">
                  <c:v>0.96372532478488271</c:v>
                </c:pt>
                <c:pt idx="1">
                  <c:v>0.68253737842938023</c:v>
                </c:pt>
                <c:pt idx="2">
                  <c:v>-0.15449313855688362</c:v>
                </c:pt>
                <c:pt idx="3">
                  <c:v>0.17146670413037368</c:v>
                </c:pt>
                <c:pt idx="4">
                  <c:v>0.41013460015835324</c:v>
                </c:pt>
                <c:pt idx="5">
                  <c:v>-0.33676998368678634</c:v>
                </c:pt>
                <c:pt idx="6">
                  <c:v>-7.6916524701873934E-2</c:v>
                </c:pt>
                <c:pt idx="7">
                  <c:v>0.95061603716420917</c:v>
                </c:pt>
                <c:pt idx="8">
                  <c:v>0.66785902156759591</c:v>
                </c:pt>
                <c:pt idx="9">
                  <c:v>-0.25006857456340859</c:v>
                </c:pt>
                <c:pt idx="10">
                  <c:v>0.55068143100511069</c:v>
                </c:pt>
                <c:pt idx="12">
                  <c:v>0.22814155942467829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79-4BA2-9B63-0222AE74B879}"/>
            </c:ext>
          </c:extLst>
        </c:ser>
        <c:ser>
          <c:idx val="4"/>
          <c:order val="5"/>
          <c:tx>
            <c:strRef>
              <c:f>'Pernoctaciones evol mensu TF'!$M$659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TF'!$M$660:$M$672</c:f>
              <c:numCache>
                <c:formatCode>0.0%</c:formatCode>
                <c:ptCount val="13"/>
                <c:pt idx="0">
                  <c:v>0.71894845665337459</c:v>
                </c:pt>
                <c:pt idx="1">
                  <c:v>0.98646101113967433</c:v>
                </c:pt>
                <c:pt idx="2">
                  <c:v>0.51647479158396181</c:v>
                </c:pt>
                <c:pt idx="3">
                  <c:v>1.2235999999999998</c:v>
                </c:pt>
                <c:pt idx="4">
                  <c:v>1.1285641113197884</c:v>
                </c:pt>
                <c:pt idx="5">
                  <c:v>0.37611697806661248</c:v>
                </c:pt>
                <c:pt idx="6">
                  <c:v>0.28889153187440542</c:v>
                </c:pt>
                <c:pt idx="7">
                  <c:v>1.2635649830071487</c:v>
                </c:pt>
                <c:pt idx="8">
                  <c:v>1.7080628629996584</c:v>
                </c:pt>
                <c:pt idx="9">
                  <c:v>0.27677459526774606</c:v>
                </c:pt>
                <c:pt idx="10">
                  <c:v>1.4160583941605838</c:v>
                </c:pt>
                <c:pt idx="12">
                  <c:v>0.87476527516972413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79-4BA2-9B63-0222AE74B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9C-4815-98DE-75E4E7A272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TF'!$C$684:$C$696</c:f>
              <c:numCache>
                <c:formatCode>#,##0</c:formatCode>
                <c:ptCount val="13"/>
                <c:pt idx="0">
                  <c:v>835886</c:v>
                </c:pt>
                <c:pt idx="1">
                  <c:v>757950</c:v>
                </c:pt>
                <c:pt idx="2">
                  <c:v>796281</c:v>
                </c:pt>
                <c:pt idx="3">
                  <c:v>630191</c:v>
                </c:pt>
                <c:pt idx="4">
                  <c:v>561715</c:v>
                </c:pt>
                <c:pt idx="5">
                  <c:v>635802</c:v>
                </c:pt>
                <c:pt idx="6">
                  <c:v>759940</c:v>
                </c:pt>
                <c:pt idx="7">
                  <c:v>766206</c:v>
                </c:pt>
                <c:pt idx="8">
                  <c:v>644168</c:v>
                </c:pt>
                <c:pt idx="9">
                  <c:v>749457</c:v>
                </c:pt>
                <c:pt idx="10">
                  <c:v>809271</c:v>
                </c:pt>
                <c:pt idx="11">
                  <c:v>808153</c:v>
                </c:pt>
                <c:pt idx="12">
                  <c:v>8755020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C-4815-98DE-75E4E7A2726A}"/>
            </c:ext>
          </c:extLst>
        </c:ser>
        <c:ser>
          <c:idx val="5"/>
          <c:order val="1"/>
          <c:tx>
            <c:strRef>
              <c:f>'Pernoctaciones evol mensu TF'!$G$682:$H$682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C-4815-98DE-75E4E7A2726A}"/>
              </c:ext>
            </c:extLst>
          </c:dPt>
          <c:val>
            <c:numRef>
              <c:f>'Pernoctaciones evol mensu TF'!$G$684:$G$696</c:f>
              <c:numCache>
                <c:formatCode>#,##0</c:formatCode>
                <c:ptCount val="13"/>
                <c:pt idx="0">
                  <c:v>104818</c:v>
                </c:pt>
                <c:pt idx="1">
                  <c:v>116291</c:v>
                </c:pt>
                <c:pt idx="2">
                  <c:v>161434</c:v>
                </c:pt>
                <c:pt idx="3">
                  <c:v>203470</c:v>
                </c:pt>
                <c:pt idx="4">
                  <c:v>197383</c:v>
                </c:pt>
                <c:pt idx="5">
                  <c:v>199149</c:v>
                </c:pt>
                <c:pt idx="6">
                  <c:v>393779</c:v>
                </c:pt>
                <c:pt idx="7">
                  <c:v>478869</c:v>
                </c:pt>
                <c:pt idx="8">
                  <c:v>425676</c:v>
                </c:pt>
                <c:pt idx="9">
                  <c:v>554261</c:v>
                </c:pt>
                <c:pt idx="10">
                  <c:v>610295</c:v>
                </c:pt>
                <c:pt idx="11">
                  <c:v>655167</c:v>
                </c:pt>
                <c:pt idx="12">
                  <c:v>4100592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C-4815-98DE-75E4E7A2726A}"/>
            </c:ext>
          </c:extLst>
        </c:ser>
        <c:ser>
          <c:idx val="0"/>
          <c:order val="2"/>
          <c:tx>
            <c:strRef>
              <c:f>'Pernoctaciones evol mensu TF'!$I$682:$J$682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C-4815-98DE-75E4E7A272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TF'!$I$684:$I$696</c:f>
              <c:numCache>
                <c:formatCode>#,##0</c:formatCode>
                <c:ptCount val="13"/>
                <c:pt idx="0">
                  <c:v>669437</c:v>
                </c:pt>
                <c:pt idx="1">
                  <c:v>691066</c:v>
                </c:pt>
                <c:pt idx="2">
                  <c:v>752941</c:v>
                </c:pt>
                <c:pt idx="3">
                  <c:v>705794</c:v>
                </c:pt>
                <c:pt idx="4">
                  <c:v>536818</c:v>
                </c:pt>
                <c:pt idx="5">
                  <c:v>579019</c:v>
                </c:pt>
                <c:pt idx="6">
                  <c:v>721148</c:v>
                </c:pt>
                <c:pt idx="7">
                  <c:v>713515</c:v>
                </c:pt>
                <c:pt idx="8">
                  <c:v>572813</c:v>
                </c:pt>
                <c:pt idx="9">
                  <c:v>721545</c:v>
                </c:pt>
                <c:pt idx="10">
                  <c:v>786044</c:v>
                </c:pt>
                <c:pt idx="11">
                  <c:v>836717</c:v>
                </c:pt>
                <c:pt idx="12">
                  <c:v>8286857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C-4815-98DE-75E4E7A2726A}"/>
            </c:ext>
          </c:extLst>
        </c:ser>
        <c:ser>
          <c:idx val="1"/>
          <c:order val="3"/>
          <c:tx>
            <c:strRef>
              <c:f>'Pernoctaciones evol mensu TF'!$K$682:$L$682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9C-4815-98DE-75E4E7A272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9C-4815-98DE-75E4E7A272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TF'!$K$684:$K$696</c:f>
              <c:numCache>
                <c:formatCode>#,##0</c:formatCode>
                <c:ptCount val="13"/>
                <c:pt idx="0">
                  <c:v>943100</c:v>
                </c:pt>
                <c:pt idx="1">
                  <c:v>883234</c:v>
                </c:pt>
                <c:pt idx="2">
                  <c:v>838031</c:v>
                </c:pt>
                <c:pt idx="3">
                  <c:v>752772</c:v>
                </c:pt>
                <c:pt idx="4">
                  <c:v>584272</c:v>
                </c:pt>
                <c:pt idx="5">
                  <c:v>640193</c:v>
                </c:pt>
                <c:pt idx="6">
                  <c:v>760234</c:v>
                </c:pt>
                <c:pt idx="7">
                  <c:v>738285</c:v>
                </c:pt>
                <c:pt idx="8">
                  <c:v>604412</c:v>
                </c:pt>
                <c:pt idx="9">
                  <c:v>773262</c:v>
                </c:pt>
                <c:pt idx="10">
                  <c:v>867050</c:v>
                </c:pt>
                <c:pt idx="12">
                  <c:v>8384845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9C-4815-98DE-75E4E7A2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9C-4815-98DE-75E4E7A272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9C-4815-98DE-75E4E7A272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9C-4815-98DE-75E4E7A272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9C-4815-98DE-75E4E7A272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9C-4815-98DE-75E4E7A272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9C-4815-98DE-75E4E7A272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9C-4815-98DE-75E4E7A272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9C-4815-98DE-75E4E7A272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9C-4815-98DE-75E4E7A272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9C-4815-98DE-75E4E7A272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9C-4815-98DE-75E4E7A272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9C-4815-98DE-75E4E7A272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9C-4815-98DE-75E4E7A2726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TF'!$L$684:$L$696</c:f>
              <c:numCache>
                <c:formatCode>0.0%</c:formatCode>
                <c:ptCount val="13"/>
                <c:pt idx="0">
                  <c:v>0.40879574926393381</c:v>
                </c:pt>
                <c:pt idx="1">
                  <c:v>0.27807474249926933</c:v>
                </c:pt>
                <c:pt idx="2">
                  <c:v>0.11301018273676156</c:v>
                </c:pt>
                <c:pt idx="3">
                  <c:v>6.656049782231066E-2</c:v>
                </c:pt>
                <c:pt idx="4">
                  <c:v>8.8398675156198259E-2</c:v>
                </c:pt>
                <c:pt idx="5">
                  <c:v>0.10565110989449389</c:v>
                </c:pt>
                <c:pt idx="6">
                  <c:v>5.4199692712175507E-2</c:v>
                </c:pt>
                <c:pt idx="7">
                  <c:v>3.4715457979159536E-2</c:v>
                </c:pt>
                <c:pt idx="8">
                  <c:v>5.5164599965433769E-2</c:v>
                </c:pt>
                <c:pt idx="9">
                  <c:v>7.1675363282955429E-2</c:v>
                </c:pt>
                <c:pt idx="10">
                  <c:v>0.1030552997033245</c:v>
                </c:pt>
                <c:pt idx="12">
                  <c:v>0.12546140072535539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9C-4815-98DE-75E4E7A2726A}"/>
            </c:ext>
          </c:extLst>
        </c:ser>
        <c:ser>
          <c:idx val="4"/>
          <c:order val="5"/>
          <c:tx>
            <c:strRef>
              <c:f>'Pernoctaciones evol mensu TF'!$M$683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TF'!$M$684:$M$696</c:f>
              <c:numCache>
                <c:formatCode>0.0%</c:formatCode>
                <c:ptCount val="13"/>
                <c:pt idx="0">
                  <c:v>0.12826390201534665</c:v>
                </c:pt>
                <c:pt idx="1">
                  <c:v>0.16529322514677758</c:v>
                </c:pt>
                <c:pt idx="2">
                  <c:v>5.2431239725674761E-2</c:v>
                </c:pt>
                <c:pt idx="3">
                  <c:v>0.19451404415486739</c:v>
                </c:pt>
                <c:pt idx="4">
                  <c:v>4.0157375181364197E-2</c:v>
                </c:pt>
                <c:pt idx="5">
                  <c:v>6.9062381055737809E-3</c:v>
                </c:pt>
                <c:pt idx="6">
                  <c:v>3.8687264784065256E-4</c:v>
                </c:pt>
                <c:pt idx="7">
                  <c:v>-3.6440591694661739E-2</c:v>
                </c:pt>
                <c:pt idx="8">
                  <c:v>-6.1716819214863161E-2</c:v>
                </c:pt>
                <c:pt idx="9">
                  <c:v>3.176299640940039E-2</c:v>
                </c:pt>
                <c:pt idx="10">
                  <c:v>7.1396355485368934E-2</c:v>
                </c:pt>
                <c:pt idx="12">
                  <c:v>5.51132918167625E-2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9C-4815-98DE-75E4E7A2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99-401C-903E-124D15AD24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235392</c:v>
                </c:pt>
                <c:pt idx="1">
                  <c:v>217190</c:v>
                </c:pt>
                <c:pt idx="2">
                  <c:v>286610</c:v>
                </c:pt>
                <c:pt idx="3">
                  <c:v>392732</c:v>
                </c:pt>
                <c:pt idx="4">
                  <c:v>425535</c:v>
                </c:pt>
                <c:pt idx="5">
                  <c:v>490225</c:v>
                </c:pt>
                <c:pt idx="6">
                  <c:v>545265</c:v>
                </c:pt>
                <c:pt idx="7">
                  <c:v>662435</c:v>
                </c:pt>
                <c:pt idx="8">
                  <c:v>431728</c:v>
                </c:pt>
                <c:pt idx="9">
                  <c:v>348745</c:v>
                </c:pt>
                <c:pt idx="10">
                  <c:v>282807</c:v>
                </c:pt>
                <c:pt idx="11">
                  <c:v>295269</c:v>
                </c:pt>
                <c:pt idx="12">
                  <c:v>4613933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9-401C-903E-124D15AD241D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99-401C-903E-124D15AD241D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55049</c:v>
                </c:pt>
                <c:pt idx="1">
                  <c:v>64986</c:v>
                </c:pt>
                <c:pt idx="2">
                  <c:v>100003</c:v>
                </c:pt>
                <c:pt idx="3">
                  <c:v>125741</c:v>
                </c:pt>
                <c:pt idx="4">
                  <c:v>170404</c:v>
                </c:pt>
                <c:pt idx="5">
                  <c:v>236913</c:v>
                </c:pt>
                <c:pt idx="6">
                  <c:v>441416</c:v>
                </c:pt>
                <c:pt idx="7">
                  <c:v>559029</c:v>
                </c:pt>
                <c:pt idx="8">
                  <c:v>393658</c:v>
                </c:pt>
                <c:pt idx="9">
                  <c:v>293268</c:v>
                </c:pt>
                <c:pt idx="10">
                  <c:v>189992</c:v>
                </c:pt>
                <c:pt idx="11">
                  <c:v>221025</c:v>
                </c:pt>
                <c:pt idx="12">
                  <c:v>2851484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99-401C-903E-124D15AD241D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99-401C-903E-124D15AD24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189281</c:v>
                </c:pt>
                <c:pt idx="1">
                  <c:v>210499</c:v>
                </c:pt>
                <c:pt idx="2">
                  <c:v>250815</c:v>
                </c:pt>
                <c:pt idx="3">
                  <c:v>331390</c:v>
                </c:pt>
                <c:pt idx="4">
                  <c:v>362315</c:v>
                </c:pt>
                <c:pt idx="5">
                  <c:v>410726</c:v>
                </c:pt>
                <c:pt idx="6">
                  <c:v>536392</c:v>
                </c:pt>
                <c:pt idx="7">
                  <c:v>565183</c:v>
                </c:pt>
                <c:pt idx="8">
                  <c:v>389213</c:v>
                </c:pt>
                <c:pt idx="9">
                  <c:v>329359</c:v>
                </c:pt>
                <c:pt idx="10">
                  <c:v>276919</c:v>
                </c:pt>
                <c:pt idx="11">
                  <c:v>302176</c:v>
                </c:pt>
                <c:pt idx="12">
                  <c:v>4154268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99-401C-903E-124D15AD241D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99-401C-903E-124D15AD24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99-401C-903E-124D15AD241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281845</c:v>
                </c:pt>
                <c:pt idx="1">
                  <c:v>227134</c:v>
                </c:pt>
                <c:pt idx="2">
                  <c:v>274482</c:v>
                </c:pt>
                <c:pt idx="3">
                  <c:v>355796</c:v>
                </c:pt>
                <c:pt idx="4">
                  <c:v>328000</c:v>
                </c:pt>
                <c:pt idx="5">
                  <c:v>445381</c:v>
                </c:pt>
                <c:pt idx="6">
                  <c:v>524107</c:v>
                </c:pt>
                <c:pt idx="7">
                  <c:v>588729</c:v>
                </c:pt>
                <c:pt idx="8">
                  <c:v>411909</c:v>
                </c:pt>
                <c:pt idx="9">
                  <c:v>314595</c:v>
                </c:pt>
                <c:pt idx="10">
                  <c:v>240155</c:v>
                </c:pt>
                <c:pt idx="12">
                  <c:v>3992133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99-401C-903E-124D15AD2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99-401C-903E-124D15AD24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99-401C-903E-124D15AD24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99-401C-903E-124D15AD24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99-401C-903E-124D15AD24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99-401C-903E-124D15AD24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99-401C-903E-124D15AD24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99-401C-903E-124D15AD24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99-401C-903E-124D15AD24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99-401C-903E-124D15AD24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99-401C-903E-124D15AD24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99-401C-903E-124D15AD24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99-401C-903E-124D15AD24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99-401C-903E-124D15AD241D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0.48902953809415628</c:v>
                </c:pt>
                <c:pt idx="1">
                  <c:v>7.9026503688853555E-2</c:v>
                </c:pt>
                <c:pt idx="2">
                  <c:v>9.4360385144429237E-2</c:v>
                </c:pt>
                <c:pt idx="3">
                  <c:v>7.3647364132894744E-2</c:v>
                </c:pt>
                <c:pt idx="4">
                  <c:v>-9.4710403930281628E-2</c:v>
                </c:pt>
                <c:pt idx="5">
                  <c:v>8.4374984783042617E-2</c:v>
                </c:pt>
                <c:pt idx="6">
                  <c:v>-2.2903026145058125E-2</c:v>
                </c:pt>
                <c:pt idx="7">
                  <c:v>4.1660842594345437E-2</c:v>
                </c:pt>
                <c:pt idx="8">
                  <c:v>5.8312543517302862E-2</c:v>
                </c:pt>
                <c:pt idx="9">
                  <c:v>-4.4826465953564321E-2</c:v>
                </c:pt>
                <c:pt idx="10">
                  <c:v>-0.13276084342352823</c:v>
                </c:pt>
                <c:pt idx="12">
                  <c:v>3.6354531511708421E-2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99-401C-903E-124D15AD241D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0.19734315524741697</c:v>
                </c:pt>
                <c:pt idx="1">
                  <c:v>4.5784796721764387E-2</c:v>
                </c:pt>
                <c:pt idx="2">
                  <c:v>-4.2315341404696283E-2</c:v>
                </c:pt>
                <c:pt idx="3">
                  <c:v>-9.4048867930293434E-2</c:v>
                </c:pt>
                <c:pt idx="4">
                  <c:v>-0.22920558825948512</c:v>
                </c:pt>
                <c:pt idx="5">
                  <c:v>-9.1476362894589269E-2</c:v>
                </c:pt>
                <c:pt idx="6">
                  <c:v>-3.8803150761556271E-2</c:v>
                </c:pt>
                <c:pt idx="7">
                  <c:v>-0.11126525621381722</c:v>
                </c:pt>
                <c:pt idx="8">
                  <c:v>-4.5906218730311643E-2</c:v>
                </c:pt>
                <c:pt idx="9">
                  <c:v>-9.7922550860944257E-2</c:v>
                </c:pt>
                <c:pt idx="10">
                  <c:v>-0.15081663466604434</c:v>
                </c:pt>
                <c:pt idx="12">
                  <c:v>-7.5609262494141682E-2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99-401C-903E-124D15AD2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81-49B4-9DC4-1FA744A745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176205</c:v>
                </c:pt>
                <c:pt idx="1">
                  <c:v>161971</c:v>
                </c:pt>
                <c:pt idx="2">
                  <c:v>202210</c:v>
                </c:pt>
                <c:pt idx="3">
                  <c:v>287138</c:v>
                </c:pt>
                <c:pt idx="4">
                  <c:v>310510</c:v>
                </c:pt>
                <c:pt idx="5">
                  <c:v>353098</c:v>
                </c:pt>
                <c:pt idx="6">
                  <c:v>378749</c:v>
                </c:pt>
                <c:pt idx="7">
                  <c:v>454481</c:v>
                </c:pt>
                <c:pt idx="8">
                  <c:v>313951</c:v>
                </c:pt>
                <c:pt idx="9">
                  <c:v>242176</c:v>
                </c:pt>
                <c:pt idx="10">
                  <c:v>216370</c:v>
                </c:pt>
                <c:pt idx="11">
                  <c:v>215841</c:v>
                </c:pt>
                <c:pt idx="12">
                  <c:v>3312700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81-49B4-9DC4-1FA744A745DB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81-49B4-9DC4-1FA744A745DB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22603</c:v>
                </c:pt>
                <c:pt idx="1">
                  <c:v>23630</c:v>
                </c:pt>
                <c:pt idx="2">
                  <c:v>35024</c:v>
                </c:pt>
                <c:pt idx="3">
                  <c:v>44872</c:v>
                </c:pt>
                <c:pt idx="4">
                  <c:v>68112</c:v>
                </c:pt>
                <c:pt idx="5">
                  <c:v>134173</c:v>
                </c:pt>
                <c:pt idx="6">
                  <c:v>289774</c:v>
                </c:pt>
                <c:pt idx="7">
                  <c:v>389626</c:v>
                </c:pt>
                <c:pt idx="8">
                  <c:v>270344</c:v>
                </c:pt>
                <c:pt idx="9">
                  <c:v>183369</c:v>
                </c:pt>
                <c:pt idx="10">
                  <c:v>127417</c:v>
                </c:pt>
                <c:pt idx="11">
                  <c:v>145761</c:v>
                </c:pt>
                <c:pt idx="12">
                  <c:v>1734705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81-49B4-9DC4-1FA744A745DB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81-49B4-9DC4-1FA744A745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129562</c:v>
                </c:pt>
                <c:pt idx="1">
                  <c:v>147977</c:v>
                </c:pt>
                <c:pt idx="2">
                  <c:v>185719</c:v>
                </c:pt>
                <c:pt idx="3">
                  <c:v>226966</c:v>
                </c:pt>
                <c:pt idx="4">
                  <c:v>259211</c:v>
                </c:pt>
                <c:pt idx="5">
                  <c:v>301399</c:v>
                </c:pt>
                <c:pt idx="6">
                  <c:v>352016</c:v>
                </c:pt>
                <c:pt idx="7">
                  <c:v>398061</c:v>
                </c:pt>
                <c:pt idx="8">
                  <c:v>287652</c:v>
                </c:pt>
                <c:pt idx="9">
                  <c:v>232412</c:v>
                </c:pt>
                <c:pt idx="10">
                  <c:v>201866</c:v>
                </c:pt>
                <c:pt idx="11">
                  <c:v>216759</c:v>
                </c:pt>
                <c:pt idx="12">
                  <c:v>2939600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81-49B4-9DC4-1FA744A745DB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81-49B4-9DC4-1FA744A745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81-49B4-9DC4-1FA744A745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194159</c:v>
                </c:pt>
                <c:pt idx="1">
                  <c:v>160440</c:v>
                </c:pt>
                <c:pt idx="2">
                  <c:v>203787</c:v>
                </c:pt>
                <c:pt idx="3">
                  <c:v>237668</c:v>
                </c:pt>
                <c:pt idx="4">
                  <c:v>231629</c:v>
                </c:pt>
                <c:pt idx="5">
                  <c:v>302337</c:v>
                </c:pt>
                <c:pt idx="6">
                  <c:v>346014</c:v>
                </c:pt>
                <c:pt idx="7">
                  <c:v>419743</c:v>
                </c:pt>
                <c:pt idx="8">
                  <c:v>270669</c:v>
                </c:pt>
                <c:pt idx="9">
                  <c:v>223147</c:v>
                </c:pt>
                <c:pt idx="10">
                  <c:v>165777</c:v>
                </c:pt>
                <c:pt idx="12">
                  <c:v>2755370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81-49B4-9DC4-1FA744A7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81-49B4-9DC4-1FA744A745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81-49B4-9DC4-1FA744A745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81-49B4-9DC4-1FA744A745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81-49B4-9DC4-1FA744A745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81-49B4-9DC4-1FA744A745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81-49B4-9DC4-1FA744A745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81-49B4-9DC4-1FA744A745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81-49B4-9DC4-1FA744A745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81-49B4-9DC4-1FA744A745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81-49B4-9DC4-1FA744A745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81-49B4-9DC4-1FA744A745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81-49B4-9DC4-1FA744A745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81-49B4-9DC4-1FA744A745D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0.49857983050585819</c:v>
                </c:pt>
                <c:pt idx="1">
                  <c:v>8.4222548098691119E-2</c:v>
                </c:pt>
                <c:pt idx="2">
                  <c:v>9.728676118221613E-2</c:v>
                </c:pt>
                <c:pt idx="3">
                  <c:v>4.715243692887916E-2</c:v>
                </c:pt>
                <c:pt idx="4">
                  <c:v>-0.10640752128574793</c:v>
                </c:pt>
                <c:pt idx="5">
                  <c:v>3.1121536567806363E-3</c:v>
                </c:pt>
                <c:pt idx="6">
                  <c:v>-1.7050361347211496E-2</c:v>
                </c:pt>
                <c:pt idx="7">
                  <c:v>5.4469038664928249E-2</c:v>
                </c:pt>
                <c:pt idx="8">
                  <c:v>-5.904009010888156E-2</c:v>
                </c:pt>
                <c:pt idx="9">
                  <c:v>-3.9864550883775385E-2</c:v>
                </c:pt>
                <c:pt idx="10">
                  <c:v>-0.17877701049210859</c:v>
                </c:pt>
                <c:pt idx="12">
                  <c:v>1.1946713010418053E-2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81-49B4-9DC4-1FA744A745DB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0.10189268181947164</c:v>
                </c:pt>
                <c:pt idx="1">
                  <c:v>-9.4523093640219713E-3</c:v>
                </c:pt>
                <c:pt idx="2">
                  <c:v>7.7988230057861596E-3</c:v>
                </c:pt>
                <c:pt idx="3">
                  <c:v>-0.17228649638849614</c:v>
                </c:pt>
                <c:pt idx="4">
                  <c:v>-0.25403690702392834</c:v>
                </c:pt>
                <c:pt idx="5">
                  <c:v>-0.14375895643702319</c:v>
                </c:pt>
                <c:pt idx="6">
                  <c:v>-8.6429271100385785E-2</c:v>
                </c:pt>
                <c:pt idx="7">
                  <c:v>-7.6434438403365612E-2</c:v>
                </c:pt>
                <c:pt idx="8">
                  <c:v>-0.13786227787138761</c:v>
                </c:pt>
                <c:pt idx="9">
                  <c:v>-7.8575085887949259E-2</c:v>
                </c:pt>
                <c:pt idx="10">
                  <c:v>-0.23382631603272175</c:v>
                </c:pt>
                <c:pt idx="12">
                  <c:v>-0.11026946980795704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81-49B4-9DC4-1FA744A7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58-4537-B3BA-6DE2617400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12040</c:v>
                </c:pt>
                <c:pt idx="1">
                  <c:v>9796</c:v>
                </c:pt>
                <c:pt idx="2">
                  <c:v>12981</c:v>
                </c:pt>
                <c:pt idx="3">
                  <c:v>12555</c:v>
                </c:pt>
                <c:pt idx="4">
                  <c:v>8698</c:v>
                </c:pt>
                <c:pt idx="5">
                  <c:v>10084</c:v>
                </c:pt>
                <c:pt idx="6">
                  <c:v>12140</c:v>
                </c:pt>
                <c:pt idx="7">
                  <c:v>10486</c:v>
                </c:pt>
                <c:pt idx="8">
                  <c:v>9794</c:v>
                </c:pt>
                <c:pt idx="9">
                  <c:v>10952</c:v>
                </c:pt>
                <c:pt idx="10">
                  <c:v>11776</c:v>
                </c:pt>
                <c:pt idx="11">
                  <c:v>12560</c:v>
                </c:pt>
                <c:pt idx="12">
                  <c:v>133862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8-4537-B3BA-6DE261740019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58-4537-B3BA-6DE261740019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1367</c:v>
                </c:pt>
                <c:pt idx="1">
                  <c:v>495</c:v>
                </c:pt>
                <c:pt idx="2">
                  <c:v>546</c:v>
                </c:pt>
                <c:pt idx="3">
                  <c:v>1296</c:v>
                </c:pt>
                <c:pt idx="4">
                  <c:v>3849</c:v>
                </c:pt>
                <c:pt idx="5">
                  <c:v>5753</c:v>
                </c:pt>
                <c:pt idx="6">
                  <c:v>8901</c:v>
                </c:pt>
                <c:pt idx="7">
                  <c:v>11063</c:v>
                </c:pt>
                <c:pt idx="8">
                  <c:v>12066</c:v>
                </c:pt>
                <c:pt idx="9">
                  <c:v>16131</c:v>
                </c:pt>
                <c:pt idx="10">
                  <c:v>16640</c:v>
                </c:pt>
                <c:pt idx="11">
                  <c:v>15230</c:v>
                </c:pt>
                <c:pt idx="12">
                  <c:v>93337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58-4537-B3BA-6DE261740019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58-4537-B3BA-6DE2617400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11804</c:v>
                </c:pt>
                <c:pt idx="1">
                  <c:v>13448</c:v>
                </c:pt>
                <c:pt idx="2">
                  <c:v>12723</c:v>
                </c:pt>
                <c:pt idx="3">
                  <c:v>15015</c:v>
                </c:pt>
                <c:pt idx="4">
                  <c:v>9508</c:v>
                </c:pt>
                <c:pt idx="5">
                  <c:v>8661</c:v>
                </c:pt>
                <c:pt idx="6">
                  <c:v>14155</c:v>
                </c:pt>
                <c:pt idx="7">
                  <c:v>10204</c:v>
                </c:pt>
                <c:pt idx="8">
                  <c:v>10921</c:v>
                </c:pt>
                <c:pt idx="9">
                  <c:v>13398</c:v>
                </c:pt>
                <c:pt idx="10">
                  <c:v>12499</c:v>
                </c:pt>
                <c:pt idx="11">
                  <c:v>13797</c:v>
                </c:pt>
                <c:pt idx="12">
                  <c:v>146133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58-4537-B3BA-6DE261740019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58-4537-B3BA-6DE2617400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58-4537-B3BA-6DE2617400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12734</c:v>
                </c:pt>
                <c:pt idx="1">
                  <c:v>12998</c:v>
                </c:pt>
                <c:pt idx="2">
                  <c:v>11046</c:v>
                </c:pt>
                <c:pt idx="3">
                  <c:v>12403</c:v>
                </c:pt>
                <c:pt idx="4">
                  <c:v>11520</c:v>
                </c:pt>
                <c:pt idx="5">
                  <c:v>9465</c:v>
                </c:pt>
                <c:pt idx="6">
                  <c:v>15668</c:v>
                </c:pt>
                <c:pt idx="7">
                  <c:v>11972</c:v>
                </c:pt>
                <c:pt idx="8">
                  <c:v>11159</c:v>
                </c:pt>
                <c:pt idx="9">
                  <c:v>14601</c:v>
                </c:pt>
                <c:pt idx="10">
                  <c:v>13181</c:v>
                </c:pt>
                <c:pt idx="12">
                  <c:v>136747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58-4537-B3BA-6DE261740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58-4537-B3BA-6DE2617400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58-4537-B3BA-6DE2617400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58-4537-B3BA-6DE2617400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58-4537-B3BA-6DE2617400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58-4537-B3BA-6DE2617400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58-4537-B3BA-6DE2617400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58-4537-B3BA-6DE2617400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58-4537-B3BA-6DE2617400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58-4537-B3BA-6DE2617400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58-4537-B3BA-6DE2617400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58-4537-B3BA-6DE2617400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58-4537-B3BA-6DE2617400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58-4537-B3BA-6DE261740019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7.8786851914605327E-2</c:v>
                </c:pt>
                <c:pt idx="1">
                  <c:v>-3.3462224866151136E-2</c:v>
                </c:pt>
                <c:pt idx="2">
                  <c:v>-0.1318085357227069</c:v>
                </c:pt>
                <c:pt idx="3">
                  <c:v>-0.173959373959374</c:v>
                </c:pt>
                <c:pt idx="4">
                  <c:v>0.21161127471602859</c:v>
                </c:pt>
                <c:pt idx="5">
                  <c:v>9.2829927260131617E-2</c:v>
                </c:pt>
                <c:pt idx="6">
                  <c:v>0.10688802543270937</c:v>
                </c:pt>
                <c:pt idx="7">
                  <c:v>0.17326538612308906</c:v>
                </c:pt>
                <c:pt idx="8">
                  <c:v>2.1792876110246384E-2</c:v>
                </c:pt>
                <c:pt idx="9">
                  <c:v>8.9789520824003599E-2</c:v>
                </c:pt>
                <c:pt idx="10">
                  <c:v>5.4564365149212035E-2</c:v>
                </c:pt>
                <c:pt idx="12">
                  <c:v>3.3331822028775271E-2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58-4537-B3BA-6DE261740019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5.7641196013288987E-2</c:v>
                </c:pt>
                <c:pt idx="1">
                  <c:v>0.32686810943242151</c:v>
                </c:pt>
                <c:pt idx="2">
                  <c:v>-0.14906401663970414</c:v>
                </c:pt>
                <c:pt idx="3">
                  <c:v>-1.210673038630028E-2</c:v>
                </c:pt>
                <c:pt idx="4">
                  <c:v>0.32444240055185092</c:v>
                </c:pt>
                <c:pt idx="5">
                  <c:v>-6.1384371281237637E-2</c:v>
                </c:pt>
                <c:pt idx="6">
                  <c:v>0.2906095551894563</c:v>
                </c:pt>
                <c:pt idx="7">
                  <c:v>0.14171275987030318</c:v>
                </c:pt>
                <c:pt idx="8">
                  <c:v>0.13937104349601803</c:v>
                </c:pt>
                <c:pt idx="9">
                  <c:v>0.33318115412710014</c:v>
                </c:pt>
                <c:pt idx="10">
                  <c:v>0.11931046195652173</c:v>
                </c:pt>
                <c:pt idx="12">
                  <c:v>0.12732683715025317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58-4537-B3BA-6DE261740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24-4828-8813-38BD71D8E4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59187</c:v>
                </c:pt>
                <c:pt idx="1">
                  <c:v>55219</c:v>
                </c:pt>
                <c:pt idx="2">
                  <c:v>84400</c:v>
                </c:pt>
                <c:pt idx="3">
                  <c:v>105594</c:v>
                </c:pt>
                <c:pt idx="4">
                  <c:v>115025</c:v>
                </c:pt>
                <c:pt idx="5">
                  <c:v>137127</c:v>
                </c:pt>
                <c:pt idx="6">
                  <c:v>166516</c:v>
                </c:pt>
                <c:pt idx="7">
                  <c:v>207954</c:v>
                </c:pt>
                <c:pt idx="8">
                  <c:v>117777</c:v>
                </c:pt>
                <c:pt idx="9">
                  <c:v>106569</c:v>
                </c:pt>
                <c:pt idx="10">
                  <c:v>66437</c:v>
                </c:pt>
                <c:pt idx="11">
                  <c:v>79428</c:v>
                </c:pt>
                <c:pt idx="12">
                  <c:v>1301233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24-4828-8813-38BD71D8E408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24-4828-8813-38BD71D8E408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32446</c:v>
                </c:pt>
                <c:pt idx="1">
                  <c:v>41356</c:v>
                </c:pt>
                <c:pt idx="2">
                  <c:v>64979</c:v>
                </c:pt>
                <c:pt idx="3">
                  <c:v>80869</c:v>
                </c:pt>
                <c:pt idx="4">
                  <c:v>102292</c:v>
                </c:pt>
                <c:pt idx="5">
                  <c:v>102740</c:v>
                </c:pt>
                <c:pt idx="6">
                  <c:v>151642</c:v>
                </c:pt>
                <c:pt idx="7">
                  <c:v>169403</c:v>
                </c:pt>
                <c:pt idx="8">
                  <c:v>123314</c:v>
                </c:pt>
                <c:pt idx="9">
                  <c:v>109899</c:v>
                </c:pt>
                <c:pt idx="10">
                  <c:v>62575</c:v>
                </c:pt>
                <c:pt idx="11">
                  <c:v>75264</c:v>
                </c:pt>
                <c:pt idx="12">
                  <c:v>1116779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24-4828-8813-38BD71D8E408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24-4828-8813-38BD71D8E4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59719</c:v>
                </c:pt>
                <c:pt idx="1">
                  <c:v>62522</c:v>
                </c:pt>
                <c:pt idx="2">
                  <c:v>65096</c:v>
                </c:pt>
                <c:pt idx="3">
                  <c:v>104424</c:v>
                </c:pt>
                <c:pt idx="4">
                  <c:v>103104</c:v>
                </c:pt>
                <c:pt idx="5">
                  <c:v>109327</c:v>
                </c:pt>
                <c:pt idx="6">
                  <c:v>184376</c:v>
                </c:pt>
                <c:pt idx="7">
                  <c:v>167122</c:v>
                </c:pt>
                <c:pt idx="8">
                  <c:v>101561</c:v>
                </c:pt>
                <c:pt idx="9">
                  <c:v>96947</c:v>
                </c:pt>
                <c:pt idx="10">
                  <c:v>75053</c:v>
                </c:pt>
                <c:pt idx="11">
                  <c:v>85417</c:v>
                </c:pt>
                <c:pt idx="12">
                  <c:v>1214668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24-4828-8813-38BD71D8E408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24-4828-8813-38BD71D8E4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24-4828-8813-38BD71D8E4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87686</c:v>
                </c:pt>
                <c:pt idx="1">
                  <c:v>66694</c:v>
                </c:pt>
                <c:pt idx="2">
                  <c:v>70695</c:v>
                </c:pt>
                <c:pt idx="3">
                  <c:v>118128</c:v>
                </c:pt>
                <c:pt idx="4">
                  <c:v>96371</c:v>
                </c:pt>
                <c:pt idx="5">
                  <c:v>143044</c:v>
                </c:pt>
                <c:pt idx="6">
                  <c:v>178093</c:v>
                </c:pt>
                <c:pt idx="7">
                  <c:v>168986</c:v>
                </c:pt>
                <c:pt idx="8">
                  <c:v>141240</c:v>
                </c:pt>
                <c:pt idx="9">
                  <c:v>91448</c:v>
                </c:pt>
                <c:pt idx="10">
                  <c:v>74378</c:v>
                </c:pt>
                <c:pt idx="12">
                  <c:v>1236763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24-4828-8813-38BD71D8E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24-4828-8813-38BD71D8E4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24-4828-8813-38BD71D8E4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24-4828-8813-38BD71D8E4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24-4828-8813-38BD71D8E4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24-4828-8813-38BD71D8E4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24-4828-8813-38BD71D8E4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24-4828-8813-38BD71D8E4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24-4828-8813-38BD71D8E4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24-4828-8813-38BD71D8E4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24-4828-8813-38BD71D8E4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24-4828-8813-38BD71D8E4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24-4828-8813-38BD71D8E4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24-4828-8813-38BD71D8E408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0.46830991811651224</c:v>
                </c:pt>
                <c:pt idx="1">
                  <c:v>6.672851156392956E-2</c:v>
                </c:pt>
                <c:pt idx="2">
                  <c:v>8.6011429273687989E-2</c:v>
                </c:pt>
                <c:pt idx="3">
                  <c:v>0.13123419903470457</c:v>
                </c:pt>
                <c:pt idx="4">
                  <c:v>-6.5302995034140277E-2</c:v>
                </c:pt>
                <c:pt idx="5">
                  <c:v>0.30840506004921009</c:v>
                </c:pt>
                <c:pt idx="6">
                  <c:v>-3.4077103310626078E-2</c:v>
                </c:pt>
                <c:pt idx="7">
                  <c:v>1.1153528559974202E-2</c:v>
                </c:pt>
                <c:pt idx="8">
                  <c:v>0.39069130867163571</c:v>
                </c:pt>
                <c:pt idx="9">
                  <c:v>-5.6721713926165873E-2</c:v>
                </c:pt>
                <c:pt idx="10">
                  <c:v>-8.9936444912261937E-3</c:v>
                </c:pt>
                <c:pt idx="12">
                  <c:v>9.5206468712447423E-2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24-4828-8813-38BD71D8E408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0.48150776352915337</c:v>
                </c:pt>
                <c:pt idx="1">
                  <c:v>0.20780890635469684</c:v>
                </c:pt>
                <c:pt idx="2">
                  <c:v>-0.16238151658767774</c:v>
                </c:pt>
                <c:pt idx="3">
                  <c:v>0.11869992613216662</c:v>
                </c:pt>
                <c:pt idx="4">
                  <c:v>-0.16217344055640082</c:v>
                </c:pt>
                <c:pt idx="5">
                  <c:v>4.3149780860078701E-2</c:v>
                </c:pt>
                <c:pt idx="6">
                  <c:v>6.9524850464820265E-2</c:v>
                </c:pt>
                <c:pt idx="7">
                  <c:v>-0.1873875953335834</c:v>
                </c:pt>
                <c:pt idx="8">
                  <c:v>0.19921546651723165</c:v>
                </c:pt>
                <c:pt idx="9">
                  <c:v>-0.14188929238333847</c:v>
                </c:pt>
                <c:pt idx="10">
                  <c:v>0.11952676972169129</c:v>
                </c:pt>
                <c:pt idx="12">
                  <c:v>1.2242542795290579E-2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24-4828-8813-38BD71D8E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FA-4432-90F7-8D0C13BBF5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2712602</c:v>
                </c:pt>
                <c:pt idx="1">
                  <c:v>2482200</c:v>
                </c:pt>
                <c:pt idx="2">
                  <c:v>2633990</c:v>
                </c:pt>
                <c:pt idx="3">
                  <c:v>2266664</c:v>
                </c:pt>
                <c:pt idx="4">
                  <c:v>2083632</c:v>
                </c:pt>
                <c:pt idx="5">
                  <c:v>2250824</c:v>
                </c:pt>
                <c:pt idx="6">
                  <c:v>2529491</c:v>
                </c:pt>
                <c:pt idx="7">
                  <c:v>2603629</c:v>
                </c:pt>
                <c:pt idx="8">
                  <c:v>2328655</c:v>
                </c:pt>
                <c:pt idx="9">
                  <c:v>2499933</c:v>
                </c:pt>
                <c:pt idx="10">
                  <c:v>2469680</c:v>
                </c:pt>
                <c:pt idx="11">
                  <c:v>2559533</c:v>
                </c:pt>
                <c:pt idx="12">
                  <c:v>29420833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FA-4432-90F7-8D0C13BBF532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FA-4432-90F7-8D0C13BBF532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205112</c:v>
                </c:pt>
                <c:pt idx="1">
                  <c:v>188881</c:v>
                </c:pt>
                <c:pt idx="2">
                  <c:v>242445</c:v>
                </c:pt>
                <c:pt idx="3">
                  <c:v>257256</c:v>
                </c:pt>
                <c:pt idx="4">
                  <c:v>305650</c:v>
                </c:pt>
                <c:pt idx="5">
                  <c:v>416108</c:v>
                </c:pt>
                <c:pt idx="6">
                  <c:v>802126</c:v>
                </c:pt>
                <c:pt idx="7">
                  <c:v>1220783</c:v>
                </c:pt>
                <c:pt idx="8">
                  <c:v>1393292</c:v>
                </c:pt>
                <c:pt idx="9">
                  <c:v>2000930</c:v>
                </c:pt>
                <c:pt idx="10">
                  <c:v>2147000</c:v>
                </c:pt>
                <c:pt idx="11">
                  <c:v>1872313</c:v>
                </c:pt>
                <c:pt idx="12">
                  <c:v>11051896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FA-4432-90F7-8D0C13BBF532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FA-4432-90F7-8D0C13BBF5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1828321</c:v>
                </c:pt>
                <c:pt idx="1">
                  <c:v>2025462</c:v>
                </c:pt>
                <c:pt idx="2">
                  <c:v>2378640</c:v>
                </c:pt>
                <c:pt idx="3">
                  <c:v>2319426</c:v>
                </c:pt>
                <c:pt idx="4">
                  <c:v>2007623</c:v>
                </c:pt>
                <c:pt idx="5">
                  <c:v>2044023</c:v>
                </c:pt>
                <c:pt idx="6">
                  <c:v>2429630</c:v>
                </c:pt>
                <c:pt idx="7">
                  <c:v>2555151</c:v>
                </c:pt>
                <c:pt idx="8">
                  <c:v>2181575</c:v>
                </c:pt>
                <c:pt idx="9">
                  <c:v>2480422</c:v>
                </c:pt>
                <c:pt idx="10">
                  <c:v>2484652</c:v>
                </c:pt>
                <c:pt idx="11">
                  <c:v>2516744</c:v>
                </c:pt>
                <c:pt idx="12">
                  <c:v>27251669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FA-4432-90F7-8D0C13BBF532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FA-4432-90F7-8D0C13BBF5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FA-4432-90F7-8D0C13BBF5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2648818</c:v>
                </c:pt>
                <c:pt idx="1">
                  <c:v>2572143</c:v>
                </c:pt>
                <c:pt idx="2">
                  <c:v>2608059</c:v>
                </c:pt>
                <c:pt idx="3">
                  <c:v>2350457</c:v>
                </c:pt>
                <c:pt idx="4">
                  <c:v>2142513</c:v>
                </c:pt>
                <c:pt idx="5">
                  <c:v>2250779</c:v>
                </c:pt>
                <c:pt idx="6">
                  <c:v>2550167</c:v>
                </c:pt>
                <c:pt idx="7">
                  <c:v>2630739</c:v>
                </c:pt>
                <c:pt idx="8">
                  <c:v>2391166</c:v>
                </c:pt>
                <c:pt idx="9">
                  <c:v>2741313</c:v>
                </c:pt>
                <c:pt idx="10">
                  <c:v>2724603</c:v>
                </c:pt>
                <c:pt idx="12">
                  <c:v>27610757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FA-4432-90F7-8D0C13BBF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FA-4432-90F7-8D0C13BBF5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FA-4432-90F7-8D0C13BBF5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FA-4432-90F7-8D0C13BBF5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FA-4432-90F7-8D0C13BBF5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FA-4432-90F7-8D0C13BBF5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FA-4432-90F7-8D0C13BBF5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FA-4432-90F7-8D0C13BBF5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FA-4432-90F7-8D0C13BBF5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FA-4432-90F7-8D0C13BBF5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FA-4432-90F7-8D0C13BBF5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FA-4432-90F7-8D0C13BBF5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FA-4432-90F7-8D0C13BBF5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FA-4432-90F7-8D0C13BBF532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0.44877075743263894</c:v>
                </c:pt>
                <c:pt idx="1">
                  <c:v>0.26990434774880989</c:v>
                </c:pt>
                <c:pt idx="2">
                  <c:v>9.6449651901927114E-2</c:v>
                </c:pt>
                <c:pt idx="3">
                  <c:v>1.3378741119570048E-2</c:v>
                </c:pt>
                <c:pt idx="4">
                  <c:v>6.7188909471549207E-2</c:v>
                </c:pt>
                <c:pt idx="5">
                  <c:v>0.1011515036768178</c:v>
                </c:pt>
                <c:pt idx="6">
                  <c:v>4.9611257681210663E-2</c:v>
                </c:pt>
                <c:pt idx="7">
                  <c:v>2.9582596097060376E-2</c:v>
                </c:pt>
                <c:pt idx="8">
                  <c:v>9.6073249830970653E-2</c:v>
                </c:pt>
                <c:pt idx="9">
                  <c:v>0.105180086291768</c:v>
                </c:pt>
                <c:pt idx="10">
                  <c:v>9.6573282697134166E-2</c:v>
                </c:pt>
                <c:pt idx="12">
                  <c:v>0.11626604891666337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FA-4432-90F7-8D0C13BBF532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-2.3513954498300849E-2</c:v>
                </c:pt>
                <c:pt idx="1">
                  <c:v>3.6235194585448438E-2</c:v>
                </c:pt>
                <c:pt idx="2">
                  <c:v>-9.8447602306767079E-3</c:v>
                </c:pt>
                <c:pt idx="3">
                  <c:v>3.696754349122755E-2</c:v>
                </c:pt>
                <c:pt idx="4">
                  <c:v>2.8258828814301085E-2</c:v>
                </c:pt>
                <c:pt idx="5">
                  <c:v>-1.9992678236935291E-5</c:v>
                </c:pt>
                <c:pt idx="6">
                  <c:v>8.1739765035733214E-3</c:v>
                </c:pt>
                <c:pt idx="7">
                  <c:v>1.0412389783644338E-2</c:v>
                </c:pt>
                <c:pt idx="8">
                  <c:v>2.6844251295275567E-2</c:v>
                </c:pt>
                <c:pt idx="9">
                  <c:v>9.6554587662949443E-2</c:v>
                </c:pt>
                <c:pt idx="10">
                  <c:v>0.10322106507725692</c:v>
                </c:pt>
                <c:pt idx="12">
                  <c:v>2.7900995111926896E-2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FA-4432-90F7-8D0C13BBF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29-4DCF-BF48-49BBC39D8C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1039815</c:v>
                </c:pt>
                <c:pt idx="1">
                  <c:v>959254</c:v>
                </c:pt>
                <c:pt idx="2">
                  <c:v>1054463</c:v>
                </c:pt>
                <c:pt idx="3">
                  <c:v>1007987</c:v>
                </c:pt>
                <c:pt idx="4">
                  <c:v>1070717</c:v>
                </c:pt>
                <c:pt idx="5">
                  <c:v>1174425</c:v>
                </c:pt>
                <c:pt idx="6">
                  <c:v>1253069</c:v>
                </c:pt>
                <c:pt idx="7">
                  <c:v>1284707</c:v>
                </c:pt>
                <c:pt idx="8">
                  <c:v>1184373</c:v>
                </c:pt>
                <c:pt idx="9">
                  <c:v>1158077</c:v>
                </c:pt>
                <c:pt idx="10">
                  <c:v>954894</c:v>
                </c:pt>
                <c:pt idx="11">
                  <c:v>1018249</c:v>
                </c:pt>
                <c:pt idx="12">
                  <c:v>13160030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9-4DCF-BF48-49BBC39D8CB3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29-4DCF-BF48-49BBC39D8CB3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34741</c:v>
                </c:pt>
                <c:pt idx="1">
                  <c:v>10447</c:v>
                </c:pt>
                <c:pt idx="2">
                  <c:v>12241</c:v>
                </c:pt>
                <c:pt idx="3">
                  <c:v>13729</c:v>
                </c:pt>
                <c:pt idx="4">
                  <c:v>14994</c:v>
                </c:pt>
                <c:pt idx="5">
                  <c:v>36911</c:v>
                </c:pt>
                <c:pt idx="6">
                  <c:v>115051</c:v>
                </c:pt>
                <c:pt idx="7">
                  <c:v>360702</c:v>
                </c:pt>
                <c:pt idx="8">
                  <c:v>513305</c:v>
                </c:pt>
                <c:pt idx="9">
                  <c:v>850312</c:v>
                </c:pt>
                <c:pt idx="10">
                  <c:v>780228</c:v>
                </c:pt>
                <c:pt idx="11">
                  <c:v>608137</c:v>
                </c:pt>
                <c:pt idx="12">
                  <c:v>3350798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29-4DCF-BF48-49BBC39D8CB3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29-4DCF-BF48-49BBC39D8C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624260</c:v>
                </c:pt>
                <c:pt idx="1">
                  <c:v>809079</c:v>
                </c:pt>
                <c:pt idx="2">
                  <c:v>1005364</c:v>
                </c:pt>
                <c:pt idx="3">
                  <c:v>1064117</c:v>
                </c:pt>
                <c:pt idx="4">
                  <c:v>1033439</c:v>
                </c:pt>
                <c:pt idx="5">
                  <c:v>1088743</c:v>
                </c:pt>
                <c:pt idx="6">
                  <c:v>1256894</c:v>
                </c:pt>
                <c:pt idx="7">
                  <c:v>1344872</c:v>
                </c:pt>
                <c:pt idx="8">
                  <c:v>1155744</c:v>
                </c:pt>
                <c:pt idx="9">
                  <c:v>1232885</c:v>
                </c:pt>
                <c:pt idx="10">
                  <c:v>999210</c:v>
                </c:pt>
                <c:pt idx="11">
                  <c:v>1043010</c:v>
                </c:pt>
                <c:pt idx="12">
                  <c:v>12657617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29-4DCF-BF48-49BBC39D8CB3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29-4DCF-BF48-49BBC39D8C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29-4DCF-BF48-49BBC39D8C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996744</c:v>
                </c:pt>
                <c:pt idx="1">
                  <c:v>976969</c:v>
                </c:pt>
                <c:pt idx="2">
                  <c:v>1094218</c:v>
                </c:pt>
                <c:pt idx="3">
                  <c:v>1041525</c:v>
                </c:pt>
                <c:pt idx="4">
                  <c:v>1119114</c:v>
                </c:pt>
                <c:pt idx="5">
                  <c:v>1199939</c:v>
                </c:pt>
                <c:pt idx="6">
                  <c:v>1302324</c:v>
                </c:pt>
                <c:pt idx="7">
                  <c:v>1338126</c:v>
                </c:pt>
                <c:pt idx="8">
                  <c:v>1286861</c:v>
                </c:pt>
                <c:pt idx="9">
                  <c:v>1325573</c:v>
                </c:pt>
                <c:pt idx="10">
                  <c:v>1105039</c:v>
                </c:pt>
                <c:pt idx="12">
                  <c:v>12786432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29-4DCF-BF48-49BBC39D8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29-4DCF-BF48-49BBC39D8C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29-4DCF-BF48-49BBC39D8C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29-4DCF-BF48-49BBC39D8C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29-4DCF-BF48-49BBC39D8C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29-4DCF-BF48-49BBC39D8C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29-4DCF-BF48-49BBC39D8C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29-4DCF-BF48-49BBC39D8C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29-4DCF-BF48-49BBC39D8C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29-4DCF-BF48-49BBC39D8C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29-4DCF-BF48-49BBC39D8C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29-4DCF-BF48-49BBC39D8C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29-4DCF-BF48-49BBC39D8C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29-4DCF-BF48-49BBC39D8CB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0.59668087015025795</c:v>
                </c:pt>
                <c:pt idx="1">
                  <c:v>0.20750754870661581</c:v>
                </c:pt>
                <c:pt idx="2">
                  <c:v>8.8379930055183964E-2</c:v>
                </c:pt>
                <c:pt idx="3">
                  <c:v>-2.1230748122621823E-2</c:v>
                </c:pt>
                <c:pt idx="4">
                  <c:v>8.2902812841396445E-2</c:v>
                </c:pt>
                <c:pt idx="5">
                  <c:v>0.10213245917539759</c:v>
                </c:pt>
                <c:pt idx="6">
                  <c:v>3.6144654998750969E-2</c:v>
                </c:pt>
                <c:pt idx="7">
                  <c:v>-5.016090750643909E-3</c:v>
                </c:pt>
                <c:pt idx="8">
                  <c:v>0.11344813384278862</c:v>
                </c:pt>
                <c:pt idx="9">
                  <c:v>7.5179761291604752E-2</c:v>
                </c:pt>
                <c:pt idx="10">
                  <c:v>0.10591267101009794</c:v>
                </c:pt>
                <c:pt idx="12">
                  <c:v>0.10089235046868139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29-4DCF-BF48-49BBC39D8CB3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-4.1421791376350603E-2</c:v>
                </c:pt>
                <c:pt idx="1">
                  <c:v>1.846747576762775E-2</c:v>
                </c:pt>
                <c:pt idx="2">
                  <c:v>3.770165477593812E-2</c:v>
                </c:pt>
                <c:pt idx="3">
                  <c:v>3.3272254503282195E-2</c:v>
                </c:pt>
                <c:pt idx="4">
                  <c:v>4.5200552526951654E-2</c:v>
                </c:pt>
                <c:pt idx="5">
                  <c:v>2.1724673776528869E-2</c:v>
                </c:pt>
                <c:pt idx="6">
                  <c:v>3.9307492245040043E-2</c:v>
                </c:pt>
                <c:pt idx="7">
                  <c:v>4.1580687269548555E-2</c:v>
                </c:pt>
                <c:pt idx="8">
                  <c:v>8.6533549819187039E-2</c:v>
                </c:pt>
                <c:pt idx="9">
                  <c:v>0.14463286983508006</c:v>
                </c:pt>
                <c:pt idx="10">
                  <c:v>0.15723734781033283</c:v>
                </c:pt>
                <c:pt idx="12">
                  <c:v>5.3093611225568882E-2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29-4DCF-BF48-49BBC39D8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A-4C6E-8C76-8D2CD245AA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457415</c:v>
                </c:pt>
                <c:pt idx="1">
                  <c:v>397543</c:v>
                </c:pt>
                <c:pt idx="2">
                  <c:v>417631</c:v>
                </c:pt>
                <c:pt idx="3">
                  <c:v>337995</c:v>
                </c:pt>
                <c:pt idx="4">
                  <c:v>294777</c:v>
                </c:pt>
                <c:pt idx="5">
                  <c:v>320983</c:v>
                </c:pt>
                <c:pt idx="6">
                  <c:v>336291</c:v>
                </c:pt>
                <c:pt idx="7">
                  <c:v>327484</c:v>
                </c:pt>
                <c:pt idx="8">
                  <c:v>358642</c:v>
                </c:pt>
                <c:pt idx="9">
                  <c:v>360471</c:v>
                </c:pt>
                <c:pt idx="10">
                  <c:v>411200</c:v>
                </c:pt>
                <c:pt idx="11">
                  <c:v>403671</c:v>
                </c:pt>
                <c:pt idx="12">
                  <c:v>4424103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A-4C6E-8C76-8D2CD245AAD2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FA-4C6E-8C76-8D2CD245AAD2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32334</c:v>
                </c:pt>
                <c:pt idx="1">
                  <c:v>32115</c:v>
                </c:pt>
                <c:pt idx="2">
                  <c:v>47243</c:v>
                </c:pt>
                <c:pt idx="3">
                  <c:v>40849</c:v>
                </c:pt>
                <c:pt idx="4">
                  <c:v>49950</c:v>
                </c:pt>
                <c:pt idx="5">
                  <c:v>81566</c:v>
                </c:pt>
                <c:pt idx="6">
                  <c:v>149984</c:v>
                </c:pt>
                <c:pt idx="7">
                  <c:v>162669</c:v>
                </c:pt>
                <c:pt idx="8">
                  <c:v>245802</c:v>
                </c:pt>
                <c:pt idx="9">
                  <c:v>298448</c:v>
                </c:pt>
                <c:pt idx="10">
                  <c:v>362841</c:v>
                </c:pt>
                <c:pt idx="11">
                  <c:v>303136</c:v>
                </c:pt>
                <c:pt idx="12">
                  <c:v>1806937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FA-4C6E-8C76-8D2CD245AAD2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FA-4C6E-8C76-8D2CD245AA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238924</c:v>
                </c:pt>
                <c:pt idx="1">
                  <c:v>234944</c:v>
                </c:pt>
                <c:pt idx="2">
                  <c:v>309470</c:v>
                </c:pt>
                <c:pt idx="3">
                  <c:v>278608</c:v>
                </c:pt>
                <c:pt idx="4">
                  <c:v>214787</c:v>
                </c:pt>
                <c:pt idx="5">
                  <c:v>232142</c:v>
                </c:pt>
                <c:pt idx="6">
                  <c:v>228057</c:v>
                </c:pt>
                <c:pt idx="7">
                  <c:v>236713</c:v>
                </c:pt>
                <c:pt idx="8">
                  <c:v>240568</c:v>
                </c:pt>
                <c:pt idx="9">
                  <c:v>256441</c:v>
                </c:pt>
                <c:pt idx="10">
                  <c:v>367823</c:v>
                </c:pt>
                <c:pt idx="11">
                  <c:v>330779</c:v>
                </c:pt>
                <c:pt idx="12">
                  <c:v>3169256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FA-4C6E-8C76-8D2CD245AAD2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FA-4C6E-8C76-8D2CD245AA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FA-4C6E-8C76-8D2CD245AA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354283</c:v>
                </c:pt>
                <c:pt idx="1">
                  <c:v>338200</c:v>
                </c:pt>
                <c:pt idx="2">
                  <c:v>343780</c:v>
                </c:pt>
                <c:pt idx="3">
                  <c:v>278156</c:v>
                </c:pt>
                <c:pt idx="4">
                  <c:v>236645</c:v>
                </c:pt>
                <c:pt idx="5">
                  <c:v>242760</c:v>
                </c:pt>
                <c:pt idx="6">
                  <c:v>228503</c:v>
                </c:pt>
                <c:pt idx="7">
                  <c:v>240134</c:v>
                </c:pt>
                <c:pt idx="8">
                  <c:v>263827</c:v>
                </c:pt>
                <c:pt idx="9">
                  <c:v>302013</c:v>
                </c:pt>
                <c:pt idx="10">
                  <c:v>398311</c:v>
                </c:pt>
                <c:pt idx="12">
                  <c:v>3226612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FA-4C6E-8C76-8D2CD245A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A-4C6E-8C76-8D2CD245AA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A-4C6E-8C76-8D2CD245AA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A-4C6E-8C76-8D2CD245AA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FA-4C6E-8C76-8D2CD245AA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FA-4C6E-8C76-8D2CD245AA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FA-4C6E-8C76-8D2CD245AA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FA-4C6E-8C76-8D2CD245AA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FA-4C6E-8C76-8D2CD245AA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FA-4C6E-8C76-8D2CD245AA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FA-4C6E-8C76-8D2CD245AA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FA-4C6E-8C76-8D2CD245AA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FA-4C6E-8C76-8D2CD245AA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FA-4C6E-8C76-8D2CD245AAD2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0.4828271751686728</c:v>
                </c:pt>
                <c:pt idx="1">
                  <c:v>0.43949196404249524</c:v>
                </c:pt>
                <c:pt idx="2">
                  <c:v>0.11086696610333791</c:v>
                </c:pt>
                <c:pt idx="3">
                  <c:v>-1.6223511169816129E-3</c:v>
                </c:pt>
                <c:pt idx="4">
                  <c:v>0.10176593555475888</c:v>
                </c:pt>
                <c:pt idx="5">
                  <c:v>4.5739245806446061E-2</c:v>
                </c:pt>
                <c:pt idx="6">
                  <c:v>1.9556514380176804E-3</c:v>
                </c:pt>
                <c:pt idx="7">
                  <c:v>1.4452100222632547E-2</c:v>
                </c:pt>
                <c:pt idx="8">
                  <c:v>9.6683681952711931E-2</c:v>
                </c:pt>
                <c:pt idx="9">
                  <c:v>0.17770949263183344</c:v>
                </c:pt>
                <c:pt idx="10">
                  <c:v>8.2887693265510931E-2</c:v>
                </c:pt>
                <c:pt idx="12">
                  <c:v>0.13674058306620074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FA-4C6E-8C76-8D2CD245AAD2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-0.22546702666069107</c:v>
                </c:pt>
                <c:pt idx="1">
                  <c:v>-0.1492744181132607</c:v>
                </c:pt>
                <c:pt idx="2">
                  <c:v>-0.17683313738683193</c:v>
                </c:pt>
                <c:pt idx="3">
                  <c:v>-0.17704108048935641</c:v>
                </c:pt>
                <c:pt idx="4">
                  <c:v>-0.19720670201542179</c:v>
                </c:pt>
                <c:pt idx="5">
                  <c:v>-0.2436982643940645</c:v>
                </c:pt>
                <c:pt idx="6">
                  <c:v>-0.32052002581097916</c:v>
                </c:pt>
                <c:pt idx="7">
                  <c:v>-0.26673058836462238</c:v>
                </c:pt>
                <c:pt idx="8">
                  <c:v>-0.26437227095543747</c:v>
                </c:pt>
                <c:pt idx="9">
                  <c:v>-0.16217115939978533</c:v>
                </c:pt>
                <c:pt idx="10">
                  <c:v>-3.1344844357976687E-2</c:v>
                </c:pt>
                <c:pt idx="12">
                  <c:v>-0.19744644356626351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FA-4C6E-8C76-8D2CD245A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F5-4823-948C-CF98DCCAE0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101986</c:v>
                </c:pt>
                <c:pt idx="1">
                  <c:v>112064</c:v>
                </c:pt>
                <c:pt idx="2">
                  <c:v>91891</c:v>
                </c:pt>
                <c:pt idx="3">
                  <c:v>110366</c:v>
                </c:pt>
                <c:pt idx="4">
                  <c:v>94991</c:v>
                </c:pt>
                <c:pt idx="5">
                  <c:v>79884</c:v>
                </c:pt>
                <c:pt idx="6">
                  <c:v>103465</c:v>
                </c:pt>
                <c:pt idx="7">
                  <c:v>144376</c:v>
                </c:pt>
                <c:pt idx="8">
                  <c:v>88844</c:v>
                </c:pt>
                <c:pt idx="9">
                  <c:v>102739</c:v>
                </c:pt>
                <c:pt idx="10">
                  <c:v>76005</c:v>
                </c:pt>
                <c:pt idx="11">
                  <c:v>74211</c:v>
                </c:pt>
                <c:pt idx="12">
                  <c:v>1180822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5-4823-948C-CF98DCCAE0CE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F5-4823-948C-CF98DCCAE0CE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30295</c:v>
                </c:pt>
                <c:pt idx="1">
                  <c:v>42634</c:v>
                </c:pt>
                <c:pt idx="2">
                  <c:v>45051</c:v>
                </c:pt>
                <c:pt idx="3">
                  <c:v>31063</c:v>
                </c:pt>
                <c:pt idx="4">
                  <c:v>52639</c:v>
                </c:pt>
                <c:pt idx="5">
                  <c:v>48177</c:v>
                </c:pt>
                <c:pt idx="6">
                  <c:v>78936</c:v>
                </c:pt>
                <c:pt idx="7">
                  <c:v>120894</c:v>
                </c:pt>
                <c:pt idx="8">
                  <c:v>70250</c:v>
                </c:pt>
                <c:pt idx="9">
                  <c:v>99521</c:v>
                </c:pt>
                <c:pt idx="10">
                  <c:v>103410</c:v>
                </c:pt>
                <c:pt idx="11">
                  <c:v>93032</c:v>
                </c:pt>
                <c:pt idx="12">
                  <c:v>815902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F5-4823-948C-CF98DCCAE0CE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F5-4823-948C-CF98DCCAE0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80394</c:v>
                </c:pt>
                <c:pt idx="1">
                  <c:v>114316</c:v>
                </c:pt>
                <c:pt idx="2">
                  <c:v>106845</c:v>
                </c:pt>
                <c:pt idx="3">
                  <c:v>114040</c:v>
                </c:pt>
                <c:pt idx="4">
                  <c:v>108904</c:v>
                </c:pt>
                <c:pt idx="5">
                  <c:v>75211</c:v>
                </c:pt>
                <c:pt idx="6">
                  <c:v>103512</c:v>
                </c:pt>
                <c:pt idx="7">
                  <c:v>143032</c:v>
                </c:pt>
                <c:pt idx="8">
                  <c:v>96299</c:v>
                </c:pt>
                <c:pt idx="9">
                  <c:v>129560</c:v>
                </c:pt>
                <c:pt idx="10">
                  <c:v>100560</c:v>
                </c:pt>
                <c:pt idx="11">
                  <c:v>115679</c:v>
                </c:pt>
                <c:pt idx="12">
                  <c:v>1288352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F5-4823-948C-CF98DCCAE0CE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F5-4823-948C-CF98DCCAE0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F5-4823-948C-CF98DCCAE0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126041</c:v>
                </c:pt>
                <c:pt idx="1">
                  <c:v>145020</c:v>
                </c:pt>
                <c:pt idx="2">
                  <c:v>131263</c:v>
                </c:pt>
                <c:pt idx="3">
                  <c:v>138315</c:v>
                </c:pt>
                <c:pt idx="4">
                  <c:v>106558</c:v>
                </c:pt>
                <c:pt idx="5">
                  <c:v>97312</c:v>
                </c:pt>
                <c:pt idx="6">
                  <c:v>120065</c:v>
                </c:pt>
                <c:pt idx="7">
                  <c:v>165297</c:v>
                </c:pt>
                <c:pt idx="8">
                  <c:v>113190</c:v>
                </c:pt>
                <c:pt idx="9">
                  <c:v>162308</c:v>
                </c:pt>
                <c:pt idx="10">
                  <c:v>119696</c:v>
                </c:pt>
                <c:pt idx="12">
                  <c:v>1425065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F5-4823-948C-CF98DCCAE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F5-4823-948C-CF98DCCAE0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F5-4823-948C-CF98DCCAE0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F5-4823-948C-CF98DCCAE0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F5-4823-948C-CF98DCCAE0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F5-4823-948C-CF98DCCAE0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F5-4823-948C-CF98DCCAE0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F5-4823-948C-CF98DCCAE0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F5-4823-948C-CF98DCCAE0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F5-4823-948C-CF98DCCAE0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F5-4823-948C-CF98DCCAE0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F5-4823-948C-CF98DCCAE0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F5-4823-948C-CF98DCCAE0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F5-4823-948C-CF98DCCAE0C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0.56779112869119586</c:v>
                </c:pt>
                <c:pt idx="1">
                  <c:v>0.26858882396165007</c:v>
                </c:pt>
                <c:pt idx="2">
                  <c:v>0.22853666526276384</c:v>
                </c:pt>
                <c:pt idx="3">
                  <c:v>0.21286390740091199</c:v>
                </c:pt>
                <c:pt idx="4">
                  <c:v>-2.154190846984505E-2</c:v>
                </c:pt>
                <c:pt idx="5">
                  <c:v>0.29385329273643479</c:v>
                </c:pt>
                <c:pt idx="6">
                  <c:v>0.15991382641626095</c:v>
                </c:pt>
                <c:pt idx="7">
                  <c:v>0.15566446669276801</c:v>
                </c:pt>
                <c:pt idx="8">
                  <c:v>0.17540161372392227</c:v>
                </c:pt>
                <c:pt idx="9">
                  <c:v>0.25276319851806117</c:v>
                </c:pt>
                <c:pt idx="10">
                  <c:v>0.19029435163086705</c:v>
                </c:pt>
                <c:pt idx="12">
                  <c:v>0.21522794504520859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F5-4823-948C-CF98DCCAE0CE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0.23586570705783139</c:v>
                </c:pt>
                <c:pt idx="1">
                  <c:v>0.29408195316961727</c:v>
                </c:pt>
                <c:pt idx="2">
                  <c:v>0.42846415862271603</c:v>
                </c:pt>
                <c:pt idx="3">
                  <c:v>0.25323922222423567</c:v>
                </c:pt>
                <c:pt idx="4">
                  <c:v>0.12176943078818003</c:v>
                </c:pt>
                <c:pt idx="5">
                  <c:v>0.21816634119473233</c:v>
                </c:pt>
                <c:pt idx="6">
                  <c:v>0.16044072874885229</c:v>
                </c:pt>
                <c:pt idx="7">
                  <c:v>0.14490635562697407</c:v>
                </c:pt>
                <c:pt idx="8">
                  <c:v>0.27403088559722666</c:v>
                </c:pt>
                <c:pt idx="9">
                  <c:v>0.57980903065048328</c:v>
                </c:pt>
                <c:pt idx="10">
                  <c:v>0.57484376027892892</c:v>
                </c:pt>
                <c:pt idx="12">
                  <c:v>0.28777411393886387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F5-4823-948C-CF98DCCAE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21-4720-85F6-B531D9E91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104676</c:v>
                </c:pt>
                <c:pt idx="1">
                  <c:v>83167</c:v>
                </c:pt>
                <c:pt idx="2">
                  <c:v>99533</c:v>
                </c:pt>
                <c:pt idx="3">
                  <c:v>91023</c:v>
                </c:pt>
                <c:pt idx="4">
                  <c:v>67755</c:v>
                </c:pt>
                <c:pt idx="5">
                  <c:v>80965</c:v>
                </c:pt>
                <c:pt idx="6">
                  <c:v>102444</c:v>
                </c:pt>
                <c:pt idx="7">
                  <c:v>87661</c:v>
                </c:pt>
                <c:pt idx="8">
                  <c:v>85629</c:v>
                </c:pt>
                <c:pt idx="9">
                  <c:v>81111</c:v>
                </c:pt>
                <c:pt idx="10">
                  <c:v>90274</c:v>
                </c:pt>
                <c:pt idx="11">
                  <c:v>110575</c:v>
                </c:pt>
                <c:pt idx="12">
                  <c:v>1084813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21-4720-85F6-B531D9E91F6D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21-4720-85F6-B531D9E91F6D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15935</c:v>
                </c:pt>
                <c:pt idx="1">
                  <c:v>5298</c:v>
                </c:pt>
                <c:pt idx="2">
                  <c:v>5757</c:v>
                </c:pt>
                <c:pt idx="3">
                  <c:v>10928</c:v>
                </c:pt>
                <c:pt idx="4">
                  <c:v>24046</c:v>
                </c:pt>
                <c:pt idx="5">
                  <c:v>44724</c:v>
                </c:pt>
                <c:pt idx="6">
                  <c:v>73800</c:v>
                </c:pt>
                <c:pt idx="7">
                  <c:v>86619</c:v>
                </c:pt>
                <c:pt idx="8">
                  <c:v>99484</c:v>
                </c:pt>
                <c:pt idx="9">
                  <c:v>104460</c:v>
                </c:pt>
                <c:pt idx="10">
                  <c:v>143003</c:v>
                </c:pt>
                <c:pt idx="11">
                  <c:v>112413</c:v>
                </c:pt>
                <c:pt idx="12">
                  <c:v>726467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21-4720-85F6-B531D9E91F6D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21-4720-85F6-B531D9E91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99130</c:v>
                </c:pt>
                <c:pt idx="1">
                  <c:v>91920</c:v>
                </c:pt>
                <c:pt idx="2">
                  <c:v>104961</c:v>
                </c:pt>
                <c:pt idx="3">
                  <c:v>107027</c:v>
                </c:pt>
                <c:pt idx="4">
                  <c:v>72154</c:v>
                </c:pt>
                <c:pt idx="5">
                  <c:v>69929</c:v>
                </c:pt>
                <c:pt idx="6">
                  <c:v>112629</c:v>
                </c:pt>
                <c:pt idx="7">
                  <c:v>82193</c:v>
                </c:pt>
                <c:pt idx="8">
                  <c:v>86458</c:v>
                </c:pt>
                <c:pt idx="9">
                  <c:v>88293</c:v>
                </c:pt>
                <c:pt idx="10">
                  <c:v>104326</c:v>
                </c:pt>
                <c:pt idx="11">
                  <c:v>105632</c:v>
                </c:pt>
                <c:pt idx="12">
                  <c:v>1124652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21-4720-85F6-B531D9E91F6D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21-4720-85F6-B531D9E91F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21-4720-85F6-B531D9E91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106604</c:v>
                </c:pt>
                <c:pt idx="1">
                  <c:v>100713</c:v>
                </c:pt>
                <c:pt idx="2">
                  <c:v>85919</c:v>
                </c:pt>
                <c:pt idx="3">
                  <c:v>87599</c:v>
                </c:pt>
                <c:pt idx="4">
                  <c:v>86039</c:v>
                </c:pt>
                <c:pt idx="5">
                  <c:v>73982</c:v>
                </c:pt>
                <c:pt idx="6">
                  <c:v>124358</c:v>
                </c:pt>
                <c:pt idx="7">
                  <c:v>95269</c:v>
                </c:pt>
                <c:pt idx="8">
                  <c:v>88893</c:v>
                </c:pt>
                <c:pt idx="9">
                  <c:v>101995</c:v>
                </c:pt>
                <c:pt idx="10">
                  <c:v>107436</c:v>
                </c:pt>
                <c:pt idx="12">
                  <c:v>1058807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21-4720-85F6-B531D9E91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21-4720-85F6-B531D9E91F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21-4720-85F6-B531D9E91F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21-4720-85F6-B531D9E91F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21-4720-85F6-B531D9E91F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21-4720-85F6-B531D9E91F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21-4720-85F6-B531D9E91F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21-4720-85F6-B531D9E91F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21-4720-85F6-B531D9E91F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21-4720-85F6-B531D9E91F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21-4720-85F6-B531D9E91F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21-4720-85F6-B531D9E91F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21-4720-85F6-B531D9E91F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21-4720-85F6-B531D9E91F6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7.5395944719055752E-2</c:v>
                </c:pt>
                <c:pt idx="1">
                  <c:v>9.5659268929503938E-2</c:v>
                </c:pt>
                <c:pt idx="2">
                  <c:v>-0.18141976543668603</c:v>
                </c:pt>
                <c:pt idx="3">
                  <c:v>-0.18152428826370914</c:v>
                </c:pt>
                <c:pt idx="4">
                  <c:v>0.19243562380464008</c:v>
                </c:pt>
                <c:pt idx="5">
                  <c:v>5.7958786769437554E-2</c:v>
                </c:pt>
                <c:pt idx="6">
                  <c:v>0.10413836578501101</c:v>
                </c:pt>
                <c:pt idx="7">
                  <c:v>0.15908897351355944</c:v>
                </c:pt>
                <c:pt idx="8">
                  <c:v>2.816396400564436E-2</c:v>
                </c:pt>
                <c:pt idx="9">
                  <c:v>0.1551878404856557</c:v>
                </c:pt>
                <c:pt idx="10">
                  <c:v>2.98104020090868E-2</c:v>
                </c:pt>
                <c:pt idx="12">
                  <c:v>3.9044375969068401E-2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21-4720-85F6-B531D9E91F6D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1.8418739730215128E-2</c:v>
                </c:pt>
                <c:pt idx="1">
                  <c:v>0.21097310231221522</c:v>
                </c:pt>
                <c:pt idx="2">
                  <c:v>-0.13677875679422902</c:v>
                </c:pt>
                <c:pt idx="3">
                  <c:v>-3.7616866066818244E-2</c:v>
                </c:pt>
                <c:pt idx="4">
                  <c:v>0.26985462327503495</c:v>
                </c:pt>
                <c:pt idx="5">
                  <c:v>-8.6247143827579809E-2</c:v>
                </c:pt>
                <c:pt idx="6">
                  <c:v>0.21391199094139246</c:v>
                </c:pt>
                <c:pt idx="7">
                  <c:v>8.6788879889574622E-2</c:v>
                </c:pt>
                <c:pt idx="8">
                  <c:v>3.811792733770103E-2</c:v>
                </c:pt>
                <c:pt idx="9">
                  <c:v>0.25747432530729486</c:v>
                </c:pt>
                <c:pt idx="10">
                  <c:v>0.19011010922303218</c:v>
                </c:pt>
                <c:pt idx="12">
                  <c:v>8.6805277560513927E-2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21-4720-85F6-B531D9E91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7D-4983-BE8B-A3BF7B3711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83128</c:v>
                </c:pt>
                <c:pt idx="1">
                  <c:v>87289</c:v>
                </c:pt>
                <c:pt idx="2">
                  <c:v>88897</c:v>
                </c:pt>
                <c:pt idx="3">
                  <c:v>97842</c:v>
                </c:pt>
                <c:pt idx="4">
                  <c:v>91202</c:v>
                </c:pt>
                <c:pt idx="5">
                  <c:v>81601</c:v>
                </c:pt>
                <c:pt idx="6">
                  <c:v>109558</c:v>
                </c:pt>
                <c:pt idx="7">
                  <c:v>136160</c:v>
                </c:pt>
                <c:pt idx="8">
                  <c:v>88702</c:v>
                </c:pt>
                <c:pt idx="9">
                  <c:v>97778</c:v>
                </c:pt>
                <c:pt idx="10">
                  <c:v>72557</c:v>
                </c:pt>
                <c:pt idx="11">
                  <c:v>82284</c:v>
                </c:pt>
                <c:pt idx="12">
                  <c:v>1116998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7D-4983-BE8B-A3BF7B37117F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7D-4983-BE8B-A3BF7B37117F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3178</c:v>
                </c:pt>
                <c:pt idx="1">
                  <c:v>3231</c:v>
                </c:pt>
                <c:pt idx="2">
                  <c:v>3661</c:v>
                </c:pt>
                <c:pt idx="3">
                  <c:v>3486</c:v>
                </c:pt>
                <c:pt idx="4">
                  <c:v>9469</c:v>
                </c:pt>
                <c:pt idx="5">
                  <c:v>43592</c:v>
                </c:pt>
                <c:pt idx="6">
                  <c:v>63536</c:v>
                </c:pt>
                <c:pt idx="7">
                  <c:v>96472</c:v>
                </c:pt>
                <c:pt idx="8">
                  <c:v>110449</c:v>
                </c:pt>
                <c:pt idx="9">
                  <c:v>146692</c:v>
                </c:pt>
                <c:pt idx="10">
                  <c:v>110264</c:v>
                </c:pt>
                <c:pt idx="11">
                  <c:v>97951</c:v>
                </c:pt>
                <c:pt idx="12">
                  <c:v>691981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7D-4983-BE8B-A3BF7B37117F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7D-4983-BE8B-A3BF7B3711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102811</c:v>
                </c:pt>
                <c:pt idx="1">
                  <c:v>93483</c:v>
                </c:pt>
                <c:pt idx="2">
                  <c:v>104674</c:v>
                </c:pt>
                <c:pt idx="3">
                  <c:v>109312</c:v>
                </c:pt>
                <c:pt idx="4">
                  <c:v>128308</c:v>
                </c:pt>
                <c:pt idx="5">
                  <c:v>92592</c:v>
                </c:pt>
                <c:pt idx="6">
                  <c:v>117669</c:v>
                </c:pt>
                <c:pt idx="7">
                  <c:v>145474</c:v>
                </c:pt>
                <c:pt idx="8">
                  <c:v>115899</c:v>
                </c:pt>
                <c:pt idx="9">
                  <c:v>100406</c:v>
                </c:pt>
                <c:pt idx="10">
                  <c:v>88047</c:v>
                </c:pt>
                <c:pt idx="11">
                  <c:v>89069</c:v>
                </c:pt>
                <c:pt idx="12">
                  <c:v>1287744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7D-4983-BE8B-A3BF7B37117F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7D-4983-BE8B-A3BF7B3711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7D-4983-BE8B-A3BF7B37117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99985</c:v>
                </c:pt>
                <c:pt idx="1">
                  <c:v>94411</c:v>
                </c:pt>
                <c:pt idx="2">
                  <c:v>92238</c:v>
                </c:pt>
                <c:pt idx="3">
                  <c:v>106948</c:v>
                </c:pt>
                <c:pt idx="4">
                  <c:v>104374</c:v>
                </c:pt>
                <c:pt idx="5">
                  <c:v>94837</c:v>
                </c:pt>
                <c:pt idx="6">
                  <c:v>122960</c:v>
                </c:pt>
                <c:pt idx="7">
                  <c:v>161643</c:v>
                </c:pt>
                <c:pt idx="8">
                  <c:v>115626</c:v>
                </c:pt>
                <c:pt idx="9">
                  <c:v>126881</c:v>
                </c:pt>
                <c:pt idx="10">
                  <c:v>96802</c:v>
                </c:pt>
                <c:pt idx="12">
                  <c:v>1216705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7D-4983-BE8B-A3BF7B371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7D-4983-BE8B-A3BF7B3711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D-4983-BE8B-A3BF7B3711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D-4983-BE8B-A3BF7B3711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7D-4983-BE8B-A3BF7B3711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7D-4983-BE8B-A3BF7B3711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7D-4983-BE8B-A3BF7B3711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7D-4983-BE8B-A3BF7B3711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7D-4983-BE8B-A3BF7B3711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7D-4983-BE8B-A3BF7B3711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7D-4983-BE8B-A3BF7B3711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7D-4983-BE8B-A3BF7B3711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7D-4983-BE8B-A3BF7B3711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7D-4983-BE8B-A3BF7B37117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-2.7487331122156178E-2</c:v>
                </c:pt>
                <c:pt idx="1">
                  <c:v>9.926938587764722E-3</c:v>
                </c:pt>
                <c:pt idx="2">
                  <c:v>-0.11880696256950152</c:v>
                </c:pt>
                <c:pt idx="3">
                  <c:v>-2.1626170960187374E-2</c:v>
                </c:pt>
                <c:pt idx="4">
                  <c:v>-0.18653552389562611</c:v>
                </c:pt>
                <c:pt idx="5">
                  <c:v>2.4246155175393191E-2</c:v>
                </c:pt>
                <c:pt idx="6">
                  <c:v>4.4965114006237927E-2</c:v>
                </c:pt>
                <c:pt idx="7">
                  <c:v>0.11114700908753461</c:v>
                </c:pt>
                <c:pt idx="8">
                  <c:v>-2.3554991846348461E-3</c:v>
                </c:pt>
                <c:pt idx="9">
                  <c:v>0.26367946138676968</c:v>
                </c:pt>
                <c:pt idx="10">
                  <c:v>9.9435528751689484E-2</c:v>
                </c:pt>
                <c:pt idx="12">
                  <c:v>1.5041608442655452E-2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7D-4983-BE8B-A3BF7B37117F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0.20278365893561734</c:v>
                </c:pt>
                <c:pt idx="1">
                  <c:v>8.1591036671287309E-2</c:v>
                </c:pt>
                <c:pt idx="2">
                  <c:v>3.7582820567623187E-2</c:v>
                </c:pt>
                <c:pt idx="3">
                  <c:v>9.3068416426483447E-2</c:v>
                </c:pt>
                <c:pt idx="4">
                  <c:v>0.1444266573101467</c:v>
                </c:pt>
                <c:pt idx="5">
                  <c:v>0.16220389456011564</c:v>
                </c:pt>
                <c:pt idx="6">
                  <c:v>0.12232789937749877</c:v>
                </c:pt>
                <c:pt idx="7">
                  <c:v>0.18715481786133958</c:v>
                </c:pt>
                <c:pt idx="8">
                  <c:v>0.30353317850781258</c:v>
                </c:pt>
                <c:pt idx="9">
                  <c:v>0.29764364171899604</c:v>
                </c:pt>
                <c:pt idx="10">
                  <c:v>0.33415108121890369</c:v>
                </c:pt>
                <c:pt idx="12">
                  <c:v>0.17588531710211708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7D-4983-BE8B-A3BF7B371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A5-48AB-A2BD-67A5F6447A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110064</c:v>
                </c:pt>
                <c:pt idx="1">
                  <c:v>94523</c:v>
                </c:pt>
                <c:pt idx="2">
                  <c:v>79773</c:v>
                </c:pt>
                <c:pt idx="3">
                  <c:v>69948</c:v>
                </c:pt>
                <c:pt idx="4">
                  <c:v>58844</c:v>
                </c:pt>
                <c:pt idx="5">
                  <c:v>54083</c:v>
                </c:pt>
                <c:pt idx="6">
                  <c:v>65606</c:v>
                </c:pt>
                <c:pt idx="7">
                  <c:v>112248</c:v>
                </c:pt>
                <c:pt idx="8">
                  <c:v>65700</c:v>
                </c:pt>
                <c:pt idx="9">
                  <c:v>69473</c:v>
                </c:pt>
                <c:pt idx="10">
                  <c:v>77025</c:v>
                </c:pt>
                <c:pt idx="11">
                  <c:v>82234</c:v>
                </c:pt>
                <c:pt idx="12">
                  <c:v>939521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8AB-A2BD-67A5F6447A14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A5-48AB-A2BD-67A5F6447A14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7527</c:v>
                </c:pt>
                <c:pt idx="1">
                  <c:v>9475</c:v>
                </c:pt>
                <c:pt idx="2">
                  <c:v>12722</c:v>
                </c:pt>
                <c:pt idx="3">
                  <c:v>23678</c:v>
                </c:pt>
                <c:pt idx="4">
                  <c:v>23568</c:v>
                </c:pt>
                <c:pt idx="5">
                  <c:v>27505</c:v>
                </c:pt>
                <c:pt idx="6">
                  <c:v>37614</c:v>
                </c:pt>
                <c:pt idx="7">
                  <c:v>77027</c:v>
                </c:pt>
                <c:pt idx="8">
                  <c:v>49943</c:v>
                </c:pt>
                <c:pt idx="9">
                  <c:v>59820</c:v>
                </c:pt>
                <c:pt idx="10">
                  <c:v>72086</c:v>
                </c:pt>
                <c:pt idx="11">
                  <c:v>73156</c:v>
                </c:pt>
                <c:pt idx="12">
                  <c:v>474121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A5-48AB-A2BD-67A5F6447A14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A5-48AB-A2BD-67A5F6447A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69419</c:v>
                </c:pt>
                <c:pt idx="1">
                  <c:v>68860</c:v>
                </c:pt>
                <c:pt idx="2">
                  <c:v>80966</c:v>
                </c:pt>
                <c:pt idx="3">
                  <c:v>72863</c:v>
                </c:pt>
                <c:pt idx="4">
                  <c:v>70056</c:v>
                </c:pt>
                <c:pt idx="5">
                  <c:v>70281</c:v>
                </c:pt>
                <c:pt idx="6">
                  <c:v>68568</c:v>
                </c:pt>
                <c:pt idx="7">
                  <c:v>111955</c:v>
                </c:pt>
                <c:pt idx="8">
                  <c:v>78519</c:v>
                </c:pt>
                <c:pt idx="9">
                  <c:v>79672</c:v>
                </c:pt>
                <c:pt idx="10">
                  <c:v>88825</c:v>
                </c:pt>
                <c:pt idx="11">
                  <c:v>85191</c:v>
                </c:pt>
                <c:pt idx="12">
                  <c:v>945175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A5-48AB-A2BD-67A5F6447A14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A5-48AB-A2BD-67A5F6447A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A5-48AB-A2BD-67A5F6447A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119390</c:v>
                </c:pt>
                <c:pt idx="1">
                  <c:v>94960</c:v>
                </c:pt>
                <c:pt idx="2">
                  <c:v>78463</c:v>
                </c:pt>
                <c:pt idx="3">
                  <c:v>73488</c:v>
                </c:pt>
                <c:pt idx="4">
                  <c:v>66969</c:v>
                </c:pt>
                <c:pt idx="5">
                  <c:v>69006</c:v>
                </c:pt>
                <c:pt idx="6">
                  <c:v>70593</c:v>
                </c:pt>
                <c:pt idx="7">
                  <c:v>107295</c:v>
                </c:pt>
                <c:pt idx="8">
                  <c:v>76337</c:v>
                </c:pt>
                <c:pt idx="9">
                  <c:v>76782</c:v>
                </c:pt>
                <c:pt idx="10">
                  <c:v>96641</c:v>
                </c:pt>
                <c:pt idx="12">
                  <c:v>929924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A5-48AB-A2BD-67A5F6447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A5-48AB-A2BD-67A5F6447A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A5-48AB-A2BD-67A5F6447A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A5-48AB-A2BD-67A5F6447A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A5-48AB-A2BD-67A5F6447A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A5-48AB-A2BD-67A5F6447A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A5-48AB-A2BD-67A5F6447A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A5-48AB-A2BD-67A5F6447A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A5-48AB-A2BD-67A5F6447A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A5-48AB-A2BD-67A5F6447A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A5-48AB-A2BD-67A5F6447A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A5-48AB-A2BD-67A5F6447A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A5-48AB-A2BD-67A5F6447A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A5-48AB-A2BD-67A5F6447A1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0.71984615162995724</c:v>
                </c:pt>
                <c:pt idx="1">
                  <c:v>0.37902991577112988</c:v>
                </c:pt>
                <c:pt idx="2">
                  <c:v>-3.0914210903342121E-2</c:v>
                </c:pt>
                <c:pt idx="3">
                  <c:v>8.577741789385529E-3</c:v>
                </c:pt>
                <c:pt idx="4">
                  <c:v>-4.4064748201438797E-2</c:v>
                </c:pt>
                <c:pt idx="5">
                  <c:v>-1.8141460707730372E-2</c:v>
                </c:pt>
                <c:pt idx="6">
                  <c:v>2.9532726636331885E-2</c:v>
                </c:pt>
                <c:pt idx="7">
                  <c:v>-4.1623866732169224E-2</c:v>
                </c:pt>
                <c:pt idx="8">
                  <c:v>-2.778945223449103E-2</c:v>
                </c:pt>
                <c:pt idx="9">
                  <c:v>-3.6273722261271235E-2</c:v>
                </c:pt>
                <c:pt idx="10">
                  <c:v>8.7993245144947885E-2</c:v>
                </c:pt>
                <c:pt idx="12">
                  <c:v>8.1327094457571247E-2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A5-48AB-A2BD-67A5F6447A14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8.4732519261520478E-2</c:v>
                </c:pt>
                <c:pt idx="1">
                  <c:v>4.6232133977972545E-3</c:v>
                </c:pt>
                <c:pt idx="2">
                  <c:v>-1.6421596279442952E-2</c:v>
                </c:pt>
                <c:pt idx="3">
                  <c:v>5.0609023846285739E-2</c:v>
                </c:pt>
                <c:pt idx="4">
                  <c:v>0.13807694922167091</c:v>
                </c:pt>
                <c:pt idx="5">
                  <c:v>0.27592774069485793</c:v>
                </c:pt>
                <c:pt idx="6">
                  <c:v>7.6014388927841958E-2</c:v>
                </c:pt>
                <c:pt idx="7">
                  <c:v>-4.4125507804147923E-2</c:v>
                </c:pt>
                <c:pt idx="8">
                  <c:v>0.16190258751902586</c:v>
                </c:pt>
                <c:pt idx="9">
                  <c:v>0.10520633915334021</c:v>
                </c:pt>
                <c:pt idx="10">
                  <c:v>0.25467056150600453</c:v>
                </c:pt>
                <c:pt idx="12">
                  <c:v>8.4728918086941718E-2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A5-48AB-A2BD-67A5F6447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36-4748-907F-6407272F66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TF'!$C$251:$C$263</c:f>
              <c:numCache>
                <c:formatCode>#,##0</c:formatCode>
                <c:ptCount val="13"/>
                <c:pt idx="0">
                  <c:v>60936</c:v>
                </c:pt>
                <c:pt idx="1">
                  <c:v>51650</c:v>
                </c:pt>
                <c:pt idx="2">
                  <c:v>58469</c:v>
                </c:pt>
                <c:pt idx="3">
                  <c:v>60666</c:v>
                </c:pt>
                <c:pt idx="4">
                  <c:v>68478</c:v>
                </c:pt>
                <c:pt idx="5">
                  <c:v>85866</c:v>
                </c:pt>
                <c:pt idx="6">
                  <c:v>103042</c:v>
                </c:pt>
                <c:pt idx="7">
                  <c:v>91814</c:v>
                </c:pt>
                <c:pt idx="8">
                  <c:v>76846</c:v>
                </c:pt>
                <c:pt idx="9">
                  <c:v>70948</c:v>
                </c:pt>
                <c:pt idx="10">
                  <c:v>58572</c:v>
                </c:pt>
                <c:pt idx="11">
                  <c:v>54582</c:v>
                </c:pt>
                <c:pt idx="12">
                  <c:v>841869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6-4748-907F-6407272F662A}"/>
            </c:ext>
          </c:extLst>
        </c:ser>
        <c:ser>
          <c:idx val="5"/>
          <c:order val="1"/>
          <c:tx>
            <c:strRef>
              <c:f>'Pernoctaciones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36-4748-907F-6407272F662A}"/>
              </c:ext>
            </c:extLst>
          </c:dPt>
          <c:val>
            <c:numRef>
              <c:f>'Pernoctaciones evol mensu TF'!$G$251:$G$263</c:f>
              <c:numCache>
                <c:formatCode>#,##0</c:formatCode>
                <c:ptCount val="13"/>
                <c:pt idx="0">
                  <c:v>8496</c:v>
                </c:pt>
                <c:pt idx="1">
                  <c:v>5732</c:v>
                </c:pt>
                <c:pt idx="2">
                  <c:v>4382</c:v>
                </c:pt>
                <c:pt idx="3">
                  <c:v>3191</c:v>
                </c:pt>
                <c:pt idx="4">
                  <c:v>3193</c:v>
                </c:pt>
                <c:pt idx="5">
                  <c:v>3977</c:v>
                </c:pt>
                <c:pt idx="6">
                  <c:v>15552</c:v>
                </c:pt>
                <c:pt idx="7">
                  <c:v>44116</c:v>
                </c:pt>
                <c:pt idx="8">
                  <c:v>51034</c:v>
                </c:pt>
                <c:pt idx="9">
                  <c:v>63236</c:v>
                </c:pt>
                <c:pt idx="10">
                  <c:v>61881</c:v>
                </c:pt>
                <c:pt idx="11">
                  <c:v>55519</c:v>
                </c:pt>
                <c:pt idx="12">
                  <c:v>320309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36-4748-907F-6407272F662A}"/>
            </c:ext>
          </c:extLst>
        </c:ser>
        <c:ser>
          <c:idx val="0"/>
          <c:order val="2"/>
          <c:tx>
            <c:strRef>
              <c:f>'Pernoctaciones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36-4748-907F-6407272F66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TF'!$I$251:$I$263</c:f>
              <c:numCache>
                <c:formatCode>#,##0</c:formatCode>
                <c:ptCount val="13"/>
                <c:pt idx="0">
                  <c:v>77475</c:v>
                </c:pt>
                <c:pt idx="1">
                  <c:v>79330</c:v>
                </c:pt>
                <c:pt idx="2">
                  <c:v>82955</c:v>
                </c:pt>
                <c:pt idx="3">
                  <c:v>77432</c:v>
                </c:pt>
                <c:pt idx="4">
                  <c:v>81123</c:v>
                </c:pt>
                <c:pt idx="5">
                  <c:v>87990</c:v>
                </c:pt>
                <c:pt idx="6">
                  <c:v>112022</c:v>
                </c:pt>
                <c:pt idx="7">
                  <c:v>101352</c:v>
                </c:pt>
                <c:pt idx="8">
                  <c:v>84740</c:v>
                </c:pt>
                <c:pt idx="9">
                  <c:v>77116</c:v>
                </c:pt>
                <c:pt idx="10">
                  <c:v>79296</c:v>
                </c:pt>
                <c:pt idx="11">
                  <c:v>75189</c:v>
                </c:pt>
                <c:pt idx="12">
                  <c:v>1016020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36-4748-907F-6407272F662A}"/>
            </c:ext>
          </c:extLst>
        </c:ser>
        <c:ser>
          <c:idx val="1"/>
          <c:order val="3"/>
          <c:tx>
            <c:strRef>
              <c:f>'Pernoctaciones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36-4748-907F-6407272F66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36-4748-907F-6407272F662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TF'!$K$251:$K$263</c:f>
              <c:numCache>
                <c:formatCode>#,##0</c:formatCode>
                <c:ptCount val="13"/>
                <c:pt idx="0">
                  <c:v>92162</c:v>
                </c:pt>
                <c:pt idx="1">
                  <c:v>78475</c:v>
                </c:pt>
                <c:pt idx="2">
                  <c:v>84122</c:v>
                </c:pt>
                <c:pt idx="3">
                  <c:v>86861</c:v>
                </c:pt>
                <c:pt idx="4">
                  <c:v>90687</c:v>
                </c:pt>
                <c:pt idx="5">
                  <c:v>104653</c:v>
                </c:pt>
                <c:pt idx="6">
                  <c:v>123124</c:v>
                </c:pt>
                <c:pt idx="7">
                  <c:v>114055</c:v>
                </c:pt>
                <c:pt idx="8">
                  <c:v>107084</c:v>
                </c:pt>
                <c:pt idx="9">
                  <c:v>98734</c:v>
                </c:pt>
                <c:pt idx="10">
                  <c:v>105323</c:v>
                </c:pt>
                <c:pt idx="12">
                  <c:v>1085280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36-4748-907F-6407272F6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36-4748-907F-6407272F66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36-4748-907F-6407272F66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36-4748-907F-6407272F66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36-4748-907F-6407272F66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36-4748-907F-6407272F66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36-4748-907F-6407272F66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36-4748-907F-6407272F66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36-4748-907F-6407272F66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36-4748-907F-6407272F66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36-4748-907F-6407272F66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36-4748-907F-6407272F66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36-4748-907F-6407272F66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36-4748-907F-6407272F662A}"/>
              </c:ext>
            </c:extLst>
          </c:dPt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TF'!$L$251:$L$263</c:f>
              <c:numCache>
                <c:formatCode>0.0%</c:formatCode>
                <c:ptCount val="13"/>
                <c:pt idx="0">
                  <c:v>0.1895708292997742</c:v>
                </c:pt>
                <c:pt idx="1">
                  <c:v>-1.0777763771587012E-2</c:v>
                </c:pt>
                <c:pt idx="2">
                  <c:v>1.4067868121270477E-2</c:v>
                </c:pt>
                <c:pt idx="3">
                  <c:v>0.12177136067775596</c:v>
                </c:pt>
                <c:pt idx="4">
                  <c:v>0.1178950482600496</c:v>
                </c:pt>
                <c:pt idx="5">
                  <c:v>0.18937379247641783</c:v>
                </c:pt>
                <c:pt idx="6">
                  <c:v>9.9105532841763155E-2</c:v>
                </c:pt>
                <c:pt idx="7">
                  <c:v>0.1253354645196938</c:v>
                </c:pt>
                <c:pt idx="8">
                  <c:v>0.26367713004484306</c:v>
                </c:pt>
                <c:pt idx="9">
                  <c:v>0.28033093002749099</c:v>
                </c:pt>
                <c:pt idx="10">
                  <c:v>0.32822588781275219</c:v>
                </c:pt>
                <c:pt idx="12">
                  <c:v>0.1535334188605606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36-4748-907F-6407272F662A}"/>
            </c:ext>
          </c:extLst>
        </c:ser>
        <c:ser>
          <c:idx val="4"/>
          <c:order val="5"/>
          <c:tx>
            <c:strRef>
              <c:f>'Pernoctaciones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TF'!$M$251:$M$263</c:f>
              <c:numCache>
                <c:formatCode>0.0%</c:formatCode>
                <c:ptCount val="13"/>
                <c:pt idx="0">
                  <c:v>0.51243928055664956</c:v>
                </c:pt>
                <c:pt idx="1">
                  <c:v>0.51936108422071636</c:v>
                </c:pt>
                <c:pt idx="2">
                  <c:v>0.43874531803177752</c:v>
                </c:pt>
                <c:pt idx="3">
                  <c:v>0.43179045923581572</c:v>
                </c:pt>
                <c:pt idx="4">
                  <c:v>0.32432314027862974</c:v>
                </c:pt>
                <c:pt idx="5">
                  <c:v>0.21879440057764432</c:v>
                </c:pt>
                <c:pt idx="6">
                  <c:v>0.19489140350536682</c:v>
                </c:pt>
                <c:pt idx="7">
                  <c:v>0.24223974557257066</c:v>
                </c:pt>
                <c:pt idx="8">
                  <c:v>0.3934882752518023</c:v>
                </c:pt>
                <c:pt idx="9">
                  <c:v>0.39163894683430112</c:v>
                </c:pt>
                <c:pt idx="10">
                  <c:v>0.7981800177559244</c:v>
                </c:pt>
                <c:pt idx="12">
                  <c:v>0.37850618643518819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36-4748-907F-6407272F6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4C-4E50-A6C0-B57C6C8662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TF'!$C$273:$C$285</c:f>
              <c:numCache>
                <c:formatCode>#,##0</c:formatCode>
                <c:ptCount val="13"/>
                <c:pt idx="0">
                  <c:v>25767</c:v>
                </c:pt>
                <c:pt idx="1">
                  <c:v>26001</c:v>
                </c:pt>
                <c:pt idx="2">
                  <c:v>22911</c:v>
                </c:pt>
                <c:pt idx="3">
                  <c:v>25430</c:v>
                </c:pt>
                <c:pt idx="4">
                  <c:v>20060</c:v>
                </c:pt>
                <c:pt idx="5">
                  <c:v>19779</c:v>
                </c:pt>
                <c:pt idx="6">
                  <c:v>30083</c:v>
                </c:pt>
                <c:pt idx="7">
                  <c:v>18239</c:v>
                </c:pt>
                <c:pt idx="8">
                  <c:v>25504</c:v>
                </c:pt>
                <c:pt idx="9">
                  <c:v>42177</c:v>
                </c:pt>
                <c:pt idx="10">
                  <c:v>33092</c:v>
                </c:pt>
                <c:pt idx="11">
                  <c:v>26696</c:v>
                </c:pt>
                <c:pt idx="12">
                  <c:v>315739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C-4E50-A6C0-B57C6C86625C}"/>
            </c:ext>
          </c:extLst>
        </c:ser>
        <c:ser>
          <c:idx val="5"/>
          <c:order val="1"/>
          <c:tx>
            <c:strRef>
              <c:f>'Pernoctaciones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4C-4E50-A6C0-B57C6C86625C}"/>
              </c:ext>
            </c:extLst>
          </c:dPt>
          <c:val>
            <c:numRef>
              <c:f>'Pernoctaciones evol mensu TF'!$G$273:$G$285</c:f>
              <c:numCache>
                <c:formatCode>#,##0</c:formatCode>
                <c:ptCount val="13"/>
                <c:pt idx="0">
                  <c:v>4591</c:v>
                </c:pt>
                <c:pt idx="1">
                  <c:v>3573</c:v>
                </c:pt>
                <c:pt idx="2">
                  <c:v>5593</c:v>
                </c:pt>
                <c:pt idx="3">
                  <c:v>14461</c:v>
                </c:pt>
                <c:pt idx="4">
                  <c:v>18449</c:v>
                </c:pt>
                <c:pt idx="5">
                  <c:v>11865</c:v>
                </c:pt>
                <c:pt idx="6">
                  <c:v>21301</c:v>
                </c:pt>
                <c:pt idx="7">
                  <c:v>18788</c:v>
                </c:pt>
                <c:pt idx="8">
                  <c:v>20652</c:v>
                </c:pt>
                <c:pt idx="9">
                  <c:v>46189</c:v>
                </c:pt>
                <c:pt idx="10">
                  <c:v>34106</c:v>
                </c:pt>
                <c:pt idx="11">
                  <c:v>21910</c:v>
                </c:pt>
                <c:pt idx="12">
                  <c:v>221478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4C-4E50-A6C0-B57C6C86625C}"/>
            </c:ext>
          </c:extLst>
        </c:ser>
        <c:ser>
          <c:idx val="0"/>
          <c:order val="2"/>
          <c:tx>
            <c:strRef>
              <c:f>'Pernoctaciones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4C-4E50-A6C0-B57C6C8662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TF'!$I$273:$I$285</c:f>
              <c:numCache>
                <c:formatCode>#,##0</c:formatCode>
                <c:ptCount val="13"/>
                <c:pt idx="0">
                  <c:v>17388</c:v>
                </c:pt>
                <c:pt idx="1">
                  <c:v>21440</c:v>
                </c:pt>
                <c:pt idx="2">
                  <c:v>22630</c:v>
                </c:pt>
                <c:pt idx="3">
                  <c:v>31651</c:v>
                </c:pt>
                <c:pt idx="4">
                  <c:v>22292</c:v>
                </c:pt>
                <c:pt idx="5">
                  <c:v>19321</c:v>
                </c:pt>
                <c:pt idx="6">
                  <c:v>30190</c:v>
                </c:pt>
                <c:pt idx="7">
                  <c:v>20835</c:v>
                </c:pt>
                <c:pt idx="8">
                  <c:v>22600</c:v>
                </c:pt>
                <c:pt idx="9">
                  <c:v>40855</c:v>
                </c:pt>
                <c:pt idx="10">
                  <c:v>35178</c:v>
                </c:pt>
                <c:pt idx="11">
                  <c:v>27035</c:v>
                </c:pt>
                <c:pt idx="12">
                  <c:v>311415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4C-4E50-A6C0-B57C6C86625C}"/>
            </c:ext>
          </c:extLst>
        </c:ser>
        <c:ser>
          <c:idx val="1"/>
          <c:order val="3"/>
          <c:tx>
            <c:strRef>
              <c:f>'Pernoctaciones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4C-4E50-A6C0-B57C6C8662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4C-4E50-A6C0-B57C6C8662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TF'!$K$273:$K$285</c:f>
              <c:numCache>
                <c:formatCode>#,##0</c:formatCode>
                <c:ptCount val="13"/>
                <c:pt idx="0">
                  <c:v>29392</c:v>
                </c:pt>
                <c:pt idx="1">
                  <c:v>28151</c:v>
                </c:pt>
                <c:pt idx="2">
                  <c:v>27202</c:v>
                </c:pt>
                <c:pt idx="3">
                  <c:v>34280</c:v>
                </c:pt>
                <c:pt idx="4">
                  <c:v>26561</c:v>
                </c:pt>
                <c:pt idx="5">
                  <c:v>21525</c:v>
                </c:pt>
                <c:pt idx="6">
                  <c:v>31481</c:v>
                </c:pt>
                <c:pt idx="7">
                  <c:v>22397</c:v>
                </c:pt>
                <c:pt idx="8">
                  <c:v>24566</c:v>
                </c:pt>
                <c:pt idx="9">
                  <c:v>45950</c:v>
                </c:pt>
                <c:pt idx="10">
                  <c:v>37650</c:v>
                </c:pt>
                <c:pt idx="12">
                  <c:v>329155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4C-4E50-A6C0-B57C6C866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4C-4E50-A6C0-B57C6C8662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4C-4E50-A6C0-B57C6C8662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4C-4E50-A6C0-B57C6C8662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4C-4E50-A6C0-B57C6C8662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4C-4E50-A6C0-B57C6C8662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4C-4E50-A6C0-B57C6C8662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4C-4E50-A6C0-B57C6C8662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4C-4E50-A6C0-B57C6C8662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4C-4E50-A6C0-B57C6C8662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4C-4E50-A6C0-B57C6C8662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4C-4E50-A6C0-B57C6C8662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4C-4E50-A6C0-B57C6C8662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4C-4E50-A6C0-B57C6C86625C}"/>
              </c:ext>
            </c:extLst>
          </c:dPt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TF'!$L$273:$L$285</c:f>
              <c:numCache>
                <c:formatCode>0.0%</c:formatCode>
                <c:ptCount val="13"/>
                <c:pt idx="0">
                  <c:v>0.69036116862203811</c:v>
                </c:pt>
                <c:pt idx="1">
                  <c:v>0.31301305970149262</c:v>
                </c:pt>
                <c:pt idx="2">
                  <c:v>0.20203269995581086</c:v>
                </c:pt>
                <c:pt idx="3">
                  <c:v>8.3062146535654469E-2</c:v>
                </c:pt>
                <c:pt idx="4">
                  <c:v>0.19150367844966798</c:v>
                </c:pt>
                <c:pt idx="5">
                  <c:v>0.11407277056053</c:v>
                </c:pt>
                <c:pt idx="6">
                  <c:v>4.2762504140443802E-2</c:v>
                </c:pt>
                <c:pt idx="7">
                  <c:v>7.4970002399808111E-2</c:v>
                </c:pt>
                <c:pt idx="8">
                  <c:v>8.6991150442477849E-2</c:v>
                </c:pt>
                <c:pt idx="9">
                  <c:v>0.12470933790233762</c:v>
                </c:pt>
                <c:pt idx="10">
                  <c:v>7.0271192222411738E-2</c:v>
                </c:pt>
                <c:pt idx="12">
                  <c:v>0.15744778113791402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4C-4E50-A6C0-B57C6C86625C}"/>
            </c:ext>
          </c:extLst>
        </c:ser>
        <c:ser>
          <c:idx val="4"/>
          <c:order val="5"/>
          <c:tx>
            <c:strRef>
              <c:f>'Pernoctaciones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TF'!$M$273:$M$285</c:f>
              <c:numCache>
                <c:formatCode>0.0%</c:formatCode>
                <c:ptCount val="13"/>
                <c:pt idx="0">
                  <c:v>0.14068382039042193</c:v>
                </c:pt>
                <c:pt idx="1">
                  <c:v>8.2689127341255997E-2</c:v>
                </c:pt>
                <c:pt idx="2">
                  <c:v>0.18728994805988397</c:v>
                </c:pt>
                <c:pt idx="3">
                  <c:v>0.34801415650806145</c:v>
                </c:pt>
                <c:pt idx="4">
                  <c:v>0.3240777666999004</c:v>
                </c:pt>
                <c:pt idx="5">
                  <c:v>8.827544365235851E-2</c:v>
                </c:pt>
                <c:pt idx="6">
                  <c:v>4.6471429046305301E-2</c:v>
                </c:pt>
                <c:pt idx="7">
                  <c:v>0.22797302483688808</c:v>
                </c:pt>
                <c:pt idx="8">
                  <c:v>-3.6778544542032665E-2</c:v>
                </c:pt>
                <c:pt idx="9">
                  <c:v>8.9456338762832877E-2</c:v>
                </c:pt>
                <c:pt idx="10">
                  <c:v>0.13773721745436962</c:v>
                </c:pt>
                <c:pt idx="12">
                  <c:v>0.13877519953778505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4C-4E50-A6C0-B57C6C866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B7-4908-BB4D-EA1B73A3ED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TF'!$C$471:$C$483</c:f>
              <c:numCache>
                <c:formatCode>#,##0</c:formatCode>
                <c:ptCount val="13"/>
                <c:pt idx="0">
                  <c:v>4077</c:v>
                </c:pt>
                <c:pt idx="1">
                  <c:v>3794</c:v>
                </c:pt>
                <c:pt idx="2">
                  <c:v>4418</c:v>
                </c:pt>
                <c:pt idx="3">
                  <c:v>4145</c:v>
                </c:pt>
                <c:pt idx="4">
                  <c:v>4275</c:v>
                </c:pt>
                <c:pt idx="5">
                  <c:v>4620</c:v>
                </c:pt>
                <c:pt idx="6">
                  <c:v>4820</c:v>
                </c:pt>
                <c:pt idx="7">
                  <c:v>5518</c:v>
                </c:pt>
                <c:pt idx="8">
                  <c:v>5043</c:v>
                </c:pt>
                <c:pt idx="9">
                  <c:v>4270</c:v>
                </c:pt>
                <c:pt idx="10">
                  <c:v>3997</c:v>
                </c:pt>
                <c:pt idx="11">
                  <c:v>4130</c:v>
                </c:pt>
                <c:pt idx="12">
                  <c:v>53107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7-4908-BB4D-EA1B73A3EDDF}"/>
            </c:ext>
          </c:extLst>
        </c:ser>
        <c:ser>
          <c:idx val="5"/>
          <c:order val="1"/>
          <c:tx>
            <c:strRef>
              <c:f>'Viajeros entr evol mensu TF'!$G$469:$H$469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B7-4908-BB4D-EA1B73A3EDDF}"/>
              </c:ext>
            </c:extLst>
          </c:dPt>
          <c:val>
            <c:numRef>
              <c:f>'Viajeros entr evol mensu TF'!$G$471:$G$483</c:f>
              <c:numCache>
                <c:formatCode>#,##0</c:formatCode>
                <c:ptCount val="13"/>
                <c:pt idx="0">
                  <c:v>2224</c:v>
                </c:pt>
                <c:pt idx="1">
                  <c:v>1915</c:v>
                </c:pt>
                <c:pt idx="2">
                  <c:v>2228</c:v>
                </c:pt>
                <c:pt idx="3">
                  <c:v>3165</c:v>
                </c:pt>
                <c:pt idx="4">
                  <c:v>3823</c:v>
                </c:pt>
                <c:pt idx="5">
                  <c:v>4349</c:v>
                </c:pt>
                <c:pt idx="6">
                  <c:v>8160</c:v>
                </c:pt>
                <c:pt idx="7">
                  <c:v>8147</c:v>
                </c:pt>
                <c:pt idx="8">
                  <c:v>8181</c:v>
                </c:pt>
                <c:pt idx="9">
                  <c:v>5206</c:v>
                </c:pt>
                <c:pt idx="10">
                  <c:v>6097</c:v>
                </c:pt>
                <c:pt idx="11">
                  <c:v>7456</c:v>
                </c:pt>
                <c:pt idx="12">
                  <c:v>60951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B7-4908-BB4D-EA1B73A3EDDF}"/>
            </c:ext>
          </c:extLst>
        </c:ser>
        <c:ser>
          <c:idx val="0"/>
          <c:order val="2"/>
          <c:tx>
            <c:strRef>
              <c:f>'Viajeros entr evol mensu TF'!$I$469:$J$469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B7-4908-BB4D-EA1B73A3ED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TF'!$I$471:$I$483</c:f>
              <c:numCache>
                <c:formatCode>#,##0</c:formatCode>
                <c:ptCount val="13"/>
                <c:pt idx="0">
                  <c:v>7725</c:v>
                </c:pt>
                <c:pt idx="1">
                  <c:v>7768</c:v>
                </c:pt>
                <c:pt idx="2">
                  <c:v>6642</c:v>
                </c:pt>
                <c:pt idx="3">
                  <c:v>6432</c:v>
                </c:pt>
                <c:pt idx="4">
                  <c:v>7440</c:v>
                </c:pt>
                <c:pt idx="5">
                  <c:v>7190</c:v>
                </c:pt>
                <c:pt idx="6">
                  <c:v>9038</c:v>
                </c:pt>
                <c:pt idx="7">
                  <c:v>8119</c:v>
                </c:pt>
                <c:pt idx="8">
                  <c:v>9035</c:v>
                </c:pt>
                <c:pt idx="9">
                  <c:v>6965</c:v>
                </c:pt>
                <c:pt idx="10">
                  <c:v>7112</c:v>
                </c:pt>
                <c:pt idx="11">
                  <c:v>7799</c:v>
                </c:pt>
                <c:pt idx="12">
                  <c:v>91265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B7-4908-BB4D-EA1B73A3EDDF}"/>
            </c:ext>
          </c:extLst>
        </c:ser>
        <c:ser>
          <c:idx val="1"/>
          <c:order val="3"/>
          <c:tx>
            <c:strRef>
              <c:f>'Viajeros entr evol mensu TF'!$K$469:$L$469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B7-4908-BB4D-EA1B73A3ED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B7-4908-BB4D-EA1B73A3ED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TF'!$K$471:$K$483</c:f>
              <c:numCache>
                <c:formatCode>#,##0</c:formatCode>
                <c:ptCount val="13"/>
                <c:pt idx="0">
                  <c:v>9856</c:v>
                </c:pt>
                <c:pt idx="1">
                  <c:v>9688</c:v>
                </c:pt>
                <c:pt idx="2">
                  <c:v>8109</c:v>
                </c:pt>
                <c:pt idx="3">
                  <c:v>8091</c:v>
                </c:pt>
                <c:pt idx="4">
                  <c:v>7048</c:v>
                </c:pt>
                <c:pt idx="5">
                  <c:v>8800</c:v>
                </c:pt>
                <c:pt idx="6">
                  <c:v>10542</c:v>
                </c:pt>
                <c:pt idx="7">
                  <c:v>9076</c:v>
                </c:pt>
                <c:pt idx="8">
                  <c:v>8329</c:v>
                </c:pt>
                <c:pt idx="9">
                  <c:v>8495</c:v>
                </c:pt>
                <c:pt idx="10">
                  <c:v>8961</c:v>
                </c:pt>
                <c:pt idx="12">
                  <c:v>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B7-4908-BB4D-EA1B73A3E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B7-4908-BB4D-EA1B73A3ED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B7-4908-BB4D-EA1B73A3ED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B7-4908-BB4D-EA1B73A3ED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B7-4908-BB4D-EA1B73A3ED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B7-4908-BB4D-EA1B73A3ED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B7-4908-BB4D-EA1B73A3ED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B7-4908-BB4D-EA1B73A3ED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B7-4908-BB4D-EA1B73A3ED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B7-4908-BB4D-EA1B73A3ED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B7-4908-BB4D-EA1B73A3ED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B7-4908-BB4D-EA1B73A3ED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B7-4908-BB4D-EA1B73A3ED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B7-4908-BB4D-EA1B73A3EDDF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TF'!$L$471:$L$483</c:f>
              <c:numCache>
                <c:formatCode>0.0%</c:formatCode>
                <c:ptCount val="13"/>
                <c:pt idx="0">
                  <c:v>0.27585760517799351</c:v>
                </c:pt>
                <c:pt idx="1">
                  <c:v>0.24716786817713698</c:v>
                </c:pt>
                <c:pt idx="2">
                  <c:v>0.22086720867208665</c:v>
                </c:pt>
                <c:pt idx="3">
                  <c:v>0.25792910447761197</c:v>
                </c:pt>
                <c:pt idx="4">
                  <c:v>-5.2688172043010795E-2</c:v>
                </c:pt>
                <c:pt idx="5">
                  <c:v>0.22392211404728779</c:v>
                </c:pt>
                <c:pt idx="6">
                  <c:v>0.16640849745518915</c:v>
                </c:pt>
                <c:pt idx="7">
                  <c:v>0.11787165907131425</c:v>
                </c:pt>
                <c:pt idx="8">
                  <c:v>-7.8140564471499752E-2</c:v>
                </c:pt>
                <c:pt idx="9">
                  <c:v>0.21966977745872218</c:v>
                </c:pt>
                <c:pt idx="10">
                  <c:v>0.25998312710911131</c:v>
                </c:pt>
                <c:pt idx="12">
                  <c:v>0.16208995279515004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B7-4908-BB4D-EA1B73A3EDDF}"/>
            </c:ext>
          </c:extLst>
        </c:ser>
        <c:ser>
          <c:idx val="4"/>
          <c:order val="5"/>
          <c:tx>
            <c:strRef>
              <c:f>'Viajeros entr evol mensu TF'!$M$470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TF'!$M$471:$M$483</c:f>
              <c:numCache>
                <c:formatCode>0.0%</c:formatCode>
                <c:ptCount val="13"/>
                <c:pt idx="0">
                  <c:v>1.4174638214373312</c:v>
                </c:pt>
                <c:pt idx="1">
                  <c:v>1.5535055350553506</c:v>
                </c:pt>
                <c:pt idx="2">
                  <c:v>0.83544590312358524</c:v>
                </c:pt>
                <c:pt idx="3">
                  <c:v>0.95199034981905917</c:v>
                </c:pt>
                <c:pt idx="4">
                  <c:v>0.64865497076023382</c:v>
                </c:pt>
                <c:pt idx="5">
                  <c:v>0.90476190476190466</c:v>
                </c:pt>
                <c:pt idx="6">
                  <c:v>1.1871369294605807</c:v>
                </c:pt>
                <c:pt idx="7">
                  <c:v>0.64479884015947797</c:v>
                </c:pt>
                <c:pt idx="8">
                  <c:v>0.65159627206028148</c:v>
                </c:pt>
                <c:pt idx="9">
                  <c:v>0.98946135831381743</c:v>
                </c:pt>
                <c:pt idx="10">
                  <c:v>1.2419314485864397</c:v>
                </c:pt>
                <c:pt idx="12">
                  <c:v>0.98041938052555277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B7-4908-BB4D-EA1B73A3E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4A-4C6C-8705-0D6E09167F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10065</c:v>
                </c:pt>
                <c:pt idx="1">
                  <c:v>10836</c:v>
                </c:pt>
                <c:pt idx="2">
                  <c:v>11990</c:v>
                </c:pt>
                <c:pt idx="3">
                  <c:v>13855</c:v>
                </c:pt>
                <c:pt idx="4">
                  <c:v>10445</c:v>
                </c:pt>
                <c:pt idx="5">
                  <c:v>9044</c:v>
                </c:pt>
                <c:pt idx="6">
                  <c:v>13797</c:v>
                </c:pt>
                <c:pt idx="7">
                  <c:v>14554</c:v>
                </c:pt>
                <c:pt idx="8">
                  <c:v>9890</c:v>
                </c:pt>
                <c:pt idx="9">
                  <c:v>12903</c:v>
                </c:pt>
                <c:pt idx="10">
                  <c:v>9991</c:v>
                </c:pt>
                <c:pt idx="11">
                  <c:v>10448</c:v>
                </c:pt>
                <c:pt idx="12">
                  <c:v>137818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A-4C6C-8705-0D6E09167F6F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4A-4C6C-8705-0D6E09167F6F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451</c:v>
                </c:pt>
                <c:pt idx="1">
                  <c:v>575</c:v>
                </c:pt>
                <c:pt idx="2">
                  <c:v>520</c:v>
                </c:pt>
                <c:pt idx="3">
                  <c:v>581</c:v>
                </c:pt>
                <c:pt idx="4">
                  <c:v>1666</c:v>
                </c:pt>
                <c:pt idx="5">
                  <c:v>5971</c:v>
                </c:pt>
                <c:pt idx="6">
                  <c:v>7761</c:v>
                </c:pt>
                <c:pt idx="7">
                  <c:v>12517</c:v>
                </c:pt>
                <c:pt idx="8">
                  <c:v>13430</c:v>
                </c:pt>
                <c:pt idx="9">
                  <c:v>19797</c:v>
                </c:pt>
                <c:pt idx="10">
                  <c:v>15583</c:v>
                </c:pt>
                <c:pt idx="11">
                  <c:v>14357</c:v>
                </c:pt>
                <c:pt idx="12">
                  <c:v>93209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4A-4C6C-8705-0D6E09167F6F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4A-4C6C-8705-0D6E09167F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14324</c:v>
                </c:pt>
                <c:pt idx="1">
                  <c:v>14346</c:v>
                </c:pt>
                <c:pt idx="2">
                  <c:v>13613</c:v>
                </c:pt>
                <c:pt idx="3">
                  <c:v>17808</c:v>
                </c:pt>
                <c:pt idx="4">
                  <c:v>15470</c:v>
                </c:pt>
                <c:pt idx="5">
                  <c:v>11750</c:v>
                </c:pt>
                <c:pt idx="6">
                  <c:v>15218</c:v>
                </c:pt>
                <c:pt idx="7">
                  <c:v>16648</c:v>
                </c:pt>
                <c:pt idx="8">
                  <c:v>13656</c:v>
                </c:pt>
                <c:pt idx="9">
                  <c:v>12565</c:v>
                </c:pt>
                <c:pt idx="10">
                  <c:v>12634</c:v>
                </c:pt>
                <c:pt idx="11">
                  <c:v>11551</c:v>
                </c:pt>
                <c:pt idx="12">
                  <c:v>169583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4A-4C6C-8705-0D6E09167F6F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4A-4C6C-8705-0D6E09167F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4A-4C6C-8705-0D6E09167F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12828</c:v>
                </c:pt>
                <c:pt idx="1">
                  <c:v>12830</c:v>
                </c:pt>
                <c:pt idx="2">
                  <c:v>11637</c:v>
                </c:pt>
                <c:pt idx="3">
                  <c:v>16612</c:v>
                </c:pt>
                <c:pt idx="4">
                  <c:v>11219</c:v>
                </c:pt>
                <c:pt idx="5">
                  <c:v>11171</c:v>
                </c:pt>
                <c:pt idx="6">
                  <c:v>14552</c:v>
                </c:pt>
                <c:pt idx="7">
                  <c:v>17740</c:v>
                </c:pt>
                <c:pt idx="8">
                  <c:v>13942</c:v>
                </c:pt>
                <c:pt idx="9">
                  <c:v>15773</c:v>
                </c:pt>
                <c:pt idx="10">
                  <c:v>13125</c:v>
                </c:pt>
                <c:pt idx="12">
                  <c:v>151429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4A-4C6C-8705-0D6E09167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4A-4C6C-8705-0D6E09167F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4A-4C6C-8705-0D6E09167F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4A-4C6C-8705-0D6E09167F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4A-4C6C-8705-0D6E09167F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4A-4C6C-8705-0D6E09167F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4A-4C6C-8705-0D6E09167F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4A-4C6C-8705-0D6E09167F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4A-4C6C-8705-0D6E09167F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4A-4C6C-8705-0D6E09167F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4A-4C6C-8705-0D6E09167F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4A-4C6C-8705-0D6E09167F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4A-4C6C-8705-0D6E09167F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4A-4C6C-8705-0D6E09167F6F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-0.10444010053057806</c:v>
                </c:pt>
                <c:pt idx="1">
                  <c:v>-0.10567405548584974</c:v>
                </c:pt>
                <c:pt idx="2">
                  <c:v>-0.14515536619407921</c:v>
                </c:pt>
                <c:pt idx="3">
                  <c:v>-6.7160826594788836E-2</c:v>
                </c:pt>
                <c:pt idx="4">
                  <c:v>-0.27478991596638658</c:v>
                </c:pt>
                <c:pt idx="5">
                  <c:v>-4.9276595744680796E-2</c:v>
                </c:pt>
                <c:pt idx="6">
                  <c:v>-4.3763963727165178E-2</c:v>
                </c:pt>
                <c:pt idx="7">
                  <c:v>6.5593464680442137E-2</c:v>
                </c:pt>
                <c:pt idx="8">
                  <c:v>2.0943175161101335E-2</c:v>
                </c:pt>
                <c:pt idx="9">
                  <c:v>0.25531237564663756</c:v>
                </c:pt>
                <c:pt idx="10">
                  <c:v>3.8863384517967337E-2</c:v>
                </c:pt>
                <c:pt idx="12">
                  <c:v>-4.1782676926192197E-2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4A-4C6C-8705-0D6E09167F6F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0.27451564828614017</c:v>
                </c:pt>
                <c:pt idx="1">
                  <c:v>0.18401624215577694</c:v>
                </c:pt>
                <c:pt idx="2">
                  <c:v>-2.9441201000834027E-2</c:v>
                </c:pt>
                <c:pt idx="3">
                  <c:v>0.1989895344640924</c:v>
                </c:pt>
                <c:pt idx="4">
                  <c:v>7.4102441359502169E-2</c:v>
                </c:pt>
                <c:pt idx="5">
                  <c:v>0.23518354710305167</c:v>
                </c:pt>
                <c:pt idx="6">
                  <c:v>5.4722041023410828E-2</c:v>
                </c:pt>
                <c:pt idx="7">
                  <c:v>0.218908891026522</c:v>
                </c:pt>
                <c:pt idx="8">
                  <c:v>0.40970677451971693</c:v>
                </c:pt>
                <c:pt idx="9">
                  <c:v>0.22242889250561881</c:v>
                </c:pt>
                <c:pt idx="10">
                  <c:v>0.31368231408267433</c:v>
                </c:pt>
                <c:pt idx="12">
                  <c:v>0.18889063358718694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4A-4C6C-8705-0D6E09167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4E-461A-8E13-FE9F172912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TF'!$C$295:$C$307</c:f>
              <c:numCache>
                <c:formatCode>#,##0</c:formatCode>
                <c:ptCount val="13"/>
                <c:pt idx="0">
                  <c:v>31513</c:v>
                </c:pt>
                <c:pt idx="1">
                  <c:v>29475</c:v>
                </c:pt>
                <c:pt idx="2">
                  <c:v>22253</c:v>
                </c:pt>
                <c:pt idx="3">
                  <c:v>18025</c:v>
                </c:pt>
                <c:pt idx="4">
                  <c:v>13928</c:v>
                </c:pt>
                <c:pt idx="5">
                  <c:v>13338</c:v>
                </c:pt>
                <c:pt idx="6">
                  <c:v>21773</c:v>
                </c:pt>
                <c:pt idx="7">
                  <c:v>18983</c:v>
                </c:pt>
                <c:pt idx="8">
                  <c:v>15164</c:v>
                </c:pt>
                <c:pt idx="9">
                  <c:v>17986</c:v>
                </c:pt>
                <c:pt idx="10">
                  <c:v>26781</c:v>
                </c:pt>
                <c:pt idx="11">
                  <c:v>24937</c:v>
                </c:pt>
                <c:pt idx="12">
                  <c:v>254156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E-461A-8E13-FE9F17291218}"/>
            </c:ext>
          </c:extLst>
        </c:ser>
        <c:ser>
          <c:idx val="5"/>
          <c:order val="1"/>
          <c:tx>
            <c:strRef>
              <c:f>'Pernoctaciones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4E-461A-8E13-FE9F17291218}"/>
              </c:ext>
            </c:extLst>
          </c:dPt>
          <c:val>
            <c:numRef>
              <c:f>'Pernoctaciones evol mensu TF'!$G$295:$G$307</c:f>
              <c:numCache>
                <c:formatCode>#,##0</c:formatCode>
                <c:ptCount val="13"/>
                <c:pt idx="0">
                  <c:v>2676</c:v>
                </c:pt>
                <c:pt idx="1">
                  <c:v>2000</c:v>
                </c:pt>
                <c:pt idx="2">
                  <c:v>2956</c:v>
                </c:pt>
                <c:pt idx="3">
                  <c:v>3194</c:v>
                </c:pt>
                <c:pt idx="4">
                  <c:v>3495</c:v>
                </c:pt>
                <c:pt idx="5">
                  <c:v>3287</c:v>
                </c:pt>
                <c:pt idx="6">
                  <c:v>10228</c:v>
                </c:pt>
                <c:pt idx="7">
                  <c:v>10555</c:v>
                </c:pt>
                <c:pt idx="8">
                  <c:v>9563</c:v>
                </c:pt>
                <c:pt idx="9">
                  <c:v>16770</c:v>
                </c:pt>
                <c:pt idx="10">
                  <c:v>19368</c:v>
                </c:pt>
                <c:pt idx="11">
                  <c:v>18300</c:v>
                </c:pt>
                <c:pt idx="12">
                  <c:v>102392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4E-461A-8E13-FE9F17291218}"/>
            </c:ext>
          </c:extLst>
        </c:ser>
        <c:ser>
          <c:idx val="0"/>
          <c:order val="2"/>
          <c:tx>
            <c:strRef>
              <c:f>'Pernoctaciones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4E-461A-8E13-FE9F172912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TF'!$I$295:$I$307</c:f>
              <c:numCache>
                <c:formatCode>#,##0</c:formatCode>
                <c:ptCount val="13"/>
                <c:pt idx="0">
                  <c:v>21247</c:v>
                </c:pt>
                <c:pt idx="1">
                  <c:v>20889</c:v>
                </c:pt>
                <c:pt idx="2">
                  <c:v>17121</c:v>
                </c:pt>
                <c:pt idx="3">
                  <c:v>16332</c:v>
                </c:pt>
                <c:pt idx="4">
                  <c:v>12459</c:v>
                </c:pt>
                <c:pt idx="5">
                  <c:v>9791</c:v>
                </c:pt>
                <c:pt idx="6">
                  <c:v>17682</c:v>
                </c:pt>
                <c:pt idx="7">
                  <c:v>16801</c:v>
                </c:pt>
                <c:pt idx="8">
                  <c:v>11166</c:v>
                </c:pt>
                <c:pt idx="9">
                  <c:v>15863</c:v>
                </c:pt>
                <c:pt idx="10">
                  <c:v>22202</c:v>
                </c:pt>
                <c:pt idx="11">
                  <c:v>20121</c:v>
                </c:pt>
                <c:pt idx="12">
                  <c:v>201674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4E-461A-8E13-FE9F17291218}"/>
            </c:ext>
          </c:extLst>
        </c:ser>
        <c:ser>
          <c:idx val="1"/>
          <c:order val="3"/>
          <c:tx>
            <c:strRef>
              <c:f>'Pernoctaciones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4E-461A-8E13-FE9F172912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4E-461A-8E13-FE9F172912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TF'!$K$295:$K$307</c:f>
              <c:numCache>
                <c:formatCode>#,##0</c:formatCode>
                <c:ptCount val="13"/>
                <c:pt idx="0">
                  <c:v>26920</c:v>
                </c:pt>
                <c:pt idx="1">
                  <c:v>27805</c:v>
                </c:pt>
                <c:pt idx="2">
                  <c:v>17472</c:v>
                </c:pt>
                <c:pt idx="3">
                  <c:v>18885</c:v>
                </c:pt>
                <c:pt idx="4">
                  <c:v>13512</c:v>
                </c:pt>
                <c:pt idx="5">
                  <c:v>11662</c:v>
                </c:pt>
                <c:pt idx="6">
                  <c:v>19541</c:v>
                </c:pt>
                <c:pt idx="7">
                  <c:v>18997</c:v>
                </c:pt>
                <c:pt idx="8">
                  <c:v>15192</c:v>
                </c:pt>
                <c:pt idx="9">
                  <c:v>21490</c:v>
                </c:pt>
                <c:pt idx="10">
                  <c:v>28132</c:v>
                </c:pt>
                <c:pt idx="12">
                  <c:v>219608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4E-461A-8E13-FE9F17291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4E-461A-8E13-FE9F172912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4E-461A-8E13-FE9F172912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4E-461A-8E13-FE9F172912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4E-461A-8E13-FE9F172912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4E-461A-8E13-FE9F172912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4E-461A-8E13-FE9F172912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4E-461A-8E13-FE9F172912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4E-461A-8E13-FE9F172912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4E-461A-8E13-FE9F172912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4E-461A-8E13-FE9F172912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4E-461A-8E13-FE9F172912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4E-461A-8E13-FE9F172912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4E-461A-8E13-FE9F17291218}"/>
              </c:ext>
            </c:extLst>
          </c:dPt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TF'!$L$295:$L$307</c:f>
              <c:numCache>
                <c:formatCode>0.0%</c:formatCode>
                <c:ptCount val="13"/>
                <c:pt idx="0">
                  <c:v>0.26700240033887135</c:v>
                </c:pt>
                <c:pt idx="1">
                  <c:v>0.33108334530135486</c:v>
                </c:pt>
                <c:pt idx="2">
                  <c:v>2.05011389521641E-2</c:v>
                </c:pt>
                <c:pt idx="3">
                  <c:v>0.15631888317413667</c:v>
                </c:pt>
                <c:pt idx="4">
                  <c:v>8.4517216470021639E-2</c:v>
                </c:pt>
                <c:pt idx="5">
                  <c:v>0.19109386170973353</c:v>
                </c:pt>
                <c:pt idx="6">
                  <c:v>0.10513516570523707</c:v>
                </c:pt>
                <c:pt idx="7">
                  <c:v>0.13070650556514485</c:v>
                </c:pt>
                <c:pt idx="8">
                  <c:v>0.36055883933369159</c:v>
                </c:pt>
                <c:pt idx="9">
                  <c:v>0.35472483136859356</c:v>
                </c:pt>
                <c:pt idx="10">
                  <c:v>0.26709305467975852</c:v>
                </c:pt>
                <c:pt idx="12">
                  <c:v>0.20960821357950565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4E-461A-8E13-FE9F17291218}"/>
            </c:ext>
          </c:extLst>
        </c:ser>
        <c:ser>
          <c:idx val="4"/>
          <c:order val="5"/>
          <c:tx>
            <c:strRef>
              <c:f>'Pernoctaciones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TF'!$M$295:$M$307</c:f>
              <c:numCache>
                <c:formatCode>0.0%</c:formatCode>
                <c:ptCount val="13"/>
                <c:pt idx="0">
                  <c:v>-0.14574937327452164</c:v>
                </c:pt>
                <c:pt idx="1">
                  <c:v>-5.6658184902459663E-2</c:v>
                </c:pt>
                <c:pt idx="2">
                  <c:v>-0.21484743630072345</c:v>
                </c:pt>
                <c:pt idx="3">
                  <c:v>4.771151178918176E-2</c:v>
                </c:pt>
                <c:pt idx="4">
                  <c:v>-2.9867892016082753E-2</c:v>
                </c:pt>
                <c:pt idx="5">
                  <c:v>-0.1256560203928625</c:v>
                </c:pt>
                <c:pt idx="6">
                  <c:v>-0.10251228585863226</c:v>
                </c:pt>
                <c:pt idx="7">
                  <c:v>7.3750197545163765E-4</c:v>
                </c:pt>
                <c:pt idx="8">
                  <c:v>1.846478501714488E-3</c:v>
                </c:pt>
                <c:pt idx="9">
                  <c:v>0.19481819192705441</c:v>
                </c:pt>
                <c:pt idx="10">
                  <c:v>5.0446211866621793E-2</c:v>
                </c:pt>
                <c:pt idx="12">
                  <c:v>-4.1929333955736614E-2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4E-461A-8E13-FE9F17291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CE-4993-A6FC-852E6668C2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TF'!$C$318:$C$330</c:f>
              <c:numCache>
                <c:formatCode>#,##0</c:formatCode>
                <c:ptCount val="13"/>
                <c:pt idx="0">
                  <c:v>3907</c:v>
                </c:pt>
                <c:pt idx="1">
                  <c:v>1887</c:v>
                </c:pt>
                <c:pt idx="2">
                  <c:v>3619</c:v>
                </c:pt>
                <c:pt idx="3">
                  <c:v>1455</c:v>
                </c:pt>
                <c:pt idx="4">
                  <c:v>972</c:v>
                </c:pt>
                <c:pt idx="5">
                  <c:v>815</c:v>
                </c:pt>
                <c:pt idx="6">
                  <c:v>1201</c:v>
                </c:pt>
                <c:pt idx="7">
                  <c:v>1587</c:v>
                </c:pt>
                <c:pt idx="8">
                  <c:v>1269</c:v>
                </c:pt>
                <c:pt idx="9">
                  <c:v>1114</c:v>
                </c:pt>
                <c:pt idx="10">
                  <c:v>1391</c:v>
                </c:pt>
                <c:pt idx="11">
                  <c:v>1669</c:v>
                </c:pt>
                <c:pt idx="12">
                  <c:v>20886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E-4993-A6FC-852E6668C23A}"/>
            </c:ext>
          </c:extLst>
        </c:ser>
        <c:ser>
          <c:idx val="5"/>
          <c:order val="1"/>
          <c:tx>
            <c:strRef>
              <c:f>'Pernoctaciones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CE-4993-A6FC-852E6668C23A}"/>
              </c:ext>
            </c:extLst>
          </c:dPt>
          <c:val>
            <c:numRef>
              <c:f>'Pernoctaciones evol mensu TF'!$G$318:$G$330</c:f>
              <c:numCache>
                <c:formatCode>#,##0</c:formatCode>
                <c:ptCount val="13"/>
                <c:pt idx="0">
                  <c:v>102</c:v>
                </c:pt>
                <c:pt idx="1">
                  <c:v>213</c:v>
                </c:pt>
                <c:pt idx="2">
                  <c:v>327</c:v>
                </c:pt>
                <c:pt idx="3">
                  <c:v>199</c:v>
                </c:pt>
                <c:pt idx="4">
                  <c:v>103</c:v>
                </c:pt>
                <c:pt idx="5">
                  <c:v>196</c:v>
                </c:pt>
                <c:pt idx="6">
                  <c:v>375</c:v>
                </c:pt>
                <c:pt idx="7">
                  <c:v>465</c:v>
                </c:pt>
                <c:pt idx="8">
                  <c:v>513</c:v>
                </c:pt>
                <c:pt idx="9">
                  <c:v>943</c:v>
                </c:pt>
                <c:pt idx="10">
                  <c:v>1154</c:v>
                </c:pt>
                <c:pt idx="11">
                  <c:v>1281</c:v>
                </c:pt>
                <c:pt idx="12">
                  <c:v>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CE-4993-A6FC-852E6668C23A}"/>
            </c:ext>
          </c:extLst>
        </c:ser>
        <c:ser>
          <c:idx val="0"/>
          <c:order val="2"/>
          <c:tx>
            <c:strRef>
              <c:f>'Pernoctaciones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CE-4993-A6FC-852E6668C2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TF'!$I$318:$I$330</c:f>
              <c:numCache>
                <c:formatCode>#,##0</c:formatCode>
                <c:ptCount val="13"/>
                <c:pt idx="0">
                  <c:v>1515</c:v>
                </c:pt>
                <c:pt idx="1">
                  <c:v>1791</c:v>
                </c:pt>
                <c:pt idx="2">
                  <c:v>1898</c:v>
                </c:pt>
                <c:pt idx="3">
                  <c:v>1670</c:v>
                </c:pt>
                <c:pt idx="4">
                  <c:v>1384</c:v>
                </c:pt>
                <c:pt idx="5">
                  <c:v>1346</c:v>
                </c:pt>
                <c:pt idx="6">
                  <c:v>1774</c:v>
                </c:pt>
                <c:pt idx="7">
                  <c:v>1556</c:v>
                </c:pt>
                <c:pt idx="8">
                  <c:v>1499</c:v>
                </c:pt>
                <c:pt idx="9">
                  <c:v>2643</c:v>
                </c:pt>
                <c:pt idx="10">
                  <c:v>2724</c:v>
                </c:pt>
                <c:pt idx="11">
                  <c:v>2505</c:v>
                </c:pt>
                <c:pt idx="12">
                  <c:v>22305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CE-4993-A6FC-852E6668C23A}"/>
            </c:ext>
          </c:extLst>
        </c:ser>
        <c:ser>
          <c:idx val="1"/>
          <c:order val="3"/>
          <c:tx>
            <c:strRef>
              <c:f>'Pernoctaciones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CE-4993-A6FC-852E6668C2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CE-4993-A6FC-852E6668C2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TF'!$K$318:$K$330</c:f>
              <c:numCache>
                <c:formatCode>#,##0</c:formatCode>
                <c:ptCount val="13"/>
                <c:pt idx="0">
                  <c:v>3465</c:v>
                </c:pt>
                <c:pt idx="1">
                  <c:v>3822</c:v>
                </c:pt>
                <c:pt idx="2">
                  <c:v>3915</c:v>
                </c:pt>
                <c:pt idx="3">
                  <c:v>1803</c:v>
                </c:pt>
                <c:pt idx="4">
                  <c:v>1886</c:v>
                </c:pt>
                <c:pt idx="5">
                  <c:v>2204</c:v>
                </c:pt>
                <c:pt idx="6">
                  <c:v>1456</c:v>
                </c:pt>
                <c:pt idx="7">
                  <c:v>1506</c:v>
                </c:pt>
                <c:pt idx="8">
                  <c:v>1696</c:v>
                </c:pt>
                <c:pt idx="9">
                  <c:v>2301</c:v>
                </c:pt>
                <c:pt idx="10">
                  <c:v>2330</c:v>
                </c:pt>
                <c:pt idx="12">
                  <c:v>26384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CE-4993-A6FC-852E6668C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CE-4993-A6FC-852E6668C2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CE-4993-A6FC-852E6668C2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CE-4993-A6FC-852E6668C2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CE-4993-A6FC-852E6668C2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CE-4993-A6FC-852E6668C2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CE-4993-A6FC-852E6668C2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CE-4993-A6FC-852E6668C2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CE-4993-A6FC-852E6668C2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CE-4993-A6FC-852E6668C2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CE-4993-A6FC-852E6668C2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CE-4993-A6FC-852E6668C2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CE-4993-A6FC-852E6668C2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CE-4993-A6FC-852E6668C23A}"/>
              </c:ext>
            </c:extLst>
          </c:dPt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TF'!$L$318:$L$330</c:f>
              <c:numCache>
                <c:formatCode>0.0%</c:formatCode>
                <c:ptCount val="13"/>
                <c:pt idx="0">
                  <c:v>1.2871287128712869</c:v>
                </c:pt>
                <c:pt idx="1">
                  <c:v>1.1340033500837521</c:v>
                </c:pt>
                <c:pt idx="2">
                  <c:v>1.0626975763962063</c:v>
                </c:pt>
                <c:pt idx="3">
                  <c:v>7.9640718562874246E-2</c:v>
                </c:pt>
                <c:pt idx="4">
                  <c:v>0.36271676300578037</c:v>
                </c:pt>
                <c:pt idx="5">
                  <c:v>0.63744427934621095</c:v>
                </c:pt>
                <c:pt idx="6">
                  <c:v>-0.17925591882750846</c:v>
                </c:pt>
                <c:pt idx="7">
                  <c:v>-3.2133676092545027E-2</c:v>
                </c:pt>
                <c:pt idx="8">
                  <c:v>0.13142094729819886</c:v>
                </c:pt>
                <c:pt idx="9">
                  <c:v>-0.12939841089670834</c:v>
                </c:pt>
                <c:pt idx="10">
                  <c:v>-0.14464023494860501</c:v>
                </c:pt>
                <c:pt idx="12">
                  <c:v>0.33252525252525245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CE-4993-A6FC-852E6668C23A}"/>
            </c:ext>
          </c:extLst>
        </c:ser>
        <c:ser>
          <c:idx val="4"/>
          <c:order val="5"/>
          <c:tx>
            <c:strRef>
              <c:f>'Pernoctaciones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TF'!$M$318:$M$330</c:f>
              <c:numCache>
                <c:formatCode>0.0%</c:formatCode>
                <c:ptCount val="13"/>
                <c:pt idx="0">
                  <c:v>-0.11313027898643457</c:v>
                </c:pt>
                <c:pt idx="1">
                  <c:v>1.0254372019077902</c:v>
                </c:pt>
                <c:pt idx="2">
                  <c:v>8.1790549875656149E-2</c:v>
                </c:pt>
                <c:pt idx="3">
                  <c:v>0.2391752577319588</c:v>
                </c:pt>
                <c:pt idx="4">
                  <c:v>0.94032921810699599</c:v>
                </c:pt>
                <c:pt idx="5">
                  <c:v>1.7042944785276073</c:v>
                </c:pt>
                <c:pt idx="6">
                  <c:v>0.21232306411323898</c:v>
                </c:pt>
                <c:pt idx="7">
                  <c:v>-5.1039697542533125E-2</c:v>
                </c:pt>
                <c:pt idx="8">
                  <c:v>0.3364854215918045</c:v>
                </c:pt>
                <c:pt idx="9">
                  <c:v>1.0655296229802516</c:v>
                </c:pt>
                <c:pt idx="10">
                  <c:v>0.67505391804457227</c:v>
                </c:pt>
                <c:pt idx="12">
                  <c:v>0.37295103293958465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CE-4993-A6FC-852E6668C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E4-4CCB-8156-30E4F0732A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TF'!$C$344:$C$356</c:f>
              <c:numCache>
                <c:formatCode>#,##0</c:formatCode>
                <c:ptCount val="13"/>
                <c:pt idx="0">
                  <c:v>93140</c:v>
                </c:pt>
                <c:pt idx="1">
                  <c:v>93681</c:v>
                </c:pt>
                <c:pt idx="2">
                  <c:v>96325</c:v>
                </c:pt>
                <c:pt idx="3">
                  <c:v>48934</c:v>
                </c:pt>
                <c:pt idx="4">
                  <c:v>26707</c:v>
                </c:pt>
                <c:pt idx="5">
                  <c:v>10808</c:v>
                </c:pt>
                <c:pt idx="6">
                  <c:v>18668</c:v>
                </c:pt>
                <c:pt idx="7">
                  <c:v>12759</c:v>
                </c:pt>
                <c:pt idx="8">
                  <c:v>14799</c:v>
                </c:pt>
                <c:pt idx="9">
                  <c:v>40520</c:v>
                </c:pt>
                <c:pt idx="10">
                  <c:v>66403</c:v>
                </c:pt>
                <c:pt idx="11">
                  <c:v>72090</c:v>
                </c:pt>
                <c:pt idx="12">
                  <c:v>594834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4-4CCB-8156-30E4F0732ABD}"/>
            </c:ext>
          </c:extLst>
        </c:ser>
        <c:ser>
          <c:idx val="5"/>
          <c:order val="1"/>
          <c:tx>
            <c:strRef>
              <c:f>'Pernoctaciones evol mensu TF'!$G$342:$H$342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E4-4CCB-8156-30E4F0732ABD}"/>
              </c:ext>
            </c:extLst>
          </c:dPt>
          <c:val>
            <c:numRef>
              <c:f>'Pernoctaciones evol mensu TF'!$G$344:$G$356</c:f>
              <c:numCache>
                <c:formatCode>#,##0</c:formatCode>
                <c:ptCount val="13"/>
                <c:pt idx="0">
                  <c:v>700</c:v>
                </c:pt>
                <c:pt idx="1">
                  <c:v>617</c:v>
                </c:pt>
                <c:pt idx="2">
                  <c:v>659</c:v>
                </c:pt>
                <c:pt idx="3">
                  <c:v>572</c:v>
                </c:pt>
                <c:pt idx="4">
                  <c:v>545</c:v>
                </c:pt>
                <c:pt idx="5">
                  <c:v>940</c:v>
                </c:pt>
                <c:pt idx="6">
                  <c:v>9150</c:v>
                </c:pt>
                <c:pt idx="7">
                  <c:v>7666</c:v>
                </c:pt>
                <c:pt idx="8">
                  <c:v>6588</c:v>
                </c:pt>
                <c:pt idx="9">
                  <c:v>35628</c:v>
                </c:pt>
                <c:pt idx="10">
                  <c:v>69910</c:v>
                </c:pt>
                <c:pt idx="11">
                  <c:v>58459</c:v>
                </c:pt>
                <c:pt idx="12">
                  <c:v>191434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E4-4CCB-8156-30E4F0732ABD}"/>
            </c:ext>
          </c:extLst>
        </c:ser>
        <c:ser>
          <c:idx val="0"/>
          <c:order val="2"/>
          <c:tx>
            <c:strRef>
              <c:f>'Pernoctaciones evol mensu TF'!$I$342:$J$342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E4-4CCB-8156-30E4F0732A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TF'!$I$344:$I$356</c:f>
              <c:numCache>
                <c:formatCode>#,##0</c:formatCode>
                <c:ptCount val="13"/>
                <c:pt idx="0">
                  <c:v>65027</c:v>
                </c:pt>
                <c:pt idx="1">
                  <c:v>69529</c:v>
                </c:pt>
                <c:pt idx="2">
                  <c:v>70472</c:v>
                </c:pt>
                <c:pt idx="3">
                  <c:v>43901</c:v>
                </c:pt>
                <c:pt idx="4">
                  <c:v>8100</c:v>
                </c:pt>
                <c:pt idx="5">
                  <c:v>6382</c:v>
                </c:pt>
                <c:pt idx="6">
                  <c:v>16868</c:v>
                </c:pt>
                <c:pt idx="7">
                  <c:v>13290</c:v>
                </c:pt>
                <c:pt idx="8">
                  <c:v>10414</c:v>
                </c:pt>
                <c:pt idx="9">
                  <c:v>45582</c:v>
                </c:pt>
                <c:pt idx="10">
                  <c:v>76519</c:v>
                </c:pt>
                <c:pt idx="11">
                  <c:v>65089</c:v>
                </c:pt>
                <c:pt idx="12">
                  <c:v>491173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E4-4CCB-8156-30E4F0732ABD}"/>
            </c:ext>
          </c:extLst>
        </c:ser>
        <c:ser>
          <c:idx val="1"/>
          <c:order val="3"/>
          <c:tx>
            <c:strRef>
              <c:f>'Pernoctaciones evol mensu TF'!$K$342:$L$342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E4-4CCB-8156-30E4F0732A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E4-4CCB-8156-30E4F0732A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TF'!$K$344:$K$356</c:f>
              <c:numCache>
                <c:formatCode>#,##0</c:formatCode>
                <c:ptCount val="13"/>
                <c:pt idx="0">
                  <c:v>87732</c:v>
                </c:pt>
                <c:pt idx="1">
                  <c:v>99234</c:v>
                </c:pt>
                <c:pt idx="2">
                  <c:v>88964</c:v>
                </c:pt>
                <c:pt idx="3">
                  <c:v>40457</c:v>
                </c:pt>
                <c:pt idx="4">
                  <c:v>8522</c:v>
                </c:pt>
                <c:pt idx="5">
                  <c:v>8901</c:v>
                </c:pt>
                <c:pt idx="6">
                  <c:v>11785</c:v>
                </c:pt>
                <c:pt idx="7">
                  <c:v>9391</c:v>
                </c:pt>
                <c:pt idx="8">
                  <c:v>9657</c:v>
                </c:pt>
                <c:pt idx="9">
                  <c:v>33793</c:v>
                </c:pt>
                <c:pt idx="10">
                  <c:v>66235</c:v>
                </c:pt>
                <c:pt idx="12">
                  <c:v>464671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E4-4CCB-8156-30E4F0732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E4-4CCB-8156-30E4F0732A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E4-4CCB-8156-30E4F0732A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E4-4CCB-8156-30E4F0732A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E4-4CCB-8156-30E4F0732A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E4-4CCB-8156-30E4F0732A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E4-4CCB-8156-30E4F0732A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E4-4CCB-8156-30E4F0732A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E4-4CCB-8156-30E4F0732A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E4-4CCB-8156-30E4F0732A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E4-4CCB-8156-30E4F0732A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E4-4CCB-8156-30E4F0732A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E4-4CCB-8156-30E4F0732A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E4-4CCB-8156-30E4F0732ABD}"/>
              </c:ext>
            </c:extLst>
          </c:dPt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TF'!$L$344:$L$356</c:f>
              <c:numCache>
                <c:formatCode>0.0%</c:formatCode>
                <c:ptCount val="13"/>
                <c:pt idx="0">
                  <c:v>0.34916265551232573</c:v>
                </c:pt>
                <c:pt idx="1">
                  <c:v>0.42723180255720639</c:v>
                </c:pt>
                <c:pt idx="2">
                  <c:v>0.26240208877284599</c:v>
                </c:pt>
                <c:pt idx="3">
                  <c:v>-7.8449238058358572E-2</c:v>
                </c:pt>
                <c:pt idx="4">
                  <c:v>5.2098765432098793E-2</c:v>
                </c:pt>
                <c:pt idx="5">
                  <c:v>0.3947038545910373</c:v>
                </c:pt>
                <c:pt idx="6">
                  <c:v>-0.30133981503438467</c:v>
                </c:pt>
                <c:pt idx="7">
                  <c:v>-0.29337848006019562</c:v>
                </c:pt>
                <c:pt idx="8">
                  <c:v>-7.2690608795851763E-2</c:v>
                </c:pt>
                <c:pt idx="9">
                  <c:v>-0.25863279364661484</c:v>
                </c:pt>
                <c:pt idx="10">
                  <c:v>-0.13439799265541896</c:v>
                </c:pt>
                <c:pt idx="12">
                  <c:v>9.0561954919687215E-2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E4-4CCB-8156-30E4F0732ABD}"/>
            </c:ext>
          </c:extLst>
        </c:ser>
        <c:ser>
          <c:idx val="4"/>
          <c:order val="5"/>
          <c:tx>
            <c:strRef>
              <c:f>'Pernoctaciones evol mensu TF'!$M$343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TF'!$M$344:$M$356</c:f>
              <c:numCache>
                <c:formatCode>0.0%</c:formatCode>
                <c:ptCount val="13"/>
                <c:pt idx="0">
                  <c:v>-5.8063130770882543E-2</c:v>
                </c:pt>
                <c:pt idx="1">
                  <c:v>5.927562686136989E-2</c:v>
                </c:pt>
                <c:pt idx="2">
                  <c:v>-7.6418375291980256E-2</c:v>
                </c:pt>
                <c:pt idx="3">
                  <c:v>-0.17323333469571256</c:v>
                </c:pt>
                <c:pt idx="4">
                  <c:v>-0.68090762721383902</c:v>
                </c:pt>
                <c:pt idx="5">
                  <c:v>-0.17644337527757215</c:v>
                </c:pt>
                <c:pt idx="6">
                  <c:v>-0.36870580672809083</c:v>
                </c:pt>
                <c:pt idx="7">
                  <c:v>-0.26397053060584685</c:v>
                </c:pt>
                <c:pt idx="8">
                  <c:v>-0.34745590918305291</c:v>
                </c:pt>
                <c:pt idx="9">
                  <c:v>-0.16601678183613033</c:v>
                </c:pt>
                <c:pt idx="10">
                  <c:v>-2.5300061744197855E-3</c:v>
                </c:pt>
                <c:pt idx="12">
                  <c:v>-0.11109261894923705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E4-4CCB-8156-30E4F0732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08-4027-B96C-10A4EFB061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TF'!$C$370:$C$382</c:f>
              <c:numCache>
                <c:formatCode>#,##0</c:formatCode>
                <c:ptCount val="13"/>
                <c:pt idx="0">
                  <c:v>109930</c:v>
                </c:pt>
                <c:pt idx="1">
                  <c:v>113827</c:v>
                </c:pt>
                <c:pt idx="2">
                  <c:v>114103</c:v>
                </c:pt>
                <c:pt idx="3">
                  <c:v>47083</c:v>
                </c:pt>
                <c:pt idx="4">
                  <c:v>6257</c:v>
                </c:pt>
                <c:pt idx="5">
                  <c:v>2786</c:v>
                </c:pt>
                <c:pt idx="6">
                  <c:v>1480</c:v>
                </c:pt>
                <c:pt idx="7">
                  <c:v>1113</c:v>
                </c:pt>
                <c:pt idx="8">
                  <c:v>3802</c:v>
                </c:pt>
                <c:pt idx="9">
                  <c:v>52262</c:v>
                </c:pt>
                <c:pt idx="10">
                  <c:v>121746</c:v>
                </c:pt>
                <c:pt idx="11">
                  <c:v>127254</c:v>
                </c:pt>
                <c:pt idx="12">
                  <c:v>701643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08-4027-B96C-10A4EFB06100}"/>
            </c:ext>
          </c:extLst>
        </c:ser>
        <c:ser>
          <c:idx val="5"/>
          <c:order val="1"/>
          <c:tx>
            <c:strRef>
              <c:f>'Pernoctaciones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08-4027-B96C-10A4EFB06100}"/>
              </c:ext>
            </c:extLst>
          </c:dPt>
          <c:val>
            <c:numRef>
              <c:f>'Pernoctaciones evol mensu TF'!$G$370:$G$382</c:f>
              <c:numCache>
                <c:formatCode>#,##0</c:formatCode>
                <c:ptCount val="13"/>
                <c:pt idx="0">
                  <c:v>796</c:v>
                </c:pt>
                <c:pt idx="1">
                  <c:v>488</c:v>
                </c:pt>
                <c:pt idx="2">
                  <c:v>614</c:v>
                </c:pt>
                <c:pt idx="3">
                  <c:v>217</c:v>
                </c:pt>
                <c:pt idx="4">
                  <c:v>65</c:v>
                </c:pt>
                <c:pt idx="5">
                  <c:v>77</c:v>
                </c:pt>
                <c:pt idx="6">
                  <c:v>304</c:v>
                </c:pt>
                <c:pt idx="7">
                  <c:v>266</c:v>
                </c:pt>
                <c:pt idx="8">
                  <c:v>2698</c:v>
                </c:pt>
                <c:pt idx="9">
                  <c:v>19953</c:v>
                </c:pt>
                <c:pt idx="10">
                  <c:v>61011</c:v>
                </c:pt>
                <c:pt idx="11">
                  <c:v>67645</c:v>
                </c:pt>
                <c:pt idx="12">
                  <c:v>154134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08-4027-B96C-10A4EFB06100}"/>
            </c:ext>
          </c:extLst>
        </c:ser>
        <c:ser>
          <c:idx val="0"/>
          <c:order val="2"/>
          <c:tx>
            <c:strRef>
              <c:f>'Pernoctaciones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08-4027-B96C-10A4EFB061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TF'!$I$370:$I$382</c:f>
              <c:numCache>
                <c:formatCode>#,##0</c:formatCode>
                <c:ptCount val="13"/>
                <c:pt idx="0">
                  <c:v>63029</c:v>
                </c:pt>
                <c:pt idx="1">
                  <c:v>60898</c:v>
                </c:pt>
                <c:pt idx="2">
                  <c:v>60513</c:v>
                </c:pt>
                <c:pt idx="3">
                  <c:v>23573</c:v>
                </c:pt>
                <c:pt idx="4">
                  <c:v>3764</c:v>
                </c:pt>
                <c:pt idx="5">
                  <c:v>3196</c:v>
                </c:pt>
                <c:pt idx="6">
                  <c:v>1909</c:v>
                </c:pt>
                <c:pt idx="7">
                  <c:v>1728</c:v>
                </c:pt>
                <c:pt idx="8">
                  <c:v>1463</c:v>
                </c:pt>
                <c:pt idx="9">
                  <c:v>42338</c:v>
                </c:pt>
                <c:pt idx="10">
                  <c:v>86756</c:v>
                </c:pt>
                <c:pt idx="11">
                  <c:v>92174</c:v>
                </c:pt>
                <c:pt idx="12">
                  <c:v>441341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08-4027-B96C-10A4EFB06100}"/>
            </c:ext>
          </c:extLst>
        </c:ser>
        <c:ser>
          <c:idx val="1"/>
          <c:order val="3"/>
          <c:tx>
            <c:strRef>
              <c:f>'Pernoctaciones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08-4027-B96C-10A4EFB061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08-4027-B96C-10A4EFB061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TF'!$K$370:$K$382</c:f>
              <c:numCache>
                <c:formatCode>#,##0</c:formatCode>
                <c:ptCount val="13"/>
                <c:pt idx="0">
                  <c:v>92741</c:v>
                </c:pt>
                <c:pt idx="1">
                  <c:v>88167</c:v>
                </c:pt>
                <c:pt idx="2">
                  <c:v>86261</c:v>
                </c:pt>
                <c:pt idx="3">
                  <c:v>30668</c:v>
                </c:pt>
                <c:pt idx="4">
                  <c:v>4067</c:v>
                </c:pt>
                <c:pt idx="5">
                  <c:v>4183</c:v>
                </c:pt>
                <c:pt idx="6">
                  <c:v>1102</c:v>
                </c:pt>
                <c:pt idx="7">
                  <c:v>2901</c:v>
                </c:pt>
                <c:pt idx="8">
                  <c:v>1372</c:v>
                </c:pt>
                <c:pt idx="9">
                  <c:v>44931</c:v>
                </c:pt>
                <c:pt idx="10">
                  <c:v>86074</c:v>
                </c:pt>
                <c:pt idx="12">
                  <c:v>442467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08-4027-B96C-10A4EFB06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08-4027-B96C-10A4EFB061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08-4027-B96C-10A4EFB061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08-4027-B96C-10A4EFB061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08-4027-B96C-10A4EFB061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08-4027-B96C-10A4EFB061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08-4027-B96C-10A4EFB061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08-4027-B96C-10A4EFB061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08-4027-B96C-10A4EFB061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08-4027-B96C-10A4EFB061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08-4027-B96C-10A4EFB061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08-4027-B96C-10A4EFB061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08-4027-B96C-10A4EFB061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08-4027-B96C-10A4EFB06100}"/>
              </c:ext>
            </c:extLst>
          </c:dPt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TF'!$L$370:$L$382</c:f>
              <c:numCache>
                <c:formatCode>0.0%</c:formatCode>
                <c:ptCount val="13"/>
                <c:pt idx="0">
                  <c:v>0.47140205302321148</c:v>
                </c:pt>
                <c:pt idx="1">
                  <c:v>0.44778153633945283</c:v>
                </c:pt>
                <c:pt idx="2">
                  <c:v>0.42549534810701828</c:v>
                </c:pt>
                <c:pt idx="3">
                  <c:v>0.30097993467102202</c:v>
                </c:pt>
                <c:pt idx="4">
                  <c:v>8.0499468650371941E-2</c:v>
                </c:pt>
                <c:pt idx="5">
                  <c:v>0.30882352941176472</c:v>
                </c:pt>
                <c:pt idx="6">
                  <c:v>-0.42273441592456784</c:v>
                </c:pt>
                <c:pt idx="7">
                  <c:v>0.67881944444444442</c:v>
                </c:pt>
                <c:pt idx="8">
                  <c:v>-6.2200956937799035E-2</c:v>
                </c:pt>
                <c:pt idx="9">
                  <c:v>6.1245217062686041E-2</c:v>
                </c:pt>
                <c:pt idx="10">
                  <c:v>-7.8611277606159824E-3</c:v>
                </c:pt>
                <c:pt idx="12">
                  <c:v>0.26720738214092399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08-4027-B96C-10A4EFB06100}"/>
            </c:ext>
          </c:extLst>
        </c:ser>
        <c:ser>
          <c:idx val="4"/>
          <c:order val="5"/>
          <c:tx>
            <c:strRef>
              <c:f>'Pernoctaciones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TF'!$M$370:$M$382</c:f>
              <c:numCache>
                <c:formatCode>0.0%</c:formatCode>
                <c:ptCount val="13"/>
                <c:pt idx="0">
                  <c:v>-0.15636314018011466</c:v>
                </c:pt>
                <c:pt idx="1">
                  <c:v>-0.22542981893575342</c:v>
                </c:pt>
                <c:pt idx="2">
                  <c:v>-0.24400760716195014</c:v>
                </c:pt>
                <c:pt idx="3">
                  <c:v>-0.34863963638680628</c:v>
                </c:pt>
                <c:pt idx="4">
                  <c:v>-0.350007991050024</c:v>
                </c:pt>
                <c:pt idx="5">
                  <c:v>0.50143575017946884</c:v>
                </c:pt>
                <c:pt idx="6">
                  <c:v>-0.25540540540540535</c:v>
                </c:pt>
                <c:pt idx="7">
                  <c:v>1.6064690026954178</c:v>
                </c:pt>
                <c:pt idx="8">
                  <c:v>-0.63913729615991577</c:v>
                </c:pt>
                <c:pt idx="9">
                  <c:v>-0.1402740040564846</c:v>
                </c:pt>
                <c:pt idx="10">
                  <c:v>-0.29300346623297691</c:v>
                </c:pt>
                <c:pt idx="12">
                  <c:v>-0.22967361840146661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08-4027-B96C-10A4EFB06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25-4306-BE8D-FB2A6EC797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TF'!$C$396:$C$408</c:f>
              <c:numCache>
                <c:formatCode>#,##0</c:formatCode>
                <c:ptCount val="13"/>
                <c:pt idx="0">
                  <c:v>80879</c:v>
                </c:pt>
                <c:pt idx="1">
                  <c:v>85466</c:v>
                </c:pt>
                <c:pt idx="2">
                  <c:v>87695</c:v>
                </c:pt>
                <c:pt idx="3">
                  <c:v>42671</c:v>
                </c:pt>
                <c:pt idx="4">
                  <c:v>6276</c:v>
                </c:pt>
                <c:pt idx="5">
                  <c:v>9609</c:v>
                </c:pt>
                <c:pt idx="6">
                  <c:v>20088</c:v>
                </c:pt>
                <c:pt idx="7">
                  <c:v>11435</c:v>
                </c:pt>
                <c:pt idx="8">
                  <c:v>11090</c:v>
                </c:pt>
                <c:pt idx="9">
                  <c:v>39339</c:v>
                </c:pt>
                <c:pt idx="10">
                  <c:v>81691</c:v>
                </c:pt>
                <c:pt idx="11">
                  <c:v>69027</c:v>
                </c:pt>
                <c:pt idx="12">
                  <c:v>545266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25-4306-BE8D-FB2A6EC7976A}"/>
            </c:ext>
          </c:extLst>
        </c:ser>
        <c:ser>
          <c:idx val="5"/>
          <c:order val="1"/>
          <c:tx>
            <c:strRef>
              <c:f>'Pernoctaciones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25-4306-BE8D-FB2A6EC7976A}"/>
              </c:ext>
            </c:extLst>
          </c:dPt>
          <c:val>
            <c:numRef>
              <c:f>'Pernoctaciones evol mensu TF'!$G$396:$G$408</c:f>
              <c:numCache>
                <c:formatCode>#,##0</c:formatCode>
                <c:ptCount val="13"/>
                <c:pt idx="0">
                  <c:v>187</c:v>
                </c:pt>
                <c:pt idx="1">
                  <c:v>333</c:v>
                </c:pt>
                <c:pt idx="2">
                  <c:v>264</c:v>
                </c:pt>
                <c:pt idx="3">
                  <c:v>155</c:v>
                </c:pt>
                <c:pt idx="4">
                  <c:v>135</c:v>
                </c:pt>
                <c:pt idx="5">
                  <c:v>172</c:v>
                </c:pt>
                <c:pt idx="6">
                  <c:v>519</c:v>
                </c:pt>
                <c:pt idx="7">
                  <c:v>370</c:v>
                </c:pt>
                <c:pt idx="8">
                  <c:v>527</c:v>
                </c:pt>
                <c:pt idx="9">
                  <c:v>5475</c:v>
                </c:pt>
                <c:pt idx="10">
                  <c:v>29717</c:v>
                </c:pt>
                <c:pt idx="11">
                  <c:v>29715</c:v>
                </c:pt>
                <c:pt idx="12">
                  <c:v>67569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25-4306-BE8D-FB2A6EC7976A}"/>
            </c:ext>
          </c:extLst>
        </c:ser>
        <c:ser>
          <c:idx val="0"/>
          <c:order val="2"/>
          <c:tx>
            <c:strRef>
              <c:f>'Pernoctaciones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25-4306-BE8D-FB2A6EC797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TF'!$I$396:$I$408</c:f>
              <c:numCache>
                <c:formatCode>#,##0</c:formatCode>
                <c:ptCount val="13"/>
                <c:pt idx="0">
                  <c:v>33597</c:v>
                </c:pt>
                <c:pt idx="1">
                  <c:v>34861</c:v>
                </c:pt>
                <c:pt idx="2">
                  <c:v>41708</c:v>
                </c:pt>
                <c:pt idx="3">
                  <c:v>22927</c:v>
                </c:pt>
                <c:pt idx="4">
                  <c:v>1557</c:v>
                </c:pt>
                <c:pt idx="5">
                  <c:v>3131</c:v>
                </c:pt>
                <c:pt idx="6">
                  <c:v>3754</c:v>
                </c:pt>
                <c:pt idx="7">
                  <c:v>3837</c:v>
                </c:pt>
                <c:pt idx="8">
                  <c:v>1602</c:v>
                </c:pt>
                <c:pt idx="9">
                  <c:v>29827</c:v>
                </c:pt>
                <c:pt idx="10">
                  <c:v>61476</c:v>
                </c:pt>
                <c:pt idx="11">
                  <c:v>50449</c:v>
                </c:pt>
                <c:pt idx="12">
                  <c:v>288726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25-4306-BE8D-FB2A6EC7976A}"/>
            </c:ext>
          </c:extLst>
        </c:ser>
        <c:ser>
          <c:idx val="1"/>
          <c:order val="3"/>
          <c:tx>
            <c:strRef>
              <c:f>'Pernoctaciones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25-4306-BE8D-FB2A6EC797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25-4306-BE8D-FB2A6EC797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TF'!$K$396:$K$408</c:f>
              <c:numCache>
                <c:formatCode>#,##0</c:formatCode>
                <c:ptCount val="13"/>
                <c:pt idx="0">
                  <c:v>59883</c:v>
                </c:pt>
                <c:pt idx="1">
                  <c:v>74965</c:v>
                </c:pt>
                <c:pt idx="2">
                  <c:v>66251</c:v>
                </c:pt>
                <c:pt idx="3">
                  <c:v>30836</c:v>
                </c:pt>
                <c:pt idx="4">
                  <c:v>2885</c:v>
                </c:pt>
                <c:pt idx="5">
                  <c:v>4647</c:v>
                </c:pt>
                <c:pt idx="6">
                  <c:v>12636</c:v>
                </c:pt>
                <c:pt idx="7">
                  <c:v>6024</c:v>
                </c:pt>
                <c:pt idx="8">
                  <c:v>5143</c:v>
                </c:pt>
                <c:pt idx="9">
                  <c:v>40962</c:v>
                </c:pt>
                <c:pt idx="10">
                  <c:v>81011</c:v>
                </c:pt>
                <c:pt idx="12">
                  <c:v>385243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25-4306-BE8D-FB2A6EC79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25-4306-BE8D-FB2A6EC797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25-4306-BE8D-FB2A6EC797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25-4306-BE8D-FB2A6EC797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25-4306-BE8D-FB2A6EC797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25-4306-BE8D-FB2A6EC797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25-4306-BE8D-FB2A6EC797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25-4306-BE8D-FB2A6EC797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25-4306-BE8D-FB2A6EC797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25-4306-BE8D-FB2A6EC797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25-4306-BE8D-FB2A6EC797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25-4306-BE8D-FB2A6EC797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25-4306-BE8D-FB2A6EC797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25-4306-BE8D-FB2A6EC7976A}"/>
              </c:ext>
            </c:extLst>
          </c:dPt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TF'!$L$396:$L$408</c:f>
              <c:numCache>
                <c:formatCode>0.0%</c:formatCode>
                <c:ptCount val="13"/>
                <c:pt idx="0">
                  <c:v>0.78239128493615495</c:v>
                </c:pt>
                <c:pt idx="1">
                  <c:v>1.1503972921029231</c:v>
                </c:pt>
                <c:pt idx="2">
                  <c:v>0.58844825932674794</c:v>
                </c:pt>
                <c:pt idx="3">
                  <c:v>0.34496445239237583</c:v>
                </c:pt>
                <c:pt idx="4">
                  <c:v>0.85292228644829793</c:v>
                </c:pt>
                <c:pt idx="5">
                  <c:v>0.48419035451932291</c:v>
                </c:pt>
                <c:pt idx="6">
                  <c:v>2.3660095897709112</c:v>
                </c:pt>
                <c:pt idx="7">
                  <c:v>0.56997654417513677</c:v>
                </c:pt>
                <c:pt idx="8">
                  <c:v>2.2103620474406993</c:v>
                </c:pt>
                <c:pt idx="9">
                  <c:v>0.37331947564287393</c:v>
                </c:pt>
                <c:pt idx="10">
                  <c:v>0.31776628277701868</c:v>
                </c:pt>
                <c:pt idx="12">
                  <c:v>0.61678634530399501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25-4306-BE8D-FB2A6EC7976A}"/>
            </c:ext>
          </c:extLst>
        </c:ser>
        <c:ser>
          <c:idx val="4"/>
          <c:order val="5"/>
          <c:tx>
            <c:strRef>
              <c:f>'Pernoctaciones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TF'!$M$396:$M$408</c:f>
              <c:numCache>
                <c:formatCode>0.0%</c:formatCode>
                <c:ptCount val="13"/>
                <c:pt idx="0">
                  <c:v>-0.25959767059434469</c:v>
                </c:pt>
                <c:pt idx="1">
                  <c:v>-0.12286757306999274</c:v>
                </c:pt>
                <c:pt idx="2">
                  <c:v>-0.24452933462569126</c:v>
                </c:pt>
                <c:pt idx="3">
                  <c:v>-0.27735464366900242</c:v>
                </c:pt>
                <c:pt idx="4">
                  <c:v>-0.54031230082855319</c:v>
                </c:pt>
                <c:pt idx="5">
                  <c:v>-0.51639088354667506</c:v>
                </c:pt>
                <c:pt idx="6">
                  <c:v>-0.37096774193548387</c:v>
                </c:pt>
                <c:pt idx="7">
                  <c:v>-0.47319632706602532</c:v>
                </c:pt>
                <c:pt idx="8">
                  <c:v>-0.53624887285843104</c:v>
                </c:pt>
                <c:pt idx="9">
                  <c:v>4.1256768092732488E-2</c:v>
                </c:pt>
                <c:pt idx="10">
                  <c:v>-8.3240503849872916E-3</c:v>
                </c:pt>
                <c:pt idx="12">
                  <c:v>-0.19107212974997845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25-4306-BE8D-FB2A6EC79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22-4B22-BF55-AC271F289C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TF'!$C$422:$C$434</c:f>
              <c:numCache>
                <c:formatCode>#,##0</c:formatCode>
                <c:ptCount val="13"/>
                <c:pt idx="0">
                  <c:v>143404</c:v>
                </c:pt>
                <c:pt idx="1">
                  <c:v>119019</c:v>
                </c:pt>
                <c:pt idx="2">
                  <c:v>134100</c:v>
                </c:pt>
                <c:pt idx="3">
                  <c:v>64990</c:v>
                </c:pt>
                <c:pt idx="4">
                  <c:v>9158</c:v>
                </c:pt>
                <c:pt idx="5">
                  <c:v>12491</c:v>
                </c:pt>
                <c:pt idx="6">
                  <c:v>13557</c:v>
                </c:pt>
                <c:pt idx="7">
                  <c:v>10385</c:v>
                </c:pt>
                <c:pt idx="8">
                  <c:v>9801</c:v>
                </c:pt>
                <c:pt idx="9">
                  <c:v>59957</c:v>
                </c:pt>
                <c:pt idx="10">
                  <c:v>132175</c:v>
                </c:pt>
                <c:pt idx="11">
                  <c:v>138359</c:v>
                </c:pt>
                <c:pt idx="12">
                  <c:v>847396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2-4B22-BF55-AC271F289C5E}"/>
            </c:ext>
          </c:extLst>
        </c:ser>
        <c:ser>
          <c:idx val="5"/>
          <c:order val="1"/>
          <c:tx>
            <c:strRef>
              <c:f>'Pernoctaciones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22-4B22-BF55-AC271F289C5E}"/>
              </c:ext>
            </c:extLst>
          </c:dPt>
          <c:val>
            <c:numRef>
              <c:f>'Pernoctaciones evol mensu TF'!$G$422:$G$434</c:f>
              <c:numCache>
                <c:formatCode>#,##0</c:formatCode>
                <c:ptCount val="13"/>
                <c:pt idx="0">
                  <c:v>5617</c:v>
                </c:pt>
                <c:pt idx="1">
                  <c:v>4068</c:v>
                </c:pt>
                <c:pt idx="2">
                  <c:v>6583</c:v>
                </c:pt>
                <c:pt idx="3">
                  <c:v>2012</c:v>
                </c:pt>
                <c:pt idx="4">
                  <c:v>1556</c:v>
                </c:pt>
                <c:pt idx="5">
                  <c:v>1508</c:v>
                </c:pt>
                <c:pt idx="6">
                  <c:v>1440</c:v>
                </c:pt>
                <c:pt idx="7">
                  <c:v>1279</c:v>
                </c:pt>
                <c:pt idx="8">
                  <c:v>2204</c:v>
                </c:pt>
                <c:pt idx="9">
                  <c:v>14191</c:v>
                </c:pt>
                <c:pt idx="10">
                  <c:v>67172</c:v>
                </c:pt>
                <c:pt idx="11">
                  <c:v>63983</c:v>
                </c:pt>
                <c:pt idx="12">
                  <c:v>171613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22-4B22-BF55-AC271F289C5E}"/>
            </c:ext>
          </c:extLst>
        </c:ser>
        <c:ser>
          <c:idx val="0"/>
          <c:order val="2"/>
          <c:tx>
            <c:strRef>
              <c:f>'Pernoctaciones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22-4B22-BF55-AC271F289C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TF'!$I$422:$I$434</c:f>
              <c:numCache>
                <c:formatCode>#,##0</c:formatCode>
                <c:ptCount val="13"/>
                <c:pt idx="0">
                  <c:v>60986</c:v>
                </c:pt>
                <c:pt idx="1">
                  <c:v>43013</c:v>
                </c:pt>
                <c:pt idx="2">
                  <c:v>59834</c:v>
                </c:pt>
                <c:pt idx="3">
                  <c:v>35071</c:v>
                </c:pt>
                <c:pt idx="4">
                  <c:v>3340</c:v>
                </c:pt>
                <c:pt idx="5">
                  <c:v>4948</c:v>
                </c:pt>
                <c:pt idx="6">
                  <c:v>4797</c:v>
                </c:pt>
                <c:pt idx="7">
                  <c:v>4669</c:v>
                </c:pt>
                <c:pt idx="8">
                  <c:v>4668</c:v>
                </c:pt>
                <c:pt idx="9">
                  <c:v>31890</c:v>
                </c:pt>
                <c:pt idx="10">
                  <c:v>91214</c:v>
                </c:pt>
                <c:pt idx="11">
                  <c:v>88432</c:v>
                </c:pt>
                <c:pt idx="12">
                  <c:v>432862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22-4B22-BF55-AC271F289C5E}"/>
            </c:ext>
          </c:extLst>
        </c:ser>
        <c:ser>
          <c:idx val="1"/>
          <c:order val="3"/>
          <c:tx>
            <c:strRef>
              <c:f>'Pernoctaciones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22-4B22-BF55-AC271F289C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22-4B22-BF55-AC271F289C5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TF'!$K$422:$K$434</c:f>
              <c:numCache>
                <c:formatCode>#,##0</c:formatCode>
                <c:ptCount val="13"/>
                <c:pt idx="0">
                  <c:v>94135</c:v>
                </c:pt>
                <c:pt idx="1">
                  <c:v>76936</c:v>
                </c:pt>
                <c:pt idx="2">
                  <c:v>78356</c:v>
                </c:pt>
                <c:pt idx="3">
                  <c:v>42285</c:v>
                </c:pt>
                <c:pt idx="4">
                  <c:v>5483</c:v>
                </c:pt>
                <c:pt idx="5">
                  <c:v>6622</c:v>
                </c:pt>
                <c:pt idx="6">
                  <c:v>7694</c:v>
                </c:pt>
                <c:pt idx="7">
                  <c:v>6376</c:v>
                </c:pt>
                <c:pt idx="8">
                  <c:v>6780</c:v>
                </c:pt>
                <c:pt idx="9">
                  <c:v>33236</c:v>
                </c:pt>
                <c:pt idx="10">
                  <c:v>91937</c:v>
                </c:pt>
                <c:pt idx="12">
                  <c:v>449840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22-4B22-BF55-AC271F289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22-4B22-BF55-AC271F289C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22-4B22-BF55-AC271F289C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22-4B22-BF55-AC271F289C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22-4B22-BF55-AC271F289C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22-4B22-BF55-AC271F289C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22-4B22-BF55-AC271F289C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22-4B22-BF55-AC271F289C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22-4B22-BF55-AC271F289C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22-4B22-BF55-AC271F289C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22-4B22-BF55-AC271F289C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22-4B22-BF55-AC271F289C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22-4B22-BF55-AC271F289C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22-4B22-BF55-AC271F289C5E}"/>
              </c:ext>
            </c:extLst>
          </c:dPt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TF'!$L$422:$L$434</c:f>
              <c:numCache>
                <c:formatCode>0.0%</c:formatCode>
                <c:ptCount val="13"/>
                <c:pt idx="0">
                  <c:v>0.54355097891319315</c:v>
                </c:pt>
                <c:pt idx="1">
                  <c:v>0.78866854206867698</c:v>
                </c:pt>
                <c:pt idx="2">
                  <c:v>0.3095564394825685</c:v>
                </c:pt>
                <c:pt idx="3">
                  <c:v>0.20569701462746992</c:v>
                </c:pt>
                <c:pt idx="4">
                  <c:v>0.64161676646706578</c:v>
                </c:pt>
                <c:pt idx="5">
                  <c:v>0.3383185125303152</c:v>
                </c:pt>
                <c:pt idx="6">
                  <c:v>0.6039191161142381</c:v>
                </c:pt>
                <c:pt idx="7">
                  <c:v>0.36560291282929969</c:v>
                </c:pt>
                <c:pt idx="8">
                  <c:v>0.45244215938303345</c:v>
                </c:pt>
                <c:pt idx="9">
                  <c:v>4.2207588585763567E-2</c:v>
                </c:pt>
                <c:pt idx="10">
                  <c:v>7.9264148047448746E-3</c:v>
                </c:pt>
                <c:pt idx="12">
                  <c:v>0.3060418662718114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22-4B22-BF55-AC271F289C5E}"/>
            </c:ext>
          </c:extLst>
        </c:ser>
        <c:ser>
          <c:idx val="4"/>
          <c:order val="5"/>
          <c:tx>
            <c:strRef>
              <c:f>'Pernoctaciones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TF'!$M$422:$M$434</c:f>
              <c:numCache>
                <c:formatCode>0.0%</c:formatCode>
                <c:ptCount val="13"/>
                <c:pt idx="0">
                  <c:v>-0.34356782237594485</c:v>
                </c:pt>
                <c:pt idx="1">
                  <c:v>-0.35358220116115913</c:v>
                </c:pt>
                <c:pt idx="2">
                  <c:v>-0.41568978374347498</c:v>
                </c:pt>
                <c:pt idx="3">
                  <c:v>-0.34936144022157256</c:v>
                </c:pt>
                <c:pt idx="4">
                  <c:v>-0.40128849093688579</c:v>
                </c:pt>
                <c:pt idx="5">
                  <c:v>-0.46985829797454171</c:v>
                </c:pt>
                <c:pt idx="6">
                  <c:v>-0.43247031054068008</c:v>
                </c:pt>
                <c:pt idx="7">
                  <c:v>-0.38603755416466057</c:v>
                </c:pt>
                <c:pt idx="8">
                  <c:v>-0.30823385368839917</c:v>
                </c:pt>
                <c:pt idx="9">
                  <c:v>-0.44566939640075387</c:v>
                </c:pt>
                <c:pt idx="10">
                  <c:v>-0.30442973330811429</c:v>
                </c:pt>
                <c:pt idx="12">
                  <c:v>-0.36556202285635309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22-4B22-BF55-AC271F289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64-42AA-BFDF-883897B444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TF'!$C$448:$C$460</c:f>
              <c:numCache>
                <c:formatCode>#,##0</c:formatCode>
                <c:ptCount val="13"/>
                <c:pt idx="0">
                  <c:v>1983</c:v>
                </c:pt>
                <c:pt idx="1">
                  <c:v>1879</c:v>
                </c:pt>
                <c:pt idx="2">
                  <c:v>2561</c:v>
                </c:pt>
                <c:pt idx="3">
                  <c:v>5152</c:v>
                </c:pt>
                <c:pt idx="4">
                  <c:v>5371</c:v>
                </c:pt>
                <c:pt idx="5">
                  <c:v>9135</c:v>
                </c:pt>
                <c:pt idx="6">
                  <c:v>11879</c:v>
                </c:pt>
                <c:pt idx="7">
                  <c:v>14934</c:v>
                </c:pt>
                <c:pt idx="8">
                  <c:v>12356</c:v>
                </c:pt>
                <c:pt idx="9">
                  <c:v>6020</c:v>
                </c:pt>
                <c:pt idx="10">
                  <c:v>3441</c:v>
                </c:pt>
                <c:pt idx="11">
                  <c:v>3477</c:v>
                </c:pt>
                <c:pt idx="12">
                  <c:v>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64-42AA-BFDF-883897B44419}"/>
            </c:ext>
          </c:extLst>
        </c:ser>
        <c:ser>
          <c:idx val="5"/>
          <c:order val="1"/>
          <c:tx>
            <c:strRef>
              <c:f>'Pernoctaciones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64-42AA-BFDF-883897B44419}"/>
              </c:ext>
            </c:extLst>
          </c:dPt>
          <c:val>
            <c:numRef>
              <c:f>'Pernoctaciones evol mensu TF'!$G$448:$G$460</c:f>
              <c:numCache>
                <c:formatCode>#,##0</c:formatCode>
                <c:ptCount val="13"/>
                <c:pt idx="0">
                  <c:v>670</c:v>
                </c:pt>
                <c:pt idx="1">
                  <c:v>580</c:v>
                </c:pt>
                <c:pt idx="2">
                  <c:v>815</c:v>
                </c:pt>
                <c:pt idx="3">
                  <c:v>1278</c:v>
                </c:pt>
                <c:pt idx="4">
                  <c:v>1619</c:v>
                </c:pt>
                <c:pt idx="5">
                  <c:v>3488</c:v>
                </c:pt>
                <c:pt idx="6">
                  <c:v>7522</c:v>
                </c:pt>
                <c:pt idx="7">
                  <c:v>13085</c:v>
                </c:pt>
                <c:pt idx="8">
                  <c:v>10958</c:v>
                </c:pt>
                <c:pt idx="9">
                  <c:v>5128</c:v>
                </c:pt>
                <c:pt idx="10">
                  <c:v>4470</c:v>
                </c:pt>
                <c:pt idx="11">
                  <c:v>3416</c:v>
                </c:pt>
                <c:pt idx="12">
                  <c:v>53029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64-42AA-BFDF-883897B44419}"/>
            </c:ext>
          </c:extLst>
        </c:ser>
        <c:ser>
          <c:idx val="0"/>
          <c:order val="2"/>
          <c:tx>
            <c:strRef>
              <c:f>'Pernoctaciones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64-42AA-BFDF-883897B444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TF'!$I$448:$I$460</c:f>
              <c:numCache>
                <c:formatCode>#,##0</c:formatCode>
                <c:ptCount val="13"/>
                <c:pt idx="0">
                  <c:v>2157</c:v>
                </c:pt>
                <c:pt idx="1">
                  <c:v>2723</c:v>
                </c:pt>
                <c:pt idx="2">
                  <c:v>3864</c:v>
                </c:pt>
                <c:pt idx="3">
                  <c:v>7040</c:v>
                </c:pt>
                <c:pt idx="4">
                  <c:v>8644</c:v>
                </c:pt>
                <c:pt idx="5">
                  <c:v>13299</c:v>
                </c:pt>
                <c:pt idx="6">
                  <c:v>17670</c:v>
                </c:pt>
                <c:pt idx="7">
                  <c:v>23894</c:v>
                </c:pt>
                <c:pt idx="8">
                  <c:v>17551</c:v>
                </c:pt>
                <c:pt idx="9">
                  <c:v>8601</c:v>
                </c:pt>
                <c:pt idx="10">
                  <c:v>5930</c:v>
                </c:pt>
                <c:pt idx="11">
                  <c:v>4755</c:v>
                </c:pt>
                <c:pt idx="12">
                  <c:v>116128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64-42AA-BFDF-883897B44419}"/>
            </c:ext>
          </c:extLst>
        </c:ser>
        <c:ser>
          <c:idx val="1"/>
          <c:order val="3"/>
          <c:tx>
            <c:strRef>
              <c:f>'Pernoctaciones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64-42AA-BFDF-883897B444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64-42AA-BFDF-883897B444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TF'!$K$448:$K$460</c:f>
              <c:numCache>
                <c:formatCode>#,##0</c:formatCode>
                <c:ptCount val="13"/>
                <c:pt idx="0">
                  <c:v>4591</c:v>
                </c:pt>
                <c:pt idx="1">
                  <c:v>4179</c:v>
                </c:pt>
                <c:pt idx="2">
                  <c:v>4973</c:v>
                </c:pt>
                <c:pt idx="3">
                  <c:v>9879</c:v>
                </c:pt>
                <c:pt idx="4">
                  <c:v>10077</c:v>
                </c:pt>
                <c:pt idx="5">
                  <c:v>18440</c:v>
                </c:pt>
                <c:pt idx="6">
                  <c:v>21572</c:v>
                </c:pt>
                <c:pt idx="7">
                  <c:v>28430</c:v>
                </c:pt>
                <c:pt idx="8">
                  <c:v>17267</c:v>
                </c:pt>
                <c:pt idx="9">
                  <c:v>9566</c:v>
                </c:pt>
                <c:pt idx="10">
                  <c:v>4528</c:v>
                </c:pt>
                <c:pt idx="12">
                  <c:v>133502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64-42AA-BFDF-883897B44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64-42AA-BFDF-883897B444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64-42AA-BFDF-883897B444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64-42AA-BFDF-883897B444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64-42AA-BFDF-883897B444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64-42AA-BFDF-883897B444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64-42AA-BFDF-883897B444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64-42AA-BFDF-883897B444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64-42AA-BFDF-883897B444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64-42AA-BFDF-883897B444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64-42AA-BFDF-883897B444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64-42AA-BFDF-883897B444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64-42AA-BFDF-883897B444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64-42AA-BFDF-883897B44419}"/>
              </c:ext>
            </c:extLst>
          </c:dPt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TF'!$L$448:$L$460</c:f>
              <c:numCache>
                <c:formatCode>0.0%</c:formatCode>
                <c:ptCount val="13"/>
                <c:pt idx="0">
                  <c:v>1.1284191006026889</c:v>
                </c:pt>
                <c:pt idx="1">
                  <c:v>0.53470437017994854</c:v>
                </c:pt>
                <c:pt idx="2">
                  <c:v>0.28700828157349889</c:v>
                </c:pt>
                <c:pt idx="3">
                  <c:v>0.4032670454545455</c:v>
                </c:pt>
                <c:pt idx="4">
                  <c:v>0.16577973160573811</c:v>
                </c:pt>
                <c:pt idx="5">
                  <c:v>0.38657041882848331</c:v>
                </c:pt>
                <c:pt idx="6">
                  <c:v>0.22082625919637811</c:v>
                </c:pt>
                <c:pt idx="7">
                  <c:v>0.18983845316815939</c:v>
                </c:pt>
                <c:pt idx="8">
                  <c:v>-1.6181414164435082E-2</c:v>
                </c:pt>
                <c:pt idx="9">
                  <c:v>0.11219625624927332</c:v>
                </c:pt>
                <c:pt idx="10">
                  <c:v>-0.23642495784148398</c:v>
                </c:pt>
                <c:pt idx="12">
                  <c:v>0.19869268135005802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64-42AA-BFDF-883897B44419}"/>
            </c:ext>
          </c:extLst>
        </c:ser>
        <c:ser>
          <c:idx val="4"/>
          <c:order val="5"/>
          <c:tx>
            <c:strRef>
              <c:f>'Pernoctaciones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TF'!$M$448:$M$460</c:f>
              <c:numCache>
                <c:formatCode>0.0%</c:formatCode>
                <c:ptCount val="13"/>
                <c:pt idx="0">
                  <c:v>1.3151790216843167</c:v>
                </c:pt>
                <c:pt idx="1">
                  <c:v>1.2240553485896752</c:v>
                </c:pt>
                <c:pt idx="2">
                  <c:v>0.94181960171807888</c:v>
                </c:pt>
                <c:pt idx="3">
                  <c:v>0.91750776397515521</c:v>
                </c:pt>
                <c:pt idx="4">
                  <c:v>0.87618692980822943</c:v>
                </c:pt>
                <c:pt idx="5">
                  <c:v>1.0186097427476737</c:v>
                </c:pt>
                <c:pt idx="6">
                  <c:v>0.81597777590706277</c:v>
                </c:pt>
                <c:pt idx="7">
                  <c:v>0.90370965581893659</c:v>
                </c:pt>
                <c:pt idx="8">
                  <c:v>0.39745872450631281</c:v>
                </c:pt>
                <c:pt idx="9">
                  <c:v>0.58903654485049839</c:v>
                </c:pt>
                <c:pt idx="10">
                  <c:v>0.31589654170299331</c:v>
                </c:pt>
                <c:pt idx="12">
                  <c:v>0.78691223514609621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64-42AA-BFDF-883897B44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EA-43C9-A69F-AEA7A7498956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EA-43C9-A69F-AEA7A7498956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EA-43C9-A69F-AEA7A7498956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EA-43C9-A69F-AEA7A7498956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EA-43C9-A69F-AEA7A7498956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EA-43C9-A69F-AEA7A7498956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EA-43C9-A69F-AEA7A74989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EA-43C9-A69F-AEA7A7498956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2">
                  <c:v>2882541</c:v>
                </c:pt>
                <c:pt idx="3">
                  <c:v>2706253</c:v>
                </c:pt>
                <c:pt idx="4">
                  <c:v>2470513</c:v>
                </c:pt>
                <c:pt idx="5">
                  <c:v>2696160</c:v>
                </c:pt>
                <c:pt idx="6">
                  <c:v>3074274</c:v>
                </c:pt>
                <c:pt idx="7">
                  <c:v>3219468</c:v>
                </c:pt>
                <c:pt idx="8">
                  <c:v>2803075</c:v>
                </c:pt>
                <c:pt idx="9">
                  <c:v>3055908</c:v>
                </c:pt>
                <c:pt idx="10">
                  <c:v>2964758</c:v>
                </c:pt>
                <c:pt idx="12">
                  <c:v>31602890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EA-43C9-A69F-AEA7A7498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EA-43C9-A69F-AEA7A74989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EA-43C9-A69F-AEA7A74989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EA-43C9-A69F-AEA7A74989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EA-43C9-A69F-AEA7A74989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EA-43C9-A69F-AEA7A74989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EA-43C9-A69F-AEA7A74989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EA-43C9-A69F-AEA7A74989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EA-43C9-A69F-AEA7A74989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EA-43C9-A69F-AEA7A74989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EA-43C9-A69F-AEA7A74989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EA-43C9-A69F-AEA7A74989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EA-43C9-A69F-AEA7A74989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EA-43C9-A69F-AEA7A749895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2">
                  <c:v>9.6250363668516803E-2</c:v>
                </c:pt>
                <c:pt idx="3">
                  <c:v>2.0913182959511278E-2</c:v>
                </c:pt>
                <c:pt idx="4">
                  <c:v>4.2437819048430914E-2</c:v>
                </c:pt>
                <c:pt idx="5">
                  <c:v>9.8344474323036613E-2</c:v>
                </c:pt>
                <c:pt idx="6">
                  <c:v>3.6497369203599916E-2</c:v>
                </c:pt>
                <c:pt idx="7">
                  <c:v>3.17703168955632E-2</c:v>
                </c:pt>
                <c:pt idx="8">
                  <c:v>9.0356342102110299E-2</c:v>
                </c:pt>
                <c:pt idx="9">
                  <c:v>8.7596506631655524E-2</c:v>
                </c:pt>
                <c:pt idx="10">
                  <c:v>7.357659824788132E-2</c:v>
                </c:pt>
                <c:pt idx="12">
                  <c:v>0.10549799582097008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EA-43C9-A69F-AEA7A7498956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2">
                  <c:v>-1.3031226460316403E-2</c:v>
                </c:pt>
                <c:pt idx="3">
                  <c:v>1.7619414333179373E-2</c:v>
                </c:pt>
                <c:pt idx="4">
                  <c:v>-1.540511253336263E-2</c:v>
                </c:pt>
                <c:pt idx="5">
                  <c:v>-1.6376576996616987E-2</c:v>
                </c:pt>
                <c:pt idx="6">
                  <c:v>-1.5676040635415056E-4</c:v>
                </c:pt>
                <c:pt idx="7">
                  <c:v>-1.4266713695751165E-2</c:v>
                </c:pt>
                <c:pt idx="8">
                  <c:v>1.5465969758544418E-2</c:v>
                </c:pt>
                <c:pt idx="9">
                  <c:v>7.274602464722224E-2</c:v>
                </c:pt>
                <c:pt idx="10">
                  <c:v>7.7119710283827025E-2</c:v>
                </c:pt>
                <c:pt idx="12">
                  <c:v>1.3564031055327774E-2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EA-43C9-A69F-AEA7A7498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74-4710-B888-4759743AB18F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2055040</c:v>
                </c:pt>
                <c:pt idx="1">
                  <c:v>1876383</c:v>
                </c:pt>
                <c:pt idx="2">
                  <c:v>2055942</c:v>
                </c:pt>
                <c:pt idx="3">
                  <c:v>1898856</c:v>
                </c:pt>
                <c:pt idx="4">
                  <c:v>1804334</c:v>
                </c:pt>
                <c:pt idx="5">
                  <c:v>1939840</c:v>
                </c:pt>
                <c:pt idx="6">
                  <c:v>2146553</c:v>
                </c:pt>
                <c:pt idx="7">
                  <c:v>2267171</c:v>
                </c:pt>
                <c:pt idx="8">
                  <c:v>1989413</c:v>
                </c:pt>
                <c:pt idx="9">
                  <c:v>2072902</c:v>
                </c:pt>
                <c:pt idx="10">
                  <c:v>1968742</c:v>
                </c:pt>
                <c:pt idx="11">
                  <c:v>2021610</c:v>
                </c:pt>
                <c:pt idx="12">
                  <c:v>24096786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4-4710-B888-4759743AB18F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74-4710-B888-4759743AB18F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187243</c:v>
                </c:pt>
                <c:pt idx="1">
                  <c:v>183147</c:v>
                </c:pt>
                <c:pt idx="2">
                  <c:v>251326</c:v>
                </c:pt>
                <c:pt idx="3">
                  <c:v>281332</c:v>
                </c:pt>
                <c:pt idx="4">
                  <c:v>365577</c:v>
                </c:pt>
                <c:pt idx="5">
                  <c:v>495857</c:v>
                </c:pt>
                <c:pt idx="6">
                  <c:v>955577</c:v>
                </c:pt>
                <c:pt idx="7">
                  <c:v>1392778</c:v>
                </c:pt>
                <c:pt idx="8">
                  <c:v>1425178</c:v>
                </c:pt>
                <c:pt idx="9">
                  <c:v>1817237</c:v>
                </c:pt>
                <c:pt idx="10">
                  <c:v>1809646</c:v>
                </c:pt>
                <c:pt idx="11">
                  <c:v>1588770</c:v>
                </c:pt>
                <c:pt idx="12">
                  <c:v>10753668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74-4710-B888-4759743AB18F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74-4710-B888-4759743AB18F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1482132</c:v>
                </c:pt>
                <c:pt idx="1">
                  <c:v>1695833</c:v>
                </c:pt>
                <c:pt idx="2">
                  <c:v>2034159</c:v>
                </c:pt>
                <c:pt idx="3">
                  <c:v>2056839</c:v>
                </c:pt>
                <c:pt idx="4">
                  <c:v>1862037</c:v>
                </c:pt>
                <c:pt idx="5">
                  <c:v>1928652</c:v>
                </c:pt>
                <c:pt idx="6">
                  <c:v>2257807</c:v>
                </c:pt>
                <c:pt idx="7">
                  <c:v>2397833</c:v>
                </c:pt>
                <c:pt idx="8">
                  <c:v>2015044</c:v>
                </c:pt>
                <c:pt idx="9">
                  <c:v>2190346</c:v>
                </c:pt>
                <c:pt idx="10">
                  <c:v>2115905</c:v>
                </c:pt>
                <c:pt idx="11">
                  <c:v>2150387</c:v>
                </c:pt>
                <c:pt idx="12">
                  <c:v>24186974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74-4710-B888-4759743AB18F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74-4710-B888-4759743AB1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74-4710-B888-4759743AB18F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2233177</c:v>
                </c:pt>
                <c:pt idx="1">
                  <c:v>2103434</c:v>
                </c:pt>
                <c:pt idx="2">
                  <c:v>2166832</c:v>
                </c:pt>
                <c:pt idx="3">
                  <c:v>2068643</c:v>
                </c:pt>
                <c:pt idx="4">
                  <c:v>1931938</c:v>
                </c:pt>
                <c:pt idx="5">
                  <c:v>2077494</c:v>
                </c:pt>
                <c:pt idx="6">
                  <c:v>2328317</c:v>
                </c:pt>
                <c:pt idx="7">
                  <c:v>2433075</c:v>
                </c:pt>
                <c:pt idx="8">
                  <c:v>2160313</c:v>
                </c:pt>
                <c:pt idx="9">
                  <c:v>2346894</c:v>
                </c:pt>
                <c:pt idx="10">
                  <c:v>2229033</c:v>
                </c:pt>
                <c:pt idx="12">
                  <c:v>24079150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74-4710-B888-4759743AB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74-4710-B888-4759743AB1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74-4710-B888-4759743AB1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74-4710-B888-4759743AB1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74-4710-B888-4759743AB1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74-4710-B888-4759743AB1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74-4710-B888-4759743AB1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74-4710-B888-4759743AB1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74-4710-B888-4759743AB1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74-4710-B888-4759743AB1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74-4710-B888-4759743AB1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74-4710-B888-4759743AB1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74-4710-B888-4759743AB1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74-4710-B888-4759743AB18F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0.50673286859739886</c:v>
                </c:pt>
                <c:pt idx="1">
                  <c:v>0.24035444527851513</c:v>
                </c:pt>
                <c:pt idx="2">
                  <c:v>6.5222531768657221E-2</c:v>
                </c:pt>
                <c:pt idx="3">
                  <c:v>5.7389032393881934E-3</c:v>
                </c:pt>
                <c:pt idx="4">
                  <c:v>3.7540070363800471E-2</c:v>
                </c:pt>
                <c:pt idx="5">
                  <c:v>7.7174109170550231E-2</c:v>
                </c:pt>
                <c:pt idx="6">
                  <c:v>3.1229418634985295E-2</c:v>
                </c:pt>
                <c:pt idx="7">
                  <c:v>1.4697437227696897E-2</c:v>
                </c:pt>
                <c:pt idx="8">
                  <c:v>7.20922223038305E-2</c:v>
                </c:pt>
                <c:pt idx="9">
                  <c:v>7.1471813129067252E-2</c:v>
                </c:pt>
                <c:pt idx="10">
                  <c:v>5.3465538386647804E-2</c:v>
                </c:pt>
                <c:pt idx="12">
                  <c:v>9.2689625666624309E-2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74-4710-B888-4759743AB18F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8.6682984272812291E-2</c:v>
                </c:pt>
                <c:pt idx="1">
                  <c:v>0.12100461366362847</c:v>
                </c:pt>
                <c:pt idx="2">
                  <c:v>5.3936346453353323E-2</c:v>
                </c:pt>
                <c:pt idx="3">
                  <c:v>8.9415416440214557E-2</c:v>
                </c:pt>
                <c:pt idx="4">
                  <c:v>7.0720831065645307E-2</c:v>
                </c:pt>
                <c:pt idx="5">
                  <c:v>7.0961522599802151E-2</c:v>
                </c:pt>
                <c:pt idx="6">
                  <c:v>8.4677154489080975E-2</c:v>
                </c:pt>
                <c:pt idx="7">
                  <c:v>7.3176659369760921E-2</c:v>
                </c:pt>
                <c:pt idx="8">
                  <c:v>8.5904736723847686E-2</c:v>
                </c:pt>
                <c:pt idx="9">
                  <c:v>0.13217798043515816</c:v>
                </c:pt>
                <c:pt idx="10">
                  <c:v>0.1322118388290594</c:v>
                </c:pt>
                <c:pt idx="12">
                  <c:v>9.0779525381813553E-2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74-4710-B888-4759743AB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C6-40D6-8707-817F6898E8C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310608</c:v>
                </c:pt>
                <c:pt idx="1">
                  <c:v>307074</c:v>
                </c:pt>
                <c:pt idx="2">
                  <c:v>335891</c:v>
                </c:pt>
                <c:pt idx="3">
                  <c:v>317922</c:v>
                </c:pt>
                <c:pt idx="4">
                  <c:v>280435</c:v>
                </c:pt>
                <c:pt idx="5">
                  <c:v>279242</c:v>
                </c:pt>
                <c:pt idx="6">
                  <c:v>349847</c:v>
                </c:pt>
                <c:pt idx="7">
                  <c:v>369812</c:v>
                </c:pt>
                <c:pt idx="8">
                  <c:v>298206</c:v>
                </c:pt>
                <c:pt idx="9">
                  <c:v>346540</c:v>
                </c:pt>
                <c:pt idx="10">
                  <c:v>306153</c:v>
                </c:pt>
                <c:pt idx="11">
                  <c:v>298326</c:v>
                </c:pt>
                <c:pt idx="12">
                  <c:v>3800056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C6-40D6-8707-817F6898E8C8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C6-40D6-8707-817F6898E8C8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48763</c:v>
                </c:pt>
                <c:pt idx="1">
                  <c:v>49322</c:v>
                </c:pt>
                <c:pt idx="2">
                  <c:v>76697</c:v>
                </c:pt>
                <c:pt idx="3">
                  <c:v>95947</c:v>
                </c:pt>
                <c:pt idx="4">
                  <c:v>119953</c:v>
                </c:pt>
                <c:pt idx="5">
                  <c:v>141585</c:v>
                </c:pt>
                <c:pt idx="6">
                  <c:v>224627</c:v>
                </c:pt>
                <c:pt idx="7">
                  <c:v>327170</c:v>
                </c:pt>
                <c:pt idx="8">
                  <c:v>325523</c:v>
                </c:pt>
                <c:pt idx="9">
                  <c:v>421006</c:v>
                </c:pt>
                <c:pt idx="10">
                  <c:v>383495</c:v>
                </c:pt>
                <c:pt idx="11">
                  <c:v>331599</c:v>
                </c:pt>
                <c:pt idx="12">
                  <c:v>2545687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C6-40D6-8707-817F6898E8C8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C6-40D6-8707-817F6898E8C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334603</c:v>
                </c:pt>
                <c:pt idx="1">
                  <c:v>365141</c:v>
                </c:pt>
                <c:pt idx="2">
                  <c:v>418215</c:v>
                </c:pt>
                <c:pt idx="3">
                  <c:v>444303</c:v>
                </c:pt>
                <c:pt idx="4">
                  <c:v>386695</c:v>
                </c:pt>
                <c:pt idx="5">
                  <c:v>358323</c:v>
                </c:pt>
                <c:pt idx="6">
                  <c:v>488792</c:v>
                </c:pt>
                <c:pt idx="7">
                  <c:v>507458</c:v>
                </c:pt>
                <c:pt idx="8">
                  <c:v>391495</c:v>
                </c:pt>
                <c:pt idx="9">
                  <c:v>462111</c:v>
                </c:pt>
                <c:pt idx="10">
                  <c:v>420140</c:v>
                </c:pt>
                <c:pt idx="11">
                  <c:v>426063</c:v>
                </c:pt>
                <c:pt idx="12">
                  <c:v>5003339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C6-40D6-8707-817F6898E8C8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C6-40D6-8707-817F6898E8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C6-40D6-8707-817F6898E8C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411312</c:v>
                </c:pt>
                <c:pt idx="1">
                  <c:v>414643</c:v>
                </c:pt>
                <c:pt idx="2">
                  <c:v>411884</c:v>
                </c:pt>
                <c:pt idx="3">
                  <c:v>393462</c:v>
                </c:pt>
                <c:pt idx="4">
                  <c:v>316186</c:v>
                </c:pt>
                <c:pt idx="5">
                  <c:v>378257</c:v>
                </c:pt>
                <c:pt idx="6">
                  <c:v>447545</c:v>
                </c:pt>
                <c:pt idx="7">
                  <c:v>409748</c:v>
                </c:pt>
                <c:pt idx="8">
                  <c:v>402391</c:v>
                </c:pt>
                <c:pt idx="9">
                  <c:v>487142</c:v>
                </c:pt>
                <c:pt idx="10">
                  <c:v>401911</c:v>
                </c:pt>
                <c:pt idx="12">
                  <c:v>4474481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C6-40D6-8707-817F6898E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C6-40D6-8707-817F6898E8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C6-40D6-8707-817F6898E8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C6-40D6-8707-817F6898E8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C6-40D6-8707-817F6898E8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C6-40D6-8707-817F6898E8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C6-40D6-8707-817F6898E8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C6-40D6-8707-817F6898E8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C6-40D6-8707-817F6898E8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C6-40D6-8707-817F6898E8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C6-40D6-8707-817F6898E8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C6-40D6-8707-817F6898E8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C6-40D6-8707-817F6898E8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C6-40D6-8707-817F6898E8C8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0.22925377238100086</c:v>
                </c:pt>
                <c:pt idx="1">
                  <c:v>0.13556954710646019</c:v>
                </c:pt>
                <c:pt idx="2">
                  <c:v>-1.5138146647059481E-2</c:v>
                </c:pt>
                <c:pt idx="3">
                  <c:v>-0.11442866692324838</c:v>
                </c:pt>
                <c:pt idx="4">
                  <c:v>-0.18233750113138258</c:v>
                </c:pt>
                <c:pt idx="5">
                  <c:v>5.5631371695369802E-2</c:v>
                </c:pt>
                <c:pt idx="6">
                  <c:v>-8.4385587325488176E-2</c:v>
                </c:pt>
                <c:pt idx="7">
                  <c:v>-0.19254795470758168</c:v>
                </c:pt>
                <c:pt idx="8">
                  <c:v>2.7831773075007282E-2</c:v>
                </c:pt>
                <c:pt idx="9">
                  <c:v>5.4166639616888501E-2</c:v>
                </c:pt>
                <c:pt idx="10">
                  <c:v>-4.3387918312943308E-2</c:v>
                </c:pt>
                <c:pt idx="12">
                  <c:v>-2.2457680069980501E-2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C6-40D6-8707-817F6898E8C8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0.32421573172616291</c:v>
                </c:pt>
                <c:pt idx="1">
                  <c:v>0.35030318424874785</c:v>
                </c:pt>
                <c:pt idx="2">
                  <c:v>0.22624303717575045</c:v>
                </c:pt>
                <c:pt idx="3">
                  <c:v>0.23760545039349279</c:v>
                </c:pt>
                <c:pt idx="4">
                  <c:v>0.12748408722163784</c:v>
                </c:pt>
                <c:pt idx="5">
                  <c:v>0.35458491201180342</c:v>
                </c:pt>
                <c:pt idx="6">
                  <c:v>0.27925921903003315</c:v>
                </c:pt>
                <c:pt idx="7">
                  <c:v>0.10799000573264261</c:v>
                </c:pt>
                <c:pt idx="8">
                  <c:v>0.34937258136992555</c:v>
                </c:pt>
                <c:pt idx="9">
                  <c:v>0.40573094015120903</c:v>
                </c:pt>
                <c:pt idx="10">
                  <c:v>0.3127782513971773</c:v>
                </c:pt>
                <c:pt idx="12">
                  <c:v>0.27779154874876122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C6-40D6-8707-817F6898E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0B-470B-8D12-52830A6656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13191</c:v>
                </c:pt>
                <c:pt idx="1">
                  <c:v>11280</c:v>
                </c:pt>
                <c:pt idx="2">
                  <c:v>11283</c:v>
                </c:pt>
                <c:pt idx="3">
                  <c:v>11072</c:v>
                </c:pt>
                <c:pt idx="4">
                  <c:v>8602</c:v>
                </c:pt>
                <c:pt idx="5">
                  <c:v>8180</c:v>
                </c:pt>
                <c:pt idx="6">
                  <c:v>9494</c:v>
                </c:pt>
                <c:pt idx="7">
                  <c:v>14626</c:v>
                </c:pt>
                <c:pt idx="8">
                  <c:v>9949</c:v>
                </c:pt>
                <c:pt idx="9">
                  <c:v>10618</c:v>
                </c:pt>
                <c:pt idx="10">
                  <c:v>11318</c:v>
                </c:pt>
                <c:pt idx="11">
                  <c:v>13094</c:v>
                </c:pt>
                <c:pt idx="12">
                  <c:v>132707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0B-470B-8D12-52830A665688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0B-470B-8D12-52830A665688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1408</c:v>
                </c:pt>
                <c:pt idx="1">
                  <c:v>1488</c:v>
                </c:pt>
                <c:pt idx="2">
                  <c:v>2168</c:v>
                </c:pt>
                <c:pt idx="3">
                  <c:v>3683</c:v>
                </c:pt>
                <c:pt idx="4">
                  <c:v>4320</c:v>
                </c:pt>
                <c:pt idx="5">
                  <c:v>4248</c:v>
                </c:pt>
                <c:pt idx="6">
                  <c:v>5462</c:v>
                </c:pt>
                <c:pt idx="7">
                  <c:v>10530</c:v>
                </c:pt>
                <c:pt idx="8">
                  <c:v>7497</c:v>
                </c:pt>
                <c:pt idx="9">
                  <c:v>9212</c:v>
                </c:pt>
                <c:pt idx="10">
                  <c:v>11396</c:v>
                </c:pt>
                <c:pt idx="11">
                  <c:v>12656</c:v>
                </c:pt>
                <c:pt idx="12">
                  <c:v>74068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0B-470B-8D12-52830A665688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0B-470B-8D12-52830A6656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9352</c:v>
                </c:pt>
                <c:pt idx="1">
                  <c:v>11531</c:v>
                </c:pt>
                <c:pt idx="2">
                  <c:v>13549</c:v>
                </c:pt>
                <c:pt idx="3">
                  <c:v>12505</c:v>
                </c:pt>
                <c:pt idx="4">
                  <c:v>12696</c:v>
                </c:pt>
                <c:pt idx="5">
                  <c:v>11083</c:v>
                </c:pt>
                <c:pt idx="6">
                  <c:v>10483</c:v>
                </c:pt>
                <c:pt idx="7">
                  <c:v>16104</c:v>
                </c:pt>
                <c:pt idx="8">
                  <c:v>11934</c:v>
                </c:pt>
                <c:pt idx="9">
                  <c:v>12755</c:v>
                </c:pt>
                <c:pt idx="10">
                  <c:v>13438</c:v>
                </c:pt>
                <c:pt idx="11">
                  <c:v>14336</c:v>
                </c:pt>
                <c:pt idx="12">
                  <c:v>149766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0B-470B-8D12-52830A665688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0B-470B-8D12-52830A6656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0B-470B-8D12-52830A6656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16063</c:v>
                </c:pt>
                <c:pt idx="1">
                  <c:v>13125</c:v>
                </c:pt>
                <c:pt idx="2">
                  <c:v>11883</c:v>
                </c:pt>
                <c:pt idx="3">
                  <c:v>13375</c:v>
                </c:pt>
                <c:pt idx="4">
                  <c:v>11441</c:v>
                </c:pt>
                <c:pt idx="5">
                  <c:v>10962</c:v>
                </c:pt>
                <c:pt idx="6">
                  <c:v>10422</c:v>
                </c:pt>
                <c:pt idx="7">
                  <c:v>14421</c:v>
                </c:pt>
                <c:pt idx="8">
                  <c:v>10905</c:v>
                </c:pt>
                <c:pt idx="9">
                  <c:v>13029</c:v>
                </c:pt>
                <c:pt idx="10">
                  <c:v>15266</c:v>
                </c:pt>
                <c:pt idx="12">
                  <c:v>140892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0B-470B-8D12-52830A665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0B-470B-8D12-52830A6656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0B-470B-8D12-52830A6656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0B-470B-8D12-52830A6656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0B-470B-8D12-52830A6656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0B-470B-8D12-52830A6656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0B-470B-8D12-52830A6656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0B-470B-8D12-52830A6656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0B-470B-8D12-52830A6656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0B-470B-8D12-52830A6656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0B-470B-8D12-52830A6656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0B-470B-8D12-52830A6656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0B-470B-8D12-52830A6656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0B-470B-8D12-52830A66568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0.71760051325919583</c:v>
                </c:pt>
                <c:pt idx="1">
                  <c:v>0.13823605931835914</c:v>
                </c:pt>
                <c:pt idx="2">
                  <c:v>-0.12296110414052697</c:v>
                </c:pt>
                <c:pt idx="3">
                  <c:v>6.9572171131547345E-2</c:v>
                </c:pt>
                <c:pt idx="4">
                  <c:v>-9.8850031505986147E-2</c:v>
                </c:pt>
                <c:pt idx="5">
                  <c:v>-1.0917621582604009E-2</c:v>
                </c:pt>
                <c:pt idx="6">
                  <c:v>-5.818944958504213E-3</c:v>
                </c:pt>
                <c:pt idx="7">
                  <c:v>-0.10450819672131151</c:v>
                </c:pt>
                <c:pt idx="8">
                  <c:v>-8.6224233283056839E-2</c:v>
                </c:pt>
                <c:pt idx="9">
                  <c:v>2.148177185417488E-2</c:v>
                </c:pt>
                <c:pt idx="10">
                  <c:v>0.13603214764101801</c:v>
                </c:pt>
                <c:pt idx="12">
                  <c:v>4.0330798198331186E-2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0B-470B-8D12-52830A665688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0.21772420589796071</c:v>
                </c:pt>
                <c:pt idx="1">
                  <c:v>0.16356382978723394</c:v>
                </c:pt>
                <c:pt idx="2">
                  <c:v>5.3177346450412166E-2</c:v>
                </c:pt>
                <c:pt idx="3">
                  <c:v>0.20800216763005785</c:v>
                </c:pt>
                <c:pt idx="4">
                  <c:v>0.3300395256916997</c:v>
                </c:pt>
                <c:pt idx="5">
                  <c:v>0.34009779951100239</c:v>
                </c:pt>
                <c:pt idx="6">
                  <c:v>9.7745944807246632E-2</c:v>
                </c:pt>
                <c:pt idx="7">
                  <c:v>-1.4016135648844519E-2</c:v>
                </c:pt>
                <c:pt idx="8">
                  <c:v>9.6090059302442521E-2</c:v>
                </c:pt>
                <c:pt idx="9">
                  <c:v>0.22706724430212843</c:v>
                </c:pt>
                <c:pt idx="10">
                  <c:v>0.34882488072097551</c:v>
                </c:pt>
                <c:pt idx="12">
                  <c:v>0.17789872338290991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0B-470B-8D12-52830A665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6-4AE5-B034-F9C89CF8868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1324384</c:v>
                </c:pt>
                <c:pt idx="1">
                  <c:v>1188128</c:v>
                </c:pt>
                <c:pt idx="2">
                  <c:v>1307318</c:v>
                </c:pt>
                <c:pt idx="3">
                  <c:v>1218671</c:v>
                </c:pt>
                <c:pt idx="4">
                  <c:v>1175240</c:v>
                </c:pt>
                <c:pt idx="5">
                  <c:v>1266397</c:v>
                </c:pt>
                <c:pt idx="6">
                  <c:v>1385024</c:v>
                </c:pt>
                <c:pt idx="7">
                  <c:v>1492768</c:v>
                </c:pt>
                <c:pt idx="8">
                  <c:v>1328116</c:v>
                </c:pt>
                <c:pt idx="9">
                  <c:v>1353434</c:v>
                </c:pt>
                <c:pt idx="10">
                  <c:v>1269736</c:v>
                </c:pt>
                <c:pt idx="11">
                  <c:v>1325580</c:v>
                </c:pt>
                <c:pt idx="12">
                  <c:v>15634796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6-4AE5-B034-F9C89CF8868E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6-4AE5-B034-F9C89CF8868E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88374</c:v>
                </c:pt>
                <c:pt idx="1">
                  <c:v>93319</c:v>
                </c:pt>
                <c:pt idx="2">
                  <c:v>118171</c:v>
                </c:pt>
                <c:pt idx="3">
                  <c:v>132375</c:v>
                </c:pt>
                <c:pt idx="4">
                  <c:v>179011</c:v>
                </c:pt>
                <c:pt idx="5">
                  <c:v>276420</c:v>
                </c:pt>
                <c:pt idx="6">
                  <c:v>599804</c:v>
                </c:pt>
                <c:pt idx="7">
                  <c:v>860551</c:v>
                </c:pt>
                <c:pt idx="8">
                  <c:v>884952</c:v>
                </c:pt>
                <c:pt idx="9">
                  <c:v>1099800</c:v>
                </c:pt>
                <c:pt idx="10">
                  <c:v>1098968</c:v>
                </c:pt>
                <c:pt idx="11">
                  <c:v>976636</c:v>
                </c:pt>
                <c:pt idx="12">
                  <c:v>6408381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6-4AE5-B034-F9C89CF8868E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F6-4AE5-B034-F9C89CF8868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884995</c:v>
                </c:pt>
                <c:pt idx="1">
                  <c:v>1026910</c:v>
                </c:pt>
                <c:pt idx="2">
                  <c:v>1257429</c:v>
                </c:pt>
                <c:pt idx="3">
                  <c:v>1277874</c:v>
                </c:pt>
                <c:pt idx="4">
                  <c:v>1193073</c:v>
                </c:pt>
                <c:pt idx="5">
                  <c:v>1267134</c:v>
                </c:pt>
                <c:pt idx="6">
                  <c:v>1424044</c:v>
                </c:pt>
                <c:pt idx="7">
                  <c:v>1499345</c:v>
                </c:pt>
                <c:pt idx="8">
                  <c:v>1299340</c:v>
                </c:pt>
                <c:pt idx="9">
                  <c:v>1372251</c:v>
                </c:pt>
                <c:pt idx="10">
                  <c:v>1338733</c:v>
                </c:pt>
                <c:pt idx="11">
                  <c:v>1362833</c:v>
                </c:pt>
                <c:pt idx="12">
                  <c:v>15203961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F6-4AE5-B034-F9C89CF8868E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F6-4AE5-B034-F9C89CF886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F6-4AE5-B034-F9C89CF8868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1450169</c:v>
                </c:pt>
                <c:pt idx="1">
                  <c:v>1336474</c:v>
                </c:pt>
                <c:pt idx="2">
                  <c:v>1395535</c:v>
                </c:pt>
                <c:pt idx="3">
                  <c:v>1334351</c:v>
                </c:pt>
                <c:pt idx="4">
                  <c:v>1325706</c:v>
                </c:pt>
                <c:pt idx="5">
                  <c:v>1401537</c:v>
                </c:pt>
                <c:pt idx="6">
                  <c:v>1542189</c:v>
                </c:pt>
                <c:pt idx="7">
                  <c:v>1629233</c:v>
                </c:pt>
                <c:pt idx="8">
                  <c:v>1424921</c:v>
                </c:pt>
                <c:pt idx="9">
                  <c:v>1510056</c:v>
                </c:pt>
                <c:pt idx="10">
                  <c:v>1445852</c:v>
                </c:pt>
                <c:pt idx="12">
                  <c:v>15796023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F6-4AE5-B034-F9C89CF8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F6-4AE5-B034-F9C89CF886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F6-4AE5-B034-F9C89CF886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F6-4AE5-B034-F9C89CF886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F6-4AE5-B034-F9C89CF886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F6-4AE5-B034-F9C89CF886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F6-4AE5-B034-F9C89CF886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F6-4AE5-B034-F9C89CF886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F6-4AE5-B034-F9C89CF886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F6-4AE5-B034-F9C89CF886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F6-4AE5-B034-F9C89CF886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F6-4AE5-B034-F9C89CF886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F6-4AE5-B034-F9C89CF886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F6-4AE5-B034-F9C89CF8868E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0.63861829727851571</c:v>
                </c:pt>
                <c:pt idx="1">
                  <c:v>0.30145192860133796</c:v>
                </c:pt>
                <c:pt idx="2">
                  <c:v>0.10983204618312437</c:v>
                </c:pt>
                <c:pt idx="3">
                  <c:v>4.4196063148636E-2</c:v>
                </c:pt>
                <c:pt idx="4">
                  <c:v>0.11116922434754617</c:v>
                </c:pt>
                <c:pt idx="5">
                  <c:v>0.10606849788577999</c:v>
                </c:pt>
                <c:pt idx="6">
                  <c:v>8.2964430874326922E-2</c:v>
                </c:pt>
                <c:pt idx="7">
                  <c:v>8.6629828358383065E-2</c:v>
                </c:pt>
                <c:pt idx="8">
                  <c:v>9.6649837609863454E-2</c:v>
                </c:pt>
                <c:pt idx="9">
                  <c:v>0.10042259032786283</c:v>
                </c:pt>
                <c:pt idx="10">
                  <c:v>8.0015208409742744E-2</c:v>
                </c:pt>
                <c:pt idx="12">
                  <c:v>0.14123812741273678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F6-4AE5-B034-F9C89CF8868E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9.4976230458839739E-2</c:v>
                </c:pt>
                <c:pt idx="1">
                  <c:v>0.12485691777316932</c:v>
                </c:pt>
                <c:pt idx="2">
                  <c:v>6.7479373801936582E-2</c:v>
                </c:pt>
                <c:pt idx="3">
                  <c:v>9.492307603939043E-2</c:v>
                </c:pt>
                <c:pt idx="4">
                  <c:v>0.12803001940029279</c:v>
                </c:pt>
                <c:pt idx="5">
                  <c:v>0.10671219214827588</c:v>
                </c:pt>
                <c:pt idx="6">
                  <c:v>0.1134745679497251</c:v>
                </c:pt>
                <c:pt idx="7">
                  <c:v>9.1417420523483894E-2</c:v>
                </c:pt>
                <c:pt idx="8">
                  <c:v>7.2888964518159627E-2</c:v>
                </c:pt>
                <c:pt idx="9">
                  <c:v>0.11572193398422082</c:v>
                </c:pt>
                <c:pt idx="10">
                  <c:v>0.1387028484661379</c:v>
                </c:pt>
                <c:pt idx="12">
                  <c:v>0.10390555289681846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F6-4AE5-B034-F9C89CF8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78-490C-8AC9-F936502D42A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349783</c:v>
                </c:pt>
                <c:pt idx="1">
                  <c:v>315241</c:v>
                </c:pt>
                <c:pt idx="2">
                  <c:v>343656</c:v>
                </c:pt>
                <c:pt idx="3">
                  <c:v>301356</c:v>
                </c:pt>
                <c:pt idx="4">
                  <c:v>285339</c:v>
                </c:pt>
                <c:pt idx="5">
                  <c:v>333201</c:v>
                </c:pt>
                <c:pt idx="6">
                  <c:v>358206</c:v>
                </c:pt>
                <c:pt idx="7">
                  <c:v>350589</c:v>
                </c:pt>
                <c:pt idx="8">
                  <c:v>313414</c:v>
                </c:pt>
                <c:pt idx="9">
                  <c:v>316424</c:v>
                </c:pt>
                <c:pt idx="10">
                  <c:v>336638</c:v>
                </c:pt>
                <c:pt idx="11">
                  <c:v>338253</c:v>
                </c:pt>
                <c:pt idx="12">
                  <c:v>3942100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8-490C-8AC9-F936502D42A9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78-490C-8AC9-F936502D42A9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45034</c:v>
                </c:pt>
                <c:pt idx="1">
                  <c:v>35817</c:v>
                </c:pt>
                <c:pt idx="2">
                  <c:v>50352</c:v>
                </c:pt>
                <c:pt idx="3">
                  <c:v>49484</c:v>
                </c:pt>
                <c:pt idx="4">
                  <c:v>60129</c:v>
                </c:pt>
                <c:pt idx="5">
                  <c:v>73232</c:v>
                </c:pt>
                <c:pt idx="6">
                  <c:v>116721</c:v>
                </c:pt>
                <c:pt idx="7">
                  <c:v>179811</c:v>
                </c:pt>
                <c:pt idx="8">
                  <c:v>191266</c:v>
                </c:pt>
                <c:pt idx="9">
                  <c:v>267716</c:v>
                </c:pt>
                <c:pt idx="10">
                  <c:v>295615</c:v>
                </c:pt>
                <c:pt idx="11">
                  <c:v>249783</c:v>
                </c:pt>
                <c:pt idx="12">
                  <c:v>1614960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8-490C-8AC9-F936502D42A9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78-490C-8AC9-F936502D42A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230012</c:v>
                </c:pt>
                <c:pt idx="1">
                  <c:v>267099</c:v>
                </c:pt>
                <c:pt idx="2">
                  <c:v>314383</c:v>
                </c:pt>
                <c:pt idx="3">
                  <c:v>294027</c:v>
                </c:pt>
                <c:pt idx="4">
                  <c:v>247135</c:v>
                </c:pt>
                <c:pt idx="5">
                  <c:v>267374</c:v>
                </c:pt>
                <c:pt idx="6">
                  <c:v>303708</c:v>
                </c:pt>
                <c:pt idx="7">
                  <c:v>345691</c:v>
                </c:pt>
                <c:pt idx="8">
                  <c:v>281605</c:v>
                </c:pt>
                <c:pt idx="9">
                  <c:v>305976</c:v>
                </c:pt>
                <c:pt idx="10">
                  <c:v>304073</c:v>
                </c:pt>
                <c:pt idx="11">
                  <c:v>307147</c:v>
                </c:pt>
                <c:pt idx="12">
                  <c:v>3468230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78-490C-8AC9-F936502D42A9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78-490C-8AC9-F936502D42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78-490C-8AC9-F936502D42A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315071</c:v>
                </c:pt>
                <c:pt idx="1">
                  <c:v>302554</c:v>
                </c:pt>
                <c:pt idx="2">
                  <c:v>305531</c:v>
                </c:pt>
                <c:pt idx="3">
                  <c:v>297151</c:v>
                </c:pt>
                <c:pt idx="4">
                  <c:v>246501</c:v>
                </c:pt>
                <c:pt idx="5">
                  <c:v>253045</c:v>
                </c:pt>
                <c:pt idx="6">
                  <c:v>294393</c:v>
                </c:pt>
                <c:pt idx="7">
                  <c:v>347779</c:v>
                </c:pt>
                <c:pt idx="8">
                  <c:v>289517</c:v>
                </c:pt>
                <c:pt idx="9">
                  <c:v>301908</c:v>
                </c:pt>
                <c:pt idx="10">
                  <c:v>328717</c:v>
                </c:pt>
                <c:pt idx="12">
                  <c:v>3282167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78-490C-8AC9-F936502D4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78-490C-8AC9-F936502D42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78-490C-8AC9-F936502D42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78-490C-8AC9-F936502D42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78-490C-8AC9-F936502D42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78-490C-8AC9-F936502D42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78-490C-8AC9-F936502D42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78-490C-8AC9-F936502D42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78-490C-8AC9-F936502D42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78-490C-8AC9-F936502D42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78-490C-8AC9-F936502D42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78-490C-8AC9-F936502D42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78-490C-8AC9-F936502D42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78-490C-8AC9-F936502D42A9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0.36980244508982141</c:v>
                </c:pt>
                <c:pt idx="1">
                  <c:v>0.13274104358309091</c:v>
                </c:pt>
                <c:pt idx="2">
                  <c:v>-2.8156738754958166E-2</c:v>
                </c:pt>
                <c:pt idx="3">
                  <c:v>1.0624874586347532E-2</c:v>
                </c:pt>
                <c:pt idx="4">
                  <c:v>-2.5653994780180378E-3</c:v>
                </c:pt>
                <c:pt idx="5">
                  <c:v>-5.3591598285547604E-2</c:v>
                </c:pt>
                <c:pt idx="6">
                  <c:v>-3.0670907582282969E-2</c:v>
                </c:pt>
                <c:pt idx="7">
                  <c:v>6.0400762530699037E-3</c:v>
                </c:pt>
                <c:pt idx="8">
                  <c:v>2.8096092043820242E-2</c:v>
                </c:pt>
                <c:pt idx="9">
                  <c:v>-1.329516040473766E-2</c:v>
                </c:pt>
                <c:pt idx="10">
                  <c:v>8.1046327691047804E-2</c:v>
                </c:pt>
                <c:pt idx="12">
                  <c:v>3.8304593710446699E-2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78-490C-8AC9-F936502D42A9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-9.9238670833059373E-2</c:v>
                </c:pt>
                <c:pt idx="1">
                  <c:v>-4.0245399551454231E-2</c:v>
                </c:pt>
                <c:pt idx="2">
                  <c:v>-0.11093942779989296</c:v>
                </c:pt>
                <c:pt idx="3">
                  <c:v>-1.3953596410889446E-2</c:v>
                </c:pt>
                <c:pt idx="4">
                  <c:v>-0.13611178282674297</c:v>
                </c:pt>
                <c:pt idx="5">
                  <c:v>-0.24056350371097324</c:v>
                </c:pt>
                <c:pt idx="6">
                  <c:v>-0.17814609470528131</c:v>
                </c:pt>
                <c:pt idx="7">
                  <c:v>-8.0150831885769103E-3</c:v>
                </c:pt>
                <c:pt idx="8">
                  <c:v>-7.6247391628963657E-2</c:v>
                </c:pt>
                <c:pt idx="9">
                  <c:v>-4.5875154855510303E-2</c:v>
                </c:pt>
                <c:pt idx="10">
                  <c:v>-2.352972629352601E-2</c:v>
                </c:pt>
                <c:pt idx="12">
                  <c:v>-8.9260171144890488E-2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78-490C-8AC9-F936502D4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D7-44CA-AA7B-F82607548BC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cat'!$C$119:$C$131</c:f>
              <c:numCache>
                <c:formatCode>#,##0</c:formatCode>
                <c:ptCount val="13"/>
                <c:pt idx="0">
                  <c:v>50112</c:v>
                </c:pt>
                <c:pt idx="1">
                  <c:v>46307</c:v>
                </c:pt>
                <c:pt idx="2">
                  <c:v>48065</c:v>
                </c:pt>
                <c:pt idx="3">
                  <c:v>42298</c:v>
                </c:pt>
                <c:pt idx="4">
                  <c:v>46010</c:v>
                </c:pt>
                <c:pt idx="5">
                  <c:v>43716</c:v>
                </c:pt>
                <c:pt idx="6">
                  <c:v>34569</c:v>
                </c:pt>
                <c:pt idx="7">
                  <c:v>33664</c:v>
                </c:pt>
                <c:pt idx="8">
                  <c:v>31237</c:v>
                </c:pt>
                <c:pt idx="9">
                  <c:v>38233</c:v>
                </c:pt>
                <c:pt idx="10">
                  <c:v>36396</c:v>
                </c:pt>
                <c:pt idx="11">
                  <c:v>38726</c:v>
                </c:pt>
                <c:pt idx="12">
                  <c:v>489333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7-44CA-AA7B-F82607548BC2}"/>
            </c:ext>
          </c:extLst>
        </c:ser>
        <c:ser>
          <c:idx val="5"/>
          <c:order val="1"/>
          <c:tx>
            <c:strRef>
              <c:f>'Pernocta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D7-44CA-AA7B-F82607548BC2}"/>
              </c:ext>
            </c:extLst>
          </c:dPt>
          <c:val>
            <c:numRef>
              <c:f>'Pernocta evol mensu TF cat'!$G$119:$G$131</c:f>
              <c:numCache>
                <c:formatCode>#,##0</c:formatCode>
                <c:ptCount val="13"/>
                <c:pt idx="0">
                  <c:v>1625</c:v>
                </c:pt>
                <c:pt idx="1">
                  <c:v>1727</c:v>
                </c:pt>
                <c:pt idx="2">
                  <c:v>1653</c:v>
                </c:pt>
                <c:pt idx="3">
                  <c:v>1279</c:v>
                </c:pt>
                <c:pt idx="4">
                  <c:v>1780</c:v>
                </c:pt>
                <c:pt idx="5">
                  <c:v>929</c:v>
                </c:pt>
                <c:pt idx="6">
                  <c:v>11899</c:v>
                </c:pt>
                <c:pt idx="7">
                  <c:v>22700</c:v>
                </c:pt>
                <c:pt idx="8">
                  <c:v>19696</c:v>
                </c:pt>
                <c:pt idx="9">
                  <c:v>24086</c:v>
                </c:pt>
                <c:pt idx="10">
                  <c:v>26776</c:v>
                </c:pt>
                <c:pt idx="11">
                  <c:v>25616</c:v>
                </c:pt>
                <c:pt idx="12">
                  <c:v>139766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D7-44CA-AA7B-F82607548BC2}"/>
            </c:ext>
          </c:extLst>
        </c:ser>
        <c:ser>
          <c:idx val="0"/>
          <c:order val="2"/>
          <c:tx>
            <c:strRef>
              <c:f>'Pernocta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D7-44CA-AA7B-F82607548BC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cat'!$I$119:$I$131</c:f>
              <c:numCache>
                <c:formatCode>#,##0</c:formatCode>
                <c:ptCount val="13"/>
                <c:pt idx="0">
                  <c:v>27799</c:v>
                </c:pt>
                <c:pt idx="1">
                  <c:v>29168</c:v>
                </c:pt>
                <c:pt idx="2">
                  <c:v>32483</c:v>
                </c:pt>
                <c:pt idx="3">
                  <c:v>30308</c:v>
                </c:pt>
                <c:pt idx="4">
                  <c:v>26462</c:v>
                </c:pt>
                <c:pt idx="5">
                  <c:v>26632</c:v>
                </c:pt>
                <c:pt idx="6">
                  <c:v>28868</c:v>
                </c:pt>
                <c:pt idx="7">
                  <c:v>33779</c:v>
                </c:pt>
                <c:pt idx="8">
                  <c:v>31871</c:v>
                </c:pt>
                <c:pt idx="9">
                  <c:v>37849</c:v>
                </c:pt>
                <c:pt idx="10">
                  <c:v>40409</c:v>
                </c:pt>
                <c:pt idx="11">
                  <c:v>42097</c:v>
                </c:pt>
                <c:pt idx="12">
                  <c:v>387725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D7-44CA-AA7B-F82607548BC2}"/>
            </c:ext>
          </c:extLst>
        </c:ser>
        <c:ser>
          <c:idx val="1"/>
          <c:order val="3"/>
          <c:tx>
            <c:strRef>
              <c:f>'Pernocta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D7-44CA-AA7B-F82607548B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D7-44CA-AA7B-F82607548BC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cat'!$K$119:$K$131</c:f>
              <c:numCache>
                <c:formatCode>#,##0</c:formatCode>
                <c:ptCount val="13"/>
                <c:pt idx="0">
                  <c:v>43001</c:v>
                </c:pt>
                <c:pt idx="1">
                  <c:v>37383</c:v>
                </c:pt>
                <c:pt idx="2">
                  <c:v>40476</c:v>
                </c:pt>
                <c:pt idx="3">
                  <c:v>33163</c:v>
                </c:pt>
                <c:pt idx="4">
                  <c:v>33016</c:v>
                </c:pt>
                <c:pt idx="5">
                  <c:v>34952</c:v>
                </c:pt>
                <c:pt idx="6">
                  <c:v>32343</c:v>
                </c:pt>
                <c:pt idx="7">
                  <c:v>34491</c:v>
                </c:pt>
                <c:pt idx="8">
                  <c:v>31828</c:v>
                </c:pt>
                <c:pt idx="9">
                  <c:v>35088</c:v>
                </c:pt>
                <c:pt idx="10">
                  <c:v>40028</c:v>
                </c:pt>
                <c:pt idx="12">
                  <c:v>395769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D7-44CA-AA7B-F82607548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D7-44CA-AA7B-F82607548B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D7-44CA-AA7B-F82607548B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D7-44CA-AA7B-F82607548B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D7-44CA-AA7B-F82607548B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D7-44CA-AA7B-F82607548B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D7-44CA-AA7B-F82607548B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D7-44CA-AA7B-F82607548B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D7-44CA-AA7B-F82607548B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D7-44CA-AA7B-F82607548B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D7-44CA-AA7B-F82607548B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D7-44CA-AA7B-F82607548B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D7-44CA-AA7B-F82607548B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D7-44CA-AA7B-F82607548BC2}"/>
              </c:ext>
            </c:extLst>
          </c:dPt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cat'!$L$119:$L$131</c:f>
              <c:numCache>
                <c:formatCode>0.0%</c:formatCode>
                <c:ptCount val="13"/>
                <c:pt idx="0">
                  <c:v>0.54685420338861102</c:v>
                </c:pt>
                <c:pt idx="1">
                  <c:v>0.2816442676906199</c:v>
                </c:pt>
                <c:pt idx="2">
                  <c:v>0.24606717359849761</c:v>
                </c:pt>
                <c:pt idx="3">
                  <c:v>9.4199551273591142E-2</c:v>
                </c:pt>
                <c:pt idx="4">
                  <c:v>0.24767591262943078</c:v>
                </c:pt>
                <c:pt idx="5">
                  <c:v>0.31240612796635636</c:v>
                </c:pt>
                <c:pt idx="6">
                  <c:v>0.12037550228626848</c:v>
                </c:pt>
                <c:pt idx="7">
                  <c:v>2.1078184670949351E-2</c:v>
                </c:pt>
                <c:pt idx="8">
                  <c:v>-1.3491889178249838E-3</c:v>
                </c:pt>
                <c:pt idx="9">
                  <c:v>-7.2947766123279356E-2</c:v>
                </c:pt>
                <c:pt idx="10">
                  <c:v>-9.4285926402534193E-3</c:v>
                </c:pt>
                <c:pt idx="12">
                  <c:v>0.14507215850567667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D7-44CA-AA7B-F82607548BC2}"/>
            </c:ext>
          </c:extLst>
        </c:ser>
        <c:ser>
          <c:idx val="4"/>
          <c:order val="5"/>
          <c:tx>
            <c:strRef>
              <c:f>'Pernocta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cat'!$M$119:$M$131</c:f>
              <c:numCache>
                <c:formatCode>0.0%</c:formatCode>
                <c:ptCount val="13"/>
                <c:pt idx="0">
                  <c:v>-0.14190213920817374</c:v>
                </c:pt>
                <c:pt idx="1">
                  <c:v>-0.19271384455913798</c:v>
                </c:pt>
                <c:pt idx="2">
                  <c:v>-0.15789035680848851</c:v>
                </c:pt>
                <c:pt idx="3">
                  <c:v>-0.21596765804529761</c:v>
                </c:pt>
                <c:pt idx="4">
                  <c:v>-0.28241686589871762</c:v>
                </c:pt>
                <c:pt idx="5">
                  <c:v>-0.20047579833470586</c:v>
                </c:pt>
                <c:pt idx="6">
                  <c:v>-6.439295322398686E-2</c:v>
                </c:pt>
                <c:pt idx="7">
                  <c:v>2.4566302281368912E-2</c:v>
                </c:pt>
                <c:pt idx="8">
                  <c:v>1.8919870666197047E-2</c:v>
                </c:pt>
                <c:pt idx="9">
                  <c:v>-8.2258781680746962E-2</c:v>
                </c:pt>
                <c:pt idx="10">
                  <c:v>9.979118584459834E-2</c:v>
                </c:pt>
                <c:pt idx="12">
                  <c:v>-0.12169806505447101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D7-44CA-AA7B-F82607548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A3-47C9-9B77-6AA57377003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cat'!$C$141:$C$153</c:f>
              <c:numCache>
                <c:formatCode>#,##0</c:formatCode>
                <c:ptCount val="13"/>
                <c:pt idx="0">
                  <c:v>20153</c:v>
                </c:pt>
                <c:pt idx="1">
                  <c:v>19633</c:v>
                </c:pt>
                <c:pt idx="2">
                  <c:v>21012</c:v>
                </c:pt>
                <c:pt idx="3">
                  <c:v>18609</c:v>
                </c:pt>
                <c:pt idx="4">
                  <c:v>17310</c:v>
                </c:pt>
                <c:pt idx="5">
                  <c:v>17284</c:v>
                </c:pt>
                <c:pt idx="6">
                  <c:v>18907</c:v>
                </c:pt>
                <c:pt idx="7">
                  <c:v>20338</c:v>
                </c:pt>
                <c:pt idx="8">
                  <c:v>18440</c:v>
                </c:pt>
                <c:pt idx="9">
                  <c:v>18271</c:v>
                </c:pt>
                <c:pt idx="10">
                  <c:v>19819</c:v>
                </c:pt>
                <c:pt idx="11">
                  <c:v>20725</c:v>
                </c:pt>
                <c:pt idx="12">
                  <c:v>230501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A3-47C9-9B77-6AA573770037}"/>
            </c:ext>
          </c:extLst>
        </c:ser>
        <c:ser>
          <c:idx val="5"/>
          <c:order val="1"/>
          <c:tx>
            <c:strRef>
              <c:f>'Pernocta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A3-47C9-9B77-6AA573770037}"/>
              </c:ext>
            </c:extLst>
          </c:dPt>
          <c:val>
            <c:numRef>
              <c:f>'Pernocta evol mensu TF cat'!$G$141:$G$153</c:f>
              <c:numCache>
                <c:formatCode>#,##0</c:formatCode>
                <c:ptCount val="13"/>
                <c:pt idx="0">
                  <c:v>3447</c:v>
                </c:pt>
                <c:pt idx="1">
                  <c:v>2962</c:v>
                </c:pt>
                <c:pt idx="2">
                  <c:v>4453</c:v>
                </c:pt>
                <c:pt idx="3">
                  <c:v>2247</c:v>
                </c:pt>
                <c:pt idx="4">
                  <c:v>4704</c:v>
                </c:pt>
                <c:pt idx="5">
                  <c:v>3691</c:v>
                </c:pt>
                <c:pt idx="6">
                  <c:v>2526</c:v>
                </c:pt>
                <c:pt idx="7">
                  <c:v>2546</c:v>
                </c:pt>
                <c:pt idx="8">
                  <c:v>3741</c:v>
                </c:pt>
                <c:pt idx="9">
                  <c:v>4629</c:v>
                </c:pt>
                <c:pt idx="10">
                  <c:v>4792</c:v>
                </c:pt>
                <c:pt idx="11">
                  <c:v>5136</c:v>
                </c:pt>
                <c:pt idx="12">
                  <c:v>44874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A3-47C9-9B77-6AA573770037}"/>
            </c:ext>
          </c:extLst>
        </c:ser>
        <c:ser>
          <c:idx val="0"/>
          <c:order val="2"/>
          <c:tx>
            <c:strRef>
              <c:f>'Pernocta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A3-47C9-9B77-6AA57377003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cat'!$I$141:$I$153</c:f>
              <c:numCache>
                <c:formatCode>#,##0</c:formatCode>
                <c:ptCount val="13"/>
                <c:pt idx="0">
                  <c:v>4723</c:v>
                </c:pt>
                <c:pt idx="1">
                  <c:v>7515</c:v>
                </c:pt>
                <c:pt idx="2">
                  <c:v>11649</c:v>
                </c:pt>
                <c:pt idx="3">
                  <c:v>10327</c:v>
                </c:pt>
                <c:pt idx="4">
                  <c:v>8672</c:v>
                </c:pt>
                <c:pt idx="5">
                  <c:v>9189</c:v>
                </c:pt>
                <c:pt idx="6">
                  <c:v>12395</c:v>
                </c:pt>
                <c:pt idx="7">
                  <c:v>11560</c:v>
                </c:pt>
                <c:pt idx="8">
                  <c:v>10733</c:v>
                </c:pt>
                <c:pt idx="9">
                  <c:v>12159</c:v>
                </c:pt>
                <c:pt idx="10">
                  <c:v>12550</c:v>
                </c:pt>
                <c:pt idx="11">
                  <c:v>12247</c:v>
                </c:pt>
                <c:pt idx="12">
                  <c:v>123719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A3-47C9-9B77-6AA573770037}"/>
            </c:ext>
          </c:extLst>
        </c:ser>
        <c:ser>
          <c:idx val="1"/>
          <c:order val="3"/>
          <c:tx>
            <c:strRef>
              <c:f>'Pernocta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A3-47C9-9B77-6AA5737700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A3-47C9-9B77-6AA57377003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cat'!$K$141:$K$153</c:f>
              <c:numCache>
                <c:formatCode>#,##0</c:formatCode>
                <c:ptCount val="13"/>
                <c:pt idx="0">
                  <c:v>13624</c:v>
                </c:pt>
                <c:pt idx="1">
                  <c:v>12380</c:v>
                </c:pt>
                <c:pt idx="2">
                  <c:v>13406</c:v>
                </c:pt>
                <c:pt idx="3">
                  <c:v>10516</c:v>
                </c:pt>
                <c:pt idx="4">
                  <c:v>10529</c:v>
                </c:pt>
                <c:pt idx="5">
                  <c:v>9703</c:v>
                </c:pt>
                <c:pt idx="6">
                  <c:v>11847</c:v>
                </c:pt>
                <c:pt idx="7">
                  <c:v>11824</c:v>
                </c:pt>
                <c:pt idx="8">
                  <c:v>11656</c:v>
                </c:pt>
                <c:pt idx="9">
                  <c:v>12700</c:v>
                </c:pt>
                <c:pt idx="10">
                  <c:v>12525</c:v>
                </c:pt>
                <c:pt idx="12">
                  <c:v>130710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A3-47C9-9B77-6AA573770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A3-47C9-9B77-6AA5737700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A3-47C9-9B77-6AA5737700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A3-47C9-9B77-6AA5737700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A3-47C9-9B77-6AA5737700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A3-47C9-9B77-6AA5737700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A3-47C9-9B77-6AA5737700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A3-47C9-9B77-6AA5737700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A3-47C9-9B77-6AA5737700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A3-47C9-9B77-6AA5737700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A3-47C9-9B77-6AA5737700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A3-47C9-9B77-6AA5737700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A3-47C9-9B77-6AA5737700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A3-47C9-9B77-6AA573770037}"/>
              </c:ext>
            </c:extLst>
          </c:dPt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cat'!$L$141:$L$153</c:f>
              <c:numCache>
                <c:formatCode>0.0%</c:formatCode>
                <c:ptCount val="13"/>
                <c:pt idx="0">
                  <c:v>1.8846072411602797</c:v>
                </c:pt>
                <c:pt idx="1">
                  <c:v>0.64737192282102463</c:v>
                </c:pt>
                <c:pt idx="2">
                  <c:v>0.15082839728732078</c:v>
                </c:pt>
                <c:pt idx="3">
                  <c:v>1.8301539653335919E-2</c:v>
                </c:pt>
                <c:pt idx="4">
                  <c:v>0.21413745387453864</c:v>
                </c:pt>
                <c:pt idx="5">
                  <c:v>5.5936445750353725E-2</c:v>
                </c:pt>
                <c:pt idx="6">
                  <c:v>-4.4211375554659149E-2</c:v>
                </c:pt>
                <c:pt idx="7">
                  <c:v>2.2837370242214439E-2</c:v>
                </c:pt>
                <c:pt idx="8">
                  <c:v>8.5996459517376334E-2</c:v>
                </c:pt>
                <c:pt idx="9">
                  <c:v>4.4493790607780248E-2</c:v>
                </c:pt>
                <c:pt idx="10">
                  <c:v>-1.9920318725099584E-3</c:v>
                </c:pt>
                <c:pt idx="12">
                  <c:v>0.17258145543275449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A3-47C9-9B77-6AA573770037}"/>
            </c:ext>
          </c:extLst>
        </c:ser>
        <c:ser>
          <c:idx val="4"/>
          <c:order val="5"/>
          <c:tx>
            <c:strRef>
              <c:f>'Pernocta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cat'!$M$141:$M$153</c:f>
              <c:numCache>
                <c:formatCode>0.0%</c:formatCode>
                <c:ptCount val="13"/>
                <c:pt idx="0">
                  <c:v>-0.32397161712896339</c:v>
                </c:pt>
                <c:pt idx="1">
                  <c:v>-0.3694290225640503</c:v>
                </c:pt>
                <c:pt idx="2">
                  <c:v>-0.36198362840281739</c:v>
                </c:pt>
                <c:pt idx="3">
                  <c:v>-0.43489709280455691</c:v>
                </c:pt>
                <c:pt idx="4">
                  <c:v>-0.39173887926054307</c:v>
                </c:pt>
                <c:pt idx="5">
                  <c:v>-0.43861374681786625</c:v>
                </c:pt>
                <c:pt idx="6">
                  <c:v>-0.37340667477653777</c:v>
                </c:pt>
                <c:pt idx="7">
                  <c:v>-0.41862523355295511</c:v>
                </c:pt>
                <c:pt idx="8">
                  <c:v>-0.36789587852494576</c:v>
                </c:pt>
                <c:pt idx="9">
                  <c:v>-0.30490941929834159</c:v>
                </c:pt>
                <c:pt idx="10">
                  <c:v>-0.3680306776325748</c:v>
                </c:pt>
                <c:pt idx="12">
                  <c:v>-0.37690679582030351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A3-47C9-9B77-6AA573770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C9-4529-9BE5-7FD6F6D7479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cat'!$C$163:$C$175</c:f>
              <c:numCache>
                <c:formatCode>#,##0</c:formatCode>
                <c:ptCount val="13"/>
                <c:pt idx="0">
                  <c:v>892954</c:v>
                </c:pt>
                <c:pt idx="1">
                  <c:v>823007</c:v>
                </c:pt>
                <c:pt idx="2">
                  <c:v>864658</c:v>
                </c:pt>
                <c:pt idx="3">
                  <c:v>760540</c:v>
                </c:pt>
                <c:pt idx="4">
                  <c:v>704833</c:v>
                </c:pt>
                <c:pt idx="5">
                  <c:v>801209</c:v>
                </c:pt>
                <c:pt idx="6">
                  <c:v>928203</c:v>
                </c:pt>
                <c:pt idx="7">
                  <c:v>998893</c:v>
                </c:pt>
                <c:pt idx="8">
                  <c:v>770970</c:v>
                </c:pt>
                <c:pt idx="9">
                  <c:v>775776</c:v>
                </c:pt>
                <c:pt idx="10">
                  <c:v>783745</c:v>
                </c:pt>
                <c:pt idx="11">
                  <c:v>833192</c:v>
                </c:pt>
                <c:pt idx="12">
                  <c:v>9937980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C9-4529-9BE5-7FD6F6D74797}"/>
            </c:ext>
          </c:extLst>
        </c:ser>
        <c:ser>
          <c:idx val="5"/>
          <c:order val="1"/>
          <c:tx>
            <c:strRef>
              <c:f>'Pernocta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C9-4529-9BE5-7FD6F6D74797}"/>
              </c:ext>
            </c:extLst>
          </c:dPt>
          <c:val>
            <c:numRef>
              <c:f>'Pernocta evol mensu TF cat'!$G$163:$G$175</c:f>
              <c:numCache>
                <c:formatCode>#,##0</c:formatCode>
                <c:ptCount val="13"/>
                <c:pt idx="0">
                  <c:v>72918</c:v>
                </c:pt>
                <c:pt idx="1">
                  <c:v>70720</c:v>
                </c:pt>
                <c:pt idx="2">
                  <c:v>91122</c:v>
                </c:pt>
                <c:pt idx="3">
                  <c:v>101665</c:v>
                </c:pt>
                <c:pt idx="4">
                  <c:v>110477</c:v>
                </c:pt>
                <c:pt idx="5">
                  <c:v>157164</c:v>
                </c:pt>
                <c:pt idx="6">
                  <c:v>287965</c:v>
                </c:pt>
                <c:pt idx="7">
                  <c:v>387034</c:v>
                </c:pt>
                <c:pt idx="8">
                  <c:v>361772</c:v>
                </c:pt>
                <c:pt idx="9">
                  <c:v>476961</c:v>
                </c:pt>
                <c:pt idx="10">
                  <c:v>527346</c:v>
                </c:pt>
                <c:pt idx="11">
                  <c:v>504568</c:v>
                </c:pt>
                <c:pt idx="12">
                  <c:v>3149712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C9-4529-9BE5-7FD6F6D74797}"/>
            </c:ext>
          </c:extLst>
        </c:ser>
        <c:ser>
          <c:idx val="0"/>
          <c:order val="2"/>
          <c:tx>
            <c:strRef>
              <c:f>'Pernocta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C9-4529-9BE5-7FD6F6D7479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cat'!$I$163:$I$175</c:f>
              <c:numCache>
                <c:formatCode>#,##0</c:formatCode>
                <c:ptCount val="13"/>
                <c:pt idx="0">
                  <c:v>535470</c:v>
                </c:pt>
                <c:pt idx="1">
                  <c:v>540128</c:v>
                </c:pt>
                <c:pt idx="2">
                  <c:v>595296</c:v>
                </c:pt>
                <c:pt idx="3">
                  <c:v>593977</c:v>
                </c:pt>
                <c:pt idx="4">
                  <c:v>507901</c:v>
                </c:pt>
                <c:pt idx="5">
                  <c:v>526097</c:v>
                </c:pt>
                <c:pt idx="6">
                  <c:v>708215</c:v>
                </c:pt>
                <c:pt idx="7">
                  <c:v>722501</c:v>
                </c:pt>
                <c:pt idx="8">
                  <c:v>555744</c:v>
                </c:pt>
                <c:pt idx="9">
                  <c:v>619435</c:v>
                </c:pt>
                <c:pt idx="10">
                  <c:v>645666</c:v>
                </c:pt>
                <c:pt idx="11">
                  <c:v>668533</c:v>
                </c:pt>
                <c:pt idx="12">
                  <c:v>7218963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C9-4529-9BE5-7FD6F6D74797}"/>
            </c:ext>
          </c:extLst>
        </c:ser>
        <c:ser>
          <c:idx val="1"/>
          <c:order val="3"/>
          <c:tx>
            <c:strRef>
              <c:f>'Pernocta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C9-4529-9BE5-7FD6F6D747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C9-4529-9BE5-7FD6F6D74797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cat'!$K$163:$K$175</c:f>
              <c:numCache>
                <c:formatCode>#,##0</c:formatCode>
                <c:ptCount val="13"/>
                <c:pt idx="0">
                  <c:v>697486</c:v>
                </c:pt>
                <c:pt idx="1">
                  <c:v>695843</c:v>
                </c:pt>
                <c:pt idx="2">
                  <c:v>715709</c:v>
                </c:pt>
                <c:pt idx="3">
                  <c:v>637610</c:v>
                </c:pt>
                <c:pt idx="4">
                  <c:v>538575</c:v>
                </c:pt>
                <c:pt idx="5">
                  <c:v>618666</c:v>
                </c:pt>
                <c:pt idx="6">
                  <c:v>745957</c:v>
                </c:pt>
                <c:pt idx="7">
                  <c:v>786393</c:v>
                </c:pt>
                <c:pt idx="8">
                  <c:v>642762</c:v>
                </c:pt>
                <c:pt idx="9">
                  <c:v>709014</c:v>
                </c:pt>
                <c:pt idx="10">
                  <c:v>735725</c:v>
                </c:pt>
                <c:pt idx="12">
                  <c:v>7523740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C9-4529-9BE5-7FD6F6D74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C9-4529-9BE5-7FD6F6D747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C9-4529-9BE5-7FD6F6D747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C9-4529-9BE5-7FD6F6D747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C9-4529-9BE5-7FD6F6D747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C9-4529-9BE5-7FD6F6D747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C9-4529-9BE5-7FD6F6D747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C9-4529-9BE5-7FD6F6D747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C9-4529-9BE5-7FD6F6D747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C9-4529-9BE5-7FD6F6D747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C9-4529-9BE5-7FD6F6D747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C9-4529-9BE5-7FD6F6D747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C9-4529-9BE5-7FD6F6D747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C9-4529-9BE5-7FD6F6D74797}"/>
              </c:ext>
            </c:extLst>
          </c:dPt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cat'!$L$163:$L$175</c:f>
              <c:numCache>
                <c:formatCode>0.0%</c:formatCode>
                <c:ptCount val="13"/>
                <c:pt idx="0">
                  <c:v>0.30256783760061245</c:v>
                </c:pt>
                <c:pt idx="1">
                  <c:v>0.288292775045915</c:v>
                </c:pt>
                <c:pt idx="2">
                  <c:v>0.20227416276944576</c:v>
                </c:pt>
                <c:pt idx="3">
                  <c:v>7.3459073331122227E-2</c:v>
                </c:pt>
                <c:pt idx="4">
                  <c:v>6.0393659394252008E-2</c:v>
                </c:pt>
                <c:pt idx="5">
                  <c:v>0.17595424417930539</c:v>
                </c:pt>
                <c:pt idx="6">
                  <c:v>5.3291726382524995E-2</c:v>
                </c:pt>
                <c:pt idx="7">
                  <c:v>8.843171151320206E-2</c:v>
                </c:pt>
                <c:pt idx="8">
                  <c:v>0.15657928830540691</c:v>
                </c:pt>
                <c:pt idx="9">
                  <c:v>0.14461404344281492</c:v>
                </c:pt>
                <c:pt idx="10">
                  <c:v>0.13948233297091694</c:v>
                </c:pt>
                <c:pt idx="12">
                  <c:v>0.14858719198586967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C9-4529-9BE5-7FD6F6D74797}"/>
            </c:ext>
          </c:extLst>
        </c:ser>
        <c:ser>
          <c:idx val="4"/>
          <c:order val="5"/>
          <c:tx>
            <c:strRef>
              <c:f>'Pernocta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cat'!$M$163:$M$175</c:f>
              <c:numCache>
                <c:formatCode>0.0%</c:formatCode>
                <c:ptCount val="13"/>
                <c:pt idx="0">
                  <c:v>-0.21890041368312363</c:v>
                </c:pt>
                <c:pt idx="1">
                  <c:v>-0.15451144400958927</c:v>
                </c:pt>
                <c:pt idx="2">
                  <c:v>-0.17226348452220419</c:v>
                </c:pt>
                <c:pt idx="3">
                  <c:v>-0.16163515396954797</c:v>
                </c:pt>
                <c:pt idx="4">
                  <c:v>-0.23588282614463285</c:v>
                </c:pt>
                <c:pt idx="5">
                  <c:v>-0.22783443520978919</c:v>
                </c:pt>
                <c:pt idx="6">
                  <c:v>-0.19634282586891016</c:v>
                </c:pt>
                <c:pt idx="7">
                  <c:v>-0.2127354981965035</c:v>
                </c:pt>
                <c:pt idx="8">
                  <c:v>-0.16629440834273712</c:v>
                </c:pt>
                <c:pt idx="9">
                  <c:v>-8.6058346739264935E-2</c:v>
                </c:pt>
                <c:pt idx="10">
                  <c:v>-6.1269928356799674E-2</c:v>
                </c:pt>
                <c:pt idx="12">
                  <c:v>-0.1736501717557839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C9-4529-9BE5-7FD6F6D74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DA-4175-A53F-2F140ABE8B94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cat'!$C$185:$C$197</c:f>
              <c:numCache>
                <c:formatCode>#,##0</c:formatCode>
                <c:ptCount val="13"/>
                <c:pt idx="0">
                  <c:v>43319</c:v>
                </c:pt>
                <c:pt idx="1">
                  <c:v>40435</c:v>
                </c:pt>
                <c:pt idx="2">
                  <c:v>41632</c:v>
                </c:pt>
                <c:pt idx="3">
                  <c:v>39016</c:v>
                </c:pt>
                <c:pt idx="4">
                  <c:v>36269</c:v>
                </c:pt>
                <c:pt idx="5">
                  <c:v>43070</c:v>
                </c:pt>
                <c:pt idx="6">
                  <c:v>54258</c:v>
                </c:pt>
                <c:pt idx="7">
                  <c:v>56836</c:v>
                </c:pt>
                <c:pt idx="8">
                  <c:v>41164</c:v>
                </c:pt>
                <c:pt idx="9">
                  <c:v>47522</c:v>
                </c:pt>
                <c:pt idx="10">
                  <c:v>43011</c:v>
                </c:pt>
                <c:pt idx="11">
                  <c:v>46537</c:v>
                </c:pt>
                <c:pt idx="12">
                  <c:v>533069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A-4175-A53F-2F140ABE8B94}"/>
            </c:ext>
          </c:extLst>
        </c:ser>
        <c:ser>
          <c:idx val="5"/>
          <c:order val="1"/>
          <c:tx>
            <c:strRef>
              <c:f>'Pernocta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DA-4175-A53F-2F140ABE8B94}"/>
              </c:ext>
            </c:extLst>
          </c:dPt>
          <c:val>
            <c:numRef>
              <c:f>'Pernocta evol mensu TF cat'!$G$185:$G$197</c:f>
              <c:numCache>
                <c:formatCode>#,##0</c:formatCode>
                <c:ptCount val="13"/>
                <c:pt idx="0">
                  <c:v>7295</c:v>
                </c:pt>
                <c:pt idx="1">
                  <c:v>8720</c:v>
                </c:pt>
                <c:pt idx="2">
                  <c:v>9808</c:v>
                </c:pt>
                <c:pt idx="3">
                  <c:v>10894</c:v>
                </c:pt>
                <c:pt idx="4">
                  <c:v>10813</c:v>
                </c:pt>
                <c:pt idx="5">
                  <c:v>12755</c:v>
                </c:pt>
                <c:pt idx="6">
                  <c:v>22906</c:v>
                </c:pt>
                <c:pt idx="7">
                  <c:v>22746</c:v>
                </c:pt>
                <c:pt idx="8">
                  <c:v>27790</c:v>
                </c:pt>
                <c:pt idx="9">
                  <c:v>47456</c:v>
                </c:pt>
                <c:pt idx="10">
                  <c:v>51750</c:v>
                </c:pt>
                <c:pt idx="11">
                  <c:v>41156</c:v>
                </c:pt>
                <c:pt idx="12">
                  <c:v>274089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DA-4175-A53F-2F140ABE8B94}"/>
            </c:ext>
          </c:extLst>
        </c:ser>
        <c:ser>
          <c:idx val="0"/>
          <c:order val="2"/>
          <c:tx>
            <c:strRef>
              <c:f>'Pernocta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DA-4175-A53F-2F140ABE8B94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cat'!$I$185:$I$197</c:f>
              <c:numCache>
                <c:formatCode>#,##0</c:formatCode>
                <c:ptCount val="13"/>
                <c:pt idx="0">
                  <c:v>52111</c:v>
                </c:pt>
                <c:pt idx="1">
                  <c:v>40023</c:v>
                </c:pt>
                <c:pt idx="2">
                  <c:v>43646</c:v>
                </c:pt>
                <c:pt idx="3">
                  <c:v>47129</c:v>
                </c:pt>
                <c:pt idx="4">
                  <c:v>37662</c:v>
                </c:pt>
                <c:pt idx="5">
                  <c:v>41023</c:v>
                </c:pt>
                <c:pt idx="6">
                  <c:v>50829</c:v>
                </c:pt>
                <c:pt idx="7">
                  <c:v>53174</c:v>
                </c:pt>
                <c:pt idx="8">
                  <c:v>38086</c:v>
                </c:pt>
                <c:pt idx="9">
                  <c:v>47037</c:v>
                </c:pt>
                <c:pt idx="10">
                  <c:v>41140</c:v>
                </c:pt>
                <c:pt idx="11">
                  <c:v>43037</c:v>
                </c:pt>
                <c:pt idx="12">
                  <c:v>534897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DA-4175-A53F-2F140ABE8B94}"/>
            </c:ext>
          </c:extLst>
        </c:ser>
        <c:ser>
          <c:idx val="1"/>
          <c:order val="3"/>
          <c:tx>
            <c:strRef>
              <c:f>'Pernocta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DA-4175-A53F-2F140ABE8B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DA-4175-A53F-2F140ABE8B94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cat'!$K$185:$K$197</c:f>
              <c:numCache>
                <c:formatCode>#,##0</c:formatCode>
                <c:ptCount val="13"/>
                <c:pt idx="0">
                  <c:v>43378</c:v>
                </c:pt>
                <c:pt idx="1">
                  <c:v>41665</c:v>
                </c:pt>
                <c:pt idx="2">
                  <c:v>42335</c:v>
                </c:pt>
                <c:pt idx="3">
                  <c:v>47696</c:v>
                </c:pt>
                <c:pt idx="4">
                  <c:v>38296</c:v>
                </c:pt>
                <c:pt idx="5">
                  <c:v>31279</c:v>
                </c:pt>
                <c:pt idx="6">
                  <c:v>46894</c:v>
                </c:pt>
                <c:pt idx="7">
                  <c:v>51554</c:v>
                </c:pt>
                <c:pt idx="8">
                  <c:v>32968</c:v>
                </c:pt>
                <c:pt idx="9">
                  <c:v>41188</c:v>
                </c:pt>
                <c:pt idx="10">
                  <c:v>38918</c:v>
                </c:pt>
                <c:pt idx="12">
                  <c:v>456171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DA-4175-A53F-2F140ABE8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DA-4175-A53F-2F140ABE8B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DA-4175-A53F-2F140ABE8B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DA-4175-A53F-2F140ABE8B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DA-4175-A53F-2F140ABE8B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DA-4175-A53F-2F140ABE8B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DA-4175-A53F-2F140ABE8B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DA-4175-A53F-2F140ABE8B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DA-4175-A53F-2F140ABE8B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DA-4175-A53F-2F140ABE8B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DA-4175-A53F-2F140ABE8B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DA-4175-A53F-2F140ABE8B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DA-4175-A53F-2F140ABE8B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DA-4175-A53F-2F140ABE8B94}"/>
              </c:ext>
            </c:extLst>
          </c:dPt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cat'!$L$185:$L$197</c:f>
              <c:numCache>
                <c:formatCode>0.0%</c:formatCode>
                <c:ptCount val="13"/>
                <c:pt idx="0">
                  <c:v>-0.16758457907159718</c:v>
                </c:pt>
                <c:pt idx="1">
                  <c:v>4.1026409814356679E-2</c:v>
                </c:pt>
                <c:pt idx="2">
                  <c:v>-3.0037116803372621E-2</c:v>
                </c:pt>
                <c:pt idx="3">
                  <c:v>1.2030809055995295E-2</c:v>
                </c:pt>
                <c:pt idx="4">
                  <c:v>1.6833944028463721E-2</c:v>
                </c:pt>
                <c:pt idx="5">
                  <c:v>-0.23752529069058825</c:v>
                </c:pt>
                <c:pt idx="6">
                  <c:v>-7.7416435499419678E-2</c:v>
                </c:pt>
                <c:pt idx="7">
                  <c:v>-3.0466017226464026E-2</c:v>
                </c:pt>
                <c:pt idx="8">
                  <c:v>-0.13438008717113903</c:v>
                </c:pt>
                <c:pt idx="9">
                  <c:v>-0.12434891681017068</c:v>
                </c:pt>
                <c:pt idx="10">
                  <c:v>-5.4010695187165725E-2</c:v>
                </c:pt>
                <c:pt idx="12">
                  <c:v>-7.2559264831456138E-2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DA-4175-A53F-2F140ABE8B94}"/>
            </c:ext>
          </c:extLst>
        </c:ser>
        <c:ser>
          <c:idx val="4"/>
          <c:order val="5"/>
          <c:tx>
            <c:strRef>
              <c:f>'Pernocta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cat'!$M$185:$M$197</c:f>
              <c:numCache>
                <c:formatCode>0.0%</c:formatCode>
                <c:ptCount val="13"/>
                <c:pt idx="0">
                  <c:v>1.3619889655809292E-3</c:v>
                </c:pt>
                <c:pt idx="1">
                  <c:v>3.0419191294670522E-2</c:v>
                </c:pt>
                <c:pt idx="2">
                  <c:v>1.6886049192928576E-2</c:v>
                </c:pt>
                <c:pt idx="3">
                  <c:v>0.22247283165880671</c:v>
                </c:pt>
                <c:pt idx="4">
                  <c:v>5.5887948385673791E-2</c:v>
                </c:pt>
                <c:pt idx="5">
                  <c:v>-0.27376364058509406</c:v>
                </c:pt>
                <c:pt idx="6">
                  <c:v>-0.13572192119134507</c:v>
                </c:pt>
                <c:pt idx="7">
                  <c:v>-9.2934055880075972E-2</c:v>
                </c:pt>
                <c:pt idx="8">
                  <c:v>-0.19910601496453206</c:v>
                </c:pt>
                <c:pt idx="9">
                  <c:v>-0.13328563612642563</c:v>
                </c:pt>
                <c:pt idx="10">
                  <c:v>-9.5161702820208749E-2</c:v>
                </c:pt>
                <c:pt idx="12">
                  <c:v>-6.2402884085733357E-2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DA-4175-A53F-2F140ABE8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AF-4381-A57E-CB65D4509A5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cat'!$C$207:$C$219</c:f>
              <c:numCache>
                <c:formatCode>#,##0</c:formatCode>
                <c:ptCount val="13"/>
                <c:pt idx="0">
                  <c:v>499387</c:v>
                </c:pt>
                <c:pt idx="1">
                  <c:v>453670</c:v>
                </c:pt>
                <c:pt idx="2">
                  <c:v>467828</c:v>
                </c:pt>
                <c:pt idx="3">
                  <c:v>413130</c:v>
                </c:pt>
                <c:pt idx="4">
                  <c:v>397562</c:v>
                </c:pt>
                <c:pt idx="5">
                  <c:v>450816</c:v>
                </c:pt>
                <c:pt idx="6">
                  <c:v>525007</c:v>
                </c:pt>
                <c:pt idx="7">
                  <c:v>575485</c:v>
                </c:pt>
                <c:pt idx="8">
                  <c:v>444654</c:v>
                </c:pt>
                <c:pt idx="9">
                  <c:v>426181</c:v>
                </c:pt>
                <c:pt idx="10">
                  <c:v>427215</c:v>
                </c:pt>
                <c:pt idx="11">
                  <c:v>458659</c:v>
                </c:pt>
                <c:pt idx="12">
                  <c:v>5539594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F-4381-A57E-CB65D4509A59}"/>
            </c:ext>
          </c:extLst>
        </c:ser>
        <c:ser>
          <c:idx val="5"/>
          <c:order val="1"/>
          <c:tx>
            <c:strRef>
              <c:f>'Pernocta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AF-4381-A57E-CB65D4509A59}"/>
              </c:ext>
            </c:extLst>
          </c:dPt>
          <c:val>
            <c:numRef>
              <c:f>'Pernocta evol mensu TF cat'!$G$207:$G$219</c:f>
              <c:numCache>
                <c:formatCode>#,##0</c:formatCode>
                <c:ptCount val="13"/>
                <c:pt idx="0">
                  <c:v>45365</c:v>
                </c:pt>
                <c:pt idx="1">
                  <c:v>45736</c:v>
                </c:pt>
                <c:pt idx="2">
                  <c:v>62701</c:v>
                </c:pt>
                <c:pt idx="3">
                  <c:v>66258</c:v>
                </c:pt>
                <c:pt idx="4">
                  <c:v>74886</c:v>
                </c:pt>
                <c:pt idx="5">
                  <c:v>106154</c:v>
                </c:pt>
                <c:pt idx="6">
                  <c:v>190138</c:v>
                </c:pt>
                <c:pt idx="7">
                  <c:v>250211</c:v>
                </c:pt>
                <c:pt idx="8">
                  <c:v>229153</c:v>
                </c:pt>
                <c:pt idx="9">
                  <c:v>284301</c:v>
                </c:pt>
                <c:pt idx="10">
                  <c:v>304726</c:v>
                </c:pt>
                <c:pt idx="11">
                  <c:v>298387</c:v>
                </c:pt>
                <c:pt idx="12">
                  <c:v>1958016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AF-4381-A57E-CB65D4509A59}"/>
            </c:ext>
          </c:extLst>
        </c:ser>
        <c:ser>
          <c:idx val="0"/>
          <c:order val="2"/>
          <c:tx>
            <c:strRef>
              <c:f>'Pernocta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AF-4381-A57E-CB65D4509A5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cat'!$I$207:$I$219</c:f>
              <c:numCache>
                <c:formatCode>#,##0</c:formatCode>
                <c:ptCount val="13"/>
                <c:pt idx="0">
                  <c:v>303243</c:v>
                </c:pt>
                <c:pt idx="1">
                  <c:v>313439</c:v>
                </c:pt>
                <c:pt idx="2">
                  <c:v>357250</c:v>
                </c:pt>
                <c:pt idx="3">
                  <c:v>360796</c:v>
                </c:pt>
                <c:pt idx="4">
                  <c:v>326525</c:v>
                </c:pt>
                <c:pt idx="5">
                  <c:v>332042</c:v>
                </c:pt>
                <c:pt idx="6">
                  <c:v>454205</c:v>
                </c:pt>
                <c:pt idx="7">
                  <c:v>440608</c:v>
                </c:pt>
                <c:pt idx="8">
                  <c:v>341178</c:v>
                </c:pt>
                <c:pt idx="9">
                  <c:v>369144</c:v>
                </c:pt>
                <c:pt idx="10">
                  <c:v>384412</c:v>
                </c:pt>
                <c:pt idx="11">
                  <c:v>395517</c:v>
                </c:pt>
                <c:pt idx="12">
                  <c:v>4378359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AF-4381-A57E-CB65D4509A59}"/>
            </c:ext>
          </c:extLst>
        </c:ser>
        <c:ser>
          <c:idx val="1"/>
          <c:order val="3"/>
          <c:tx>
            <c:strRef>
              <c:f>'Pernocta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AF-4381-A57E-CB65D4509A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AF-4381-A57E-CB65D4509A5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cat'!$K$207:$K$219</c:f>
              <c:numCache>
                <c:formatCode>#,##0</c:formatCode>
                <c:ptCount val="13"/>
                <c:pt idx="0">
                  <c:v>406502</c:v>
                </c:pt>
                <c:pt idx="1">
                  <c:v>419658</c:v>
                </c:pt>
                <c:pt idx="2">
                  <c:v>437346</c:v>
                </c:pt>
                <c:pt idx="3">
                  <c:v>380350</c:v>
                </c:pt>
                <c:pt idx="4">
                  <c:v>329771</c:v>
                </c:pt>
                <c:pt idx="5">
                  <c:v>393424</c:v>
                </c:pt>
                <c:pt idx="6">
                  <c:v>468294</c:v>
                </c:pt>
                <c:pt idx="7">
                  <c:v>485192</c:v>
                </c:pt>
                <c:pt idx="8">
                  <c:v>399689</c:v>
                </c:pt>
                <c:pt idx="9">
                  <c:v>444512</c:v>
                </c:pt>
                <c:pt idx="10">
                  <c:v>457331</c:v>
                </c:pt>
                <c:pt idx="12">
                  <c:v>4622069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AF-4381-A57E-CB65D450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AF-4381-A57E-CB65D4509A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AF-4381-A57E-CB65D4509A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AF-4381-A57E-CB65D4509A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AF-4381-A57E-CB65D4509A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AF-4381-A57E-CB65D4509A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AF-4381-A57E-CB65D4509A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AF-4381-A57E-CB65D4509A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AF-4381-A57E-CB65D4509A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AF-4381-A57E-CB65D4509A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AF-4381-A57E-CB65D4509A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AF-4381-A57E-CB65D4509A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AF-4381-A57E-CB65D4509A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AF-4381-A57E-CB65D4509A59}"/>
              </c:ext>
            </c:extLst>
          </c:dPt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cat'!$L$207:$L$219</c:f>
              <c:numCache>
                <c:formatCode>0.0%</c:formatCode>
                <c:ptCount val="13"/>
                <c:pt idx="0">
                  <c:v>0.34051569203576015</c:v>
                </c:pt>
                <c:pt idx="1">
                  <c:v>0.33888252578651668</c:v>
                </c:pt>
                <c:pt idx="2">
                  <c:v>0.22420153953813848</c:v>
                </c:pt>
                <c:pt idx="3">
                  <c:v>5.4196831450459504E-2</c:v>
                </c:pt>
                <c:pt idx="4">
                  <c:v>9.941045861725728E-3</c:v>
                </c:pt>
                <c:pt idx="5">
                  <c:v>0.18486215599231426</c:v>
                </c:pt>
                <c:pt idx="6">
                  <c:v>3.1019033255908601E-2</c:v>
                </c:pt>
                <c:pt idx="7">
                  <c:v>0.10118745006899554</c:v>
                </c:pt>
                <c:pt idx="8">
                  <c:v>0.17149698984108008</c:v>
                </c:pt>
                <c:pt idx="9">
                  <c:v>0.20416964653360203</c:v>
                </c:pt>
                <c:pt idx="10">
                  <c:v>0.1896897079175468</c:v>
                </c:pt>
                <c:pt idx="12">
                  <c:v>0.16049519413524305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AF-4381-A57E-CB65D4509A59}"/>
            </c:ext>
          </c:extLst>
        </c:ser>
        <c:ser>
          <c:idx val="4"/>
          <c:order val="5"/>
          <c:tx>
            <c:strRef>
              <c:f>'Pernocta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cat'!$M$207:$M$219</c:f>
              <c:numCache>
                <c:formatCode>0.0%</c:formatCode>
                <c:ptCount val="13"/>
                <c:pt idx="0">
                  <c:v>-0.18599803358918032</c:v>
                </c:pt>
                <c:pt idx="1">
                  <c:v>-7.4970793748760145E-2</c:v>
                </c:pt>
                <c:pt idx="2">
                  <c:v>-6.5156425010901464E-2</c:v>
                </c:pt>
                <c:pt idx="3">
                  <c:v>-7.9345484472200023E-2</c:v>
                </c:pt>
                <c:pt idx="4">
                  <c:v>-0.17051679989536228</c:v>
                </c:pt>
                <c:pt idx="5">
                  <c:v>-0.12730692788188525</c:v>
                </c:pt>
                <c:pt idx="6">
                  <c:v>-0.10802332159380734</c:v>
                </c:pt>
                <c:pt idx="7">
                  <c:v>-0.15689896348297527</c:v>
                </c:pt>
                <c:pt idx="8">
                  <c:v>-0.10112357023663343</c:v>
                </c:pt>
                <c:pt idx="9">
                  <c:v>4.3012241277766927E-2</c:v>
                </c:pt>
                <c:pt idx="10">
                  <c:v>7.0493779478716823E-2</c:v>
                </c:pt>
                <c:pt idx="12">
                  <c:v>-9.0311330493304864E-2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AF-4381-A57E-CB65D450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F4-45B5-AE10-CDB3111CA05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cat'!$C$229:$C$241</c:f>
              <c:numCache>
                <c:formatCode>#,##0</c:formatCode>
                <c:ptCount val="13"/>
                <c:pt idx="0">
                  <c:v>241085</c:v>
                </c:pt>
                <c:pt idx="1">
                  <c:v>223745</c:v>
                </c:pt>
                <c:pt idx="2">
                  <c:v>238339</c:v>
                </c:pt>
                <c:pt idx="3">
                  <c:v>220431</c:v>
                </c:pt>
                <c:pt idx="4">
                  <c:v>198445</c:v>
                </c:pt>
                <c:pt idx="5">
                  <c:v>224925</c:v>
                </c:pt>
                <c:pt idx="6">
                  <c:v>248724</c:v>
                </c:pt>
                <c:pt idx="7">
                  <c:v>256276</c:v>
                </c:pt>
                <c:pt idx="8">
                  <c:v>195274</c:v>
                </c:pt>
                <c:pt idx="9">
                  <c:v>214269</c:v>
                </c:pt>
                <c:pt idx="10">
                  <c:v>214469</c:v>
                </c:pt>
                <c:pt idx="11">
                  <c:v>219057</c:v>
                </c:pt>
                <c:pt idx="12">
                  <c:v>2695039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4-45B5-AE10-CDB3111CA052}"/>
            </c:ext>
          </c:extLst>
        </c:ser>
        <c:ser>
          <c:idx val="5"/>
          <c:order val="1"/>
          <c:tx>
            <c:strRef>
              <c:f>'Pernocta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F4-45B5-AE10-CDB3111CA052}"/>
              </c:ext>
            </c:extLst>
          </c:dPt>
          <c:val>
            <c:numRef>
              <c:f>'Pernocta evol mensu TF cat'!$G$229:$G$241</c:f>
              <c:numCache>
                <c:formatCode>#,##0</c:formatCode>
                <c:ptCount val="13"/>
                <c:pt idx="0">
                  <c:v>13286</c:v>
                </c:pt>
                <c:pt idx="1">
                  <c:v>10262</c:v>
                </c:pt>
                <c:pt idx="2">
                  <c:v>9900</c:v>
                </c:pt>
                <c:pt idx="3">
                  <c:v>14619</c:v>
                </c:pt>
                <c:pt idx="4">
                  <c:v>15425</c:v>
                </c:pt>
                <c:pt idx="5">
                  <c:v>25755</c:v>
                </c:pt>
                <c:pt idx="6">
                  <c:v>51365</c:v>
                </c:pt>
                <c:pt idx="7">
                  <c:v>75574</c:v>
                </c:pt>
                <c:pt idx="8">
                  <c:v>71340</c:v>
                </c:pt>
                <c:pt idx="9">
                  <c:v>99292</c:v>
                </c:pt>
                <c:pt idx="10">
                  <c:v>119176</c:v>
                </c:pt>
                <c:pt idx="11">
                  <c:v>116039</c:v>
                </c:pt>
                <c:pt idx="12">
                  <c:v>622033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F4-45B5-AE10-CDB3111CA052}"/>
            </c:ext>
          </c:extLst>
        </c:ser>
        <c:ser>
          <c:idx val="0"/>
          <c:order val="2"/>
          <c:tx>
            <c:strRef>
              <c:f>'Pernocta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F4-45B5-AE10-CDB3111CA05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cat'!$I$229:$I$241</c:f>
              <c:numCache>
                <c:formatCode>#,##0</c:formatCode>
                <c:ptCount val="13"/>
                <c:pt idx="0">
                  <c:v>124314</c:v>
                </c:pt>
                <c:pt idx="1">
                  <c:v>131426</c:v>
                </c:pt>
                <c:pt idx="2">
                  <c:v>136423</c:v>
                </c:pt>
                <c:pt idx="3">
                  <c:v>136953</c:v>
                </c:pt>
                <c:pt idx="4">
                  <c:v>110252</c:v>
                </c:pt>
                <c:pt idx="5">
                  <c:v>115960</c:v>
                </c:pt>
                <c:pt idx="6">
                  <c:v>152536</c:v>
                </c:pt>
                <c:pt idx="7">
                  <c:v>169177</c:v>
                </c:pt>
                <c:pt idx="8">
                  <c:v>128767</c:v>
                </c:pt>
                <c:pt idx="9">
                  <c:v>149917</c:v>
                </c:pt>
                <c:pt idx="10">
                  <c:v>161948</c:v>
                </c:pt>
                <c:pt idx="11">
                  <c:v>169230</c:v>
                </c:pt>
                <c:pt idx="12">
                  <c:v>1686903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F4-45B5-AE10-CDB3111CA052}"/>
            </c:ext>
          </c:extLst>
        </c:ser>
        <c:ser>
          <c:idx val="1"/>
          <c:order val="3"/>
          <c:tx>
            <c:strRef>
              <c:f>'Pernocta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F4-45B5-AE10-CDB3111CA0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F4-45B5-AE10-CDB3111CA05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cat'!$K$229:$K$241</c:f>
              <c:numCache>
                <c:formatCode>#,##0</c:formatCode>
                <c:ptCount val="13"/>
                <c:pt idx="0">
                  <c:v>176465</c:v>
                </c:pt>
                <c:pt idx="1">
                  <c:v>166798</c:v>
                </c:pt>
                <c:pt idx="2">
                  <c:v>165430</c:v>
                </c:pt>
                <c:pt idx="3">
                  <c:v>147093</c:v>
                </c:pt>
                <c:pt idx="4">
                  <c:v>123161</c:v>
                </c:pt>
                <c:pt idx="5">
                  <c:v>138644</c:v>
                </c:pt>
                <c:pt idx="6">
                  <c:v>169365</c:v>
                </c:pt>
                <c:pt idx="7">
                  <c:v>182860</c:v>
                </c:pt>
                <c:pt idx="8">
                  <c:v>153425</c:v>
                </c:pt>
                <c:pt idx="9">
                  <c:v>151942</c:v>
                </c:pt>
                <c:pt idx="10">
                  <c:v>167684</c:v>
                </c:pt>
                <c:pt idx="12">
                  <c:v>1742867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F4-45B5-AE10-CDB3111CA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F4-45B5-AE10-CDB3111CA0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F4-45B5-AE10-CDB3111CA0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F4-45B5-AE10-CDB3111CA0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F4-45B5-AE10-CDB3111CA0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F4-45B5-AE10-CDB3111CA0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F4-45B5-AE10-CDB3111CA0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F4-45B5-AE10-CDB3111CA0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F4-45B5-AE10-CDB3111CA0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F4-45B5-AE10-CDB3111CA0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F4-45B5-AE10-CDB3111CA0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F4-45B5-AE10-CDB3111CA0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F4-45B5-AE10-CDB3111CA0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F4-45B5-AE10-CDB3111CA052}"/>
              </c:ext>
            </c:extLst>
          </c:dPt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cat'!$L$229:$L$241</c:f>
              <c:numCache>
                <c:formatCode>0.0%</c:formatCode>
                <c:ptCount val="13"/>
                <c:pt idx="0">
                  <c:v>0.41951027237479277</c:v>
                </c:pt>
                <c:pt idx="1">
                  <c:v>0.26914004839225125</c:v>
                </c:pt>
                <c:pt idx="2">
                  <c:v>0.21262543705973336</c:v>
                </c:pt>
                <c:pt idx="3">
                  <c:v>7.4039999123787004E-2</c:v>
                </c:pt>
                <c:pt idx="4">
                  <c:v>0.11708631135943115</c:v>
                </c:pt>
                <c:pt idx="5">
                  <c:v>0.19561917902725079</c:v>
                </c:pt>
                <c:pt idx="6">
                  <c:v>0.11032805370535481</c:v>
                </c:pt>
                <c:pt idx="7">
                  <c:v>8.0879788623749116E-2</c:v>
                </c:pt>
                <c:pt idx="8">
                  <c:v>0.19149316206792122</c:v>
                </c:pt>
                <c:pt idx="9">
                  <c:v>1.3507474135688424E-2</c:v>
                </c:pt>
                <c:pt idx="10">
                  <c:v>3.5418776397362128E-2</c:v>
                </c:pt>
                <c:pt idx="12">
                  <c:v>0.14838110712913788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F4-45B5-AE10-CDB3111CA052}"/>
            </c:ext>
          </c:extLst>
        </c:ser>
        <c:ser>
          <c:idx val="4"/>
          <c:order val="5"/>
          <c:tx>
            <c:strRef>
              <c:f>'Pernocta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cat'!$M$229:$M$241</c:f>
              <c:numCache>
                <c:formatCode>0.0%</c:formatCode>
                <c:ptCount val="13"/>
                <c:pt idx="0">
                  <c:v>-0.26803824377294316</c:v>
                </c:pt>
                <c:pt idx="1">
                  <c:v>-0.25451741938367334</c:v>
                </c:pt>
                <c:pt idx="2">
                  <c:v>-0.30590461485531117</c:v>
                </c:pt>
                <c:pt idx="3">
                  <c:v>-0.33270275052057108</c:v>
                </c:pt>
                <c:pt idx="4">
                  <c:v>-0.37936959862934316</c:v>
                </c:pt>
                <c:pt idx="5">
                  <c:v>-0.38359897743692339</c:v>
                </c:pt>
                <c:pt idx="6">
                  <c:v>-0.31906450523471797</c:v>
                </c:pt>
                <c:pt idx="7">
                  <c:v>-0.28647239694704152</c:v>
                </c:pt>
                <c:pt idx="8">
                  <c:v>-0.21430912461464402</c:v>
                </c:pt>
                <c:pt idx="9">
                  <c:v>-0.29088202213105951</c:v>
                </c:pt>
                <c:pt idx="10">
                  <c:v>-0.21814341466598908</c:v>
                </c:pt>
                <c:pt idx="12">
                  <c:v>-0.29609060162796019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F4-45B5-AE10-CDB3111CA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66-49D0-939E-1261C2CE657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cat'!$C$251:$C$263</c:f>
              <c:numCache>
                <c:formatCode>#,##0</c:formatCode>
                <c:ptCount val="13"/>
                <c:pt idx="0">
                  <c:v>109163</c:v>
                </c:pt>
                <c:pt idx="1">
                  <c:v>105157</c:v>
                </c:pt>
                <c:pt idx="2">
                  <c:v>116859</c:v>
                </c:pt>
                <c:pt idx="3">
                  <c:v>87963</c:v>
                </c:pt>
                <c:pt idx="4">
                  <c:v>72557</c:v>
                </c:pt>
                <c:pt idx="5">
                  <c:v>82398</c:v>
                </c:pt>
                <c:pt idx="6">
                  <c:v>100214</c:v>
                </c:pt>
                <c:pt idx="7">
                  <c:v>110296</c:v>
                </c:pt>
                <c:pt idx="8">
                  <c:v>89878</c:v>
                </c:pt>
                <c:pt idx="9">
                  <c:v>87804</c:v>
                </c:pt>
                <c:pt idx="10">
                  <c:v>99050</c:v>
                </c:pt>
                <c:pt idx="11">
                  <c:v>108939</c:v>
                </c:pt>
                <c:pt idx="12">
                  <c:v>1170278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6-49D0-939E-1261C2CE6579}"/>
            </c:ext>
          </c:extLst>
        </c:ser>
        <c:ser>
          <c:idx val="5"/>
          <c:order val="1"/>
          <c:tx>
            <c:strRef>
              <c:f>'Pernocta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66-49D0-939E-1261C2CE6579}"/>
              </c:ext>
            </c:extLst>
          </c:dPt>
          <c:val>
            <c:numRef>
              <c:f>'Pernocta evol mensu TF cat'!$G$251:$G$263</c:f>
              <c:numCache>
                <c:formatCode>#,##0</c:formatCode>
                <c:ptCount val="13"/>
                <c:pt idx="0">
                  <c:v>6972</c:v>
                </c:pt>
                <c:pt idx="1">
                  <c:v>6002</c:v>
                </c:pt>
                <c:pt idx="2">
                  <c:v>8713</c:v>
                </c:pt>
                <c:pt idx="3">
                  <c:v>9894</c:v>
                </c:pt>
                <c:pt idx="4">
                  <c:v>9353</c:v>
                </c:pt>
                <c:pt idx="5">
                  <c:v>12500</c:v>
                </c:pt>
                <c:pt idx="6">
                  <c:v>23556</c:v>
                </c:pt>
                <c:pt idx="7">
                  <c:v>38503</c:v>
                </c:pt>
                <c:pt idx="8">
                  <c:v>33489</c:v>
                </c:pt>
                <c:pt idx="9">
                  <c:v>45912</c:v>
                </c:pt>
                <c:pt idx="10">
                  <c:v>51694</c:v>
                </c:pt>
                <c:pt idx="11">
                  <c:v>48986</c:v>
                </c:pt>
                <c:pt idx="12">
                  <c:v>295574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66-49D0-939E-1261C2CE6579}"/>
            </c:ext>
          </c:extLst>
        </c:ser>
        <c:ser>
          <c:idx val="0"/>
          <c:order val="2"/>
          <c:tx>
            <c:strRef>
              <c:f>'Pernocta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66-49D0-939E-1261C2CE657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cat'!$I$251:$I$263</c:f>
              <c:numCache>
                <c:formatCode>#,##0</c:formatCode>
                <c:ptCount val="13"/>
                <c:pt idx="0">
                  <c:v>55802</c:v>
                </c:pt>
                <c:pt idx="1">
                  <c:v>55240</c:v>
                </c:pt>
                <c:pt idx="2">
                  <c:v>57977</c:v>
                </c:pt>
                <c:pt idx="3">
                  <c:v>49099</c:v>
                </c:pt>
                <c:pt idx="4">
                  <c:v>33462</c:v>
                </c:pt>
                <c:pt idx="5">
                  <c:v>37072</c:v>
                </c:pt>
                <c:pt idx="6">
                  <c:v>50645</c:v>
                </c:pt>
                <c:pt idx="7">
                  <c:v>59542</c:v>
                </c:pt>
                <c:pt idx="8">
                  <c:v>47713</c:v>
                </c:pt>
                <c:pt idx="9">
                  <c:v>53337</c:v>
                </c:pt>
                <c:pt idx="10">
                  <c:v>58166</c:v>
                </c:pt>
                <c:pt idx="11">
                  <c:v>60749</c:v>
                </c:pt>
                <c:pt idx="12">
                  <c:v>618804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66-49D0-939E-1261C2CE6579}"/>
            </c:ext>
          </c:extLst>
        </c:ser>
        <c:ser>
          <c:idx val="1"/>
          <c:order val="3"/>
          <c:tx>
            <c:strRef>
              <c:f>'Pernocta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66-49D0-939E-1261C2CE65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66-49D0-939E-1261C2CE657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cat'!$K$251:$K$263</c:f>
              <c:numCache>
                <c:formatCode>#,##0</c:formatCode>
                <c:ptCount val="13"/>
                <c:pt idx="0">
                  <c:v>71141</c:v>
                </c:pt>
                <c:pt idx="1">
                  <c:v>67722</c:v>
                </c:pt>
                <c:pt idx="2">
                  <c:v>70598</c:v>
                </c:pt>
                <c:pt idx="3">
                  <c:v>62471</c:v>
                </c:pt>
                <c:pt idx="4">
                  <c:v>47347</c:v>
                </c:pt>
                <c:pt idx="5">
                  <c:v>55319</c:v>
                </c:pt>
                <c:pt idx="6">
                  <c:v>61404</c:v>
                </c:pt>
                <c:pt idx="7">
                  <c:v>66787</c:v>
                </c:pt>
                <c:pt idx="8">
                  <c:v>56680</c:v>
                </c:pt>
                <c:pt idx="9">
                  <c:v>71372</c:v>
                </c:pt>
                <c:pt idx="10">
                  <c:v>71792</c:v>
                </c:pt>
                <c:pt idx="12">
                  <c:v>702633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66-49D0-939E-1261C2CE6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66-49D0-939E-1261C2CE65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66-49D0-939E-1261C2CE65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66-49D0-939E-1261C2CE65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66-49D0-939E-1261C2CE65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6-49D0-939E-1261C2CE65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66-49D0-939E-1261C2CE65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66-49D0-939E-1261C2CE65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66-49D0-939E-1261C2CE65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66-49D0-939E-1261C2CE65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66-49D0-939E-1261C2CE65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66-49D0-939E-1261C2CE65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66-49D0-939E-1261C2CE65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66-49D0-939E-1261C2CE6579}"/>
              </c:ext>
            </c:extLst>
          </c:dPt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cat'!$L$251:$L$263</c:f>
              <c:numCache>
                <c:formatCode>0.0%</c:formatCode>
                <c:ptCount val="13"/>
                <c:pt idx="0">
                  <c:v>0.27488262069459868</c:v>
                </c:pt>
                <c:pt idx="1">
                  <c:v>0.22595944967414927</c:v>
                </c:pt>
                <c:pt idx="2">
                  <c:v>0.21768977353088292</c:v>
                </c:pt>
                <c:pt idx="3">
                  <c:v>0.27234770565591959</c:v>
                </c:pt>
                <c:pt idx="4">
                  <c:v>0.41494829956368418</c:v>
                </c:pt>
                <c:pt idx="5">
                  <c:v>0.4922043590850238</c:v>
                </c:pt>
                <c:pt idx="6">
                  <c:v>0.21243953006219773</c:v>
                </c:pt>
                <c:pt idx="7">
                  <c:v>0.12167881495415012</c:v>
                </c:pt>
                <c:pt idx="8">
                  <c:v>0.18793620187370319</c:v>
                </c:pt>
                <c:pt idx="9">
                  <c:v>0.33813300335601926</c:v>
                </c:pt>
                <c:pt idx="10">
                  <c:v>0.23426056459099809</c:v>
                </c:pt>
                <c:pt idx="12">
                  <c:v>0.25907482237413881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66-49D0-939E-1261C2CE6579}"/>
            </c:ext>
          </c:extLst>
        </c:ser>
        <c:ser>
          <c:idx val="4"/>
          <c:order val="5"/>
          <c:tx>
            <c:strRef>
              <c:f>'Pernocta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cat'!$M$251:$M$263</c:f>
              <c:numCache>
                <c:formatCode>0.0%</c:formatCode>
                <c:ptCount val="13"/>
                <c:pt idx="0">
                  <c:v>-0.34830482855912714</c:v>
                </c:pt>
                <c:pt idx="1">
                  <c:v>-0.35599151744534363</c:v>
                </c:pt>
                <c:pt idx="2">
                  <c:v>-0.39587023678107802</c:v>
                </c:pt>
                <c:pt idx="3">
                  <c:v>-0.28980366745108743</c:v>
                </c:pt>
                <c:pt idx="4">
                  <c:v>-0.34745096958253507</c:v>
                </c:pt>
                <c:pt idx="5">
                  <c:v>-0.32863661739362604</c:v>
                </c:pt>
                <c:pt idx="6">
                  <c:v>-0.38727123954736864</c:v>
                </c:pt>
                <c:pt idx="7">
                  <c:v>-0.39447486762892581</c:v>
                </c:pt>
                <c:pt idx="8">
                  <c:v>-0.36936736464985864</c:v>
                </c:pt>
                <c:pt idx="9">
                  <c:v>-0.18714409366315887</c:v>
                </c:pt>
                <c:pt idx="10">
                  <c:v>-0.2751943462897527</c:v>
                </c:pt>
                <c:pt idx="12">
                  <c:v>-0.33797495427945268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66-49D0-939E-1261C2CE6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ugar reside per esp'!$AA$7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8A8-4FEF-9BD2-619A726004C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8A8-4FEF-9BD2-619A726004C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8A8-4FEF-9BD2-619A726004C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8A8-4FEF-9BD2-619A726004C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8A8-4FEF-9BD2-619A726004C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8A8-4FEF-9BD2-619A726004C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8A8-4FEF-9BD2-619A726004C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8A8-4FEF-9BD2-619A726004C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8A8-4FEF-9BD2-619A726004C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8A8-4FEF-9BD2-619A726004C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8A8-4FEF-9BD2-619A726004C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8A8-4FEF-9BD2-619A726004C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8A8-4FEF-9BD2-619A726004C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8A8-4FEF-9BD2-619A726004C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8A8-4FEF-9BD2-619A726004C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8A8-4FEF-9BD2-619A726004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('Pernocta ugar reside per esp'!$B$9,'Pernocta ugar reside per esp'!$B$13:$B$37)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 ugar reside per esp'!$AA$9,'Pernocta ugar reside per esp'!$AA$13:$AA$37)</c:f>
              <c:numCache>
                <c:formatCode>0.0%</c:formatCode>
                <c:ptCount val="26"/>
                <c:pt idx="0">
                  <c:v>2.2777886594203878E-2</c:v>
                </c:pt>
                <c:pt idx="1">
                  <c:v>4.5189766627367511E-2</c:v>
                </c:pt>
                <c:pt idx="2">
                  <c:v>3.8458157649240432E-2</c:v>
                </c:pt>
                <c:pt idx="3">
                  <c:v>0.16249128609888497</c:v>
                </c:pt>
                <c:pt idx="4">
                  <c:v>5.5896180370513138E-2</c:v>
                </c:pt>
                <c:pt idx="5">
                  <c:v>9.6843003412969253E-2</c:v>
                </c:pt>
                <c:pt idx="6">
                  <c:v>-1.859544012167913E-2</c:v>
                </c:pt>
                <c:pt idx="7">
                  <c:v>0.15480319609276982</c:v>
                </c:pt>
                <c:pt idx="8">
                  <c:v>5.367817494205207E-2</c:v>
                </c:pt>
                <c:pt idx="9">
                  <c:v>-0.24004239376910186</c:v>
                </c:pt>
                <c:pt idx="10">
                  <c:v>-0.15140617875547369</c:v>
                </c:pt>
                <c:pt idx="11">
                  <c:v>6.5453310696095057E-2</c:v>
                </c:pt>
                <c:pt idx="12">
                  <c:v>0.47516626574218201</c:v>
                </c:pt>
                <c:pt idx="13">
                  <c:v>0.4770282852281118</c:v>
                </c:pt>
                <c:pt idx="14">
                  <c:v>5.3921568627451011E-2</c:v>
                </c:pt>
                <c:pt idx="15">
                  <c:v>0.31952456733638357</c:v>
                </c:pt>
                <c:pt idx="16">
                  <c:v>2.3000480846289362E-2</c:v>
                </c:pt>
                <c:pt idx="17">
                  <c:v>1.5892526922658545</c:v>
                </c:pt>
                <c:pt idx="18">
                  <c:v>0.17702468838309704</c:v>
                </c:pt>
                <c:pt idx="19">
                  <c:v>8.9661417183033665E-2</c:v>
                </c:pt>
                <c:pt idx="20">
                  <c:v>0.13793453438213654</c:v>
                </c:pt>
                <c:pt idx="21">
                  <c:v>0.27445131046239069</c:v>
                </c:pt>
                <c:pt idx="22">
                  <c:v>1.4140681653372011E-2</c:v>
                </c:pt>
                <c:pt idx="23">
                  <c:v>0.18473146915224148</c:v>
                </c:pt>
                <c:pt idx="24">
                  <c:v>-3.5411058190101485E-2</c:v>
                </c:pt>
                <c:pt idx="25">
                  <c:v>-3.3774689848247386E-2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8A8-4FEF-9BD2-619A726004CB}"/>
            </c:ext>
          </c:extLst>
        </c:ser>
        <c:ser>
          <c:idx val="1"/>
          <c:order val="1"/>
          <c:tx>
            <c:strRef>
              <c:f>'Pernocta ugar reside per esp'!$AC$7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C8A8-4FEF-9BD2-619A726004CB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C8A8-4FEF-9BD2-619A726004CB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C8A8-4FEF-9BD2-619A726004CB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C8A8-4FEF-9BD2-619A726004CB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C8A8-4FEF-9BD2-619A726004CB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C8A8-4FEF-9BD2-619A726004CB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C8A8-4FEF-9BD2-619A726004CB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C8A8-4FEF-9BD2-619A726004CB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C8A8-4FEF-9BD2-619A726004CB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C8A8-4FEF-9BD2-619A726004CB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C8A8-4FEF-9BD2-619A726004CB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C8A8-4FEF-9BD2-619A726004CB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C8A8-4FEF-9BD2-619A726004CB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C8A8-4FEF-9BD2-619A726004CB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C8A8-4FEF-9BD2-619A726004CB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C8A8-4FEF-9BD2-619A726004CB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C8A8-4FEF-9BD2-619A726004CB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C8A8-4FEF-9BD2-619A726004CB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C8A8-4FEF-9BD2-619A726004CB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C8A8-4FEF-9BD2-619A726004CB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C8A8-4FEF-9BD2-619A726004CB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C8A8-4FEF-9BD2-619A726004CB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C8A8-4FEF-9BD2-619A726004CB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C8A8-4FEF-9BD2-619A726004CB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C8A8-4FEF-9BD2-619A726004CB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C8A8-4FEF-9BD2-619A726004CB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A8-4FEF-9BD2-619A726004CB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A8-4FEF-9BD2-619A726004CB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A8-4FEF-9BD2-619A726004CB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A8-4FEF-9BD2-619A726004CB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A8-4FEF-9BD2-619A726004CB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A8-4FEF-9BD2-619A726004CB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A8-4FEF-9BD2-619A726004CB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A8-4FEF-9BD2-619A726004CB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A8-4FEF-9BD2-619A726004CB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8A8-4FEF-9BD2-619A726004CB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8A8-4FEF-9BD2-619A726004CB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8A8-4FEF-9BD2-619A726004CB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8A8-4FEF-9BD2-619A726004CB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8A8-4FEF-9BD2-619A726004CB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8A8-4FEF-9BD2-619A726004CB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8A8-4FEF-9BD2-619A726004CB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8A8-4FEF-9BD2-619A726004CB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8A8-4FEF-9BD2-619A726004CB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8A8-4FEF-9BD2-619A726004CB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8A8-4FEF-9BD2-619A726004CB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8A8-4FEF-9BD2-619A726004CB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8A8-4FEF-9BD2-619A726004CB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8A8-4FEF-9BD2-619A726004CB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8A8-4FEF-9BD2-619A726004CB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8A8-4FEF-9BD2-619A726004CB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8A8-4FEF-9BD2-619A726004C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 ugar reside per esp'!$B$9,'Pernocta ugar reside per esp'!$B$13:$B$37)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 ugar reside per esp'!$AC$9,'Pernocta ugar reside per esp'!$AC$13:$AC$37)</c:f>
              <c:numCache>
                <c:formatCode>#,##0</c:formatCode>
                <c:ptCount val="26"/>
                <c:pt idx="0">
                  <c:v>33957</c:v>
                </c:pt>
                <c:pt idx="1">
                  <c:v>169801</c:v>
                </c:pt>
                <c:pt idx="2">
                  <c:v>27126</c:v>
                </c:pt>
                <c:pt idx="3">
                  <c:v>55709</c:v>
                </c:pt>
                <c:pt idx="4">
                  <c:v>21187</c:v>
                </c:pt>
                <c:pt idx="5">
                  <c:v>27240</c:v>
                </c:pt>
                <c:pt idx="6">
                  <c:v>-4817</c:v>
                </c:pt>
                <c:pt idx="7">
                  <c:v>46149</c:v>
                </c:pt>
                <c:pt idx="8">
                  <c:v>11000</c:v>
                </c:pt>
                <c:pt idx="9">
                  <c:v>-9739</c:v>
                </c:pt>
                <c:pt idx="10">
                  <c:v>-17599</c:v>
                </c:pt>
                <c:pt idx="11">
                  <c:v>4819</c:v>
                </c:pt>
                <c:pt idx="12">
                  <c:v>6716</c:v>
                </c:pt>
                <c:pt idx="13">
                  <c:v>14858</c:v>
                </c:pt>
                <c:pt idx="14">
                  <c:v>275</c:v>
                </c:pt>
                <c:pt idx="15">
                  <c:v>19275</c:v>
                </c:pt>
                <c:pt idx="16">
                  <c:v>287</c:v>
                </c:pt>
                <c:pt idx="17">
                  <c:v>14610</c:v>
                </c:pt>
                <c:pt idx="18">
                  <c:v>8081</c:v>
                </c:pt>
                <c:pt idx="19">
                  <c:v>5050</c:v>
                </c:pt>
                <c:pt idx="20">
                  <c:v>8154</c:v>
                </c:pt>
                <c:pt idx="21">
                  <c:v>7728</c:v>
                </c:pt>
                <c:pt idx="22">
                  <c:v>117</c:v>
                </c:pt>
                <c:pt idx="23">
                  <c:v>2081</c:v>
                </c:pt>
                <c:pt idx="24">
                  <c:v>-171</c:v>
                </c:pt>
                <c:pt idx="25">
                  <c:v>-12221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C8A8-4FEF-9BD2-619A726004C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8A8-4FEF-9BD2-619A726004C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8A8-4FEF-9BD2-619A726004C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8A8-4FEF-9BD2-619A726004C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8A8-4FEF-9BD2-619A726004C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8A8-4FEF-9BD2-619A726004C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8A8-4FEF-9BD2-619A726004C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8A8-4FEF-9BD2-619A726004C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8A8-4FEF-9BD2-619A726004C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8A8-4FEF-9BD2-619A726004C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8A8-4FEF-9BD2-619A726004C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8A8-4FEF-9BD2-619A726004C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8A8-4FEF-9BD2-619A726004C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8A8-4FEF-9BD2-619A726004C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8A8-4FEF-9BD2-619A726004CB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8A8-4FEF-9BD2-619A726004CB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8A8-4FEF-9BD2-619A726004CB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8A8-4FEF-9BD2-619A726004CB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8A8-4FEF-9BD2-619A726004CB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8A8-4FEF-9BD2-619A726004CB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8A8-4FEF-9BD2-619A726004CB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8A8-4FEF-9BD2-619A726004CB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8A8-4FEF-9BD2-619A726004CB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8A8-4FEF-9BD2-619A726004CB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8A8-4FEF-9BD2-619A726004CB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8A8-4FEF-9BD2-619A726004CB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8A8-4FEF-9BD2-619A726004CB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8A8-4FEF-9BD2-619A726004CB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8A8-4FEF-9BD2-619A726004CB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8A8-4FEF-9BD2-619A726004CB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8A8-4FEF-9BD2-619A726004CB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8A8-4FEF-9BD2-619A726004CB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8A8-4FEF-9BD2-619A726004CB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8A8-4FEF-9BD2-619A726004CB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8A8-4FEF-9BD2-619A726004CB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8A8-4FEF-9BD2-619A726004CB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8A8-4FEF-9BD2-619A726004CB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8A8-4FEF-9BD2-619A726004CB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8A8-4FEF-9BD2-619A726004CB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8A8-4FEF-9BD2-619A726004CB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8A8-4FEF-9BD2-619A726004CB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8A8-4FEF-9BD2-619A726004CB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8A8-4FEF-9BD2-619A726004CB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8A8-4FEF-9BD2-619A726004C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 ugar reside per esp'!$B$9,'Pernocta ugar reside per esp'!$B$13:$B$37)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 ugar reside per esp'!$AF$9,'Pernocta ugar reside per esp'!$AF$13:$AF$37)</c:f>
              <c:numCache>
                <c:formatCode>0.0%</c:formatCode>
                <c:ptCount val="26"/>
                <c:pt idx="0">
                  <c:v>0.34775049953546383</c:v>
                </c:pt>
                <c:pt idx="1">
                  <c:v>0.41467255993572277</c:v>
                </c:pt>
                <c:pt idx="2">
                  <c:v>0.22192473091205553</c:v>
                </c:pt>
                <c:pt idx="3">
                  <c:v>0.31089214415252953</c:v>
                </c:pt>
                <c:pt idx="4">
                  <c:v>0.2777194155286028</c:v>
                </c:pt>
                <c:pt idx="5">
                  <c:v>0.44206206061772041</c:v>
                </c:pt>
                <c:pt idx="6">
                  <c:v>0.3488322796685181</c:v>
                </c:pt>
                <c:pt idx="7">
                  <c:v>0.24970085745007398</c:v>
                </c:pt>
                <c:pt idx="8">
                  <c:v>0.28010945014332755</c:v>
                </c:pt>
                <c:pt idx="9">
                  <c:v>0.16871172361438572</c:v>
                </c:pt>
                <c:pt idx="10">
                  <c:v>0.83439804196234779</c:v>
                </c:pt>
                <c:pt idx="11">
                  <c:v>0.24840845771813888</c:v>
                </c:pt>
                <c:pt idx="12">
                  <c:v>0.12205117446629965</c:v>
                </c:pt>
                <c:pt idx="13">
                  <c:v>0.46872429675933541</c:v>
                </c:pt>
                <c:pt idx="14">
                  <c:v>0.35119995606568183</c:v>
                </c:pt>
                <c:pt idx="15">
                  <c:v>0.64275757696443503</c:v>
                </c:pt>
                <c:pt idx="16">
                  <c:v>0.68211189268771466</c:v>
                </c:pt>
                <c:pt idx="17">
                  <c:v>0.15139661628758003</c:v>
                </c:pt>
                <c:pt idx="18">
                  <c:v>0.36142008621859711</c:v>
                </c:pt>
                <c:pt idx="19">
                  <c:v>0.35006563236387217</c:v>
                </c:pt>
                <c:pt idx="20">
                  <c:v>0.25324893641782936</c:v>
                </c:pt>
                <c:pt idx="21">
                  <c:v>0.62903667214012038</c:v>
                </c:pt>
                <c:pt idx="22">
                  <c:v>0.2107626947198058</c:v>
                </c:pt>
                <c:pt idx="23">
                  <c:v>0.92001697552694861</c:v>
                </c:pt>
                <c:pt idx="24">
                  <c:v>0.34895922931360746</c:v>
                </c:pt>
                <c:pt idx="25">
                  <c:v>0.45632292982002404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C8A8-4FEF-9BD2-619A72600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D1-41DC-A1BA-6B17FE3CCC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7691</c:v>
                </c:pt>
                <c:pt idx="1">
                  <c:v>7497</c:v>
                </c:pt>
                <c:pt idx="2">
                  <c:v>8751</c:v>
                </c:pt>
                <c:pt idx="3">
                  <c:v>8831</c:v>
                </c:pt>
                <c:pt idx="4">
                  <c:v>9736</c:v>
                </c:pt>
                <c:pt idx="5">
                  <c:v>10998</c:v>
                </c:pt>
                <c:pt idx="6">
                  <c:v>11454</c:v>
                </c:pt>
                <c:pt idx="7">
                  <c:v>10484</c:v>
                </c:pt>
                <c:pt idx="8">
                  <c:v>9714</c:v>
                </c:pt>
                <c:pt idx="9">
                  <c:v>9752</c:v>
                </c:pt>
                <c:pt idx="10">
                  <c:v>8447</c:v>
                </c:pt>
                <c:pt idx="11">
                  <c:v>7720</c:v>
                </c:pt>
                <c:pt idx="12">
                  <c:v>111075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D1-41DC-A1BA-6B17FE3CCCB8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D1-41DC-A1BA-6B17FE3CCCB8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975</c:v>
                </c:pt>
                <c:pt idx="1">
                  <c:v>704</c:v>
                </c:pt>
                <c:pt idx="2">
                  <c:v>508</c:v>
                </c:pt>
                <c:pt idx="3">
                  <c:v>403</c:v>
                </c:pt>
                <c:pt idx="4">
                  <c:v>370</c:v>
                </c:pt>
                <c:pt idx="5">
                  <c:v>454</c:v>
                </c:pt>
                <c:pt idx="6">
                  <c:v>2072</c:v>
                </c:pt>
                <c:pt idx="7">
                  <c:v>5546</c:v>
                </c:pt>
                <c:pt idx="8">
                  <c:v>6742</c:v>
                </c:pt>
                <c:pt idx="9">
                  <c:v>8432</c:v>
                </c:pt>
                <c:pt idx="10">
                  <c:v>8691</c:v>
                </c:pt>
                <c:pt idx="11">
                  <c:v>7818</c:v>
                </c:pt>
                <c:pt idx="12">
                  <c:v>42715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D1-41DC-A1BA-6B17FE3CCCB8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D1-41DC-A1BA-6B17FE3CCC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10700</c:v>
                </c:pt>
                <c:pt idx="1">
                  <c:v>11614</c:v>
                </c:pt>
                <c:pt idx="2">
                  <c:v>12149</c:v>
                </c:pt>
                <c:pt idx="3">
                  <c:v>11337</c:v>
                </c:pt>
                <c:pt idx="4">
                  <c:v>10696</c:v>
                </c:pt>
                <c:pt idx="5">
                  <c:v>11328</c:v>
                </c:pt>
                <c:pt idx="6">
                  <c:v>12847</c:v>
                </c:pt>
                <c:pt idx="7">
                  <c:v>11359</c:v>
                </c:pt>
                <c:pt idx="8">
                  <c:v>10700</c:v>
                </c:pt>
                <c:pt idx="9">
                  <c:v>10652</c:v>
                </c:pt>
                <c:pt idx="10">
                  <c:v>10849</c:v>
                </c:pt>
                <c:pt idx="11">
                  <c:v>10736</c:v>
                </c:pt>
                <c:pt idx="12">
                  <c:v>134967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D1-41DC-A1BA-6B17FE3CCCB8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D1-41DC-A1BA-6B17FE3CCC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D1-41DC-A1BA-6B17FE3CCC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12002</c:v>
                </c:pt>
                <c:pt idx="1">
                  <c:v>11268</c:v>
                </c:pt>
                <c:pt idx="2">
                  <c:v>12322</c:v>
                </c:pt>
                <c:pt idx="3">
                  <c:v>12573</c:v>
                </c:pt>
                <c:pt idx="4">
                  <c:v>12097</c:v>
                </c:pt>
                <c:pt idx="5">
                  <c:v>13428</c:v>
                </c:pt>
                <c:pt idx="6">
                  <c:v>13987</c:v>
                </c:pt>
                <c:pt idx="7">
                  <c:v>12434</c:v>
                </c:pt>
                <c:pt idx="8">
                  <c:v>12810</c:v>
                </c:pt>
                <c:pt idx="9">
                  <c:v>13216</c:v>
                </c:pt>
                <c:pt idx="10">
                  <c:v>14831</c:v>
                </c:pt>
                <c:pt idx="12">
                  <c:v>140968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D1-41DC-A1BA-6B17FE3CC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D1-41DC-A1BA-6B17FE3CCC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D1-41DC-A1BA-6B17FE3CCC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D1-41DC-A1BA-6B17FE3CCC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D1-41DC-A1BA-6B17FE3CCC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D1-41DC-A1BA-6B17FE3CCC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D1-41DC-A1BA-6B17FE3CCC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D1-41DC-A1BA-6B17FE3CCC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D1-41DC-A1BA-6B17FE3CCC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D1-41DC-A1BA-6B17FE3CCC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D1-41DC-A1BA-6B17FE3CCC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D1-41DC-A1BA-6B17FE3CCC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D1-41DC-A1BA-6B17FE3CCC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D1-41DC-A1BA-6B17FE3CCCB8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0.12168224299065411</c:v>
                </c:pt>
                <c:pt idx="1">
                  <c:v>-2.979163079042535E-2</c:v>
                </c:pt>
                <c:pt idx="2">
                  <c:v>1.423985513210968E-2</c:v>
                </c:pt>
                <c:pt idx="3">
                  <c:v>0.1090235512040223</c:v>
                </c:pt>
                <c:pt idx="4">
                  <c:v>0.130983545250561</c:v>
                </c:pt>
                <c:pt idx="5">
                  <c:v>0.18538135593220328</c:v>
                </c:pt>
                <c:pt idx="6">
                  <c:v>8.8736670039697874E-2</c:v>
                </c:pt>
                <c:pt idx="7">
                  <c:v>9.463861255392203E-2</c:v>
                </c:pt>
                <c:pt idx="8">
                  <c:v>0.19719626168224291</c:v>
                </c:pt>
                <c:pt idx="9">
                  <c:v>0.24070597070972588</c:v>
                </c:pt>
                <c:pt idx="10">
                  <c:v>0.36703843672227854</c:v>
                </c:pt>
                <c:pt idx="12">
                  <c:v>0.13472482713654399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D1-41DC-A1BA-6B17FE3CCCB8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0.56052528929918077</c:v>
                </c:pt>
                <c:pt idx="1">
                  <c:v>0.50300120048019203</c:v>
                </c:pt>
                <c:pt idx="2">
                  <c:v>0.40806764941149587</c:v>
                </c:pt>
                <c:pt idx="3">
                  <c:v>0.42373457139621795</c:v>
                </c:pt>
                <c:pt idx="4">
                  <c:v>0.24250205423171733</c:v>
                </c:pt>
                <c:pt idx="5">
                  <c:v>0.22094926350245503</c:v>
                </c:pt>
                <c:pt idx="6">
                  <c:v>0.2211454513707003</c:v>
                </c:pt>
                <c:pt idx="7">
                  <c:v>0.18599771079740557</c:v>
                </c:pt>
                <c:pt idx="8">
                  <c:v>0.31871525633106845</c:v>
                </c:pt>
                <c:pt idx="9">
                  <c:v>0.35520918785890077</c:v>
                </c:pt>
                <c:pt idx="10">
                  <c:v>0.75577127974428793</c:v>
                </c:pt>
                <c:pt idx="12">
                  <c:v>0.36392046828890723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D1-41DC-A1BA-6B17FE3CC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AE-4110-B7DE-EF14EFF5D9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7.8967579831617636</c:v>
                </c:pt>
                <c:pt idx="1">
                  <c:v>7.4075019277577914</c:v>
                </c:pt>
                <c:pt idx="2">
                  <c:v>6.7839680382797347</c:v>
                </c:pt>
                <c:pt idx="3">
                  <c:v>6.5999310076114988</c:v>
                </c:pt>
                <c:pt idx="4">
                  <c:v>6.4758545933181058</c:v>
                </c:pt>
                <c:pt idx="5">
                  <c:v>6.7444582508027509</c:v>
                </c:pt>
                <c:pt idx="6">
                  <c:v>7.2050690218371924</c:v>
                </c:pt>
                <c:pt idx="7">
                  <c:v>7.3071049352195105</c:v>
                </c:pt>
                <c:pt idx="8">
                  <c:v>7.2253580113129221</c:v>
                </c:pt>
                <c:pt idx="9">
                  <c:v>6.7786769972468175</c:v>
                </c:pt>
                <c:pt idx="10">
                  <c:v>6.9993312142403052</c:v>
                </c:pt>
                <c:pt idx="11">
                  <c:v>7.1863573088183097</c:v>
                </c:pt>
                <c:pt idx="12">
                  <c:v>7.0442412853950467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AE-4110-B7DE-EF14EFF5D9F4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AE-4110-B7DE-EF14EFF5D9F4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5.6115137397006167</c:v>
                </c:pt>
                <c:pt idx="1">
                  <c:v>4.4701977426000603</c:v>
                </c:pt>
                <c:pt idx="2">
                  <c:v>4.6153887623488821</c:v>
                </c:pt>
                <c:pt idx="3">
                  <c:v>4.4451833797585882</c:v>
                </c:pt>
                <c:pt idx="4">
                  <c:v>4.1470647164896812</c:v>
                </c:pt>
                <c:pt idx="5">
                  <c:v>4.5831502705585931</c:v>
                </c:pt>
                <c:pt idx="6">
                  <c:v>5.5277377713767537</c:v>
                </c:pt>
                <c:pt idx="7">
                  <c:v>6.2191177703854859</c:v>
                </c:pt>
                <c:pt idx="8">
                  <c:v>6.3811666398843006</c:v>
                </c:pt>
                <c:pt idx="9">
                  <c:v>6.2514251147176472</c:v>
                </c:pt>
                <c:pt idx="10">
                  <c:v>6.8219997839838626</c:v>
                </c:pt>
                <c:pt idx="11">
                  <c:v>6.6685079352943797</c:v>
                </c:pt>
                <c:pt idx="12">
                  <c:v>5.9532216226677823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AE-4110-B7DE-EF14EFF5D9F4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AE-4110-B7DE-EF14EFF5D9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7.3711241903133526</c:v>
                </c:pt>
                <c:pt idx="1">
                  <c:v>6.4053151292400861</c:v>
                </c:pt>
                <c:pt idx="2">
                  <c:v>6.6793889251575571</c:v>
                </c:pt>
                <c:pt idx="3">
                  <c:v>6.2271481158691717</c:v>
                </c:pt>
                <c:pt idx="4">
                  <c:v>6.2468712109230848</c:v>
                </c:pt>
                <c:pt idx="5">
                  <c:v>6.4282152873614384</c:v>
                </c:pt>
                <c:pt idx="6">
                  <c:v>6.5127608323799944</c:v>
                </c:pt>
                <c:pt idx="7">
                  <c:v>7.0548068162035182</c:v>
                </c:pt>
                <c:pt idx="8">
                  <c:v>6.575443514558736</c:v>
                </c:pt>
                <c:pt idx="9">
                  <c:v>6.4930304248760216</c:v>
                </c:pt>
                <c:pt idx="10">
                  <c:v>6.7453774041162475</c:v>
                </c:pt>
                <c:pt idx="11">
                  <c:v>6.6569057616103606</c:v>
                </c:pt>
                <c:pt idx="12">
                  <c:v>6.6010991064347921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AE-4110-B7DE-EF14EFF5D9F4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AE-4110-B7DE-EF14EFF5D9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AE-4110-B7DE-EF14EFF5D9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7.2606401296214171</c:v>
                </c:pt>
                <c:pt idx="1">
                  <c:v>6.8088718190707382</c:v>
                </c:pt>
                <c:pt idx="2">
                  <c:v>6.545621138251998</c:v>
                </c:pt>
                <c:pt idx="3">
                  <c:v>6.072093195448824</c:v>
                </c:pt>
                <c:pt idx="4">
                  <c:v>6.3140551841174428</c:v>
                </c:pt>
                <c:pt idx="5">
                  <c:v>6.2192573318754931</c:v>
                </c:pt>
                <c:pt idx="6">
                  <c:v>6.7732592468560249</c:v>
                </c:pt>
                <c:pt idx="7">
                  <c:v>7.1886712827646573</c:v>
                </c:pt>
                <c:pt idx="8">
                  <c:v>6.6110571276279604</c:v>
                </c:pt>
                <c:pt idx="9">
                  <c:v>6.478512780395973</c:v>
                </c:pt>
                <c:pt idx="10">
                  <c:v>6.8379199955717107</c:v>
                </c:pt>
                <c:pt idx="12">
                  <c:v>6.6439761990807344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AE-4110-B7DE-EF14EFF5D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AE-4110-B7DE-EF14EFF5D9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AE-4110-B7DE-EF14EFF5D9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AE-4110-B7DE-EF14EFF5D9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AE-4110-B7DE-EF14EFF5D9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AE-4110-B7DE-EF14EFF5D9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AE-4110-B7DE-EF14EFF5D9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AE-4110-B7DE-EF14EFF5D9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AE-4110-B7DE-EF14EFF5D9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AE-4110-B7DE-EF14EFF5D9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AE-4110-B7DE-EF14EFF5D9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AE-4110-B7DE-EF14EFF5D9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AE-4110-B7DE-EF14EFF5D9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AE-4110-B7DE-EF14EFF5D9F4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-0.1104840606919355</c:v>
                </c:pt>
                <c:pt idx="1">
                  <c:v>0.40355668983065218</c:v>
                </c:pt>
                <c:pt idx="2">
                  <c:v>-0.13376778690555913</c:v>
                </c:pt>
                <c:pt idx="3">
                  <c:v>-0.15505492042034774</c:v>
                </c:pt>
                <c:pt idx="4">
                  <c:v>6.7183973194357982E-2</c:v>
                </c:pt>
                <c:pt idx="5">
                  <c:v>-0.20895795548594531</c:v>
                </c:pt>
                <c:pt idx="6">
                  <c:v>0.2604984144760305</c:v>
                </c:pt>
                <c:pt idx="7">
                  <c:v>0.13386446656113904</c:v>
                </c:pt>
                <c:pt idx="8">
                  <c:v>3.5613613069224392E-2</c:v>
                </c:pt>
                <c:pt idx="9">
                  <c:v>-1.4517644480048553E-2</c:v>
                </c:pt>
                <c:pt idx="10">
                  <c:v>9.2542591455463175E-2</c:v>
                </c:pt>
                <c:pt idx="12">
                  <c:v>4.8329457160321887E-2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AE-4110-B7DE-EF14EFF5D9F4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-0.63611785354034645</c:v>
                </c:pt>
                <c:pt idx="1">
                  <c:v>-0.59863010868705313</c:v>
                </c:pt>
                <c:pt idx="2">
                  <c:v>-0.23834690002773673</c:v>
                </c:pt>
                <c:pt idx="3">
                  <c:v>-0.52783781216267478</c:v>
                </c:pt>
                <c:pt idx="4">
                  <c:v>-0.16179940920066294</c:v>
                </c:pt>
                <c:pt idx="5">
                  <c:v>-0.52520091892725773</c:v>
                </c:pt>
                <c:pt idx="6">
                  <c:v>-0.43180977498116757</c:v>
                </c:pt>
                <c:pt idx="7">
                  <c:v>-0.11843365245485327</c:v>
                </c:pt>
                <c:pt idx="8">
                  <c:v>-0.61430088368496172</c:v>
                </c:pt>
                <c:pt idx="9">
                  <c:v>-0.30016421685084449</c:v>
                </c:pt>
                <c:pt idx="10">
                  <c:v>-0.16141121866859454</c:v>
                </c:pt>
                <c:pt idx="12">
                  <c:v>-0.38753347996813847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AE-4110-B7DE-EF14EFF5D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B6-4AF5-A33A-8B5BBB0FC7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7.443477756930811</c:v>
                </c:pt>
                <c:pt idx="1">
                  <c:v>6.9417507695039662</c:v>
                </c:pt>
                <c:pt idx="2">
                  <c:v>6.5507987994111758</c:v>
                </c:pt>
                <c:pt idx="3">
                  <c:v>6.4702258447028038</c:v>
                </c:pt>
                <c:pt idx="4">
                  <c:v>6.3595363050320559</c:v>
                </c:pt>
                <c:pt idx="5">
                  <c:v>6.6053071550911024</c:v>
                </c:pt>
                <c:pt idx="6">
                  <c:v>6.9353492144008735</c:v>
                </c:pt>
                <c:pt idx="7">
                  <c:v>6.9581621034346233</c:v>
                </c:pt>
                <c:pt idx="8">
                  <c:v>6.9417661714110253</c:v>
                </c:pt>
                <c:pt idx="9">
                  <c:v>6.468439512706575</c:v>
                </c:pt>
                <c:pt idx="10">
                  <c:v>6.6368503023887699</c:v>
                </c:pt>
                <c:pt idx="11">
                  <c:v>6.7827881227981885</c:v>
                </c:pt>
                <c:pt idx="12">
                  <c:v>6.7532276886755964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6-4AF5-A33A-8B5BBB0FC773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B6-4AF5-A33A-8B5BBB0FC773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5.2491659891788851</c:v>
                </c:pt>
                <c:pt idx="1">
                  <c:v>4.2176446204863671</c:v>
                </c:pt>
                <c:pt idx="2">
                  <c:v>4.4253768136357232</c:v>
                </c:pt>
                <c:pt idx="3">
                  <c:v>4.3635630418935056</c:v>
                </c:pt>
                <c:pt idx="4">
                  <c:v>4.1317939850133927</c:v>
                </c:pt>
                <c:pt idx="5">
                  <c:v>4.4354923832440312</c:v>
                </c:pt>
                <c:pt idx="6">
                  <c:v>5.3749325023624177</c:v>
                </c:pt>
                <c:pt idx="7">
                  <c:v>6.0469330693619536</c:v>
                </c:pt>
                <c:pt idx="8">
                  <c:v>6.2053834230280227</c:v>
                </c:pt>
                <c:pt idx="9">
                  <c:v>6.1074563761998224</c:v>
                </c:pt>
                <c:pt idx="10">
                  <c:v>6.5884610203554095</c:v>
                </c:pt>
                <c:pt idx="11">
                  <c:v>6.421711680395787</c:v>
                </c:pt>
                <c:pt idx="12">
                  <c:v>5.787668774094727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B6-4AF5-A33A-8B5BBB0FC773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B6-4AF5-A33A-8B5BBB0FC7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7.0003684076288719</c:v>
                </c:pt>
                <c:pt idx="1">
                  <c:v>6.0577363410669953</c:v>
                </c:pt>
                <c:pt idx="2">
                  <c:v>6.455270440091903</c:v>
                </c:pt>
                <c:pt idx="3">
                  <c:v>6.0965957762134124</c:v>
                </c:pt>
                <c:pt idx="4">
                  <c:v>6.0946883653336297</c:v>
                </c:pt>
                <c:pt idx="5">
                  <c:v>6.3123353309091863</c:v>
                </c:pt>
                <c:pt idx="6">
                  <c:v>6.3441860595808768</c:v>
                </c:pt>
                <c:pt idx="7">
                  <c:v>6.90413297860088</c:v>
                </c:pt>
                <c:pt idx="8">
                  <c:v>6.4614565696988358</c:v>
                </c:pt>
                <c:pt idx="9">
                  <c:v>6.3348189366704943</c:v>
                </c:pt>
                <c:pt idx="10">
                  <c:v>6.518680431681716</c:v>
                </c:pt>
                <c:pt idx="11">
                  <c:v>6.3950127877237852</c:v>
                </c:pt>
                <c:pt idx="12">
                  <c:v>6.4039680444642961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B6-4AF5-A33A-8B5BBB0FC773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B6-4AF5-A33A-8B5BBB0FC7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B6-4AF5-A33A-8B5BBB0FC7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6.9104589381697554</c:v>
                </c:pt>
                <c:pt idx="1">
                  <c:v>6.4266827988035331</c:v>
                </c:pt>
                <c:pt idx="2">
                  <c:v>6.3163737064567851</c:v>
                </c:pt>
                <c:pt idx="3">
                  <c:v>5.9232535698844062</c:v>
                </c:pt>
                <c:pt idx="4">
                  <c:v>6.1985260381741352</c:v>
                </c:pt>
                <c:pt idx="5">
                  <c:v>6.1102764705882349</c:v>
                </c:pt>
                <c:pt idx="6">
                  <c:v>6.4856710697114712</c:v>
                </c:pt>
                <c:pt idx="7">
                  <c:v>7.0169607373782235</c:v>
                </c:pt>
                <c:pt idx="8">
                  <c:v>6.4673640029577912</c:v>
                </c:pt>
                <c:pt idx="9">
                  <c:v>6.2382552297918714</c:v>
                </c:pt>
                <c:pt idx="10">
                  <c:v>6.5026955593285605</c:v>
                </c:pt>
                <c:pt idx="12">
                  <c:v>6.4156507972287038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B6-4AF5-A33A-8B5BBB0F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B6-4AF5-A33A-8B5BBB0FC7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B6-4AF5-A33A-8B5BBB0FC7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B6-4AF5-A33A-8B5BBB0FC7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B6-4AF5-A33A-8B5BBB0FC7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B6-4AF5-A33A-8B5BBB0FC7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B6-4AF5-A33A-8B5BBB0FC7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B6-4AF5-A33A-8B5BBB0FC7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B6-4AF5-A33A-8B5BBB0FC7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B6-4AF5-A33A-8B5BBB0FC7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B6-4AF5-A33A-8B5BBB0FC7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B6-4AF5-A33A-8B5BBB0FC7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B6-4AF5-A33A-8B5BBB0FC7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B6-4AF5-A33A-8B5BBB0FC773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-8.9909469459116487E-2</c:v>
                </c:pt>
                <c:pt idx="1">
                  <c:v>0.36894645773653778</c:v>
                </c:pt>
                <c:pt idx="2">
                  <c:v>-0.1388967336351179</c:v>
                </c:pt>
                <c:pt idx="3">
                  <c:v>-0.17334220632900621</c:v>
                </c:pt>
                <c:pt idx="4">
                  <c:v>0.10383767284050549</c:v>
                </c:pt>
                <c:pt idx="5">
                  <c:v>-0.20205886032095144</c:v>
                </c:pt>
                <c:pt idx="6">
                  <c:v>0.14148501013059445</c:v>
                </c:pt>
                <c:pt idx="7">
                  <c:v>0.11282775877734341</c:v>
                </c:pt>
                <c:pt idx="8">
                  <c:v>5.9074332589554857E-3</c:v>
                </c:pt>
                <c:pt idx="9">
                  <c:v>-9.6563706878622924E-2</c:v>
                </c:pt>
                <c:pt idx="10">
                  <c:v>-1.5984872353155488E-2</c:v>
                </c:pt>
                <c:pt idx="12">
                  <c:v>1.0807532380259666E-2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B6-4AF5-A33A-8B5BBB0FC773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-0.53301881876105561</c:v>
                </c:pt>
                <c:pt idx="1">
                  <c:v>-0.51506797070043309</c:v>
                </c:pt>
                <c:pt idx="2">
                  <c:v>-0.23442509295439073</c:v>
                </c:pt>
                <c:pt idx="3">
                  <c:v>-0.54697227481839761</c:v>
                </c:pt>
                <c:pt idx="4">
                  <c:v>-0.16101026685792075</c:v>
                </c:pt>
                <c:pt idx="5">
                  <c:v>-0.49503068450286758</c:v>
                </c:pt>
                <c:pt idx="6">
                  <c:v>-0.44967814468940226</c:v>
                </c:pt>
                <c:pt idx="7">
                  <c:v>5.8798633943600187E-2</c:v>
                </c:pt>
                <c:pt idx="8">
                  <c:v>-0.47440216845323402</c:v>
                </c:pt>
                <c:pt idx="9">
                  <c:v>-0.23018428291470361</c:v>
                </c:pt>
                <c:pt idx="10">
                  <c:v>-0.13415474306020947</c:v>
                </c:pt>
                <c:pt idx="12">
                  <c:v>-0.33488266649668041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B6-4AF5-A33A-8B5BBB0F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3C-41D1-AC0E-244D81AC79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6.9884354047608337</c:v>
                </c:pt>
                <c:pt idx="1">
                  <c:v>6.655987861710198</c:v>
                </c:pt>
                <c:pt idx="2">
                  <c:v>6.3555534531693469</c:v>
                </c:pt>
                <c:pt idx="3">
                  <c:v>6.2648432419650426</c:v>
                </c:pt>
                <c:pt idx="4">
                  <c:v>5.9613749415416013</c:v>
                </c:pt>
                <c:pt idx="5">
                  <c:v>5.9519566885497488</c:v>
                </c:pt>
                <c:pt idx="6">
                  <c:v>6.4918723325292262</c:v>
                </c:pt>
                <c:pt idx="7">
                  <c:v>6.9014089763926476</c:v>
                </c:pt>
                <c:pt idx="8">
                  <c:v>6.2995056825383413</c:v>
                </c:pt>
                <c:pt idx="9">
                  <c:v>6.1734421206398977</c:v>
                </c:pt>
                <c:pt idx="10">
                  <c:v>6.4458691258211216</c:v>
                </c:pt>
                <c:pt idx="11">
                  <c:v>6.1468691405847569</c:v>
                </c:pt>
                <c:pt idx="12">
                  <c:v>6.3854467730444018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C-41D1-AC0E-244D81AC7901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3C-41D1-AC0E-244D81AC7901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7.7426167037154654</c:v>
                </c:pt>
                <c:pt idx="1">
                  <c:v>6.112529433634899</c:v>
                </c:pt>
                <c:pt idx="2">
                  <c:v>5.8298114928549714</c:v>
                </c:pt>
                <c:pt idx="3">
                  <c:v>5.3256549733570155</c:v>
                </c:pt>
                <c:pt idx="4">
                  <c:v>5.2694166227376558</c:v>
                </c:pt>
                <c:pt idx="5">
                  <c:v>4.5350736707238948</c:v>
                </c:pt>
                <c:pt idx="6">
                  <c:v>5.4389104116222757</c:v>
                </c:pt>
                <c:pt idx="7">
                  <c:v>6.4659380620170355</c:v>
                </c:pt>
                <c:pt idx="8">
                  <c:v>6.3521640713421537</c:v>
                </c:pt>
                <c:pt idx="9">
                  <c:v>5.9882796387170183</c:v>
                </c:pt>
                <c:pt idx="10">
                  <c:v>7.0206319566490922</c:v>
                </c:pt>
                <c:pt idx="11">
                  <c:v>6.2735115500312162</c:v>
                </c:pt>
                <c:pt idx="12">
                  <c:v>6.0546147735543006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3C-41D1-AC0E-244D81AC7901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3C-41D1-AC0E-244D81AC79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6.8691465993307466</c:v>
                </c:pt>
                <c:pt idx="1">
                  <c:v>5.9726997628199889</c:v>
                </c:pt>
                <c:pt idx="2">
                  <c:v>6.6954036789779545</c:v>
                </c:pt>
                <c:pt idx="3">
                  <c:v>6.1548041225688479</c:v>
                </c:pt>
                <c:pt idx="4">
                  <c:v>6.1956452078059412</c:v>
                </c:pt>
                <c:pt idx="5">
                  <c:v>6.2887956755238861</c:v>
                </c:pt>
                <c:pt idx="6">
                  <c:v>6.1747347145022742</c:v>
                </c:pt>
                <c:pt idx="7">
                  <c:v>7.0292830230496453</c:v>
                </c:pt>
                <c:pt idx="8">
                  <c:v>6.3864374153765846</c:v>
                </c:pt>
                <c:pt idx="9">
                  <c:v>6.1550787181331419</c:v>
                </c:pt>
                <c:pt idx="10">
                  <c:v>6.563149261891744</c:v>
                </c:pt>
                <c:pt idx="11">
                  <c:v>6.137732832015212</c:v>
                </c:pt>
                <c:pt idx="12">
                  <c:v>6.3732580771719585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C-41D1-AC0E-244D81AC7901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3C-41D1-AC0E-244D81AC79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3C-41D1-AC0E-244D81AC79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6.7806132542037583</c:v>
                </c:pt>
                <c:pt idx="1">
                  <c:v>6.2722060870091365</c:v>
                </c:pt>
                <c:pt idx="2">
                  <c:v>6.4364920615076882</c:v>
                </c:pt>
                <c:pt idx="3">
                  <c:v>6.0259131633356304</c:v>
                </c:pt>
                <c:pt idx="4">
                  <c:v>6.4573879301541917</c:v>
                </c:pt>
                <c:pt idx="5">
                  <c:v>5.6222985225482329</c:v>
                </c:pt>
                <c:pt idx="6">
                  <c:v>6.1673350145382884</c:v>
                </c:pt>
                <c:pt idx="7">
                  <c:v>6.8117633368244315</c:v>
                </c:pt>
                <c:pt idx="8">
                  <c:v>5.8866961203113117</c:v>
                </c:pt>
                <c:pt idx="9">
                  <c:v>6.2206870131528538</c:v>
                </c:pt>
                <c:pt idx="10">
                  <c:v>6.2914592529977149</c:v>
                </c:pt>
                <c:pt idx="12">
                  <c:v>6.253065405567062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3C-41D1-AC0E-244D81AC7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3C-41D1-AC0E-244D81AC79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3C-41D1-AC0E-244D81AC79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3C-41D1-AC0E-244D81AC79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3C-41D1-AC0E-244D81AC79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3C-41D1-AC0E-244D81AC79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3C-41D1-AC0E-244D81AC79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3C-41D1-AC0E-244D81AC79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3C-41D1-AC0E-244D81AC79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3C-41D1-AC0E-244D81AC79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3C-41D1-AC0E-244D81AC79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3C-41D1-AC0E-244D81AC79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3C-41D1-AC0E-244D81AC79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3C-41D1-AC0E-244D81AC7901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-8.8533345126988294E-2</c:v>
                </c:pt>
                <c:pt idx="1">
                  <c:v>0.29950632418914758</c:v>
                </c:pt>
                <c:pt idx="2">
                  <c:v>-0.25891161747026636</c:v>
                </c:pt>
                <c:pt idx="3">
                  <c:v>-0.12889095923321747</c:v>
                </c:pt>
                <c:pt idx="4">
                  <c:v>0.26174272234825047</c:v>
                </c:pt>
                <c:pt idx="5">
                  <c:v>-0.66649715297565315</c:v>
                </c:pt>
                <c:pt idx="6">
                  <c:v>-7.3996999639858174E-3</c:v>
                </c:pt>
                <c:pt idx="7">
                  <c:v>-0.21751968622521378</c:v>
                </c:pt>
                <c:pt idx="8">
                  <c:v>-0.49974129506527287</c:v>
                </c:pt>
                <c:pt idx="9">
                  <c:v>6.5608295019711882E-2</c:v>
                </c:pt>
                <c:pt idx="10">
                  <c:v>-0.27169000889402906</c:v>
                </c:pt>
                <c:pt idx="12">
                  <c:v>-0.14303875367612751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3C-41D1-AC0E-244D81AC7901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-0.20782215055707542</c:v>
                </c:pt>
                <c:pt idx="1">
                  <c:v>-0.38378177470106145</c:v>
                </c:pt>
                <c:pt idx="2">
                  <c:v>8.0938608338341211E-2</c:v>
                </c:pt>
                <c:pt idx="3">
                  <c:v>-0.23893007862941218</c:v>
                </c:pt>
                <c:pt idx="4">
                  <c:v>0.49601298861259036</c:v>
                </c:pt>
                <c:pt idx="5">
                  <c:v>-0.32965816600151587</c:v>
                </c:pt>
                <c:pt idx="6">
                  <c:v>-0.32453731799093788</c:v>
                </c:pt>
                <c:pt idx="7">
                  <c:v>-8.964563956821614E-2</c:v>
                </c:pt>
                <c:pt idx="8">
                  <c:v>-0.41280956222702958</c:v>
                </c:pt>
                <c:pt idx="9">
                  <c:v>4.7244892512956049E-2</c:v>
                </c:pt>
                <c:pt idx="10">
                  <c:v>-0.15440987282340668</c:v>
                </c:pt>
                <c:pt idx="12">
                  <c:v>-0.15356565782908049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3C-41D1-AC0E-244D81AC7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5C-4D21-B666-184CB193FEC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7.8058302783115066</c:v>
                </c:pt>
                <c:pt idx="1">
                  <c:v>7.2292106528101439</c:v>
                </c:pt>
                <c:pt idx="2">
                  <c:v>6.86962964519926</c:v>
                </c:pt>
                <c:pt idx="3">
                  <c:v>6.6828124742952086</c:v>
                </c:pt>
                <c:pt idx="4">
                  <c:v>6.6814101434362154</c:v>
                </c:pt>
                <c:pt idx="5">
                  <c:v>6.807927189841843</c:v>
                </c:pt>
                <c:pt idx="6">
                  <c:v>7.0683603219237856</c:v>
                </c:pt>
                <c:pt idx="7">
                  <c:v>7.1200484601038836</c:v>
                </c:pt>
                <c:pt idx="8">
                  <c:v>7.2558388557754823</c:v>
                </c:pt>
                <c:pt idx="9">
                  <c:v>6.6791719100846345</c:v>
                </c:pt>
                <c:pt idx="10">
                  <c:v>6.8747346991813574</c:v>
                </c:pt>
                <c:pt idx="11">
                  <c:v>7.109306703422237</c:v>
                </c:pt>
                <c:pt idx="12">
                  <c:v>7.007888740078565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5C-4D21-B666-184CB193FECD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5C-4D21-B666-184CB193FECD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4.436223081170624</c:v>
                </c:pt>
                <c:pt idx="1">
                  <c:v>3.769703090284791</c:v>
                </c:pt>
                <c:pt idx="2">
                  <c:v>3.9629430899761897</c:v>
                </c:pt>
                <c:pt idx="3">
                  <c:v>3.7010372689909694</c:v>
                </c:pt>
                <c:pt idx="4">
                  <c:v>3.7326619125067766</c:v>
                </c:pt>
                <c:pt idx="5">
                  <c:v>4.5988753202675277</c:v>
                </c:pt>
                <c:pt idx="6">
                  <c:v>5.3795045651043072</c:v>
                </c:pt>
                <c:pt idx="7">
                  <c:v>6.0021412529468385</c:v>
                </c:pt>
                <c:pt idx="8">
                  <c:v>6.2980528353450236</c:v>
                </c:pt>
                <c:pt idx="9">
                  <c:v>6.2808029468033464</c:v>
                </c:pt>
                <c:pt idx="10">
                  <c:v>6.5983872807728563</c:v>
                </c:pt>
                <c:pt idx="11">
                  <c:v>6.5389806904309165</c:v>
                </c:pt>
                <c:pt idx="12">
                  <c:v>5.8008992307566976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5C-4D21-B666-184CB193FECD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5C-4D21-B666-184CB193FEC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7.0399169523748917</c:v>
                </c:pt>
                <c:pt idx="1">
                  <c:v>6.1119410535838634</c:v>
                </c:pt>
                <c:pt idx="2">
                  <c:v>6.6455037919826649</c:v>
                </c:pt>
                <c:pt idx="3">
                  <c:v>6.2086969196385189</c:v>
                </c:pt>
                <c:pt idx="4">
                  <c:v>6.2230944569339179</c:v>
                </c:pt>
                <c:pt idx="5">
                  <c:v>6.4567008575752478</c:v>
                </c:pt>
                <c:pt idx="6">
                  <c:v>6.5296760940537766</c:v>
                </c:pt>
                <c:pt idx="7">
                  <c:v>7.0179269348685906</c:v>
                </c:pt>
                <c:pt idx="8">
                  <c:v>6.6713561027705328</c:v>
                </c:pt>
                <c:pt idx="9">
                  <c:v>6.510687055496776</c:v>
                </c:pt>
                <c:pt idx="10">
                  <c:v>6.6784048449293367</c:v>
                </c:pt>
                <c:pt idx="11">
                  <c:v>6.651729759278421</c:v>
                </c:pt>
                <c:pt idx="12">
                  <c:v>6.5553019870325064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5C-4D21-B666-184CB193FECD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5C-4D21-B666-184CB193FE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5C-4D21-B666-184CB193FEC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7.1603029689575317</c:v>
                </c:pt>
                <c:pt idx="1">
                  <c:v>6.7134870123020196</c:v>
                </c:pt>
                <c:pt idx="2">
                  <c:v>6.6168263737097393</c:v>
                </c:pt>
                <c:pt idx="3">
                  <c:v>6.1742351329841378</c:v>
                </c:pt>
                <c:pt idx="4">
                  <c:v>6.4161552608653567</c:v>
                </c:pt>
                <c:pt idx="5">
                  <c:v>6.4889877631524122</c:v>
                </c:pt>
                <c:pt idx="6">
                  <c:v>6.7601027479825184</c:v>
                </c:pt>
                <c:pt idx="7">
                  <c:v>7.0316183356998891</c:v>
                </c:pt>
                <c:pt idx="8">
                  <c:v>6.8071534011379322</c:v>
                </c:pt>
                <c:pt idx="9">
                  <c:v>6.4935797648637257</c:v>
                </c:pt>
                <c:pt idx="10">
                  <c:v>6.7813835250857144</c:v>
                </c:pt>
                <c:pt idx="12">
                  <c:v>6.6758446013052453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5C-4D21-B666-184CB19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5C-4D21-B666-184CB193FE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5C-4D21-B666-184CB193FE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5C-4D21-B666-184CB193FE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5C-4D21-B666-184CB193FE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5C-4D21-B666-184CB193FE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5C-4D21-B666-184CB193FE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5C-4D21-B666-184CB193FE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5C-4D21-B666-184CB193FE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5C-4D21-B666-184CB193FE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5C-4D21-B666-184CB193FE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5C-4D21-B666-184CB193FE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5C-4D21-B666-184CB193FE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5C-4D21-B666-184CB193FECD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0.12038601658264003</c:v>
                </c:pt>
                <c:pt idx="1">
                  <c:v>0.60154595871815619</c:v>
                </c:pt>
                <c:pt idx="2">
                  <c:v>-2.8677418272925692E-2</c:v>
                </c:pt>
                <c:pt idx="3">
                  <c:v>-3.4461786654381044E-2</c:v>
                </c:pt>
                <c:pt idx="4">
                  <c:v>0.19306080393143876</c:v>
                </c:pt>
                <c:pt idx="5">
                  <c:v>3.2286905577164404E-2</c:v>
                </c:pt>
                <c:pt idx="6">
                  <c:v>0.23042665392874184</c:v>
                </c:pt>
                <c:pt idx="7">
                  <c:v>1.3691400831298495E-2</c:v>
                </c:pt>
                <c:pt idx="8">
                  <c:v>0.1357972983673994</c:v>
                </c:pt>
                <c:pt idx="9">
                  <c:v>-1.7107290633050276E-2</c:v>
                </c:pt>
                <c:pt idx="10">
                  <c:v>0.10297868015637768</c:v>
                </c:pt>
                <c:pt idx="12">
                  <c:v>0.1298861647537759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5C-4D21-B666-184CB193FECD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-0.64552730935397484</c:v>
                </c:pt>
                <c:pt idx="1">
                  <c:v>-0.51572364050812425</c:v>
                </c:pt>
                <c:pt idx="2">
                  <c:v>-0.25280327148952075</c:v>
                </c:pt>
                <c:pt idx="3">
                  <c:v>-0.5085773413110708</c:v>
                </c:pt>
                <c:pt idx="4">
                  <c:v>-0.26525488257085872</c:v>
                </c:pt>
                <c:pt idx="5">
                  <c:v>-0.31893942668943076</c:v>
                </c:pt>
                <c:pt idx="6">
                  <c:v>-0.30825757394126718</c:v>
                </c:pt>
                <c:pt idx="7">
                  <c:v>-8.8430124403994448E-2</c:v>
                </c:pt>
                <c:pt idx="8">
                  <c:v>-0.44868545463755005</c:v>
                </c:pt>
                <c:pt idx="9">
                  <c:v>-0.18559214522090883</c:v>
                </c:pt>
                <c:pt idx="10">
                  <c:v>-9.3351174095642975E-2</c:v>
                </c:pt>
                <c:pt idx="12">
                  <c:v>-0.3227952111541903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5C-4D21-B666-184CB19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11-4D6F-B935-5544674D897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7.6139094471049198</c:v>
                </c:pt>
                <c:pt idx="1">
                  <c:v>7.2424242424242422</c:v>
                </c:pt>
                <c:pt idx="2">
                  <c:v>6.5175238962221211</c:v>
                </c:pt>
                <c:pt idx="3">
                  <c:v>6.5850013110742065</c:v>
                </c:pt>
                <c:pt idx="4">
                  <c:v>6.2395093044105749</c:v>
                </c:pt>
                <c:pt idx="5">
                  <c:v>6.8541542385781584</c:v>
                </c:pt>
                <c:pt idx="6">
                  <c:v>7.5883063234826817</c:v>
                </c:pt>
                <c:pt idx="7">
                  <c:v>7.1563380281690137</c:v>
                </c:pt>
                <c:pt idx="8">
                  <c:v>7.1567145434201809</c:v>
                </c:pt>
                <c:pt idx="9">
                  <c:v>6.6196104684002428</c:v>
                </c:pt>
                <c:pt idx="10">
                  <c:v>6.8819609125848391</c:v>
                </c:pt>
                <c:pt idx="11">
                  <c:v>7.1815923566878981</c:v>
                </c:pt>
                <c:pt idx="12">
                  <c:v>6.963512262677793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1-4D6F-B935-5544674D8970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11-4D6F-B935-5544674D8970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5.7149746192893405</c:v>
                </c:pt>
                <c:pt idx="1">
                  <c:v>4.0234778701415408</c:v>
                </c:pt>
                <c:pt idx="2">
                  <c:v>4.2537805187125119</c:v>
                </c:pt>
                <c:pt idx="3">
                  <c:v>5.1177991519288444</c:v>
                </c:pt>
                <c:pt idx="4">
                  <c:v>3.8978996499416572</c:v>
                </c:pt>
                <c:pt idx="5">
                  <c:v>3.9171971115271464</c:v>
                </c:pt>
                <c:pt idx="6">
                  <c:v>5.3867915820564889</c:v>
                </c:pt>
                <c:pt idx="7">
                  <c:v>5.6430768265126785</c:v>
                </c:pt>
                <c:pt idx="8">
                  <c:v>5.8947206213209231</c:v>
                </c:pt>
                <c:pt idx="9">
                  <c:v>5.9712718026497749</c:v>
                </c:pt>
                <c:pt idx="10">
                  <c:v>6.3119742067728577</c:v>
                </c:pt>
                <c:pt idx="11">
                  <c:v>6.625192297490849</c:v>
                </c:pt>
                <c:pt idx="12">
                  <c:v>5.6122158202378385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11-4D6F-B935-5544674D8970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11-4D6F-B935-5544674D897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7.5691720415953663</c:v>
                </c:pt>
                <c:pt idx="1">
                  <c:v>6.2444241829148552</c:v>
                </c:pt>
                <c:pt idx="2">
                  <c:v>5.833574556520448</c:v>
                </c:pt>
                <c:pt idx="3">
                  <c:v>6.011346908734053</c:v>
                </c:pt>
                <c:pt idx="4">
                  <c:v>5.9001814448741827</c:v>
                </c:pt>
                <c:pt idx="5">
                  <c:v>6.3596879311165022</c:v>
                </c:pt>
                <c:pt idx="6">
                  <c:v>6.3388712639839708</c:v>
                </c:pt>
                <c:pt idx="7">
                  <c:v>6.8531015205281207</c:v>
                </c:pt>
                <c:pt idx="8">
                  <c:v>6.4406605219221005</c:v>
                </c:pt>
                <c:pt idx="9">
                  <c:v>6.4737643872714958</c:v>
                </c:pt>
                <c:pt idx="10">
                  <c:v>6.5484989447387694</c:v>
                </c:pt>
                <c:pt idx="11">
                  <c:v>6.3800216027585064</c:v>
                </c:pt>
                <c:pt idx="12">
                  <c:v>6.3776268269181262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11-4D6F-B935-5544674D8970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11-4D6F-B935-5544674D89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11-4D6F-B935-5544674D897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6.7768863460380278</c:v>
                </c:pt>
                <c:pt idx="1">
                  <c:v>6.0636924803591468</c:v>
                </c:pt>
                <c:pt idx="2">
                  <c:v>5.641891642353289</c:v>
                </c:pt>
                <c:pt idx="3">
                  <c:v>5.2451987573254257</c:v>
                </c:pt>
                <c:pt idx="4">
                  <c:v>5.4689281831695249</c:v>
                </c:pt>
                <c:pt idx="5">
                  <c:v>5.6943381790359604</c:v>
                </c:pt>
                <c:pt idx="6">
                  <c:v>6.12056383708601</c:v>
                </c:pt>
                <c:pt idx="7">
                  <c:v>7.8684811873571796</c:v>
                </c:pt>
                <c:pt idx="8">
                  <c:v>6.3561658872862195</c:v>
                </c:pt>
                <c:pt idx="9">
                  <c:v>5.7680976672207258</c:v>
                </c:pt>
                <c:pt idx="10">
                  <c:v>6.2770585090131377</c:v>
                </c:pt>
                <c:pt idx="12">
                  <c:v>6.0864164106063665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11-4D6F-B935-5544674D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11-4D6F-B935-5544674D89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11-4D6F-B935-5544674D89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11-4D6F-B935-5544674D89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11-4D6F-B935-5544674D89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11-4D6F-B935-5544674D89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11-4D6F-B935-5544674D89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11-4D6F-B935-5544674D89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11-4D6F-B935-5544674D89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11-4D6F-B935-5544674D89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11-4D6F-B935-5544674D89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11-4D6F-B935-5544674D89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11-4D6F-B935-5544674D89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11-4D6F-B935-5544674D897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-0.79228569555733852</c:v>
                </c:pt>
                <c:pt idx="1">
                  <c:v>-0.18073170255570847</c:v>
                </c:pt>
                <c:pt idx="2">
                  <c:v>-0.19168291416715899</c:v>
                </c:pt>
                <c:pt idx="3">
                  <c:v>-0.76614815140862724</c:v>
                </c:pt>
                <c:pt idx="4">
                  <c:v>-0.43125326170465783</c:v>
                </c:pt>
                <c:pt idx="5">
                  <c:v>-0.66534975208054181</c:v>
                </c:pt>
                <c:pt idx="6">
                  <c:v>-0.21830742689796079</c:v>
                </c:pt>
                <c:pt idx="7">
                  <c:v>1.0153796668290589</c:v>
                </c:pt>
                <c:pt idx="8">
                  <c:v>-8.4494634635881027E-2</c:v>
                </c:pt>
                <c:pt idx="9">
                  <c:v>-0.70566672005077002</c:v>
                </c:pt>
                <c:pt idx="10">
                  <c:v>-0.2714404357256317</c:v>
                </c:pt>
                <c:pt idx="12">
                  <c:v>-0.29097782346065415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11-4D6F-B935-5544674D8970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-0.83702310106689204</c:v>
                </c:pt>
                <c:pt idx="1">
                  <c:v>-1.1787317620650954</c:v>
                </c:pt>
                <c:pt idx="2">
                  <c:v>-0.87563225386883214</c:v>
                </c:pt>
                <c:pt idx="3">
                  <c:v>-1.3398025537487808</c:v>
                </c:pt>
                <c:pt idx="4">
                  <c:v>-0.77058112124105005</c:v>
                </c:pt>
                <c:pt idx="5">
                  <c:v>-1.159816059542198</c:v>
                </c:pt>
                <c:pt idx="6">
                  <c:v>-1.4677424863966717</c:v>
                </c:pt>
                <c:pt idx="7">
                  <c:v>0.71214315918816595</c:v>
                </c:pt>
                <c:pt idx="8">
                  <c:v>-0.80054865613396142</c:v>
                </c:pt>
                <c:pt idx="9">
                  <c:v>-0.851512801179517</c:v>
                </c:pt>
                <c:pt idx="10">
                  <c:v>-0.60490240357170144</c:v>
                </c:pt>
                <c:pt idx="12">
                  <c:v>-0.85730507345553608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11-4D6F-B935-5544674D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37-4FBD-B154-78956DDFA40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'!$C$119:$C$131</c:f>
              <c:numCache>
                <c:formatCode>0.00</c:formatCode>
                <c:ptCount val="13"/>
                <c:pt idx="0">
                  <c:v>4.2139253279515643</c:v>
                </c:pt>
                <c:pt idx="1">
                  <c:v>3.950098097756547</c:v>
                </c:pt>
                <c:pt idx="2">
                  <c:v>3.7562519537355423</c:v>
                </c:pt>
                <c:pt idx="3">
                  <c:v>3.9601160939986895</c:v>
                </c:pt>
                <c:pt idx="4">
                  <c:v>4.1080357142857142</c:v>
                </c:pt>
                <c:pt idx="5">
                  <c:v>4.9514101257220524</c:v>
                </c:pt>
                <c:pt idx="6">
                  <c:v>3.9579803068468058</c:v>
                </c:pt>
                <c:pt idx="7">
                  <c:v>3.7350493731277044</c:v>
                </c:pt>
                <c:pt idx="8">
                  <c:v>3.6012220428867883</c:v>
                </c:pt>
                <c:pt idx="9">
                  <c:v>3.765685019206146</c:v>
                </c:pt>
                <c:pt idx="10">
                  <c:v>3.4206766917293234</c:v>
                </c:pt>
                <c:pt idx="11">
                  <c:v>3.4728723881266252</c:v>
                </c:pt>
                <c:pt idx="12">
                  <c:v>3.8995027333726471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7-4FBD-B154-78956DDFA408}"/>
            </c:ext>
          </c:extLst>
        </c:ser>
        <c:ser>
          <c:idx val="5"/>
          <c:order val="1"/>
          <c:tx>
            <c:strRef>
              <c:f>'EM evol mensu TF cat 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37-4FBD-B154-78956DDFA408}"/>
              </c:ext>
            </c:extLst>
          </c:dPt>
          <c:val>
            <c:numRef>
              <c:f>'EM evol mensu TF cat '!$G$119:$G$131</c:f>
              <c:numCache>
                <c:formatCode>0.00</c:formatCode>
                <c:ptCount val="13"/>
                <c:pt idx="0">
                  <c:v>3.5403050108932463</c:v>
                </c:pt>
                <c:pt idx="1">
                  <c:v>5.1706586826347305</c:v>
                </c:pt>
                <c:pt idx="2">
                  <c:v>3.3529411764705883</c:v>
                </c:pt>
                <c:pt idx="3">
                  <c:v>5.157258064516129</c:v>
                </c:pt>
                <c:pt idx="4">
                  <c:v>3.6032388663967612</c:v>
                </c:pt>
                <c:pt idx="5">
                  <c:v>2.4511873350923481</c:v>
                </c:pt>
                <c:pt idx="6">
                  <c:v>4.5977588871715609</c:v>
                </c:pt>
                <c:pt idx="7">
                  <c:v>6.0276155071694104</c:v>
                </c:pt>
                <c:pt idx="8">
                  <c:v>4.4753465121563281</c:v>
                </c:pt>
                <c:pt idx="9">
                  <c:v>4.1207869974337044</c:v>
                </c:pt>
                <c:pt idx="10">
                  <c:v>4.9148311306901613</c:v>
                </c:pt>
                <c:pt idx="11">
                  <c:v>4.2786036412226487</c:v>
                </c:pt>
                <c:pt idx="12">
                  <c:v>4.5912226529137374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37-4FBD-B154-78956DDFA408}"/>
            </c:ext>
          </c:extLst>
        </c:ser>
        <c:ser>
          <c:idx val="0"/>
          <c:order val="2"/>
          <c:tx>
            <c:strRef>
              <c:f>'EM evol mensu TF cat 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37-4FBD-B154-78956DDFA40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'!$I$119:$I$131</c:f>
              <c:numCache>
                <c:formatCode>0.00</c:formatCode>
                <c:ptCount val="13"/>
                <c:pt idx="0">
                  <c:v>5.0260350750316398</c:v>
                </c:pt>
                <c:pt idx="1">
                  <c:v>4.6841175525935439</c:v>
                </c:pt>
                <c:pt idx="2">
                  <c:v>4.5171742455847586</c:v>
                </c:pt>
                <c:pt idx="3">
                  <c:v>3.9325288698585701</c:v>
                </c:pt>
                <c:pt idx="4">
                  <c:v>3.7759703196347032</c:v>
                </c:pt>
                <c:pt idx="5">
                  <c:v>3.541960367070089</c:v>
                </c:pt>
                <c:pt idx="6">
                  <c:v>3.865042174320525</c:v>
                </c:pt>
                <c:pt idx="7">
                  <c:v>4.4259696016771493</c:v>
                </c:pt>
                <c:pt idx="8">
                  <c:v>3.7089491446526242</c:v>
                </c:pt>
                <c:pt idx="9">
                  <c:v>3.9450698353137379</c:v>
                </c:pt>
                <c:pt idx="10">
                  <c:v>3.8922172991716431</c:v>
                </c:pt>
                <c:pt idx="11">
                  <c:v>4.0092380952380955</c:v>
                </c:pt>
                <c:pt idx="12">
                  <c:v>4.0662066217109061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37-4FBD-B154-78956DDFA408}"/>
            </c:ext>
          </c:extLst>
        </c:ser>
        <c:ser>
          <c:idx val="1"/>
          <c:order val="3"/>
          <c:tx>
            <c:strRef>
              <c:f>'EM evol mensu TF cat 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37-4FBD-B154-78956DDFA4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37-4FBD-B154-78956DDFA40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'!$K$119:$K$131</c:f>
              <c:numCache>
                <c:formatCode>0.00</c:formatCode>
                <c:ptCount val="13"/>
                <c:pt idx="0">
                  <c:v>4.2979510244877561</c:v>
                </c:pt>
                <c:pt idx="1">
                  <c:v>4.195622895622896</c:v>
                </c:pt>
                <c:pt idx="2">
                  <c:v>3.8814729574223246</c:v>
                </c:pt>
                <c:pt idx="3">
                  <c:v>4.0256130128672005</c:v>
                </c:pt>
                <c:pt idx="4">
                  <c:v>4.0102028422203331</c:v>
                </c:pt>
                <c:pt idx="5">
                  <c:v>3.6966684294024326</c:v>
                </c:pt>
                <c:pt idx="6">
                  <c:v>4.6039857651245555</c:v>
                </c:pt>
                <c:pt idx="7">
                  <c:v>4.7241473770716338</c:v>
                </c:pt>
                <c:pt idx="8">
                  <c:v>4.1697890737586798</c:v>
                </c:pt>
                <c:pt idx="9">
                  <c:v>3.7252362246522988</c:v>
                </c:pt>
                <c:pt idx="10">
                  <c:v>3.9844714314154888</c:v>
                </c:pt>
                <c:pt idx="12">
                  <c:v>4.0930470664887837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37-4FBD-B154-78956DD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'!$L$118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37-4FBD-B154-78956DDFA4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37-4FBD-B154-78956DDFA4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37-4FBD-B154-78956DDFA4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37-4FBD-B154-78956DDFA4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37-4FBD-B154-78956DDFA4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37-4FBD-B154-78956DDFA4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37-4FBD-B154-78956DDFA4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37-4FBD-B154-78956DDFA4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37-4FBD-B154-78956DDFA4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37-4FBD-B154-78956DDFA4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37-4FBD-B154-78956DDFA4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37-4FBD-B154-78956DDFA4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37-4FBD-B154-78956DDFA408}"/>
              </c:ext>
            </c:extLst>
          </c:dPt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'!$L$119:$L$131</c:f>
              <c:numCache>
                <c:formatCode>0.00</c:formatCode>
                <c:ptCount val="13"/>
                <c:pt idx="0">
                  <c:v>-0.7280840505438837</c:v>
                </c:pt>
                <c:pt idx="1">
                  <c:v>-0.48849465697064787</c:v>
                </c:pt>
                <c:pt idx="2">
                  <c:v>-0.63570128816243399</c:v>
                </c:pt>
                <c:pt idx="3">
                  <c:v>9.3084143008630438E-2</c:v>
                </c:pt>
                <c:pt idx="4">
                  <c:v>0.23423252258562988</c:v>
                </c:pt>
                <c:pt idx="5">
                  <c:v>0.15470806233234358</c:v>
                </c:pt>
                <c:pt idx="6">
                  <c:v>0.73894359080403049</c:v>
                </c:pt>
                <c:pt idx="7">
                  <c:v>0.29817777539448453</c:v>
                </c:pt>
                <c:pt idx="8">
                  <c:v>0.46083992910605565</c:v>
                </c:pt>
                <c:pt idx="9">
                  <c:v>-0.21983361066143914</c:v>
                </c:pt>
                <c:pt idx="10">
                  <c:v>9.225413224384571E-2</c:v>
                </c:pt>
                <c:pt idx="12">
                  <c:v>1.9790964759911489E-2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37-4FBD-B154-78956DDFA408}"/>
            </c:ext>
          </c:extLst>
        </c:ser>
        <c:ser>
          <c:idx val="4"/>
          <c:order val="5"/>
          <c:tx>
            <c:strRef>
              <c:f>'EM evol mensu TF cat '!$M$118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'!$M$119:$M$131</c:f>
              <c:numCache>
                <c:formatCode>0.00</c:formatCode>
                <c:ptCount val="13"/>
                <c:pt idx="0">
                  <c:v>8.4025696536191852E-2</c:v>
                </c:pt>
                <c:pt idx="1">
                  <c:v>0.24552479786634906</c:v>
                </c:pt>
                <c:pt idx="2">
                  <c:v>0.12522100368678224</c:v>
                </c:pt>
                <c:pt idx="3">
                  <c:v>6.5496918868511056E-2</c:v>
                </c:pt>
                <c:pt idx="4">
                  <c:v>-9.783287206538116E-2</c:v>
                </c:pt>
                <c:pt idx="5">
                  <c:v>-1.2547416963196198</c:v>
                </c:pt>
                <c:pt idx="6">
                  <c:v>0.64600545827774969</c:v>
                </c:pt>
                <c:pt idx="7">
                  <c:v>0.98909800394392944</c:v>
                </c:pt>
                <c:pt idx="8">
                  <c:v>0.56856703087189153</c:v>
                </c:pt>
                <c:pt idx="9">
                  <c:v>-4.04487945538472E-2</c:v>
                </c:pt>
                <c:pt idx="10">
                  <c:v>0.56379473968616534</c:v>
                </c:pt>
                <c:pt idx="12">
                  <c:v>0.15193542088595002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37-4FBD-B154-78956DD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5B-4F2F-841D-BF01E3A47BD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'!$C$141:$C$153</c:f>
              <c:numCache>
                <c:formatCode>0.00</c:formatCode>
                <c:ptCount val="13"/>
                <c:pt idx="0">
                  <c:v>4.8655239014968616</c:v>
                </c:pt>
                <c:pt idx="1">
                  <c:v>4.2979422066549908</c:v>
                </c:pt>
                <c:pt idx="2">
                  <c:v>4.0657894736842106</c:v>
                </c:pt>
                <c:pt idx="3">
                  <c:v>4.7411464968152863</c:v>
                </c:pt>
                <c:pt idx="4">
                  <c:v>4.4949363801609969</c:v>
                </c:pt>
                <c:pt idx="5">
                  <c:v>5.2328186497123825</c:v>
                </c:pt>
                <c:pt idx="6">
                  <c:v>5.064827216715778</c:v>
                </c:pt>
                <c:pt idx="7">
                  <c:v>4.4367364746945901</c:v>
                </c:pt>
                <c:pt idx="8">
                  <c:v>4.9304812834224601</c:v>
                </c:pt>
                <c:pt idx="9">
                  <c:v>4.8839882384389197</c:v>
                </c:pt>
                <c:pt idx="10">
                  <c:v>4.0529652351738239</c:v>
                </c:pt>
                <c:pt idx="11">
                  <c:v>4.3096277812435018</c:v>
                </c:pt>
                <c:pt idx="12">
                  <c:v>4.5685376778848061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B-4F2F-841D-BF01E3A47BDA}"/>
            </c:ext>
          </c:extLst>
        </c:ser>
        <c:ser>
          <c:idx val="5"/>
          <c:order val="1"/>
          <c:tx>
            <c:strRef>
              <c:f>'EM evol mensu TF cat 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5B-4F2F-841D-BF01E3A47BDA}"/>
              </c:ext>
            </c:extLst>
          </c:dPt>
          <c:val>
            <c:numRef>
              <c:f>'EM evol mensu TF cat '!$G$141:$G$153</c:f>
              <c:numCache>
                <c:formatCode>0.00</c:formatCode>
                <c:ptCount val="13"/>
                <c:pt idx="0">
                  <c:v>3.0970350404312668</c:v>
                </c:pt>
                <c:pt idx="1">
                  <c:v>2.1715542521994133</c:v>
                </c:pt>
                <c:pt idx="2">
                  <c:v>2.9946200403496972</c:v>
                </c:pt>
                <c:pt idx="3">
                  <c:v>2.9068564036222511</c:v>
                </c:pt>
                <c:pt idx="4">
                  <c:v>2.5606967882416982</c:v>
                </c:pt>
                <c:pt idx="5">
                  <c:v>2.6496769562096194</c:v>
                </c:pt>
                <c:pt idx="6">
                  <c:v>3.4602739726027396</c:v>
                </c:pt>
                <c:pt idx="7">
                  <c:v>3.5117241379310347</c:v>
                </c:pt>
                <c:pt idx="8">
                  <c:v>3.522598870056497</c:v>
                </c:pt>
                <c:pt idx="9">
                  <c:v>3.181443298969072</c:v>
                </c:pt>
                <c:pt idx="10">
                  <c:v>3.9537953795379539</c:v>
                </c:pt>
                <c:pt idx="11">
                  <c:v>3.4148936170212765</c:v>
                </c:pt>
                <c:pt idx="12">
                  <c:v>3.0620266120777893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5B-4F2F-841D-BF01E3A47BDA}"/>
            </c:ext>
          </c:extLst>
        </c:ser>
        <c:ser>
          <c:idx val="0"/>
          <c:order val="2"/>
          <c:tx>
            <c:strRef>
              <c:f>'EM evol mensu TF cat 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5B-4F2F-841D-BF01E3A47BD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'!$I$141:$I$153</c:f>
              <c:numCache>
                <c:formatCode>0.00</c:formatCode>
                <c:ptCount val="13"/>
                <c:pt idx="0">
                  <c:v>3.4199855177407676</c:v>
                </c:pt>
                <c:pt idx="1">
                  <c:v>4.1936383928571432</c:v>
                </c:pt>
                <c:pt idx="2">
                  <c:v>4.9464968152866238</c:v>
                </c:pt>
                <c:pt idx="3">
                  <c:v>3.7580058224163029</c:v>
                </c:pt>
                <c:pt idx="4">
                  <c:v>3.4785399117529083</c:v>
                </c:pt>
                <c:pt idx="5">
                  <c:v>3.345103749544958</c:v>
                </c:pt>
                <c:pt idx="6">
                  <c:v>3.8056493705864294</c:v>
                </c:pt>
                <c:pt idx="7">
                  <c:v>3.4080188679245285</c:v>
                </c:pt>
                <c:pt idx="8">
                  <c:v>3.0886330935251798</c:v>
                </c:pt>
                <c:pt idx="9">
                  <c:v>3.9761281883584041</c:v>
                </c:pt>
                <c:pt idx="10">
                  <c:v>3.7995761429003934</c:v>
                </c:pt>
                <c:pt idx="11">
                  <c:v>3.6921917395236661</c:v>
                </c:pt>
                <c:pt idx="12">
                  <c:v>3.7132781079296477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5B-4F2F-841D-BF01E3A47BDA}"/>
            </c:ext>
          </c:extLst>
        </c:ser>
        <c:ser>
          <c:idx val="1"/>
          <c:order val="3"/>
          <c:tx>
            <c:strRef>
              <c:f>'EM evol mensu TF cat 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5B-4F2F-841D-BF01E3A47B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5B-4F2F-841D-BF01E3A47BD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'!$K$141:$K$153</c:f>
              <c:numCache>
                <c:formatCode>0.00</c:formatCode>
                <c:ptCount val="13"/>
                <c:pt idx="0">
                  <c:v>3.9228332853440828</c:v>
                </c:pt>
                <c:pt idx="1">
                  <c:v>3.7401812688821754</c:v>
                </c:pt>
                <c:pt idx="2">
                  <c:v>3.7562342392827124</c:v>
                </c:pt>
                <c:pt idx="3">
                  <c:v>3.5768707482993198</c:v>
                </c:pt>
                <c:pt idx="4">
                  <c:v>3.7792534099066764</c:v>
                </c:pt>
                <c:pt idx="5">
                  <c:v>3.4141449683321605</c:v>
                </c:pt>
                <c:pt idx="6">
                  <c:v>3.7348675914249685</c:v>
                </c:pt>
                <c:pt idx="7">
                  <c:v>3.4899645808736719</c:v>
                </c:pt>
                <c:pt idx="8">
                  <c:v>3.6792929292929295</c:v>
                </c:pt>
                <c:pt idx="9">
                  <c:v>3.5336672231496937</c:v>
                </c:pt>
                <c:pt idx="10">
                  <c:v>3.8174337092349893</c:v>
                </c:pt>
                <c:pt idx="12">
                  <c:v>3.6795878726458913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5B-4F2F-841D-BF01E3A47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'!$L$140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5B-4F2F-841D-BF01E3A47B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5B-4F2F-841D-BF01E3A47B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5B-4F2F-841D-BF01E3A47B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5B-4F2F-841D-BF01E3A47B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5B-4F2F-841D-BF01E3A47B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5B-4F2F-841D-BF01E3A47B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5B-4F2F-841D-BF01E3A47B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5B-4F2F-841D-BF01E3A47B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5B-4F2F-841D-BF01E3A47B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5B-4F2F-841D-BF01E3A47B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5B-4F2F-841D-BF01E3A47B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5B-4F2F-841D-BF01E3A47B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5B-4F2F-841D-BF01E3A47BDA}"/>
              </c:ext>
            </c:extLst>
          </c:dPt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'!$L$141:$L$153</c:f>
              <c:numCache>
                <c:formatCode>0.00</c:formatCode>
                <c:ptCount val="13"/>
                <c:pt idx="0">
                  <c:v>0.50284776760331518</c:v>
                </c:pt>
                <c:pt idx="1">
                  <c:v>-0.45345712397496785</c:v>
                </c:pt>
                <c:pt idx="2">
                  <c:v>-1.1902625760039114</c:v>
                </c:pt>
                <c:pt idx="3">
                  <c:v>-0.18113507411698304</c:v>
                </c:pt>
                <c:pt idx="4">
                  <c:v>0.30071349815376802</c:v>
                </c:pt>
                <c:pt idx="5">
                  <c:v>6.9041218787202485E-2</c:v>
                </c:pt>
                <c:pt idx="6">
                  <c:v>-7.0781779161460889E-2</c:v>
                </c:pt>
                <c:pt idx="7">
                  <c:v>8.1945712949143434E-2</c:v>
                </c:pt>
                <c:pt idx="8">
                  <c:v>0.59065983576774972</c:v>
                </c:pt>
                <c:pt idx="9">
                  <c:v>-0.44246096520871037</c:v>
                </c:pt>
                <c:pt idx="10">
                  <c:v>1.7857566334595898E-2</c:v>
                </c:pt>
                <c:pt idx="12">
                  <c:v>-3.6021607038119186E-2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5B-4F2F-841D-BF01E3A47BDA}"/>
            </c:ext>
          </c:extLst>
        </c:ser>
        <c:ser>
          <c:idx val="4"/>
          <c:order val="5"/>
          <c:tx>
            <c:strRef>
              <c:f>'EM evol mensu TF cat '!$M$140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'!$M$141:$M$153</c:f>
              <c:numCache>
                <c:formatCode>0.00</c:formatCode>
                <c:ptCount val="13"/>
                <c:pt idx="0">
                  <c:v>-0.94269061615277883</c:v>
                </c:pt>
                <c:pt idx="1">
                  <c:v>-0.55776093777281543</c:v>
                </c:pt>
                <c:pt idx="2">
                  <c:v>-0.30955523440149824</c:v>
                </c:pt>
                <c:pt idx="3">
                  <c:v>-1.1642757485159665</c:v>
                </c:pt>
                <c:pt idx="4">
                  <c:v>-0.71568297025432059</c:v>
                </c:pt>
                <c:pt idx="5">
                  <c:v>-1.818673681380222</c:v>
                </c:pt>
                <c:pt idx="6">
                  <c:v>-1.3299596252908095</c:v>
                </c:pt>
                <c:pt idx="7">
                  <c:v>-0.9467718938209182</c:v>
                </c:pt>
                <c:pt idx="8">
                  <c:v>-1.2511883541295306</c:v>
                </c:pt>
                <c:pt idx="9">
                  <c:v>-1.350321015289226</c:v>
                </c:pt>
                <c:pt idx="10">
                  <c:v>-0.23553152593883464</c:v>
                </c:pt>
                <c:pt idx="12">
                  <c:v>-0.91622766027118629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5B-4F2F-841D-BF01E3A47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0A-4FAC-935D-8059772A7B8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'!$C$163:$C$175</c:f>
              <c:numCache>
                <c:formatCode>0.00</c:formatCode>
                <c:ptCount val="13"/>
                <c:pt idx="0">
                  <c:v>9.1838405446822513</c:v>
                </c:pt>
                <c:pt idx="1">
                  <c:v>8.7452528451051439</c:v>
                </c:pt>
                <c:pt idx="2">
                  <c:v>7.4112060615930542</c:v>
                </c:pt>
                <c:pt idx="3">
                  <c:v>6.9476645929823597</c:v>
                </c:pt>
                <c:pt idx="4">
                  <c:v>6.7939639882788398</c:v>
                </c:pt>
                <c:pt idx="5">
                  <c:v>7.1069489781436275</c:v>
                </c:pt>
                <c:pt idx="6">
                  <c:v>7.917118730808598</c:v>
                </c:pt>
                <c:pt idx="7">
                  <c:v>8.245637351207673</c:v>
                </c:pt>
                <c:pt idx="8">
                  <c:v>8.0767901105232838</c:v>
                </c:pt>
                <c:pt idx="9">
                  <c:v>7.7750984695871797</c:v>
                </c:pt>
                <c:pt idx="10">
                  <c:v>8.1122945389806649</c:v>
                </c:pt>
                <c:pt idx="11">
                  <c:v>8.3988589054766489</c:v>
                </c:pt>
                <c:pt idx="12">
                  <c:v>7.8661532312003075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A-4FAC-935D-8059772A7B8D}"/>
            </c:ext>
          </c:extLst>
        </c:ser>
        <c:ser>
          <c:idx val="5"/>
          <c:order val="1"/>
          <c:tx>
            <c:strRef>
              <c:f>'EM evol mensu TF cat 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0A-4FAC-935D-8059772A7B8D}"/>
              </c:ext>
            </c:extLst>
          </c:dPt>
          <c:val>
            <c:numRef>
              <c:f>'EM evol mensu TF cat '!$G$163:$G$175</c:f>
              <c:numCache>
                <c:formatCode>0.00</c:formatCode>
                <c:ptCount val="13"/>
                <c:pt idx="0">
                  <c:v>6.8205032270133756</c:v>
                </c:pt>
                <c:pt idx="1">
                  <c:v>5.2906411311438619</c:v>
                </c:pt>
                <c:pt idx="2">
                  <c:v>5.23539212869865</c:v>
                </c:pt>
                <c:pt idx="3">
                  <c:v>4.6878314197445476</c:v>
                </c:pt>
                <c:pt idx="4">
                  <c:v>4.1984114919814548</c:v>
                </c:pt>
                <c:pt idx="5">
                  <c:v>5.1210166177908114</c:v>
                </c:pt>
                <c:pt idx="6">
                  <c:v>6.1035396354387457</c:v>
                </c:pt>
                <c:pt idx="7">
                  <c:v>6.9291392151246063</c:v>
                </c:pt>
                <c:pt idx="8">
                  <c:v>7.1827188436873346</c:v>
                </c:pt>
                <c:pt idx="9">
                  <c:v>6.868282357007085</c:v>
                </c:pt>
                <c:pt idx="10">
                  <c:v>7.7667383428083303</c:v>
                </c:pt>
                <c:pt idx="11">
                  <c:v>7.5865760510013835</c:v>
                </c:pt>
                <c:pt idx="12">
                  <c:v>6.5975404633782073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0A-4FAC-935D-8059772A7B8D}"/>
            </c:ext>
          </c:extLst>
        </c:ser>
        <c:ser>
          <c:idx val="0"/>
          <c:order val="2"/>
          <c:tx>
            <c:strRef>
              <c:f>'EM evol mensu TF cat 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0A-4FAC-935D-8059772A7B8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'!$I$163:$I$175</c:f>
              <c:numCache>
                <c:formatCode>0.00</c:formatCode>
                <c:ptCount val="13"/>
                <c:pt idx="0">
                  <c:v>8.637309460440358</c:v>
                </c:pt>
                <c:pt idx="1">
                  <c:v>7.8127694043451843</c:v>
                </c:pt>
                <c:pt idx="2">
                  <c:v>7.5784649463405938</c:v>
                </c:pt>
                <c:pt idx="3">
                  <c:v>6.7258922909683845</c:v>
                </c:pt>
                <c:pt idx="4">
                  <c:v>6.8763504914570417</c:v>
                </c:pt>
                <c:pt idx="5">
                  <c:v>6.8920402441900075</c:v>
                </c:pt>
                <c:pt idx="6">
                  <c:v>7.1155217972290039</c:v>
                </c:pt>
                <c:pt idx="7">
                  <c:v>7.6056739828412026</c:v>
                </c:pt>
                <c:pt idx="8">
                  <c:v>7.0247750025280613</c:v>
                </c:pt>
                <c:pt idx="9">
                  <c:v>7.1219890773210697</c:v>
                </c:pt>
                <c:pt idx="10">
                  <c:v>7.6129983138979611</c:v>
                </c:pt>
                <c:pt idx="11">
                  <c:v>7.6668386889607563</c:v>
                </c:pt>
                <c:pt idx="12">
                  <c:v>7.3602053404838861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A-4FAC-935D-8059772A7B8D}"/>
            </c:ext>
          </c:extLst>
        </c:ser>
        <c:ser>
          <c:idx val="1"/>
          <c:order val="3"/>
          <c:tx>
            <c:strRef>
              <c:f>'EM evol mensu TF cat 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0A-4FAC-935D-8059772A7B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0A-4FAC-935D-8059772A7B8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'!$K$163:$K$175</c:f>
              <c:numCache>
                <c:formatCode>0.00</c:formatCode>
                <c:ptCount val="13"/>
                <c:pt idx="0">
                  <c:v>8.6667909242277386</c:v>
                </c:pt>
                <c:pt idx="1">
                  <c:v>8.301139278258276</c:v>
                </c:pt>
                <c:pt idx="2">
                  <c:v>7.3536531486637831</c:v>
                </c:pt>
                <c:pt idx="3">
                  <c:v>6.6110569645190056</c:v>
                </c:pt>
                <c:pt idx="4">
                  <c:v>6.7664426157421946</c:v>
                </c:pt>
                <c:pt idx="5">
                  <c:v>6.6154750957035011</c:v>
                </c:pt>
                <c:pt idx="6">
                  <c:v>7.8612814838233742</c:v>
                </c:pt>
                <c:pt idx="7">
                  <c:v>7.7775217335403664</c:v>
                </c:pt>
                <c:pt idx="8">
                  <c:v>7.1445784471739007</c:v>
                </c:pt>
                <c:pt idx="9">
                  <c:v>7.4250856119553035</c:v>
                </c:pt>
                <c:pt idx="10">
                  <c:v>8.1035907038220074</c:v>
                </c:pt>
                <c:pt idx="12">
                  <c:v>7.4979918958297205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0A-4FAC-935D-8059772A7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'!$L$162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0A-4FAC-935D-8059772A7B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0A-4FAC-935D-8059772A7B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0A-4FAC-935D-8059772A7B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0A-4FAC-935D-8059772A7B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0A-4FAC-935D-8059772A7B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0A-4FAC-935D-8059772A7B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0A-4FAC-935D-8059772A7B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0A-4FAC-935D-8059772A7B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0A-4FAC-935D-8059772A7B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0A-4FAC-935D-8059772A7B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0A-4FAC-935D-8059772A7B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0A-4FAC-935D-8059772A7B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0A-4FAC-935D-8059772A7B8D}"/>
              </c:ext>
            </c:extLst>
          </c:dPt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'!$L$163:$L$175</c:f>
              <c:numCache>
                <c:formatCode>0.00</c:formatCode>
                <c:ptCount val="13"/>
                <c:pt idx="0">
                  <c:v>2.9481463787380591E-2</c:v>
                </c:pt>
                <c:pt idx="1">
                  <c:v>0.48836987391309172</c:v>
                </c:pt>
                <c:pt idx="2">
                  <c:v>-0.2248117976768107</c:v>
                </c:pt>
                <c:pt idx="3">
                  <c:v>-0.11483532644937888</c:v>
                </c:pt>
                <c:pt idx="4">
                  <c:v>-0.10990787571484706</c:v>
                </c:pt>
                <c:pt idx="5">
                  <c:v>-0.27656514848650637</c:v>
                </c:pt>
                <c:pt idx="6">
                  <c:v>0.74575968659437031</c:v>
                </c:pt>
                <c:pt idx="7">
                  <c:v>0.1718477506991638</c:v>
                </c:pt>
                <c:pt idx="8">
                  <c:v>0.11980344464583936</c:v>
                </c:pt>
                <c:pt idx="9">
                  <c:v>0.30309653463423381</c:v>
                </c:pt>
                <c:pt idx="10">
                  <c:v>0.4905923899240463</c:v>
                </c:pt>
                <c:pt idx="12">
                  <c:v>0.1677076113751701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0A-4FAC-935D-8059772A7B8D}"/>
            </c:ext>
          </c:extLst>
        </c:ser>
        <c:ser>
          <c:idx val="4"/>
          <c:order val="5"/>
          <c:tx>
            <c:strRef>
              <c:f>'EM evol mensu TF cat '!$M$162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'!$M$163:$M$175</c:f>
              <c:numCache>
                <c:formatCode>0.00</c:formatCode>
                <c:ptCount val="13"/>
                <c:pt idx="0">
                  <c:v>-0.51704962045451275</c:v>
                </c:pt>
                <c:pt idx="1">
                  <c:v>-0.44411356684686787</c:v>
                </c:pt>
                <c:pt idx="2">
                  <c:v>-5.7552912929271116E-2</c:v>
                </c:pt>
                <c:pt idx="3">
                  <c:v>-0.33660762846335412</c:v>
                </c:pt>
                <c:pt idx="4">
                  <c:v>-2.7521372536645217E-2</c:v>
                </c:pt>
                <c:pt idx="5">
                  <c:v>-0.49147388244012635</c:v>
                </c:pt>
                <c:pt idx="6">
                  <c:v>-5.5837246985223743E-2</c:v>
                </c:pt>
                <c:pt idx="7">
                  <c:v>-0.46811561766730669</c:v>
                </c:pt>
                <c:pt idx="8">
                  <c:v>-0.9322116633493831</c:v>
                </c:pt>
                <c:pt idx="9">
                  <c:v>-0.35001285763187617</c:v>
                </c:pt>
                <c:pt idx="10">
                  <c:v>-8.7038351586574692E-3</c:v>
                </c:pt>
                <c:pt idx="12">
                  <c:v>-0.32276808843390814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0A-4FAC-935D-8059772A7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6E-4615-8D2F-581B5E6071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'!$C$185:$C$197</c:f>
              <c:numCache>
                <c:formatCode>0.00</c:formatCode>
                <c:ptCount val="13"/>
                <c:pt idx="0">
                  <c:v>8.5340819542947202</c:v>
                </c:pt>
                <c:pt idx="1">
                  <c:v>7.9346546310832027</c:v>
                </c:pt>
                <c:pt idx="2">
                  <c:v>7.1068624103789686</c:v>
                </c:pt>
                <c:pt idx="3">
                  <c:v>7.0912395492548166</c:v>
                </c:pt>
                <c:pt idx="4">
                  <c:v>7.1129633261423812</c:v>
                </c:pt>
                <c:pt idx="5">
                  <c:v>7.1628139032097122</c:v>
                </c:pt>
                <c:pt idx="6">
                  <c:v>8.5445669291338575</c:v>
                </c:pt>
                <c:pt idx="7">
                  <c:v>8.7439999999999998</c:v>
                </c:pt>
                <c:pt idx="8">
                  <c:v>8.2130885873902635</c:v>
                </c:pt>
                <c:pt idx="9">
                  <c:v>7.1731320754716981</c:v>
                </c:pt>
                <c:pt idx="10">
                  <c:v>7.3210212765957445</c:v>
                </c:pt>
                <c:pt idx="11">
                  <c:v>7.487851971037812</c:v>
                </c:pt>
                <c:pt idx="12">
                  <c:v>7.70097224830615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E-4615-8D2F-581B5E607126}"/>
            </c:ext>
          </c:extLst>
        </c:ser>
        <c:ser>
          <c:idx val="5"/>
          <c:order val="1"/>
          <c:tx>
            <c:strRef>
              <c:f>'EM evol mensu TF cat 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6E-4615-8D2F-581B5E607126}"/>
              </c:ext>
            </c:extLst>
          </c:dPt>
          <c:val>
            <c:numRef>
              <c:f>'EM evol mensu TF cat '!$G$185:$G$197</c:f>
              <c:numCache>
                <c:formatCode>0.00</c:formatCode>
                <c:ptCount val="13"/>
                <c:pt idx="0">
                  <c:v>4.4212121212121209</c:v>
                </c:pt>
                <c:pt idx="1">
                  <c:v>4.2871189773844645</c:v>
                </c:pt>
                <c:pt idx="2">
                  <c:v>4.3922973578145994</c:v>
                </c:pt>
                <c:pt idx="3">
                  <c:v>3.8251404494382024</c:v>
                </c:pt>
                <c:pt idx="4">
                  <c:v>3.1728286384976525</c:v>
                </c:pt>
                <c:pt idx="5">
                  <c:v>4.2888365837256224</c:v>
                </c:pt>
                <c:pt idx="6">
                  <c:v>4.8560525757896968</c:v>
                </c:pt>
                <c:pt idx="7">
                  <c:v>7.1981012658227845</c:v>
                </c:pt>
                <c:pt idx="8">
                  <c:v>6.8196319018404905</c:v>
                </c:pt>
                <c:pt idx="9">
                  <c:v>6.5321403991741223</c:v>
                </c:pt>
                <c:pt idx="10">
                  <c:v>6.5647596092858045</c:v>
                </c:pt>
                <c:pt idx="11">
                  <c:v>6.7303352412101392</c:v>
                </c:pt>
                <c:pt idx="12">
                  <c:v>5.6674455150738181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6E-4615-8D2F-581B5E607126}"/>
            </c:ext>
          </c:extLst>
        </c:ser>
        <c:ser>
          <c:idx val="0"/>
          <c:order val="2"/>
          <c:tx>
            <c:strRef>
              <c:f>'EM evol mensu TF cat 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6E-4615-8D2F-581B5E6071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'!$I$185:$I$197</c:f>
              <c:numCache>
                <c:formatCode>0.00</c:formatCode>
                <c:ptCount val="13"/>
                <c:pt idx="0">
                  <c:v>7.3655123674911662</c:v>
                </c:pt>
                <c:pt idx="1">
                  <c:v>6.9375975039001556</c:v>
                </c:pt>
                <c:pt idx="2">
                  <c:v>6.8250195465207195</c:v>
                </c:pt>
                <c:pt idx="3">
                  <c:v>6.8213923867419304</c:v>
                </c:pt>
                <c:pt idx="4">
                  <c:v>6.1248983574564972</c:v>
                </c:pt>
                <c:pt idx="5">
                  <c:v>6.6080863402061851</c:v>
                </c:pt>
                <c:pt idx="6">
                  <c:v>7.5785000745489786</c:v>
                </c:pt>
                <c:pt idx="7">
                  <c:v>8.0057211683227951</c:v>
                </c:pt>
                <c:pt idx="8">
                  <c:v>6.2703325650312811</c:v>
                </c:pt>
                <c:pt idx="9">
                  <c:v>6.5184312638580932</c:v>
                </c:pt>
                <c:pt idx="10">
                  <c:v>6.5353455123113582</c:v>
                </c:pt>
                <c:pt idx="11">
                  <c:v>6.7456112852664578</c:v>
                </c:pt>
                <c:pt idx="12">
                  <c:v>6.8736041326668298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6E-4615-8D2F-581B5E607126}"/>
            </c:ext>
          </c:extLst>
        </c:ser>
        <c:ser>
          <c:idx val="1"/>
          <c:order val="3"/>
          <c:tx>
            <c:strRef>
              <c:f>'EM evol mensu TF cat 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6E-4615-8D2F-581B5E6071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6E-4615-8D2F-581B5E60712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'!$K$185:$K$197</c:f>
              <c:numCache>
                <c:formatCode>0.00</c:formatCode>
                <c:ptCount val="13"/>
                <c:pt idx="0">
                  <c:v>7.0671228413163893</c:v>
                </c:pt>
                <c:pt idx="1">
                  <c:v>6.1227038941954444</c:v>
                </c:pt>
                <c:pt idx="2">
                  <c:v>6.34612501873782</c:v>
                </c:pt>
                <c:pt idx="3">
                  <c:v>6.4480194673516289</c:v>
                </c:pt>
                <c:pt idx="4">
                  <c:v>5.8485033598045204</c:v>
                </c:pt>
                <c:pt idx="5">
                  <c:v>6.5246141009595329</c:v>
                </c:pt>
                <c:pt idx="6">
                  <c:v>7.7961762261014131</c:v>
                </c:pt>
                <c:pt idx="7">
                  <c:v>7.7315536892621477</c:v>
                </c:pt>
                <c:pt idx="8">
                  <c:v>6.3290458821270876</c:v>
                </c:pt>
                <c:pt idx="9">
                  <c:v>6.3581352269218891</c:v>
                </c:pt>
                <c:pt idx="10">
                  <c:v>6.0923606762680027</c:v>
                </c:pt>
                <c:pt idx="12">
                  <c:v>6.6005556279029385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6E-4615-8D2F-581B5E607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'!$L$184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6E-4615-8D2F-581B5E6071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6E-4615-8D2F-581B5E6071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6E-4615-8D2F-581B5E6071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6E-4615-8D2F-581B5E6071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6E-4615-8D2F-581B5E6071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6E-4615-8D2F-581B5E6071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6E-4615-8D2F-581B5E6071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6E-4615-8D2F-581B5E6071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6E-4615-8D2F-581B5E6071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6E-4615-8D2F-581B5E6071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6E-4615-8D2F-581B5E6071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6E-4615-8D2F-581B5E6071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6E-4615-8D2F-581B5E607126}"/>
              </c:ext>
            </c:extLst>
          </c:dPt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'!$L$185:$L$197</c:f>
              <c:numCache>
                <c:formatCode>0.00</c:formatCode>
                <c:ptCount val="13"/>
                <c:pt idx="0">
                  <c:v>-0.29838952617477688</c:v>
                </c:pt>
                <c:pt idx="1">
                  <c:v>-0.81489360970471125</c:v>
                </c:pt>
                <c:pt idx="2">
                  <c:v>-0.47889452778289954</c:v>
                </c:pt>
                <c:pt idx="3">
                  <c:v>-0.37337291939030148</c:v>
                </c:pt>
                <c:pt idx="4">
                  <c:v>-0.27639499765197684</c:v>
                </c:pt>
                <c:pt idx="5">
                  <c:v>-8.3472239246652258E-2</c:v>
                </c:pt>
                <c:pt idx="6">
                  <c:v>0.21767615155243458</c:v>
                </c:pt>
                <c:pt idx="7">
                  <c:v>-0.27416747906064742</c:v>
                </c:pt>
                <c:pt idx="8">
                  <c:v>5.8713317095806516E-2</c:v>
                </c:pt>
                <c:pt idx="9">
                  <c:v>-0.16029603693620409</c:v>
                </c:pt>
                <c:pt idx="10">
                  <c:v>-0.44298483604335548</c:v>
                </c:pt>
                <c:pt idx="12">
                  <c:v>-0.28447915701846327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6E-4615-8D2F-581B5E607126}"/>
            </c:ext>
          </c:extLst>
        </c:ser>
        <c:ser>
          <c:idx val="4"/>
          <c:order val="5"/>
          <c:tx>
            <c:strRef>
              <c:f>'EM evol mensu TF cat '!$M$184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'!$M$185:$M$197</c:f>
              <c:numCache>
                <c:formatCode>0.00</c:formatCode>
                <c:ptCount val="13"/>
                <c:pt idx="0">
                  <c:v>-1.4669591129783308</c:v>
                </c:pt>
                <c:pt idx="1">
                  <c:v>-1.8119507368877583</c:v>
                </c:pt>
                <c:pt idx="2">
                  <c:v>-0.76073739164114862</c:v>
                </c:pt>
                <c:pt idx="3">
                  <c:v>-0.64322008190318769</c:v>
                </c:pt>
                <c:pt idx="4">
                  <c:v>-1.2644599663378608</c:v>
                </c:pt>
                <c:pt idx="5">
                  <c:v>-0.63819980225017936</c:v>
                </c:pt>
                <c:pt idx="6">
                  <c:v>-0.74839070303244437</c:v>
                </c:pt>
                <c:pt idx="7">
                  <c:v>-1.0124463107378521</c:v>
                </c:pt>
                <c:pt idx="8">
                  <c:v>-1.8840427052631759</c:v>
                </c:pt>
                <c:pt idx="9">
                  <c:v>-0.81499684854980892</c:v>
                </c:pt>
                <c:pt idx="10">
                  <c:v>-1.2286606003277418</c:v>
                </c:pt>
                <c:pt idx="12">
                  <c:v>-1.1214391027576331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6E-4615-8D2F-581B5E607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7D-48F1-8A84-A3400471186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'!$C$207:$C$219</c:f>
              <c:numCache>
                <c:formatCode>0.00</c:formatCode>
                <c:ptCount val="13"/>
                <c:pt idx="0">
                  <c:v>9.3705927607753363</c:v>
                </c:pt>
                <c:pt idx="1">
                  <c:v>8.8063902476900378</c:v>
                </c:pt>
                <c:pt idx="2">
                  <c:v>7.6891014578505334</c:v>
                </c:pt>
                <c:pt idx="3">
                  <c:v>6.7830755590582212</c:v>
                </c:pt>
                <c:pt idx="4">
                  <c:v>6.9914532920652785</c:v>
                </c:pt>
                <c:pt idx="5">
                  <c:v>7.4237723545104242</c:v>
                </c:pt>
                <c:pt idx="6">
                  <c:v>8.2583329400846264</c:v>
                </c:pt>
                <c:pt idx="7">
                  <c:v>8.3282923299565841</c:v>
                </c:pt>
                <c:pt idx="8">
                  <c:v>8.2220003328340816</c:v>
                </c:pt>
                <c:pt idx="9">
                  <c:v>7.7553727730970099</c:v>
                </c:pt>
                <c:pt idx="10">
                  <c:v>8.2210483777854755</c:v>
                </c:pt>
                <c:pt idx="11">
                  <c:v>8.4573499041156506</c:v>
                </c:pt>
                <c:pt idx="12">
                  <c:v>8.0045805740311788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D-48F1-8A84-A34004711866}"/>
            </c:ext>
          </c:extLst>
        </c:ser>
        <c:ser>
          <c:idx val="5"/>
          <c:order val="1"/>
          <c:tx>
            <c:strRef>
              <c:f>'EM evol mensu TF cat 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7D-48F1-8A84-A34004711866}"/>
              </c:ext>
            </c:extLst>
          </c:dPt>
          <c:val>
            <c:numRef>
              <c:f>'EM evol mensu TF cat '!$G$207:$G$219</c:f>
              <c:numCache>
                <c:formatCode>0.00</c:formatCode>
                <c:ptCount val="13"/>
                <c:pt idx="0">
                  <c:v>6.9674397174013212</c:v>
                </c:pt>
                <c:pt idx="1">
                  <c:v>5.2758103587495677</c:v>
                </c:pt>
                <c:pt idx="2">
                  <c:v>5.2814184636118595</c:v>
                </c:pt>
                <c:pt idx="3">
                  <c:v>4.8381161007667028</c:v>
                </c:pt>
                <c:pt idx="4">
                  <c:v>4.2073150176976233</c:v>
                </c:pt>
                <c:pt idx="5">
                  <c:v>5.1742054981477867</c:v>
                </c:pt>
                <c:pt idx="6">
                  <c:v>6.4211948262470031</c:v>
                </c:pt>
                <c:pt idx="7">
                  <c:v>6.857538301312796</c:v>
                </c:pt>
                <c:pt idx="8">
                  <c:v>7.1567819107404977</c:v>
                </c:pt>
                <c:pt idx="9">
                  <c:v>6.9458601060321028</c:v>
                </c:pt>
                <c:pt idx="10">
                  <c:v>8.0739229505590586</c:v>
                </c:pt>
                <c:pt idx="11">
                  <c:v>7.9240227321011263</c:v>
                </c:pt>
                <c:pt idx="12">
                  <c:v>6.6710822192240071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D-48F1-8A84-A34004711866}"/>
            </c:ext>
          </c:extLst>
        </c:ser>
        <c:ser>
          <c:idx val="0"/>
          <c:order val="2"/>
          <c:tx>
            <c:strRef>
              <c:f>'EM evol mensu TF cat 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7D-48F1-8A84-A3400471186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'!$I$207:$I$219</c:f>
              <c:numCache>
                <c:formatCode>0.00</c:formatCode>
                <c:ptCount val="13"/>
                <c:pt idx="0">
                  <c:v>9.0404257222073152</c:v>
                </c:pt>
                <c:pt idx="1">
                  <c:v>8.1338782924613984</c:v>
                </c:pt>
                <c:pt idx="2">
                  <c:v>7.8277350511623833</c:v>
                </c:pt>
                <c:pt idx="3">
                  <c:v>6.8792495280950297</c:v>
                </c:pt>
                <c:pt idx="4">
                  <c:v>7.1747967479674797</c:v>
                </c:pt>
                <c:pt idx="5">
                  <c:v>6.9609022871637913</c:v>
                </c:pt>
                <c:pt idx="6">
                  <c:v>7.3003359210505163</c:v>
                </c:pt>
                <c:pt idx="7">
                  <c:v>7.9892656391659109</c:v>
                </c:pt>
                <c:pt idx="8">
                  <c:v>7.4074122321370419</c:v>
                </c:pt>
                <c:pt idx="9">
                  <c:v>7.2019665990323087</c:v>
                </c:pt>
                <c:pt idx="10">
                  <c:v>7.9340364491960953</c:v>
                </c:pt>
                <c:pt idx="11">
                  <c:v>8.0182658584548019</c:v>
                </c:pt>
                <c:pt idx="12">
                  <c:v>7.6034957930657221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7D-48F1-8A84-A34004711866}"/>
            </c:ext>
          </c:extLst>
        </c:ser>
        <c:ser>
          <c:idx val="1"/>
          <c:order val="3"/>
          <c:tx>
            <c:strRef>
              <c:f>'EM evol mensu TF cat 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7D-48F1-8A84-A340047118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7D-48F1-8A84-A3400471186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'!$K$207:$K$219</c:f>
              <c:numCache>
                <c:formatCode>0.00</c:formatCode>
                <c:ptCount val="13"/>
                <c:pt idx="0">
                  <c:v>9.3623068242013865</c:v>
                </c:pt>
                <c:pt idx="1">
                  <c:v>8.9256651849331092</c:v>
                </c:pt>
                <c:pt idx="2">
                  <c:v>7.7811265701170695</c:v>
                </c:pt>
                <c:pt idx="3">
                  <c:v>6.9401868476753519</c:v>
                </c:pt>
                <c:pt idx="4">
                  <c:v>7.1944280821170672</c:v>
                </c:pt>
                <c:pt idx="5">
                  <c:v>6.8849027877430302</c:v>
                </c:pt>
                <c:pt idx="6">
                  <c:v>8.336341789052069</c:v>
                </c:pt>
                <c:pt idx="7">
                  <c:v>8.0958435534197655</c:v>
                </c:pt>
                <c:pt idx="8">
                  <c:v>7.3922025559932676</c:v>
                </c:pt>
                <c:pt idx="9">
                  <c:v>7.685067685551771</c:v>
                </c:pt>
                <c:pt idx="10">
                  <c:v>8.4236982188576377</c:v>
                </c:pt>
                <c:pt idx="12">
                  <c:v>7.8776359945665231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7D-48F1-8A84-A34004711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'!$L$206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7D-48F1-8A84-A340047118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7D-48F1-8A84-A340047118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7D-48F1-8A84-A340047118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7D-48F1-8A84-A340047118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7D-48F1-8A84-A340047118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7D-48F1-8A84-A340047118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7D-48F1-8A84-A340047118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7D-48F1-8A84-A340047118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7D-48F1-8A84-A340047118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7D-48F1-8A84-A340047118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7D-48F1-8A84-A340047118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7D-48F1-8A84-A340047118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7D-48F1-8A84-A34004711866}"/>
              </c:ext>
            </c:extLst>
          </c:dPt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'!$L$207:$L$219</c:f>
              <c:numCache>
                <c:formatCode>0.00</c:formatCode>
                <c:ptCount val="13"/>
                <c:pt idx="0">
                  <c:v>0.32188110199407127</c:v>
                </c:pt>
                <c:pt idx="1">
                  <c:v>0.79178689247171086</c:v>
                </c:pt>
                <c:pt idx="2">
                  <c:v>-4.6608481045313788E-2</c:v>
                </c:pt>
                <c:pt idx="3">
                  <c:v>6.0937319580322225E-2</c:v>
                </c:pt>
                <c:pt idx="4">
                  <c:v>1.9631334149587509E-2</c:v>
                </c:pt>
                <c:pt idx="5">
                  <c:v>-7.5999499420761119E-2</c:v>
                </c:pt>
                <c:pt idx="6">
                  <c:v>1.0360058680015527</c:v>
                </c:pt>
                <c:pt idx="7">
                  <c:v>0.10657791425385454</c:v>
                </c:pt>
                <c:pt idx="8">
                  <c:v>-1.5209676143774331E-2</c:v>
                </c:pt>
                <c:pt idx="9">
                  <c:v>0.48310108651946226</c:v>
                </c:pt>
                <c:pt idx="10">
                  <c:v>0.4896617696615424</c:v>
                </c:pt>
                <c:pt idx="12">
                  <c:v>0.31299880006995284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7D-48F1-8A84-A34004711866}"/>
            </c:ext>
          </c:extLst>
        </c:ser>
        <c:ser>
          <c:idx val="4"/>
          <c:order val="5"/>
          <c:tx>
            <c:strRef>
              <c:f>'EM evol mensu TF cat '!$M$206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'!$M$207:$M$219</c:f>
              <c:numCache>
                <c:formatCode>0.00</c:formatCode>
                <c:ptCount val="13"/>
                <c:pt idx="0">
                  <c:v>-8.2859365739498259E-3</c:v>
                </c:pt>
                <c:pt idx="1">
                  <c:v>0.11927493724307148</c:v>
                </c:pt>
                <c:pt idx="2">
                  <c:v>9.2025112266536091E-2</c:v>
                </c:pt>
                <c:pt idx="3">
                  <c:v>0.15711128861713064</c:v>
                </c:pt>
                <c:pt idx="4">
                  <c:v>0.20297479005178864</c:v>
                </c:pt>
                <c:pt idx="5">
                  <c:v>-0.53886956676739395</c:v>
                </c:pt>
                <c:pt idx="6">
                  <c:v>7.8008848967442646E-2</c:v>
                </c:pt>
                <c:pt idx="7">
                  <c:v>-0.23244877653681861</c:v>
                </c:pt>
                <c:pt idx="8">
                  <c:v>-0.82979777684081402</c:v>
                </c:pt>
                <c:pt idx="9">
                  <c:v>-7.0305087545238898E-2</c:v>
                </c:pt>
                <c:pt idx="10">
                  <c:v>0.20264984107216222</c:v>
                </c:pt>
                <c:pt idx="12">
                  <c:v>-8.8446966013326467E-2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7D-48F1-8A84-A34004711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AE-4505-9FF9-7F0197FC198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3107</c:v>
                </c:pt>
                <c:pt idx="1">
                  <c:v>3118</c:v>
                </c:pt>
                <c:pt idx="2">
                  <c:v>3225</c:v>
                </c:pt>
                <c:pt idx="3">
                  <c:v>3756</c:v>
                </c:pt>
                <c:pt idx="4">
                  <c:v>2844</c:v>
                </c:pt>
                <c:pt idx="5">
                  <c:v>2651</c:v>
                </c:pt>
                <c:pt idx="6">
                  <c:v>3745</c:v>
                </c:pt>
                <c:pt idx="7">
                  <c:v>2055</c:v>
                </c:pt>
                <c:pt idx="8">
                  <c:v>3514</c:v>
                </c:pt>
                <c:pt idx="9">
                  <c:v>5742</c:v>
                </c:pt>
                <c:pt idx="10">
                  <c:v>4511</c:v>
                </c:pt>
                <c:pt idx="11">
                  <c:v>3559</c:v>
                </c:pt>
                <c:pt idx="12">
                  <c:v>41827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E-4505-9FF9-7F0197FC1980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AE-4505-9FF9-7F0197FC1980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606</c:v>
                </c:pt>
                <c:pt idx="1">
                  <c:v>447</c:v>
                </c:pt>
                <c:pt idx="2">
                  <c:v>728</c:v>
                </c:pt>
                <c:pt idx="3">
                  <c:v>2190</c:v>
                </c:pt>
                <c:pt idx="4">
                  <c:v>2629</c:v>
                </c:pt>
                <c:pt idx="5">
                  <c:v>1576</c:v>
                </c:pt>
                <c:pt idx="6">
                  <c:v>3037</c:v>
                </c:pt>
                <c:pt idx="7">
                  <c:v>2397</c:v>
                </c:pt>
                <c:pt idx="8">
                  <c:v>2864</c:v>
                </c:pt>
                <c:pt idx="9">
                  <c:v>6899</c:v>
                </c:pt>
                <c:pt idx="10">
                  <c:v>4904</c:v>
                </c:pt>
                <c:pt idx="11">
                  <c:v>2948</c:v>
                </c:pt>
                <c:pt idx="12">
                  <c:v>31225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AE-4505-9FF9-7F0197FC1980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AE-4505-9FF9-7F0197FC198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2310</c:v>
                </c:pt>
                <c:pt idx="1">
                  <c:v>3187</c:v>
                </c:pt>
                <c:pt idx="2">
                  <c:v>3118</c:v>
                </c:pt>
                <c:pt idx="3">
                  <c:v>4876</c:v>
                </c:pt>
                <c:pt idx="4">
                  <c:v>3214</c:v>
                </c:pt>
                <c:pt idx="5">
                  <c:v>2624</c:v>
                </c:pt>
                <c:pt idx="6">
                  <c:v>4059</c:v>
                </c:pt>
                <c:pt idx="7">
                  <c:v>2470</c:v>
                </c:pt>
                <c:pt idx="8">
                  <c:v>3329</c:v>
                </c:pt>
                <c:pt idx="9">
                  <c:v>6025</c:v>
                </c:pt>
                <c:pt idx="10">
                  <c:v>5025</c:v>
                </c:pt>
                <c:pt idx="11">
                  <c:v>3989</c:v>
                </c:pt>
                <c:pt idx="12">
                  <c:v>44226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AE-4505-9FF9-7F0197FC1980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AE-4505-9FF9-7F0197FC19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AE-4505-9FF9-7F0197FC198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3770</c:v>
                </c:pt>
                <c:pt idx="1">
                  <c:v>4064</c:v>
                </c:pt>
                <c:pt idx="2">
                  <c:v>3614</c:v>
                </c:pt>
                <c:pt idx="3">
                  <c:v>5655</c:v>
                </c:pt>
                <c:pt idx="4">
                  <c:v>3598</c:v>
                </c:pt>
                <c:pt idx="5">
                  <c:v>2771</c:v>
                </c:pt>
                <c:pt idx="6">
                  <c:v>4213</c:v>
                </c:pt>
                <c:pt idx="7">
                  <c:v>2547</c:v>
                </c:pt>
                <c:pt idx="8">
                  <c:v>3612</c:v>
                </c:pt>
                <c:pt idx="9">
                  <c:v>6579</c:v>
                </c:pt>
                <c:pt idx="10">
                  <c:v>5206</c:v>
                </c:pt>
                <c:pt idx="12">
                  <c:v>45629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AE-4505-9FF9-7F0197FC1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AE-4505-9FF9-7F0197FC19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AE-4505-9FF9-7F0197FC19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AE-4505-9FF9-7F0197FC19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AE-4505-9FF9-7F0197FC19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AE-4505-9FF9-7F0197FC19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AE-4505-9FF9-7F0197FC19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AE-4505-9FF9-7F0197FC19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AE-4505-9FF9-7F0197FC19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AE-4505-9FF9-7F0197FC19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AE-4505-9FF9-7F0197FC19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AE-4505-9FF9-7F0197FC19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AE-4505-9FF9-7F0197FC19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AE-4505-9FF9-7F0197FC1980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0.63203463203463195</c:v>
                </c:pt>
                <c:pt idx="1">
                  <c:v>0.27518042045811097</c:v>
                </c:pt>
                <c:pt idx="2">
                  <c:v>0.15907633098139828</c:v>
                </c:pt>
                <c:pt idx="3">
                  <c:v>0.1597621000820344</c:v>
                </c:pt>
                <c:pt idx="4">
                  <c:v>0.11947728686994408</c:v>
                </c:pt>
                <c:pt idx="5">
                  <c:v>5.6021341463414531E-2</c:v>
                </c:pt>
                <c:pt idx="6">
                  <c:v>3.7940379403794022E-2</c:v>
                </c:pt>
                <c:pt idx="7">
                  <c:v>3.1174089068825905E-2</c:v>
                </c:pt>
                <c:pt idx="8">
                  <c:v>8.5010513667768128E-2</c:v>
                </c:pt>
                <c:pt idx="9">
                  <c:v>9.1950207468879608E-2</c:v>
                </c:pt>
                <c:pt idx="10">
                  <c:v>3.6019900497512358E-2</c:v>
                </c:pt>
                <c:pt idx="12">
                  <c:v>0.13400601436488802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AE-4505-9FF9-7F0197FC1980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0.21338912133891208</c:v>
                </c:pt>
                <c:pt idx="1">
                  <c:v>0.30339961513790881</c:v>
                </c:pt>
                <c:pt idx="2">
                  <c:v>0.12062015503875978</c:v>
                </c:pt>
                <c:pt idx="3">
                  <c:v>0.50559105431309903</c:v>
                </c:pt>
                <c:pt idx="4">
                  <c:v>0.26511954992967657</c:v>
                </c:pt>
                <c:pt idx="5">
                  <c:v>4.5265937382120036E-2</c:v>
                </c:pt>
                <c:pt idx="6">
                  <c:v>0.12496662216288379</c:v>
                </c:pt>
                <c:pt idx="7">
                  <c:v>0.23941605839416069</c:v>
                </c:pt>
                <c:pt idx="8">
                  <c:v>2.7888446215139417E-2</c:v>
                </c:pt>
                <c:pt idx="9">
                  <c:v>0.14576802507836994</c:v>
                </c:pt>
                <c:pt idx="10">
                  <c:v>0.15406783418310788</c:v>
                </c:pt>
                <c:pt idx="12">
                  <c:v>0.19235392495035009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AE-4505-9FF9-7F0197FC1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3-4274-8F8A-4CCD85999D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'!$C$229:$C$241</c:f>
              <c:numCache>
                <c:formatCode>0.00</c:formatCode>
                <c:ptCount val="13"/>
                <c:pt idx="0">
                  <c:v>9.0054536625452908</c:v>
                </c:pt>
                <c:pt idx="1">
                  <c:v>8.5067675461942063</c:v>
                </c:pt>
                <c:pt idx="2">
                  <c:v>7.2476509046677817</c:v>
                </c:pt>
                <c:pt idx="3">
                  <c:v>7.075300914780934</c:v>
                </c:pt>
                <c:pt idx="4">
                  <c:v>6.9060379328345221</c:v>
                </c:pt>
                <c:pt idx="5">
                  <c:v>7.0511614784162511</c:v>
                </c:pt>
                <c:pt idx="6">
                  <c:v>7.959677419354839</c:v>
                </c:pt>
                <c:pt idx="7">
                  <c:v>8.1035889328063249</c:v>
                </c:pt>
                <c:pt idx="8">
                  <c:v>7.9421645585065281</c:v>
                </c:pt>
                <c:pt idx="9">
                  <c:v>7.8703030303030301</c:v>
                </c:pt>
                <c:pt idx="10">
                  <c:v>8.1525449500133043</c:v>
                </c:pt>
                <c:pt idx="11">
                  <c:v>8.4826905204460967</c:v>
                </c:pt>
                <c:pt idx="12">
                  <c:v>7.8216146249016871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3-4274-8F8A-4CCD85999DB4}"/>
            </c:ext>
          </c:extLst>
        </c:ser>
        <c:ser>
          <c:idx val="5"/>
          <c:order val="1"/>
          <c:tx>
            <c:strRef>
              <c:f>'EM evol mensu TF cat 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F3-4274-8F8A-4CCD85999DB4}"/>
              </c:ext>
            </c:extLst>
          </c:dPt>
          <c:val>
            <c:numRef>
              <c:f>'EM evol mensu TF cat '!$G$229:$G$241</c:f>
              <c:numCache>
                <c:formatCode>0.00</c:formatCode>
                <c:ptCount val="13"/>
                <c:pt idx="0">
                  <c:v>8.3245614035087723</c:v>
                </c:pt>
                <c:pt idx="1">
                  <c:v>5.8339965889710061</c:v>
                </c:pt>
                <c:pt idx="2">
                  <c:v>4.9698795180722888</c:v>
                </c:pt>
                <c:pt idx="3">
                  <c:v>4.5827586206896553</c:v>
                </c:pt>
                <c:pt idx="4">
                  <c:v>4.5976154992548439</c:v>
                </c:pt>
                <c:pt idx="5">
                  <c:v>5.3356121814791795</c:v>
                </c:pt>
                <c:pt idx="6">
                  <c:v>5.5065394511149224</c:v>
                </c:pt>
                <c:pt idx="7">
                  <c:v>6.961495946941783</c:v>
                </c:pt>
                <c:pt idx="8">
                  <c:v>7.4027186883885028</c:v>
                </c:pt>
                <c:pt idx="9">
                  <c:v>6.8439481665288113</c:v>
                </c:pt>
                <c:pt idx="10">
                  <c:v>7.6478213437720592</c:v>
                </c:pt>
                <c:pt idx="11">
                  <c:v>7.4170022371364652</c:v>
                </c:pt>
                <c:pt idx="12">
                  <c:v>6.7410052451341631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3-4274-8F8A-4CCD85999DB4}"/>
            </c:ext>
          </c:extLst>
        </c:ser>
        <c:ser>
          <c:idx val="0"/>
          <c:order val="2"/>
          <c:tx>
            <c:strRef>
              <c:f>'EM evol mensu TF cat 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3-4274-8F8A-4CCD85999D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'!$I$229:$I$241</c:f>
              <c:numCache>
                <c:formatCode>0.00</c:formatCode>
                <c:ptCount val="13"/>
                <c:pt idx="0">
                  <c:v>8.5421562564419702</c:v>
                </c:pt>
                <c:pt idx="1">
                  <c:v>7.5562582648191805</c:v>
                </c:pt>
                <c:pt idx="2">
                  <c:v>7.4353063004142141</c:v>
                </c:pt>
                <c:pt idx="3">
                  <c:v>6.4463638503177219</c:v>
                </c:pt>
                <c:pt idx="4">
                  <c:v>6.568483765266607</c:v>
                </c:pt>
                <c:pt idx="5">
                  <c:v>7.2321317200947988</c:v>
                </c:pt>
                <c:pt idx="6">
                  <c:v>6.7787752199804459</c:v>
                </c:pt>
                <c:pt idx="7">
                  <c:v>6.8252309678460481</c:v>
                </c:pt>
                <c:pt idx="8">
                  <c:v>6.4915809639040125</c:v>
                </c:pt>
                <c:pt idx="9">
                  <c:v>7.1003599507435826</c:v>
                </c:pt>
                <c:pt idx="10">
                  <c:v>7.424039607591455</c:v>
                </c:pt>
                <c:pt idx="11">
                  <c:v>7.4204156800841883</c:v>
                </c:pt>
                <c:pt idx="12">
                  <c:v>7.1112230573694131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F3-4274-8F8A-4CCD85999DB4}"/>
            </c:ext>
          </c:extLst>
        </c:ser>
        <c:ser>
          <c:idx val="1"/>
          <c:order val="3"/>
          <c:tx>
            <c:strRef>
              <c:f>'EM evol mensu TF cat 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F3-4274-8F8A-4CCD85999D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F3-4274-8F8A-4CCD85999DB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'!$K$229:$K$241</c:f>
              <c:numCache>
                <c:formatCode>0.00</c:formatCode>
                <c:ptCount val="13"/>
                <c:pt idx="0">
                  <c:v>7.8345320546972115</c:v>
                </c:pt>
                <c:pt idx="1">
                  <c:v>7.7443588076887364</c:v>
                </c:pt>
                <c:pt idx="2">
                  <c:v>6.6837703527130214</c:v>
                </c:pt>
                <c:pt idx="3">
                  <c:v>5.938113116143878</c:v>
                </c:pt>
                <c:pt idx="4">
                  <c:v>6.0907472429652341</c:v>
                </c:pt>
                <c:pt idx="5">
                  <c:v>5.9943793505988152</c:v>
                </c:pt>
                <c:pt idx="6">
                  <c:v>7.0589338557079149</c:v>
                </c:pt>
                <c:pt idx="7">
                  <c:v>7.1901541365209187</c:v>
                </c:pt>
                <c:pt idx="8">
                  <c:v>6.6959804477807356</c:v>
                </c:pt>
                <c:pt idx="9">
                  <c:v>7.0480564059745801</c:v>
                </c:pt>
                <c:pt idx="10">
                  <c:v>7.664503153853186</c:v>
                </c:pt>
                <c:pt idx="12">
                  <c:v>6.8967622710796652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F3-4274-8F8A-4CCD85999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'!$L$228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F3-4274-8F8A-4CCD85999D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F3-4274-8F8A-4CCD85999D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F3-4274-8F8A-4CCD85999D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F3-4274-8F8A-4CCD85999D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F3-4274-8F8A-4CCD85999D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F3-4274-8F8A-4CCD85999D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F3-4274-8F8A-4CCD85999D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F3-4274-8F8A-4CCD85999D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F3-4274-8F8A-4CCD85999D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F3-4274-8F8A-4CCD85999D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F3-4274-8F8A-4CCD85999D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F3-4274-8F8A-4CCD85999D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F3-4274-8F8A-4CCD85999DB4}"/>
              </c:ext>
            </c:extLst>
          </c:dPt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'!$L$229:$L$241</c:f>
              <c:numCache>
                <c:formatCode>0.00</c:formatCode>
                <c:ptCount val="13"/>
                <c:pt idx="0">
                  <c:v>-0.70762420174475871</c:v>
                </c:pt>
                <c:pt idx="1">
                  <c:v>0.18810054286955591</c:v>
                </c:pt>
                <c:pt idx="2">
                  <c:v>-0.7515359477011927</c:v>
                </c:pt>
                <c:pt idx="3">
                  <c:v>-0.50825073417384381</c:v>
                </c:pt>
                <c:pt idx="4">
                  <c:v>-0.47773652230137298</c:v>
                </c:pt>
                <c:pt idx="5">
                  <c:v>-1.2377523694959836</c:v>
                </c:pt>
                <c:pt idx="6">
                  <c:v>0.28015863572746902</c:v>
                </c:pt>
                <c:pt idx="7">
                  <c:v>0.36492316867487062</c:v>
                </c:pt>
                <c:pt idx="8">
                  <c:v>0.20439948387672313</c:v>
                </c:pt>
                <c:pt idx="9">
                  <c:v>-5.2303544769002563E-2</c:v>
                </c:pt>
                <c:pt idx="10">
                  <c:v>0.24046354626173105</c:v>
                </c:pt>
                <c:pt idx="12">
                  <c:v>-0.18157326207861502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F3-4274-8F8A-4CCD85999DB4}"/>
            </c:ext>
          </c:extLst>
        </c:ser>
        <c:ser>
          <c:idx val="4"/>
          <c:order val="5"/>
          <c:tx>
            <c:strRef>
              <c:f>'EM evol mensu TF cat '!$M$228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'!$M$229:$M$241</c:f>
              <c:numCache>
                <c:formatCode>0.00</c:formatCode>
                <c:ptCount val="13"/>
                <c:pt idx="0">
                  <c:v>-1.1709216078480793</c:v>
                </c:pt>
                <c:pt idx="1">
                  <c:v>-0.76240873850546986</c:v>
                </c:pt>
                <c:pt idx="2">
                  <c:v>-0.56388055195476028</c:v>
                </c:pt>
                <c:pt idx="3">
                  <c:v>-1.137187798637056</c:v>
                </c:pt>
                <c:pt idx="4">
                  <c:v>-0.81529068986928799</c:v>
                </c:pt>
                <c:pt idx="5">
                  <c:v>-1.0567821278174359</c:v>
                </c:pt>
                <c:pt idx="6">
                  <c:v>-0.90074356364692409</c:v>
                </c:pt>
                <c:pt idx="7">
                  <c:v>-0.91343479628540614</c:v>
                </c:pt>
                <c:pt idx="8">
                  <c:v>-1.2461841107257925</c:v>
                </c:pt>
                <c:pt idx="9">
                  <c:v>-0.82224662432845008</c:v>
                </c:pt>
                <c:pt idx="10">
                  <c:v>-0.48804179616011822</c:v>
                </c:pt>
                <c:pt idx="12">
                  <c:v>-0.87129246963295515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F3-4274-8F8A-4CCD85999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E5-468B-ABC4-6FCCAC2883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'!$C$251:$C$263</c:f>
              <c:numCache>
                <c:formatCode>0.00</c:formatCode>
                <c:ptCount val="13"/>
                <c:pt idx="0">
                  <c:v>9.028450913902903</c:v>
                </c:pt>
                <c:pt idx="1">
                  <c:v>9.3932112550245641</c:v>
                </c:pt>
                <c:pt idx="2">
                  <c:v>6.8406603055669377</c:v>
                </c:pt>
                <c:pt idx="3">
                  <c:v>7.389364919354839</c:v>
                </c:pt>
                <c:pt idx="4">
                  <c:v>5.5616280852368538</c:v>
                </c:pt>
                <c:pt idx="5">
                  <c:v>5.8446588168534541</c:v>
                </c:pt>
                <c:pt idx="6">
                  <c:v>6.2364801792270832</c:v>
                </c:pt>
                <c:pt idx="7">
                  <c:v>7.9252712509880006</c:v>
                </c:pt>
                <c:pt idx="8">
                  <c:v>7.6329511677282378</c:v>
                </c:pt>
                <c:pt idx="9">
                  <c:v>8.0010934937124105</c:v>
                </c:pt>
                <c:pt idx="10">
                  <c:v>7.9468870346598202</c:v>
                </c:pt>
                <c:pt idx="11">
                  <c:v>8.4239870089699966</c:v>
                </c:pt>
                <c:pt idx="12">
                  <c:v>7.4280727143473735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5-468B-ABC4-6FCCAC288361}"/>
            </c:ext>
          </c:extLst>
        </c:ser>
        <c:ser>
          <c:idx val="5"/>
          <c:order val="1"/>
          <c:tx>
            <c:strRef>
              <c:f>'EM evol mensu TF cat 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E5-468B-ABC4-6FCCAC288361}"/>
              </c:ext>
            </c:extLst>
          </c:dPt>
          <c:val>
            <c:numRef>
              <c:f>'EM evol mensu TF cat '!$G$251:$G$263</c:f>
              <c:numCache>
                <c:formatCode>0.00</c:formatCode>
                <c:ptCount val="13"/>
                <c:pt idx="0">
                  <c:v>7.4646680942184158</c:v>
                </c:pt>
                <c:pt idx="1">
                  <c:v>6.6320441988950281</c:v>
                </c:pt>
                <c:pt idx="2">
                  <c:v>6.6613149847094801</c:v>
                </c:pt>
                <c:pt idx="3">
                  <c:v>5.06345957011259</c:v>
                </c:pt>
                <c:pt idx="4">
                  <c:v>5.3384703196347028</c:v>
                </c:pt>
                <c:pt idx="5">
                  <c:v>5.2675937631689846</c:v>
                </c:pt>
                <c:pt idx="6">
                  <c:v>6.6844494892167994</c:v>
                </c:pt>
                <c:pt idx="7">
                  <c:v>7.1927890902297777</c:v>
                </c:pt>
                <c:pt idx="8">
                  <c:v>7.2236842105263159</c:v>
                </c:pt>
                <c:pt idx="9">
                  <c:v>6.8118694362017802</c:v>
                </c:pt>
                <c:pt idx="10">
                  <c:v>7.7270553064275038</c:v>
                </c:pt>
                <c:pt idx="11">
                  <c:v>6.9072194021432596</c:v>
                </c:pt>
                <c:pt idx="12">
                  <c:v>6.8323432190656712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E5-468B-ABC4-6FCCAC288361}"/>
            </c:ext>
          </c:extLst>
        </c:ser>
        <c:ser>
          <c:idx val="0"/>
          <c:order val="2"/>
          <c:tx>
            <c:strRef>
              <c:f>'EM evol mensu TF cat 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E5-468B-ABC4-6FCCAC2883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'!$I$251:$I$263</c:f>
              <c:numCache>
                <c:formatCode>0.00</c:formatCode>
                <c:ptCount val="13"/>
                <c:pt idx="0">
                  <c:v>8.1773153575615467</c:v>
                </c:pt>
                <c:pt idx="1">
                  <c:v>7.427726233696383</c:v>
                </c:pt>
                <c:pt idx="2">
                  <c:v>7.0971967193046881</c:v>
                </c:pt>
                <c:pt idx="3">
                  <c:v>6.3673972247438728</c:v>
                </c:pt>
                <c:pt idx="4">
                  <c:v>6.176079734219269</c:v>
                </c:pt>
                <c:pt idx="5">
                  <c:v>5.8006571741511497</c:v>
                </c:pt>
                <c:pt idx="6">
                  <c:v>6.2486119679210361</c:v>
                </c:pt>
                <c:pt idx="7">
                  <c:v>7.0748574144486689</c:v>
                </c:pt>
                <c:pt idx="8">
                  <c:v>6.6796864062718742</c:v>
                </c:pt>
                <c:pt idx="9">
                  <c:v>7.2184328055217213</c:v>
                </c:pt>
                <c:pt idx="10">
                  <c:v>7.0495697491213187</c:v>
                </c:pt>
                <c:pt idx="11">
                  <c:v>6.9947035118019576</c:v>
                </c:pt>
                <c:pt idx="12">
                  <c:v>6.8802632895629259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E5-468B-ABC4-6FCCAC288361}"/>
            </c:ext>
          </c:extLst>
        </c:ser>
        <c:ser>
          <c:idx val="1"/>
          <c:order val="3"/>
          <c:tx>
            <c:strRef>
              <c:f>'EM evol mensu TF cat 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E5-468B-ABC4-6FCCAC2883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E5-468B-ABC4-6FCCAC28836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'!$K$251:$K$263</c:f>
              <c:numCache>
                <c:formatCode>0.00</c:formatCode>
                <c:ptCount val="13"/>
                <c:pt idx="0">
                  <c:v>8.4721924496844103</c:v>
                </c:pt>
                <c:pt idx="1">
                  <c:v>8.0002362669816893</c:v>
                </c:pt>
                <c:pt idx="2">
                  <c:v>7.2788947314156101</c:v>
                </c:pt>
                <c:pt idx="3">
                  <c:v>6.5939413130673419</c:v>
                </c:pt>
                <c:pt idx="4">
                  <c:v>6.7745027900987269</c:v>
                </c:pt>
                <c:pt idx="5">
                  <c:v>6.5450780880265027</c:v>
                </c:pt>
                <c:pt idx="6">
                  <c:v>7.0522568048696455</c:v>
                </c:pt>
                <c:pt idx="7">
                  <c:v>7.3553964757709247</c:v>
                </c:pt>
                <c:pt idx="8">
                  <c:v>7.2909698996655514</c:v>
                </c:pt>
                <c:pt idx="9">
                  <c:v>7.4253017062005826</c:v>
                </c:pt>
                <c:pt idx="10">
                  <c:v>8.7200291509777728</c:v>
                </c:pt>
                <c:pt idx="12">
                  <c:v>7.4053350477435131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E5-468B-ABC4-6FCCAC28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'!$L$250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E5-468B-ABC4-6FCCAC2883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E5-468B-ABC4-6FCCAC2883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E5-468B-ABC4-6FCCAC2883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E5-468B-ABC4-6FCCAC2883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E5-468B-ABC4-6FCCAC2883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E5-468B-ABC4-6FCCAC2883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E5-468B-ABC4-6FCCAC2883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E5-468B-ABC4-6FCCAC2883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E5-468B-ABC4-6FCCAC2883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E5-468B-ABC4-6FCCAC2883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E5-468B-ABC4-6FCCAC2883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E5-468B-ABC4-6FCCAC2883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E5-468B-ABC4-6FCCAC288361}"/>
              </c:ext>
            </c:extLst>
          </c:dPt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'!$L$251:$L$263</c:f>
              <c:numCache>
                <c:formatCode>0.00</c:formatCode>
                <c:ptCount val="13"/>
                <c:pt idx="0">
                  <c:v>0.29487709212286362</c:v>
                </c:pt>
                <c:pt idx="1">
                  <c:v>0.57251003328530636</c:v>
                </c:pt>
                <c:pt idx="2">
                  <c:v>0.18169801211092196</c:v>
                </c:pt>
                <c:pt idx="3">
                  <c:v>0.22654408832346906</c:v>
                </c:pt>
                <c:pt idx="4">
                  <c:v>0.59842305587945788</c:v>
                </c:pt>
                <c:pt idx="5">
                  <c:v>0.74442091387535303</c:v>
                </c:pt>
                <c:pt idx="6">
                  <c:v>0.80364483694860933</c:v>
                </c:pt>
                <c:pt idx="7">
                  <c:v>0.28053906132225581</c:v>
                </c:pt>
                <c:pt idx="8">
                  <c:v>0.61128349339367727</c:v>
                </c:pt>
                <c:pt idx="9">
                  <c:v>0.20686890067886132</c:v>
                </c:pt>
                <c:pt idx="10">
                  <c:v>1.670459401856454</c:v>
                </c:pt>
                <c:pt idx="12">
                  <c:v>0.53730393542904231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E5-468B-ABC4-6FCCAC288361}"/>
            </c:ext>
          </c:extLst>
        </c:ser>
        <c:ser>
          <c:idx val="4"/>
          <c:order val="5"/>
          <c:tx>
            <c:strRef>
              <c:f>'EM evol mensu TF cat '!$M$250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'!$M$251:$M$263</c:f>
              <c:numCache>
                <c:formatCode>0.00</c:formatCode>
                <c:ptCount val="13"/>
                <c:pt idx="0">
                  <c:v>-0.55625846421849268</c:v>
                </c:pt>
                <c:pt idx="1">
                  <c:v>-1.3929749880428748</c:v>
                </c:pt>
                <c:pt idx="2">
                  <c:v>0.43823442584867234</c:v>
                </c:pt>
                <c:pt idx="3">
                  <c:v>-0.79542360628749709</c:v>
                </c:pt>
                <c:pt idx="4">
                  <c:v>1.2128747048618731</c:v>
                </c:pt>
                <c:pt idx="5">
                  <c:v>0.70041927117304859</c:v>
                </c:pt>
                <c:pt idx="6">
                  <c:v>0.81577662564256226</c:v>
                </c:pt>
                <c:pt idx="7">
                  <c:v>-0.56987477521707586</c:v>
                </c:pt>
                <c:pt idx="8">
                  <c:v>-0.34198126806268636</c:v>
                </c:pt>
                <c:pt idx="9">
                  <c:v>-0.57579178751182791</c:v>
                </c:pt>
                <c:pt idx="10">
                  <c:v>0.7731421163179526</c:v>
                </c:pt>
                <c:pt idx="12">
                  <c:v>6.6320000999031237E-2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E5-468B-ABC4-6FCCAC288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C9-4C6D-B88F-88101B42680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0.7147</c:v>
                </c:pt>
                <c:pt idx="1">
                  <c:v>0.72450000000000003</c:v>
                </c:pt>
                <c:pt idx="2">
                  <c:v>0.70810000000000006</c:v>
                </c:pt>
                <c:pt idx="3">
                  <c:v>0.67409999999999992</c:v>
                </c:pt>
                <c:pt idx="4">
                  <c:v>0.62780000000000002</c:v>
                </c:pt>
                <c:pt idx="5">
                  <c:v>0.70180000000000009</c:v>
                </c:pt>
                <c:pt idx="6">
                  <c:v>0.75379999999999991</c:v>
                </c:pt>
                <c:pt idx="7">
                  <c:v>0.79530000000000001</c:v>
                </c:pt>
                <c:pt idx="8">
                  <c:v>0.69420000000000004</c:v>
                </c:pt>
                <c:pt idx="9">
                  <c:v>0.6915</c:v>
                </c:pt>
                <c:pt idx="10">
                  <c:v>0.68889999999999996</c:v>
                </c:pt>
                <c:pt idx="11">
                  <c:v>0.69120000000000004</c:v>
                </c:pt>
                <c:pt idx="12">
                  <c:v>0.70549166666666674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9-4C6D-B88F-88101B42680A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C9-4C6D-B88F-88101B42680A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0.14360000000000001</c:v>
                </c:pt>
                <c:pt idx="1">
                  <c:v>0.18840000000000001</c:v>
                </c:pt>
                <c:pt idx="2">
                  <c:v>0.22089999999999999</c:v>
                </c:pt>
                <c:pt idx="3">
                  <c:v>0.25409999999999999</c:v>
                </c:pt>
                <c:pt idx="4">
                  <c:v>0.28110000000000002</c:v>
                </c:pt>
                <c:pt idx="5">
                  <c:v>0.2873</c:v>
                </c:pt>
                <c:pt idx="6">
                  <c:v>0.4224</c:v>
                </c:pt>
                <c:pt idx="7">
                  <c:v>0.57719999999999994</c:v>
                </c:pt>
                <c:pt idx="8">
                  <c:v>0.54899999999999993</c:v>
                </c:pt>
                <c:pt idx="9">
                  <c:v>0.65</c:v>
                </c:pt>
                <c:pt idx="10">
                  <c:v>0.66709999999999992</c:v>
                </c:pt>
                <c:pt idx="11">
                  <c:v>0.56889999999999996</c:v>
                </c:pt>
                <c:pt idx="12">
                  <c:v>0.40083333333333332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C9-4C6D-B88F-88101B42680A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C9-4C6D-B88F-88101B42680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0.53969999999999996</c:v>
                </c:pt>
                <c:pt idx="1">
                  <c:v>0.66890000000000005</c:v>
                </c:pt>
                <c:pt idx="2">
                  <c:v>0.6987000000000001</c:v>
                </c:pt>
                <c:pt idx="3">
                  <c:v>0.70400000000000007</c:v>
                </c:pt>
                <c:pt idx="4">
                  <c:v>0.62519999999999998</c:v>
                </c:pt>
                <c:pt idx="5">
                  <c:v>0.65620000000000001</c:v>
                </c:pt>
                <c:pt idx="6">
                  <c:v>0.76800000000000002</c:v>
                </c:pt>
                <c:pt idx="7">
                  <c:v>0.80730000000000002</c:v>
                </c:pt>
                <c:pt idx="8">
                  <c:v>0.68879999999999997</c:v>
                </c:pt>
                <c:pt idx="9">
                  <c:v>0.72849999999999993</c:v>
                </c:pt>
                <c:pt idx="10">
                  <c:v>0.73599999999999999</c:v>
                </c:pt>
                <c:pt idx="11">
                  <c:v>0.71409999999999996</c:v>
                </c:pt>
                <c:pt idx="12">
                  <c:v>0.69461666666666655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C9-4C6D-B88F-88101B42680A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C9-4C6D-B88F-88101B4268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C9-4C6D-B88F-88101B42680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0.74150000000000005</c:v>
                </c:pt>
                <c:pt idx="1">
                  <c:v>0.79590000000000005</c:v>
                </c:pt>
                <c:pt idx="2">
                  <c:v>0.74109999999999998</c:v>
                </c:pt>
                <c:pt idx="3">
                  <c:v>0.72049999999999992</c:v>
                </c:pt>
                <c:pt idx="4">
                  <c:v>0.64319999999999988</c:v>
                </c:pt>
                <c:pt idx="5">
                  <c:v>0.71959999999999991</c:v>
                </c:pt>
                <c:pt idx="6">
                  <c:v>0.80040000000000011</c:v>
                </c:pt>
                <c:pt idx="7">
                  <c:v>0.83629999999999993</c:v>
                </c:pt>
                <c:pt idx="8">
                  <c:v>0.73620000000000008</c:v>
                </c:pt>
                <c:pt idx="9">
                  <c:v>0.78220000000000001</c:v>
                </c:pt>
                <c:pt idx="10">
                  <c:v>0.77780000000000005</c:v>
                </c:pt>
                <c:pt idx="12">
                  <c:v>0.75390497801351319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C9-4C6D-B88F-88101B426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C9-4C6D-B88F-88101B4268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C9-4C6D-B88F-88101B4268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C9-4C6D-B88F-88101B4268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C9-4C6D-B88F-88101B4268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C9-4C6D-B88F-88101B4268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C9-4C6D-B88F-88101B4268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C9-4C6D-B88F-88101B4268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C9-4C6D-B88F-88101B4268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C9-4C6D-B88F-88101B4268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C9-4C6D-B88F-88101B4268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C9-4C6D-B88F-88101B4268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C9-4C6D-B88F-88101B4268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C9-4C6D-B88F-88101B42680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0.37391143227719126</c:v>
                </c:pt>
                <c:pt idx="1">
                  <c:v>0.18986395574824333</c:v>
                </c:pt>
                <c:pt idx="2">
                  <c:v>6.0684127665664667E-2</c:v>
                </c:pt>
                <c:pt idx="3">
                  <c:v>2.3437499999999778E-2</c:v>
                </c:pt>
                <c:pt idx="4">
                  <c:v>2.8790786948176494E-2</c:v>
                </c:pt>
                <c:pt idx="5">
                  <c:v>9.6616885096007188E-2</c:v>
                </c:pt>
                <c:pt idx="6">
                  <c:v>4.2187500000000044E-2</c:v>
                </c:pt>
                <c:pt idx="7">
                  <c:v>3.5922209835253183E-2</c:v>
                </c:pt>
                <c:pt idx="8">
                  <c:v>6.8815331010453118E-2</c:v>
                </c:pt>
                <c:pt idx="9">
                  <c:v>7.3713109128346055E-2</c:v>
                </c:pt>
                <c:pt idx="10">
                  <c:v>5.6793478260869668E-2</c:v>
                </c:pt>
                <c:pt idx="12">
                  <c:v>8.6783747227351826E-2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C9-4C6D-B88F-88101B42680A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3.7498251014411732E-2</c:v>
                </c:pt>
                <c:pt idx="1">
                  <c:v>9.8550724637681109E-2</c:v>
                </c:pt>
                <c:pt idx="2">
                  <c:v>4.6603587063973828E-2</c:v>
                </c:pt>
                <c:pt idx="3">
                  <c:v>6.8832517430648332E-2</c:v>
                </c:pt>
                <c:pt idx="4">
                  <c:v>2.4530105129021651E-2</c:v>
                </c:pt>
                <c:pt idx="5">
                  <c:v>2.5363351382159838E-2</c:v>
                </c:pt>
                <c:pt idx="6">
                  <c:v>6.1820111435394232E-2</c:v>
                </c:pt>
                <c:pt idx="7">
                  <c:v>5.1552873129636412E-2</c:v>
                </c:pt>
                <c:pt idx="8">
                  <c:v>6.0501296456352716E-2</c:v>
                </c:pt>
                <c:pt idx="9">
                  <c:v>0.13116413593637022</c:v>
                </c:pt>
                <c:pt idx="10">
                  <c:v>0.12904630570474684</c:v>
                </c:pt>
                <c:pt idx="12">
                  <c:v>6.6317565187707261E-2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C9-4C6D-B88F-88101B426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299516908213"/>
          <c:y val="0.17797938305654992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13-4D8B-A6A4-B774E399D2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0.16829999999999998</c:v>
                </c:pt>
                <c:pt idx="1">
                  <c:v>0.17620000000000002</c:v>
                </c:pt>
                <c:pt idx="2">
                  <c:v>0.26950000000000002</c:v>
                </c:pt>
                <c:pt idx="3">
                  <c:v>0.26600000000000001</c:v>
                </c:pt>
                <c:pt idx="4">
                  <c:v>0.33960000000000001</c:v>
                </c:pt>
                <c:pt idx="5">
                  <c:v>0.29350000000000004</c:v>
                </c:pt>
                <c:pt idx="6">
                  <c:v>0.34029999999999999</c:v>
                </c:pt>
                <c:pt idx="7">
                  <c:v>0.50109999999999999</c:v>
                </c:pt>
                <c:pt idx="8">
                  <c:v>0.45030000000000003</c:v>
                </c:pt>
                <c:pt idx="9">
                  <c:v>0.55590000000000006</c:v>
                </c:pt>
                <c:pt idx="10">
                  <c:v>0.62290000000000001</c:v>
                </c:pt>
                <c:pt idx="11">
                  <c:v>0.53170000000000006</c:v>
                </c:pt>
                <c:pt idx="12">
                  <c:v>0.37627500000000008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3-4D8B-A6A4-B774E399D2A2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13-4D8B-A6A4-B774E399D2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0.49219999999999997</c:v>
                </c:pt>
                <c:pt idx="1">
                  <c:v>0.63170000000000004</c:v>
                </c:pt>
                <c:pt idx="2">
                  <c:v>0.63300000000000001</c:v>
                </c:pt>
                <c:pt idx="3">
                  <c:v>0.61180000000000001</c:v>
                </c:pt>
                <c:pt idx="4">
                  <c:v>0.5423</c:v>
                </c:pt>
                <c:pt idx="5">
                  <c:v>0.5756</c:v>
                </c:pt>
                <c:pt idx="6">
                  <c:v>0.63270000000000004</c:v>
                </c:pt>
                <c:pt idx="7">
                  <c:v>0.72010000000000007</c:v>
                </c:pt>
                <c:pt idx="8">
                  <c:v>0.60599999999999998</c:v>
                </c:pt>
                <c:pt idx="9">
                  <c:v>0.63700000000000001</c:v>
                </c:pt>
                <c:pt idx="10">
                  <c:v>0.65410000000000001</c:v>
                </c:pt>
                <c:pt idx="11">
                  <c:v>0.63149999999999995</c:v>
                </c:pt>
                <c:pt idx="12">
                  <c:v>0.61399999999999999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13-4D8B-A6A4-B774E399D2A2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13-4D8B-A6A4-B774E399D2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0.65670000000000006</c:v>
                </c:pt>
                <c:pt idx="1">
                  <c:v>0.73430000000000006</c:v>
                </c:pt>
                <c:pt idx="2">
                  <c:v>0.70069999999999988</c:v>
                </c:pt>
                <c:pt idx="3">
                  <c:v>0.69530000000000003</c:v>
                </c:pt>
                <c:pt idx="4">
                  <c:v>0.60350000000000004</c:v>
                </c:pt>
                <c:pt idx="5">
                  <c:v>0.63580000000000003</c:v>
                </c:pt>
                <c:pt idx="6">
                  <c:v>0.72400000000000009</c:v>
                </c:pt>
                <c:pt idx="7">
                  <c:v>0.84609999999999996</c:v>
                </c:pt>
                <c:pt idx="8">
                  <c:v>0.72750000000000004</c:v>
                </c:pt>
                <c:pt idx="9">
                  <c:v>0.73370000000000002</c:v>
                </c:pt>
                <c:pt idx="10">
                  <c:v>0.76749999999999996</c:v>
                </c:pt>
                <c:pt idx="12">
                  <c:v>0.71088460127294284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13-4D8B-A6A4-B774E399D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13-4D8B-A6A4-B774E399D2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13-4D8B-A6A4-B774E399D2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13-4D8B-A6A4-B774E399D2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13-4D8B-A6A4-B774E399D2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13-4D8B-A6A4-B774E399D2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13-4D8B-A6A4-B774E399D2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13-4D8B-A6A4-B774E399D2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13-4D8B-A6A4-B774E399D2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13-4D8B-A6A4-B774E399D2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13-4D8B-A6A4-B774E399D2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13-4D8B-A6A4-B774E399D2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13-4D8B-A6A4-B774E399D2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13-4D8B-A6A4-B774E399D2A2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0.33421373425436829</c:v>
                </c:pt>
                <c:pt idx="1">
                  <c:v>0.16241886971663777</c:v>
                </c:pt>
                <c:pt idx="2">
                  <c:v>0.10695102685623992</c:v>
                </c:pt>
                <c:pt idx="3">
                  <c:v>0.13648251062438699</c:v>
                </c:pt>
                <c:pt idx="4">
                  <c:v>0.11285266457680265</c:v>
                </c:pt>
                <c:pt idx="5">
                  <c:v>0.10458651841556632</c:v>
                </c:pt>
                <c:pt idx="6">
                  <c:v>0.14430219693377588</c:v>
                </c:pt>
                <c:pt idx="7">
                  <c:v>0.17497569781974698</c:v>
                </c:pt>
                <c:pt idx="8">
                  <c:v>0.20049504950495067</c:v>
                </c:pt>
                <c:pt idx="9">
                  <c:v>0.15180533751962333</c:v>
                </c:pt>
                <c:pt idx="10">
                  <c:v>0.17336798654639951</c:v>
                </c:pt>
                <c:pt idx="12">
                  <c:v>0.15988538224253968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13-4D8B-A6A4-B774E399D2A2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-6.8510638297872184E-2</c:v>
                </c:pt>
                <c:pt idx="1">
                  <c:v>4.378109452736334E-2</c:v>
                </c:pt>
                <c:pt idx="2">
                  <c:v>1.1549011115923102E-2</c:v>
                </c:pt>
                <c:pt idx="3">
                  <c:v>0.10698933290877255</c:v>
                </c:pt>
                <c:pt idx="4">
                  <c:v>3.3921535035120742E-2</c:v>
                </c:pt>
                <c:pt idx="5">
                  <c:v>-8.4521238300935941E-2</c:v>
                </c:pt>
                <c:pt idx="6">
                  <c:v>9.6778653394191672E-4</c:v>
                </c:pt>
                <c:pt idx="7">
                  <c:v>0.19522531430993051</c:v>
                </c:pt>
                <c:pt idx="8">
                  <c:v>0.11255543661110257</c:v>
                </c:pt>
                <c:pt idx="9">
                  <c:v>0.19087810420386297</c:v>
                </c:pt>
                <c:pt idx="10">
                  <c:v>0.13771123628817072</c:v>
                </c:pt>
                <c:pt idx="12">
                  <c:v>5.949539353694866E-2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213-4D8B-A6A4-B774E399D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270324074074074"/>
          <c:w val="0.8924044685990338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43-4A38-B8EF-B70BA6F0D54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mens'!$G$119:$G$131</c:f>
              <c:numCache>
                <c:formatCode>0.0%</c:formatCode>
                <c:ptCount val="13"/>
                <c:pt idx="0">
                  <c:v>0.624</c:v>
                </c:pt>
                <c:pt idx="1">
                  <c:v>0.73430000000000006</c:v>
                </c:pt>
                <c:pt idx="2">
                  <c:v>0.63479999999999992</c:v>
                </c:pt>
                <c:pt idx="3">
                  <c:v>0.50749999999999995</c:v>
                </c:pt>
                <c:pt idx="4">
                  <c:v>0.68359999999999999</c:v>
                </c:pt>
                <c:pt idx="5">
                  <c:v>0.36869999999999997</c:v>
                </c:pt>
                <c:pt idx="6">
                  <c:v>0.28389999999999999</c:v>
                </c:pt>
                <c:pt idx="7">
                  <c:v>0.48430000000000001</c:v>
                </c:pt>
                <c:pt idx="8">
                  <c:v>0.40649999999999997</c:v>
                </c:pt>
                <c:pt idx="9">
                  <c:v>0.45169999999999999</c:v>
                </c:pt>
                <c:pt idx="10">
                  <c:v>0.51890000000000003</c:v>
                </c:pt>
                <c:pt idx="11">
                  <c:v>0.48039999999999999</c:v>
                </c:pt>
                <c:pt idx="12">
                  <c:v>0.51488333333333336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43-4A38-B8EF-B70BA6F0D54E}"/>
            </c:ext>
          </c:extLst>
        </c:ser>
        <c:ser>
          <c:idx val="0"/>
          <c:order val="1"/>
          <c:tx>
            <c:strRef>
              <c:f>'tasa de ocupación evol mens'!$I$117:$J$117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43-4A38-B8EF-B70BA6F0D54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mens'!$I$119:$I$131</c:f>
              <c:numCache>
                <c:formatCode>0.0%</c:formatCode>
                <c:ptCount val="13"/>
                <c:pt idx="0">
                  <c:v>0.51300000000000001</c:v>
                </c:pt>
                <c:pt idx="1">
                  <c:v>0.58329999999999993</c:v>
                </c:pt>
                <c:pt idx="2">
                  <c:v>0.57320000000000004</c:v>
                </c:pt>
                <c:pt idx="3">
                  <c:v>0.51200000000000001</c:v>
                </c:pt>
                <c:pt idx="4">
                  <c:v>0.4178</c:v>
                </c:pt>
                <c:pt idx="5">
                  <c:v>0.43450000000000005</c:v>
                </c:pt>
                <c:pt idx="6">
                  <c:v>0.4788</c:v>
                </c:pt>
                <c:pt idx="7">
                  <c:v>0.53129999999999999</c:v>
                </c:pt>
                <c:pt idx="8">
                  <c:v>0.48009999999999997</c:v>
                </c:pt>
                <c:pt idx="9">
                  <c:v>0.55169999999999997</c:v>
                </c:pt>
                <c:pt idx="10">
                  <c:v>0.60870000000000002</c:v>
                </c:pt>
                <c:pt idx="11">
                  <c:v>0.61360000000000003</c:v>
                </c:pt>
                <c:pt idx="12">
                  <c:v>0.52483333333333337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43-4A38-B8EF-B70BA6F0D54E}"/>
            </c:ext>
          </c:extLst>
        </c:ser>
        <c:ser>
          <c:idx val="1"/>
          <c:order val="2"/>
          <c:tx>
            <c:strRef>
              <c:f>'tasa de ocupación evol mens'!$K$117:$L$117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43-4A38-B8EF-B70BA6F0D54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mens'!$K$119:$K$131</c:f>
              <c:numCache>
                <c:formatCode>0.0%</c:formatCode>
                <c:ptCount val="13"/>
                <c:pt idx="0">
                  <c:v>0.62680000000000002</c:v>
                </c:pt>
                <c:pt idx="1">
                  <c:v>0.62419999999999998</c:v>
                </c:pt>
                <c:pt idx="2">
                  <c:v>0.60389999999999999</c:v>
                </c:pt>
                <c:pt idx="3">
                  <c:v>0.51129999999999998</c:v>
                </c:pt>
                <c:pt idx="4">
                  <c:v>0.49259999999999998</c:v>
                </c:pt>
                <c:pt idx="5">
                  <c:v>0.53890000000000005</c:v>
                </c:pt>
                <c:pt idx="6">
                  <c:v>0.54200000000000004</c:v>
                </c:pt>
                <c:pt idx="7">
                  <c:v>0.57950000000000002</c:v>
                </c:pt>
                <c:pt idx="8">
                  <c:v>0.52439999999999998</c:v>
                </c:pt>
                <c:pt idx="9">
                  <c:v>0.5484</c:v>
                </c:pt>
                <c:pt idx="10">
                  <c:v>0.64639999999999997</c:v>
                </c:pt>
                <c:pt idx="12">
                  <c:v>0.56696530897588704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43-4A38-B8EF-B70BA6F0D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43-4A38-B8EF-B70BA6F0D5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43-4A38-B8EF-B70BA6F0D5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43-4A38-B8EF-B70BA6F0D5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43-4A38-B8EF-B70BA6F0D5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43-4A38-B8EF-B70BA6F0D5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43-4A38-B8EF-B70BA6F0D5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43-4A38-B8EF-B70BA6F0D5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43-4A38-B8EF-B70BA6F0D5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43-4A38-B8EF-B70BA6F0D5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43-4A38-B8EF-B70BA6F0D5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43-4A38-B8EF-B70BA6F0D5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43-4A38-B8EF-B70BA6F0D5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43-4A38-B8EF-B70BA6F0D54E}"/>
              </c:ext>
            </c:extLst>
          </c:dPt>
          <c:cat>
            <c:strRef>
              <c:f>'tasa de ocupación evol mens'!$B$119:$B$130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mens'!$L$119:$L$131</c:f>
              <c:numCache>
                <c:formatCode>0.0%</c:formatCode>
                <c:ptCount val="13"/>
                <c:pt idx="0">
                  <c:v>0.22183235867446394</c:v>
                </c:pt>
                <c:pt idx="1">
                  <c:v>7.0118292473855703E-2</c:v>
                </c:pt>
                <c:pt idx="2">
                  <c:v>5.3558967201674745E-2</c:v>
                </c:pt>
                <c:pt idx="3">
                  <c:v>-1.3671875000000888E-3</c:v>
                </c:pt>
                <c:pt idx="4">
                  <c:v>0.17903303015797034</c:v>
                </c:pt>
                <c:pt idx="5">
                  <c:v>0.24027617951668589</c:v>
                </c:pt>
                <c:pt idx="6">
                  <c:v>0.13199665831244789</c:v>
                </c:pt>
                <c:pt idx="7">
                  <c:v>9.0720873329569018E-2</c:v>
                </c:pt>
                <c:pt idx="8">
                  <c:v>9.2272443240991375E-2</c:v>
                </c:pt>
                <c:pt idx="9">
                  <c:v>-5.9815116911364763E-3</c:v>
                </c:pt>
                <c:pt idx="10">
                  <c:v>6.1935271890914967E-2</c:v>
                </c:pt>
                <c:pt idx="12">
                  <c:v>9.8957466507545444E-2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43-4A38-B8EF-B70BA6F0D54E}"/>
            </c:ext>
          </c:extLst>
        </c:ser>
        <c:ser>
          <c:idx val="4"/>
          <c:order val="4"/>
          <c:tx>
            <c:strRef>
              <c:f>'tasa de ocupación evol mens'!$M$118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mens'!$M$119:$M$131</c:f>
              <c:numCache>
                <c:formatCode>0.0%</c:formatCode>
                <c:ptCount val="13"/>
                <c:pt idx="0">
                  <c:v>1.5060728744939134E-2</c:v>
                </c:pt>
                <c:pt idx="1">
                  <c:v>-1.1872724394491163E-2</c:v>
                </c:pt>
                <c:pt idx="2">
                  <c:v>1.9756838905775176E-2</c:v>
                </c:pt>
                <c:pt idx="3">
                  <c:v>-5.0686966208689177E-2</c:v>
                </c:pt>
                <c:pt idx="4">
                  <c:v>-0.16593294954283788</c:v>
                </c:pt>
                <c:pt idx="5">
                  <c:v>-0.14757987978487808</c:v>
                </c:pt>
                <c:pt idx="6">
                  <c:v>6.3996859049862742E-2</c:v>
                </c:pt>
                <c:pt idx="7">
                  <c:v>0.22412336290663282</c:v>
                </c:pt>
                <c:pt idx="8">
                  <c:v>0.2138888888888888</c:v>
                </c:pt>
                <c:pt idx="9">
                  <c:v>7.1512309495896709E-2</c:v>
                </c:pt>
                <c:pt idx="10">
                  <c:v>0.284068335319825</c:v>
                </c:pt>
                <c:pt idx="12">
                  <c:v>3.1110930022177907E-2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43-4A38-B8EF-B70BA6F0D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08706521739130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0F-4FFC-89BB-EE22A6875E0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mens'!$G$141:$G$153</c:f>
              <c:numCache>
                <c:formatCode>0.0%</c:formatCode>
                <c:ptCount val="13"/>
                <c:pt idx="0">
                  <c:v>0.47119999999999995</c:v>
                </c:pt>
                <c:pt idx="1">
                  <c:v>0.44819999999999999</c:v>
                </c:pt>
                <c:pt idx="2">
                  <c:v>0.5746</c:v>
                </c:pt>
                <c:pt idx="3">
                  <c:v>0.29960000000000003</c:v>
                </c:pt>
                <c:pt idx="4">
                  <c:v>0.60699999999999998</c:v>
                </c:pt>
                <c:pt idx="5">
                  <c:v>0.49209999999999998</c:v>
                </c:pt>
                <c:pt idx="6">
                  <c:v>0.32590000000000002</c:v>
                </c:pt>
                <c:pt idx="7">
                  <c:v>0.32850000000000001</c:v>
                </c:pt>
                <c:pt idx="8">
                  <c:v>0.49880000000000002</c:v>
                </c:pt>
                <c:pt idx="9">
                  <c:v>0.59729999999999994</c:v>
                </c:pt>
                <c:pt idx="10">
                  <c:v>0.63890000000000002</c:v>
                </c:pt>
                <c:pt idx="11">
                  <c:v>0.66269999999999996</c:v>
                </c:pt>
                <c:pt idx="12">
                  <c:v>0.49540000000000001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F-4FFC-89BB-EE22A6875E04}"/>
            </c:ext>
          </c:extLst>
        </c:ser>
        <c:ser>
          <c:idx val="0"/>
          <c:order val="1"/>
          <c:tx>
            <c:strRef>
              <c:f>'tasa de ocupación evol mens'!$I$139:$J$139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0F-4FFC-89BB-EE22A6875E0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mens'!$I$141:$I$153</c:f>
              <c:numCache>
                <c:formatCode>0.0%</c:formatCode>
                <c:ptCount val="13"/>
                <c:pt idx="0">
                  <c:v>0.60939999999999994</c:v>
                </c:pt>
                <c:pt idx="1">
                  <c:v>0.53249999999999997</c:v>
                </c:pt>
                <c:pt idx="2">
                  <c:v>0.68079999999999996</c:v>
                </c:pt>
                <c:pt idx="3">
                  <c:v>0.58340000000000003</c:v>
                </c:pt>
                <c:pt idx="4">
                  <c:v>0.48399999999999999</c:v>
                </c:pt>
                <c:pt idx="5">
                  <c:v>0.52359999999999995</c:v>
                </c:pt>
                <c:pt idx="6">
                  <c:v>0.6835</c:v>
                </c:pt>
                <c:pt idx="7">
                  <c:v>0.63739999999999997</c:v>
                </c:pt>
                <c:pt idx="8">
                  <c:v>0.61159999999999992</c:v>
                </c:pt>
                <c:pt idx="9">
                  <c:v>0.67049999999999998</c:v>
                </c:pt>
                <c:pt idx="10">
                  <c:v>0.71510000000000007</c:v>
                </c:pt>
                <c:pt idx="11">
                  <c:v>0.67530000000000001</c:v>
                </c:pt>
                <c:pt idx="12">
                  <c:v>0.61725833333333335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0F-4FFC-89BB-EE22A6875E04}"/>
            </c:ext>
          </c:extLst>
        </c:ser>
        <c:ser>
          <c:idx val="1"/>
          <c:order val="2"/>
          <c:tx>
            <c:strRef>
              <c:f>'tasa de ocupación evol mens'!$K$139:$L$139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0F-4FFC-89BB-EE22A6875E0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mens'!$K$141:$K$153</c:f>
              <c:numCache>
                <c:formatCode>0.0%</c:formatCode>
                <c:ptCount val="13"/>
                <c:pt idx="0">
                  <c:v>0.75129999999999997</c:v>
                </c:pt>
                <c:pt idx="1">
                  <c:v>0.75580000000000003</c:v>
                </c:pt>
                <c:pt idx="2">
                  <c:v>0.73919999999999997</c:v>
                </c:pt>
                <c:pt idx="3">
                  <c:v>0.59920000000000007</c:v>
                </c:pt>
                <c:pt idx="4">
                  <c:v>0.5806</c:v>
                </c:pt>
                <c:pt idx="5">
                  <c:v>0.55289999999999995</c:v>
                </c:pt>
                <c:pt idx="6">
                  <c:v>0.65329999999999999</c:v>
                </c:pt>
                <c:pt idx="7">
                  <c:v>0.64</c:v>
                </c:pt>
                <c:pt idx="8">
                  <c:v>0.62570000000000003</c:v>
                </c:pt>
                <c:pt idx="9">
                  <c:v>0.64209999999999989</c:v>
                </c:pt>
                <c:pt idx="10">
                  <c:v>0.65439999999999998</c:v>
                </c:pt>
                <c:pt idx="12">
                  <c:v>0.65340625062486257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0F-4FFC-89BB-EE22A6875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0F-4FFC-89BB-EE22A6875E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0F-4FFC-89BB-EE22A6875E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0F-4FFC-89BB-EE22A6875E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0F-4FFC-89BB-EE22A6875E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0F-4FFC-89BB-EE22A6875E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0F-4FFC-89BB-EE22A6875E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0F-4FFC-89BB-EE22A6875E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0F-4FFC-89BB-EE22A6875E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0F-4FFC-89BB-EE22A6875E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0F-4FFC-89BB-EE22A6875E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0F-4FFC-89BB-EE22A6875E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0F-4FFC-89BB-EE22A6875E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0F-4FFC-89BB-EE22A6875E04}"/>
              </c:ext>
            </c:extLst>
          </c:dPt>
          <c:cat>
            <c:strRef>
              <c:f>'tasa de ocupación evol mens'!$B$141:$B$152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mens'!$L$141:$L$153</c:f>
              <c:numCache>
                <c:formatCode>0.0%</c:formatCode>
                <c:ptCount val="13"/>
                <c:pt idx="0">
                  <c:v>0.23285198555956677</c:v>
                </c:pt>
                <c:pt idx="1">
                  <c:v>0.41934272300469488</c:v>
                </c:pt>
                <c:pt idx="2">
                  <c:v>8.5781433607520663E-2</c:v>
                </c:pt>
                <c:pt idx="3">
                  <c:v>2.7082619129242369E-2</c:v>
                </c:pt>
                <c:pt idx="4">
                  <c:v>0.1995867768595041</c:v>
                </c:pt>
                <c:pt idx="5">
                  <c:v>5.5958747135217646E-2</c:v>
                </c:pt>
                <c:pt idx="6">
                  <c:v>-4.4184345281638615E-2</c:v>
                </c:pt>
                <c:pt idx="7">
                  <c:v>4.0790712268592433E-3</c:v>
                </c:pt>
                <c:pt idx="8">
                  <c:v>2.3054283845650891E-2</c:v>
                </c:pt>
                <c:pt idx="9">
                  <c:v>-4.2356450410141799E-2</c:v>
                </c:pt>
                <c:pt idx="10">
                  <c:v>-8.4883233114249834E-2</c:v>
                </c:pt>
                <c:pt idx="12">
                  <c:v>6.4745274214640602E-2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0F-4FFC-89BB-EE22A6875E04}"/>
            </c:ext>
          </c:extLst>
        </c:ser>
        <c:ser>
          <c:idx val="4"/>
          <c:order val="4"/>
          <c:tx>
            <c:strRef>
              <c:f>'tasa de ocupación evol mens'!$M$140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mens'!$M$141:$M$153</c:f>
              <c:numCache>
                <c:formatCode>0.0%</c:formatCode>
                <c:ptCount val="13"/>
                <c:pt idx="0">
                  <c:v>0.21687722708130863</c:v>
                </c:pt>
                <c:pt idx="1">
                  <c:v>0.13500525604445102</c:v>
                </c:pt>
                <c:pt idx="2">
                  <c:v>0.14836103775050469</c:v>
                </c:pt>
                <c:pt idx="3">
                  <c:v>-2.9163966299416533E-2</c:v>
                </c:pt>
                <c:pt idx="4">
                  <c:v>4.4996400287977023E-2</c:v>
                </c:pt>
                <c:pt idx="5">
                  <c:v>-3.5583464154892885E-2</c:v>
                </c:pt>
                <c:pt idx="6">
                  <c:v>7.6454111056187157E-2</c:v>
                </c:pt>
                <c:pt idx="7">
                  <c:v>-1.9607843137254943E-2</c:v>
                </c:pt>
                <c:pt idx="8">
                  <c:v>2.3054283845650891E-2</c:v>
                </c:pt>
                <c:pt idx="9">
                  <c:v>9.4799658994032088E-2</c:v>
                </c:pt>
                <c:pt idx="10">
                  <c:v>-4.4119884375475316E-3</c:v>
                </c:pt>
                <c:pt idx="12">
                  <c:v>5.8994313696261846E-2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0F-4FFC-89BB-EE22A6875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84-4169-8394-8162C5F2C78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mens'!$G$163:$G$175</c:f>
              <c:numCache>
                <c:formatCode>0.0%</c:formatCode>
                <c:ptCount val="13"/>
                <c:pt idx="0">
                  <c:v>0.1094</c:v>
                </c:pt>
                <c:pt idx="1">
                  <c:v>0.13150000000000001</c:v>
                </c:pt>
                <c:pt idx="2">
                  <c:v>0.14410000000000001</c:v>
                </c:pt>
                <c:pt idx="3">
                  <c:v>0.1641</c:v>
                </c:pt>
                <c:pt idx="4">
                  <c:v>0.15640000000000001</c:v>
                </c:pt>
                <c:pt idx="5">
                  <c:v>0.20629999999999998</c:v>
                </c:pt>
                <c:pt idx="6">
                  <c:v>0.33909999999999996</c:v>
                </c:pt>
                <c:pt idx="7">
                  <c:v>0.44990000000000002</c:v>
                </c:pt>
                <c:pt idx="8">
                  <c:v>0.41609999999999997</c:v>
                </c:pt>
                <c:pt idx="9">
                  <c:v>0.50619999999999998</c:v>
                </c:pt>
                <c:pt idx="10">
                  <c:v>0.56119999999999992</c:v>
                </c:pt>
                <c:pt idx="11">
                  <c:v>0.50529999999999997</c:v>
                </c:pt>
                <c:pt idx="12">
                  <c:v>0.30746666666666667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84-4169-8394-8162C5F2C780}"/>
            </c:ext>
          </c:extLst>
        </c:ser>
        <c:ser>
          <c:idx val="0"/>
          <c:order val="1"/>
          <c:tx>
            <c:strRef>
              <c:f>'tasa de ocupación evol mens'!$I$161:$J$161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84-4169-8394-8162C5F2C78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mens'!$I$163:$I$175</c:f>
              <c:numCache>
                <c:formatCode>0.0%</c:formatCode>
                <c:ptCount val="13"/>
                <c:pt idx="0">
                  <c:v>0.53590000000000004</c:v>
                </c:pt>
                <c:pt idx="1">
                  <c:v>0.60719999999999996</c:v>
                </c:pt>
                <c:pt idx="2">
                  <c:v>0.59439999999999993</c:v>
                </c:pt>
                <c:pt idx="3">
                  <c:v>0.57950000000000002</c:v>
                </c:pt>
                <c:pt idx="4">
                  <c:v>0.47889999999999999</c:v>
                </c:pt>
                <c:pt idx="5">
                  <c:v>0.50590000000000002</c:v>
                </c:pt>
                <c:pt idx="6">
                  <c:v>0.65410000000000001</c:v>
                </c:pt>
                <c:pt idx="7">
                  <c:v>0.66689999999999994</c:v>
                </c:pt>
                <c:pt idx="8">
                  <c:v>0.53010000000000002</c:v>
                </c:pt>
                <c:pt idx="9">
                  <c:v>0.57169999999999999</c:v>
                </c:pt>
                <c:pt idx="10">
                  <c:v>0.61399999999999999</c:v>
                </c:pt>
                <c:pt idx="11">
                  <c:v>0.59660000000000002</c:v>
                </c:pt>
                <c:pt idx="12">
                  <c:v>0.5779333333333333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84-4169-8394-8162C5F2C780}"/>
            </c:ext>
          </c:extLst>
        </c:ser>
        <c:ser>
          <c:idx val="1"/>
          <c:order val="2"/>
          <c:tx>
            <c:strRef>
              <c:f>'tasa de ocupación evol mens'!$K$161:$L$161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84-4169-8394-8162C5F2C78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mens'!$K$163:$K$175</c:f>
              <c:numCache>
                <c:formatCode>0.0%</c:formatCode>
                <c:ptCount val="13"/>
                <c:pt idx="0">
                  <c:v>0.61649999999999994</c:v>
                </c:pt>
                <c:pt idx="1">
                  <c:v>0.68030000000000002</c:v>
                </c:pt>
                <c:pt idx="2">
                  <c:v>0.63200000000000001</c:v>
                </c:pt>
                <c:pt idx="3">
                  <c:v>0.5827</c:v>
                </c:pt>
                <c:pt idx="4">
                  <c:v>0.48149999999999998</c:v>
                </c:pt>
                <c:pt idx="5">
                  <c:v>0.57150000000000001</c:v>
                </c:pt>
                <c:pt idx="6">
                  <c:v>0.66830000000000001</c:v>
                </c:pt>
                <c:pt idx="7">
                  <c:v>0.70459999999999989</c:v>
                </c:pt>
                <c:pt idx="8">
                  <c:v>0.59389999999999998</c:v>
                </c:pt>
                <c:pt idx="9">
                  <c:v>0.63439999999999996</c:v>
                </c:pt>
                <c:pt idx="10">
                  <c:v>0.67959999999999998</c:v>
                </c:pt>
                <c:pt idx="12">
                  <c:v>0.62197521652289123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84-4169-8394-8162C5F2C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84-4169-8394-8162C5F2C7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84-4169-8394-8162C5F2C7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84-4169-8394-8162C5F2C7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84-4169-8394-8162C5F2C7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84-4169-8394-8162C5F2C7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84-4169-8394-8162C5F2C7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84-4169-8394-8162C5F2C7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84-4169-8394-8162C5F2C7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84-4169-8394-8162C5F2C7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84-4169-8394-8162C5F2C7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84-4169-8394-8162C5F2C7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84-4169-8394-8162C5F2C7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84-4169-8394-8162C5F2C780}"/>
              </c:ext>
            </c:extLst>
          </c:dPt>
          <c:cat>
            <c:strRef>
              <c:f>'tasa de ocupación evol mens'!$B$163:$B$174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mens'!$L$163:$L$175</c:f>
              <c:numCache>
                <c:formatCode>0.0%</c:formatCode>
                <c:ptCount val="13"/>
                <c:pt idx="0">
                  <c:v>0.15040119425265885</c:v>
                </c:pt>
                <c:pt idx="1">
                  <c:v>0.12038866930171288</c:v>
                </c:pt>
                <c:pt idx="2">
                  <c:v>6.325706594885605E-2</c:v>
                </c:pt>
                <c:pt idx="3">
                  <c:v>5.5220017256254472E-3</c:v>
                </c:pt>
                <c:pt idx="4">
                  <c:v>5.429108373355529E-3</c:v>
                </c:pt>
                <c:pt idx="5">
                  <c:v>0.12966989523621275</c:v>
                </c:pt>
                <c:pt idx="6">
                  <c:v>2.1709218773887873E-2</c:v>
                </c:pt>
                <c:pt idx="7">
                  <c:v>5.6530214424951097E-2</c:v>
                </c:pt>
                <c:pt idx="8">
                  <c:v>0.1203546500660253</c:v>
                </c:pt>
                <c:pt idx="9">
                  <c:v>0.10967290536994923</c:v>
                </c:pt>
                <c:pt idx="10">
                  <c:v>0.10684039087947883</c:v>
                </c:pt>
                <c:pt idx="12">
                  <c:v>7.915757040400595E-2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84-4169-8394-8162C5F2C780}"/>
            </c:ext>
          </c:extLst>
        </c:ser>
        <c:ser>
          <c:idx val="4"/>
          <c:order val="4"/>
          <c:tx>
            <c:strRef>
              <c:f>'tasa de ocupación evol mens'!$M$162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mens'!$M$163:$M$175</c:f>
              <c:numCache>
                <c:formatCode>0.0%</c:formatCode>
                <c:ptCount val="13"/>
                <c:pt idx="0">
                  <c:v>-6.0070132642171203E-2</c:v>
                </c:pt>
                <c:pt idx="1">
                  <c:v>1.6435081428357812E-2</c:v>
                </c:pt>
                <c:pt idx="2">
                  <c:v>-5.1943963481818622E-3</c:v>
                </c:pt>
                <c:pt idx="3">
                  <c:v>1.1983327544286215E-2</c:v>
                </c:pt>
                <c:pt idx="4">
                  <c:v>-9.5434905128686909E-2</c:v>
                </c:pt>
                <c:pt idx="5">
                  <c:v>-7.0126911812561032E-2</c:v>
                </c:pt>
                <c:pt idx="6">
                  <c:v>-2.0087976539589492E-2</c:v>
                </c:pt>
                <c:pt idx="7">
                  <c:v>-3.9923695326338882E-2</c:v>
                </c:pt>
                <c:pt idx="8">
                  <c:v>1.3654207202594026E-2</c:v>
                </c:pt>
                <c:pt idx="9">
                  <c:v>8.7605006000343044E-2</c:v>
                </c:pt>
                <c:pt idx="10">
                  <c:v>0.12145214521452141</c:v>
                </c:pt>
                <c:pt idx="12">
                  <c:v>-5.2232856063112454E-3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84-4169-8394-8162C5F2C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5-49F9-BA93-1B4311B069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0.15060000000000001</c:v>
                </c:pt>
                <c:pt idx="1">
                  <c:v>0.2455</c:v>
                </c:pt>
                <c:pt idx="2">
                  <c:v>0.2727</c:v>
                </c:pt>
                <c:pt idx="3">
                  <c:v>0.31980000000000003</c:v>
                </c:pt>
                <c:pt idx="4">
                  <c:v>0.39229999999999998</c:v>
                </c:pt>
                <c:pt idx="5">
                  <c:v>0.34250000000000003</c:v>
                </c:pt>
                <c:pt idx="6">
                  <c:v>0.4894</c:v>
                </c:pt>
                <c:pt idx="7">
                  <c:v>0.66819999999999991</c:v>
                </c:pt>
                <c:pt idx="8">
                  <c:v>0.63950000000000007</c:v>
                </c:pt>
                <c:pt idx="9">
                  <c:v>0.73019999999999996</c:v>
                </c:pt>
                <c:pt idx="10">
                  <c:v>0.72849999999999993</c:v>
                </c:pt>
                <c:pt idx="11">
                  <c:v>0.60609999999999997</c:v>
                </c:pt>
                <c:pt idx="12">
                  <c:v>0.4654416666666667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5-49F9-BA93-1B4311B069DE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5-49F9-BA93-1B4311B069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0.5403</c:v>
                </c:pt>
                <c:pt idx="1">
                  <c:v>0.69409999999999994</c:v>
                </c:pt>
                <c:pt idx="2">
                  <c:v>0.76069999999999993</c:v>
                </c:pt>
                <c:pt idx="3">
                  <c:v>0.78290000000000004</c:v>
                </c:pt>
                <c:pt idx="4">
                  <c:v>0.71560000000000001</c:v>
                </c:pt>
                <c:pt idx="5">
                  <c:v>0.7802</c:v>
                </c:pt>
                <c:pt idx="6">
                  <c:v>0.84849999999999992</c:v>
                </c:pt>
                <c:pt idx="7">
                  <c:v>0.89549999999999996</c:v>
                </c:pt>
                <c:pt idx="8">
                  <c:v>0.80840000000000001</c:v>
                </c:pt>
                <c:pt idx="9">
                  <c:v>0.82620000000000005</c:v>
                </c:pt>
                <c:pt idx="10">
                  <c:v>0.82440000000000002</c:v>
                </c:pt>
                <c:pt idx="11">
                  <c:v>0.79760000000000009</c:v>
                </c:pt>
                <c:pt idx="12">
                  <c:v>0.7728666666666667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5-49F9-BA93-1B4311B069DE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C5-49F9-BA93-1B4311B069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0.84870000000000001</c:v>
                </c:pt>
                <c:pt idx="1">
                  <c:v>0.86599999999999999</c:v>
                </c:pt>
                <c:pt idx="2">
                  <c:v>0.80959999999999999</c:v>
                </c:pt>
                <c:pt idx="3">
                  <c:v>0.8034</c:v>
                </c:pt>
                <c:pt idx="4">
                  <c:v>0.76290000000000002</c:v>
                </c:pt>
                <c:pt idx="5">
                  <c:v>0.83400000000000007</c:v>
                </c:pt>
                <c:pt idx="6">
                  <c:v>0.88300000000000001</c:v>
                </c:pt>
                <c:pt idx="7">
                  <c:v>0.93049999999999999</c:v>
                </c:pt>
                <c:pt idx="8">
                  <c:v>0.84099999999999997</c:v>
                </c:pt>
                <c:pt idx="9">
                  <c:v>0.86250000000000004</c:v>
                </c:pt>
                <c:pt idx="10">
                  <c:v>0.85329999999999995</c:v>
                </c:pt>
                <c:pt idx="12">
                  <c:v>0.84499090909090924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C5-49F9-BA93-1B4311B06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C5-49F9-BA93-1B4311B069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C5-49F9-BA93-1B4311B069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C5-49F9-BA93-1B4311B069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C5-49F9-BA93-1B4311B069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C5-49F9-BA93-1B4311B069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C5-49F9-BA93-1B4311B069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C5-49F9-BA93-1B4311B069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C5-49F9-BA93-1B4311B069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C5-49F9-BA93-1B4311B069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5-49F9-BA93-1B4311B069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5-49F9-BA93-1B4311B069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5-49F9-BA93-1B4311B069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C5-49F9-BA93-1B4311B069D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0.57079400333148245</c:v>
                </c:pt>
                <c:pt idx="1">
                  <c:v>0.24765883878403705</c:v>
                </c:pt>
                <c:pt idx="2">
                  <c:v>6.4282897331405353E-2</c:v>
                </c:pt>
                <c:pt idx="3">
                  <c:v>2.6184697917997157E-2</c:v>
                </c:pt>
                <c:pt idx="4">
                  <c:v>6.6098378982671901E-2</c:v>
                </c:pt>
                <c:pt idx="5">
                  <c:v>6.8956677774929531E-2</c:v>
                </c:pt>
                <c:pt idx="6">
                  <c:v>4.0659988214496234E-2</c:v>
                </c:pt>
                <c:pt idx="7">
                  <c:v>3.9084310441094505E-2</c:v>
                </c:pt>
                <c:pt idx="8">
                  <c:v>4.0326571004453138E-2</c:v>
                </c:pt>
                <c:pt idx="9">
                  <c:v>4.3936092955700889E-2</c:v>
                </c:pt>
                <c:pt idx="10">
                  <c:v>3.5055798156234719E-2</c:v>
                </c:pt>
                <c:pt idx="12">
                  <c:v>9.5141252680220445E-2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C5-49F9-BA93-1B4311B069DE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6.8353474320241636E-2</c:v>
                </c:pt>
                <c:pt idx="1">
                  <c:v>9.7452794322646197E-2</c:v>
                </c:pt>
                <c:pt idx="2">
                  <c:v>3.2389696505993326E-2</c:v>
                </c:pt>
                <c:pt idx="3">
                  <c:v>3.1454615483373916E-2</c:v>
                </c:pt>
                <c:pt idx="4">
                  <c:v>4.1928434853865104E-2</c:v>
                </c:pt>
                <c:pt idx="5">
                  <c:v>2.2184091187645638E-2</c:v>
                </c:pt>
                <c:pt idx="6">
                  <c:v>4.3735224586288535E-2</c:v>
                </c:pt>
                <c:pt idx="7">
                  <c:v>3.5614913745130705E-2</c:v>
                </c:pt>
                <c:pt idx="8">
                  <c:v>1.8036557317516078E-2</c:v>
                </c:pt>
                <c:pt idx="9">
                  <c:v>7.2761194029850706E-2</c:v>
                </c:pt>
                <c:pt idx="10">
                  <c:v>9.4816525532460894E-2</c:v>
                </c:pt>
                <c:pt idx="12">
                  <c:v>4.9980164444051844E-2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0C5-49F9-BA93-1B4311B06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6557806549885762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FE-4575-AF0D-F36FC34321D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mens'!$G$185:$G$197</c:f>
              <c:numCache>
                <c:formatCode>0.0%</c:formatCode>
                <c:ptCount val="13"/>
                <c:pt idx="0">
                  <c:v>0.11699999999999999</c:v>
                </c:pt>
                <c:pt idx="1">
                  <c:v>0.20850000000000002</c:v>
                </c:pt>
                <c:pt idx="2">
                  <c:v>0.21179999999999999</c:v>
                </c:pt>
                <c:pt idx="3">
                  <c:v>0.24309999999999998</c:v>
                </c:pt>
                <c:pt idx="4">
                  <c:v>0.23350000000000001</c:v>
                </c:pt>
                <c:pt idx="5">
                  <c:v>0.21129999999999999</c:v>
                </c:pt>
                <c:pt idx="6">
                  <c:v>0.36719999999999997</c:v>
                </c:pt>
                <c:pt idx="7">
                  <c:v>0.32899999999999996</c:v>
                </c:pt>
                <c:pt idx="8">
                  <c:v>0.41539999999999999</c:v>
                </c:pt>
                <c:pt idx="9">
                  <c:v>0.68650000000000011</c:v>
                </c:pt>
                <c:pt idx="10">
                  <c:v>0.77349999999999997</c:v>
                </c:pt>
                <c:pt idx="11">
                  <c:v>0.59530000000000005</c:v>
                </c:pt>
                <c:pt idx="12">
                  <c:v>0.36600833333333332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E-4575-AF0D-F36FC34321D0}"/>
            </c:ext>
          </c:extLst>
        </c:ser>
        <c:ser>
          <c:idx val="0"/>
          <c:order val="1"/>
          <c:tx>
            <c:strRef>
              <c:f>'tasa de ocupación evol mens'!$I$183:$J$183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FE-4575-AF0D-F36FC34321D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mens'!$I$185:$I$197</c:f>
              <c:numCache>
                <c:formatCode>0.0%</c:formatCode>
                <c:ptCount val="13"/>
                <c:pt idx="0">
                  <c:v>0.75379999999999991</c:v>
                </c:pt>
                <c:pt idx="1">
                  <c:v>0.6409999999999999</c:v>
                </c:pt>
                <c:pt idx="2">
                  <c:v>0.63139999999999996</c:v>
                </c:pt>
                <c:pt idx="3">
                  <c:v>0.70450000000000002</c:v>
                </c:pt>
                <c:pt idx="4">
                  <c:v>0.54479999999999995</c:v>
                </c:pt>
                <c:pt idx="5">
                  <c:v>0.61319999999999997</c:v>
                </c:pt>
                <c:pt idx="6">
                  <c:v>0.73530000000000006</c:v>
                </c:pt>
                <c:pt idx="7">
                  <c:v>0.76919999999999999</c:v>
                </c:pt>
                <c:pt idx="8">
                  <c:v>0.56930000000000003</c:v>
                </c:pt>
                <c:pt idx="9">
                  <c:v>0.68040000000000012</c:v>
                </c:pt>
                <c:pt idx="10">
                  <c:v>0.6149</c:v>
                </c:pt>
                <c:pt idx="11">
                  <c:v>0.62259999999999993</c:v>
                </c:pt>
                <c:pt idx="12">
                  <c:v>0.65669999999999995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FE-4575-AF0D-F36FC34321D0}"/>
            </c:ext>
          </c:extLst>
        </c:ser>
        <c:ser>
          <c:idx val="1"/>
          <c:order val="2"/>
          <c:tx>
            <c:strRef>
              <c:f>'tasa de ocupación evol mens'!$K$183:$L$183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FE-4575-AF0D-F36FC34321D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mens'!$K$185:$K$197</c:f>
              <c:numCache>
                <c:formatCode>0.0%</c:formatCode>
                <c:ptCount val="13"/>
                <c:pt idx="0">
                  <c:v>0.66099999999999992</c:v>
                </c:pt>
                <c:pt idx="1">
                  <c:v>0.70290000000000008</c:v>
                </c:pt>
                <c:pt idx="2">
                  <c:v>0.64510000000000001</c:v>
                </c:pt>
                <c:pt idx="3">
                  <c:v>0.75099999999999989</c:v>
                </c:pt>
                <c:pt idx="4">
                  <c:v>0.58350000000000002</c:v>
                </c:pt>
                <c:pt idx="5">
                  <c:v>0.49249999999999999</c:v>
                </c:pt>
                <c:pt idx="6">
                  <c:v>0.7145999999999999</c:v>
                </c:pt>
                <c:pt idx="7">
                  <c:v>0.78560000000000008</c:v>
                </c:pt>
                <c:pt idx="8">
                  <c:v>0.51910000000000001</c:v>
                </c:pt>
                <c:pt idx="9">
                  <c:v>0.62759999999999994</c:v>
                </c:pt>
                <c:pt idx="10">
                  <c:v>0.61280000000000001</c:v>
                </c:pt>
                <c:pt idx="12">
                  <c:v>0.64514947431542202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FE-4575-AF0D-F36FC3432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FE-4575-AF0D-F36FC34321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FE-4575-AF0D-F36FC34321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FE-4575-AF0D-F36FC34321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FE-4575-AF0D-F36FC34321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FE-4575-AF0D-F36FC34321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FE-4575-AF0D-F36FC34321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FE-4575-AF0D-F36FC34321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FE-4575-AF0D-F36FC34321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FE-4575-AF0D-F36FC34321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FE-4575-AF0D-F36FC34321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FE-4575-AF0D-F36FC34321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FE-4575-AF0D-F36FC34321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FE-4575-AF0D-F36FC34321D0}"/>
              </c:ext>
            </c:extLst>
          </c:dPt>
          <c:cat>
            <c:strRef>
              <c:f>'tasa de ocupación evol mens'!$B$185:$B$196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mens'!$L$185:$L$197</c:f>
              <c:numCache>
                <c:formatCode>0.0%</c:formatCode>
                <c:ptCount val="13"/>
                <c:pt idx="0">
                  <c:v>-0.12310957813743695</c:v>
                </c:pt>
                <c:pt idx="1">
                  <c:v>9.656786271450879E-2</c:v>
                </c:pt>
                <c:pt idx="2">
                  <c:v>2.1697814380741365E-2</c:v>
                </c:pt>
                <c:pt idx="3">
                  <c:v>6.6004258339247501E-2</c:v>
                </c:pt>
                <c:pt idx="4">
                  <c:v>7.1035242290748979E-2</c:v>
                </c:pt>
                <c:pt idx="5">
                  <c:v>-0.19683626875407689</c:v>
                </c:pt>
                <c:pt idx="6">
                  <c:v>-2.8151774785801886E-2</c:v>
                </c:pt>
                <c:pt idx="7">
                  <c:v>2.1320852834113557E-2</c:v>
                </c:pt>
                <c:pt idx="8">
                  <c:v>-8.8178464781310417E-2</c:v>
                </c:pt>
                <c:pt idx="9">
                  <c:v>-7.7601410934744486E-2</c:v>
                </c:pt>
                <c:pt idx="10">
                  <c:v>-3.4151894617010514E-3</c:v>
                </c:pt>
                <c:pt idx="12">
                  <c:v>-2.3054870370404879E-2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FE-4575-AF0D-F36FC34321D0}"/>
            </c:ext>
          </c:extLst>
        </c:ser>
        <c:ser>
          <c:idx val="4"/>
          <c:order val="4"/>
          <c:tx>
            <c:strRef>
              <c:f>'tasa de ocupación evol mens'!$M$184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mens'!$M$185:$M$197</c:f>
              <c:numCache>
                <c:formatCode>0.0%</c:formatCode>
                <c:ptCount val="13"/>
                <c:pt idx="0">
                  <c:v>-8.5627334347766149E-2</c:v>
                </c:pt>
                <c:pt idx="1">
                  <c:v>-5.9162093427921225E-2</c:v>
                </c:pt>
                <c:pt idx="2">
                  <c:v>-7.1531375935521169E-2</c:v>
                </c:pt>
                <c:pt idx="3">
                  <c:v>0.11623067776456564</c:v>
                </c:pt>
                <c:pt idx="4">
                  <c:v>-3.6015199074838966E-2</c:v>
                </c:pt>
                <c:pt idx="5">
                  <c:v>-0.33687895516359223</c:v>
                </c:pt>
                <c:pt idx="6">
                  <c:v>-0.21082274986195482</c:v>
                </c:pt>
                <c:pt idx="7">
                  <c:v>-0.17174486030574576</c:v>
                </c:pt>
                <c:pt idx="8">
                  <c:v>-0.26866723020569172</c:v>
                </c:pt>
                <c:pt idx="9">
                  <c:v>-0.20867482032530582</c:v>
                </c:pt>
                <c:pt idx="10">
                  <c:v>-0.17378994202507758</c:v>
                </c:pt>
                <c:pt idx="12">
                  <c:v>-0.14389455594601919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AFE-4575-AF0D-F36FC3432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25917874396137"/>
          <c:y val="0.17558745874587456"/>
          <c:w val="0.8727408212560385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5F-4B1E-836D-4972C2B9651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mens'!$G$207:$G$219</c:f>
              <c:numCache>
                <c:formatCode>0.0%</c:formatCode>
                <c:ptCount val="13"/>
                <c:pt idx="0">
                  <c:v>0.1241</c:v>
                </c:pt>
                <c:pt idx="1">
                  <c:v>0.14849999999999999</c:v>
                </c:pt>
                <c:pt idx="2">
                  <c:v>0.1678</c:v>
                </c:pt>
                <c:pt idx="3">
                  <c:v>0.17960000000000001</c:v>
                </c:pt>
                <c:pt idx="4">
                  <c:v>0.17949999999999999</c:v>
                </c:pt>
                <c:pt idx="5">
                  <c:v>0.24359999999999998</c:v>
                </c:pt>
                <c:pt idx="6">
                  <c:v>0.3785</c:v>
                </c:pt>
                <c:pt idx="7">
                  <c:v>0.49380000000000002</c:v>
                </c:pt>
                <c:pt idx="8">
                  <c:v>0.45409999999999995</c:v>
                </c:pt>
                <c:pt idx="9">
                  <c:v>0.51800000000000002</c:v>
                </c:pt>
                <c:pt idx="10">
                  <c:v>0.5524</c:v>
                </c:pt>
                <c:pt idx="11">
                  <c:v>0.49990000000000001</c:v>
                </c:pt>
                <c:pt idx="12">
                  <c:v>0.32831666666666665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F-4B1E-836D-4972C2B9651B}"/>
            </c:ext>
          </c:extLst>
        </c:ser>
        <c:ser>
          <c:idx val="0"/>
          <c:order val="1"/>
          <c:tx>
            <c:strRef>
              <c:f>'tasa de ocupación evol mens'!$I$205:$J$205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5F-4B1E-836D-4972C2B9651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mens'!$I$207:$I$219</c:f>
              <c:numCache>
                <c:formatCode>0.0%</c:formatCode>
                <c:ptCount val="13"/>
                <c:pt idx="0">
                  <c:v>0.5081</c:v>
                </c:pt>
                <c:pt idx="1">
                  <c:v>0.59570000000000001</c:v>
                </c:pt>
                <c:pt idx="2">
                  <c:v>0.59630000000000005</c:v>
                </c:pt>
                <c:pt idx="3">
                  <c:v>0.59289999999999998</c:v>
                </c:pt>
                <c:pt idx="4">
                  <c:v>0.52770000000000006</c:v>
                </c:pt>
                <c:pt idx="5">
                  <c:v>0.54220000000000002</c:v>
                </c:pt>
                <c:pt idx="6">
                  <c:v>0.70860000000000001</c:v>
                </c:pt>
                <c:pt idx="7">
                  <c:v>0.68640000000000001</c:v>
                </c:pt>
                <c:pt idx="8">
                  <c:v>0.54920000000000002</c:v>
                </c:pt>
                <c:pt idx="9">
                  <c:v>0.5786</c:v>
                </c:pt>
                <c:pt idx="10">
                  <c:v>0.62270000000000003</c:v>
                </c:pt>
                <c:pt idx="11">
                  <c:v>0.59770000000000001</c:v>
                </c:pt>
                <c:pt idx="12">
                  <c:v>0.59217500000000001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5F-4B1E-836D-4972C2B9651B}"/>
            </c:ext>
          </c:extLst>
        </c:ser>
        <c:ser>
          <c:idx val="1"/>
          <c:order val="2"/>
          <c:tx>
            <c:strRef>
              <c:f>'tasa de ocupación evol mens'!$K$205:$L$205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5F-4B1E-836D-4972C2B9651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mens'!$K$207:$K$219</c:f>
              <c:numCache>
                <c:formatCode>0.0%</c:formatCode>
                <c:ptCount val="13"/>
                <c:pt idx="0">
                  <c:v>0.60539999999999994</c:v>
                </c:pt>
                <c:pt idx="1">
                  <c:v>0.69200000000000006</c:v>
                </c:pt>
                <c:pt idx="2">
                  <c:v>0.65139999999999998</c:v>
                </c:pt>
                <c:pt idx="3">
                  <c:v>0.58689999999999998</c:v>
                </c:pt>
                <c:pt idx="4">
                  <c:v>0.49709999999999999</c:v>
                </c:pt>
                <c:pt idx="5">
                  <c:v>0.61280000000000001</c:v>
                </c:pt>
                <c:pt idx="6">
                  <c:v>0.70590000000000008</c:v>
                </c:pt>
                <c:pt idx="7">
                  <c:v>0.73140000000000005</c:v>
                </c:pt>
                <c:pt idx="8">
                  <c:v>0.62259999999999993</c:v>
                </c:pt>
                <c:pt idx="9">
                  <c:v>0.67090000000000005</c:v>
                </c:pt>
                <c:pt idx="10">
                  <c:v>0.71219999999999994</c:v>
                </c:pt>
                <c:pt idx="12">
                  <c:v>0.64408397770962034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5F-4B1E-836D-4972C2B9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5F-4B1E-836D-4972C2B965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5F-4B1E-836D-4972C2B965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5F-4B1E-836D-4972C2B965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5F-4B1E-836D-4972C2B965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5F-4B1E-836D-4972C2B965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5F-4B1E-836D-4972C2B965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5F-4B1E-836D-4972C2B965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5F-4B1E-836D-4972C2B965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5F-4B1E-836D-4972C2B965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5F-4B1E-836D-4972C2B965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5F-4B1E-836D-4972C2B965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5F-4B1E-836D-4972C2B965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5F-4B1E-836D-4972C2B9651B}"/>
              </c:ext>
            </c:extLst>
          </c:dPt>
          <c:cat>
            <c:strRef>
              <c:f>'tasa de ocupación evol mens'!$B$207:$B$218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mens'!$L$207:$L$219</c:f>
              <c:numCache>
                <c:formatCode>0.0%</c:formatCode>
                <c:ptCount val="13"/>
                <c:pt idx="0">
                  <c:v>0.19149773666601044</c:v>
                </c:pt>
                <c:pt idx="1">
                  <c:v>0.16165855296290088</c:v>
                </c:pt>
                <c:pt idx="2">
                  <c:v>9.2403152775448527E-2</c:v>
                </c:pt>
                <c:pt idx="3">
                  <c:v>-1.0119750379490644E-2</c:v>
                </c:pt>
                <c:pt idx="4">
                  <c:v>-5.7987492893689763E-2</c:v>
                </c:pt>
                <c:pt idx="5">
                  <c:v>0.13021025451862789</c:v>
                </c:pt>
                <c:pt idx="6">
                  <c:v>-3.8103302286197627E-3</c:v>
                </c:pt>
                <c:pt idx="7">
                  <c:v>6.5559440559440629E-2</c:v>
                </c:pt>
                <c:pt idx="8">
                  <c:v>0.13364894391842674</c:v>
                </c:pt>
                <c:pt idx="9">
                  <c:v>0.15952298651918428</c:v>
                </c:pt>
                <c:pt idx="10">
                  <c:v>0.14372892243455904</c:v>
                </c:pt>
                <c:pt idx="12">
                  <c:v>8.6931837837354475E-2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5F-4B1E-836D-4972C2B9651B}"/>
            </c:ext>
          </c:extLst>
        </c:ser>
        <c:ser>
          <c:idx val="4"/>
          <c:order val="4"/>
          <c:tx>
            <c:strRef>
              <c:f>'tasa de ocupación evol mens'!$M$206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mens'!$M$207:$M$219</c:f>
              <c:numCache>
                <c:formatCode>0.0%</c:formatCode>
                <c:ptCount val="13"/>
                <c:pt idx="0">
                  <c:v>-9.9241184347567346E-2</c:v>
                </c:pt>
                <c:pt idx="1">
                  <c:v>2.3668639053254559E-2</c:v>
                </c:pt>
                <c:pt idx="2">
                  <c:v>3.3968253968253981E-2</c:v>
                </c:pt>
                <c:pt idx="3">
                  <c:v>2.6407834907310246E-2</c:v>
                </c:pt>
                <c:pt idx="4">
                  <c:v>-9.4700418867237235E-2</c:v>
                </c:pt>
                <c:pt idx="5">
                  <c:v>-1.7161186848436261E-2</c:v>
                </c:pt>
                <c:pt idx="6">
                  <c:v>1.6853932584269815E-2</c:v>
                </c:pt>
                <c:pt idx="7">
                  <c:v>-3.8769877776317463E-2</c:v>
                </c:pt>
                <c:pt idx="8">
                  <c:v>2.4518676978772191E-2</c:v>
                </c:pt>
                <c:pt idx="9">
                  <c:v>0.14059843590615428</c:v>
                </c:pt>
                <c:pt idx="10">
                  <c:v>0.17933432687531048</c:v>
                </c:pt>
                <c:pt idx="12">
                  <c:v>1.4430664486384526E-2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15F-4B1E-836D-4972C2B9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C0-4C13-9613-3357042903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TF'!$C$295:$C$307</c:f>
              <c:numCache>
                <c:formatCode>#,##0</c:formatCode>
                <c:ptCount val="13"/>
                <c:pt idx="0">
                  <c:v>2768</c:v>
                </c:pt>
                <c:pt idx="1">
                  <c:v>2872</c:v>
                </c:pt>
                <c:pt idx="2">
                  <c:v>2378</c:v>
                </c:pt>
                <c:pt idx="3">
                  <c:v>2304</c:v>
                </c:pt>
                <c:pt idx="4">
                  <c:v>1548</c:v>
                </c:pt>
                <c:pt idx="5">
                  <c:v>1591</c:v>
                </c:pt>
                <c:pt idx="6">
                  <c:v>2514</c:v>
                </c:pt>
                <c:pt idx="7">
                  <c:v>2317</c:v>
                </c:pt>
                <c:pt idx="8">
                  <c:v>1734</c:v>
                </c:pt>
                <c:pt idx="9">
                  <c:v>2116</c:v>
                </c:pt>
                <c:pt idx="10">
                  <c:v>3174</c:v>
                </c:pt>
                <c:pt idx="11">
                  <c:v>2367</c:v>
                </c:pt>
                <c:pt idx="12">
                  <c:v>27683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0-4C13-9613-3357042903C3}"/>
            </c:ext>
          </c:extLst>
        </c:ser>
        <c:ser>
          <c:idx val="5"/>
          <c:order val="1"/>
          <c:tx>
            <c:strRef>
              <c:f>'Viajeros entr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C0-4C13-9613-3357042903C3}"/>
              </c:ext>
            </c:extLst>
          </c:dPt>
          <c:val>
            <c:numRef>
              <c:f>'Viajeros entr evol mensu TF'!$G$295:$G$307</c:f>
              <c:numCache>
                <c:formatCode>#,##0</c:formatCode>
                <c:ptCount val="13"/>
                <c:pt idx="0">
                  <c:v>348</c:v>
                </c:pt>
                <c:pt idx="1">
                  <c:v>314</c:v>
                </c:pt>
                <c:pt idx="2">
                  <c:v>443</c:v>
                </c:pt>
                <c:pt idx="3">
                  <c:v>468</c:v>
                </c:pt>
                <c:pt idx="4">
                  <c:v>605</c:v>
                </c:pt>
                <c:pt idx="5">
                  <c:v>496</c:v>
                </c:pt>
                <c:pt idx="6">
                  <c:v>1542</c:v>
                </c:pt>
                <c:pt idx="7">
                  <c:v>1373</c:v>
                </c:pt>
                <c:pt idx="8">
                  <c:v>1296</c:v>
                </c:pt>
                <c:pt idx="9">
                  <c:v>2316</c:v>
                </c:pt>
                <c:pt idx="10">
                  <c:v>2416</c:v>
                </c:pt>
                <c:pt idx="11">
                  <c:v>2395</c:v>
                </c:pt>
                <c:pt idx="12">
                  <c:v>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C0-4C13-9613-3357042903C3}"/>
            </c:ext>
          </c:extLst>
        </c:ser>
        <c:ser>
          <c:idx val="0"/>
          <c:order val="2"/>
          <c:tx>
            <c:strRef>
              <c:f>'Viajeros entr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C0-4C13-9613-3357042903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TF'!$I$295:$I$307</c:f>
              <c:numCache>
                <c:formatCode>#,##0</c:formatCode>
                <c:ptCount val="13"/>
                <c:pt idx="0">
                  <c:v>2305</c:v>
                </c:pt>
                <c:pt idx="1">
                  <c:v>2627</c:v>
                </c:pt>
                <c:pt idx="2">
                  <c:v>2006</c:v>
                </c:pt>
                <c:pt idx="3">
                  <c:v>2278</c:v>
                </c:pt>
                <c:pt idx="4">
                  <c:v>1430</c:v>
                </c:pt>
                <c:pt idx="5">
                  <c:v>1236</c:v>
                </c:pt>
                <c:pt idx="6">
                  <c:v>2676</c:v>
                </c:pt>
                <c:pt idx="7">
                  <c:v>1975</c:v>
                </c:pt>
                <c:pt idx="8">
                  <c:v>1443</c:v>
                </c:pt>
                <c:pt idx="9">
                  <c:v>2325</c:v>
                </c:pt>
                <c:pt idx="10">
                  <c:v>2632</c:v>
                </c:pt>
                <c:pt idx="11">
                  <c:v>2577</c:v>
                </c:pt>
                <c:pt idx="12">
                  <c:v>25510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C0-4C13-9613-3357042903C3}"/>
            </c:ext>
          </c:extLst>
        </c:ser>
        <c:ser>
          <c:idx val="1"/>
          <c:order val="3"/>
          <c:tx>
            <c:strRef>
              <c:f>'Viajeros entr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C0-4C13-9613-3357042903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C0-4C13-9613-3357042903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TF'!$K$295:$K$307</c:f>
              <c:numCache>
                <c:formatCode>#,##0</c:formatCode>
                <c:ptCount val="13"/>
                <c:pt idx="0">
                  <c:v>2843</c:v>
                </c:pt>
                <c:pt idx="1">
                  <c:v>3197</c:v>
                </c:pt>
                <c:pt idx="2">
                  <c:v>2123</c:v>
                </c:pt>
                <c:pt idx="3">
                  <c:v>2553</c:v>
                </c:pt>
                <c:pt idx="4">
                  <c:v>1515</c:v>
                </c:pt>
                <c:pt idx="5">
                  <c:v>1536</c:v>
                </c:pt>
                <c:pt idx="6">
                  <c:v>2560</c:v>
                </c:pt>
                <c:pt idx="7">
                  <c:v>2266</c:v>
                </c:pt>
                <c:pt idx="8">
                  <c:v>1768</c:v>
                </c:pt>
                <c:pt idx="9">
                  <c:v>3090</c:v>
                </c:pt>
                <c:pt idx="10">
                  <c:v>3313</c:v>
                </c:pt>
                <c:pt idx="12">
                  <c:v>26764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C0-4C13-9613-335704290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C0-4C13-9613-3357042903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C0-4C13-9613-3357042903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C0-4C13-9613-3357042903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C0-4C13-9613-3357042903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C0-4C13-9613-3357042903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C0-4C13-9613-3357042903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C0-4C13-9613-3357042903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C0-4C13-9613-3357042903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C0-4C13-9613-3357042903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C0-4C13-9613-3357042903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C0-4C13-9613-3357042903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C0-4C13-9613-3357042903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C0-4C13-9613-3357042903C3}"/>
              </c:ext>
            </c:extLst>
          </c:dPt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TF'!$L$295:$L$307</c:f>
              <c:numCache>
                <c:formatCode>0.0%</c:formatCode>
                <c:ptCount val="13"/>
                <c:pt idx="0">
                  <c:v>0.23340563991323204</c:v>
                </c:pt>
                <c:pt idx="1">
                  <c:v>0.21697754092120292</c:v>
                </c:pt>
                <c:pt idx="2">
                  <c:v>5.8325024925224289E-2</c:v>
                </c:pt>
                <c:pt idx="3">
                  <c:v>0.12071992976294998</c:v>
                </c:pt>
                <c:pt idx="4">
                  <c:v>5.9440559440559371E-2</c:v>
                </c:pt>
                <c:pt idx="5">
                  <c:v>0.24271844660194164</c:v>
                </c:pt>
                <c:pt idx="6">
                  <c:v>-4.3348281016442503E-2</c:v>
                </c:pt>
                <c:pt idx="7">
                  <c:v>0.14734177215189881</c:v>
                </c:pt>
                <c:pt idx="8">
                  <c:v>0.22522522522522515</c:v>
                </c:pt>
                <c:pt idx="9">
                  <c:v>0.32903225806451619</c:v>
                </c:pt>
                <c:pt idx="10">
                  <c:v>0.25873860182370811</c:v>
                </c:pt>
                <c:pt idx="12">
                  <c:v>0.16705184668381801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C0-4C13-9613-3357042903C3}"/>
            </c:ext>
          </c:extLst>
        </c:ser>
        <c:ser>
          <c:idx val="4"/>
          <c:order val="5"/>
          <c:tx>
            <c:strRef>
              <c:f>'Viajeros entr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TF'!$M$295:$M$307</c:f>
              <c:numCache>
                <c:formatCode>0.0%</c:formatCode>
                <c:ptCount val="13"/>
                <c:pt idx="0">
                  <c:v>2.7095375722543391E-2</c:v>
                </c:pt>
                <c:pt idx="1">
                  <c:v>0.11316155988857934</c:v>
                </c:pt>
                <c:pt idx="2">
                  <c:v>-0.10723296888141298</c:v>
                </c:pt>
                <c:pt idx="3">
                  <c:v>0.10807291666666674</c:v>
                </c:pt>
                <c:pt idx="4">
                  <c:v>-2.1317829457364379E-2</c:v>
                </c:pt>
                <c:pt idx="5">
                  <c:v>-3.4569453174104314E-2</c:v>
                </c:pt>
                <c:pt idx="6">
                  <c:v>1.8297533810660349E-2</c:v>
                </c:pt>
                <c:pt idx="7">
                  <c:v>-2.2011221406991854E-2</c:v>
                </c:pt>
                <c:pt idx="8">
                  <c:v>1.9607843137254832E-2</c:v>
                </c:pt>
                <c:pt idx="9">
                  <c:v>0.46030245746691878</c:v>
                </c:pt>
                <c:pt idx="10">
                  <c:v>4.3793320730938889E-2</c:v>
                </c:pt>
                <c:pt idx="12">
                  <c:v>5.719702954653183E-2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C0-4C13-9613-335704290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9111348057882707"/>
          <c:w val="0.86967318840579699"/>
          <c:h val="0.40475648148148147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7-45C8-9D19-6968CBF956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mens'!$G$229:$G$241</c:f>
              <c:numCache>
                <c:formatCode>0.0%</c:formatCode>
                <c:ptCount val="13"/>
                <c:pt idx="0">
                  <c:v>8.1600000000000006E-2</c:v>
                </c:pt>
                <c:pt idx="1">
                  <c:v>8.3499999999999991E-2</c:v>
                </c:pt>
                <c:pt idx="2">
                  <c:v>7.0499999999999993E-2</c:v>
                </c:pt>
                <c:pt idx="3">
                  <c:v>0.1076</c:v>
                </c:pt>
                <c:pt idx="4">
                  <c:v>8.9499999999999996E-2</c:v>
                </c:pt>
                <c:pt idx="5">
                  <c:v>0.1338</c:v>
                </c:pt>
                <c:pt idx="6">
                  <c:v>0.25670000000000004</c:v>
                </c:pt>
                <c:pt idx="7">
                  <c:v>0.37759999999999999</c:v>
                </c:pt>
                <c:pt idx="8">
                  <c:v>0.33889999999999998</c:v>
                </c:pt>
                <c:pt idx="9">
                  <c:v>0.42780000000000001</c:v>
                </c:pt>
                <c:pt idx="10">
                  <c:v>0.51380000000000003</c:v>
                </c:pt>
                <c:pt idx="11">
                  <c:v>0.48420000000000002</c:v>
                </c:pt>
                <c:pt idx="12">
                  <c:v>0.24712500000000001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7-45C8-9D19-6968CBF9564A}"/>
            </c:ext>
          </c:extLst>
        </c:ser>
        <c:ser>
          <c:idx val="0"/>
          <c:order val="1"/>
          <c:tx>
            <c:strRef>
              <c:f>'tasa de ocupación evol mens'!$I$227:$J$227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17-45C8-9D19-6968CBF956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mens'!$I$229:$I$241</c:f>
              <c:numCache>
                <c:formatCode>0.0%</c:formatCode>
                <c:ptCount val="13"/>
                <c:pt idx="0">
                  <c:v>0.51739999999999997</c:v>
                </c:pt>
                <c:pt idx="1">
                  <c:v>0.60560000000000003</c:v>
                </c:pt>
                <c:pt idx="2">
                  <c:v>0.56779999999999997</c:v>
                </c:pt>
                <c:pt idx="3">
                  <c:v>0.52739999999999998</c:v>
                </c:pt>
                <c:pt idx="4">
                  <c:v>0.39419999999999999</c:v>
                </c:pt>
                <c:pt idx="5">
                  <c:v>0.42840000000000006</c:v>
                </c:pt>
                <c:pt idx="6">
                  <c:v>0.54530000000000001</c:v>
                </c:pt>
                <c:pt idx="7">
                  <c:v>0.60560000000000003</c:v>
                </c:pt>
                <c:pt idx="8">
                  <c:v>0.4763</c:v>
                </c:pt>
                <c:pt idx="9">
                  <c:v>0.52890000000000004</c:v>
                </c:pt>
                <c:pt idx="10">
                  <c:v>0.5847</c:v>
                </c:pt>
                <c:pt idx="11">
                  <c:v>0.58189999999999997</c:v>
                </c:pt>
                <c:pt idx="12">
                  <c:v>0.53029166666666672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17-45C8-9D19-6968CBF9564A}"/>
            </c:ext>
          </c:extLst>
        </c:ser>
        <c:ser>
          <c:idx val="1"/>
          <c:order val="2"/>
          <c:tx>
            <c:strRef>
              <c:f>'tasa de ocupación evol mens'!$K$227:$L$227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17-45C8-9D19-6968CBF956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mens'!$K$229:$K$241</c:f>
              <c:numCache>
                <c:formatCode>0.0%</c:formatCode>
                <c:ptCount val="13"/>
                <c:pt idx="0">
                  <c:v>0.61039999999999994</c:v>
                </c:pt>
                <c:pt idx="1">
                  <c:v>0.63880000000000003</c:v>
                </c:pt>
                <c:pt idx="2">
                  <c:v>0.57229999999999992</c:v>
                </c:pt>
                <c:pt idx="3">
                  <c:v>0.52579999999999993</c:v>
                </c:pt>
                <c:pt idx="4">
                  <c:v>0.43159999999999998</c:v>
                </c:pt>
                <c:pt idx="5">
                  <c:v>0.50209999999999999</c:v>
                </c:pt>
                <c:pt idx="6">
                  <c:v>0.58729999999999993</c:v>
                </c:pt>
                <c:pt idx="7">
                  <c:v>0.6341</c:v>
                </c:pt>
                <c:pt idx="8">
                  <c:v>0.54969999999999997</c:v>
                </c:pt>
                <c:pt idx="9">
                  <c:v>0.52689999999999992</c:v>
                </c:pt>
                <c:pt idx="10">
                  <c:v>0.6008</c:v>
                </c:pt>
                <c:pt idx="12">
                  <c:v>0.56151525968921323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17-45C8-9D19-6968CBF95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17-45C8-9D19-6968CBF956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17-45C8-9D19-6968CBF956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17-45C8-9D19-6968CBF956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17-45C8-9D19-6968CBF956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17-45C8-9D19-6968CBF956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17-45C8-9D19-6968CBF956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17-45C8-9D19-6968CBF956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17-45C8-9D19-6968CBF956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17-45C8-9D19-6968CBF956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17-45C8-9D19-6968CBF956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17-45C8-9D19-6968CBF956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17-45C8-9D19-6968CBF9564A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mens'!$L$229:$L$241</c:f>
              <c:numCache>
                <c:formatCode>0.0%</c:formatCode>
                <c:ptCount val="13"/>
                <c:pt idx="0">
                  <c:v>0.17974487823734053</c:v>
                </c:pt>
                <c:pt idx="1">
                  <c:v>5.482166446499348E-2</c:v>
                </c:pt>
                <c:pt idx="2">
                  <c:v>7.925325818950224E-3</c:v>
                </c:pt>
                <c:pt idx="3">
                  <c:v>-3.0337504740235444E-3</c:v>
                </c:pt>
                <c:pt idx="4">
                  <c:v>9.4875697615423693E-2</c:v>
                </c:pt>
                <c:pt idx="5">
                  <c:v>0.1720354808590101</c:v>
                </c:pt>
                <c:pt idx="6">
                  <c:v>7.7021822849807409E-2</c:v>
                </c:pt>
                <c:pt idx="7">
                  <c:v>4.7060766182298597E-2</c:v>
                </c:pt>
                <c:pt idx="8">
                  <c:v>0.15410455595213102</c:v>
                </c:pt>
                <c:pt idx="9">
                  <c:v>-3.7814331631690346E-3</c:v>
                </c:pt>
                <c:pt idx="10">
                  <c:v>2.7535488284590404E-2</c:v>
                </c:pt>
                <c:pt idx="12">
                  <c:v>7.2011897303984718E-2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17-45C8-9D19-6968CBF9564A}"/>
            </c:ext>
          </c:extLst>
        </c:ser>
        <c:ser>
          <c:idx val="4"/>
          <c:order val="4"/>
          <c:tx>
            <c:strRef>
              <c:f>'tasa de ocupación evol mens'!$M$228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mens'!$M$229:$M$241</c:f>
              <c:numCache>
                <c:formatCode>0.0%</c:formatCode>
                <c:ptCount val="13"/>
                <c:pt idx="0">
                  <c:v>-2.4452613073357998E-2</c:v>
                </c:pt>
                <c:pt idx="1">
                  <c:v>-6.3773526209364162E-3</c:v>
                </c:pt>
                <c:pt idx="2">
                  <c:v>-7.4696847210994566E-2</c:v>
                </c:pt>
                <c:pt idx="3">
                  <c:v>-0.11047200135340896</c:v>
                </c:pt>
                <c:pt idx="4">
                  <c:v>-0.1679197994987468</c:v>
                </c:pt>
                <c:pt idx="5">
                  <c:v>-0.17349794238683136</c:v>
                </c:pt>
                <c:pt idx="6">
                  <c:v>-9.4231955582973703E-2</c:v>
                </c:pt>
                <c:pt idx="7">
                  <c:v>-5.0890585241730291E-2</c:v>
                </c:pt>
                <c:pt idx="8">
                  <c:v>4.2282897231702643E-2</c:v>
                </c:pt>
                <c:pt idx="9">
                  <c:v>-5.4887892376681791E-2</c:v>
                </c:pt>
                <c:pt idx="10">
                  <c:v>4.1789491936882195E-2</c:v>
                </c:pt>
                <c:pt idx="12">
                  <c:v>-6.154220362904339E-2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17-45C8-9D19-6968CBF95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7799068570560597"/>
          <c:w val="0.86967318840579699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BD-4410-81B3-BA574A3E36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mens'!$G$251:$G$263</c:f>
              <c:numCache>
                <c:formatCode>0.0%</c:formatCode>
                <c:ptCount val="13"/>
                <c:pt idx="0">
                  <c:v>9.2200000000000004E-2</c:v>
                </c:pt>
                <c:pt idx="1">
                  <c:v>9.2100000000000015E-2</c:v>
                </c:pt>
                <c:pt idx="2">
                  <c:v>0.1207</c:v>
                </c:pt>
                <c:pt idx="3">
                  <c:v>0.14169999999999999</c:v>
                </c:pt>
                <c:pt idx="4">
                  <c:v>0.13269999999999998</c:v>
                </c:pt>
                <c:pt idx="5">
                  <c:v>0.17079999999999998</c:v>
                </c:pt>
                <c:pt idx="6">
                  <c:v>0.27940000000000004</c:v>
                </c:pt>
                <c:pt idx="7">
                  <c:v>0.45659999999999995</c:v>
                </c:pt>
                <c:pt idx="8">
                  <c:v>0.38319999999999999</c:v>
                </c:pt>
                <c:pt idx="9">
                  <c:v>0.4985</c:v>
                </c:pt>
                <c:pt idx="10">
                  <c:v>0.57999999999999996</c:v>
                </c:pt>
                <c:pt idx="11">
                  <c:v>0.52710000000000001</c:v>
                </c:pt>
                <c:pt idx="12">
                  <c:v>0.28958333333333336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BD-4410-81B3-BA574A3E36C4}"/>
            </c:ext>
          </c:extLst>
        </c:ser>
        <c:ser>
          <c:idx val="0"/>
          <c:order val="1"/>
          <c:tx>
            <c:strRef>
              <c:f>'tasa de ocupación evol mens'!$I$249:$J$249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BD-4410-81B3-BA574A3E36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mens'!$I$251:$I$263</c:f>
              <c:numCache>
                <c:formatCode>0.0%</c:formatCode>
                <c:ptCount val="13"/>
                <c:pt idx="0">
                  <c:v>0.60040000000000004</c:v>
                </c:pt>
                <c:pt idx="1">
                  <c:v>0.65810000000000002</c:v>
                </c:pt>
                <c:pt idx="2">
                  <c:v>0.62380000000000002</c:v>
                </c:pt>
                <c:pt idx="3">
                  <c:v>0.54590000000000005</c:v>
                </c:pt>
                <c:pt idx="4">
                  <c:v>0.36</c:v>
                </c:pt>
                <c:pt idx="5">
                  <c:v>0.41220000000000001</c:v>
                </c:pt>
                <c:pt idx="6">
                  <c:v>0.54490000000000005</c:v>
                </c:pt>
                <c:pt idx="7">
                  <c:v>0.64069999999999994</c:v>
                </c:pt>
                <c:pt idx="8">
                  <c:v>0.53049999999999997</c:v>
                </c:pt>
                <c:pt idx="9">
                  <c:v>0.57389999999999997</c:v>
                </c:pt>
                <c:pt idx="10">
                  <c:v>0.64370000000000005</c:v>
                </c:pt>
                <c:pt idx="11">
                  <c:v>0.6149</c:v>
                </c:pt>
                <c:pt idx="12">
                  <c:v>0.56241666666666668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BD-4410-81B3-BA574A3E36C4}"/>
            </c:ext>
          </c:extLst>
        </c:ser>
        <c:ser>
          <c:idx val="1"/>
          <c:order val="2"/>
          <c:tx>
            <c:strRef>
              <c:f>'tasa de ocupación evol mens'!$K$249:$L$249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BD-4410-81B3-BA574A3E36C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mens'!$K$251:$K$263</c:f>
              <c:numCache>
                <c:formatCode>0.0%</c:formatCode>
                <c:ptCount val="13"/>
                <c:pt idx="0">
                  <c:v>0.67559999999999998</c:v>
                </c:pt>
                <c:pt idx="1">
                  <c:v>0.70530000000000004</c:v>
                </c:pt>
                <c:pt idx="2">
                  <c:v>0.66409999999999991</c:v>
                </c:pt>
                <c:pt idx="3">
                  <c:v>0.60729999999999995</c:v>
                </c:pt>
                <c:pt idx="4">
                  <c:v>0.45439999999999997</c:v>
                </c:pt>
                <c:pt idx="5">
                  <c:v>0.54859999999999998</c:v>
                </c:pt>
                <c:pt idx="6">
                  <c:v>0.62209999999999999</c:v>
                </c:pt>
                <c:pt idx="7">
                  <c:v>0.67659999999999998</c:v>
                </c:pt>
                <c:pt idx="8">
                  <c:v>0.57989999999999997</c:v>
                </c:pt>
                <c:pt idx="9">
                  <c:v>0.70669999999999999</c:v>
                </c:pt>
                <c:pt idx="10">
                  <c:v>0.73450000000000004</c:v>
                </c:pt>
                <c:pt idx="12">
                  <c:v>0.63334790584057077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BD-4410-81B3-BA574A3E3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BD-4410-81B3-BA574A3E36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BD-4410-81B3-BA574A3E36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BD-4410-81B3-BA574A3E36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BD-4410-81B3-BA574A3E36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BD-4410-81B3-BA574A3E36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BD-4410-81B3-BA574A3E36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BD-4410-81B3-BA574A3E36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BD-4410-81B3-BA574A3E36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BD-4410-81B3-BA574A3E36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BD-4410-81B3-BA574A3E36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BD-4410-81B3-BA574A3E36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BD-4410-81B3-BA574A3E36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BD-4410-81B3-BA574A3E36C4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mens'!$L$251:$L$263</c:f>
              <c:numCache>
                <c:formatCode>0.0%</c:formatCode>
                <c:ptCount val="13"/>
                <c:pt idx="0">
                  <c:v>0.12524983344437035</c:v>
                </c:pt>
                <c:pt idx="1">
                  <c:v>7.1721622853669675E-2</c:v>
                </c:pt>
                <c:pt idx="2">
                  <c:v>6.4604039756331888E-2</c:v>
                </c:pt>
                <c:pt idx="3">
                  <c:v>0.11247481223667322</c:v>
                </c:pt>
                <c:pt idx="4">
                  <c:v>0.26222222222222213</c:v>
                </c:pt>
                <c:pt idx="5">
                  <c:v>0.33090732654051425</c:v>
                </c:pt>
                <c:pt idx="6">
                  <c:v>0.14167737199486141</c:v>
                </c:pt>
                <c:pt idx="7">
                  <c:v>5.6032464491962086E-2</c:v>
                </c:pt>
                <c:pt idx="8">
                  <c:v>9.3119698397738038E-2</c:v>
                </c:pt>
                <c:pt idx="9">
                  <c:v>0.23139919846663193</c:v>
                </c:pt>
                <c:pt idx="10">
                  <c:v>0.14105949976697207</c:v>
                </c:pt>
                <c:pt idx="12">
                  <c:v>0.13690860465653643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BD-4410-81B3-BA574A3E36C4}"/>
            </c:ext>
          </c:extLst>
        </c:ser>
        <c:ser>
          <c:idx val="4"/>
          <c:order val="4"/>
          <c:tx>
            <c:strRef>
              <c:f>'tasa de ocupación evol mens'!$M$250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mens'!$M$251:$M$263</c:f>
              <c:numCache>
                <c:formatCode>0.0%</c:formatCode>
                <c:ptCount val="13"/>
                <c:pt idx="0">
                  <c:v>7.136060894386298E-2</c:v>
                </c:pt>
                <c:pt idx="1">
                  <c:v>4.8617305976806247E-2</c:v>
                </c:pt>
                <c:pt idx="2">
                  <c:v>-1.6293882387794612E-2</c:v>
                </c:pt>
                <c:pt idx="3">
                  <c:v>0.15654161112169107</c:v>
                </c:pt>
                <c:pt idx="4">
                  <c:v>-1.3674842630779338E-2</c:v>
                </c:pt>
                <c:pt idx="5">
                  <c:v>1.4610689846495273E-2</c:v>
                </c:pt>
                <c:pt idx="6">
                  <c:v>1.1264885741872899E-3</c:v>
                </c:pt>
                <c:pt idx="7">
                  <c:v>-1.0818713450292505E-2</c:v>
                </c:pt>
                <c:pt idx="8">
                  <c:v>6.9456502865079539E-3</c:v>
                </c:pt>
                <c:pt idx="9">
                  <c:v>0.2978879706152433</c:v>
                </c:pt>
                <c:pt idx="10">
                  <c:v>0.15723964077516928</c:v>
                </c:pt>
                <c:pt idx="12">
                  <c:v>5.9737757826171523E-2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BD-4410-81B3-BA574A3E3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C6-4B75-BF36-01E30AD780A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0.74360000000000004</c:v>
                </c:pt>
                <c:pt idx="1">
                  <c:v>0.75170000000000003</c:v>
                </c:pt>
                <c:pt idx="2">
                  <c:v>0.74390000000000001</c:v>
                </c:pt>
                <c:pt idx="3">
                  <c:v>0.72360000000000002</c:v>
                </c:pt>
                <c:pt idx="4">
                  <c:v>0.67519999999999991</c:v>
                </c:pt>
                <c:pt idx="5">
                  <c:v>0.74540000000000006</c:v>
                </c:pt>
                <c:pt idx="6">
                  <c:v>0.78969999999999996</c:v>
                </c:pt>
                <c:pt idx="7">
                  <c:v>0.82569999999999988</c:v>
                </c:pt>
                <c:pt idx="8">
                  <c:v>0.74769999999999992</c:v>
                </c:pt>
                <c:pt idx="9">
                  <c:v>0.74309999999999998</c:v>
                </c:pt>
                <c:pt idx="10">
                  <c:v>0.72849999999999993</c:v>
                </c:pt>
                <c:pt idx="11">
                  <c:v>0.72400000000000009</c:v>
                </c:pt>
                <c:pt idx="12">
                  <c:v>0.74517500000000003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C6-4B75-BF36-01E30AD780AD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C6-4B75-BF36-01E30AD780AD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0.16350000000000001</c:v>
                </c:pt>
                <c:pt idx="1">
                  <c:v>0.22620000000000001</c:v>
                </c:pt>
                <c:pt idx="2">
                  <c:v>0.27379999999999999</c:v>
                </c:pt>
                <c:pt idx="3">
                  <c:v>0.31690000000000002</c:v>
                </c:pt>
                <c:pt idx="4">
                  <c:v>0.37040000000000001</c:v>
                </c:pt>
                <c:pt idx="5">
                  <c:v>0.3281</c:v>
                </c:pt>
                <c:pt idx="6">
                  <c:v>0.45619999999999999</c:v>
                </c:pt>
                <c:pt idx="7">
                  <c:v>0.62639999999999996</c:v>
                </c:pt>
                <c:pt idx="8">
                  <c:v>0.59740000000000004</c:v>
                </c:pt>
                <c:pt idx="9">
                  <c:v>0.70230000000000004</c:v>
                </c:pt>
                <c:pt idx="10">
                  <c:v>0.70590000000000008</c:v>
                </c:pt>
                <c:pt idx="11">
                  <c:v>0.59260000000000002</c:v>
                </c:pt>
                <c:pt idx="12">
                  <c:v>0.4466416666666666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C6-4B75-BF36-01E30AD780AD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C6-4B75-BF36-01E30AD780A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0.54110000000000003</c:v>
                </c:pt>
                <c:pt idx="1">
                  <c:v>0.69129999999999991</c:v>
                </c:pt>
                <c:pt idx="2">
                  <c:v>0.73650000000000004</c:v>
                </c:pt>
                <c:pt idx="3">
                  <c:v>0.75060000000000004</c:v>
                </c:pt>
                <c:pt idx="4">
                  <c:v>0.68209999999999993</c:v>
                </c:pt>
                <c:pt idx="5">
                  <c:v>0.71400000000000008</c:v>
                </c:pt>
                <c:pt idx="6">
                  <c:v>0.8123999999999999</c:v>
                </c:pt>
                <c:pt idx="7">
                  <c:v>0.86199999999999999</c:v>
                </c:pt>
                <c:pt idx="8">
                  <c:v>0.75080000000000002</c:v>
                </c:pt>
                <c:pt idx="9">
                  <c:v>0.78969999999999996</c:v>
                </c:pt>
                <c:pt idx="10">
                  <c:v>0.78349999999999997</c:v>
                </c:pt>
                <c:pt idx="11">
                  <c:v>0.76060000000000005</c:v>
                </c:pt>
                <c:pt idx="12">
                  <c:v>0.73955000000000004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C6-4B75-BF36-01E30AD780AD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C6-4B75-BF36-01E30AD780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C6-4B75-BF36-01E30AD780A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0.79170000000000007</c:v>
                </c:pt>
                <c:pt idx="1">
                  <c:v>0.84329999999999994</c:v>
                </c:pt>
                <c:pt idx="2">
                  <c:v>0.78590000000000004</c:v>
                </c:pt>
                <c:pt idx="3">
                  <c:v>0.7770999999999999</c:v>
                </c:pt>
                <c:pt idx="4">
                  <c:v>0.7097</c:v>
                </c:pt>
                <c:pt idx="5">
                  <c:v>0.77980000000000005</c:v>
                </c:pt>
                <c:pt idx="6">
                  <c:v>0.85450000000000004</c:v>
                </c:pt>
                <c:pt idx="7">
                  <c:v>0.8901</c:v>
                </c:pt>
                <c:pt idx="8">
                  <c:v>0.79269999999999996</c:v>
                </c:pt>
                <c:pt idx="9">
                  <c:v>0.84140000000000004</c:v>
                </c:pt>
                <c:pt idx="10">
                  <c:v>0.81669999999999998</c:v>
                </c:pt>
                <c:pt idx="12">
                  <c:v>0.80741816814694645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C6-4B75-BF36-01E30AD78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C6-4B75-BF36-01E30AD780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C6-4B75-BF36-01E30AD780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C6-4B75-BF36-01E30AD780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C6-4B75-BF36-01E30AD780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C6-4B75-BF36-01E30AD780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C6-4B75-BF36-01E30AD780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C6-4B75-BF36-01E30AD780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C6-4B75-BF36-01E30AD780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C6-4B75-BF36-01E30AD780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C6-4B75-BF36-01E30AD780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C6-4B75-BF36-01E30AD780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C6-4B75-BF36-01E30AD780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C6-4B75-BF36-01E30AD780AD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0.46313065976714096</c:v>
                </c:pt>
                <c:pt idx="1">
                  <c:v>0.21987559670186618</c:v>
                </c:pt>
                <c:pt idx="2">
                  <c:v>6.7073998642226851E-2</c:v>
                </c:pt>
                <c:pt idx="3">
                  <c:v>3.530508926192355E-2</c:v>
                </c:pt>
                <c:pt idx="4">
                  <c:v>4.0463275179592584E-2</c:v>
                </c:pt>
                <c:pt idx="5">
                  <c:v>9.2156862745097934E-2</c:v>
                </c:pt>
                <c:pt idx="6">
                  <c:v>5.1821762678483596E-2</c:v>
                </c:pt>
                <c:pt idx="7">
                  <c:v>3.2598607888631115E-2</c:v>
                </c:pt>
                <c:pt idx="8">
                  <c:v>5.5807139051678112E-2</c:v>
                </c:pt>
                <c:pt idx="9">
                  <c:v>6.5467899202228841E-2</c:v>
                </c:pt>
                <c:pt idx="10">
                  <c:v>4.2373962986598679E-2</c:v>
                </c:pt>
                <c:pt idx="12">
                  <c:v>9.3480717575206151E-2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C6-4B75-BF36-01E30AD780AD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6.4685314685314799E-2</c:v>
                </c:pt>
                <c:pt idx="1">
                  <c:v>0.12185712385260072</c:v>
                </c:pt>
                <c:pt idx="2">
                  <c:v>5.6459201505578704E-2</c:v>
                </c:pt>
                <c:pt idx="3">
                  <c:v>7.3935876174682003E-2</c:v>
                </c:pt>
                <c:pt idx="4">
                  <c:v>5.1095971563981157E-2</c:v>
                </c:pt>
                <c:pt idx="5">
                  <c:v>4.6149718272068707E-2</c:v>
                </c:pt>
                <c:pt idx="6">
                  <c:v>8.2056477143219064E-2</c:v>
                </c:pt>
                <c:pt idx="7">
                  <c:v>7.7994428969359486E-2</c:v>
                </c:pt>
                <c:pt idx="8">
                  <c:v>6.0184566002407403E-2</c:v>
                </c:pt>
                <c:pt idx="9">
                  <c:v>0.13228367649037831</c:v>
                </c:pt>
                <c:pt idx="10">
                  <c:v>0.12107069320521635</c:v>
                </c:pt>
                <c:pt idx="12">
                  <c:v>8.0401495733034567E-2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C6-4B75-BF36-01E30AD78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F-41E1-BE16-A70C57C66C7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0.63819999999999999</c:v>
                </c:pt>
                <c:pt idx="1">
                  <c:v>0.6984999999999999</c:v>
                </c:pt>
                <c:pt idx="2">
                  <c:v>0.69010000000000005</c:v>
                </c:pt>
                <c:pt idx="3">
                  <c:v>0.67500000000000004</c:v>
                </c:pt>
                <c:pt idx="4">
                  <c:v>0.59719999999999995</c:v>
                </c:pt>
                <c:pt idx="5">
                  <c:v>0.59289999999999998</c:v>
                </c:pt>
                <c:pt idx="6">
                  <c:v>0.71879999999999999</c:v>
                </c:pt>
                <c:pt idx="7">
                  <c:v>0.75970000000000004</c:v>
                </c:pt>
                <c:pt idx="8">
                  <c:v>0.6331</c:v>
                </c:pt>
                <c:pt idx="9">
                  <c:v>0.71189999999999998</c:v>
                </c:pt>
                <c:pt idx="10">
                  <c:v>0.64910000000000001</c:v>
                </c:pt>
                <c:pt idx="11">
                  <c:v>0.61209999999999998</c:v>
                </c:pt>
                <c:pt idx="12">
                  <c:v>0.66471666666666662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F-41E1-BE16-A70C57C66C7A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AF-41E1-BE16-A70C57C66C7A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0.17370000000000002</c:v>
                </c:pt>
                <c:pt idx="1">
                  <c:v>0.2268</c:v>
                </c:pt>
                <c:pt idx="2">
                  <c:v>0.26700000000000002</c:v>
                </c:pt>
                <c:pt idx="3">
                  <c:v>0.34520000000000001</c:v>
                </c:pt>
                <c:pt idx="4">
                  <c:v>0.34939999999999999</c:v>
                </c:pt>
                <c:pt idx="5">
                  <c:v>0.31840000000000002</c:v>
                </c:pt>
                <c:pt idx="6">
                  <c:v>0.47130000000000005</c:v>
                </c:pt>
                <c:pt idx="7">
                  <c:v>0.62680000000000002</c:v>
                </c:pt>
                <c:pt idx="8">
                  <c:v>0.62439999999999996</c:v>
                </c:pt>
                <c:pt idx="9">
                  <c:v>0.78150000000000008</c:v>
                </c:pt>
                <c:pt idx="10">
                  <c:v>0.73560000000000003</c:v>
                </c:pt>
                <c:pt idx="11">
                  <c:v>0.61549999999999994</c:v>
                </c:pt>
                <c:pt idx="12">
                  <c:v>0.46129999999999999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F-41E1-BE16-A70C57C66C7A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AF-41E1-BE16-A70C57C66C7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0.58499999999999996</c:v>
                </c:pt>
                <c:pt idx="1">
                  <c:v>0.75040000000000007</c:v>
                </c:pt>
                <c:pt idx="2">
                  <c:v>0.77629999999999999</c:v>
                </c:pt>
                <c:pt idx="3">
                  <c:v>0.8073999999999999</c:v>
                </c:pt>
                <c:pt idx="4">
                  <c:v>0.73560000000000003</c:v>
                </c:pt>
                <c:pt idx="5">
                  <c:v>0.6715000000000001</c:v>
                </c:pt>
                <c:pt idx="6">
                  <c:v>0.90139999999999998</c:v>
                </c:pt>
                <c:pt idx="7">
                  <c:v>0.93019999999999992</c:v>
                </c:pt>
                <c:pt idx="8">
                  <c:v>0.74159999999999993</c:v>
                </c:pt>
                <c:pt idx="9">
                  <c:v>0.84709999999999996</c:v>
                </c:pt>
                <c:pt idx="10">
                  <c:v>0.79579999999999995</c:v>
                </c:pt>
                <c:pt idx="11">
                  <c:v>0.78099999999999992</c:v>
                </c:pt>
                <c:pt idx="12">
                  <c:v>0.77694166666666675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F-41E1-BE16-A70C57C66C7A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AF-41E1-BE16-A70C57C66C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AF-41E1-BE16-A70C57C66C7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0.754</c:v>
                </c:pt>
                <c:pt idx="1">
                  <c:v>0.89610000000000001</c:v>
                </c:pt>
                <c:pt idx="2">
                  <c:v>0.80400000000000005</c:v>
                </c:pt>
                <c:pt idx="3">
                  <c:v>0.80059999999999998</c:v>
                </c:pt>
                <c:pt idx="4">
                  <c:v>0.64439999999999997</c:v>
                </c:pt>
                <c:pt idx="5">
                  <c:v>0.75150000000000006</c:v>
                </c:pt>
                <c:pt idx="6">
                  <c:v>0.90650000000000008</c:v>
                </c:pt>
                <c:pt idx="7">
                  <c:v>0.82989999999999997</c:v>
                </c:pt>
                <c:pt idx="8">
                  <c:v>0.72699999999999998</c:v>
                </c:pt>
                <c:pt idx="9">
                  <c:v>0.89700000000000002</c:v>
                </c:pt>
                <c:pt idx="10">
                  <c:v>0.76480000000000004</c:v>
                </c:pt>
                <c:pt idx="12">
                  <c:v>0.79780000000000006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AF-41E1-BE16-A70C57C66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AF-41E1-BE16-A70C57C66C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F-41E1-BE16-A70C57C66C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AF-41E1-BE16-A70C57C66C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AF-41E1-BE16-A70C57C66C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AF-41E1-BE16-A70C57C66C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F-41E1-BE16-A70C57C66C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F-41E1-BE16-A70C57C66C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F-41E1-BE16-A70C57C66C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F-41E1-BE16-A70C57C66C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F-41E1-BE16-A70C57C66C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AF-41E1-BE16-A70C57C66C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AF-41E1-BE16-A70C57C66C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AF-41E1-BE16-A70C57C66C7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0.28888888888888897</c:v>
                </c:pt>
                <c:pt idx="1">
                  <c:v>0.19416311300639655</c:v>
                </c:pt>
                <c:pt idx="2">
                  <c:v>3.5682081669457855E-2</c:v>
                </c:pt>
                <c:pt idx="3">
                  <c:v>-8.4220956155559579E-3</c:v>
                </c:pt>
                <c:pt idx="4">
                  <c:v>-0.12398042414355637</c:v>
                </c:pt>
                <c:pt idx="5">
                  <c:v>0.11913626209977646</c:v>
                </c:pt>
                <c:pt idx="6">
                  <c:v>5.6578655424894819E-3</c:v>
                </c:pt>
                <c:pt idx="7">
                  <c:v>-0.1078262739195871</c:v>
                </c:pt>
                <c:pt idx="8">
                  <c:v>-1.9687162891046328E-2</c:v>
                </c:pt>
                <c:pt idx="9">
                  <c:v>5.8906858694369069E-2</c:v>
                </c:pt>
                <c:pt idx="10">
                  <c:v>-3.8954511183714402E-2</c:v>
                </c:pt>
                <c:pt idx="12">
                  <c:v>2.7668626580525268E-2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AF-41E1-BE16-A70C57C66C7A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0.18144782199937337</c:v>
                </c:pt>
                <c:pt idx="1">
                  <c:v>0.2828919112383681</c:v>
                </c:pt>
                <c:pt idx="2">
                  <c:v>0.16504854368932032</c:v>
                </c:pt>
                <c:pt idx="3">
                  <c:v>0.18607407407407406</c:v>
                </c:pt>
                <c:pt idx="4">
                  <c:v>7.9035498995311482E-2</c:v>
                </c:pt>
                <c:pt idx="5">
                  <c:v>0.26749873503120281</c:v>
                </c:pt>
                <c:pt idx="6">
                  <c:v>0.26112966054535347</c:v>
                </c:pt>
                <c:pt idx="7">
                  <c:v>9.2404896669737946E-2</c:v>
                </c:pt>
                <c:pt idx="8">
                  <c:v>0.14831780129521399</c:v>
                </c:pt>
                <c:pt idx="9">
                  <c:v>0.26000842815002123</c:v>
                </c:pt>
                <c:pt idx="10">
                  <c:v>0.17824680326606068</c:v>
                </c:pt>
                <c:pt idx="12">
                  <c:v>0.19098282785937259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AF-41E1-BE16-A70C57C66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ent canari'!$C$8:$C$20</c:f>
              <c:numCache>
                <c:formatCode>#,##0</c:formatCode>
                <c:ptCount val="13"/>
                <c:pt idx="0">
                  <c:v>423208</c:v>
                </c:pt>
                <c:pt idx="1">
                  <c:v>416048</c:v>
                </c:pt>
                <c:pt idx="2">
                  <c:v>208389</c:v>
                </c:pt>
                <c:pt idx="3">
                  <c:v>415150</c:v>
                </c:pt>
                <c:pt idx="4">
                  <c:v>422456</c:v>
                </c:pt>
                <c:pt idx="5">
                  <c:v>397644</c:v>
                </c:pt>
                <c:pt idx="6">
                  <c:v>407785</c:v>
                </c:pt>
                <c:pt idx="7">
                  <c:v>442556</c:v>
                </c:pt>
                <c:pt idx="8">
                  <c:v>433898</c:v>
                </c:pt>
                <c:pt idx="9">
                  <c:v>405098</c:v>
                </c:pt>
                <c:pt idx="10">
                  <c:v>371398</c:v>
                </c:pt>
                <c:pt idx="11">
                  <c:v>441744</c:v>
                </c:pt>
                <c:pt idx="12">
                  <c:v>540443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A-4866-AFED-100E31076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ent canari'!$D$8:$D$20</c:f>
              <c:numCache>
                <c:formatCode>0.0%</c:formatCode>
                <c:ptCount val="13"/>
                <c:pt idx="0">
                  <c:v>1.7209552743914225E-2</c:v>
                </c:pt>
                <c:pt idx="1">
                  <c:v>0.99649693601869571</c:v>
                </c:pt>
                <c:pt idx="2">
                  <c:v>-0.49803926291701794</c:v>
                </c:pt>
                <c:pt idx="3">
                  <c:v>-1.7294108735584346E-2</c:v>
                </c:pt>
                <c:pt idx="4">
                  <c:v>6.2397521401052147E-2</c:v>
                </c:pt>
                <c:pt idx="5">
                  <c:v>-2.4868496879483115E-2</c:v>
                </c:pt>
                <c:pt idx="6">
                  <c:v>-7.8568587930115008E-2</c:v>
                </c:pt>
                <c:pt idx="7">
                  <c:v>1.9953998405155104E-2</c:v>
                </c:pt>
                <c:pt idx="8">
                  <c:v>7.1093908140746231E-2</c:v>
                </c:pt>
                <c:pt idx="9">
                  <c:v>9.0738237685717316E-2</c:v>
                </c:pt>
                <c:pt idx="10">
                  <c:v>-0.15924607917707989</c:v>
                </c:pt>
                <c:pt idx="11">
                  <c:v>-0.18262610488062569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A-4866-AFED-100E31076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alo canari'!$C$8:$C$20</c:f>
              <c:numCache>
                <c:formatCode>#,##0</c:formatCode>
                <c:ptCount val="13"/>
                <c:pt idx="0">
                  <c:v>425397</c:v>
                </c:pt>
                <c:pt idx="1">
                  <c:v>417269</c:v>
                </c:pt>
                <c:pt idx="2">
                  <c:v>210583</c:v>
                </c:pt>
                <c:pt idx="3">
                  <c:v>416975</c:v>
                </c:pt>
                <c:pt idx="4">
                  <c:v>424804</c:v>
                </c:pt>
                <c:pt idx="5">
                  <c:v>400490</c:v>
                </c:pt>
                <c:pt idx="6">
                  <c:v>410984</c:v>
                </c:pt>
                <c:pt idx="7">
                  <c:v>445245</c:v>
                </c:pt>
                <c:pt idx="8">
                  <c:v>436361</c:v>
                </c:pt>
                <c:pt idx="9">
                  <c:v>406730</c:v>
                </c:pt>
                <c:pt idx="10">
                  <c:v>373951</c:v>
                </c:pt>
                <c:pt idx="11">
                  <c:v>445991</c:v>
                </c:pt>
                <c:pt idx="12">
                  <c:v>545633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8-4EAF-8025-FA01D9FF1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'evolución anual viaj alo canari'!$D$8:$D$20</c:f>
              <c:numCache>
                <c:formatCode>0.0%</c:formatCode>
                <c:ptCount val="13"/>
                <c:pt idx="0">
                  <c:v>1.9479041098188432E-2</c:v>
                </c:pt>
                <c:pt idx="1">
                  <c:v>0.98149423267785152</c:v>
                </c:pt>
                <c:pt idx="2">
                  <c:v>-0.49497451885604649</c:v>
                </c:pt>
                <c:pt idx="3">
                  <c:v>-1.8429675803429357E-2</c:v>
                </c:pt>
                <c:pt idx="4">
                  <c:v>6.0710629478888389E-2</c:v>
                </c:pt>
                <c:pt idx="5">
                  <c:v>-2.5533840733459212E-2</c:v>
                </c:pt>
                <c:pt idx="6">
                  <c:v>-7.6948646250940445E-2</c:v>
                </c:pt>
                <c:pt idx="7">
                  <c:v>2.0359289670708325E-2</c:v>
                </c:pt>
                <c:pt idx="8">
                  <c:v>7.2851768986797127E-2</c:v>
                </c:pt>
                <c:pt idx="9">
                  <c:v>8.7655869351866977E-2</c:v>
                </c:pt>
                <c:pt idx="10">
                  <c:v>-0.16152792320921272</c:v>
                </c:pt>
                <c:pt idx="11">
                  <c:v>-0.18261725372182402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8-4EAF-8025-FA01D9FF1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11-414C-8802-BC60C28B36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TF'!$C$318:$C$330</c:f>
              <c:numCache>
                <c:formatCode>#,##0</c:formatCode>
                <c:ptCount val="13"/>
                <c:pt idx="0">
                  <c:v>458</c:v>
                </c:pt>
                <c:pt idx="1">
                  <c:v>264</c:v>
                </c:pt>
                <c:pt idx="2">
                  <c:v>501</c:v>
                </c:pt>
                <c:pt idx="3">
                  <c:v>247</c:v>
                </c:pt>
                <c:pt idx="4">
                  <c:v>187</c:v>
                </c:pt>
                <c:pt idx="5">
                  <c:v>163</c:v>
                </c:pt>
                <c:pt idx="6">
                  <c:v>202</c:v>
                </c:pt>
                <c:pt idx="7">
                  <c:v>251</c:v>
                </c:pt>
                <c:pt idx="8">
                  <c:v>281</c:v>
                </c:pt>
                <c:pt idx="9">
                  <c:v>278</c:v>
                </c:pt>
                <c:pt idx="10">
                  <c:v>319</c:v>
                </c:pt>
                <c:pt idx="11">
                  <c:v>331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1-414C-8802-BC60C28B36A4}"/>
            </c:ext>
          </c:extLst>
        </c:ser>
        <c:ser>
          <c:idx val="5"/>
          <c:order val="1"/>
          <c:tx>
            <c:strRef>
              <c:f>'Viajeros entr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11-414C-8802-BC60C28B36A4}"/>
              </c:ext>
            </c:extLst>
          </c:dPt>
          <c:val>
            <c:numRef>
              <c:f>'Viajeros entr evol mensu TF'!$G$318:$G$330</c:f>
              <c:numCache>
                <c:formatCode>#,##0</c:formatCode>
                <c:ptCount val="13"/>
                <c:pt idx="0">
                  <c:v>27</c:v>
                </c:pt>
                <c:pt idx="1">
                  <c:v>26</c:v>
                </c:pt>
                <c:pt idx="2">
                  <c:v>44</c:v>
                </c:pt>
                <c:pt idx="3">
                  <c:v>28</c:v>
                </c:pt>
                <c:pt idx="4">
                  <c:v>17</c:v>
                </c:pt>
                <c:pt idx="5">
                  <c:v>44</c:v>
                </c:pt>
                <c:pt idx="6">
                  <c:v>70</c:v>
                </c:pt>
                <c:pt idx="7">
                  <c:v>84</c:v>
                </c:pt>
                <c:pt idx="8">
                  <c:v>91</c:v>
                </c:pt>
                <c:pt idx="9">
                  <c:v>176</c:v>
                </c:pt>
                <c:pt idx="10">
                  <c:v>227</c:v>
                </c:pt>
                <c:pt idx="11">
                  <c:v>307</c:v>
                </c:pt>
                <c:pt idx="12">
                  <c:v>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11-414C-8802-BC60C28B36A4}"/>
            </c:ext>
          </c:extLst>
        </c:ser>
        <c:ser>
          <c:idx val="0"/>
          <c:order val="2"/>
          <c:tx>
            <c:strRef>
              <c:f>'Viajeros entr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11-414C-8802-BC60C28B36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TF'!$I$318:$I$330</c:f>
              <c:numCache>
                <c:formatCode>#,##0</c:formatCode>
                <c:ptCount val="13"/>
                <c:pt idx="0">
                  <c:v>331</c:v>
                </c:pt>
                <c:pt idx="1">
                  <c:v>327</c:v>
                </c:pt>
                <c:pt idx="2">
                  <c:v>357</c:v>
                </c:pt>
                <c:pt idx="3">
                  <c:v>306</c:v>
                </c:pt>
                <c:pt idx="4">
                  <c:v>266</c:v>
                </c:pt>
                <c:pt idx="5">
                  <c:v>263</c:v>
                </c:pt>
                <c:pt idx="6">
                  <c:v>382</c:v>
                </c:pt>
                <c:pt idx="7">
                  <c:v>229</c:v>
                </c:pt>
                <c:pt idx="8">
                  <c:v>389</c:v>
                </c:pt>
                <c:pt idx="9">
                  <c:v>526</c:v>
                </c:pt>
                <c:pt idx="10">
                  <c:v>511</c:v>
                </c:pt>
                <c:pt idx="11">
                  <c:v>547</c:v>
                </c:pt>
                <c:pt idx="12">
                  <c:v>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11-414C-8802-BC60C28B36A4}"/>
            </c:ext>
          </c:extLst>
        </c:ser>
        <c:ser>
          <c:idx val="1"/>
          <c:order val="3"/>
          <c:tx>
            <c:strRef>
              <c:f>'Viajeros entr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11-414C-8802-BC60C28B36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11-414C-8802-BC60C28B36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TF'!$K$318:$K$330</c:f>
              <c:numCache>
                <c:formatCode>#,##0</c:formatCode>
                <c:ptCount val="13"/>
                <c:pt idx="0">
                  <c:v>572</c:v>
                </c:pt>
                <c:pt idx="1">
                  <c:v>646</c:v>
                </c:pt>
                <c:pt idx="2">
                  <c:v>706</c:v>
                </c:pt>
                <c:pt idx="3">
                  <c:v>383</c:v>
                </c:pt>
                <c:pt idx="4">
                  <c:v>402</c:v>
                </c:pt>
                <c:pt idx="5">
                  <c:v>351</c:v>
                </c:pt>
                <c:pt idx="6">
                  <c:v>281</c:v>
                </c:pt>
                <c:pt idx="7">
                  <c:v>279</c:v>
                </c:pt>
                <c:pt idx="8">
                  <c:v>352</c:v>
                </c:pt>
                <c:pt idx="9">
                  <c:v>445</c:v>
                </c:pt>
                <c:pt idx="10">
                  <c:v>521</c:v>
                </c:pt>
                <c:pt idx="12">
                  <c:v>4938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11-414C-8802-BC60C28B3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11-414C-8802-BC60C28B36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11-414C-8802-BC60C28B36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11-414C-8802-BC60C28B36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11-414C-8802-BC60C28B36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11-414C-8802-BC60C28B36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11-414C-8802-BC60C28B36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11-414C-8802-BC60C28B36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11-414C-8802-BC60C28B36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11-414C-8802-BC60C28B36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11-414C-8802-BC60C28B36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11-414C-8802-BC60C28B36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11-414C-8802-BC60C28B36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11-414C-8802-BC60C28B36A4}"/>
              </c:ext>
            </c:extLst>
          </c:dPt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TF'!$L$318:$L$330</c:f>
              <c:numCache>
                <c:formatCode>0.0%</c:formatCode>
                <c:ptCount val="13"/>
                <c:pt idx="0">
                  <c:v>0.72809667673716016</c:v>
                </c:pt>
                <c:pt idx="1">
                  <c:v>0.97553516819571873</c:v>
                </c:pt>
                <c:pt idx="2">
                  <c:v>0.97759103641456591</c:v>
                </c:pt>
                <c:pt idx="3">
                  <c:v>0.25163398692810457</c:v>
                </c:pt>
                <c:pt idx="4">
                  <c:v>0.51127819548872178</c:v>
                </c:pt>
                <c:pt idx="5">
                  <c:v>0.33460076045627374</c:v>
                </c:pt>
                <c:pt idx="6">
                  <c:v>-0.26439790575916233</c:v>
                </c:pt>
                <c:pt idx="7">
                  <c:v>0.21834061135371186</c:v>
                </c:pt>
                <c:pt idx="8">
                  <c:v>-9.5115681233933214E-2</c:v>
                </c:pt>
                <c:pt idx="9">
                  <c:v>-0.1539923954372624</c:v>
                </c:pt>
                <c:pt idx="10">
                  <c:v>1.9569471624266255E-2</c:v>
                </c:pt>
                <c:pt idx="12">
                  <c:v>0.27038847440185232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11-414C-8802-BC60C28B36A4}"/>
            </c:ext>
          </c:extLst>
        </c:ser>
        <c:ser>
          <c:idx val="4"/>
          <c:order val="5"/>
          <c:tx>
            <c:strRef>
              <c:f>'Viajeros entr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TF'!$M$318:$M$330</c:f>
              <c:numCache>
                <c:formatCode>0.0%</c:formatCode>
                <c:ptCount val="13"/>
                <c:pt idx="0">
                  <c:v>0.24890829694323147</c:v>
                </c:pt>
                <c:pt idx="1">
                  <c:v>1.4469696969696968</c:v>
                </c:pt>
                <c:pt idx="2">
                  <c:v>0.40918163672654684</c:v>
                </c:pt>
                <c:pt idx="3">
                  <c:v>0.5506072874493928</c:v>
                </c:pt>
                <c:pt idx="4">
                  <c:v>1.1497326203208558</c:v>
                </c:pt>
                <c:pt idx="5">
                  <c:v>1.1533742331288344</c:v>
                </c:pt>
                <c:pt idx="6">
                  <c:v>0.39108910891089099</c:v>
                </c:pt>
                <c:pt idx="7">
                  <c:v>0.11155378486055767</c:v>
                </c:pt>
                <c:pt idx="8">
                  <c:v>0.25266903914590744</c:v>
                </c:pt>
                <c:pt idx="9">
                  <c:v>0.60071942446043169</c:v>
                </c:pt>
                <c:pt idx="10">
                  <c:v>0.63322884012539182</c:v>
                </c:pt>
                <c:pt idx="12">
                  <c:v>0.56712154871469367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11-414C-8802-BC60C28B3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1-440C-B45F-AD554BA4DE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TF'!$C$344:$C$356</c:f>
              <c:numCache>
                <c:formatCode>#,##0</c:formatCode>
                <c:ptCount val="13"/>
                <c:pt idx="0">
                  <c:v>11406</c:v>
                </c:pt>
                <c:pt idx="1">
                  <c:v>11670</c:v>
                </c:pt>
                <c:pt idx="2">
                  <c:v>13037</c:v>
                </c:pt>
                <c:pt idx="3">
                  <c:v>5084</c:v>
                </c:pt>
                <c:pt idx="4">
                  <c:v>3362</c:v>
                </c:pt>
                <c:pt idx="5">
                  <c:v>1362</c:v>
                </c:pt>
                <c:pt idx="6">
                  <c:v>2362</c:v>
                </c:pt>
                <c:pt idx="7">
                  <c:v>1401</c:v>
                </c:pt>
                <c:pt idx="8">
                  <c:v>1812</c:v>
                </c:pt>
                <c:pt idx="9">
                  <c:v>5731</c:v>
                </c:pt>
                <c:pt idx="10">
                  <c:v>8081</c:v>
                </c:pt>
                <c:pt idx="11">
                  <c:v>9082</c:v>
                </c:pt>
                <c:pt idx="12">
                  <c:v>74390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1-440C-B45F-AD554BA4DE6C}"/>
            </c:ext>
          </c:extLst>
        </c:ser>
        <c:ser>
          <c:idx val="5"/>
          <c:order val="1"/>
          <c:tx>
            <c:strRef>
              <c:f>'Viajeros entr evol mensu TF'!$G$342:$H$342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A1-440C-B45F-AD554BA4DE6C}"/>
              </c:ext>
            </c:extLst>
          </c:dPt>
          <c:val>
            <c:numRef>
              <c:f>'Viajeros entr evol mensu TF'!$G$344:$G$356</c:f>
              <c:numCache>
                <c:formatCode>#,##0</c:formatCode>
                <c:ptCount val="13"/>
                <c:pt idx="0">
                  <c:v>136</c:v>
                </c:pt>
                <c:pt idx="1">
                  <c:v>101</c:v>
                </c:pt>
                <c:pt idx="2">
                  <c:v>110</c:v>
                </c:pt>
                <c:pt idx="3">
                  <c:v>78</c:v>
                </c:pt>
                <c:pt idx="4">
                  <c:v>100</c:v>
                </c:pt>
                <c:pt idx="5">
                  <c:v>279</c:v>
                </c:pt>
                <c:pt idx="6">
                  <c:v>1270</c:v>
                </c:pt>
                <c:pt idx="7">
                  <c:v>887</c:v>
                </c:pt>
                <c:pt idx="8">
                  <c:v>873</c:v>
                </c:pt>
                <c:pt idx="9">
                  <c:v>5501</c:v>
                </c:pt>
                <c:pt idx="10">
                  <c:v>9238</c:v>
                </c:pt>
                <c:pt idx="11">
                  <c:v>6827</c:v>
                </c:pt>
                <c:pt idx="12">
                  <c:v>25400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A1-440C-B45F-AD554BA4DE6C}"/>
            </c:ext>
          </c:extLst>
        </c:ser>
        <c:ser>
          <c:idx val="0"/>
          <c:order val="2"/>
          <c:tx>
            <c:strRef>
              <c:f>'Viajeros entr evol mensu TF'!$I$342:$J$342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1-440C-B45F-AD554BA4DE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TF'!$I$344:$I$356</c:f>
              <c:numCache>
                <c:formatCode>#,##0</c:formatCode>
                <c:ptCount val="13"/>
                <c:pt idx="0">
                  <c:v>8191</c:v>
                </c:pt>
                <c:pt idx="1">
                  <c:v>8703</c:v>
                </c:pt>
                <c:pt idx="2">
                  <c:v>8801</c:v>
                </c:pt>
                <c:pt idx="3">
                  <c:v>5291</c:v>
                </c:pt>
                <c:pt idx="4">
                  <c:v>1043</c:v>
                </c:pt>
                <c:pt idx="5">
                  <c:v>926</c:v>
                </c:pt>
                <c:pt idx="6">
                  <c:v>2101</c:v>
                </c:pt>
                <c:pt idx="7">
                  <c:v>1573</c:v>
                </c:pt>
                <c:pt idx="8">
                  <c:v>1312</c:v>
                </c:pt>
                <c:pt idx="9">
                  <c:v>6474</c:v>
                </c:pt>
                <c:pt idx="10">
                  <c:v>10120</c:v>
                </c:pt>
                <c:pt idx="11">
                  <c:v>7805</c:v>
                </c:pt>
                <c:pt idx="12">
                  <c:v>62340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A1-440C-B45F-AD554BA4DE6C}"/>
            </c:ext>
          </c:extLst>
        </c:ser>
        <c:ser>
          <c:idx val="1"/>
          <c:order val="3"/>
          <c:tx>
            <c:strRef>
              <c:f>'Viajeros entr evol mensu TF'!$K$342:$L$342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A1-440C-B45F-AD554BA4DE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A1-440C-B45F-AD554BA4DE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TF'!$K$344:$K$356</c:f>
              <c:numCache>
                <c:formatCode>#,##0</c:formatCode>
                <c:ptCount val="13"/>
                <c:pt idx="0">
                  <c:v>12291</c:v>
                </c:pt>
                <c:pt idx="1">
                  <c:v>12445</c:v>
                </c:pt>
                <c:pt idx="2">
                  <c:v>10180</c:v>
                </c:pt>
                <c:pt idx="3">
                  <c:v>5293</c:v>
                </c:pt>
                <c:pt idx="4">
                  <c:v>1049</c:v>
                </c:pt>
                <c:pt idx="5">
                  <c:v>1178</c:v>
                </c:pt>
                <c:pt idx="6">
                  <c:v>1389</c:v>
                </c:pt>
                <c:pt idx="7">
                  <c:v>1274</c:v>
                </c:pt>
                <c:pt idx="8">
                  <c:v>1217</c:v>
                </c:pt>
                <c:pt idx="9">
                  <c:v>5463</c:v>
                </c:pt>
                <c:pt idx="10">
                  <c:v>8574</c:v>
                </c:pt>
                <c:pt idx="12">
                  <c:v>60353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A1-440C-B45F-AD554BA4D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A1-440C-B45F-AD554BA4DE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A1-440C-B45F-AD554BA4DE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A1-440C-B45F-AD554BA4DE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A1-440C-B45F-AD554BA4DE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A1-440C-B45F-AD554BA4DE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A1-440C-B45F-AD554BA4DE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A1-440C-B45F-AD554BA4DE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A1-440C-B45F-AD554BA4DE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A1-440C-B45F-AD554BA4DE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A1-440C-B45F-AD554BA4DE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A1-440C-B45F-AD554BA4DE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A1-440C-B45F-AD554BA4DE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A1-440C-B45F-AD554BA4DE6C}"/>
              </c:ext>
            </c:extLst>
          </c:dPt>
          <c:cat>
            <c:strRef>
              <c:f>'Viajeros entr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TF'!$L$344:$L$356</c:f>
              <c:numCache>
                <c:formatCode>0.0%</c:formatCode>
                <c:ptCount val="13"/>
                <c:pt idx="0">
                  <c:v>0.50054938346966193</c:v>
                </c:pt>
                <c:pt idx="1">
                  <c:v>0.42996667815695733</c:v>
                </c:pt>
                <c:pt idx="2">
                  <c:v>0.15668674014316553</c:v>
                </c:pt>
                <c:pt idx="3">
                  <c:v>3.7800037800028718E-4</c:v>
                </c:pt>
                <c:pt idx="4">
                  <c:v>5.7526366251199335E-3</c:v>
                </c:pt>
                <c:pt idx="5">
                  <c:v>0.27213822894168471</c:v>
                </c:pt>
                <c:pt idx="6">
                  <c:v>-0.33888624464540695</c:v>
                </c:pt>
                <c:pt idx="7">
                  <c:v>-0.19008264462809921</c:v>
                </c:pt>
                <c:pt idx="8">
                  <c:v>-7.2408536585365835E-2</c:v>
                </c:pt>
                <c:pt idx="9">
                  <c:v>-0.15616311399443927</c:v>
                </c:pt>
                <c:pt idx="10">
                  <c:v>-0.15276679841897234</c:v>
                </c:pt>
                <c:pt idx="12">
                  <c:v>0.10668378105803611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A1-440C-B45F-AD554BA4DE6C}"/>
            </c:ext>
          </c:extLst>
        </c:ser>
        <c:ser>
          <c:idx val="4"/>
          <c:order val="5"/>
          <c:tx>
            <c:strRef>
              <c:f>'Viajeros entr evol mensu TF'!$M$343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TF'!$M$344:$M$356</c:f>
              <c:numCache>
                <c:formatCode>0.0%</c:formatCode>
                <c:ptCount val="13"/>
                <c:pt idx="0">
                  <c:v>7.7590741714886891E-2</c:v>
                </c:pt>
                <c:pt idx="1">
                  <c:v>6.6409597257926389E-2</c:v>
                </c:pt>
                <c:pt idx="2">
                  <c:v>-0.21914550893610496</c:v>
                </c:pt>
                <c:pt idx="3">
                  <c:v>4.1109362706530206E-2</c:v>
                </c:pt>
                <c:pt idx="4">
                  <c:v>-0.68798334324806665</c:v>
                </c:pt>
                <c:pt idx="5">
                  <c:v>-0.13509544787077832</c:v>
                </c:pt>
                <c:pt idx="6">
                  <c:v>-0.41193903471634208</c:v>
                </c:pt>
                <c:pt idx="7">
                  <c:v>-9.0649536045681711E-2</c:v>
                </c:pt>
                <c:pt idx="8">
                  <c:v>-0.32836644591611475</c:v>
                </c:pt>
                <c:pt idx="9">
                  <c:v>-4.6763217588553507E-2</c:v>
                </c:pt>
                <c:pt idx="10">
                  <c:v>6.1007301076599463E-2</c:v>
                </c:pt>
                <c:pt idx="12">
                  <c:v>-7.5871256201384241E-2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A1-440C-B45F-AD554BA4D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15-4378-A0AA-3A74574432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TF'!$C$370:$C$382</c:f>
              <c:numCache>
                <c:formatCode>#,##0</c:formatCode>
                <c:ptCount val="13"/>
                <c:pt idx="0">
                  <c:v>12891</c:v>
                </c:pt>
                <c:pt idx="1">
                  <c:v>13454</c:v>
                </c:pt>
                <c:pt idx="2">
                  <c:v>14560</c:v>
                </c:pt>
                <c:pt idx="3">
                  <c:v>4884</c:v>
                </c:pt>
                <c:pt idx="4">
                  <c:v>549</c:v>
                </c:pt>
                <c:pt idx="5">
                  <c:v>380</c:v>
                </c:pt>
                <c:pt idx="6">
                  <c:v>136</c:v>
                </c:pt>
                <c:pt idx="7">
                  <c:v>155</c:v>
                </c:pt>
                <c:pt idx="8">
                  <c:v>545</c:v>
                </c:pt>
                <c:pt idx="9">
                  <c:v>8211</c:v>
                </c:pt>
                <c:pt idx="10">
                  <c:v>14645</c:v>
                </c:pt>
                <c:pt idx="11">
                  <c:v>14401</c:v>
                </c:pt>
                <c:pt idx="12">
                  <c:v>84811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5-4378-A0AA-3A7457443236}"/>
            </c:ext>
          </c:extLst>
        </c:ser>
        <c:ser>
          <c:idx val="5"/>
          <c:order val="1"/>
          <c:tx>
            <c:strRef>
              <c:f>'Viajeros entr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15-4378-A0AA-3A7457443236}"/>
              </c:ext>
            </c:extLst>
          </c:dPt>
          <c:val>
            <c:numRef>
              <c:f>'Viajeros entr evol mensu TF'!$G$370:$G$382</c:f>
              <c:numCache>
                <c:formatCode>#,##0</c:formatCode>
                <c:ptCount val="13"/>
                <c:pt idx="0">
                  <c:v>110</c:v>
                </c:pt>
                <c:pt idx="1">
                  <c:v>95</c:v>
                </c:pt>
                <c:pt idx="2">
                  <c:v>93</c:v>
                </c:pt>
                <c:pt idx="3">
                  <c:v>50</c:v>
                </c:pt>
                <c:pt idx="4">
                  <c:v>32</c:v>
                </c:pt>
                <c:pt idx="5">
                  <c:v>28</c:v>
                </c:pt>
                <c:pt idx="6">
                  <c:v>56</c:v>
                </c:pt>
                <c:pt idx="7">
                  <c:v>68</c:v>
                </c:pt>
                <c:pt idx="8">
                  <c:v>444</c:v>
                </c:pt>
                <c:pt idx="9">
                  <c:v>2952</c:v>
                </c:pt>
                <c:pt idx="10">
                  <c:v>7599</c:v>
                </c:pt>
                <c:pt idx="11">
                  <c:v>8183</c:v>
                </c:pt>
                <c:pt idx="12">
                  <c:v>19710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15-4378-A0AA-3A7457443236}"/>
            </c:ext>
          </c:extLst>
        </c:ser>
        <c:ser>
          <c:idx val="0"/>
          <c:order val="2"/>
          <c:tx>
            <c:strRef>
              <c:f>'Viajeros entr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15-4378-A0AA-3A74574432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TF'!$I$370:$I$382</c:f>
              <c:numCache>
                <c:formatCode>#,##0</c:formatCode>
                <c:ptCount val="13"/>
                <c:pt idx="0">
                  <c:v>8106</c:v>
                </c:pt>
                <c:pt idx="1">
                  <c:v>7763</c:v>
                </c:pt>
                <c:pt idx="2">
                  <c:v>7621</c:v>
                </c:pt>
                <c:pt idx="3">
                  <c:v>2805</c:v>
                </c:pt>
                <c:pt idx="4">
                  <c:v>300</c:v>
                </c:pt>
                <c:pt idx="5">
                  <c:v>229</c:v>
                </c:pt>
                <c:pt idx="6">
                  <c:v>179</c:v>
                </c:pt>
                <c:pt idx="7">
                  <c:v>157</c:v>
                </c:pt>
                <c:pt idx="8">
                  <c:v>219</c:v>
                </c:pt>
                <c:pt idx="9">
                  <c:v>6127</c:v>
                </c:pt>
                <c:pt idx="10">
                  <c:v>11086</c:v>
                </c:pt>
                <c:pt idx="11">
                  <c:v>11049</c:v>
                </c:pt>
                <c:pt idx="12">
                  <c:v>55641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15-4378-A0AA-3A7457443236}"/>
            </c:ext>
          </c:extLst>
        </c:ser>
        <c:ser>
          <c:idx val="1"/>
          <c:order val="3"/>
          <c:tx>
            <c:strRef>
              <c:f>'Viajeros entr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15-4378-A0AA-3A74574432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15-4378-A0AA-3A74574432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TF'!$K$370:$K$382</c:f>
              <c:numCache>
                <c:formatCode>#,##0</c:formatCode>
                <c:ptCount val="13"/>
                <c:pt idx="0">
                  <c:v>10905</c:v>
                </c:pt>
                <c:pt idx="1">
                  <c:v>11151</c:v>
                </c:pt>
                <c:pt idx="2">
                  <c:v>9997</c:v>
                </c:pt>
                <c:pt idx="3">
                  <c:v>3255</c:v>
                </c:pt>
                <c:pt idx="4">
                  <c:v>157</c:v>
                </c:pt>
                <c:pt idx="5">
                  <c:v>297</c:v>
                </c:pt>
                <c:pt idx="6">
                  <c:v>137</c:v>
                </c:pt>
                <c:pt idx="7">
                  <c:v>72</c:v>
                </c:pt>
                <c:pt idx="8">
                  <c:v>489</c:v>
                </c:pt>
                <c:pt idx="9">
                  <c:v>7047</c:v>
                </c:pt>
                <c:pt idx="10">
                  <c:v>10821</c:v>
                </c:pt>
                <c:pt idx="12">
                  <c:v>54328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15-4378-A0AA-3A7457443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15-4378-A0AA-3A74574432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15-4378-A0AA-3A74574432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15-4378-A0AA-3A74574432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15-4378-A0AA-3A74574432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15-4378-A0AA-3A74574432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15-4378-A0AA-3A74574432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15-4378-A0AA-3A74574432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15-4378-A0AA-3A74574432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15-4378-A0AA-3A74574432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15-4378-A0AA-3A74574432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15-4378-A0AA-3A74574432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15-4378-A0AA-3A74574432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15-4378-A0AA-3A7457443236}"/>
              </c:ext>
            </c:extLst>
          </c:dPt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TF'!$L$370:$L$382</c:f>
              <c:numCache>
                <c:formatCode>0.0%</c:formatCode>
                <c:ptCount val="13"/>
                <c:pt idx="0">
                  <c:v>0.34529977794226507</c:v>
                </c:pt>
                <c:pt idx="1">
                  <c:v>0.436429215509468</c:v>
                </c:pt>
                <c:pt idx="2">
                  <c:v>0.31177010890959189</c:v>
                </c:pt>
                <c:pt idx="3">
                  <c:v>0.16042780748663099</c:v>
                </c:pt>
                <c:pt idx="4">
                  <c:v>-0.47666666666666668</c:v>
                </c:pt>
                <c:pt idx="5">
                  <c:v>0.29694323144104806</c:v>
                </c:pt>
                <c:pt idx="6">
                  <c:v>-0.23463687150837986</c:v>
                </c:pt>
                <c:pt idx="7">
                  <c:v>-0.54140127388535031</c:v>
                </c:pt>
                <c:pt idx="8">
                  <c:v>1.2328767123287672</c:v>
                </c:pt>
                <c:pt idx="9">
                  <c:v>0.15015505141178398</c:v>
                </c:pt>
                <c:pt idx="10">
                  <c:v>-2.3904023092188309E-2</c:v>
                </c:pt>
                <c:pt idx="12">
                  <c:v>0.21833512737710792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15-4378-A0AA-3A7457443236}"/>
            </c:ext>
          </c:extLst>
        </c:ser>
        <c:ser>
          <c:idx val="4"/>
          <c:order val="5"/>
          <c:tx>
            <c:strRef>
              <c:f>'Viajeros entr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TF'!$M$370:$M$382</c:f>
              <c:numCache>
                <c:formatCode>0.0%</c:formatCode>
                <c:ptCount val="13"/>
                <c:pt idx="0">
                  <c:v>-0.15406097277170117</c:v>
                </c:pt>
                <c:pt idx="1">
                  <c:v>-0.17117585848074923</c:v>
                </c:pt>
                <c:pt idx="2">
                  <c:v>-0.31339285714285714</c:v>
                </c:pt>
                <c:pt idx="3">
                  <c:v>-0.33353808353808356</c:v>
                </c:pt>
                <c:pt idx="4">
                  <c:v>-0.71402550091074679</c:v>
                </c:pt>
                <c:pt idx="5">
                  <c:v>-0.21842105263157896</c:v>
                </c:pt>
                <c:pt idx="6">
                  <c:v>7.3529411764705621E-3</c:v>
                </c:pt>
                <c:pt idx="7">
                  <c:v>-0.53548387096774186</c:v>
                </c:pt>
                <c:pt idx="8">
                  <c:v>-0.10275229357798166</c:v>
                </c:pt>
                <c:pt idx="9">
                  <c:v>-0.14176105224698576</c:v>
                </c:pt>
                <c:pt idx="10">
                  <c:v>-0.26111300785250935</c:v>
                </c:pt>
                <c:pt idx="12">
                  <c:v>-0.22840505609998585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15-4378-A0AA-3A7457443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D4-45C9-A688-DA5E765BB2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TF'!$C$396:$C$408</c:f>
              <c:numCache>
                <c:formatCode>#,##0</c:formatCode>
                <c:ptCount val="13"/>
                <c:pt idx="0">
                  <c:v>8585</c:v>
                </c:pt>
                <c:pt idx="1">
                  <c:v>8979</c:v>
                </c:pt>
                <c:pt idx="2">
                  <c:v>11017</c:v>
                </c:pt>
                <c:pt idx="3">
                  <c:v>3670</c:v>
                </c:pt>
                <c:pt idx="4">
                  <c:v>611</c:v>
                </c:pt>
                <c:pt idx="5">
                  <c:v>1376</c:v>
                </c:pt>
                <c:pt idx="6">
                  <c:v>2232</c:v>
                </c:pt>
                <c:pt idx="7">
                  <c:v>1144</c:v>
                </c:pt>
                <c:pt idx="8">
                  <c:v>1782</c:v>
                </c:pt>
                <c:pt idx="9">
                  <c:v>5207</c:v>
                </c:pt>
                <c:pt idx="10">
                  <c:v>8591</c:v>
                </c:pt>
                <c:pt idx="11">
                  <c:v>8348</c:v>
                </c:pt>
                <c:pt idx="12">
                  <c:v>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D4-45C9-A688-DA5E765BB230}"/>
            </c:ext>
          </c:extLst>
        </c:ser>
        <c:ser>
          <c:idx val="5"/>
          <c:order val="1"/>
          <c:tx>
            <c:strRef>
              <c:f>'Viajeros entr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D4-45C9-A688-DA5E765BB230}"/>
              </c:ext>
            </c:extLst>
          </c:dPt>
          <c:val>
            <c:numRef>
              <c:f>'Viajeros entr evol mensu TF'!$G$396:$G$408</c:f>
              <c:numCache>
                <c:formatCode>#,##0</c:formatCode>
                <c:ptCount val="13"/>
                <c:pt idx="0">
                  <c:v>25</c:v>
                </c:pt>
                <c:pt idx="1">
                  <c:v>65</c:v>
                </c:pt>
                <c:pt idx="2">
                  <c:v>61</c:v>
                </c:pt>
                <c:pt idx="3">
                  <c:v>28</c:v>
                </c:pt>
                <c:pt idx="4">
                  <c:v>31</c:v>
                </c:pt>
                <c:pt idx="5">
                  <c:v>20</c:v>
                </c:pt>
                <c:pt idx="6">
                  <c:v>101</c:v>
                </c:pt>
                <c:pt idx="7">
                  <c:v>48</c:v>
                </c:pt>
                <c:pt idx="8">
                  <c:v>93</c:v>
                </c:pt>
                <c:pt idx="9">
                  <c:v>1116</c:v>
                </c:pt>
                <c:pt idx="10">
                  <c:v>3420</c:v>
                </c:pt>
                <c:pt idx="11">
                  <c:v>3192</c:v>
                </c:pt>
                <c:pt idx="12">
                  <c:v>8200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D4-45C9-A688-DA5E765BB230}"/>
            </c:ext>
          </c:extLst>
        </c:ser>
        <c:ser>
          <c:idx val="0"/>
          <c:order val="2"/>
          <c:tx>
            <c:strRef>
              <c:f>'Viajeros entr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D4-45C9-A688-DA5E765BB2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TF'!$I$396:$I$408</c:f>
              <c:numCache>
                <c:formatCode>#,##0</c:formatCode>
                <c:ptCount val="13"/>
                <c:pt idx="0">
                  <c:v>4251</c:v>
                </c:pt>
                <c:pt idx="1">
                  <c:v>4350</c:v>
                </c:pt>
                <c:pt idx="2">
                  <c:v>4263</c:v>
                </c:pt>
                <c:pt idx="3">
                  <c:v>2519</c:v>
                </c:pt>
                <c:pt idx="4">
                  <c:v>352</c:v>
                </c:pt>
                <c:pt idx="5">
                  <c:v>557</c:v>
                </c:pt>
                <c:pt idx="6">
                  <c:v>512</c:v>
                </c:pt>
                <c:pt idx="7">
                  <c:v>359</c:v>
                </c:pt>
                <c:pt idx="8">
                  <c:v>303</c:v>
                </c:pt>
                <c:pt idx="9">
                  <c:v>4320</c:v>
                </c:pt>
                <c:pt idx="10">
                  <c:v>6929</c:v>
                </c:pt>
                <c:pt idx="11">
                  <c:v>5702</c:v>
                </c:pt>
                <c:pt idx="12">
                  <c:v>34417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D4-45C9-A688-DA5E765BB230}"/>
            </c:ext>
          </c:extLst>
        </c:ser>
        <c:ser>
          <c:idx val="1"/>
          <c:order val="3"/>
          <c:tx>
            <c:strRef>
              <c:f>'Viajeros entr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D4-45C9-A688-DA5E765BB2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D4-45C9-A688-DA5E765BB2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TF'!$K$396:$K$408</c:f>
              <c:numCache>
                <c:formatCode>#,##0</c:formatCode>
                <c:ptCount val="13"/>
                <c:pt idx="0">
                  <c:v>7577</c:v>
                </c:pt>
                <c:pt idx="1">
                  <c:v>8120</c:v>
                </c:pt>
                <c:pt idx="2">
                  <c:v>6363</c:v>
                </c:pt>
                <c:pt idx="3">
                  <c:v>3424</c:v>
                </c:pt>
                <c:pt idx="4">
                  <c:v>281</c:v>
                </c:pt>
                <c:pt idx="5">
                  <c:v>583</c:v>
                </c:pt>
                <c:pt idx="6">
                  <c:v>1494</c:v>
                </c:pt>
                <c:pt idx="7">
                  <c:v>602</c:v>
                </c:pt>
                <c:pt idx="8">
                  <c:v>883</c:v>
                </c:pt>
                <c:pt idx="9">
                  <c:v>6191</c:v>
                </c:pt>
                <c:pt idx="10">
                  <c:v>8400</c:v>
                </c:pt>
                <c:pt idx="12">
                  <c:v>43918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D4-45C9-A688-DA5E765BB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D4-45C9-A688-DA5E765BB2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D4-45C9-A688-DA5E765BB2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D4-45C9-A688-DA5E765BB2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D4-45C9-A688-DA5E765BB2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D4-45C9-A688-DA5E765BB2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D4-45C9-A688-DA5E765BB2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D4-45C9-A688-DA5E765BB2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D4-45C9-A688-DA5E765BB2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D4-45C9-A688-DA5E765BB2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D4-45C9-A688-DA5E765BB2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D4-45C9-A688-DA5E765BB2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D4-45C9-A688-DA5E765BB2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D4-45C9-A688-DA5E765BB230}"/>
              </c:ext>
            </c:extLst>
          </c:dPt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TF'!$L$396:$L$408</c:f>
              <c:numCache>
                <c:formatCode>0.0%</c:formatCode>
                <c:ptCount val="13"/>
                <c:pt idx="0">
                  <c:v>0.78240414020230542</c:v>
                </c:pt>
                <c:pt idx="1">
                  <c:v>0.8666666666666667</c:v>
                </c:pt>
                <c:pt idx="2">
                  <c:v>0.49261083743842371</c:v>
                </c:pt>
                <c:pt idx="3">
                  <c:v>0.3592695514092894</c:v>
                </c:pt>
                <c:pt idx="4">
                  <c:v>-0.20170454545454541</c:v>
                </c:pt>
                <c:pt idx="5">
                  <c:v>4.6678635547576341E-2</c:v>
                </c:pt>
                <c:pt idx="6">
                  <c:v>1.91796875</c:v>
                </c:pt>
                <c:pt idx="7">
                  <c:v>0.67688022284122562</c:v>
                </c:pt>
                <c:pt idx="8">
                  <c:v>1.9141914191419143</c:v>
                </c:pt>
                <c:pt idx="9">
                  <c:v>0.4331018518518519</c:v>
                </c:pt>
                <c:pt idx="10">
                  <c:v>0.21229614663010543</c:v>
                </c:pt>
                <c:pt idx="12">
                  <c:v>0.52944454118056772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D4-45C9-A688-DA5E765BB230}"/>
            </c:ext>
          </c:extLst>
        </c:ser>
        <c:ser>
          <c:idx val="4"/>
          <c:order val="5"/>
          <c:tx>
            <c:strRef>
              <c:f>'Viajeros entr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TF'!$M$396:$M$408</c:f>
              <c:numCache>
                <c:formatCode>0.0%</c:formatCode>
                <c:ptCount val="13"/>
                <c:pt idx="0">
                  <c:v>-0.11741409435061156</c:v>
                </c:pt>
                <c:pt idx="1">
                  <c:v>-9.5667669005457201E-2</c:v>
                </c:pt>
                <c:pt idx="2">
                  <c:v>-0.42243805028592174</c:v>
                </c:pt>
                <c:pt idx="3">
                  <c:v>-6.7029972752043587E-2</c:v>
                </c:pt>
                <c:pt idx="4">
                  <c:v>-0.5400981996726677</c:v>
                </c:pt>
                <c:pt idx="5">
                  <c:v>-0.57630813953488369</c:v>
                </c:pt>
                <c:pt idx="6">
                  <c:v>-0.33064516129032262</c:v>
                </c:pt>
                <c:pt idx="7">
                  <c:v>-0.47377622377622375</c:v>
                </c:pt>
                <c:pt idx="8">
                  <c:v>-0.50448933782267114</c:v>
                </c:pt>
                <c:pt idx="9">
                  <c:v>0.18897637795275601</c:v>
                </c:pt>
                <c:pt idx="10">
                  <c:v>-2.2232568967524124E-2</c:v>
                </c:pt>
                <c:pt idx="12">
                  <c:v>-0.17438056923713197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D4-45C9-A688-DA5E765BB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7E-4D79-86D3-6542324ACC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TF'!$C$422:$C$434</c:f>
              <c:numCache>
                <c:formatCode>#,##0</c:formatCode>
                <c:ptCount val="13"/>
                <c:pt idx="0">
                  <c:v>16712</c:v>
                </c:pt>
                <c:pt idx="1">
                  <c:v>14021</c:v>
                </c:pt>
                <c:pt idx="2">
                  <c:v>17537</c:v>
                </c:pt>
                <c:pt idx="3">
                  <c:v>6610</c:v>
                </c:pt>
                <c:pt idx="4">
                  <c:v>1044</c:v>
                </c:pt>
                <c:pt idx="5">
                  <c:v>1923</c:v>
                </c:pt>
                <c:pt idx="6">
                  <c:v>1700</c:v>
                </c:pt>
                <c:pt idx="7">
                  <c:v>1267</c:v>
                </c:pt>
                <c:pt idx="8">
                  <c:v>1250</c:v>
                </c:pt>
                <c:pt idx="9">
                  <c:v>10088</c:v>
                </c:pt>
                <c:pt idx="10">
                  <c:v>15908</c:v>
                </c:pt>
                <c:pt idx="11">
                  <c:v>17968</c:v>
                </c:pt>
                <c:pt idx="12">
                  <c:v>106028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E-4D79-86D3-6542324ACC0A}"/>
            </c:ext>
          </c:extLst>
        </c:ser>
        <c:ser>
          <c:idx val="5"/>
          <c:order val="1"/>
          <c:tx>
            <c:strRef>
              <c:f>'Viajeros entr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7E-4D79-86D3-6542324ACC0A}"/>
              </c:ext>
            </c:extLst>
          </c:dPt>
          <c:val>
            <c:numRef>
              <c:f>'Viajeros entr evol mensu TF'!$G$422:$G$434</c:f>
              <c:numCache>
                <c:formatCode>#,##0</c:formatCode>
                <c:ptCount val="13"/>
                <c:pt idx="0">
                  <c:v>728</c:v>
                </c:pt>
                <c:pt idx="1">
                  <c:v>577</c:v>
                </c:pt>
                <c:pt idx="2">
                  <c:v>660</c:v>
                </c:pt>
                <c:pt idx="3">
                  <c:v>248</c:v>
                </c:pt>
                <c:pt idx="4">
                  <c:v>231</c:v>
                </c:pt>
                <c:pt idx="5">
                  <c:v>151</c:v>
                </c:pt>
                <c:pt idx="6">
                  <c:v>216</c:v>
                </c:pt>
                <c:pt idx="7">
                  <c:v>211</c:v>
                </c:pt>
                <c:pt idx="8">
                  <c:v>273</c:v>
                </c:pt>
                <c:pt idx="9">
                  <c:v>3666</c:v>
                </c:pt>
                <c:pt idx="10">
                  <c:v>7949</c:v>
                </c:pt>
                <c:pt idx="11">
                  <c:v>7237</c:v>
                </c:pt>
                <c:pt idx="12">
                  <c:v>22147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E-4D79-86D3-6542324ACC0A}"/>
            </c:ext>
          </c:extLst>
        </c:ser>
        <c:ser>
          <c:idx val="0"/>
          <c:order val="2"/>
          <c:tx>
            <c:strRef>
              <c:f>'Viajeros entr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7E-4D79-86D3-6542324ACC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TF'!$I$422:$I$434</c:f>
              <c:numCache>
                <c:formatCode>#,##0</c:formatCode>
                <c:ptCount val="13"/>
                <c:pt idx="0">
                  <c:v>7732</c:v>
                </c:pt>
                <c:pt idx="1">
                  <c:v>5816</c:v>
                </c:pt>
                <c:pt idx="2">
                  <c:v>6989</c:v>
                </c:pt>
                <c:pt idx="3">
                  <c:v>4370</c:v>
                </c:pt>
                <c:pt idx="4">
                  <c:v>447</c:v>
                </c:pt>
                <c:pt idx="5">
                  <c:v>719</c:v>
                </c:pt>
                <c:pt idx="6">
                  <c:v>648</c:v>
                </c:pt>
                <c:pt idx="7">
                  <c:v>649</c:v>
                </c:pt>
                <c:pt idx="8">
                  <c:v>714</c:v>
                </c:pt>
                <c:pt idx="9">
                  <c:v>5899</c:v>
                </c:pt>
                <c:pt idx="10">
                  <c:v>11799</c:v>
                </c:pt>
                <c:pt idx="11">
                  <c:v>10970</c:v>
                </c:pt>
                <c:pt idx="12">
                  <c:v>56752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7E-4D79-86D3-6542324ACC0A}"/>
            </c:ext>
          </c:extLst>
        </c:ser>
        <c:ser>
          <c:idx val="1"/>
          <c:order val="3"/>
          <c:tx>
            <c:strRef>
              <c:f>'Viajeros entr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7E-4D79-86D3-6542324ACC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7E-4D79-86D3-6542324ACC0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TF'!$K$422:$K$434</c:f>
              <c:numCache>
                <c:formatCode>#,##0</c:formatCode>
                <c:ptCount val="13"/>
                <c:pt idx="0">
                  <c:v>12762</c:v>
                </c:pt>
                <c:pt idx="1">
                  <c:v>9657</c:v>
                </c:pt>
                <c:pt idx="2">
                  <c:v>9056</c:v>
                </c:pt>
                <c:pt idx="3">
                  <c:v>5653</c:v>
                </c:pt>
                <c:pt idx="4">
                  <c:v>722</c:v>
                </c:pt>
                <c:pt idx="5">
                  <c:v>917</c:v>
                </c:pt>
                <c:pt idx="6">
                  <c:v>860</c:v>
                </c:pt>
                <c:pt idx="7">
                  <c:v>896</c:v>
                </c:pt>
                <c:pt idx="8">
                  <c:v>953</c:v>
                </c:pt>
                <c:pt idx="9">
                  <c:v>6372</c:v>
                </c:pt>
                <c:pt idx="10">
                  <c:v>10840</c:v>
                </c:pt>
                <c:pt idx="12">
                  <c:v>58688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7E-4D79-86D3-6542324AC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7E-4D79-86D3-6542324ACC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7E-4D79-86D3-6542324ACC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7E-4D79-86D3-6542324ACC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7E-4D79-86D3-6542324ACC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7E-4D79-86D3-6542324ACC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7E-4D79-86D3-6542324ACC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7E-4D79-86D3-6542324ACC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7E-4D79-86D3-6542324ACC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7E-4D79-86D3-6542324ACC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7E-4D79-86D3-6542324ACC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7E-4D79-86D3-6542324ACC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7E-4D79-86D3-6542324ACC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7E-4D79-86D3-6542324ACC0A}"/>
              </c:ext>
            </c:extLst>
          </c:dPt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TF'!$L$422:$L$434</c:f>
              <c:numCache>
                <c:formatCode>0.0%</c:formatCode>
                <c:ptCount val="13"/>
                <c:pt idx="0">
                  <c:v>0.65054319710294872</c:v>
                </c:pt>
                <c:pt idx="1">
                  <c:v>0.66041953232462181</c:v>
                </c:pt>
                <c:pt idx="2">
                  <c:v>0.29575046501645441</c:v>
                </c:pt>
                <c:pt idx="3">
                  <c:v>0.29359267734553773</c:v>
                </c:pt>
                <c:pt idx="4">
                  <c:v>0.61521252796420578</c:v>
                </c:pt>
                <c:pt idx="5">
                  <c:v>0.27538247566063978</c:v>
                </c:pt>
                <c:pt idx="6">
                  <c:v>0.32716049382716039</c:v>
                </c:pt>
                <c:pt idx="7">
                  <c:v>0.38058551617873659</c:v>
                </c:pt>
                <c:pt idx="8">
                  <c:v>0.33473389355742289</c:v>
                </c:pt>
                <c:pt idx="9">
                  <c:v>8.018308187828449E-2</c:v>
                </c:pt>
                <c:pt idx="10">
                  <c:v>-8.1278074413085877E-2</c:v>
                </c:pt>
                <c:pt idx="12">
                  <c:v>0.28190118387139051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7E-4D79-86D3-6542324ACC0A}"/>
            </c:ext>
          </c:extLst>
        </c:ser>
        <c:ser>
          <c:idx val="4"/>
          <c:order val="5"/>
          <c:tx>
            <c:strRef>
              <c:f>'Viajeros entr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TF'!$M$422:$M$434</c:f>
              <c:numCache>
                <c:formatCode>0.0%</c:formatCode>
                <c:ptCount val="13"/>
                <c:pt idx="0">
                  <c:v>-0.23635710866443271</c:v>
                </c:pt>
                <c:pt idx="1">
                  <c:v>-0.31124741459239713</c:v>
                </c:pt>
                <c:pt idx="2">
                  <c:v>-0.4836060899811826</c:v>
                </c:pt>
                <c:pt idx="3">
                  <c:v>-0.14478063540090769</c:v>
                </c:pt>
                <c:pt idx="4">
                  <c:v>-0.30842911877394641</c:v>
                </c:pt>
                <c:pt idx="5">
                  <c:v>-0.52314092563702541</c:v>
                </c:pt>
                <c:pt idx="6">
                  <c:v>-0.49411764705882355</c:v>
                </c:pt>
                <c:pt idx="7">
                  <c:v>-0.29281767955801108</c:v>
                </c:pt>
                <c:pt idx="8">
                  <c:v>-0.23760000000000003</c:v>
                </c:pt>
                <c:pt idx="9">
                  <c:v>-0.36835844567803333</c:v>
                </c:pt>
                <c:pt idx="10">
                  <c:v>-0.31858184561227054</c:v>
                </c:pt>
                <c:pt idx="12">
                  <c:v>-0.33354531001589827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7E-4D79-86D3-6542324AC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4D-47C6-AC55-297EFB143E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TF'!$C$498:$C$510</c:f>
              <c:numCache>
                <c:formatCode>#,##0</c:formatCode>
                <c:ptCount val="13"/>
                <c:pt idx="0">
                  <c:v>1925</c:v>
                </c:pt>
                <c:pt idx="1">
                  <c:v>2446</c:v>
                </c:pt>
                <c:pt idx="2">
                  <c:v>2568</c:v>
                </c:pt>
                <c:pt idx="3">
                  <c:v>2274</c:v>
                </c:pt>
                <c:pt idx="4">
                  <c:v>1230</c:v>
                </c:pt>
                <c:pt idx="5">
                  <c:v>2289</c:v>
                </c:pt>
                <c:pt idx="6">
                  <c:v>2449</c:v>
                </c:pt>
                <c:pt idx="7">
                  <c:v>1463</c:v>
                </c:pt>
                <c:pt idx="8">
                  <c:v>1374</c:v>
                </c:pt>
                <c:pt idx="9">
                  <c:v>2555</c:v>
                </c:pt>
                <c:pt idx="10">
                  <c:v>2216</c:v>
                </c:pt>
                <c:pt idx="11">
                  <c:v>2578</c:v>
                </c:pt>
                <c:pt idx="12">
                  <c:v>25367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4D-47C6-AC55-297EFB143EE2}"/>
            </c:ext>
          </c:extLst>
        </c:ser>
        <c:ser>
          <c:idx val="5"/>
          <c:order val="1"/>
          <c:tx>
            <c:strRef>
              <c:f>'Viajeros entr evol mensu TF'!$G$496:$H$496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4D-47C6-AC55-297EFB143EE2}"/>
              </c:ext>
            </c:extLst>
          </c:dPt>
          <c:val>
            <c:numRef>
              <c:f>'Viajeros entr evol mensu TF'!$G$498:$G$510</c:f>
              <c:numCache>
                <c:formatCode>#,##0</c:formatCode>
                <c:ptCount val="13"/>
                <c:pt idx="0">
                  <c:v>95</c:v>
                </c:pt>
                <c:pt idx="1">
                  <c:v>235</c:v>
                </c:pt>
                <c:pt idx="2">
                  <c:v>337</c:v>
                </c:pt>
                <c:pt idx="3">
                  <c:v>138</c:v>
                </c:pt>
                <c:pt idx="4">
                  <c:v>278</c:v>
                </c:pt>
                <c:pt idx="5">
                  <c:v>1048</c:v>
                </c:pt>
                <c:pt idx="6">
                  <c:v>2684</c:v>
                </c:pt>
                <c:pt idx="7">
                  <c:v>1484</c:v>
                </c:pt>
                <c:pt idx="8">
                  <c:v>2699</c:v>
                </c:pt>
                <c:pt idx="9">
                  <c:v>4587</c:v>
                </c:pt>
                <c:pt idx="10">
                  <c:v>2748</c:v>
                </c:pt>
                <c:pt idx="11">
                  <c:v>4076</c:v>
                </c:pt>
                <c:pt idx="12">
                  <c:v>20409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4D-47C6-AC55-297EFB143EE2}"/>
            </c:ext>
          </c:extLst>
        </c:ser>
        <c:ser>
          <c:idx val="0"/>
          <c:order val="2"/>
          <c:tx>
            <c:strRef>
              <c:f>'Viajeros entr evol mensu TF'!$I$496:$J$496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4D-47C6-AC55-297EFB143E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TF'!$I$498:$I$510</c:f>
              <c:numCache>
                <c:formatCode>#,##0</c:formatCode>
                <c:ptCount val="13"/>
                <c:pt idx="0">
                  <c:v>4299</c:v>
                </c:pt>
                <c:pt idx="1">
                  <c:v>4391</c:v>
                </c:pt>
                <c:pt idx="2">
                  <c:v>5161</c:v>
                </c:pt>
                <c:pt idx="3">
                  <c:v>5011</c:v>
                </c:pt>
                <c:pt idx="4">
                  <c:v>3031</c:v>
                </c:pt>
                <c:pt idx="5">
                  <c:v>4239</c:v>
                </c:pt>
                <c:pt idx="6">
                  <c:v>5114</c:v>
                </c:pt>
                <c:pt idx="7">
                  <c:v>2991</c:v>
                </c:pt>
                <c:pt idx="8">
                  <c:v>3337</c:v>
                </c:pt>
                <c:pt idx="9">
                  <c:v>5084</c:v>
                </c:pt>
                <c:pt idx="10">
                  <c:v>3402</c:v>
                </c:pt>
                <c:pt idx="11">
                  <c:v>5002</c:v>
                </c:pt>
                <c:pt idx="12">
                  <c:v>51062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4D-47C6-AC55-297EFB143EE2}"/>
            </c:ext>
          </c:extLst>
        </c:ser>
        <c:ser>
          <c:idx val="1"/>
          <c:order val="3"/>
          <c:tx>
            <c:strRef>
              <c:f>'Viajeros entr evol mensu TF'!$K$496:$L$496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4D-47C6-AC55-297EFB143E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4D-47C6-AC55-297EFB143E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TF'!$K$498:$K$510</c:f>
              <c:numCache>
                <c:formatCode>#,##0</c:formatCode>
                <c:ptCount val="13"/>
                <c:pt idx="0">
                  <c:v>4920</c:v>
                </c:pt>
                <c:pt idx="1">
                  <c:v>6110</c:v>
                </c:pt>
                <c:pt idx="2">
                  <c:v>5249</c:v>
                </c:pt>
                <c:pt idx="3">
                  <c:v>5208</c:v>
                </c:pt>
                <c:pt idx="4">
                  <c:v>3077</c:v>
                </c:pt>
                <c:pt idx="5">
                  <c:v>4305</c:v>
                </c:pt>
                <c:pt idx="6">
                  <c:v>4842</c:v>
                </c:pt>
                <c:pt idx="7">
                  <c:v>2398</c:v>
                </c:pt>
                <c:pt idx="8">
                  <c:v>2524</c:v>
                </c:pt>
                <c:pt idx="9">
                  <c:v>5813</c:v>
                </c:pt>
                <c:pt idx="10">
                  <c:v>3581</c:v>
                </c:pt>
                <c:pt idx="12">
                  <c:v>48027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4D-47C6-AC55-297EFB143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4D-47C6-AC55-297EFB143E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4D-47C6-AC55-297EFB143E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4D-47C6-AC55-297EFB143E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4D-47C6-AC55-297EFB143E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4D-47C6-AC55-297EFB143E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4D-47C6-AC55-297EFB143E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4D-47C6-AC55-297EFB143E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4D-47C6-AC55-297EFB143E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4D-47C6-AC55-297EFB143E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4D-47C6-AC55-297EFB143E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4D-47C6-AC55-297EFB143E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4D-47C6-AC55-297EFB143E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4D-47C6-AC55-297EFB143EE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TF'!$L$498:$L$510</c:f>
              <c:numCache>
                <c:formatCode>0.0%</c:formatCode>
                <c:ptCount val="13"/>
                <c:pt idx="0">
                  <c:v>0.1444521981856246</c:v>
                </c:pt>
                <c:pt idx="1">
                  <c:v>0.39148257800045538</c:v>
                </c:pt>
                <c:pt idx="2">
                  <c:v>1.7050959116450271E-2</c:v>
                </c:pt>
                <c:pt idx="3">
                  <c:v>3.9313510277389829E-2</c:v>
                </c:pt>
                <c:pt idx="4">
                  <c:v>1.5176509402837324E-2</c:v>
                </c:pt>
                <c:pt idx="5">
                  <c:v>1.5569709837225831E-2</c:v>
                </c:pt>
                <c:pt idx="6">
                  <c:v>-5.318732890105593E-2</c:v>
                </c:pt>
                <c:pt idx="7">
                  <c:v>-0.19826145101972581</c:v>
                </c:pt>
                <c:pt idx="8">
                  <c:v>-0.2436320047947258</c:v>
                </c:pt>
                <c:pt idx="9">
                  <c:v>0.14339103068450032</c:v>
                </c:pt>
                <c:pt idx="10">
                  <c:v>5.2616108171663623E-2</c:v>
                </c:pt>
                <c:pt idx="12">
                  <c:v>4.2705167173252345E-2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4D-47C6-AC55-297EFB143EE2}"/>
            </c:ext>
          </c:extLst>
        </c:ser>
        <c:ser>
          <c:idx val="4"/>
          <c:order val="5"/>
          <c:tx>
            <c:strRef>
              <c:f>'Viajeros entr evol mensu TF'!$M$497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TF'!$M$498:$M$510</c:f>
              <c:numCache>
                <c:formatCode>0.0%</c:formatCode>
                <c:ptCount val="13"/>
                <c:pt idx="0">
                  <c:v>1.5558441558441558</c:v>
                </c:pt>
                <c:pt idx="1">
                  <c:v>1.4979558462796403</c:v>
                </c:pt>
                <c:pt idx="2">
                  <c:v>1.0440031152647977</c:v>
                </c:pt>
                <c:pt idx="3">
                  <c:v>1.2902374670184695</c:v>
                </c:pt>
                <c:pt idx="4">
                  <c:v>1.5016260162601625</c:v>
                </c:pt>
                <c:pt idx="5">
                  <c:v>0.88073394495412849</c:v>
                </c:pt>
                <c:pt idx="6">
                  <c:v>0.9771335238873009</c:v>
                </c:pt>
                <c:pt idx="7">
                  <c:v>0.63909774436090228</c:v>
                </c:pt>
                <c:pt idx="8">
                  <c:v>0.83697234352256178</c:v>
                </c:pt>
                <c:pt idx="9">
                  <c:v>1.275146771037182</c:v>
                </c:pt>
                <c:pt idx="10">
                  <c:v>0.61597472924187735</c:v>
                </c:pt>
                <c:pt idx="12">
                  <c:v>1.1074641274299002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4D-47C6-AC55-297EFB143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C1-4417-A203-9906DF6B31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TF'!$C$448:$C$460</c:f>
              <c:numCache>
                <c:formatCode>#,##0</c:formatCode>
                <c:ptCount val="13"/>
                <c:pt idx="0">
                  <c:v>387</c:v>
                </c:pt>
                <c:pt idx="1">
                  <c:v>408</c:v>
                </c:pt>
                <c:pt idx="2">
                  <c:v>455</c:v>
                </c:pt>
                <c:pt idx="3">
                  <c:v>1040</c:v>
                </c:pt>
                <c:pt idx="4">
                  <c:v>996</c:v>
                </c:pt>
                <c:pt idx="5">
                  <c:v>1638</c:v>
                </c:pt>
                <c:pt idx="6">
                  <c:v>1730</c:v>
                </c:pt>
                <c:pt idx="7">
                  <c:v>2223</c:v>
                </c:pt>
                <c:pt idx="8">
                  <c:v>1934</c:v>
                </c:pt>
                <c:pt idx="9">
                  <c:v>1047</c:v>
                </c:pt>
                <c:pt idx="10">
                  <c:v>752</c:v>
                </c:pt>
                <c:pt idx="11">
                  <c:v>760</c:v>
                </c:pt>
                <c:pt idx="12">
                  <c:v>13370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1-4417-A203-9906DF6B317C}"/>
            </c:ext>
          </c:extLst>
        </c:ser>
        <c:ser>
          <c:idx val="5"/>
          <c:order val="1"/>
          <c:tx>
            <c:strRef>
              <c:f>'Viajeros entr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C1-4417-A203-9906DF6B317C}"/>
              </c:ext>
            </c:extLst>
          </c:dPt>
          <c:val>
            <c:numRef>
              <c:f>'Viajeros entr evol mensu TF'!$G$448:$G$460</c:f>
              <c:numCache>
                <c:formatCode>#,##0</c:formatCode>
                <c:ptCount val="13"/>
                <c:pt idx="0">
                  <c:v>156</c:v>
                </c:pt>
                <c:pt idx="1">
                  <c:v>114</c:v>
                </c:pt>
                <c:pt idx="2">
                  <c:v>183</c:v>
                </c:pt>
                <c:pt idx="3">
                  <c:v>284</c:v>
                </c:pt>
                <c:pt idx="4">
                  <c:v>394</c:v>
                </c:pt>
                <c:pt idx="5">
                  <c:v>650</c:v>
                </c:pt>
                <c:pt idx="6">
                  <c:v>1314</c:v>
                </c:pt>
                <c:pt idx="7">
                  <c:v>2103</c:v>
                </c:pt>
                <c:pt idx="8">
                  <c:v>1697</c:v>
                </c:pt>
                <c:pt idx="9">
                  <c:v>971</c:v>
                </c:pt>
                <c:pt idx="10">
                  <c:v>891</c:v>
                </c:pt>
                <c:pt idx="11">
                  <c:v>814</c:v>
                </c:pt>
                <c:pt idx="12">
                  <c:v>9571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C1-4417-A203-9906DF6B317C}"/>
            </c:ext>
          </c:extLst>
        </c:ser>
        <c:ser>
          <c:idx val="0"/>
          <c:order val="2"/>
          <c:tx>
            <c:strRef>
              <c:f>'Viajeros entr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C1-4417-A203-9906DF6B31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TF'!$I$448:$I$460</c:f>
              <c:numCache>
                <c:formatCode>#,##0</c:formatCode>
                <c:ptCount val="13"/>
                <c:pt idx="0">
                  <c:v>411</c:v>
                </c:pt>
                <c:pt idx="1">
                  <c:v>667</c:v>
                </c:pt>
                <c:pt idx="2">
                  <c:v>862</c:v>
                </c:pt>
                <c:pt idx="3">
                  <c:v>1288</c:v>
                </c:pt>
                <c:pt idx="4">
                  <c:v>1689</c:v>
                </c:pt>
                <c:pt idx="5">
                  <c:v>2250</c:v>
                </c:pt>
                <c:pt idx="6">
                  <c:v>2964</c:v>
                </c:pt>
                <c:pt idx="7">
                  <c:v>3666</c:v>
                </c:pt>
                <c:pt idx="8">
                  <c:v>2780</c:v>
                </c:pt>
                <c:pt idx="9">
                  <c:v>1666</c:v>
                </c:pt>
                <c:pt idx="10">
                  <c:v>1352</c:v>
                </c:pt>
                <c:pt idx="11">
                  <c:v>1061</c:v>
                </c:pt>
                <c:pt idx="12">
                  <c:v>20656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C1-4417-A203-9906DF6B317C}"/>
            </c:ext>
          </c:extLst>
        </c:ser>
        <c:ser>
          <c:idx val="1"/>
          <c:order val="3"/>
          <c:tx>
            <c:strRef>
              <c:f>'Viajeros entr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C1-4417-A203-9906DF6B31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C1-4417-A203-9906DF6B31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TF'!$K$448:$K$460</c:f>
              <c:numCache>
                <c:formatCode>#,##0</c:formatCode>
                <c:ptCount val="13"/>
                <c:pt idx="0">
                  <c:v>996</c:v>
                </c:pt>
                <c:pt idx="1">
                  <c:v>916</c:v>
                </c:pt>
                <c:pt idx="2">
                  <c:v>1066</c:v>
                </c:pt>
                <c:pt idx="3">
                  <c:v>1958</c:v>
                </c:pt>
                <c:pt idx="4">
                  <c:v>1815</c:v>
                </c:pt>
                <c:pt idx="5">
                  <c:v>3277</c:v>
                </c:pt>
                <c:pt idx="6">
                  <c:v>3475</c:v>
                </c:pt>
                <c:pt idx="7">
                  <c:v>4319</c:v>
                </c:pt>
                <c:pt idx="8">
                  <c:v>2729</c:v>
                </c:pt>
                <c:pt idx="9">
                  <c:v>1620</c:v>
                </c:pt>
                <c:pt idx="10">
                  <c:v>898</c:v>
                </c:pt>
                <c:pt idx="12">
                  <c:v>23069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C1-4417-A203-9906DF6B3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C1-4417-A203-9906DF6B31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C1-4417-A203-9906DF6B31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C1-4417-A203-9906DF6B31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1-4417-A203-9906DF6B31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1-4417-A203-9906DF6B31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C1-4417-A203-9906DF6B31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C1-4417-A203-9906DF6B31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C1-4417-A203-9906DF6B31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C1-4417-A203-9906DF6B31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C1-4417-A203-9906DF6B31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C1-4417-A203-9906DF6B31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C1-4417-A203-9906DF6B31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C1-4417-A203-9906DF6B317C}"/>
              </c:ext>
            </c:extLst>
          </c:dPt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TF'!$L$448:$L$460</c:f>
              <c:numCache>
                <c:formatCode>0.0%</c:formatCode>
                <c:ptCount val="13"/>
                <c:pt idx="0">
                  <c:v>1.4233576642335768</c:v>
                </c:pt>
                <c:pt idx="1">
                  <c:v>0.37331334332833577</c:v>
                </c:pt>
                <c:pt idx="2">
                  <c:v>0.23665893271461713</c:v>
                </c:pt>
                <c:pt idx="3">
                  <c:v>0.52018633540372661</c:v>
                </c:pt>
                <c:pt idx="4">
                  <c:v>7.460035523978692E-2</c:v>
                </c:pt>
                <c:pt idx="5">
                  <c:v>0.45644444444444443</c:v>
                </c:pt>
                <c:pt idx="6">
                  <c:v>0.17240215924426461</c:v>
                </c:pt>
                <c:pt idx="7">
                  <c:v>0.1781232951445717</c:v>
                </c:pt>
                <c:pt idx="8">
                  <c:v>-1.8345323741007169E-2</c:v>
                </c:pt>
                <c:pt idx="9">
                  <c:v>-2.7611044417767072E-2</c:v>
                </c:pt>
                <c:pt idx="10">
                  <c:v>-0.33579881656804733</c:v>
                </c:pt>
                <c:pt idx="12">
                  <c:v>0.1772901250318959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C1-4417-A203-9906DF6B317C}"/>
            </c:ext>
          </c:extLst>
        </c:ser>
        <c:ser>
          <c:idx val="4"/>
          <c:order val="5"/>
          <c:tx>
            <c:strRef>
              <c:f>'Viajeros entr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TF'!$M$448:$M$460</c:f>
              <c:numCache>
                <c:formatCode>0.0%</c:formatCode>
                <c:ptCount val="13"/>
                <c:pt idx="0">
                  <c:v>1.5736434108527133</c:v>
                </c:pt>
                <c:pt idx="1">
                  <c:v>1.2450980392156863</c:v>
                </c:pt>
                <c:pt idx="2">
                  <c:v>1.342857142857143</c:v>
                </c:pt>
                <c:pt idx="3">
                  <c:v>0.88269230769230766</c:v>
                </c:pt>
                <c:pt idx="4">
                  <c:v>0.82228915662650603</c:v>
                </c:pt>
                <c:pt idx="5">
                  <c:v>1.0006105006105006</c:v>
                </c:pt>
                <c:pt idx="6">
                  <c:v>1.0086705202312141</c:v>
                </c:pt>
                <c:pt idx="7">
                  <c:v>0.94286999550157446</c:v>
                </c:pt>
                <c:pt idx="8">
                  <c:v>0.4110651499482938</c:v>
                </c:pt>
                <c:pt idx="9">
                  <c:v>0.54727793696275073</c:v>
                </c:pt>
                <c:pt idx="10">
                  <c:v>0.19414893617021267</c:v>
                </c:pt>
                <c:pt idx="12">
                  <c:v>0.82942109436954792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C1-4417-A203-9906DF6B3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CE-4E7C-87B7-17E388674C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E-4E7C-87B7-17E388674C01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CE-4E7C-87B7-17E388674C01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CE-4E7C-87B7-17E388674C01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CE-4E7C-87B7-17E388674C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CE-4E7C-87B7-17E388674C01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CE-4E7C-87B7-17E388674C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CE-4E7C-87B7-17E388674C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2">
                  <c:v>440377</c:v>
                </c:pt>
                <c:pt idx="3">
                  <c:v>445687</c:v>
                </c:pt>
                <c:pt idx="4">
                  <c:v>391272</c:v>
                </c:pt>
                <c:pt idx="5">
                  <c:v>433518</c:v>
                </c:pt>
                <c:pt idx="6">
                  <c:v>453884</c:v>
                </c:pt>
                <c:pt idx="7">
                  <c:v>447853</c:v>
                </c:pt>
                <c:pt idx="8">
                  <c:v>423998</c:v>
                </c:pt>
                <c:pt idx="9">
                  <c:v>471699</c:v>
                </c:pt>
                <c:pt idx="10">
                  <c:v>433576</c:v>
                </c:pt>
                <c:pt idx="12">
                  <c:v>4756623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CE-4E7C-87B7-17E388674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CE-4E7C-87B7-17E388674C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CE-4E7C-87B7-17E388674C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CE-4E7C-87B7-17E388674C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CE-4E7C-87B7-17E388674C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CE-4E7C-87B7-17E388674C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CE-4E7C-87B7-17E388674C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CE-4E7C-87B7-17E388674C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CE-4E7C-87B7-17E388674C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CE-4E7C-87B7-17E388674C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CE-4E7C-87B7-17E388674C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CE-4E7C-87B7-17E388674C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CE-4E7C-87B7-17E388674C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CE-4E7C-87B7-17E388674C01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2">
                  <c:v>0.11865358285048022</c:v>
                </c:pt>
                <c:pt idx="3">
                  <c:v>4.6982877090444353E-2</c:v>
                </c:pt>
                <c:pt idx="4">
                  <c:v>3.1345880120196012E-2</c:v>
                </c:pt>
                <c:pt idx="5">
                  <c:v>0.13524724317897929</c:v>
                </c:pt>
                <c:pt idx="6">
                  <c:v>-3.366145752134897E-3</c:v>
                </c:pt>
                <c:pt idx="7">
                  <c:v>1.255711633985146E-2</c:v>
                </c:pt>
                <c:pt idx="8">
                  <c:v>8.4482617503222723E-2</c:v>
                </c:pt>
                <c:pt idx="9">
                  <c:v>9.003369244207815E-2</c:v>
                </c:pt>
                <c:pt idx="10">
                  <c:v>5.9047097962393824E-2</c:v>
                </c:pt>
                <c:pt idx="12">
                  <c:v>9.7456408008352202E-2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CE-4E7C-87B7-17E388674C01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2">
                  <c:v>2.290744805639755E-2</c:v>
                </c:pt>
                <c:pt idx="3">
                  <c:v>0.10607951993209963</c:v>
                </c:pt>
                <c:pt idx="4">
                  <c:v>9.8254035848399646E-3</c:v>
                </c:pt>
                <c:pt idx="5">
                  <c:v>6.6687991338902464E-2</c:v>
                </c:pt>
                <c:pt idx="6">
                  <c:v>6.3585386257495546E-2</c:v>
                </c:pt>
                <c:pt idx="7">
                  <c:v>1.9732823829734514E-3</c:v>
                </c:pt>
                <c:pt idx="8">
                  <c:v>0.10982329121743484</c:v>
                </c:pt>
                <c:pt idx="9">
                  <c:v>0.1224487853398406</c:v>
                </c:pt>
                <c:pt idx="10">
                  <c:v>0.1025454545454545</c:v>
                </c:pt>
                <c:pt idx="12">
                  <c:v>7.2683748579263519E-2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CE-4E7C-87B7-17E388674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CE-407B-9612-2E2141D90F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276086</c:v>
                </c:pt>
                <c:pt idx="1">
                  <c:v>270304</c:v>
                </c:pt>
                <c:pt idx="2">
                  <c:v>313846</c:v>
                </c:pt>
                <c:pt idx="3">
                  <c:v>293476</c:v>
                </c:pt>
                <c:pt idx="4">
                  <c:v>283721</c:v>
                </c:pt>
                <c:pt idx="5">
                  <c:v>293679</c:v>
                </c:pt>
                <c:pt idx="6">
                  <c:v>309509</c:v>
                </c:pt>
                <c:pt idx="7">
                  <c:v>325829</c:v>
                </c:pt>
                <c:pt idx="8">
                  <c:v>286586</c:v>
                </c:pt>
                <c:pt idx="9">
                  <c:v>320464</c:v>
                </c:pt>
                <c:pt idx="10">
                  <c:v>296638</c:v>
                </c:pt>
                <c:pt idx="11">
                  <c:v>298050</c:v>
                </c:pt>
                <c:pt idx="12">
                  <c:v>3568188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E-407B-9612-2E2141D90FF5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CE-407B-9612-2E2141D90FF5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35671</c:v>
                </c:pt>
                <c:pt idx="1">
                  <c:v>43424</c:v>
                </c:pt>
                <c:pt idx="2">
                  <c:v>56792</c:v>
                </c:pt>
                <c:pt idx="3">
                  <c:v>64473</c:v>
                </c:pt>
                <c:pt idx="4">
                  <c:v>88479</c:v>
                </c:pt>
                <c:pt idx="5">
                  <c:v>111793</c:v>
                </c:pt>
                <c:pt idx="6">
                  <c:v>177784</c:v>
                </c:pt>
                <c:pt idx="7">
                  <c:v>230328</c:v>
                </c:pt>
                <c:pt idx="8">
                  <c:v>229668</c:v>
                </c:pt>
                <c:pt idx="9">
                  <c:v>297544</c:v>
                </c:pt>
                <c:pt idx="10">
                  <c:v>274669</c:v>
                </c:pt>
                <c:pt idx="11">
                  <c:v>247406</c:v>
                </c:pt>
                <c:pt idx="12">
                  <c:v>1858031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CE-407B-9612-2E2141D90FF5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CE-407B-9612-2E2141D90F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211722</c:v>
                </c:pt>
                <c:pt idx="1">
                  <c:v>279945</c:v>
                </c:pt>
                <c:pt idx="2">
                  <c:v>315116</c:v>
                </c:pt>
                <c:pt idx="3">
                  <c:v>337375</c:v>
                </c:pt>
                <c:pt idx="4">
                  <c:v>305518</c:v>
                </c:pt>
                <c:pt idx="5">
                  <c:v>305537</c:v>
                </c:pt>
                <c:pt idx="6">
                  <c:v>355886</c:v>
                </c:pt>
                <c:pt idx="7">
                  <c:v>347304</c:v>
                </c:pt>
                <c:pt idx="8">
                  <c:v>311856</c:v>
                </c:pt>
                <c:pt idx="9">
                  <c:v>345763</c:v>
                </c:pt>
                <c:pt idx="10">
                  <c:v>324591</c:v>
                </c:pt>
                <c:pt idx="11">
                  <c:v>336260</c:v>
                </c:pt>
                <c:pt idx="12">
                  <c:v>3776873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CE-407B-9612-2E2141D90FF5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CE-407B-9612-2E2141D90F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CE-407B-9612-2E2141D90F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323159</c:v>
                </c:pt>
                <c:pt idx="1">
                  <c:v>327297</c:v>
                </c:pt>
                <c:pt idx="2">
                  <c:v>343050</c:v>
                </c:pt>
                <c:pt idx="3">
                  <c:v>349241</c:v>
                </c:pt>
                <c:pt idx="4">
                  <c:v>311677</c:v>
                </c:pt>
                <c:pt idx="5">
                  <c:v>340000</c:v>
                </c:pt>
                <c:pt idx="6">
                  <c:v>358994</c:v>
                </c:pt>
                <c:pt idx="7">
                  <c:v>346742</c:v>
                </c:pt>
                <c:pt idx="8">
                  <c:v>334033</c:v>
                </c:pt>
                <c:pt idx="9">
                  <c:v>376210</c:v>
                </c:pt>
                <c:pt idx="10">
                  <c:v>342786</c:v>
                </c:pt>
                <c:pt idx="12">
                  <c:v>3753189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CE-407B-9612-2E2141D90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CE-407B-9612-2E2141D90F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CE-407B-9612-2E2141D90F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CE-407B-9612-2E2141D90F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CE-407B-9612-2E2141D90F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CE-407B-9612-2E2141D90F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CE-407B-9612-2E2141D90F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CE-407B-9612-2E2141D90F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CE-407B-9612-2E2141D90F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CE-407B-9612-2E2141D90F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CE-407B-9612-2E2141D90F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CE-407B-9612-2E2141D90F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CE-407B-9612-2E2141D90F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CE-407B-9612-2E2141D90FF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0.52633642228960609</c:v>
                </c:pt>
                <c:pt idx="1">
                  <c:v>0.16914751111825543</c:v>
                </c:pt>
                <c:pt idx="2">
                  <c:v>8.8646720572741478E-2</c:v>
                </c:pt>
                <c:pt idx="3">
                  <c:v>3.5171545016672745E-2</c:v>
                </c:pt>
                <c:pt idx="4">
                  <c:v>2.0159205022290072E-2</c:v>
                </c:pt>
                <c:pt idx="5">
                  <c:v>0.11279484972360132</c:v>
                </c:pt>
                <c:pt idx="6">
                  <c:v>8.7331336439195884E-3</c:v>
                </c:pt>
                <c:pt idx="7">
                  <c:v>-1.6181788865086144E-3</c:v>
                </c:pt>
                <c:pt idx="8">
                  <c:v>7.1112949566466632E-2</c:v>
                </c:pt>
                <c:pt idx="9">
                  <c:v>8.8057426618811219E-2</c:v>
                </c:pt>
                <c:pt idx="10">
                  <c:v>5.6055158645803571E-2</c:v>
                </c:pt>
                <c:pt idx="12">
                  <c:v>9.0848927211517161E-2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CE-407B-9612-2E2141D90FF5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0.1705012206341503</c:v>
                </c:pt>
                <c:pt idx="1">
                  <c:v>0.21084778619628275</c:v>
                </c:pt>
                <c:pt idx="2">
                  <c:v>9.3052006398042453E-2</c:v>
                </c:pt>
                <c:pt idx="3">
                  <c:v>0.19001553789747705</c:v>
                </c:pt>
                <c:pt idx="4">
                  <c:v>9.8533418393421668E-2</c:v>
                </c:pt>
                <c:pt idx="5">
                  <c:v>0.15772663350120375</c:v>
                </c:pt>
                <c:pt idx="6">
                  <c:v>0.15988226513607029</c:v>
                </c:pt>
                <c:pt idx="7">
                  <c:v>6.4183973802209193E-2</c:v>
                </c:pt>
                <c:pt idx="8">
                  <c:v>0.16555937833669465</c:v>
                </c:pt>
                <c:pt idx="9">
                  <c:v>0.17395401667582</c:v>
                </c:pt>
                <c:pt idx="10">
                  <c:v>0.15557008879509704</c:v>
                </c:pt>
                <c:pt idx="12">
                  <c:v>0.14771578447148093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CE-407B-9612-2E2141D90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10-41BB-BF2E-25F349DB64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44446</c:v>
                </c:pt>
                <c:pt idx="1">
                  <c:v>46135</c:v>
                </c:pt>
                <c:pt idx="2">
                  <c:v>52850</c:v>
                </c:pt>
                <c:pt idx="3">
                  <c:v>50747</c:v>
                </c:pt>
                <c:pt idx="4">
                  <c:v>47042</c:v>
                </c:pt>
                <c:pt idx="5">
                  <c:v>46916</c:v>
                </c:pt>
                <c:pt idx="6">
                  <c:v>53890</c:v>
                </c:pt>
                <c:pt idx="7">
                  <c:v>53585</c:v>
                </c:pt>
                <c:pt idx="8">
                  <c:v>47338</c:v>
                </c:pt>
                <c:pt idx="9">
                  <c:v>56134</c:v>
                </c:pt>
                <c:pt idx="10">
                  <c:v>47496</c:v>
                </c:pt>
                <c:pt idx="11">
                  <c:v>48533</c:v>
                </c:pt>
                <c:pt idx="12">
                  <c:v>595112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10-41BB-BF2E-25F349DB6407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10-41BB-BF2E-25F349DB6407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6298</c:v>
                </c:pt>
                <c:pt idx="1">
                  <c:v>8069</c:v>
                </c:pt>
                <c:pt idx="2">
                  <c:v>13156</c:v>
                </c:pt>
                <c:pt idx="3">
                  <c:v>18016</c:v>
                </c:pt>
                <c:pt idx="4">
                  <c:v>22764</c:v>
                </c:pt>
                <c:pt idx="5">
                  <c:v>31220</c:v>
                </c:pt>
                <c:pt idx="6">
                  <c:v>41300</c:v>
                </c:pt>
                <c:pt idx="7">
                  <c:v>50599</c:v>
                </c:pt>
                <c:pt idx="8">
                  <c:v>51246</c:v>
                </c:pt>
                <c:pt idx="9">
                  <c:v>70305</c:v>
                </c:pt>
                <c:pt idx="10">
                  <c:v>54624</c:v>
                </c:pt>
                <c:pt idx="11">
                  <c:v>52857</c:v>
                </c:pt>
                <c:pt idx="12">
                  <c:v>420454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10-41BB-BF2E-25F349DB6407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10-41BB-BF2E-25F349DB64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48711</c:v>
                </c:pt>
                <c:pt idx="1">
                  <c:v>61135</c:v>
                </c:pt>
                <c:pt idx="2">
                  <c:v>62463</c:v>
                </c:pt>
                <c:pt idx="3">
                  <c:v>72188</c:v>
                </c:pt>
                <c:pt idx="4">
                  <c:v>62414</c:v>
                </c:pt>
                <c:pt idx="5">
                  <c:v>56978</c:v>
                </c:pt>
                <c:pt idx="6">
                  <c:v>79160</c:v>
                </c:pt>
                <c:pt idx="7">
                  <c:v>72192</c:v>
                </c:pt>
                <c:pt idx="8">
                  <c:v>61301</c:v>
                </c:pt>
                <c:pt idx="9">
                  <c:v>75078</c:v>
                </c:pt>
                <c:pt idx="10">
                  <c:v>64015</c:v>
                </c:pt>
                <c:pt idx="11">
                  <c:v>69417</c:v>
                </c:pt>
                <c:pt idx="12">
                  <c:v>785052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10-41BB-BF2E-25F349DB6407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10-41BB-BF2E-25F349DB64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10-41BB-BF2E-25F349DB640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60660</c:v>
                </c:pt>
                <c:pt idx="1">
                  <c:v>66108</c:v>
                </c:pt>
                <c:pt idx="2">
                  <c:v>63992</c:v>
                </c:pt>
                <c:pt idx="3">
                  <c:v>65295</c:v>
                </c:pt>
                <c:pt idx="4">
                  <c:v>48965</c:v>
                </c:pt>
                <c:pt idx="5">
                  <c:v>67278</c:v>
                </c:pt>
                <c:pt idx="6">
                  <c:v>72567</c:v>
                </c:pt>
                <c:pt idx="7">
                  <c:v>60153</c:v>
                </c:pt>
                <c:pt idx="8">
                  <c:v>68356</c:v>
                </c:pt>
                <c:pt idx="9">
                  <c:v>78310</c:v>
                </c:pt>
                <c:pt idx="10">
                  <c:v>63882</c:v>
                </c:pt>
                <c:pt idx="12">
                  <c:v>715566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10-41BB-BF2E-25F349DB6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10-41BB-BF2E-25F349DB64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10-41BB-BF2E-25F349DB64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10-41BB-BF2E-25F349DB64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10-41BB-BF2E-25F349DB64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10-41BB-BF2E-25F349DB64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10-41BB-BF2E-25F349DB64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10-41BB-BF2E-25F349DB64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10-41BB-BF2E-25F349DB64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10-41BB-BF2E-25F349DB64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10-41BB-BF2E-25F349DB64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10-41BB-BF2E-25F349DB64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10-41BB-BF2E-25F349DB64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10-41BB-BF2E-25F349DB6407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0.24530393545605711</c:v>
                </c:pt>
                <c:pt idx="1">
                  <c:v>8.1344565306289418E-2</c:v>
                </c:pt>
                <c:pt idx="2">
                  <c:v>2.4478491266829883E-2</c:v>
                </c:pt>
                <c:pt idx="3">
                  <c:v>-9.5486784507120337E-2</c:v>
                </c:pt>
                <c:pt idx="4">
                  <c:v>-0.21548050116960937</c:v>
                </c:pt>
                <c:pt idx="5">
                  <c:v>0.18077152585208323</c:v>
                </c:pt>
                <c:pt idx="6">
                  <c:v>-8.3287013643254193E-2</c:v>
                </c:pt>
                <c:pt idx="7">
                  <c:v>-0.16676363031914898</c:v>
                </c:pt>
                <c:pt idx="8">
                  <c:v>0.11508784522275328</c:v>
                </c:pt>
                <c:pt idx="9">
                  <c:v>4.3048562827992187E-2</c:v>
                </c:pt>
                <c:pt idx="10">
                  <c:v>-2.0776380535811878E-3</c:v>
                </c:pt>
                <c:pt idx="12">
                  <c:v>-9.6417866649933792E-5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10-41BB-BF2E-25F349DB6407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0.36480223192188266</c:v>
                </c:pt>
                <c:pt idx="1">
                  <c:v>0.43292511108702714</c:v>
                </c:pt>
                <c:pt idx="2">
                  <c:v>0.21082308420056761</c:v>
                </c:pt>
                <c:pt idx="3">
                  <c:v>0.28667704494846991</c:v>
                </c:pt>
                <c:pt idx="4">
                  <c:v>4.0878364015135338E-2</c:v>
                </c:pt>
                <c:pt idx="5">
                  <c:v>0.4340097194986785</c:v>
                </c:pt>
                <c:pt idx="6">
                  <c:v>0.34657635925032482</c:v>
                </c:pt>
                <c:pt idx="7">
                  <c:v>0.12257161519081827</c:v>
                </c:pt>
                <c:pt idx="8">
                  <c:v>0.443998479023195</c:v>
                </c:pt>
                <c:pt idx="9">
                  <c:v>0.3950546905618697</c:v>
                </c:pt>
                <c:pt idx="10">
                  <c:v>0.34499747347145027</c:v>
                </c:pt>
                <c:pt idx="12">
                  <c:v>0.30917214163002971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10-41BB-BF2E-25F349DB6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B2-4F3A-9B61-C8F7AAAF4D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169666</c:v>
                </c:pt>
                <c:pt idx="1">
                  <c:v>164351</c:v>
                </c:pt>
                <c:pt idx="2">
                  <c:v>190304</c:v>
                </c:pt>
                <c:pt idx="3">
                  <c:v>182359</c:v>
                </c:pt>
                <c:pt idx="4">
                  <c:v>175897</c:v>
                </c:pt>
                <c:pt idx="5">
                  <c:v>186018</c:v>
                </c:pt>
                <c:pt idx="6">
                  <c:v>195947</c:v>
                </c:pt>
                <c:pt idx="7">
                  <c:v>209657</c:v>
                </c:pt>
                <c:pt idx="8">
                  <c:v>183041</c:v>
                </c:pt>
                <c:pt idx="9">
                  <c:v>202635</c:v>
                </c:pt>
                <c:pt idx="10">
                  <c:v>184696</c:v>
                </c:pt>
                <c:pt idx="11">
                  <c:v>186457</c:v>
                </c:pt>
                <c:pt idx="12">
                  <c:v>2231028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2-4F3A-9B61-C8F7AAAF4D04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B2-4F3A-9B61-C8F7AAAF4D04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19921</c:v>
                </c:pt>
                <c:pt idx="1">
                  <c:v>24755</c:v>
                </c:pt>
                <c:pt idx="2">
                  <c:v>29819</c:v>
                </c:pt>
                <c:pt idx="3">
                  <c:v>35767</c:v>
                </c:pt>
                <c:pt idx="4">
                  <c:v>47958</c:v>
                </c:pt>
                <c:pt idx="5">
                  <c:v>60106</c:v>
                </c:pt>
                <c:pt idx="6">
                  <c:v>111498</c:v>
                </c:pt>
                <c:pt idx="7">
                  <c:v>143374</c:v>
                </c:pt>
                <c:pt idx="8">
                  <c:v>140512</c:v>
                </c:pt>
                <c:pt idx="9">
                  <c:v>175105</c:v>
                </c:pt>
                <c:pt idx="10">
                  <c:v>166551</c:v>
                </c:pt>
                <c:pt idx="11">
                  <c:v>149356</c:v>
                </c:pt>
                <c:pt idx="12">
                  <c:v>1104722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B2-4F3A-9B61-C8F7AAAF4D04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B2-4F3A-9B61-C8F7AAAF4D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125711</c:v>
                </c:pt>
                <c:pt idx="1">
                  <c:v>168017</c:v>
                </c:pt>
                <c:pt idx="2">
                  <c:v>189215</c:v>
                </c:pt>
                <c:pt idx="3">
                  <c:v>205820</c:v>
                </c:pt>
                <c:pt idx="4">
                  <c:v>191717</c:v>
                </c:pt>
                <c:pt idx="5">
                  <c:v>196251</c:v>
                </c:pt>
                <c:pt idx="6">
                  <c:v>218088</c:v>
                </c:pt>
                <c:pt idx="7">
                  <c:v>213645</c:v>
                </c:pt>
                <c:pt idx="8">
                  <c:v>194764</c:v>
                </c:pt>
                <c:pt idx="9">
                  <c:v>210769</c:v>
                </c:pt>
                <c:pt idx="10">
                  <c:v>200457</c:v>
                </c:pt>
                <c:pt idx="11">
                  <c:v>204884</c:v>
                </c:pt>
                <c:pt idx="12">
                  <c:v>2319338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B2-4F3A-9B61-C8F7AAAF4D04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B2-4F3A-9B61-C8F7AAAF4D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B2-4F3A-9B61-C8F7AAAF4D0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202529</c:v>
                </c:pt>
                <c:pt idx="1">
                  <c:v>199073</c:v>
                </c:pt>
                <c:pt idx="2">
                  <c:v>210907</c:v>
                </c:pt>
                <c:pt idx="3">
                  <c:v>216116</c:v>
                </c:pt>
                <c:pt idx="4">
                  <c:v>206620</c:v>
                </c:pt>
                <c:pt idx="5">
                  <c:v>215987</c:v>
                </c:pt>
                <c:pt idx="6">
                  <c:v>228131</c:v>
                </c:pt>
                <c:pt idx="7">
                  <c:v>231701</c:v>
                </c:pt>
                <c:pt idx="8">
                  <c:v>209327</c:v>
                </c:pt>
                <c:pt idx="9">
                  <c:v>232546</c:v>
                </c:pt>
                <c:pt idx="10">
                  <c:v>213209</c:v>
                </c:pt>
                <c:pt idx="12">
                  <c:v>2366146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B2-4F3A-9B61-C8F7AAAF4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B2-4F3A-9B61-C8F7AAAF4D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B2-4F3A-9B61-C8F7AAAF4D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B2-4F3A-9B61-C8F7AAAF4D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B2-4F3A-9B61-C8F7AAAF4D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B2-4F3A-9B61-C8F7AAAF4D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B2-4F3A-9B61-C8F7AAAF4D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B2-4F3A-9B61-C8F7AAAF4D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B2-4F3A-9B61-C8F7AAAF4D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B2-4F3A-9B61-C8F7AAAF4D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B2-4F3A-9B61-C8F7AAAF4D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B2-4F3A-9B61-C8F7AAAF4D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B2-4F3A-9B61-C8F7AAAF4D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B2-4F3A-9B61-C8F7AAAF4D04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0.61106824382910019</c:v>
                </c:pt>
                <c:pt idx="1">
                  <c:v>0.18483843896748553</c:v>
                </c:pt>
                <c:pt idx="2">
                  <c:v>0.11464207383135583</c:v>
                </c:pt>
                <c:pt idx="3">
                  <c:v>5.0024293071615933E-2</c:v>
                </c:pt>
                <c:pt idx="4">
                  <c:v>7.7734368887474758E-2</c:v>
                </c:pt>
                <c:pt idx="5">
                  <c:v>0.10056509266194813</c:v>
                </c:pt>
                <c:pt idx="6">
                  <c:v>4.6050218260518694E-2</c:v>
                </c:pt>
                <c:pt idx="7">
                  <c:v>8.4514030283882047E-2</c:v>
                </c:pt>
                <c:pt idx="8">
                  <c:v>7.4772545234232268E-2</c:v>
                </c:pt>
                <c:pt idx="9">
                  <c:v>0.10332164597260518</c:v>
                </c:pt>
                <c:pt idx="10">
                  <c:v>6.3614640546351575E-2</c:v>
                </c:pt>
                <c:pt idx="12">
                  <c:v>0.11903403904743248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B2-4F3A-9B61-C8F7AAAF4D04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0.19369231313286095</c:v>
                </c:pt>
                <c:pt idx="1">
                  <c:v>0.21126734854062335</c:v>
                </c:pt>
                <c:pt idx="2">
                  <c:v>0.10826362031276271</c:v>
                </c:pt>
                <c:pt idx="3">
                  <c:v>0.18511288173328433</c:v>
                </c:pt>
                <c:pt idx="4">
                  <c:v>0.17466471855688281</c:v>
                </c:pt>
                <c:pt idx="5">
                  <c:v>0.16110806481093221</c:v>
                </c:pt>
                <c:pt idx="6">
                  <c:v>0.16424849576671252</c:v>
                </c:pt>
                <c:pt idx="7">
                  <c:v>0.10514316240335408</c:v>
                </c:pt>
                <c:pt idx="8">
                  <c:v>0.1436071699783108</c:v>
                </c:pt>
                <c:pt idx="9">
                  <c:v>0.14761023515187399</c:v>
                </c:pt>
                <c:pt idx="10">
                  <c:v>0.15437800493784382</c:v>
                </c:pt>
                <c:pt idx="12">
                  <c:v>0.157282383443764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B2-4F3A-9B61-C8F7AAAF4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089806801417254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1B-4F7A-95C9-675D8EF032F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45940</c:v>
                </c:pt>
                <c:pt idx="1">
                  <c:v>43527</c:v>
                </c:pt>
                <c:pt idx="2">
                  <c:v>52728</c:v>
                </c:pt>
                <c:pt idx="3">
                  <c:v>45764</c:v>
                </c:pt>
                <c:pt idx="4">
                  <c:v>45731</c:v>
                </c:pt>
                <c:pt idx="5">
                  <c:v>48613</c:v>
                </c:pt>
                <c:pt idx="6">
                  <c:v>47205</c:v>
                </c:pt>
                <c:pt idx="7">
                  <c:v>48990</c:v>
                </c:pt>
                <c:pt idx="8">
                  <c:v>43793</c:v>
                </c:pt>
                <c:pt idx="9">
                  <c:v>47801</c:v>
                </c:pt>
                <c:pt idx="10">
                  <c:v>48916</c:v>
                </c:pt>
                <c:pt idx="11">
                  <c:v>47100</c:v>
                </c:pt>
                <c:pt idx="12">
                  <c:v>566108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B-4F7A-95C9-675D8EF032FE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1B-4F7A-95C9-675D8EF032FE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7880</c:v>
                </c:pt>
                <c:pt idx="1">
                  <c:v>8902</c:v>
                </c:pt>
                <c:pt idx="2">
                  <c:v>11837</c:v>
                </c:pt>
                <c:pt idx="3">
                  <c:v>9669</c:v>
                </c:pt>
                <c:pt idx="4">
                  <c:v>15426</c:v>
                </c:pt>
                <c:pt idx="5">
                  <c:v>18695</c:v>
                </c:pt>
                <c:pt idx="6">
                  <c:v>21668</c:v>
                </c:pt>
                <c:pt idx="7">
                  <c:v>31864</c:v>
                </c:pt>
                <c:pt idx="8">
                  <c:v>32447</c:v>
                </c:pt>
                <c:pt idx="9">
                  <c:v>44834</c:v>
                </c:pt>
                <c:pt idx="10">
                  <c:v>46834</c:v>
                </c:pt>
                <c:pt idx="11">
                  <c:v>37702</c:v>
                </c:pt>
                <c:pt idx="12">
                  <c:v>287758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1B-4F7A-95C9-675D8EF032FE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1B-4F7A-95C9-675D8EF032F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30388</c:v>
                </c:pt>
                <c:pt idx="1">
                  <c:v>42774</c:v>
                </c:pt>
                <c:pt idx="2">
                  <c:v>53892</c:v>
                </c:pt>
                <c:pt idx="3">
                  <c:v>48912</c:v>
                </c:pt>
                <c:pt idx="4">
                  <c:v>41886</c:v>
                </c:pt>
                <c:pt idx="5">
                  <c:v>42042</c:v>
                </c:pt>
                <c:pt idx="6">
                  <c:v>47912</c:v>
                </c:pt>
                <c:pt idx="7">
                  <c:v>50443</c:v>
                </c:pt>
                <c:pt idx="8">
                  <c:v>43723</c:v>
                </c:pt>
                <c:pt idx="9">
                  <c:v>47264</c:v>
                </c:pt>
                <c:pt idx="10">
                  <c:v>46434</c:v>
                </c:pt>
                <c:pt idx="11">
                  <c:v>48142</c:v>
                </c:pt>
                <c:pt idx="12">
                  <c:v>543812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1B-4F7A-95C9-675D8EF032FE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1B-4F7A-95C9-675D8EF032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1B-4F7A-95C9-675D8EF032F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46492</c:v>
                </c:pt>
                <c:pt idx="1">
                  <c:v>49896</c:v>
                </c:pt>
                <c:pt idx="2">
                  <c:v>54154</c:v>
                </c:pt>
                <c:pt idx="3">
                  <c:v>56652</c:v>
                </c:pt>
                <c:pt idx="4">
                  <c:v>45073</c:v>
                </c:pt>
                <c:pt idx="5">
                  <c:v>44438</c:v>
                </c:pt>
                <c:pt idx="6">
                  <c:v>48099</c:v>
                </c:pt>
                <c:pt idx="7">
                  <c:v>44199</c:v>
                </c:pt>
                <c:pt idx="8">
                  <c:v>45549</c:v>
                </c:pt>
                <c:pt idx="9">
                  <c:v>52341</c:v>
                </c:pt>
                <c:pt idx="10">
                  <c:v>52368</c:v>
                </c:pt>
                <c:pt idx="12">
                  <c:v>539261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1B-4F7A-95C9-675D8EF03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1B-4F7A-95C9-675D8EF032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1B-4F7A-95C9-675D8EF032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1B-4F7A-95C9-675D8EF032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1B-4F7A-95C9-675D8EF032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1B-4F7A-95C9-675D8EF032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1B-4F7A-95C9-675D8EF032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1B-4F7A-95C9-675D8EF032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1B-4F7A-95C9-675D8EF032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1B-4F7A-95C9-675D8EF032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1B-4F7A-95C9-675D8EF032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1B-4F7A-95C9-675D8EF032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1B-4F7A-95C9-675D8EF032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1B-4F7A-95C9-675D8EF032FE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0.52994603132815588</c:v>
                </c:pt>
                <c:pt idx="1">
                  <c:v>0.16650301585075056</c:v>
                </c:pt>
                <c:pt idx="2">
                  <c:v>4.8615750018554671E-3</c:v>
                </c:pt>
                <c:pt idx="3">
                  <c:v>0.15824337585868498</c:v>
                </c:pt>
                <c:pt idx="4">
                  <c:v>7.608747552881634E-2</c:v>
                </c:pt>
                <c:pt idx="5">
                  <c:v>5.6990628419199885E-2</c:v>
                </c:pt>
                <c:pt idx="6">
                  <c:v>3.9029888128234713E-3</c:v>
                </c:pt>
                <c:pt idx="7">
                  <c:v>-0.12378328013797757</c:v>
                </c:pt>
                <c:pt idx="8">
                  <c:v>4.1762916542780637E-2</c:v>
                </c:pt>
                <c:pt idx="9">
                  <c:v>0.10741790792146233</c:v>
                </c:pt>
                <c:pt idx="10">
                  <c:v>0.12779428866778653</c:v>
                </c:pt>
                <c:pt idx="12">
                  <c:v>8.7943591502410934E-2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1B-4F7A-95C9-675D8EF032FE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1.2015672616456197E-2</c:v>
                </c:pt>
                <c:pt idx="1">
                  <c:v>0.14632297194844579</c:v>
                </c:pt>
                <c:pt idx="2">
                  <c:v>2.7044454559247422E-2</c:v>
                </c:pt>
                <c:pt idx="3">
                  <c:v>0.23791626606065908</c:v>
                </c:pt>
                <c:pt idx="4">
                  <c:v>-1.4388489208633115E-2</c:v>
                </c:pt>
                <c:pt idx="5">
                  <c:v>-8.5882377141916821E-2</c:v>
                </c:pt>
                <c:pt idx="6">
                  <c:v>1.8938671750873937E-2</c:v>
                </c:pt>
                <c:pt idx="7">
                  <c:v>-9.7795468462951618E-2</c:v>
                </c:pt>
                <c:pt idx="8">
                  <c:v>4.0097732514328799E-2</c:v>
                </c:pt>
                <c:pt idx="9">
                  <c:v>9.4977092529445084E-2</c:v>
                </c:pt>
                <c:pt idx="10">
                  <c:v>7.0569956660397448E-2</c:v>
                </c:pt>
                <c:pt idx="12">
                  <c:v>3.9022519884086559E-2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1B-4F7A-95C9-675D8EF03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003038925299007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53-4101-8CD1-91F245D22A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cat'!$C$119:$C$131</c:f>
              <c:numCache>
                <c:formatCode>#,##0</c:formatCode>
                <c:ptCount val="13"/>
                <c:pt idx="0">
                  <c:v>11892</c:v>
                </c:pt>
                <c:pt idx="1">
                  <c:v>11723</c:v>
                </c:pt>
                <c:pt idx="2">
                  <c:v>12796</c:v>
                </c:pt>
                <c:pt idx="3">
                  <c:v>10681</c:v>
                </c:pt>
                <c:pt idx="4">
                  <c:v>11200</c:v>
                </c:pt>
                <c:pt idx="5">
                  <c:v>8829</c:v>
                </c:pt>
                <c:pt idx="6">
                  <c:v>8734</c:v>
                </c:pt>
                <c:pt idx="7">
                  <c:v>9013</c:v>
                </c:pt>
                <c:pt idx="8">
                  <c:v>8674</c:v>
                </c:pt>
                <c:pt idx="9">
                  <c:v>10153</c:v>
                </c:pt>
                <c:pt idx="10">
                  <c:v>10640</c:v>
                </c:pt>
                <c:pt idx="11">
                  <c:v>11151</c:v>
                </c:pt>
                <c:pt idx="12">
                  <c:v>125486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3-4101-8CD1-91F245D22AF9}"/>
            </c:ext>
          </c:extLst>
        </c:ser>
        <c:ser>
          <c:idx val="5"/>
          <c:order val="1"/>
          <c:tx>
            <c:strRef>
              <c:f>'Viajeros entr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53-4101-8CD1-91F245D22AF9}"/>
              </c:ext>
            </c:extLst>
          </c:dPt>
          <c:val>
            <c:numRef>
              <c:f>'Viajeros entr evol mensu TF cat'!$G$119:$G$131</c:f>
              <c:numCache>
                <c:formatCode>#,##0</c:formatCode>
                <c:ptCount val="13"/>
                <c:pt idx="0">
                  <c:v>459</c:v>
                </c:pt>
                <c:pt idx="1">
                  <c:v>334</c:v>
                </c:pt>
                <c:pt idx="2">
                  <c:v>493</c:v>
                </c:pt>
                <c:pt idx="3">
                  <c:v>248</c:v>
                </c:pt>
                <c:pt idx="4">
                  <c:v>494</c:v>
                </c:pt>
                <c:pt idx="5">
                  <c:v>379</c:v>
                </c:pt>
                <c:pt idx="6">
                  <c:v>2588</c:v>
                </c:pt>
                <c:pt idx="7">
                  <c:v>3766</c:v>
                </c:pt>
                <c:pt idx="8">
                  <c:v>4401</c:v>
                </c:pt>
                <c:pt idx="9">
                  <c:v>5845</c:v>
                </c:pt>
                <c:pt idx="10">
                  <c:v>5448</c:v>
                </c:pt>
                <c:pt idx="11">
                  <c:v>5987</c:v>
                </c:pt>
                <c:pt idx="12">
                  <c:v>30442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3-4101-8CD1-91F245D22AF9}"/>
            </c:ext>
          </c:extLst>
        </c:ser>
        <c:ser>
          <c:idx val="0"/>
          <c:order val="2"/>
          <c:tx>
            <c:strRef>
              <c:f>'Viajeros entr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53-4101-8CD1-91F245D22A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cat'!$I$119:$I$131</c:f>
              <c:numCache>
                <c:formatCode>#,##0</c:formatCode>
                <c:ptCount val="13"/>
                <c:pt idx="0">
                  <c:v>5531</c:v>
                </c:pt>
                <c:pt idx="1">
                  <c:v>6227</c:v>
                </c:pt>
                <c:pt idx="2">
                  <c:v>7191</c:v>
                </c:pt>
                <c:pt idx="3">
                  <c:v>7707</c:v>
                </c:pt>
                <c:pt idx="4">
                  <c:v>7008</c:v>
                </c:pt>
                <c:pt idx="5">
                  <c:v>7519</c:v>
                </c:pt>
                <c:pt idx="6">
                  <c:v>7469</c:v>
                </c:pt>
                <c:pt idx="7">
                  <c:v>7632</c:v>
                </c:pt>
                <c:pt idx="8">
                  <c:v>8593</c:v>
                </c:pt>
                <c:pt idx="9">
                  <c:v>9594</c:v>
                </c:pt>
                <c:pt idx="10">
                  <c:v>10382</c:v>
                </c:pt>
                <c:pt idx="11">
                  <c:v>10500</c:v>
                </c:pt>
                <c:pt idx="12">
                  <c:v>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53-4101-8CD1-91F245D22AF9}"/>
            </c:ext>
          </c:extLst>
        </c:ser>
        <c:ser>
          <c:idx val="1"/>
          <c:order val="3"/>
          <c:tx>
            <c:strRef>
              <c:f>'Viajeros entr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53-4101-8CD1-91F245D22A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53-4101-8CD1-91F245D22AF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cat'!$K$119:$K$131</c:f>
              <c:numCache>
                <c:formatCode>#,##0</c:formatCode>
                <c:ptCount val="13"/>
                <c:pt idx="0">
                  <c:v>10005</c:v>
                </c:pt>
                <c:pt idx="1">
                  <c:v>8910</c:v>
                </c:pt>
                <c:pt idx="2">
                  <c:v>10428</c:v>
                </c:pt>
                <c:pt idx="3">
                  <c:v>8238</c:v>
                </c:pt>
                <c:pt idx="4">
                  <c:v>8233</c:v>
                </c:pt>
                <c:pt idx="5">
                  <c:v>9455</c:v>
                </c:pt>
                <c:pt idx="6">
                  <c:v>7025</c:v>
                </c:pt>
                <c:pt idx="7">
                  <c:v>7301</c:v>
                </c:pt>
                <c:pt idx="8">
                  <c:v>7633</c:v>
                </c:pt>
                <c:pt idx="9">
                  <c:v>9419</c:v>
                </c:pt>
                <c:pt idx="10">
                  <c:v>10046</c:v>
                </c:pt>
                <c:pt idx="12">
                  <c:v>96693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53-4101-8CD1-91F245D22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53-4101-8CD1-91F245D22A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53-4101-8CD1-91F245D22A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53-4101-8CD1-91F245D22A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53-4101-8CD1-91F245D22A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53-4101-8CD1-91F245D22A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53-4101-8CD1-91F245D22A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53-4101-8CD1-91F245D22A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53-4101-8CD1-91F245D22A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53-4101-8CD1-91F245D22A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53-4101-8CD1-91F245D22A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53-4101-8CD1-91F245D22A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53-4101-8CD1-91F245D22A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53-4101-8CD1-91F245D22AF9}"/>
              </c:ext>
            </c:extLst>
          </c:dPt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cat'!$L$119:$L$131</c:f>
              <c:numCache>
                <c:formatCode>0.0%</c:formatCode>
                <c:ptCount val="13"/>
                <c:pt idx="0">
                  <c:v>0.80889531730247688</c:v>
                </c:pt>
                <c:pt idx="1">
                  <c:v>0.43086558535410302</c:v>
                </c:pt>
                <c:pt idx="2">
                  <c:v>0.45014601585314984</c:v>
                </c:pt>
                <c:pt idx="3">
                  <c:v>6.8898404048267858E-2</c:v>
                </c:pt>
                <c:pt idx="4">
                  <c:v>0.17480022831050235</c:v>
                </c:pt>
                <c:pt idx="5">
                  <c:v>0.25748104801170379</c:v>
                </c:pt>
                <c:pt idx="6">
                  <c:v>-5.9445708930245034E-2</c:v>
                </c:pt>
                <c:pt idx="7">
                  <c:v>-4.3370020964360601E-2</c:v>
                </c:pt>
                <c:pt idx="8">
                  <c:v>-0.11171884091702544</c:v>
                </c:pt>
                <c:pt idx="9">
                  <c:v>-1.824056702105481E-2</c:v>
                </c:pt>
                <c:pt idx="10">
                  <c:v>-3.2363706414948901E-2</c:v>
                </c:pt>
                <c:pt idx="12">
                  <c:v>0.13953543186451856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53-4101-8CD1-91F245D22AF9}"/>
            </c:ext>
          </c:extLst>
        </c:ser>
        <c:ser>
          <c:idx val="4"/>
          <c:order val="5"/>
          <c:tx>
            <c:strRef>
              <c:f>'Viajeros entr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cat'!$M$119:$M$131</c:f>
              <c:numCache>
                <c:formatCode>0.0%</c:formatCode>
                <c:ptCount val="13"/>
                <c:pt idx="0">
                  <c:v>-0.15867810292633699</c:v>
                </c:pt>
                <c:pt idx="1">
                  <c:v>-0.2399556427535614</c:v>
                </c:pt>
                <c:pt idx="2">
                  <c:v>-0.18505783057205372</c:v>
                </c:pt>
                <c:pt idx="3">
                  <c:v>-0.22872390225634309</c:v>
                </c:pt>
                <c:pt idx="4">
                  <c:v>-0.26491071428571433</c:v>
                </c:pt>
                <c:pt idx="5">
                  <c:v>7.0902706988333897E-2</c:v>
                </c:pt>
                <c:pt idx="6">
                  <c:v>-0.19567208610029774</c:v>
                </c:pt>
                <c:pt idx="7">
                  <c:v>-0.1899478531010762</c:v>
                </c:pt>
                <c:pt idx="8">
                  <c:v>-0.12001383444777491</c:v>
                </c:pt>
                <c:pt idx="9">
                  <c:v>-7.2293903279818772E-2</c:v>
                </c:pt>
                <c:pt idx="10">
                  <c:v>-5.5827067669172892E-2</c:v>
                </c:pt>
                <c:pt idx="12">
                  <c:v>-0.15430095771198671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53-4101-8CD1-91F245D22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93369565217391"/>
          <c:y val="9.7411629992625884E-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17-4651-9E2D-97519910116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cat'!$C$141:$C$153</c:f>
              <c:numCache>
                <c:formatCode>#,##0</c:formatCode>
                <c:ptCount val="13"/>
                <c:pt idx="0">
                  <c:v>4142</c:v>
                </c:pt>
                <c:pt idx="1">
                  <c:v>4568</c:v>
                </c:pt>
                <c:pt idx="2">
                  <c:v>5168</c:v>
                </c:pt>
                <c:pt idx="3">
                  <c:v>3925</c:v>
                </c:pt>
                <c:pt idx="4">
                  <c:v>3851</c:v>
                </c:pt>
                <c:pt idx="5">
                  <c:v>3303</c:v>
                </c:pt>
                <c:pt idx="6">
                  <c:v>3733</c:v>
                </c:pt>
                <c:pt idx="7">
                  <c:v>4584</c:v>
                </c:pt>
                <c:pt idx="8">
                  <c:v>3740</c:v>
                </c:pt>
                <c:pt idx="9">
                  <c:v>3741</c:v>
                </c:pt>
                <c:pt idx="10">
                  <c:v>4890</c:v>
                </c:pt>
                <c:pt idx="11">
                  <c:v>4809</c:v>
                </c:pt>
                <c:pt idx="12">
                  <c:v>50454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7-4651-9E2D-975199101165}"/>
            </c:ext>
          </c:extLst>
        </c:ser>
        <c:ser>
          <c:idx val="5"/>
          <c:order val="1"/>
          <c:tx>
            <c:strRef>
              <c:f>'Viajeros entr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17-4651-9E2D-975199101165}"/>
              </c:ext>
            </c:extLst>
          </c:dPt>
          <c:val>
            <c:numRef>
              <c:f>'Viajeros entr evol mensu TF cat'!$G$141:$G$153</c:f>
              <c:numCache>
                <c:formatCode>#,##0</c:formatCode>
                <c:ptCount val="13"/>
                <c:pt idx="0">
                  <c:v>1113</c:v>
                </c:pt>
                <c:pt idx="1">
                  <c:v>1364</c:v>
                </c:pt>
                <c:pt idx="2">
                  <c:v>1487</c:v>
                </c:pt>
                <c:pt idx="3">
                  <c:v>773</c:v>
                </c:pt>
                <c:pt idx="4">
                  <c:v>1837</c:v>
                </c:pt>
                <c:pt idx="5">
                  <c:v>1393</c:v>
                </c:pt>
                <c:pt idx="6">
                  <c:v>730</c:v>
                </c:pt>
                <c:pt idx="7">
                  <c:v>725</c:v>
                </c:pt>
                <c:pt idx="8">
                  <c:v>1062</c:v>
                </c:pt>
                <c:pt idx="9">
                  <c:v>1455</c:v>
                </c:pt>
                <c:pt idx="10">
                  <c:v>1212</c:v>
                </c:pt>
                <c:pt idx="11">
                  <c:v>1504</c:v>
                </c:pt>
                <c:pt idx="12">
                  <c:v>14655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17-4651-9E2D-975199101165}"/>
            </c:ext>
          </c:extLst>
        </c:ser>
        <c:ser>
          <c:idx val="0"/>
          <c:order val="2"/>
          <c:tx>
            <c:strRef>
              <c:f>'Viajeros entr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17-4651-9E2D-97519910116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cat'!$I$141:$I$153</c:f>
              <c:numCache>
                <c:formatCode>#,##0</c:formatCode>
                <c:ptCount val="13"/>
                <c:pt idx="0">
                  <c:v>1381</c:v>
                </c:pt>
                <c:pt idx="1">
                  <c:v>1792</c:v>
                </c:pt>
                <c:pt idx="2">
                  <c:v>2355</c:v>
                </c:pt>
                <c:pt idx="3">
                  <c:v>2748</c:v>
                </c:pt>
                <c:pt idx="4">
                  <c:v>2493</c:v>
                </c:pt>
                <c:pt idx="5">
                  <c:v>2747</c:v>
                </c:pt>
                <c:pt idx="6">
                  <c:v>3257</c:v>
                </c:pt>
                <c:pt idx="7">
                  <c:v>3392</c:v>
                </c:pt>
                <c:pt idx="8">
                  <c:v>3475</c:v>
                </c:pt>
                <c:pt idx="9">
                  <c:v>3058</c:v>
                </c:pt>
                <c:pt idx="10">
                  <c:v>3303</c:v>
                </c:pt>
                <c:pt idx="11">
                  <c:v>3317</c:v>
                </c:pt>
                <c:pt idx="12">
                  <c:v>33318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17-4651-9E2D-975199101165}"/>
            </c:ext>
          </c:extLst>
        </c:ser>
        <c:ser>
          <c:idx val="1"/>
          <c:order val="3"/>
          <c:tx>
            <c:strRef>
              <c:f>'Viajeros entr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17-4651-9E2D-9751991011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17-4651-9E2D-97519910116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cat'!$K$141:$K$153</c:f>
              <c:numCache>
                <c:formatCode>#,##0</c:formatCode>
                <c:ptCount val="13"/>
                <c:pt idx="0">
                  <c:v>3473</c:v>
                </c:pt>
                <c:pt idx="1">
                  <c:v>3310</c:v>
                </c:pt>
                <c:pt idx="2">
                  <c:v>3569</c:v>
                </c:pt>
                <c:pt idx="3">
                  <c:v>2940</c:v>
                </c:pt>
                <c:pt idx="4">
                  <c:v>2786</c:v>
                </c:pt>
                <c:pt idx="5">
                  <c:v>2842</c:v>
                </c:pt>
                <c:pt idx="6">
                  <c:v>3172</c:v>
                </c:pt>
                <c:pt idx="7">
                  <c:v>3388</c:v>
                </c:pt>
                <c:pt idx="8">
                  <c:v>3168</c:v>
                </c:pt>
                <c:pt idx="9">
                  <c:v>3594</c:v>
                </c:pt>
                <c:pt idx="10">
                  <c:v>3281</c:v>
                </c:pt>
                <c:pt idx="12">
                  <c:v>35523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17-4651-9E2D-975199101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17-4651-9E2D-9751991011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17-4651-9E2D-9751991011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17-4651-9E2D-9751991011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17-4651-9E2D-9751991011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17-4651-9E2D-9751991011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17-4651-9E2D-9751991011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17-4651-9E2D-9751991011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17-4651-9E2D-9751991011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17-4651-9E2D-9751991011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17-4651-9E2D-9751991011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17-4651-9E2D-9751991011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17-4651-9E2D-9751991011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17-4651-9E2D-975199101165}"/>
              </c:ext>
            </c:extLst>
          </c:dPt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cat'!$L$141:$L$153</c:f>
              <c:numCache>
                <c:formatCode>0.0%</c:formatCode>
                <c:ptCount val="13"/>
                <c:pt idx="0">
                  <c:v>1.5148443157132512</c:v>
                </c:pt>
                <c:pt idx="1">
                  <c:v>0.84709821428571419</c:v>
                </c:pt>
                <c:pt idx="2">
                  <c:v>0.51549893842887484</c:v>
                </c:pt>
                <c:pt idx="3">
                  <c:v>6.9868995633187714E-2</c:v>
                </c:pt>
                <c:pt idx="4">
                  <c:v>0.11752908142799834</c:v>
                </c:pt>
                <c:pt idx="5">
                  <c:v>3.4583181652712014E-2</c:v>
                </c:pt>
                <c:pt idx="6">
                  <c:v>-2.6097635861221935E-2</c:v>
                </c:pt>
                <c:pt idx="7">
                  <c:v>-1.179245283018826E-3</c:v>
                </c:pt>
                <c:pt idx="8">
                  <c:v>-8.8345323741007231E-2</c:v>
                </c:pt>
                <c:pt idx="9">
                  <c:v>0.1752779594506213</c:v>
                </c:pt>
                <c:pt idx="10">
                  <c:v>-6.6606115652436682E-3</c:v>
                </c:pt>
                <c:pt idx="12">
                  <c:v>0.18406053131562272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17-4651-9E2D-975199101165}"/>
            </c:ext>
          </c:extLst>
        </c:ser>
        <c:ser>
          <c:idx val="4"/>
          <c:order val="5"/>
          <c:tx>
            <c:strRef>
              <c:f>'Viajeros entr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cat'!$M$141:$M$153</c:f>
              <c:numCache>
                <c:formatCode>0.0%</c:formatCode>
                <c:ptCount val="13"/>
                <c:pt idx="0">
                  <c:v>-0.16151617576050215</c:v>
                </c:pt>
                <c:pt idx="1">
                  <c:v>-0.27539404553415059</c:v>
                </c:pt>
                <c:pt idx="2">
                  <c:v>-0.30940402476780182</c:v>
                </c:pt>
                <c:pt idx="3">
                  <c:v>-0.25095541401273891</c:v>
                </c:pt>
                <c:pt idx="4">
                  <c:v>-0.27655154505323287</c:v>
                </c:pt>
                <c:pt idx="5">
                  <c:v>-0.13957008779897062</c:v>
                </c:pt>
                <c:pt idx="6">
                  <c:v>-0.15028127511384948</c:v>
                </c:pt>
                <c:pt idx="7">
                  <c:v>-0.2609075043630017</c:v>
                </c:pt>
                <c:pt idx="8">
                  <c:v>-0.15294117647058825</c:v>
                </c:pt>
                <c:pt idx="9">
                  <c:v>-3.9294306335204476E-2</c:v>
                </c:pt>
                <c:pt idx="10">
                  <c:v>-0.32903885480572592</c:v>
                </c:pt>
                <c:pt idx="12">
                  <c:v>-0.22175484719027272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17-4651-9E2D-975199101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40-4E37-B10B-2616DFEA441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cat'!$C$163:$C$175</c:f>
              <c:numCache>
                <c:formatCode>#,##0</c:formatCode>
                <c:ptCount val="13"/>
                <c:pt idx="0">
                  <c:v>97231</c:v>
                </c:pt>
                <c:pt idx="1">
                  <c:v>94109</c:v>
                </c:pt>
                <c:pt idx="2">
                  <c:v>116669</c:v>
                </c:pt>
                <c:pt idx="3">
                  <c:v>109467</c:v>
                </c:pt>
                <c:pt idx="4">
                  <c:v>103744</c:v>
                </c:pt>
                <c:pt idx="5">
                  <c:v>112736</c:v>
                </c:pt>
                <c:pt idx="6">
                  <c:v>117240</c:v>
                </c:pt>
                <c:pt idx="7">
                  <c:v>121142</c:v>
                </c:pt>
                <c:pt idx="8">
                  <c:v>95455</c:v>
                </c:pt>
                <c:pt idx="9">
                  <c:v>99777</c:v>
                </c:pt>
                <c:pt idx="10">
                  <c:v>96612</c:v>
                </c:pt>
                <c:pt idx="11">
                  <c:v>99203</c:v>
                </c:pt>
                <c:pt idx="12">
                  <c:v>1263385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0-4E37-B10B-2616DFEA441D}"/>
            </c:ext>
          </c:extLst>
        </c:ser>
        <c:ser>
          <c:idx val="5"/>
          <c:order val="1"/>
          <c:tx>
            <c:strRef>
              <c:f>'Viajeros entr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40-4E37-B10B-2616DFEA441D}"/>
              </c:ext>
            </c:extLst>
          </c:dPt>
          <c:val>
            <c:numRef>
              <c:f>'Viajeros entr evol mensu TF cat'!$G$163:$G$175</c:f>
              <c:numCache>
                <c:formatCode>#,##0</c:formatCode>
                <c:ptCount val="13"/>
                <c:pt idx="0">
                  <c:v>10691</c:v>
                </c:pt>
                <c:pt idx="1">
                  <c:v>13367</c:v>
                </c:pt>
                <c:pt idx="2">
                  <c:v>17405</c:v>
                </c:pt>
                <c:pt idx="3">
                  <c:v>21687</c:v>
                </c:pt>
                <c:pt idx="4">
                  <c:v>26314</c:v>
                </c:pt>
                <c:pt idx="5">
                  <c:v>30690</c:v>
                </c:pt>
                <c:pt idx="6">
                  <c:v>47180</c:v>
                </c:pt>
                <c:pt idx="7">
                  <c:v>55856</c:v>
                </c:pt>
                <c:pt idx="8">
                  <c:v>50367</c:v>
                </c:pt>
                <c:pt idx="9">
                  <c:v>69444</c:v>
                </c:pt>
                <c:pt idx="10">
                  <c:v>67898</c:v>
                </c:pt>
                <c:pt idx="11">
                  <c:v>66508</c:v>
                </c:pt>
                <c:pt idx="12">
                  <c:v>477407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40-4E37-B10B-2616DFEA441D}"/>
            </c:ext>
          </c:extLst>
        </c:ser>
        <c:ser>
          <c:idx val="0"/>
          <c:order val="2"/>
          <c:tx>
            <c:strRef>
              <c:f>'Viajeros entr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40-4E37-B10B-2616DFEA441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cat'!$I$163:$I$175</c:f>
              <c:numCache>
                <c:formatCode>#,##0</c:formatCode>
                <c:ptCount val="13"/>
                <c:pt idx="0">
                  <c:v>61995</c:v>
                </c:pt>
                <c:pt idx="1">
                  <c:v>69134</c:v>
                </c:pt>
                <c:pt idx="2">
                  <c:v>78551</c:v>
                </c:pt>
                <c:pt idx="3">
                  <c:v>88312</c:v>
                </c:pt>
                <c:pt idx="4">
                  <c:v>73862</c:v>
                </c:pt>
                <c:pt idx="5">
                  <c:v>76334</c:v>
                </c:pt>
                <c:pt idx="6">
                  <c:v>99531</c:v>
                </c:pt>
                <c:pt idx="7">
                  <c:v>94995</c:v>
                </c:pt>
                <c:pt idx="8">
                  <c:v>79112</c:v>
                </c:pt>
                <c:pt idx="9">
                  <c:v>86975</c:v>
                </c:pt>
                <c:pt idx="10">
                  <c:v>84811</c:v>
                </c:pt>
                <c:pt idx="11">
                  <c:v>87198</c:v>
                </c:pt>
                <c:pt idx="12">
                  <c:v>980810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40-4E37-B10B-2616DFEA441D}"/>
            </c:ext>
          </c:extLst>
        </c:ser>
        <c:ser>
          <c:idx val="1"/>
          <c:order val="3"/>
          <c:tx>
            <c:strRef>
              <c:f>'Viajeros entr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40-4E37-B10B-2616DFEA44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40-4E37-B10B-2616DFEA441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cat'!$K$163:$K$175</c:f>
              <c:numCache>
                <c:formatCode>#,##0</c:formatCode>
                <c:ptCount val="13"/>
                <c:pt idx="0">
                  <c:v>80478</c:v>
                </c:pt>
                <c:pt idx="1">
                  <c:v>83825</c:v>
                </c:pt>
                <c:pt idx="2">
                  <c:v>97327</c:v>
                </c:pt>
                <c:pt idx="3">
                  <c:v>96446</c:v>
                </c:pt>
                <c:pt idx="4">
                  <c:v>79595</c:v>
                </c:pt>
                <c:pt idx="5">
                  <c:v>93518</c:v>
                </c:pt>
                <c:pt idx="6">
                  <c:v>94890</c:v>
                </c:pt>
                <c:pt idx="7">
                  <c:v>101111</c:v>
                </c:pt>
                <c:pt idx="8">
                  <c:v>89965</c:v>
                </c:pt>
                <c:pt idx="9">
                  <c:v>95489</c:v>
                </c:pt>
                <c:pt idx="10">
                  <c:v>90790</c:v>
                </c:pt>
                <c:pt idx="12">
                  <c:v>1003434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40-4E37-B10B-2616DFEA4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40-4E37-B10B-2616DFEA44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40-4E37-B10B-2616DFEA44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40-4E37-B10B-2616DFEA44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40-4E37-B10B-2616DFEA44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40-4E37-B10B-2616DFEA44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40-4E37-B10B-2616DFEA44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40-4E37-B10B-2616DFEA44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40-4E37-B10B-2616DFEA44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40-4E37-B10B-2616DFEA44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40-4E37-B10B-2616DFEA44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40-4E37-B10B-2616DFEA44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40-4E37-B10B-2616DFEA44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40-4E37-B10B-2616DFEA441D}"/>
              </c:ext>
            </c:extLst>
          </c:dPt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cat'!$L$163:$L$175</c:f>
              <c:numCache>
                <c:formatCode>0.0%</c:formatCode>
                <c:ptCount val="13"/>
                <c:pt idx="0">
                  <c:v>0.29813694652794576</c:v>
                </c:pt>
                <c:pt idx="1">
                  <c:v>0.21250036161657082</c:v>
                </c:pt>
                <c:pt idx="2">
                  <c:v>0.2390294203765706</c:v>
                </c:pt>
                <c:pt idx="3">
                  <c:v>9.210526315789469E-2</c:v>
                </c:pt>
                <c:pt idx="4">
                  <c:v>7.761771953101726E-2</c:v>
                </c:pt>
                <c:pt idx="5">
                  <c:v>0.22511593785207107</c:v>
                </c:pt>
                <c:pt idx="6">
                  <c:v>-4.6628688549296249E-2</c:v>
                </c:pt>
                <c:pt idx="7">
                  <c:v>6.4382335912416488E-2</c:v>
                </c:pt>
                <c:pt idx="8">
                  <c:v>0.13718525634543433</c:v>
                </c:pt>
                <c:pt idx="9">
                  <c:v>9.7890198332854172E-2</c:v>
                </c:pt>
                <c:pt idx="10">
                  <c:v>7.0497930692952515E-2</c:v>
                </c:pt>
                <c:pt idx="12">
                  <c:v>0.12289673818167168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40-4E37-B10B-2616DFEA441D}"/>
            </c:ext>
          </c:extLst>
        </c:ser>
        <c:ser>
          <c:idx val="4"/>
          <c:order val="5"/>
          <c:tx>
            <c:strRef>
              <c:f>'Viajeros entr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cat'!$M$163:$M$175</c:f>
              <c:numCache>
                <c:formatCode>0.0%</c:formatCode>
                <c:ptCount val="13"/>
                <c:pt idx="0">
                  <c:v>-0.17230101510835016</c:v>
                </c:pt>
                <c:pt idx="1">
                  <c:v>-0.10927753987397593</c:v>
                </c:pt>
                <c:pt idx="2">
                  <c:v>-0.16578525572345693</c:v>
                </c:pt>
                <c:pt idx="3">
                  <c:v>-0.11894908967999485</c:v>
                </c:pt>
                <c:pt idx="4">
                  <c:v>-0.23277490746452811</c:v>
                </c:pt>
                <c:pt idx="5">
                  <c:v>-0.17046906045983534</c:v>
                </c:pt>
                <c:pt idx="6">
                  <c:v>-0.19063459570112584</c:v>
                </c:pt>
                <c:pt idx="7">
                  <c:v>-0.16535140578824847</c:v>
                </c:pt>
                <c:pt idx="8">
                  <c:v>-5.7514011838038837E-2</c:v>
                </c:pt>
                <c:pt idx="9">
                  <c:v>-4.2975836114535371E-2</c:v>
                </c:pt>
                <c:pt idx="10">
                  <c:v>-6.026166521757137E-2</c:v>
                </c:pt>
                <c:pt idx="12">
                  <c:v>-0.13807806683147483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40-4E37-B10B-2616DFEA4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C-4D1F-A017-C80892BDE21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cat'!$C$185:$C$197</c:f>
              <c:numCache>
                <c:formatCode>#,##0</c:formatCode>
                <c:ptCount val="13"/>
                <c:pt idx="0">
                  <c:v>5076</c:v>
                </c:pt>
                <c:pt idx="1">
                  <c:v>5096</c:v>
                </c:pt>
                <c:pt idx="2">
                  <c:v>5858</c:v>
                </c:pt>
                <c:pt idx="3">
                  <c:v>5502</c:v>
                </c:pt>
                <c:pt idx="4">
                  <c:v>5099</c:v>
                </c:pt>
                <c:pt idx="5">
                  <c:v>6013</c:v>
                </c:pt>
                <c:pt idx="6">
                  <c:v>6350</c:v>
                </c:pt>
                <c:pt idx="7">
                  <c:v>6500</c:v>
                </c:pt>
                <c:pt idx="8">
                  <c:v>5012</c:v>
                </c:pt>
                <c:pt idx="9">
                  <c:v>6625</c:v>
                </c:pt>
                <c:pt idx="10">
                  <c:v>5875</c:v>
                </c:pt>
                <c:pt idx="11">
                  <c:v>6215</c:v>
                </c:pt>
                <c:pt idx="12">
                  <c:v>69221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C-4D1F-A017-C80892BDE219}"/>
            </c:ext>
          </c:extLst>
        </c:ser>
        <c:ser>
          <c:idx val="5"/>
          <c:order val="1"/>
          <c:tx>
            <c:strRef>
              <c:f>'Viajeros entr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7C-4D1F-A017-C80892BDE219}"/>
              </c:ext>
            </c:extLst>
          </c:dPt>
          <c:val>
            <c:numRef>
              <c:f>'Viajeros entr evol mensu TF cat'!$G$185:$G$197</c:f>
              <c:numCache>
                <c:formatCode>#,##0</c:formatCode>
                <c:ptCount val="13"/>
                <c:pt idx="0">
                  <c:v>1650</c:v>
                </c:pt>
                <c:pt idx="1">
                  <c:v>2034</c:v>
                </c:pt>
                <c:pt idx="2">
                  <c:v>2233</c:v>
                </c:pt>
                <c:pt idx="3">
                  <c:v>2848</c:v>
                </c:pt>
                <c:pt idx="4">
                  <c:v>3408</c:v>
                </c:pt>
                <c:pt idx="5">
                  <c:v>2974</c:v>
                </c:pt>
                <c:pt idx="6">
                  <c:v>4717</c:v>
                </c:pt>
                <c:pt idx="7">
                  <c:v>3160</c:v>
                </c:pt>
                <c:pt idx="8">
                  <c:v>4075</c:v>
                </c:pt>
                <c:pt idx="9">
                  <c:v>7265</c:v>
                </c:pt>
                <c:pt idx="10">
                  <c:v>7883</c:v>
                </c:pt>
                <c:pt idx="11">
                  <c:v>6115</c:v>
                </c:pt>
                <c:pt idx="12">
                  <c:v>48362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7C-4D1F-A017-C80892BDE219}"/>
            </c:ext>
          </c:extLst>
        </c:ser>
        <c:ser>
          <c:idx val="0"/>
          <c:order val="2"/>
          <c:tx>
            <c:strRef>
              <c:f>'Viajeros entr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7C-4D1F-A017-C80892BDE21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cat'!$I$185:$I$197</c:f>
              <c:numCache>
                <c:formatCode>#,##0</c:formatCode>
                <c:ptCount val="13"/>
                <c:pt idx="0">
                  <c:v>7075</c:v>
                </c:pt>
                <c:pt idx="1">
                  <c:v>5769</c:v>
                </c:pt>
                <c:pt idx="2">
                  <c:v>6395</c:v>
                </c:pt>
                <c:pt idx="3">
                  <c:v>6909</c:v>
                </c:pt>
                <c:pt idx="4">
                  <c:v>6149</c:v>
                </c:pt>
                <c:pt idx="5">
                  <c:v>6208</c:v>
                </c:pt>
                <c:pt idx="6">
                  <c:v>6707</c:v>
                </c:pt>
                <c:pt idx="7">
                  <c:v>6642</c:v>
                </c:pt>
                <c:pt idx="8">
                  <c:v>6074</c:v>
                </c:pt>
                <c:pt idx="9">
                  <c:v>7216</c:v>
                </c:pt>
                <c:pt idx="10">
                  <c:v>6295</c:v>
                </c:pt>
                <c:pt idx="11">
                  <c:v>6380</c:v>
                </c:pt>
                <c:pt idx="12">
                  <c:v>77819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7C-4D1F-A017-C80892BDE219}"/>
            </c:ext>
          </c:extLst>
        </c:ser>
        <c:ser>
          <c:idx val="1"/>
          <c:order val="3"/>
          <c:tx>
            <c:strRef>
              <c:f>'Viajeros entr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57C-4D1F-A017-C80892BDE2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57C-4D1F-A017-C80892BDE21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cat'!$K$185:$K$197</c:f>
              <c:numCache>
                <c:formatCode>#,##0</c:formatCode>
                <c:ptCount val="13"/>
                <c:pt idx="0">
                  <c:v>6138</c:v>
                </c:pt>
                <c:pt idx="1">
                  <c:v>6805</c:v>
                </c:pt>
                <c:pt idx="2">
                  <c:v>6671</c:v>
                </c:pt>
                <c:pt idx="3">
                  <c:v>7397</c:v>
                </c:pt>
                <c:pt idx="4">
                  <c:v>6548</c:v>
                </c:pt>
                <c:pt idx="5">
                  <c:v>4794</c:v>
                </c:pt>
                <c:pt idx="6">
                  <c:v>6015</c:v>
                </c:pt>
                <c:pt idx="7">
                  <c:v>6668</c:v>
                </c:pt>
                <c:pt idx="8">
                  <c:v>5209</c:v>
                </c:pt>
                <c:pt idx="9">
                  <c:v>6478</c:v>
                </c:pt>
                <c:pt idx="10">
                  <c:v>6388</c:v>
                </c:pt>
                <c:pt idx="12">
                  <c:v>69111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7C-4D1F-A017-C80892BDE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7C-4D1F-A017-C80892BDE2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7C-4D1F-A017-C80892BDE2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7C-4D1F-A017-C80892BDE2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7C-4D1F-A017-C80892BDE2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7C-4D1F-A017-C80892BDE2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7C-4D1F-A017-C80892BDE2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7C-4D1F-A017-C80892BDE2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7C-4D1F-A017-C80892BDE2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7C-4D1F-A017-C80892BDE2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7C-4D1F-A017-C80892BDE2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7C-4D1F-A017-C80892BDE2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7C-4D1F-A017-C80892BDE2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7C-4D1F-A017-C80892BDE219}"/>
              </c:ext>
            </c:extLst>
          </c:dPt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cat'!$L$185:$L$197</c:f>
              <c:numCache>
                <c:formatCode>0.0%</c:formatCode>
                <c:ptCount val="13"/>
                <c:pt idx="0">
                  <c:v>-0.13243816254416962</c:v>
                </c:pt>
                <c:pt idx="1">
                  <c:v>0.17958051655399543</c:v>
                </c:pt>
                <c:pt idx="2">
                  <c:v>4.3158717748240871E-2</c:v>
                </c:pt>
                <c:pt idx="3">
                  <c:v>7.0632508322477916E-2</c:v>
                </c:pt>
                <c:pt idx="4">
                  <c:v>6.4888599772320754E-2</c:v>
                </c:pt>
                <c:pt idx="5">
                  <c:v>-0.227770618556701</c:v>
                </c:pt>
                <c:pt idx="6">
                  <c:v>-0.1031757864917251</c:v>
                </c:pt>
                <c:pt idx="7">
                  <c:v>3.9144835892803709E-3</c:v>
                </c:pt>
                <c:pt idx="8">
                  <c:v>-0.14241027329601585</c:v>
                </c:pt>
                <c:pt idx="9">
                  <c:v>-0.10227272727272729</c:v>
                </c:pt>
                <c:pt idx="10">
                  <c:v>1.4773629864972104E-2</c:v>
                </c:pt>
                <c:pt idx="12">
                  <c:v>-3.2587242262629657E-2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7C-4D1F-A017-C80892BDE219}"/>
            </c:ext>
          </c:extLst>
        </c:ser>
        <c:ser>
          <c:idx val="4"/>
          <c:order val="5"/>
          <c:tx>
            <c:strRef>
              <c:f>'Viajeros entr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cat'!$M$185:$M$197</c:f>
              <c:numCache>
                <c:formatCode>0.0%</c:formatCode>
                <c:ptCount val="13"/>
                <c:pt idx="0">
                  <c:v>0.20921985815602828</c:v>
                </c:pt>
                <c:pt idx="1">
                  <c:v>0.33536106750392469</c:v>
                </c:pt>
                <c:pt idx="2">
                  <c:v>0.1387845681119837</c:v>
                </c:pt>
                <c:pt idx="3">
                  <c:v>0.34442021083242458</c:v>
                </c:pt>
                <c:pt idx="4">
                  <c:v>0.28417336732692688</c:v>
                </c:pt>
                <c:pt idx="5">
                  <c:v>-0.2027274239148511</c:v>
                </c:pt>
                <c:pt idx="6">
                  <c:v>-5.2755905511810974E-2</c:v>
                </c:pt>
                <c:pt idx="7">
                  <c:v>2.5846153846153852E-2</c:v>
                </c:pt>
                <c:pt idx="8">
                  <c:v>3.9305666400638373E-2</c:v>
                </c:pt>
                <c:pt idx="9">
                  <c:v>-2.2188679245283005E-2</c:v>
                </c:pt>
                <c:pt idx="10">
                  <c:v>8.731914893617021E-2</c:v>
                </c:pt>
                <c:pt idx="12">
                  <c:v>9.6895533758689645E-2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7C-4D1F-A017-C80892BDE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83-4411-A9F0-7F33F0E2BC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TF'!$C$521:$C$533</c:f>
              <c:numCache>
                <c:formatCode>#,##0</c:formatCode>
                <c:ptCount val="13"/>
                <c:pt idx="0">
                  <c:v>197</c:v>
                </c:pt>
                <c:pt idx="1">
                  <c:v>289</c:v>
                </c:pt>
                <c:pt idx="2">
                  <c:v>206</c:v>
                </c:pt>
                <c:pt idx="3">
                  <c:v>367</c:v>
                </c:pt>
                <c:pt idx="4">
                  <c:v>165</c:v>
                </c:pt>
                <c:pt idx="5">
                  <c:v>95</c:v>
                </c:pt>
                <c:pt idx="6">
                  <c:v>145</c:v>
                </c:pt>
                <c:pt idx="7">
                  <c:v>264</c:v>
                </c:pt>
                <c:pt idx="8">
                  <c:v>204</c:v>
                </c:pt>
                <c:pt idx="9">
                  <c:v>235</c:v>
                </c:pt>
                <c:pt idx="10">
                  <c:v>224</c:v>
                </c:pt>
                <c:pt idx="11">
                  <c:v>411</c:v>
                </c:pt>
                <c:pt idx="12">
                  <c:v>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3-4411-A9F0-7F33F0E2BC2E}"/>
            </c:ext>
          </c:extLst>
        </c:ser>
        <c:ser>
          <c:idx val="5"/>
          <c:order val="1"/>
          <c:tx>
            <c:strRef>
              <c:f>'Viajeros entr evol mensu TF'!$G$519:$H$519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83-4411-A9F0-7F33F0E2BC2E}"/>
              </c:ext>
            </c:extLst>
          </c:dPt>
          <c:val>
            <c:numRef>
              <c:f>'Viajeros entr evol mensu TF'!$G$521:$G$533</c:f>
              <c:numCache>
                <c:formatCode>#,##0</c:formatCode>
                <c:ptCount val="13"/>
                <c:pt idx="0">
                  <c:v>186</c:v>
                </c:pt>
                <c:pt idx="1">
                  <c:v>284</c:v>
                </c:pt>
                <c:pt idx="2">
                  <c:v>268</c:v>
                </c:pt>
                <c:pt idx="3">
                  <c:v>790</c:v>
                </c:pt>
                <c:pt idx="4">
                  <c:v>418</c:v>
                </c:pt>
                <c:pt idx="5">
                  <c:v>199</c:v>
                </c:pt>
                <c:pt idx="6">
                  <c:v>218</c:v>
                </c:pt>
                <c:pt idx="7">
                  <c:v>340</c:v>
                </c:pt>
                <c:pt idx="8">
                  <c:v>236</c:v>
                </c:pt>
                <c:pt idx="9">
                  <c:v>463</c:v>
                </c:pt>
                <c:pt idx="10">
                  <c:v>435</c:v>
                </c:pt>
                <c:pt idx="11">
                  <c:v>612</c:v>
                </c:pt>
                <c:pt idx="12">
                  <c:v>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83-4411-A9F0-7F33F0E2BC2E}"/>
            </c:ext>
          </c:extLst>
        </c:ser>
        <c:ser>
          <c:idx val="0"/>
          <c:order val="2"/>
          <c:tx>
            <c:strRef>
              <c:f>'Viajeros entr evol mensu TF'!$I$519:$J$519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83-4411-A9F0-7F33F0E2BC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TF'!$I$521:$I$533</c:f>
              <c:numCache>
                <c:formatCode>#,##0</c:formatCode>
                <c:ptCount val="13"/>
                <c:pt idx="0">
                  <c:v>416</c:v>
                </c:pt>
                <c:pt idx="1">
                  <c:v>634</c:v>
                </c:pt>
                <c:pt idx="2">
                  <c:v>411</c:v>
                </c:pt>
                <c:pt idx="3">
                  <c:v>673</c:v>
                </c:pt>
                <c:pt idx="4">
                  <c:v>247</c:v>
                </c:pt>
                <c:pt idx="5">
                  <c:v>216</c:v>
                </c:pt>
                <c:pt idx="6">
                  <c:v>233</c:v>
                </c:pt>
                <c:pt idx="7">
                  <c:v>428</c:v>
                </c:pt>
                <c:pt idx="8">
                  <c:v>363</c:v>
                </c:pt>
                <c:pt idx="9">
                  <c:v>416</c:v>
                </c:pt>
                <c:pt idx="10">
                  <c:v>344</c:v>
                </c:pt>
                <c:pt idx="11">
                  <c:v>594</c:v>
                </c:pt>
                <c:pt idx="12">
                  <c:v>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83-4411-A9F0-7F33F0E2BC2E}"/>
            </c:ext>
          </c:extLst>
        </c:ser>
        <c:ser>
          <c:idx val="1"/>
          <c:order val="3"/>
          <c:tx>
            <c:strRef>
              <c:f>'Viajeros entr evol mensu TF'!$K$519:$L$519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83-4411-A9F0-7F33F0E2BC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83-4411-A9F0-7F33F0E2BC2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TF'!$K$521:$K$533</c:f>
              <c:numCache>
                <c:formatCode>#,##0</c:formatCode>
                <c:ptCount val="13"/>
                <c:pt idx="0">
                  <c:v>471</c:v>
                </c:pt>
                <c:pt idx="1">
                  <c:v>528</c:v>
                </c:pt>
                <c:pt idx="2">
                  <c:v>371</c:v>
                </c:pt>
                <c:pt idx="3">
                  <c:v>578</c:v>
                </c:pt>
                <c:pt idx="4">
                  <c:v>379</c:v>
                </c:pt>
                <c:pt idx="5">
                  <c:v>232</c:v>
                </c:pt>
                <c:pt idx="6">
                  <c:v>234</c:v>
                </c:pt>
                <c:pt idx="7">
                  <c:v>400</c:v>
                </c:pt>
                <c:pt idx="8">
                  <c:v>363</c:v>
                </c:pt>
                <c:pt idx="9">
                  <c:v>664</c:v>
                </c:pt>
                <c:pt idx="10">
                  <c:v>421</c:v>
                </c:pt>
                <c:pt idx="12">
                  <c:v>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83-4411-A9F0-7F33F0E2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83-4411-A9F0-7F33F0E2BC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83-4411-A9F0-7F33F0E2BC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83-4411-A9F0-7F33F0E2BC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83-4411-A9F0-7F33F0E2BC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83-4411-A9F0-7F33F0E2BC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83-4411-A9F0-7F33F0E2BC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83-4411-A9F0-7F33F0E2BC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83-4411-A9F0-7F33F0E2BC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83-4411-A9F0-7F33F0E2BC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83-4411-A9F0-7F33F0E2BC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83-4411-A9F0-7F33F0E2BC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83-4411-A9F0-7F33F0E2BC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83-4411-A9F0-7F33F0E2BC2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TF'!$L$521:$L$533</c:f>
              <c:numCache>
                <c:formatCode>0.0%</c:formatCode>
                <c:ptCount val="13"/>
                <c:pt idx="0">
                  <c:v>0.13221153846153855</c:v>
                </c:pt>
                <c:pt idx="1">
                  <c:v>-0.16719242902208198</c:v>
                </c:pt>
                <c:pt idx="2">
                  <c:v>-9.7323600973236002E-2</c:v>
                </c:pt>
                <c:pt idx="3">
                  <c:v>-0.14115898959881135</c:v>
                </c:pt>
                <c:pt idx="4">
                  <c:v>0.53441295546558698</c:v>
                </c:pt>
                <c:pt idx="5">
                  <c:v>7.4074074074074181E-2</c:v>
                </c:pt>
                <c:pt idx="6">
                  <c:v>4.2918454935623185E-3</c:v>
                </c:pt>
                <c:pt idx="7">
                  <c:v>-6.5420560747663559E-2</c:v>
                </c:pt>
                <c:pt idx="8">
                  <c:v>0</c:v>
                </c:pt>
                <c:pt idx="9">
                  <c:v>0.59615384615384626</c:v>
                </c:pt>
                <c:pt idx="10">
                  <c:v>0.22383720930232553</c:v>
                </c:pt>
                <c:pt idx="12">
                  <c:v>5.9347181008902128E-2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83-4411-A9F0-7F33F0E2BC2E}"/>
            </c:ext>
          </c:extLst>
        </c:ser>
        <c:ser>
          <c:idx val="4"/>
          <c:order val="5"/>
          <c:tx>
            <c:strRef>
              <c:f>'Viajeros entr evol mensu TF'!$M$520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TF'!$M$521:$M$533</c:f>
              <c:numCache>
                <c:formatCode>0.0%</c:formatCode>
                <c:ptCount val="13"/>
                <c:pt idx="0">
                  <c:v>1.3908629441624365</c:v>
                </c:pt>
                <c:pt idx="1">
                  <c:v>0.82698961937716264</c:v>
                </c:pt>
                <c:pt idx="2">
                  <c:v>0.80097087378640786</c:v>
                </c:pt>
                <c:pt idx="3">
                  <c:v>0.57493188010899177</c:v>
                </c:pt>
                <c:pt idx="4">
                  <c:v>1.2969696969696969</c:v>
                </c:pt>
                <c:pt idx="5">
                  <c:v>1.4421052631578948</c:v>
                </c:pt>
                <c:pt idx="6">
                  <c:v>0.61379310344827576</c:v>
                </c:pt>
                <c:pt idx="7">
                  <c:v>0.51515151515151514</c:v>
                </c:pt>
                <c:pt idx="8">
                  <c:v>0.77941176470588225</c:v>
                </c:pt>
                <c:pt idx="9">
                  <c:v>1.8255319148936171</c:v>
                </c:pt>
                <c:pt idx="10">
                  <c:v>0.87946428571428581</c:v>
                </c:pt>
                <c:pt idx="12">
                  <c:v>0.94102885821831861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83-4411-A9F0-7F33F0E2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A7-47D6-8193-A81A4956D32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cat'!$C$207:$C$219</c:f>
              <c:numCache>
                <c:formatCode>#,##0</c:formatCode>
                <c:ptCount val="13"/>
                <c:pt idx="0">
                  <c:v>53293</c:v>
                </c:pt>
                <c:pt idx="1">
                  <c:v>51516</c:v>
                </c:pt>
                <c:pt idx="2">
                  <c:v>60843</c:v>
                </c:pt>
                <c:pt idx="3">
                  <c:v>60906</c:v>
                </c:pt>
                <c:pt idx="4">
                  <c:v>56864</c:v>
                </c:pt>
                <c:pt idx="5">
                  <c:v>60726</c:v>
                </c:pt>
                <c:pt idx="6">
                  <c:v>63573</c:v>
                </c:pt>
                <c:pt idx="7">
                  <c:v>69100</c:v>
                </c:pt>
                <c:pt idx="8">
                  <c:v>54081</c:v>
                </c:pt>
                <c:pt idx="9">
                  <c:v>54953</c:v>
                </c:pt>
                <c:pt idx="10">
                  <c:v>51966</c:v>
                </c:pt>
                <c:pt idx="11">
                  <c:v>54232</c:v>
                </c:pt>
                <c:pt idx="12">
                  <c:v>692053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7-47D6-8193-A81A4956D328}"/>
            </c:ext>
          </c:extLst>
        </c:ser>
        <c:ser>
          <c:idx val="5"/>
          <c:order val="1"/>
          <c:tx>
            <c:strRef>
              <c:f>'Viajeros entr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A7-47D6-8193-A81A4956D328}"/>
              </c:ext>
            </c:extLst>
          </c:dPt>
          <c:val>
            <c:numRef>
              <c:f>'Viajeros entr evol mensu TF cat'!$G$207:$G$219</c:f>
              <c:numCache>
                <c:formatCode>#,##0</c:formatCode>
                <c:ptCount val="13"/>
                <c:pt idx="0">
                  <c:v>6511</c:v>
                </c:pt>
                <c:pt idx="1">
                  <c:v>8669</c:v>
                </c:pt>
                <c:pt idx="2">
                  <c:v>11872</c:v>
                </c:pt>
                <c:pt idx="3">
                  <c:v>13695</c:v>
                </c:pt>
                <c:pt idx="4">
                  <c:v>17799</c:v>
                </c:pt>
                <c:pt idx="5">
                  <c:v>20516</c:v>
                </c:pt>
                <c:pt idx="6">
                  <c:v>29611</c:v>
                </c:pt>
                <c:pt idx="7">
                  <c:v>36487</c:v>
                </c:pt>
                <c:pt idx="8">
                  <c:v>32019</c:v>
                </c:pt>
                <c:pt idx="9">
                  <c:v>40931</c:v>
                </c:pt>
                <c:pt idx="10">
                  <c:v>37742</c:v>
                </c:pt>
                <c:pt idx="11">
                  <c:v>37656</c:v>
                </c:pt>
                <c:pt idx="12">
                  <c:v>293508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A7-47D6-8193-A81A4956D328}"/>
            </c:ext>
          </c:extLst>
        </c:ser>
        <c:ser>
          <c:idx val="0"/>
          <c:order val="2"/>
          <c:tx>
            <c:strRef>
              <c:f>'Viajeros entr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A7-47D6-8193-A81A4956D32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cat'!$I$207:$I$219</c:f>
              <c:numCache>
                <c:formatCode>#,##0</c:formatCode>
                <c:ptCount val="13"/>
                <c:pt idx="0">
                  <c:v>33543</c:v>
                </c:pt>
                <c:pt idx="1">
                  <c:v>38535</c:v>
                </c:pt>
                <c:pt idx="2">
                  <c:v>45639</c:v>
                </c:pt>
                <c:pt idx="3">
                  <c:v>52447</c:v>
                </c:pt>
                <c:pt idx="4">
                  <c:v>45510</c:v>
                </c:pt>
                <c:pt idx="5">
                  <c:v>47701</c:v>
                </c:pt>
                <c:pt idx="6">
                  <c:v>62217</c:v>
                </c:pt>
                <c:pt idx="7">
                  <c:v>55150</c:v>
                </c:pt>
                <c:pt idx="8">
                  <c:v>46059</c:v>
                </c:pt>
                <c:pt idx="9">
                  <c:v>51256</c:v>
                </c:pt>
                <c:pt idx="10">
                  <c:v>48451</c:v>
                </c:pt>
                <c:pt idx="11">
                  <c:v>49327</c:v>
                </c:pt>
                <c:pt idx="12">
                  <c:v>575835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A7-47D6-8193-A81A4956D328}"/>
            </c:ext>
          </c:extLst>
        </c:ser>
        <c:ser>
          <c:idx val="1"/>
          <c:order val="3"/>
          <c:tx>
            <c:strRef>
              <c:f>'Viajeros entr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A7-47D6-8193-A81A4956D3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A7-47D6-8193-A81A4956D32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cat'!$K$207:$K$219</c:f>
              <c:numCache>
                <c:formatCode>#,##0</c:formatCode>
                <c:ptCount val="13"/>
                <c:pt idx="0">
                  <c:v>43419</c:v>
                </c:pt>
                <c:pt idx="1">
                  <c:v>47017</c:v>
                </c:pt>
                <c:pt idx="2">
                  <c:v>56206</c:v>
                </c:pt>
                <c:pt idx="3">
                  <c:v>54804</c:v>
                </c:pt>
                <c:pt idx="4">
                  <c:v>45837</c:v>
                </c:pt>
                <c:pt idx="5">
                  <c:v>57143</c:v>
                </c:pt>
                <c:pt idx="6">
                  <c:v>56175</c:v>
                </c:pt>
                <c:pt idx="7">
                  <c:v>59931</c:v>
                </c:pt>
                <c:pt idx="8">
                  <c:v>54069</c:v>
                </c:pt>
                <c:pt idx="9">
                  <c:v>57841</c:v>
                </c:pt>
                <c:pt idx="10">
                  <c:v>54291</c:v>
                </c:pt>
                <c:pt idx="12">
                  <c:v>586733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A7-47D6-8193-A81A4956D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A7-47D6-8193-A81A4956D3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A7-47D6-8193-A81A4956D3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A7-47D6-8193-A81A4956D3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A7-47D6-8193-A81A4956D3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A7-47D6-8193-A81A4956D3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A7-47D6-8193-A81A4956D3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A7-47D6-8193-A81A4956D3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A7-47D6-8193-A81A4956D3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A7-47D6-8193-A81A4956D3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A7-47D6-8193-A81A4956D3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A7-47D6-8193-A81A4956D3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A7-47D6-8193-A81A4956D3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A7-47D6-8193-A81A4956D328}"/>
              </c:ext>
            </c:extLst>
          </c:dPt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cat'!$L$207:$L$219</c:f>
              <c:numCache>
                <c:formatCode>0.0%</c:formatCode>
                <c:ptCount val="13"/>
                <c:pt idx="0">
                  <c:v>0.29442804758071728</c:v>
                </c:pt>
                <c:pt idx="1">
                  <c:v>0.22011158686908017</c:v>
                </c:pt>
                <c:pt idx="2">
                  <c:v>0.23153443326979128</c:v>
                </c:pt>
                <c:pt idx="3">
                  <c:v>4.494060670772404E-2</c:v>
                </c:pt>
                <c:pt idx="4">
                  <c:v>7.1852340145022175E-3</c:v>
                </c:pt>
                <c:pt idx="5">
                  <c:v>0.19794134294878507</c:v>
                </c:pt>
                <c:pt idx="6">
                  <c:v>-9.7111721876657509E-2</c:v>
                </c:pt>
                <c:pt idx="7">
                  <c:v>8.6690843155031727E-2</c:v>
                </c:pt>
                <c:pt idx="8">
                  <c:v>0.17390737966521197</c:v>
                </c:pt>
                <c:pt idx="9">
                  <c:v>0.1284727641641954</c:v>
                </c:pt>
                <c:pt idx="10">
                  <c:v>0.12053414790200412</c:v>
                </c:pt>
                <c:pt idx="12">
                  <c:v>0.11438572633274324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A7-47D6-8193-A81A4956D328}"/>
            </c:ext>
          </c:extLst>
        </c:ser>
        <c:ser>
          <c:idx val="4"/>
          <c:order val="5"/>
          <c:tx>
            <c:strRef>
              <c:f>'Viajeros entr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cat'!$M$207:$M$219</c:f>
              <c:numCache>
                <c:formatCode>0.0%</c:formatCode>
                <c:ptCount val="13"/>
                <c:pt idx="0">
                  <c:v>-0.18527761619724914</c:v>
                </c:pt>
                <c:pt idx="1">
                  <c:v>-8.7332091000854151E-2</c:v>
                </c:pt>
                <c:pt idx="2">
                  <c:v>-7.6212547047318502E-2</c:v>
                </c:pt>
                <c:pt idx="3">
                  <c:v>-0.10018717367747021</c:v>
                </c:pt>
                <c:pt idx="4">
                  <c:v>-0.1939188238604389</c:v>
                </c:pt>
                <c:pt idx="5">
                  <c:v>-5.9002733590224898E-2</c:v>
                </c:pt>
                <c:pt idx="6">
                  <c:v>-0.11637015714218302</c:v>
                </c:pt>
                <c:pt idx="7">
                  <c:v>-0.13269175108538345</c:v>
                </c:pt>
                <c:pt idx="8">
                  <c:v>-2.2188938814005077E-4</c:v>
                </c:pt>
                <c:pt idx="9">
                  <c:v>5.2554000691499958E-2</c:v>
                </c:pt>
                <c:pt idx="10">
                  <c:v>4.4740792056344514E-2</c:v>
                </c:pt>
                <c:pt idx="12">
                  <c:v>-8.0097707664062434E-2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A7-47D6-8193-A81A4956D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08-4074-8E5E-1F7C9607BF4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cat'!$C$229:$C$241</c:f>
              <c:numCache>
                <c:formatCode>#,##0</c:formatCode>
                <c:ptCount val="13"/>
                <c:pt idx="0">
                  <c:v>26771</c:v>
                </c:pt>
                <c:pt idx="1">
                  <c:v>26302</c:v>
                </c:pt>
                <c:pt idx="2">
                  <c:v>32885</c:v>
                </c:pt>
                <c:pt idx="3">
                  <c:v>31155</c:v>
                </c:pt>
                <c:pt idx="4">
                  <c:v>28735</c:v>
                </c:pt>
                <c:pt idx="5">
                  <c:v>31899</c:v>
                </c:pt>
                <c:pt idx="6">
                  <c:v>31248</c:v>
                </c:pt>
                <c:pt idx="7">
                  <c:v>31625</c:v>
                </c:pt>
                <c:pt idx="8">
                  <c:v>24587</c:v>
                </c:pt>
                <c:pt idx="9">
                  <c:v>27225</c:v>
                </c:pt>
                <c:pt idx="10">
                  <c:v>26307</c:v>
                </c:pt>
                <c:pt idx="11">
                  <c:v>25824</c:v>
                </c:pt>
                <c:pt idx="12">
                  <c:v>344563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08-4074-8E5E-1F7C9607BF4E}"/>
            </c:ext>
          </c:extLst>
        </c:ser>
        <c:ser>
          <c:idx val="5"/>
          <c:order val="1"/>
          <c:tx>
            <c:strRef>
              <c:f>'Viajeros entr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08-4074-8E5E-1F7C9607BF4E}"/>
              </c:ext>
            </c:extLst>
          </c:dPt>
          <c:val>
            <c:numRef>
              <c:f>'Viajeros entr evol mensu TF cat'!$G$229:$G$241</c:f>
              <c:numCache>
                <c:formatCode>#,##0</c:formatCode>
                <c:ptCount val="13"/>
                <c:pt idx="0">
                  <c:v>1596</c:v>
                </c:pt>
                <c:pt idx="1">
                  <c:v>1759</c:v>
                </c:pt>
                <c:pt idx="2">
                  <c:v>1992</c:v>
                </c:pt>
                <c:pt idx="3">
                  <c:v>3190</c:v>
                </c:pt>
                <c:pt idx="4">
                  <c:v>3355</c:v>
                </c:pt>
                <c:pt idx="5">
                  <c:v>4827</c:v>
                </c:pt>
                <c:pt idx="6">
                  <c:v>9328</c:v>
                </c:pt>
                <c:pt idx="7">
                  <c:v>10856</c:v>
                </c:pt>
                <c:pt idx="8">
                  <c:v>9637</c:v>
                </c:pt>
                <c:pt idx="9">
                  <c:v>14508</c:v>
                </c:pt>
                <c:pt idx="10">
                  <c:v>15583</c:v>
                </c:pt>
                <c:pt idx="11">
                  <c:v>15645</c:v>
                </c:pt>
                <c:pt idx="12">
                  <c:v>92276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08-4074-8E5E-1F7C9607BF4E}"/>
            </c:ext>
          </c:extLst>
        </c:ser>
        <c:ser>
          <c:idx val="0"/>
          <c:order val="2"/>
          <c:tx>
            <c:strRef>
              <c:f>'Viajeros entr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08-4074-8E5E-1F7C9607BF4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cat'!$I$229:$I$241</c:f>
              <c:numCache>
                <c:formatCode>#,##0</c:formatCode>
                <c:ptCount val="13"/>
                <c:pt idx="0">
                  <c:v>14553</c:v>
                </c:pt>
                <c:pt idx="1">
                  <c:v>17393</c:v>
                </c:pt>
                <c:pt idx="2">
                  <c:v>18348</c:v>
                </c:pt>
                <c:pt idx="3">
                  <c:v>21245</c:v>
                </c:pt>
                <c:pt idx="4">
                  <c:v>16785</c:v>
                </c:pt>
                <c:pt idx="5">
                  <c:v>16034</c:v>
                </c:pt>
                <c:pt idx="6">
                  <c:v>22502</c:v>
                </c:pt>
                <c:pt idx="7">
                  <c:v>24787</c:v>
                </c:pt>
                <c:pt idx="8">
                  <c:v>19836</c:v>
                </c:pt>
                <c:pt idx="9">
                  <c:v>21114</c:v>
                </c:pt>
                <c:pt idx="10">
                  <c:v>21814</c:v>
                </c:pt>
                <c:pt idx="11">
                  <c:v>22806</c:v>
                </c:pt>
                <c:pt idx="12">
                  <c:v>237217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08-4074-8E5E-1F7C9607BF4E}"/>
            </c:ext>
          </c:extLst>
        </c:ser>
        <c:ser>
          <c:idx val="1"/>
          <c:order val="3"/>
          <c:tx>
            <c:strRef>
              <c:f>'Viajeros entr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08-4074-8E5E-1F7C9607BF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08-4074-8E5E-1F7C9607BF4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cat'!$K$229:$K$241</c:f>
              <c:numCache>
                <c:formatCode>#,##0</c:formatCode>
                <c:ptCount val="13"/>
                <c:pt idx="0">
                  <c:v>22524</c:v>
                </c:pt>
                <c:pt idx="1">
                  <c:v>21538</c:v>
                </c:pt>
                <c:pt idx="2">
                  <c:v>24751</c:v>
                </c:pt>
                <c:pt idx="3">
                  <c:v>24771</c:v>
                </c:pt>
                <c:pt idx="4">
                  <c:v>20221</c:v>
                </c:pt>
                <c:pt idx="5">
                  <c:v>23129</c:v>
                </c:pt>
                <c:pt idx="6">
                  <c:v>23993</c:v>
                </c:pt>
                <c:pt idx="7">
                  <c:v>25432</c:v>
                </c:pt>
                <c:pt idx="8">
                  <c:v>22913</c:v>
                </c:pt>
                <c:pt idx="9">
                  <c:v>21558</c:v>
                </c:pt>
                <c:pt idx="10">
                  <c:v>21878</c:v>
                </c:pt>
                <c:pt idx="12">
                  <c:v>252708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08-4074-8E5E-1F7C9607B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08-4074-8E5E-1F7C9607BF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08-4074-8E5E-1F7C9607BF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08-4074-8E5E-1F7C9607BF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08-4074-8E5E-1F7C9607BF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08-4074-8E5E-1F7C9607BF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08-4074-8E5E-1F7C9607BF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08-4074-8E5E-1F7C9607BF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08-4074-8E5E-1F7C9607BF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08-4074-8E5E-1F7C9607BF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08-4074-8E5E-1F7C9607BF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08-4074-8E5E-1F7C9607BF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08-4074-8E5E-1F7C9607BF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08-4074-8E5E-1F7C9607BF4E}"/>
              </c:ext>
            </c:extLst>
          </c:dPt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cat'!$L$229:$L$241</c:f>
              <c:numCache>
                <c:formatCode>0.0%</c:formatCode>
                <c:ptCount val="13"/>
                <c:pt idx="0">
                  <c:v>0.54772211915069069</c:v>
                </c:pt>
                <c:pt idx="1">
                  <c:v>0.23831426435922487</c:v>
                </c:pt>
                <c:pt idx="2">
                  <c:v>0.34897536516241545</c:v>
                </c:pt>
                <c:pt idx="3">
                  <c:v>0.16596846316780423</c:v>
                </c:pt>
                <c:pt idx="4">
                  <c:v>0.20470658325886215</c:v>
                </c:pt>
                <c:pt idx="5">
                  <c:v>0.44249719346388927</c:v>
                </c:pt>
                <c:pt idx="6">
                  <c:v>6.6260776819838219E-2</c:v>
                </c:pt>
                <c:pt idx="7">
                  <c:v>2.6021704925969225E-2</c:v>
                </c:pt>
                <c:pt idx="8">
                  <c:v>0.15512200040330715</c:v>
                </c:pt>
                <c:pt idx="9">
                  <c:v>2.1028701335606748E-2</c:v>
                </c:pt>
                <c:pt idx="10">
                  <c:v>2.9338956633355728E-3</c:v>
                </c:pt>
                <c:pt idx="12">
                  <c:v>0.17861490315328976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08-4074-8E5E-1F7C9607BF4E}"/>
            </c:ext>
          </c:extLst>
        </c:ser>
        <c:ser>
          <c:idx val="4"/>
          <c:order val="5"/>
          <c:tx>
            <c:strRef>
              <c:f>'Viajeros entr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cat'!$M$229:$M$241</c:f>
              <c:numCache>
                <c:formatCode>0.0%</c:formatCode>
                <c:ptCount val="13"/>
                <c:pt idx="0">
                  <c:v>-0.15864181390310406</c:v>
                </c:pt>
                <c:pt idx="1">
                  <c:v>-0.18112691050110252</c:v>
                </c:pt>
                <c:pt idx="2">
                  <c:v>-0.24734681465713848</c:v>
                </c:pt>
                <c:pt idx="3">
                  <c:v>-0.20491092922484355</c:v>
                </c:pt>
                <c:pt idx="4">
                  <c:v>-0.29629371846180619</c:v>
                </c:pt>
                <c:pt idx="5">
                  <c:v>-0.27493024859713466</c:v>
                </c:pt>
                <c:pt idx="6">
                  <c:v>-0.23217485919098824</c:v>
                </c:pt>
                <c:pt idx="7">
                  <c:v>-0.19582608695652171</c:v>
                </c:pt>
                <c:pt idx="8">
                  <c:v>-6.8084760239150777E-2</c:v>
                </c:pt>
                <c:pt idx="9">
                  <c:v>-0.20815426997245179</c:v>
                </c:pt>
                <c:pt idx="10">
                  <c:v>-0.16835823164937092</c:v>
                </c:pt>
                <c:pt idx="12">
                  <c:v>-0.20716322759373662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08-4074-8E5E-1F7C9607B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76-4B1F-BD6F-025CA68546E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cat'!$C$251:$C$263</c:f>
              <c:numCache>
                <c:formatCode>#,##0</c:formatCode>
                <c:ptCount val="13"/>
                <c:pt idx="0">
                  <c:v>12091</c:v>
                </c:pt>
                <c:pt idx="1">
                  <c:v>11195</c:v>
                </c:pt>
                <c:pt idx="2">
                  <c:v>17083</c:v>
                </c:pt>
                <c:pt idx="3">
                  <c:v>11904</c:v>
                </c:pt>
                <c:pt idx="4">
                  <c:v>13046</c:v>
                </c:pt>
                <c:pt idx="5">
                  <c:v>14098</c:v>
                </c:pt>
                <c:pt idx="6">
                  <c:v>16069</c:v>
                </c:pt>
                <c:pt idx="7">
                  <c:v>13917</c:v>
                </c:pt>
                <c:pt idx="8">
                  <c:v>11775</c:v>
                </c:pt>
                <c:pt idx="9">
                  <c:v>10974</c:v>
                </c:pt>
                <c:pt idx="10">
                  <c:v>12464</c:v>
                </c:pt>
                <c:pt idx="11">
                  <c:v>12932</c:v>
                </c:pt>
                <c:pt idx="12">
                  <c:v>157548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6-4B1F-BD6F-025CA68546EA}"/>
            </c:ext>
          </c:extLst>
        </c:ser>
        <c:ser>
          <c:idx val="5"/>
          <c:order val="1"/>
          <c:tx>
            <c:strRef>
              <c:f>'Viajeros entr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76-4B1F-BD6F-025CA68546EA}"/>
              </c:ext>
            </c:extLst>
          </c:dPt>
          <c:val>
            <c:numRef>
              <c:f>'Viajeros entr evol mensu TF cat'!$G$251:$G$263</c:f>
              <c:numCache>
                <c:formatCode>#,##0</c:formatCode>
                <c:ptCount val="13"/>
                <c:pt idx="0">
                  <c:v>934</c:v>
                </c:pt>
                <c:pt idx="1">
                  <c:v>905</c:v>
                </c:pt>
                <c:pt idx="2">
                  <c:v>1308</c:v>
                </c:pt>
                <c:pt idx="3">
                  <c:v>1954</c:v>
                </c:pt>
                <c:pt idx="4">
                  <c:v>1752</c:v>
                </c:pt>
                <c:pt idx="5">
                  <c:v>2373</c:v>
                </c:pt>
                <c:pt idx="6">
                  <c:v>3524</c:v>
                </c:pt>
                <c:pt idx="7">
                  <c:v>5353</c:v>
                </c:pt>
                <c:pt idx="8">
                  <c:v>4636</c:v>
                </c:pt>
                <c:pt idx="9">
                  <c:v>6740</c:v>
                </c:pt>
                <c:pt idx="10">
                  <c:v>6690</c:v>
                </c:pt>
                <c:pt idx="11">
                  <c:v>7092</c:v>
                </c:pt>
                <c:pt idx="12">
                  <c:v>43261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76-4B1F-BD6F-025CA68546EA}"/>
            </c:ext>
          </c:extLst>
        </c:ser>
        <c:ser>
          <c:idx val="0"/>
          <c:order val="2"/>
          <c:tx>
            <c:strRef>
              <c:f>'Viajeros entr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76-4B1F-BD6F-025CA68546E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cat'!$I$251:$I$263</c:f>
              <c:numCache>
                <c:formatCode>#,##0</c:formatCode>
                <c:ptCount val="13"/>
                <c:pt idx="0">
                  <c:v>6824</c:v>
                </c:pt>
                <c:pt idx="1">
                  <c:v>7437</c:v>
                </c:pt>
                <c:pt idx="2">
                  <c:v>8169</c:v>
                </c:pt>
                <c:pt idx="3">
                  <c:v>7711</c:v>
                </c:pt>
                <c:pt idx="4">
                  <c:v>5418</c:v>
                </c:pt>
                <c:pt idx="5">
                  <c:v>6391</c:v>
                </c:pt>
                <c:pt idx="6">
                  <c:v>8105</c:v>
                </c:pt>
                <c:pt idx="7">
                  <c:v>8416</c:v>
                </c:pt>
                <c:pt idx="8">
                  <c:v>7143</c:v>
                </c:pt>
                <c:pt idx="9">
                  <c:v>7389</c:v>
                </c:pt>
                <c:pt idx="10">
                  <c:v>8251</c:v>
                </c:pt>
                <c:pt idx="11">
                  <c:v>8685</c:v>
                </c:pt>
                <c:pt idx="12">
                  <c:v>89939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76-4B1F-BD6F-025CA68546EA}"/>
            </c:ext>
          </c:extLst>
        </c:ser>
        <c:ser>
          <c:idx val="1"/>
          <c:order val="3"/>
          <c:tx>
            <c:strRef>
              <c:f>'Viajeros entr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76-4B1F-BD6F-025CA68546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76-4B1F-BD6F-025CA68546E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cat'!$K$251:$K$263</c:f>
              <c:numCache>
                <c:formatCode>#,##0</c:formatCode>
                <c:ptCount val="13"/>
                <c:pt idx="0">
                  <c:v>8397</c:v>
                </c:pt>
                <c:pt idx="1">
                  <c:v>8465</c:v>
                </c:pt>
                <c:pt idx="2">
                  <c:v>9699</c:v>
                </c:pt>
                <c:pt idx="3">
                  <c:v>9474</c:v>
                </c:pt>
                <c:pt idx="4">
                  <c:v>6989</c:v>
                </c:pt>
                <c:pt idx="5">
                  <c:v>8452</c:v>
                </c:pt>
                <c:pt idx="6">
                  <c:v>8707</c:v>
                </c:pt>
                <c:pt idx="7">
                  <c:v>9080</c:v>
                </c:pt>
                <c:pt idx="8">
                  <c:v>7774</c:v>
                </c:pt>
                <c:pt idx="9">
                  <c:v>9612</c:v>
                </c:pt>
                <c:pt idx="10">
                  <c:v>8233</c:v>
                </c:pt>
                <c:pt idx="12">
                  <c:v>94882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76-4B1F-BD6F-025CA6854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76-4B1F-BD6F-025CA68546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76-4B1F-BD6F-025CA68546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76-4B1F-BD6F-025CA68546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76-4B1F-BD6F-025CA68546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76-4B1F-BD6F-025CA68546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76-4B1F-BD6F-025CA68546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76-4B1F-BD6F-025CA68546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76-4B1F-BD6F-025CA68546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76-4B1F-BD6F-025CA68546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76-4B1F-BD6F-025CA68546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76-4B1F-BD6F-025CA68546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76-4B1F-BD6F-025CA68546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76-4B1F-BD6F-025CA68546EA}"/>
              </c:ext>
            </c:extLst>
          </c:dPt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cat'!$L$251:$L$263</c:f>
              <c:numCache>
                <c:formatCode>0.0%</c:formatCode>
                <c:ptCount val="13"/>
                <c:pt idx="0">
                  <c:v>0.23050996483001174</c:v>
                </c:pt>
                <c:pt idx="1">
                  <c:v>0.13822778001882474</c:v>
                </c:pt>
                <c:pt idx="2">
                  <c:v>0.18729342636797641</c:v>
                </c:pt>
                <c:pt idx="3">
                  <c:v>0.22863441836337706</c:v>
                </c:pt>
                <c:pt idx="4">
                  <c:v>0.28995939461055742</c:v>
                </c:pt>
                <c:pt idx="5">
                  <c:v>0.32248474417149109</c:v>
                </c:pt>
                <c:pt idx="6">
                  <c:v>7.4275138803207907E-2</c:v>
                </c:pt>
                <c:pt idx="7">
                  <c:v>7.8897338403041806E-2</c:v>
                </c:pt>
                <c:pt idx="8">
                  <c:v>8.8338233235335295E-2</c:v>
                </c:pt>
                <c:pt idx="9">
                  <c:v>0.3008526187576126</c:v>
                </c:pt>
                <c:pt idx="10">
                  <c:v>-2.1815537510604388E-3</c:v>
                </c:pt>
                <c:pt idx="12">
                  <c:v>0.1677209737366776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76-4B1F-BD6F-025CA68546EA}"/>
            </c:ext>
          </c:extLst>
        </c:ser>
        <c:ser>
          <c:idx val="4"/>
          <c:order val="5"/>
          <c:tx>
            <c:strRef>
              <c:f>'Viajeros entr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cat'!$M$251:$M$263</c:f>
              <c:numCache>
                <c:formatCode>0.0%</c:formatCode>
                <c:ptCount val="13"/>
                <c:pt idx="0">
                  <c:v>-0.30551649987594076</c:v>
                </c:pt>
                <c:pt idx="1">
                  <c:v>-0.24385886556498437</c:v>
                </c:pt>
                <c:pt idx="2">
                  <c:v>-0.43224258034303109</c:v>
                </c:pt>
                <c:pt idx="3">
                  <c:v>-0.204133064516129</c:v>
                </c:pt>
                <c:pt idx="4">
                  <c:v>-0.4642802391537636</c:v>
                </c:pt>
                <c:pt idx="5">
                  <c:v>-0.40048233792027232</c:v>
                </c:pt>
                <c:pt idx="6">
                  <c:v>-0.45814923143941755</c:v>
                </c:pt>
                <c:pt idx="7">
                  <c:v>-0.34756053747215632</c:v>
                </c:pt>
                <c:pt idx="8">
                  <c:v>-0.33978768577494689</c:v>
                </c:pt>
                <c:pt idx="9">
                  <c:v>-0.1241115363586659</c:v>
                </c:pt>
                <c:pt idx="10">
                  <c:v>-0.33945763799743256</c:v>
                </c:pt>
                <c:pt idx="12">
                  <c:v>-0.34390385572827353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76-4B1F-BD6F-025CA6854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cat'!$C$8:$C$20</c:f>
              <c:numCache>
                <c:formatCode>#,##0</c:formatCode>
                <c:ptCount val="13"/>
                <c:pt idx="0">
                  <c:v>4757683</c:v>
                </c:pt>
                <c:pt idx="1">
                  <c:v>2335438</c:v>
                </c:pt>
                <c:pt idx="2">
                  <c:v>1565303</c:v>
                </c:pt>
                <c:pt idx="3">
                  <c:v>4831573</c:v>
                </c:pt>
                <c:pt idx="4">
                  <c:v>4872456</c:v>
                </c:pt>
                <c:pt idx="5">
                  <c:v>5000499</c:v>
                </c:pt>
                <c:pt idx="6">
                  <c:v>4955278</c:v>
                </c:pt>
                <c:pt idx="7">
                  <c:v>4462966</c:v>
                </c:pt>
                <c:pt idx="8">
                  <c:v>4531420</c:v>
                </c:pt>
                <c:pt idx="9">
                  <c:v>4388368</c:v>
                </c:pt>
                <c:pt idx="10">
                  <c:v>4271222</c:v>
                </c:pt>
                <c:pt idx="11">
                  <c:v>4324736</c:v>
                </c:pt>
                <c:pt idx="12">
                  <c:v>3991713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8-4936-BD84-153C34283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cat'!$D$8:$D$20</c:f>
              <c:numCache>
                <c:formatCode>0.0%</c:formatCode>
                <c:ptCount val="13"/>
                <c:pt idx="0">
                  <c:v>1.0371694731352319</c:v>
                </c:pt>
                <c:pt idx="1">
                  <c:v>0.49200378457078275</c:v>
                </c:pt>
                <c:pt idx="2">
                  <c:v>-0.67602621340917335</c:v>
                </c:pt>
                <c:pt idx="3">
                  <c:v>-8.3906350308755595E-3</c:v>
                </c:pt>
                <c:pt idx="4">
                  <c:v>-2.5606044516757187E-2</c:v>
                </c:pt>
                <c:pt idx="5">
                  <c:v>9.1258250293928533E-3</c:v>
                </c:pt>
                <c:pt idx="6">
                  <c:v>0.11031049754804312</c:v>
                </c:pt>
                <c:pt idx="7">
                  <c:v>-1.5106522900106389E-2</c:v>
                </c:pt>
                <c:pt idx="8">
                  <c:v>3.2597995427912974E-2</c:v>
                </c:pt>
                <c:pt idx="9">
                  <c:v>2.7426811343451485E-2</c:v>
                </c:pt>
                <c:pt idx="10">
                  <c:v>-1.2373934501435424E-2</c:v>
                </c:pt>
                <c:pt idx="11">
                  <c:v>8.342859318793705E-2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8-4936-BD84-153C34283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cat'!$C$29:$C$41</c:f>
              <c:numCache>
                <c:formatCode>#,##0</c:formatCode>
                <c:ptCount val="13"/>
                <c:pt idx="0">
                  <c:v>3776873</c:v>
                </c:pt>
                <c:pt idx="1">
                  <c:v>1858031</c:v>
                </c:pt>
                <c:pt idx="2">
                  <c:v>1200286</c:v>
                </c:pt>
                <c:pt idx="3">
                  <c:v>3568188</c:v>
                </c:pt>
                <c:pt idx="4">
                  <c:v>3534922</c:v>
                </c:pt>
                <c:pt idx="5">
                  <c:v>3576623</c:v>
                </c:pt>
                <c:pt idx="6">
                  <c:v>3604235</c:v>
                </c:pt>
                <c:pt idx="7">
                  <c:v>3279511</c:v>
                </c:pt>
                <c:pt idx="8">
                  <c:v>3329802</c:v>
                </c:pt>
                <c:pt idx="9">
                  <c:v>3215642</c:v>
                </c:pt>
                <c:pt idx="10">
                  <c:v>3126744</c:v>
                </c:pt>
                <c:pt idx="11">
                  <c:v>3160981</c:v>
                </c:pt>
                <c:pt idx="12">
                  <c:v>2929476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F2-4BEC-A0B6-D9FE618AB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cat'!$D$28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cat'!$D$29:$D$41</c:f>
              <c:numCache>
                <c:formatCode>0.0%</c:formatCode>
                <c:ptCount val="13"/>
                <c:pt idx="0">
                  <c:v>1.0327287327283559</c:v>
                </c:pt>
                <c:pt idx="1">
                  <c:v>0.54799022899542282</c:v>
                </c:pt>
                <c:pt idx="2">
                  <c:v>-0.66361469743186174</c:v>
                </c:pt>
                <c:pt idx="3">
                  <c:v>9.4106744080915128E-3</c:v>
                </c:pt>
                <c:pt idx="4">
                  <c:v>-1.1659322215397006E-2</c:v>
                </c:pt>
                <c:pt idx="5">
                  <c:v>-7.6609876991927672E-3</c:v>
                </c:pt>
                <c:pt idx="6">
                  <c:v>9.9015981345999426E-2</c:v>
                </c:pt>
                <c:pt idx="7">
                  <c:v>-1.5103300436482447E-2</c:v>
                </c:pt>
                <c:pt idx="8">
                  <c:v>3.5501464404308791E-2</c:v>
                </c:pt>
                <c:pt idx="9">
                  <c:v>2.8431492952413207E-2</c:v>
                </c:pt>
                <c:pt idx="10">
                  <c:v>-1.083113122160495E-2</c:v>
                </c:pt>
                <c:pt idx="11">
                  <c:v>7.9026078383984011E-2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F2-4BEC-A0B6-D9FE618AB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cat'!$C$50:$C$62</c:f>
              <c:numCache>
                <c:formatCode>#,##0</c:formatCode>
                <c:ptCount val="13"/>
                <c:pt idx="0">
                  <c:v>785052</c:v>
                </c:pt>
                <c:pt idx="1">
                  <c:v>420454</c:v>
                </c:pt>
                <c:pt idx="2">
                  <c:v>0</c:v>
                </c:pt>
                <c:pt idx="3">
                  <c:v>595112</c:v>
                </c:pt>
                <c:pt idx="4">
                  <c:v>562791</c:v>
                </c:pt>
                <c:pt idx="5">
                  <c:v>519883</c:v>
                </c:pt>
                <c:pt idx="6">
                  <c:v>491037</c:v>
                </c:pt>
                <c:pt idx="7">
                  <c:v>473001</c:v>
                </c:pt>
                <c:pt idx="8">
                  <c:v>453501</c:v>
                </c:pt>
                <c:pt idx="9">
                  <c:v>430475</c:v>
                </c:pt>
                <c:pt idx="10">
                  <c:v>409918</c:v>
                </c:pt>
                <c:pt idx="11">
                  <c:v>395354</c:v>
                </c:pt>
                <c:pt idx="12">
                  <c:v>334018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F-400C-BFF5-5AB9A225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cat'!$D$49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cat'!$D$50:$D$62</c:f>
              <c:numCache>
                <c:formatCode>0.0%</c:formatCode>
                <c:ptCount val="13"/>
                <c:pt idx="0">
                  <c:v>0.86715312495540542</c:v>
                </c:pt>
                <c:pt idx="1">
                  <c:v>0</c:v>
                </c:pt>
                <c:pt idx="2">
                  <c:v>-1</c:v>
                </c:pt>
                <c:pt idx="3">
                  <c:v>5.7429845182314532E-2</c:v>
                </c:pt>
                <c:pt idx="4">
                  <c:v>8.2533954755204642E-2</c:v>
                </c:pt>
                <c:pt idx="5">
                  <c:v>5.8745064017579063E-2</c:v>
                </c:pt>
                <c:pt idx="6">
                  <c:v>3.8130997608884609E-2</c:v>
                </c:pt>
                <c:pt idx="7">
                  <c:v>4.2998802648726242E-2</c:v>
                </c:pt>
                <c:pt idx="8">
                  <c:v>5.3489749695104338E-2</c:v>
                </c:pt>
                <c:pt idx="9">
                  <c:v>5.0149054201084065E-2</c:v>
                </c:pt>
                <c:pt idx="10">
                  <c:v>3.6837871881908457E-2</c:v>
                </c:pt>
                <c:pt idx="11">
                  <c:v>0.18363082229101435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F-400C-BFF5-5AB9A225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cat'!$C$70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cat'!$C$71:$C$83</c:f>
              <c:numCache>
                <c:formatCode>#,##0</c:formatCode>
                <c:ptCount val="13"/>
                <c:pt idx="0">
                  <c:v>2319338</c:v>
                </c:pt>
                <c:pt idx="1">
                  <c:v>1104722</c:v>
                </c:pt>
                <c:pt idx="2">
                  <c:v>0</c:v>
                </c:pt>
                <c:pt idx="3">
                  <c:v>2231028</c:v>
                </c:pt>
                <c:pt idx="4">
                  <c:v>2178159</c:v>
                </c:pt>
                <c:pt idx="5">
                  <c:v>2149647</c:v>
                </c:pt>
                <c:pt idx="6">
                  <c:v>2098116</c:v>
                </c:pt>
                <c:pt idx="7">
                  <c:v>1932250</c:v>
                </c:pt>
                <c:pt idx="8">
                  <c:v>1991458</c:v>
                </c:pt>
                <c:pt idx="9">
                  <c:v>1946195</c:v>
                </c:pt>
                <c:pt idx="10">
                  <c:v>1910073</c:v>
                </c:pt>
                <c:pt idx="11">
                  <c:v>1906242</c:v>
                </c:pt>
                <c:pt idx="12">
                  <c:v>1773857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E6-4832-9D7D-97ECB702C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cat'!$D$71:$D$83</c:f>
              <c:numCache>
                <c:formatCode>0.0%</c:formatCode>
                <c:ptCount val="13"/>
                <c:pt idx="0">
                  <c:v>1.0994766104051519</c:v>
                </c:pt>
                <c:pt idx="1">
                  <c:v>0</c:v>
                </c:pt>
                <c:pt idx="2">
                  <c:v>-1</c:v>
                </c:pt>
                <c:pt idx="3">
                  <c:v>2.4272332736039903E-2</c:v>
                </c:pt>
                <c:pt idx="4">
                  <c:v>1.3263573042457732E-2</c:v>
                </c:pt>
                <c:pt idx="5">
                  <c:v>2.4560605800632462E-2</c:v>
                </c:pt>
                <c:pt idx="6">
                  <c:v>8.5840859102083167E-2</c:v>
                </c:pt>
                <c:pt idx="7">
                  <c:v>-2.9730981019936098E-2</c:v>
                </c:pt>
                <c:pt idx="8">
                  <c:v>2.3257176182242878E-2</c:v>
                </c:pt>
                <c:pt idx="9">
                  <c:v>1.8911319096181156E-2</c:v>
                </c:pt>
                <c:pt idx="10">
                  <c:v>2.0097133522396504E-3</c:v>
                </c:pt>
                <c:pt idx="11">
                  <c:v>7.4631156851989733E-2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E6-4832-9D7D-97ECB702C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cat'!$C$91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cat'!$B$92:$B$104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cat'!$C$92:$C$104</c:f>
              <c:numCache>
                <c:formatCode>#,##0</c:formatCode>
                <c:ptCount val="13"/>
                <c:pt idx="0">
                  <c:v>543812</c:v>
                </c:pt>
                <c:pt idx="1">
                  <c:v>287758</c:v>
                </c:pt>
                <c:pt idx="2">
                  <c:v>0</c:v>
                </c:pt>
                <c:pt idx="3">
                  <c:v>566108</c:v>
                </c:pt>
                <c:pt idx="4">
                  <c:v>588983</c:v>
                </c:pt>
                <c:pt idx="5">
                  <c:v>719270</c:v>
                </c:pt>
                <c:pt idx="6">
                  <c:v>832264</c:v>
                </c:pt>
                <c:pt idx="7">
                  <c:v>716163</c:v>
                </c:pt>
                <c:pt idx="8">
                  <c:v>727744</c:v>
                </c:pt>
                <c:pt idx="9">
                  <c:v>708055</c:v>
                </c:pt>
                <c:pt idx="10">
                  <c:v>688714</c:v>
                </c:pt>
                <c:pt idx="11">
                  <c:v>730540</c:v>
                </c:pt>
                <c:pt idx="12">
                  <c:v>687344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7-414A-9C81-F6AE6E5E0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cat'!$D$91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cat'!$D$92:$D$104</c:f>
              <c:numCache>
                <c:formatCode>0.0%</c:formatCode>
                <c:ptCount val="13"/>
                <c:pt idx="0">
                  <c:v>0.88982408829641568</c:v>
                </c:pt>
                <c:pt idx="1">
                  <c:v>0</c:v>
                </c:pt>
                <c:pt idx="2">
                  <c:v>-1</c:v>
                </c:pt>
                <c:pt idx="3">
                  <c:v>-3.8838132849335238E-2</c:v>
                </c:pt>
                <c:pt idx="4">
                  <c:v>-0.18113782029001624</c:v>
                </c:pt>
                <c:pt idx="5">
                  <c:v>-0.13576701623523302</c:v>
                </c:pt>
                <c:pt idx="6">
                  <c:v>0.16211532849365295</c:v>
                </c:pt>
                <c:pt idx="7">
                  <c:v>-1.5913563011168752E-2</c:v>
                </c:pt>
                <c:pt idx="8">
                  <c:v>2.7807161873018238E-2</c:v>
                </c:pt>
                <c:pt idx="9">
                  <c:v>2.8082774562445456E-2</c:v>
                </c:pt>
                <c:pt idx="10">
                  <c:v>-5.7253538478385879E-2</c:v>
                </c:pt>
                <c:pt idx="11">
                  <c:v>6.2844805512232593E-2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7-414A-9C81-F6AE6E5E0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ultimo mes'!$N$5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Tenerife</c:v>
              </c:pt>
              <c:pt idx="1">
                <c:v>Hotel</c:v>
              </c:pt>
              <c:pt idx="2">
                <c:v>5 estrellas</c:v>
              </c:pt>
              <c:pt idx="3">
                <c:v>4 estrellas</c:v>
              </c:pt>
              <c:pt idx="4">
                <c:v>3 estrellas</c:v>
              </c:pt>
              <c:pt idx="5">
                <c:v>2 estrellas</c:v>
              </c:pt>
              <c:pt idx="6">
                <c:v>1 estrella</c:v>
              </c:pt>
              <c:pt idx="7">
                <c:v>Apartamento</c:v>
              </c:pt>
            </c:strLit>
          </c:cat>
          <c:val>
            <c:numRef>
              <c:f>'Viajeros entr ti-cat ultimo mes'!$N$18:$N$25</c:f>
              <c:numCache>
                <c:formatCode>#,##0</c:formatCode>
                <c:ptCount val="8"/>
                <c:pt idx="0">
                  <c:v>393250</c:v>
                </c:pt>
                <c:pt idx="1">
                  <c:v>296638</c:v>
                </c:pt>
                <c:pt idx="2">
                  <c:v>47496</c:v>
                </c:pt>
                <c:pt idx="3">
                  <c:v>184696</c:v>
                </c:pt>
                <c:pt idx="4">
                  <c:v>48916</c:v>
                </c:pt>
                <c:pt idx="5">
                  <c:v>10640</c:v>
                </c:pt>
                <c:pt idx="6">
                  <c:v>4890</c:v>
                </c:pt>
                <c:pt idx="7">
                  <c:v>96612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CE1-A552-FDDC45A560B4}"/>
            </c:ext>
          </c:extLst>
        </c:ser>
        <c:ser>
          <c:idx val="5"/>
          <c:order val="1"/>
          <c:tx>
            <c:strRef>
              <c:f>'Viajeros entr ti-cat ultimo mes'!$Q$5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'Viajeros entr ti-cat ultimo mes'!$Q$18:$Q$25</c:f>
              <c:numCache>
                <c:formatCode>#,##0</c:formatCode>
                <c:ptCount val="8"/>
                <c:pt idx="0">
                  <c:v>409402</c:v>
                </c:pt>
                <c:pt idx="1">
                  <c:v>324591</c:v>
                </c:pt>
                <c:pt idx="2">
                  <c:v>64015</c:v>
                </c:pt>
                <c:pt idx="3">
                  <c:v>200457</c:v>
                </c:pt>
                <c:pt idx="4">
                  <c:v>46434</c:v>
                </c:pt>
                <c:pt idx="5">
                  <c:v>10382</c:v>
                </c:pt>
                <c:pt idx="6">
                  <c:v>3303</c:v>
                </c:pt>
                <c:pt idx="7">
                  <c:v>84811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CE1-A552-FDDC45A560B4}"/>
            </c:ext>
          </c:extLst>
        </c:ser>
        <c:ser>
          <c:idx val="0"/>
          <c:order val="2"/>
          <c:tx>
            <c:strRef>
              <c:f>'Viajeros entr ti-cat ultimo mes'!$R$5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Tenerife</c:v>
              </c:pt>
              <c:pt idx="1">
                <c:v>Hotel</c:v>
              </c:pt>
              <c:pt idx="2">
                <c:v>5 estrellas</c:v>
              </c:pt>
              <c:pt idx="3">
                <c:v>4 estrellas</c:v>
              </c:pt>
              <c:pt idx="4">
                <c:v>3 estrellas</c:v>
              </c:pt>
              <c:pt idx="5">
                <c:v>2 estrellas</c:v>
              </c:pt>
              <c:pt idx="6">
                <c:v>1 estrella</c:v>
              </c:pt>
              <c:pt idx="7">
                <c:v>Apartamento</c:v>
              </c:pt>
            </c:strLit>
          </c:cat>
          <c:val>
            <c:numRef>
              <c:f>'Viajeros entr ti-cat ultimo mes'!$R$18:$R$25</c:f>
              <c:numCache>
                <c:formatCode>#,##0</c:formatCode>
                <c:ptCount val="8"/>
                <c:pt idx="0">
                  <c:v>433576</c:v>
                </c:pt>
                <c:pt idx="1">
                  <c:v>342786</c:v>
                </c:pt>
                <c:pt idx="2">
                  <c:v>63882</c:v>
                </c:pt>
                <c:pt idx="3">
                  <c:v>213209</c:v>
                </c:pt>
                <c:pt idx="4">
                  <c:v>52368</c:v>
                </c:pt>
                <c:pt idx="5">
                  <c:v>10046</c:v>
                </c:pt>
                <c:pt idx="6">
                  <c:v>3281</c:v>
                </c:pt>
                <c:pt idx="7">
                  <c:v>90790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AE-4CE1-A552-FDDC45A56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ultimo mes'!$S$5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1AE-4CE1-A552-FDDC45A560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AE-4CE1-A552-FDDC45A560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AE-4CE1-A552-FDDC45A560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AE-4CE1-A552-FDDC45A560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1AE-4CE1-A552-FDDC45A560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1AE-4CE1-A552-FDDC45A560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1AE-4CE1-A552-FDDC45A560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1AE-4CE1-A552-FDDC45A560B4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mes'!$S$18:$S$25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C1AE-4CE1-A552-FDDC45A560B4}"/>
            </c:ext>
          </c:extLst>
        </c:ser>
        <c:ser>
          <c:idx val="3"/>
          <c:order val="4"/>
          <c:tx>
            <c:strRef>
              <c:f>'Viajeros entr ti-cat ultimo mes'!$T$5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mes'!$T$18:$T$25</c:f>
              <c:numCache>
                <c:formatCode>#,##0</c:formatCode>
                <c:ptCount val="8"/>
                <c:pt idx="0">
                  <c:v>24174</c:v>
                </c:pt>
                <c:pt idx="1">
                  <c:v>18195</c:v>
                </c:pt>
                <c:pt idx="2">
                  <c:v>-133</c:v>
                </c:pt>
                <c:pt idx="3">
                  <c:v>12752</c:v>
                </c:pt>
                <c:pt idx="4">
                  <c:v>5934</c:v>
                </c:pt>
                <c:pt idx="5">
                  <c:v>-336</c:v>
                </c:pt>
                <c:pt idx="6">
                  <c:v>-22</c:v>
                </c:pt>
                <c:pt idx="7">
                  <c:v>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1AE-4CE1-A552-FDDC45A560B4}"/>
            </c:ext>
          </c:extLst>
        </c:ser>
        <c:ser>
          <c:idx val="1"/>
          <c:order val="5"/>
          <c:tx>
            <c:strRef>
              <c:f>'Viajeros entr ti-cat ultimo mes'!$V$5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1AE-4CE1-A552-FDDC45A560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1AE-4CE1-A552-FDDC45A560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1AE-4CE1-A552-FDDC45A560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1AE-4CE1-A552-FDDC45A560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1AE-4CE1-A552-FDDC45A560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1AE-4CE1-A552-FDDC45A560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1AE-4CE1-A552-FDDC45A560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1AE-4CE1-A552-FDDC45A560B4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mes'!$V$18:$V$25</c:f>
              <c:numCache>
                <c:formatCode>0.0%</c:formatCode>
                <c:ptCount val="8"/>
                <c:pt idx="0">
                  <c:v>1</c:v>
                </c:pt>
                <c:pt idx="1">
                  <c:v>0.79060187833274909</c:v>
                </c:pt>
                <c:pt idx="2">
                  <c:v>0.14733749100503718</c:v>
                </c:pt>
                <c:pt idx="3">
                  <c:v>0.49174539181135485</c:v>
                </c:pt>
                <c:pt idx="4">
                  <c:v>0.12078159307710759</c:v>
                </c:pt>
                <c:pt idx="5">
                  <c:v>2.3170101666143882E-2</c:v>
                </c:pt>
                <c:pt idx="6">
                  <c:v>7.5673007731055222E-3</c:v>
                </c:pt>
                <c:pt idx="7">
                  <c:v>0.20939812166725094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1AE-4CE1-A552-FDDC45A56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ultimo mes'!$C$5</c:f>
              <c:strCache>
                <c:ptCount val="1"/>
                <c:pt idx="0">
                  <c:v>acumulado a noviembre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mes'!$C$18:$C$25</c:f>
              <c:numCache>
                <c:formatCode>#,##0</c:formatCode>
                <c:ptCount val="8"/>
                <c:pt idx="0">
                  <c:v>4434320</c:v>
                </c:pt>
                <c:pt idx="1">
                  <c:v>3270138</c:v>
                </c:pt>
                <c:pt idx="2">
                  <c:v>546579</c:v>
                </c:pt>
                <c:pt idx="3">
                  <c:v>2044571</c:v>
                </c:pt>
                <c:pt idx="4">
                  <c:v>519008</c:v>
                </c:pt>
                <c:pt idx="5">
                  <c:v>114335</c:v>
                </c:pt>
                <c:pt idx="6">
                  <c:v>45645</c:v>
                </c:pt>
                <c:pt idx="7">
                  <c:v>1164182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5-43BC-B6D0-CBDCAD03D17F}"/>
            </c:ext>
          </c:extLst>
        </c:ser>
        <c:ser>
          <c:idx val="5"/>
          <c:order val="1"/>
          <c:tx>
            <c:strRef>
              <c:f>'Viajeros entr ti-cat ultimo mes'!$F$5</c:f>
              <c:strCache>
                <c:ptCount val="1"/>
                <c:pt idx="0">
                  <c:v>acumulado a noviembre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mes'!$F$18:$F$25</c:f>
              <c:numCache>
                <c:formatCode>#,##0</c:formatCode>
                <c:ptCount val="8"/>
                <c:pt idx="0">
                  <c:v>4334225</c:v>
                </c:pt>
                <c:pt idx="1">
                  <c:v>3440613</c:v>
                </c:pt>
                <c:pt idx="2">
                  <c:v>715635</c:v>
                </c:pt>
                <c:pt idx="3">
                  <c:v>2114454</c:v>
                </c:pt>
                <c:pt idx="4">
                  <c:v>495670</c:v>
                </c:pt>
                <c:pt idx="5">
                  <c:v>84853</c:v>
                </c:pt>
                <c:pt idx="6">
                  <c:v>30001</c:v>
                </c:pt>
                <c:pt idx="7">
                  <c:v>893612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5-43BC-B6D0-CBDCAD03D17F}"/>
            </c:ext>
          </c:extLst>
        </c:ser>
        <c:ser>
          <c:idx val="0"/>
          <c:order val="2"/>
          <c:tx>
            <c:strRef>
              <c:f>'Viajeros entr ti-cat ultimo mes'!$G$5</c:f>
              <c:strCache>
                <c:ptCount val="1"/>
                <c:pt idx="0">
                  <c:v>acumulado a noviembre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mes'!$G$18:$G$25</c:f>
              <c:numCache>
                <c:formatCode>#,##0</c:formatCode>
                <c:ptCount val="8"/>
                <c:pt idx="0">
                  <c:v>4756623</c:v>
                </c:pt>
                <c:pt idx="1">
                  <c:v>3753189</c:v>
                </c:pt>
                <c:pt idx="2">
                  <c:v>715566</c:v>
                </c:pt>
                <c:pt idx="3">
                  <c:v>2366146</c:v>
                </c:pt>
                <c:pt idx="4">
                  <c:v>539261</c:v>
                </c:pt>
                <c:pt idx="5">
                  <c:v>96693</c:v>
                </c:pt>
                <c:pt idx="6">
                  <c:v>35523</c:v>
                </c:pt>
                <c:pt idx="7">
                  <c:v>1003434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55-43BC-B6D0-CBDCAD03D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ultimo mes'!$H$5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A55-43BC-B6D0-CBDCAD03D17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55-43BC-B6D0-CBDCAD03D17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55-43BC-B6D0-CBDCAD03D17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55-43BC-B6D0-CBDCAD03D17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55-43BC-B6D0-CBDCAD03D17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55-43BC-B6D0-CBDCAD03D17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A55-43BC-B6D0-CBDCAD03D17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A55-43BC-B6D0-CBDCAD03D17F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mes'!$H$18:$H$25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2A55-43BC-B6D0-CBDCAD03D17F}"/>
            </c:ext>
          </c:extLst>
        </c:ser>
        <c:ser>
          <c:idx val="3"/>
          <c:order val="4"/>
          <c:tx>
            <c:strRef>
              <c:f>'Viajeros entr ti-cat ultimo mes'!$I$5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mes'!$I$18:$I$25</c:f>
              <c:numCache>
                <c:formatCode>#,##0</c:formatCode>
                <c:ptCount val="8"/>
                <c:pt idx="0">
                  <c:v>422398</c:v>
                </c:pt>
                <c:pt idx="1">
                  <c:v>312576</c:v>
                </c:pt>
                <c:pt idx="2">
                  <c:v>-69</c:v>
                </c:pt>
                <c:pt idx="3">
                  <c:v>251692</c:v>
                </c:pt>
                <c:pt idx="4">
                  <c:v>43591</c:v>
                </c:pt>
                <c:pt idx="5">
                  <c:v>11840</c:v>
                </c:pt>
                <c:pt idx="6">
                  <c:v>5522</c:v>
                </c:pt>
                <c:pt idx="7">
                  <c:v>109822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55-43BC-B6D0-CBDCAD03D17F}"/>
            </c:ext>
          </c:extLst>
        </c:ser>
        <c:ser>
          <c:idx val="1"/>
          <c:order val="5"/>
          <c:tx>
            <c:strRef>
              <c:f>'Viajeros entr ti-cat ultimo mes'!$M$5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mes'!$M$18:$M$25</c:f>
              <c:numCache>
                <c:formatCode>0.0%</c:formatCode>
                <c:ptCount val="8"/>
                <c:pt idx="0">
                  <c:v>1</c:v>
                </c:pt>
                <c:pt idx="1">
                  <c:v>0.78904487490389719</c:v>
                </c:pt>
                <c:pt idx="2">
                  <c:v>0.1504357187862061</c:v>
                </c:pt>
                <c:pt idx="3">
                  <c:v>0.49744240819589863</c:v>
                </c:pt>
                <c:pt idx="4">
                  <c:v>0.11337055722095277</c:v>
                </c:pt>
                <c:pt idx="5">
                  <c:v>2.0328077293491623E-2</c:v>
                </c:pt>
                <c:pt idx="6">
                  <c:v>7.4681134073480279E-3</c:v>
                </c:pt>
                <c:pt idx="7">
                  <c:v>0.21095512509610284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A55-43BC-B6D0-CBDCAD03D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8-46F5-9926-7C6EBDEDEBB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TF'!$C$544:$C$556</c:f>
              <c:numCache>
                <c:formatCode>#,##0</c:formatCode>
                <c:ptCount val="13"/>
                <c:pt idx="0">
                  <c:v>1009</c:v>
                </c:pt>
                <c:pt idx="1">
                  <c:v>967</c:v>
                </c:pt>
                <c:pt idx="2">
                  <c:v>833</c:v>
                </c:pt>
                <c:pt idx="3">
                  <c:v>799</c:v>
                </c:pt>
                <c:pt idx="4">
                  <c:v>729</c:v>
                </c:pt>
                <c:pt idx="5">
                  <c:v>414</c:v>
                </c:pt>
                <c:pt idx="6">
                  <c:v>636</c:v>
                </c:pt>
                <c:pt idx="7">
                  <c:v>747</c:v>
                </c:pt>
                <c:pt idx="8">
                  <c:v>572</c:v>
                </c:pt>
                <c:pt idx="9">
                  <c:v>1175</c:v>
                </c:pt>
                <c:pt idx="10">
                  <c:v>1297</c:v>
                </c:pt>
                <c:pt idx="11">
                  <c:v>1298</c:v>
                </c:pt>
                <c:pt idx="12">
                  <c:v>10476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B8-46F5-9926-7C6EBDEDEBBA}"/>
            </c:ext>
          </c:extLst>
        </c:ser>
        <c:ser>
          <c:idx val="5"/>
          <c:order val="1"/>
          <c:tx>
            <c:strRef>
              <c:f>'Viajeros entr evol mensu TF'!$G$542:$H$542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B8-46F5-9926-7C6EBDEDEBBA}"/>
              </c:ext>
            </c:extLst>
          </c:dPt>
          <c:val>
            <c:numRef>
              <c:f>'Viajeros entr evol mensu TF'!$G$544:$G$556</c:f>
              <c:numCache>
                <c:formatCode>#,##0</c:formatCode>
                <c:ptCount val="13"/>
                <c:pt idx="0">
                  <c:v>664</c:v>
                </c:pt>
                <c:pt idx="1">
                  <c:v>1808</c:v>
                </c:pt>
                <c:pt idx="2">
                  <c:v>1500</c:v>
                </c:pt>
                <c:pt idx="3">
                  <c:v>1189</c:v>
                </c:pt>
                <c:pt idx="4">
                  <c:v>573</c:v>
                </c:pt>
                <c:pt idx="5">
                  <c:v>279</c:v>
                </c:pt>
                <c:pt idx="6">
                  <c:v>450</c:v>
                </c:pt>
                <c:pt idx="7">
                  <c:v>336</c:v>
                </c:pt>
                <c:pt idx="8">
                  <c:v>435</c:v>
                </c:pt>
                <c:pt idx="9">
                  <c:v>1362</c:v>
                </c:pt>
                <c:pt idx="10">
                  <c:v>1984</c:v>
                </c:pt>
                <c:pt idx="11">
                  <c:v>1993</c:v>
                </c:pt>
                <c:pt idx="12">
                  <c:v>12573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B8-46F5-9926-7C6EBDEDEBBA}"/>
            </c:ext>
          </c:extLst>
        </c:ser>
        <c:ser>
          <c:idx val="0"/>
          <c:order val="2"/>
          <c:tx>
            <c:strRef>
              <c:f>'Viajeros entr evol mensu TF'!$I$542:$J$542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8-46F5-9926-7C6EBDEDEBB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TF'!$I$544:$I$556</c:f>
              <c:numCache>
                <c:formatCode>#,##0</c:formatCode>
                <c:ptCount val="13"/>
                <c:pt idx="0">
                  <c:v>2347</c:v>
                </c:pt>
                <c:pt idx="1">
                  <c:v>2812</c:v>
                </c:pt>
                <c:pt idx="2">
                  <c:v>2942</c:v>
                </c:pt>
                <c:pt idx="3">
                  <c:v>2602</c:v>
                </c:pt>
                <c:pt idx="4">
                  <c:v>1393</c:v>
                </c:pt>
                <c:pt idx="5">
                  <c:v>699</c:v>
                </c:pt>
                <c:pt idx="6">
                  <c:v>618</c:v>
                </c:pt>
                <c:pt idx="7">
                  <c:v>494</c:v>
                </c:pt>
                <c:pt idx="8">
                  <c:v>673</c:v>
                </c:pt>
                <c:pt idx="9">
                  <c:v>2067</c:v>
                </c:pt>
                <c:pt idx="10">
                  <c:v>2070</c:v>
                </c:pt>
                <c:pt idx="11">
                  <c:v>2380</c:v>
                </c:pt>
                <c:pt idx="12">
                  <c:v>21097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B8-46F5-9926-7C6EBDEDEBBA}"/>
            </c:ext>
          </c:extLst>
        </c:ser>
        <c:ser>
          <c:idx val="1"/>
          <c:order val="3"/>
          <c:tx>
            <c:strRef>
              <c:f>'Viajeros entr evol mensu TF'!$K$542:$L$542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B8-46F5-9926-7C6EBDEDEB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B8-46F5-9926-7C6EBDEDEBB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TF'!$K$544:$K$556</c:f>
              <c:numCache>
                <c:formatCode>#,##0</c:formatCode>
                <c:ptCount val="13"/>
                <c:pt idx="0">
                  <c:v>2983</c:v>
                </c:pt>
                <c:pt idx="1">
                  <c:v>3202</c:v>
                </c:pt>
                <c:pt idx="2">
                  <c:v>2731</c:v>
                </c:pt>
                <c:pt idx="3">
                  <c:v>2340</c:v>
                </c:pt>
                <c:pt idx="4">
                  <c:v>1069</c:v>
                </c:pt>
                <c:pt idx="5">
                  <c:v>747</c:v>
                </c:pt>
                <c:pt idx="6">
                  <c:v>595</c:v>
                </c:pt>
                <c:pt idx="7">
                  <c:v>472</c:v>
                </c:pt>
                <c:pt idx="8">
                  <c:v>590</c:v>
                </c:pt>
                <c:pt idx="9">
                  <c:v>1813</c:v>
                </c:pt>
                <c:pt idx="10">
                  <c:v>2285</c:v>
                </c:pt>
                <c:pt idx="12">
                  <c:v>18827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B8-46F5-9926-7C6EBDEDE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B8-46F5-9926-7C6EBDEDEB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B8-46F5-9926-7C6EBDEDEB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B8-46F5-9926-7C6EBDEDEB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B8-46F5-9926-7C6EBDEDEB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B8-46F5-9926-7C6EBDEDEB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B8-46F5-9926-7C6EBDEDEB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B8-46F5-9926-7C6EBDEDEB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B8-46F5-9926-7C6EBDEDEB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B8-46F5-9926-7C6EBDEDEB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B8-46F5-9926-7C6EBDEDEB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B8-46F5-9926-7C6EBDEDEB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B8-46F5-9926-7C6EBDEDEB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B8-46F5-9926-7C6EBDEDEBB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TF'!$L$544:$L$556</c:f>
              <c:numCache>
                <c:formatCode>0.0%</c:formatCode>
                <c:ptCount val="13"/>
                <c:pt idx="0">
                  <c:v>0.2709842351938645</c:v>
                </c:pt>
                <c:pt idx="1">
                  <c:v>0.13869132290184916</c:v>
                </c:pt>
                <c:pt idx="2">
                  <c:v>-7.1719918422841644E-2</c:v>
                </c:pt>
                <c:pt idx="3">
                  <c:v>-0.10069177555726361</c:v>
                </c:pt>
                <c:pt idx="4">
                  <c:v>-0.23259152907394109</c:v>
                </c:pt>
                <c:pt idx="5">
                  <c:v>6.8669527896995763E-2</c:v>
                </c:pt>
                <c:pt idx="6">
                  <c:v>-3.7216828478964348E-2</c:v>
                </c:pt>
                <c:pt idx="7">
                  <c:v>-4.4534412955465563E-2</c:v>
                </c:pt>
                <c:pt idx="8">
                  <c:v>-0.12332838038632987</c:v>
                </c:pt>
                <c:pt idx="9">
                  <c:v>-0.12288340590227387</c:v>
                </c:pt>
                <c:pt idx="10">
                  <c:v>0.10386473429951693</c:v>
                </c:pt>
                <c:pt idx="12">
                  <c:v>5.8770102046268313E-3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B8-46F5-9926-7C6EBDEDEBBA}"/>
            </c:ext>
          </c:extLst>
        </c:ser>
        <c:ser>
          <c:idx val="4"/>
          <c:order val="5"/>
          <c:tx>
            <c:strRef>
              <c:f>'Viajeros entr evol mensu TF'!$M$543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TF'!$M$544:$M$556</c:f>
              <c:numCache>
                <c:formatCode>0.0%</c:formatCode>
                <c:ptCount val="13"/>
                <c:pt idx="0">
                  <c:v>1.956392467789891</c:v>
                </c:pt>
                <c:pt idx="1">
                  <c:v>2.311271975180972</c:v>
                </c:pt>
                <c:pt idx="2">
                  <c:v>2.2785114045618249</c:v>
                </c:pt>
                <c:pt idx="3">
                  <c:v>1.9286608260325409</c:v>
                </c:pt>
                <c:pt idx="4">
                  <c:v>0.46639231824417005</c:v>
                </c:pt>
                <c:pt idx="5">
                  <c:v>0.80434782608695654</c:v>
                </c:pt>
                <c:pt idx="6">
                  <c:v>-6.4465408805031488E-2</c:v>
                </c:pt>
                <c:pt idx="7">
                  <c:v>-0.36813922356091033</c:v>
                </c:pt>
                <c:pt idx="8">
                  <c:v>3.1468531468531458E-2</c:v>
                </c:pt>
                <c:pt idx="9">
                  <c:v>0.54297872340425535</c:v>
                </c:pt>
                <c:pt idx="10">
                  <c:v>0.76175790285273703</c:v>
                </c:pt>
                <c:pt idx="12">
                  <c:v>1.0513183700152537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B8-46F5-9926-7C6EBDEDE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perio espe'!$C$5</c:f>
              <c:strCache>
                <c:ptCount val="1"/>
                <c:pt idx="0">
                  <c:v>verano julio-septiembre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espe'!$C$18:$C$25</c:f>
              <c:numCache>
                <c:formatCode>#,##0</c:formatCode>
                <c:ptCount val="8"/>
                <c:pt idx="0">
                  <c:v>1255761</c:v>
                </c:pt>
                <c:pt idx="1">
                  <c:v>921924</c:v>
                </c:pt>
                <c:pt idx="2">
                  <c:v>154813</c:v>
                </c:pt>
                <c:pt idx="3">
                  <c:v>588645</c:v>
                </c:pt>
                <c:pt idx="4">
                  <c:v>139988</c:v>
                </c:pt>
                <c:pt idx="5">
                  <c:v>26421</c:v>
                </c:pt>
                <c:pt idx="6">
                  <c:v>12057</c:v>
                </c:pt>
                <c:pt idx="7">
                  <c:v>333837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F-4086-A79D-637F2B5DD92B}"/>
            </c:ext>
          </c:extLst>
        </c:ser>
        <c:ser>
          <c:idx val="5"/>
          <c:order val="1"/>
          <c:tx>
            <c:strRef>
              <c:f>'Viajeros entr ti-cat perio espe'!$F$5</c:f>
              <c:strCache>
                <c:ptCount val="1"/>
                <c:pt idx="0">
                  <c:v>verano julio-septiembre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espe'!$F$18:$F$25</c:f>
              <c:numCache>
                <c:formatCode>#,##0</c:formatCode>
                <c:ptCount val="8"/>
                <c:pt idx="0">
                  <c:v>1288684</c:v>
                </c:pt>
                <c:pt idx="1">
                  <c:v>1015046</c:v>
                </c:pt>
                <c:pt idx="2">
                  <c:v>212653</c:v>
                </c:pt>
                <c:pt idx="3">
                  <c:v>626497</c:v>
                </c:pt>
                <c:pt idx="4">
                  <c:v>142078</c:v>
                </c:pt>
                <c:pt idx="5">
                  <c:v>23694</c:v>
                </c:pt>
                <c:pt idx="6">
                  <c:v>10124</c:v>
                </c:pt>
                <c:pt idx="7">
                  <c:v>273638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F-4086-A79D-637F2B5DD92B}"/>
            </c:ext>
          </c:extLst>
        </c:ser>
        <c:ser>
          <c:idx val="0"/>
          <c:order val="2"/>
          <c:tx>
            <c:strRef>
              <c:f>'Viajeros entr ti-cat perio espe'!$G$5</c:f>
              <c:strCache>
                <c:ptCount val="1"/>
                <c:pt idx="0">
                  <c:v>verano julio-septiembre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espe'!$G$18:$G$25</c:f>
              <c:numCache>
                <c:formatCode>#,##0</c:formatCode>
                <c:ptCount val="8"/>
                <c:pt idx="0">
                  <c:v>1325735</c:v>
                </c:pt>
                <c:pt idx="1">
                  <c:v>1039769</c:v>
                </c:pt>
                <c:pt idx="2">
                  <c:v>201076</c:v>
                </c:pt>
                <c:pt idx="3">
                  <c:v>669159</c:v>
                </c:pt>
                <c:pt idx="4">
                  <c:v>137847</c:v>
                </c:pt>
                <c:pt idx="5">
                  <c:v>21959</c:v>
                </c:pt>
                <c:pt idx="6">
                  <c:v>9728</c:v>
                </c:pt>
                <c:pt idx="7">
                  <c:v>285966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DF-4086-A79D-637F2B5DD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perio espe'!$H$5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BDF-4086-A79D-637F2B5DD92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DF-4086-A79D-637F2B5DD92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DF-4086-A79D-637F2B5DD92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DF-4086-A79D-637F2B5DD92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DF-4086-A79D-637F2B5DD92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DF-4086-A79D-637F2B5DD92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BDF-4086-A79D-637F2B5DD92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BDF-4086-A79D-637F2B5DD92B}"/>
              </c:ext>
            </c:extLst>
          </c:dPt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espe'!$H$18:$H$25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5BDF-4086-A79D-637F2B5DD92B}"/>
            </c:ext>
          </c:extLst>
        </c:ser>
        <c:ser>
          <c:idx val="3"/>
          <c:order val="4"/>
          <c:tx>
            <c:strRef>
              <c:f>'Viajeros entr ti-cat perio espe'!$I$5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espe'!$I$18:$I$25</c:f>
              <c:numCache>
                <c:formatCode>#,##0</c:formatCode>
                <c:ptCount val="8"/>
                <c:pt idx="0">
                  <c:v>37051</c:v>
                </c:pt>
                <c:pt idx="1">
                  <c:v>24723</c:v>
                </c:pt>
                <c:pt idx="2">
                  <c:v>-11577</c:v>
                </c:pt>
                <c:pt idx="3">
                  <c:v>42662</c:v>
                </c:pt>
                <c:pt idx="4">
                  <c:v>-4231</c:v>
                </c:pt>
                <c:pt idx="5">
                  <c:v>-1735</c:v>
                </c:pt>
                <c:pt idx="6">
                  <c:v>-396</c:v>
                </c:pt>
                <c:pt idx="7">
                  <c:v>12328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DF-4086-A79D-637F2B5DD92B}"/>
            </c:ext>
          </c:extLst>
        </c:ser>
        <c:ser>
          <c:idx val="1"/>
          <c:order val="5"/>
          <c:tx>
            <c:strRef>
              <c:f>'Viajeros entr ti-cat perio espe'!$M$5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espe'!$M$18:$M$25</c:f>
              <c:numCache>
                <c:formatCode>0.0%</c:formatCode>
                <c:ptCount val="8"/>
                <c:pt idx="0">
                  <c:v>1</c:v>
                </c:pt>
                <c:pt idx="1">
                  <c:v>0.78429625830199856</c:v>
                </c:pt>
                <c:pt idx="2">
                  <c:v>0.1516713370319106</c:v>
                </c:pt>
                <c:pt idx="3">
                  <c:v>0.5047456693833986</c:v>
                </c:pt>
                <c:pt idx="4">
                  <c:v>0.10397779345042561</c:v>
                </c:pt>
                <c:pt idx="5">
                  <c:v>1.6563642055161854E-2</c:v>
                </c:pt>
                <c:pt idx="6">
                  <c:v>7.3378163811018042E-3</c:v>
                </c:pt>
                <c:pt idx="7">
                  <c:v>0.21570374169800149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DF-4086-A79D-637F2B5DD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2334317645399"/>
          <c:y val="0.18819104133722414"/>
          <c:w val="0.97760879170679205"/>
          <c:h val="0.3856778772218689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munici'!$M$5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munici'!$M$6:$M$16</c:f>
              <c:numCache>
                <c:formatCode>#,##0</c:formatCode>
                <c:ptCount val="11"/>
                <c:pt idx="0">
                  <c:v>393250</c:v>
                </c:pt>
                <c:pt idx="1">
                  <c:v>136028</c:v>
                </c:pt>
                <c:pt idx="2">
                  <c:v>107365</c:v>
                </c:pt>
                <c:pt idx="3">
                  <c:v>4580</c:v>
                </c:pt>
                <c:pt idx="4">
                  <c:v>9620</c:v>
                </c:pt>
                <c:pt idx="5">
                  <c:v>66714</c:v>
                </c:pt>
                <c:pt idx="6">
                  <c:v>6020</c:v>
                </c:pt>
                <c:pt idx="7">
                  <c:v>12009</c:v>
                </c:pt>
                <c:pt idx="8">
                  <c:v>21685</c:v>
                </c:pt>
                <c:pt idx="9">
                  <c:v>19561</c:v>
                </c:pt>
                <c:pt idx="10">
                  <c:v>9668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6-44E2-A9DD-6C456470E781}"/>
            </c:ext>
          </c:extLst>
        </c:ser>
        <c:ser>
          <c:idx val="5"/>
          <c:order val="1"/>
          <c:tx>
            <c:strRef>
              <c:f>'Viajeros entr munici'!$P$5</c:f>
              <c:strCache>
                <c:ptCount val="1"/>
                <c:pt idx="0">
                  <c:v>noviembre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munici'!$P$6:$P$16</c:f>
              <c:numCache>
                <c:formatCode>#,##0</c:formatCode>
                <c:ptCount val="11"/>
                <c:pt idx="0">
                  <c:v>409402</c:v>
                </c:pt>
                <c:pt idx="1">
                  <c:v>145679</c:v>
                </c:pt>
                <c:pt idx="2">
                  <c:v>107366</c:v>
                </c:pt>
                <c:pt idx="3">
                  <c:v>4018</c:v>
                </c:pt>
                <c:pt idx="4">
                  <c:v>14622</c:v>
                </c:pt>
                <c:pt idx="5">
                  <c:v>61752</c:v>
                </c:pt>
                <c:pt idx="6">
                  <c:v>4838</c:v>
                </c:pt>
                <c:pt idx="7">
                  <c:v>14824</c:v>
                </c:pt>
                <c:pt idx="8">
                  <c:v>25251</c:v>
                </c:pt>
                <c:pt idx="9">
                  <c:v>21079</c:v>
                </c:pt>
                <c:pt idx="10">
                  <c:v>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6-44E2-A9DD-6C456470E781}"/>
            </c:ext>
          </c:extLst>
        </c:ser>
        <c:ser>
          <c:idx val="0"/>
          <c:order val="2"/>
          <c:tx>
            <c:strRef>
              <c:f>'Viajeros entr munici'!$Q$5</c:f>
              <c:strCache>
                <c:ptCount val="1"/>
                <c:pt idx="0">
                  <c:v>noviembre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munici'!$Q$6:$Q$16</c:f>
              <c:numCache>
                <c:formatCode>#,##0</c:formatCode>
                <c:ptCount val="11"/>
                <c:pt idx="0">
                  <c:v>433576</c:v>
                </c:pt>
                <c:pt idx="1">
                  <c:v>154254</c:v>
                </c:pt>
                <c:pt idx="2">
                  <c:v>113999</c:v>
                </c:pt>
                <c:pt idx="3">
                  <c:v>4366</c:v>
                </c:pt>
                <c:pt idx="4">
                  <c:v>12399</c:v>
                </c:pt>
                <c:pt idx="5">
                  <c:v>66055</c:v>
                </c:pt>
                <c:pt idx="6">
                  <c:v>4964</c:v>
                </c:pt>
                <c:pt idx="7">
                  <c:v>18426</c:v>
                </c:pt>
                <c:pt idx="8">
                  <c:v>23667</c:v>
                </c:pt>
                <c:pt idx="9">
                  <c:v>24207</c:v>
                </c:pt>
                <c:pt idx="10">
                  <c:v>11239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C6-44E2-A9DD-6C456470E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munici'!$R$5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C6-44E2-A9DD-6C456470E78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C6-44E2-A9DD-6C456470E78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C6-44E2-A9DD-6C456470E78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C6-44E2-A9DD-6C456470E78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C6-44E2-A9DD-6C456470E78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C6-44E2-A9DD-6C456470E78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7C6-44E2-A9DD-6C456470E781}"/>
              </c:ext>
            </c:extLst>
          </c:dPt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munici'!$R$6:$R$16</c:f>
              <c:numCache>
                <c:formatCode>0.0%</c:formatCode>
                <c:ptCount val="11"/>
                <c:pt idx="0">
                  <c:v>5.9047097962393824E-2</c:v>
                </c:pt>
                <c:pt idx="1">
                  <c:v>5.8862293123923104E-2</c:v>
                </c:pt>
                <c:pt idx="2">
                  <c:v>6.1779334239889794E-2</c:v>
                </c:pt>
                <c:pt idx="3">
                  <c:v>8.661025385764054E-2</c:v>
                </c:pt>
                <c:pt idx="4">
                  <c:v>-0.15203118588428399</c:v>
                </c:pt>
                <c:pt idx="5">
                  <c:v>6.9681953620935433E-2</c:v>
                </c:pt>
                <c:pt idx="6">
                  <c:v>2.6043819760231512E-2</c:v>
                </c:pt>
                <c:pt idx="7">
                  <c:v>0.24298434970318405</c:v>
                </c:pt>
                <c:pt idx="8">
                  <c:v>-6.2730188903409756E-2</c:v>
                </c:pt>
                <c:pt idx="9">
                  <c:v>0.14839413634422893</c:v>
                </c:pt>
                <c:pt idx="10">
                  <c:v>0.12694274541261397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B7C6-44E2-A9DD-6C456470E781}"/>
            </c:ext>
          </c:extLst>
        </c:ser>
        <c:ser>
          <c:idx val="3"/>
          <c:order val="4"/>
          <c:tx>
            <c:strRef>
              <c:f>'Viajeros entr munici'!$S$5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munici'!$S$6:$S$16</c:f>
              <c:numCache>
                <c:formatCode>#,##0</c:formatCode>
                <c:ptCount val="11"/>
                <c:pt idx="0">
                  <c:v>24174</c:v>
                </c:pt>
                <c:pt idx="1">
                  <c:v>8575</c:v>
                </c:pt>
                <c:pt idx="2">
                  <c:v>6633</c:v>
                </c:pt>
                <c:pt idx="3">
                  <c:v>348</c:v>
                </c:pt>
                <c:pt idx="4">
                  <c:v>-2223</c:v>
                </c:pt>
                <c:pt idx="5">
                  <c:v>4303</c:v>
                </c:pt>
                <c:pt idx="6">
                  <c:v>126</c:v>
                </c:pt>
                <c:pt idx="7">
                  <c:v>3602</c:v>
                </c:pt>
                <c:pt idx="8">
                  <c:v>-1584</c:v>
                </c:pt>
                <c:pt idx="9">
                  <c:v>3128</c:v>
                </c:pt>
                <c:pt idx="10">
                  <c:v>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C6-44E2-A9DD-6C456470E781}"/>
            </c:ext>
          </c:extLst>
        </c:ser>
        <c:ser>
          <c:idx val="1"/>
          <c:order val="5"/>
          <c:tx>
            <c:strRef>
              <c:f>'Viajeros entr munici'!$T$5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7C6-44E2-A9DD-6C456470E78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7C6-44E2-A9DD-6C456470E78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7C6-44E2-A9DD-6C456470E78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7C6-44E2-A9DD-6C456470E78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7C6-44E2-A9DD-6C456470E78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7C6-44E2-A9DD-6C456470E78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7C6-44E2-A9DD-6C456470E781}"/>
              </c:ext>
            </c:extLst>
          </c:dPt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munici'!$T$6:$T$16</c:f>
              <c:numCache>
                <c:formatCode>0.0%</c:formatCode>
                <c:ptCount val="11"/>
                <c:pt idx="0">
                  <c:v>1</c:v>
                </c:pt>
                <c:pt idx="1">
                  <c:v>0.35577153716995408</c:v>
                </c:pt>
                <c:pt idx="2">
                  <c:v>0.26292737605402511</c:v>
                </c:pt>
                <c:pt idx="3">
                  <c:v>1.0069745557872207E-2</c:v>
                </c:pt>
                <c:pt idx="4">
                  <c:v>2.859706256803882E-2</c:v>
                </c:pt>
                <c:pt idx="5">
                  <c:v>0.15234929977674042</c:v>
                </c:pt>
                <c:pt idx="6">
                  <c:v>1.1448973190397992E-2</c:v>
                </c:pt>
                <c:pt idx="7">
                  <c:v>4.2497739727291178E-2</c:v>
                </c:pt>
                <c:pt idx="8">
                  <c:v>5.4585585918039747E-2</c:v>
                </c:pt>
                <c:pt idx="9">
                  <c:v>5.5831042308614867E-2</c:v>
                </c:pt>
                <c:pt idx="10">
                  <c:v>2.5921637729025591E-2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7C6-44E2-A9DD-6C456470E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331910229283013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munici'!$C$5</c:f>
              <c:strCache>
                <c:ptCount val="1"/>
                <c:pt idx="0">
                  <c:v>acumulado a noviembre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munici'!$C$6:$C$16</c:f>
              <c:numCache>
                <c:formatCode>#,##0</c:formatCode>
                <c:ptCount val="11"/>
                <c:pt idx="0">
                  <c:v>4434320</c:v>
                </c:pt>
                <c:pt idx="1">
                  <c:v>1621520</c:v>
                </c:pt>
                <c:pt idx="2">
                  <c:v>1190067</c:v>
                </c:pt>
                <c:pt idx="3">
                  <c:v>41449</c:v>
                </c:pt>
                <c:pt idx="4">
                  <c:v>126380</c:v>
                </c:pt>
                <c:pt idx="5">
                  <c:v>729706</c:v>
                </c:pt>
                <c:pt idx="6">
                  <c:v>50120</c:v>
                </c:pt>
                <c:pt idx="7">
                  <c:v>131193</c:v>
                </c:pt>
                <c:pt idx="8">
                  <c:v>199492</c:v>
                </c:pt>
                <c:pt idx="9">
                  <c:v>229250</c:v>
                </c:pt>
                <c:pt idx="10">
                  <c:v>115143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3-4655-9A04-14C97E655C3C}"/>
            </c:ext>
          </c:extLst>
        </c:ser>
        <c:ser>
          <c:idx val="5"/>
          <c:order val="1"/>
          <c:tx>
            <c:strRef>
              <c:f>'Viajeros entr munici'!$F$5</c:f>
              <c:strCache>
                <c:ptCount val="1"/>
                <c:pt idx="0">
                  <c:v>acumulado a noviembre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munici'!$F$6:$F$16</c:f>
              <c:numCache>
                <c:formatCode>#,##0</c:formatCode>
                <c:ptCount val="11"/>
                <c:pt idx="0">
                  <c:v>4334225</c:v>
                </c:pt>
                <c:pt idx="1">
                  <c:v>1603074</c:v>
                </c:pt>
                <c:pt idx="2">
                  <c:v>1134618</c:v>
                </c:pt>
                <c:pt idx="3">
                  <c:v>33076</c:v>
                </c:pt>
                <c:pt idx="4">
                  <c:v>146959</c:v>
                </c:pt>
                <c:pt idx="5">
                  <c:v>649125</c:v>
                </c:pt>
                <c:pt idx="6">
                  <c:v>46319</c:v>
                </c:pt>
                <c:pt idx="7">
                  <c:v>180968</c:v>
                </c:pt>
                <c:pt idx="8">
                  <c:v>205166</c:v>
                </c:pt>
                <c:pt idx="9">
                  <c:v>233832</c:v>
                </c:pt>
                <c:pt idx="10">
                  <c:v>101088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13-4655-9A04-14C97E655C3C}"/>
            </c:ext>
          </c:extLst>
        </c:ser>
        <c:ser>
          <c:idx val="0"/>
          <c:order val="2"/>
          <c:tx>
            <c:strRef>
              <c:f>'Viajeros entr munici'!$G$5</c:f>
              <c:strCache>
                <c:ptCount val="1"/>
                <c:pt idx="0">
                  <c:v>acumulado a noviembre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munici'!$G$6:$G$16</c:f>
              <c:numCache>
                <c:formatCode>#,##0</c:formatCode>
                <c:ptCount val="11"/>
                <c:pt idx="0">
                  <c:v>4756623</c:v>
                </c:pt>
                <c:pt idx="1">
                  <c:v>1723765</c:v>
                </c:pt>
                <c:pt idx="2">
                  <c:v>1208358</c:v>
                </c:pt>
                <c:pt idx="3">
                  <c:v>45036</c:v>
                </c:pt>
                <c:pt idx="4">
                  <c:v>173944</c:v>
                </c:pt>
                <c:pt idx="5">
                  <c:v>737392</c:v>
                </c:pt>
                <c:pt idx="6">
                  <c:v>53572</c:v>
                </c:pt>
                <c:pt idx="7">
                  <c:v>228511</c:v>
                </c:pt>
                <c:pt idx="8">
                  <c:v>219245</c:v>
                </c:pt>
                <c:pt idx="9">
                  <c:v>254452</c:v>
                </c:pt>
                <c:pt idx="10">
                  <c:v>112348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13-4655-9A04-14C97E655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munici'!$H$5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413-4655-9A04-14C97E655C3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13-4655-9A04-14C97E655C3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13-4655-9A04-14C97E655C3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13-4655-9A04-14C97E655C3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13-4655-9A04-14C97E655C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13-4655-9A04-14C97E655C3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413-4655-9A04-14C97E655C3C}"/>
              </c:ext>
            </c:extLst>
          </c:dPt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munici'!$H$6:$H$16</c:f>
              <c:numCache>
                <c:formatCode>0.0%</c:formatCode>
                <c:ptCount val="11"/>
                <c:pt idx="0">
                  <c:v>9.7456408008352202E-2</c:v>
                </c:pt>
                <c:pt idx="1">
                  <c:v>7.5287229410495149E-2</c:v>
                </c:pt>
                <c:pt idx="2">
                  <c:v>6.4991036630830834E-2</c:v>
                </c:pt>
                <c:pt idx="3">
                  <c:v>0.36159148627403548</c:v>
                </c:pt>
                <c:pt idx="4">
                  <c:v>0.18362264305010245</c:v>
                </c:pt>
                <c:pt idx="5">
                  <c:v>0.13597843250529551</c:v>
                </c:pt>
                <c:pt idx="6">
                  <c:v>0.1565880092402685</c:v>
                </c:pt>
                <c:pt idx="7">
                  <c:v>0.26271495513018883</c:v>
                </c:pt>
                <c:pt idx="8">
                  <c:v>6.8622481307819116E-2</c:v>
                </c:pt>
                <c:pt idx="9">
                  <c:v>8.8182968969174436E-2</c:v>
                </c:pt>
                <c:pt idx="10">
                  <c:v>0.11138809749920853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E413-4655-9A04-14C97E655C3C}"/>
            </c:ext>
          </c:extLst>
        </c:ser>
        <c:ser>
          <c:idx val="3"/>
          <c:order val="4"/>
          <c:tx>
            <c:strRef>
              <c:f>'Viajeros entr munici'!$I$5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munici'!$I$6:$I$16</c:f>
              <c:numCache>
                <c:formatCode>#,##0</c:formatCode>
                <c:ptCount val="11"/>
                <c:pt idx="0">
                  <c:v>422398</c:v>
                </c:pt>
                <c:pt idx="1">
                  <c:v>120691</c:v>
                </c:pt>
                <c:pt idx="2">
                  <c:v>73740</c:v>
                </c:pt>
                <c:pt idx="3">
                  <c:v>11960</c:v>
                </c:pt>
                <c:pt idx="4">
                  <c:v>26985</c:v>
                </c:pt>
                <c:pt idx="5">
                  <c:v>88267</c:v>
                </c:pt>
                <c:pt idx="6">
                  <c:v>7253</c:v>
                </c:pt>
                <c:pt idx="7">
                  <c:v>47543</c:v>
                </c:pt>
                <c:pt idx="8">
                  <c:v>14079</c:v>
                </c:pt>
                <c:pt idx="9">
                  <c:v>20620</c:v>
                </c:pt>
                <c:pt idx="10">
                  <c:v>11260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13-4655-9A04-14C97E655C3C}"/>
            </c:ext>
          </c:extLst>
        </c:ser>
        <c:ser>
          <c:idx val="1"/>
          <c:order val="5"/>
          <c:tx>
            <c:strRef>
              <c:f>'Viajeros entr munici'!$L$5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munici'!$L$6:$L$16</c:f>
              <c:numCache>
                <c:formatCode>0.0%</c:formatCode>
                <c:ptCount val="11"/>
                <c:pt idx="0">
                  <c:v>1</c:v>
                </c:pt>
                <c:pt idx="1">
                  <c:v>0.36239260500569415</c:v>
                </c:pt>
                <c:pt idx="2">
                  <c:v>0.2540369501640134</c:v>
                </c:pt>
                <c:pt idx="3">
                  <c:v>9.4680616899846803E-3</c:v>
                </c:pt>
                <c:pt idx="4">
                  <c:v>3.6568801017024054E-2</c:v>
                </c:pt>
                <c:pt idx="5">
                  <c:v>0.15502426826763441</c:v>
                </c:pt>
                <c:pt idx="6">
                  <c:v>1.1262612151520102E-2</c:v>
                </c:pt>
                <c:pt idx="7">
                  <c:v>4.8040595186963526E-2</c:v>
                </c:pt>
                <c:pt idx="8">
                  <c:v>4.6092574500859115E-2</c:v>
                </c:pt>
                <c:pt idx="9">
                  <c:v>5.3494254221955369E-2</c:v>
                </c:pt>
                <c:pt idx="10">
                  <c:v>2.3619277794351159E-2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13-4655-9A04-14C97E655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'Viajeros entr munici per esp'!$B$3</c:f>
          <c:strCache>
            <c:ptCount val="1"/>
            <c:pt idx="0">
              <c:v>Viajeros  entrados en los establecimientos alojativos de Tenerife por categoría  
(hotel + apartamento)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3589147501936707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munici per esp'!$C$5</c:f>
              <c:strCache>
                <c:ptCount val="1"/>
                <c:pt idx="0">
                  <c:v>verano julio-septiembre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 per esp'!$B$6:$B$12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 per esp'!$C$6:$C$16</c:f>
              <c:numCache>
                <c:formatCode>#,##0</c:formatCode>
                <c:ptCount val="11"/>
                <c:pt idx="0">
                  <c:v>1255761</c:v>
                </c:pt>
                <c:pt idx="1">
                  <c:v>457315</c:v>
                </c:pt>
                <c:pt idx="2">
                  <c:v>330967</c:v>
                </c:pt>
                <c:pt idx="3">
                  <c:v>10191</c:v>
                </c:pt>
                <c:pt idx="4">
                  <c:v>39449</c:v>
                </c:pt>
                <c:pt idx="5">
                  <c:v>217676</c:v>
                </c:pt>
                <c:pt idx="6">
                  <c:v>12445</c:v>
                </c:pt>
                <c:pt idx="7">
                  <c:v>38002</c:v>
                </c:pt>
                <c:pt idx="8">
                  <c:v>47013</c:v>
                </c:pt>
                <c:pt idx="9">
                  <c:v>71716</c:v>
                </c:pt>
                <c:pt idx="10">
                  <c:v>30987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2-4DFA-ADEB-C81B86419E86}"/>
            </c:ext>
          </c:extLst>
        </c:ser>
        <c:ser>
          <c:idx val="5"/>
          <c:order val="1"/>
          <c:tx>
            <c:strRef>
              <c:f>'Viajeros entr munici per esp'!$F$5</c:f>
              <c:strCache>
                <c:ptCount val="1"/>
                <c:pt idx="0">
                  <c:v>verano julio-septiembre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munici per esp'!$B$6:$B$12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 per esp'!$F$6:$F$16</c:f>
              <c:numCache>
                <c:formatCode>#,##0</c:formatCode>
                <c:ptCount val="11"/>
                <c:pt idx="0">
                  <c:v>1288684</c:v>
                </c:pt>
                <c:pt idx="1">
                  <c:v>469912</c:v>
                </c:pt>
                <c:pt idx="2">
                  <c:v>340924</c:v>
                </c:pt>
                <c:pt idx="3">
                  <c:v>8828</c:v>
                </c:pt>
                <c:pt idx="4">
                  <c:v>50194</c:v>
                </c:pt>
                <c:pt idx="5">
                  <c:v>201870</c:v>
                </c:pt>
                <c:pt idx="6">
                  <c:v>12785</c:v>
                </c:pt>
                <c:pt idx="7">
                  <c:v>54014</c:v>
                </c:pt>
                <c:pt idx="8">
                  <c:v>53562</c:v>
                </c:pt>
                <c:pt idx="9">
                  <c:v>67900</c:v>
                </c:pt>
                <c:pt idx="10">
                  <c:v>28695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2-4DFA-ADEB-C81B86419E86}"/>
            </c:ext>
          </c:extLst>
        </c:ser>
        <c:ser>
          <c:idx val="0"/>
          <c:order val="2"/>
          <c:tx>
            <c:strRef>
              <c:f>'Viajeros entr munici per esp'!$G$5</c:f>
              <c:strCache>
                <c:ptCount val="1"/>
                <c:pt idx="0">
                  <c:v>verano julio-septiembre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 per esp'!$B$6:$B$12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 per esp'!$G$6:$G$16</c:f>
              <c:numCache>
                <c:formatCode>#,##0</c:formatCode>
                <c:ptCount val="11"/>
                <c:pt idx="0">
                  <c:v>1325735</c:v>
                </c:pt>
                <c:pt idx="1">
                  <c:v>484012</c:v>
                </c:pt>
                <c:pt idx="2">
                  <c:v>336939</c:v>
                </c:pt>
                <c:pt idx="3">
                  <c:v>9614</c:v>
                </c:pt>
                <c:pt idx="4">
                  <c:v>50939</c:v>
                </c:pt>
                <c:pt idx="5">
                  <c:v>219392</c:v>
                </c:pt>
                <c:pt idx="6">
                  <c:v>13506</c:v>
                </c:pt>
                <c:pt idx="7">
                  <c:v>60978</c:v>
                </c:pt>
                <c:pt idx="8">
                  <c:v>47736</c:v>
                </c:pt>
                <c:pt idx="9">
                  <c:v>71877</c:v>
                </c:pt>
                <c:pt idx="10">
                  <c:v>30742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52-4DFA-ADEB-C81B86419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munici per esp'!$H$5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152-4DFA-ADEB-C81B86419E8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152-4DFA-ADEB-C81B86419E8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152-4DFA-ADEB-C81B86419E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152-4DFA-ADEB-C81B86419E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152-4DFA-ADEB-C81B86419E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152-4DFA-ADEB-C81B86419E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152-4DFA-ADEB-C81B86419E86}"/>
              </c:ext>
            </c:extLst>
          </c:dPt>
          <c:cat>
            <c:strRef>
              <c:f>'Viajeros entr munici per esp'!$B$6:$B$16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 per esp'!$H$6:$H$16</c:f>
              <c:numCache>
                <c:formatCode>0.0%</c:formatCode>
                <c:ptCount val="11"/>
                <c:pt idx="0">
                  <c:v>2.8751035940540959E-2</c:v>
                </c:pt>
                <c:pt idx="1">
                  <c:v>3.0005618073171147E-2</c:v>
                </c:pt>
                <c:pt idx="2">
                  <c:v>-1.1688822142178368E-2</c:v>
                </c:pt>
                <c:pt idx="3">
                  <c:v>8.9034888989578675E-2</c:v>
                </c:pt>
                <c:pt idx="4">
                  <c:v>1.4842411443598769E-2</c:v>
                </c:pt>
                <c:pt idx="5">
                  <c:v>8.6798434636151889E-2</c:v>
                </c:pt>
                <c:pt idx="6">
                  <c:v>5.6394211967148999E-2</c:v>
                </c:pt>
                <c:pt idx="7">
                  <c:v>0.12892953678675889</c:v>
                </c:pt>
                <c:pt idx="8">
                  <c:v>-0.10877114372129493</c:v>
                </c:pt>
                <c:pt idx="9">
                  <c:v>5.8571428571428497E-2</c:v>
                </c:pt>
                <c:pt idx="10">
                  <c:v>7.1336469768252364E-2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A152-4DFA-ADEB-C81B86419E86}"/>
            </c:ext>
          </c:extLst>
        </c:ser>
        <c:ser>
          <c:idx val="3"/>
          <c:order val="4"/>
          <c:tx>
            <c:strRef>
              <c:f>'Viajeros entr munici per esp'!$I$5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munici per esp'!$B$6:$B$16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 per esp'!$I$6:$I$16</c:f>
              <c:numCache>
                <c:formatCode>#,##0</c:formatCode>
                <c:ptCount val="11"/>
                <c:pt idx="0">
                  <c:v>37051</c:v>
                </c:pt>
                <c:pt idx="1">
                  <c:v>14100</c:v>
                </c:pt>
                <c:pt idx="2">
                  <c:v>-3985</c:v>
                </c:pt>
                <c:pt idx="3">
                  <c:v>786</c:v>
                </c:pt>
                <c:pt idx="4">
                  <c:v>745</c:v>
                </c:pt>
                <c:pt idx="5">
                  <c:v>17522</c:v>
                </c:pt>
                <c:pt idx="6">
                  <c:v>721</c:v>
                </c:pt>
                <c:pt idx="7">
                  <c:v>6964</c:v>
                </c:pt>
                <c:pt idx="8">
                  <c:v>-5826</c:v>
                </c:pt>
                <c:pt idx="9">
                  <c:v>3977</c:v>
                </c:pt>
                <c:pt idx="10">
                  <c:v>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52-4DFA-ADEB-C81B86419E86}"/>
            </c:ext>
          </c:extLst>
        </c:ser>
        <c:ser>
          <c:idx val="1"/>
          <c:order val="5"/>
          <c:tx>
            <c:strRef>
              <c:f>'Viajeros entr munici per esp'!$L$5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munici per esp'!$B$6:$B$16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 per esp'!$L$6:$L$16</c:f>
              <c:numCache>
                <c:formatCode>0.0%</c:formatCode>
                <c:ptCount val="11"/>
                <c:pt idx="0">
                  <c:v>1</c:v>
                </c:pt>
                <c:pt idx="1">
                  <c:v>0.36508955409640692</c:v>
                </c:pt>
                <c:pt idx="2">
                  <c:v>0.25415260214145363</c:v>
                </c:pt>
                <c:pt idx="3">
                  <c:v>7.2518263453857671E-3</c:v>
                </c:pt>
                <c:pt idx="4">
                  <c:v>3.8423214292449097E-2</c:v>
                </c:pt>
                <c:pt idx="5">
                  <c:v>0.16548706943695385</c:v>
                </c:pt>
                <c:pt idx="6">
                  <c:v>1.0187556336673618E-2</c:v>
                </c:pt>
                <c:pt idx="7">
                  <c:v>4.599561752537272E-2</c:v>
                </c:pt>
                <c:pt idx="8">
                  <c:v>3.6007196008252029E-2</c:v>
                </c:pt>
                <c:pt idx="9">
                  <c:v>5.4216717518961177E-2</c:v>
                </c:pt>
                <c:pt idx="10">
                  <c:v>2.3188646298091246E-2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52-4DFA-ADEB-C81B86419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B6-4912-9752-01CC48B8A1D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GC'!$C$9:$C$21</c:f>
              <c:numCache>
                <c:formatCode>#,##0</c:formatCode>
                <c:ptCount val="13"/>
                <c:pt idx="0">
                  <c:v>306139</c:v>
                </c:pt>
                <c:pt idx="1">
                  <c:v>293344</c:v>
                </c:pt>
                <c:pt idx="2">
                  <c:v>334568</c:v>
                </c:pt>
                <c:pt idx="3">
                  <c:v>301694</c:v>
                </c:pt>
                <c:pt idx="4">
                  <c:v>277583</c:v>
                </c:pt>
                <c:pt idx="5">
                  <c:v>294513</c:v>
                </c:pt>
                <c:pt idx="6">
                  <c:v>347672</c:v>
                </c:pt>
                <c:pt idx="7">
                  <c:v>364513</c:v>
                </c:pt>
                <c:pt idx="8">
                  <c:v>298126</c:v>
                </c:pt>
                <c:pt idx="9">
                  <c:v>333597</c:v>
                </c:pt>
                <c:pt idx="10">
                  <c:v>321926</c:v>
                </c:pt>
                <c:pt idx="11">
                  <c:v>311195</c:v>
                </c:pt>
                <c:pt idx="12">
                  <c:v>3784870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6-4912-9752-01CC48B8A1D7}"/>
            </c:ext>
          </c:extLst>
        </c:ser>
        <c:ser>
          <c:idx val="5"/>
          <c:order val="1"/>
          <c:tx>
            <c:strRef>
              <c:f>'Viajeros entr evol mensu GC'!$G$7:$H$7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B6-4912-9752-01CC48B8A1D7}"/>
              </c:ext>
            </c:extLst>
          </c:dPt>
          <c:val>
            <c:numRef>
              <c:f>'Viajeros entr evol mensu GC'!$G$9:$G$21</c:f>
              <c:numCache>
                <c:formatCode>#,##0</c:formatCode>
                <c:ptCount val="13"/>
                <c:pt idx="0">
                  <c:v>40306</c:v>
                </c:pt>
                <c:pt idx="1">
                  <c:v>39737</c:v>
                </c:pt>
                <c:pt idx="2">
                  <c:v>54420</c:v>
                </c:pt>
                <c:pt idx="3">
                  <c:v>62237</c:v>
                </c:pt>
                <c:pt idx="4">
                  <c:v>95361</c:v>
                </c:pt>
                <c:pt idx="5">
                  <c:v>135433</c:v>
                </c:pt>
                <c:pt idx="6">
                  <c:v>200770</c:v>
                </c:pt>
                <c:pt idx="7">
                  <c:v>234299</c:v>
                </c:pt>
                <c:pt idx="8">
                  <c:v>206575</c:v>
                </c:pt>
                <c:pt idx="9">
                  <c:v>274592</c:v>
                </c:pt>
                <c:pt idx="10">
                  <c:v>241497</c:v>
                </c:pt>
                <c:pt idx="11">
                  <c:v>244182</c:v>
                </c:pt>
                <c:pt idx="12">
                  <c:v>1829409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6-4912-9752-01CC48B8A1D7}"/>
            </c:ext>
          </c:extLst>
        </c:ser>
        <c:ser>
          <c:idx val="0"/>
          <c:order val="2"/>
          <c:tx>
            <c:strRef>
              <c:f>'Viajeros entr evol mensu GC'!$I$7:$J$7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B6-4912-9752-01CC48B8A1D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GC'!$I$9:$I$21</c:f>
              <c:numCache>
                <c:formatCode>#,##0</c:formatCode>
                <c:ptCount val="13"/>
                <c:pt idx="0">
                  <c:v>205509</c:v>
                </c:pt>
                <c:pt idx="1">
                  <c:v>238961</c:v>
                </c:pt>
                <c:pt idx="2">
                  <c:v>259671</c:v>
                </c:pt>
                <c:pt idx="3">
                  <c:v>285943</c:v>
                </c:pt>
                <c:pt idx="4">
                  <c:v>262460</c:v>
                </c:pt>
                <c:pt idx="5">
                  <c:v>268383</c:v>
                </c:pt>
                <c:pt idx="6">
                  <c:v>313891</c:v>
                </c:pt>
                <c:pt idx="7">
                  <c:v>318255</c:v>
                </c:pt>
                <c:pt idx="8">
                  <c:v>267238</c:v>
                </c:pt>
                <c:pt idx="9">
                  <c:v>306276</c:v>
                </c:pt>
                <c:pt idx="10">
                  <c:v>281513</c:v>
                </c:pt>
                <c:pt idx="11">
                  <c:v>308436</c:v>
                </c:pt>
                <c:pt idx="12">
                  <c:v>3316536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B6-4912-9752-01CC48B8A1D7}"/>
            </c:ext>
          </c:extLst>
        </c:ser>
        <c:ser>
          <c:idx val="1"/>
          <c:order val="3"/>
          <c:tx>
            <c:strRef>
              <c:f>'Viajeros entr evol mensu GC'!$K$7:$L$7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B6-4912-9752-01CC48B8A1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B6-4912-9752-01CC48B8A1D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GC'!$K$9:$K$21</c:f>
              <c:numCache>
                <c:formatCode>#,##0</c:formatCode>
                <c:ptCount val="13"/>
                <c:pt idx="0">
                  <c:v>289830</c:v>
                </c:pt>
                <c:pt idx="1">
                  <c:v>281475</c:v>
                </c:pt>
                <c:pt idx="2">
                  <c:v>303197</c:v>
                </c:pt>
                <c:pt idx="3">
                  <c:v>310699</c:v>
                </c:pt>
                <c:pt idx="4">
                  <c:v>268400</c:v>
                </c:pt>
                <c:pt idx="5">
                  <c:v>281084</c:v>
                </c:pt>
                <c:pt idx="6">
                  <c:v>340326</c:v>
                </c:pt>
                <c:pt idx="7">
                  <c:v>348736</c:v>
                </c:pt>
                <c:pt idx="8">
                  <c:v>299113</c:v>
                </c:pt>
                <c:pt idx="9">
                  <c:v>341731</c:v>
                </c:pt>
                <c:pt idx="10">
                  <c:v>312356</c:v>
                </c:pt>
                <c:pt idx="12">
                  <c:v>3376947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B6-4912-9752-01CC48B8A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B6-4912-9752-01CC48B8A1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B6-4912-9752-01CC48B8A1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B6-4912-9752-01CC48B8A1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B6-4912-9752-01CC48B8A1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B6-4912-9752-01CC48B8A1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B6-4912-9752-01CC48B8A1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B6-4912-9752-01CC48B8A1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B6-4912-9752-01CC48B8A1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B6-4912-9752-01CC48B8A1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B6-4912-9752-01CC48B8A1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B6-4912-9752-01CC48B8A1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B6-4912-9752-01CC48B8A1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B6-4912-9752-01CC48B8A1D7}"/>
              </c:ext>
            </c:extLst>
          </c:dPt>
          <c:cat>
            <c:strRef>
              <c:f>'Viajeros entr evol mensu GC'!$B$9:$B$20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GC'!$L$9:$L$21</c:f>
              <c:numCache>
                <c:formatCode>0.0%</c:formatCode>
                <c:ptCount val="13"/>
                <c:pt idx="0">
                  <c:v>0.41030319840007001</c:v>
                </c:pt>
                <c:pt idx="1">
                  <c:v>0.17791187683345822</c:v>
                </c:pt>
                <c:pt idx="2">
                  <c:v>0.16761979581855502</c:v>
                </c:pt>
                <c:pt idx="3">
                  <c:v>8.6576695355367939E-2</c:v>
                </c:pt>
                <c:pt idx="4">
                  <c:v>2.2632020117351326E-2</c:v>
                </c:pt>
                <c:pt idx="5">
                  <c:v>4.732415987599814E-2</c:v>
                </c:pt>
                <c:pt idx="6">
                  <c:v>8.4217132698930497E-2</c:v>
                </c:pt>
                <c:pt idx="7">
                  <c:v>9.5775400229375807E-2</c:v>
                </c:pt>
                <c:pt idx="8">
                  <c:v>0.11927570180887459</c:v>
                </c:pt>
                <c:pt idx="9">
                  <c:v>0.11576160064778174</c:v>
                </c:pt>
                <c:pt idx="10">
                  <c:v>0.10956154777932103</c:v>
                </c:pt>
                <c:pt idx="12">
                  <c:v>0.12261793158472134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B6-4912-9752-01CC48B8A1D7}"/>
            </c:ext>
          </c:extLst>
        </c:ser>
        <c:ser>
          <c:idx val="4"/>
          <c:order val="5"/>
          <c:tx>
            <c:strRef>
              <c:f>'Viajeros entr evol mensu GC'!$M$8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GC'!$M$9:$M$21</c:f>
              <c:numCache>
                <c:formatCode>0.0%</c:formatCode>
                <c:ptCount val="13"/>
                <c:pt idx="0">
                  <c:v>-5.3273186363057334E-2</c:v>
                </c:pt>
                <c:pt idx="1">
                  <c:v>-4.0461028689865786E-2</c:v>
                </c:pt>
                <c:pt idx="2">
                  <c:v>-9.3765691877286561E-2</c:v>
                </c:pt>
                <c:pt idx="3">
                  <c:v>2.9848124258354591E-2</c:v>
                </c:pt>
                <c:pt idx="4">
                  <c:v>-3.3081997096363946E-2</c:v>
                </c:pt>
                <c:pt idx="5">
                  <c:v>-4.5597308098454081E-2</c:v>
                </c:pt>
                <c:pt idx="6">
                  <c:v>-2.1129110195816758E-2</c:v>
                </c:pt>
                <c:pt idx="7">
                  <c:v>-4.3282406937475426E-2</c:v>
                </c:pt>
                <c:pt idx="8">
                  <c:v>3.310680718890735E-3</c:v>
                </c:pt>
                <c:pt idx="9">
                  <c:v>2.4382713273800372E-2</c:v>
                </c:pt>
                <c:pt idx="10">
                  <c:v>-2.9727328640743567E-2</c:v>
                </c:pt>
                <c:pt idx="12">
                  <c:v>-2.7846013228065347E-2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B6-4912-9752-01CC48B8A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44-44FA-ADE9-D8F1A12E6D9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GC'!$C$471:$C$483</c:f>
              <c:numCache>
                <c:formatCode>#,##0</c:formatCode>
                <c:ptCount val="13"/>
                <c:pt idx="0">
                  <c:v>3335</c:v>
                </c:pt>
                <c:pt idx="1">
                  <c:v>2987</c:v>
                </c:pt>
                <c:pt idx="2">
                  <c:v>2819</c:v>
                </c:pt>
                <c:pt idx="3">
                  <c:v>3144</c:v>
                </c:pt>
                <c:pt idx="4">
                  <c:v>3865</c:v>
                </c:pt>
                <c:pt idx="5">
                  <c:v>3641</c:v>
                </c:pt>
                <c:pt idx="6">
                  <c:v>4701</c:v>
                </c:pt>
                <c:pt idx="7">
                  <c:v>4482</c:v>
                </c:pt>
                <c:pt idx="8">
                  <c:v>4052</c:v>
                </c:pt>
                <c:pt idx="9">
                  <c:v>4136</c:v>
                </c:pt>
                <c:pt idx="10">
                  <c:v>2612</c:v>
                </c:pt>
                <c:pt idx="11">
                  <c:v>3172</c:v>
                </c:pt>
                <c:pt idx="12">
                  <c:v>42946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4-44FA-ADE9-D8F1A12E6D9F}"/>
            </c:ext>
          </c:extLst>
        </c:ser>
        <c:ser>
          <c:idx val="5"/>
          <c:order val="1"/>
          <c:tx>
            <c:strRef>
              <c:f>'Viajeros entr evol mensu GC'!$G$469:$H$469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44-44FA-ADE9-D8F1A12E6D9F}"/>
              </c:ext>
            </c:extLst>
          </c:dPt>
          <c:val>
            <c:numRef>
              <c:f>'Viajeros entr evol mensu GC'!$G$471:$G$483</c:f>
              <c:numCache>
                <c:formatCode>#,##0</c:formatCode>
                <c:ptCount val="13"/>
                <c:pt idx="0">
                  <c:v>898</c:v>
                </c:pt>
                <c:pt idx="1">
                  <c:v>651</c:v>
                </c:pt>
                <c:pt idx="2">
                  <c:v>624</c:v>
                </c:pt>
                <c:pt idx="3">
                  <c:v>888</c:v>
                </c:pt>
                <c:pt idx="4">
                  <c:v>1324</c:v>
                </c:pt>
                <c:pt idx="5">
                  <c:v>2522</c:v>
                </c:pt>
                <c:pt idx="6">
                  <c:v>3508</c:v>
                </c:pt>
                <c:pt idx="7">
                  <c:v>3638</c:v>
                </c:pt>
                <c:pt idx="8">
                  <c:v>2864</c:v>
                </c:pt>
                <c:pt idx="9">
                  <c:v>2948</c:v>
                </c:pt>
                <c:pt idx="10">
                  <c:v>2658</c:v>
                </c:pt>
                <c:pt idx="11">
                  <c:v>3528</c:v>
                </c:pt>
                <c:pt idx="12">
                  <c:v>26051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44-44FA-ADE9-D8F1A12E6D9F}"/>
            </c:ext>
          </c:extLst>
        </c:ser>
        <c:ser>
          <c:idx val="0"/>
          <c:order val="2"/>
          <c:tx>
            <c:strRef>
              <c:f>'Viajeros entr evol mensu GC'!$I$469:$J$469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44-44FA-ADE9-D8F1A12E6D9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GC'!$I$471:$I$483</c:f>
              <c:numCache>
                <c:formatCode>#,##0</c:formatCode>
                <c:ptCount val="13"/>
                <c:pt idx="0">
                  <c:v>3609</c:v>
                </c:pt>
                <c:pt idx="1">
                  <c:v>4157</c:v>
                </c:pt>
                <c:pt idx="2">
                  <c:v>4145</c:v>
                </c:pt>
                <c:pt idx="3">
                  <c:v>4022</c:v>
                </c:pt>
                <c:pt idx="4">
                  <c:v>5183</c:v>
                </c:pt>
                <c:pt idx="5">
                  <c:v>5019</c:v>
                </c:pt>
                <c:pt idx="6">
                  <c:v>5861</c:v>
                </c:pt>
                <c:pt idx="7">
                  <c:v>6001</c:v>
                </c:pt>
                <c:pt idx="8">
                  <c:v>5047</c:v>
                </c:pt>
                <c:pt idx="9">
                  <c:v>4103</c:v>
                </c:pt>
                <c:pt idx="10">
                  <c:v>4346</c:v>
                </c:pt>
                <c:pt idx="11">
                  <c:v>5182</c:v>
                </c:pt>
                <c:pt idx="12">
                  <c:v>56675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44-44FA-ADE9-D8F1A12E6D9F}"/>
            </c:ext>
          </c:extLst>
        </c:ser>
        <c:ser>
          <c:idx val="1"/>
          <c:order val="3"/>
          <c:tx>
            <c:strRef>
              <c:f>'Viajeros entr evol mensu GC'!$K$469:$L$469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44-44FA-ADE9-D8F1A12E6D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44-44FA-ADE9-D8F1A12E6D9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GC'!$K$471:$K$483</c:f>
              <c:numCache>
                <c:formatCode>#,##0</c:formatCode>
                <c:ptCount val="13"/>
                <c:pt idx="0">
                  <c:v>5901</c:v>
                </c:pt>
                <c:pt idx="1">
                  <c:v>5390</c:v>
                </c:pt>
                <c:pt idx="2">
                  <c:v>5118</c:v>
                </c:pt>
                <c:pt idx="3">
                  <c:v>5225</c:v>
                </c:pt>
                <c:pt idx="4">
                  <c:v>5251</c:v>
                </c:pt>
                <c:pt idx="5">
                  <c:v>6252</c:v>
                </c:pt>
                <c:pt idx="6">
                  <c:v>6647</c:v>
                </c:pt>
                <c:pt idx="7">
                  <c:v>7673</c:v>
                </c:pt>
                <c:pt idx="8">
                  <c:v>6510</c:v>
                </c:pt>
                <c:pt idx="9">
                  <c:v>5426</c:v>
                </c:pt>
                <c:pt idx="10">
                  <c:v>4907</c:v>
                </c:pt>
                <c:pt idx="12">
                  <c:v>64300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44-44FA-ADE9-D8F1A12E6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44-44FA-ADE9-D8F1A12E6D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44-44FA-ADE9-D8F1A12E6D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44-44FA-ADE9-D8F1A12E6D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44-44FA-ADE9-D8F1A12E6D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44-44FA-ADE9-D8F1A12E6D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44-44FA-ADE9-D8F1A12E6D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44-44FA-ADE9-D8F1A12E6D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44-44FA-ADE9-D8F1A12E6D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44-44FA-ADE9-D8F1A12E6D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44-44FA-ADE9-D8F1A12E6D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44-44FA-ADE9-D8F1A12E6D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44-44FA-ADE9-D8F1A12E6D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44-44FA-ADE9-D8F1A12E6D9F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GC'!$L$471:$L$483</c:f>
              <c:numCache>
                <c:formatCode>0.0%</c:formatCode>
                <c:ptCount val="13"/>
                <c:pt idx="0">
                  <c:v>0.63507896924355767</c:v>
                </c:pt>
                <c:pt idx="1">
                  <c:v>0.29660813086360349</c:v>
                </c:pt>
                <c:pt idx="2">
                  <c:v>0.23474065138721345</c:v>
                </c:pt>
                <c:pt idx="3">
                  <c:v>0.29910492292391844</c:v>
                </c:pt>
                <c:pt idx="4">
                  <c:v>1.3119814779085415E-2</c:v>
                </c:pt>
                <c:pt idx="5">
                  <c:v>0.24566646742378961</c:v>
                </c:pt>
                <c:pt idx="6">
                  <c:v>0.13410680771199446</c:v>
                </c:pt>
                <c:pt idx="7">
                  <c:v>0.27862022996167313</c:v>
                </c:pt>
                <c:pt idx="8">
                  <c:v>0.28987517337031909</c:v>
                </c:pt>
                <c:pt idx="9">
                  <c:v>0.3224469900073117</c:v>
                </c:pt>
                <c:pt idx="10">
                  <c:v>0.12908421537045567</c:v>
                </c:pt>
                <c:pt idx="12">
                  <c:v>0.24871341735769903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44-44FA-ADE9-D8F1A12E6D9F}"/>
            </c:ext>
          </c:extLst>
        </c:ser>
        <c:ser>
          <c:idx val="4"/>
          <c:order val="5"/>
          <c:tx>
            <c:strRef>
              <c:f>'Viajeros entr evol mensu GC'!$M$470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GC'!$M$471:$M$483</c:f>
              <c:numCache>
                <c:formatCode>0.0%</c:formatCode>
                <c:ptCount val="13"/>
                <c:pt idx="0">
                  <c:v>0.76941529235382311</c:v>
                </c:pt>
                <c:pt idx="1">
                  <c:v>0.80448610646133245</c:v>
                </c:pt>
                <c:pt idx="2">
                  <c:v>0.81553742461865908</c:v>
                </c:pt>
                <c:pt idx="3">
                  <c:v>0.66189567430025442</c:v>
                </c:pt>
                <c:pt idx="4">
                  <c:v>0.35860284605433379</c:v>
                </c:pt>
                <c:pt idx="5">
                  <c:v>0.71711068387805543</c:v>
                </c:pt>
                <c:pt idx="6">
                  <c:v>0.41395447777068717</c:v>
                </c:pt>
                <c:pt idx="7">
                  <c:v>0.71195894689870598</c:v>
                </c:pt>
                <c:pt idx="8">
                  <c:v>0.60661401776900292</c:v>
                </c:pt>
                <c:pt idx="9">
                  <c:v>0.31189555125725343</c:v>
                </c:pt>
                <c:pt idx="10">
                  <c:v>0.87863705972434913</c:v>
                </c:pt>
                <c:pt idx="12">
                  <c:v>0.61663398199829045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44-44FA-ADE9-D8F1A12E6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67-4BE7-A1F8-056B696E321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GC'!$C$498:$C$510</c:f>
              <c:numCache>
                <c:formatCode>#,##0</c:formatCode>
                <c:ptCount val="13"/>
                <c:pt idx="0">
                  <c:v>1019</c:v>
                </c:pt>
                <c:pt idx="1">
                  <c:v>1346</c:v>
                </c:pt>
                <c:pt idx="2">
                  <c:v>948</c:v>
                </c:pt>
                <c:pt idx="3">
                  <c:v>526</c:v>
                </c:pt>
                <c:pt idx="4">
                  <c:v>65</c:v>
                </c:pt>
                <c:pt idx="5">
                  <c:v>274</c:v>
                </c:pt>
                <c:pt idx="6">
                  <c:v>339</c:v>
                </c:pt>
                <c:pt idx="7">
                  <c:v>274</c:v>
                </c:pt>
                <c:pt idx="8">
                  <c:v>519</c:v>
                </c:pt>
                <c:pt idx="9">
                  <c:v>792</c:v>
                </c:pt>
                <c:pt idx="10">
                  <c:v>478</c:v>
                </c:pt>
                <c:pt idx="11">
                  <c:v>834</c:v>
                </c:pt>
                <c:pt idx="12">
                  <c:v>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67-4BE7-A1F8-056B696E321F}"/>
            </c:ext>
          </c:extLst>
        </c:ser>
        <c:ser>
          <c:idx val="5"/>
          <c:order val="1"/>
          <c:tx>
            <c:strRef>
              <c:f>'Viajeros entr evol mensu GC'!$G$496:$H$496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67-4BE7-A1F8-056B696E321F}"/>
              </c:ext>
            </c:extLst>
          </c:dPt>
          <c:val>
            <c:numRef>
              <c:f>'Viajeros entr evol mensu GC'!$G$498:$G$510</c:f>
              <c:numCache>
                <c:formatCode>#,##0</c:formatCode>
                <c:ptCount val="13"/>
                <c:pt idx="0">
                  <c:v>64</c:v>
                </c:pt>
                <c:pt idx="1">
                  <c:v>108</c:v>
                </c:pt>
                <c:pt idx="2">
                  <c:v>92</c:v>
                </c:pt>
                <c:pt idx="3">
                  <c:v>44</c:v>
                </c:pt>
                <c:pt idx="4">
                  <c:v>41</c:v>
                </c:pt>
                <c:pt idx="5">
                  <c:v>25</c:v>
                </c:pt>
                <c:pt idx="6">
                  <c:v>73</c:v>
                </c:pt>
                <c:pt idx="7">
                  <c:v>24</c:v>
                </c:pt>
                <c:pt idx="8">
                  <c:v>34</c:v>
                </c:pt>
                <c:pt idx="9">
                  <c:v>384</c:v>
                </c:pt>
                <c:pt idx="10">
                  <c:v>235</c:v>
                </c:pt>
                <c:pt idx="11">
                  <c:v>357</c:v>
                </c:pt>
                <c:pt idx="12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67-4BE7-A1F8-056B696E321F}"/>
            </c:ext>
          </c:extLst>
        </c:ser>
        <c:ser>
          <c:idx val="0"/>
          <c:order val="2"/>
          <c:tx>
            <c:strRef>
              <c:f>'Viajeros entr evol mensu GC'!$I$496:$J$496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67-4BE7-A1F8-056B696E321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GC'!$I$498:$I$510</c:f>
              <c:numCache>
                <c:formatCode>#,##0</c:formatCode>
                <c:ptCount val="13"/>
                <c:pt idx="0">
                  <c:v>498</c:v>
                </c:pt>
                <c:pt idx="1">
                  <c:v>1024</c:v>
                </c:pt>
                <c:pt idx="2">
                  <c:v>1255</c:v>
                </c:pt>
                <c:pt idx="3">
                  <c:v>554</c:v>
                </c:pt>
                <c:pt idx="4">
                  <c:v>40</c:v>
                </c:pt>
                <c:pt idx="5">
                  <c:v>60</c:v>
                </c:pt>
                <c:pt idx="6">
                  <c:v>81</c:v>
                </c:pt>
                <c:pt idx="7">
                  <c:v>22</c:v>
                </c:pt>
                <c:pt idx="8">
                  <c:v>37</c:v>
                </c:pt>
                <c:pt idx="9">
                  <c:v>383</c:v>
                </c:pt>
                <c:pt idx="10">
                  <c:v>488</c:v>
                </c:pt>
                <c:pt idx="11">
                  <c:v>730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67-4BE7-A1F8-056B696E321F}"/>
            </c:ext>
          </c:extLst>
        </c:ser>
        <c:ser>
          <c:idx val="1"/>
          <c:order val="3"/>
          <c:tx>
            <c:strRef>
              <c:f>'Viajeros entr evol mensu GC'!$K$496:$L$496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67-4BE7-A1F8-056B696E32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67-4BE7-A1F8-056B696E321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GC'!$K$498:$K$510</c:f>
              <c:numCache>
                <c:formatCode>#,##0</c:formatCode>
                <c:ptCount val="13"/>
                <c:pt idx="0">
                  <c:v>1059</c:v>
                </c:pt>
                <c:pt idx="1">
                  <c:v>1708</c:v>
                </c:pt>
                <c:pt idx="2">
                  <c:v>1077</c:v>
                </c:pt>
                <c:pt idx="3">
                  <c:v>320</c:v>
                </c:pt>
                <c:pt idx="4">
                  <c:v>177</c:v>
                </c:pt>
                <c:pt idx="5">
                  <c:v>115</c:v>
                </c:pt>
                <c:pt idx="6">
                  <c:v>112</c:v>
                </c:pt>
                <c:pt idx="7">
                  <c:v>75</c:v>
                </c:pt>
                <c:pt idx="8">
                  <c:v>79</c:v>
                </c:pt>
                <c:pt idx="9">
                  <c:v>776</c:v>
                </c:pt>
                <c:pt idx="10">
                  <c:v>678</c:v>
                </c:pt>
                <c:pt idx="12">
                  <c:v>6176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67-4BE7-A1F8-056B696E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67-4BE7-A1F8-056B696E32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67-4BE7-A1F8-056B696E32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67-4BE7-A1F8-056B696E32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67-4BE7-A1F8-056B696E32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67-4BE7-A1F8-056B696E32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67-4BE7-A1F8-056B696E32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67-4BE7-A1F8-056B696E32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67-4BE7-A1F8-056B696E32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67-4BE7-A1F8-056B696E32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67-4BE7-A1F8-056B696E32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67-4BE7-A1F8-056B696E32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67-4BE7-A1F8-056B696E32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67-4BE7-A1F8-056B696E321F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GC'!$L$498:$L$510</c:f>
              <c:numCache>
                <c:formatCode>0.0%</c:formatCode>
                <c:ptCount val="13"/>
                <c:pt idx="0">
                  <c:v>1.1265060240963853</c:v>
                </c:pt>
                <c:pt idx="1">
                  <c:v>0.66796875</c:v>
                </c:pt>
                <c:pt idx="2">
                  <c:v>-0.14183266932270922</c:v>
                </c:pt>
                <c:pt idx="3">
                  <c:v>-0.42238267148014441</c:v>
                </c:pt>
                <c:pt idx="4">
                  <c:v>3.4249999999999998</c:v>
                </c:pt>
                <c:pt idx="5">
                  <c:v>0.91666666666666674</c:v>
                </c:pt>
                <c:pt idx="6">
                  <c:v>0.38271604938271597</c:v>
                </c:pt>
                <c:pt idx="7">
                  <c:v>2.4090909090909092</c:v>
                </c:pt>
                <c:pt idx="8">
                  <c:v>1.1351351351351351</c:v>
                </c:pt>
                <c:pt idx="9">
                  <c:v>1.0261096605744124</c:v>
                </c:pt>
                <c:pt idx="10">
                  <c:v>0.38934426229508201</c:v>
                </c:pt>
                <c:pt idx="12">
                  <c:v>0.39036470058532191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67-4BE7-A1F8-056B696E321F}"/>
            </c:ext>
          </c:extLst>
        </c:ser>
        <c:ser>
          <c:idx val="4"/>
          <c:order val="5"/>
          <c:tx>
            <c:strRef>
              <c:f>'Viajeros entr evol mensu GC'!$M$497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GC'!$M$498:$M$510</c:f>
              <c:numCache>
                <c:formatCode>0.0%</c:formatCode>
                <c:ptCount val="13"/>
                <c:pt idx="0">
                  <c:v>3.9254170755642859E-2</c:v>
                </c:pt>
                <c:pt idx="1">
                  <c:v>0.26894502228826145</c:v>
                </c:pt>
                <c:pt idx="2">
                  <c:v>0.13607594936708867</c:v>
                </c:pt>
                <c:pt idx="3">
                  <c:v>-0.39163498098859317</c:v>
                </c:pt>
                <c:pt idx="4">
                  <c:v>1.7230769230769232</c:v>
                </c:pt>
                <c:pt idx="5">
                  <c:v>-0.58029197080291972</c:v>
                </c:pt>
                <c:pt idx="6">
                  <c:v>-0.6696165191740413</c:v>
                </c:pt>
                <c:pt idx="7">
                  <c:v>-0.72627737226277378</c:v>
                </c:pt>
                <c:pt idx="8">
                  <c:v>-0.8477842003853564</c:v>
                </c:pt>
                <c:pt idx="9">
                  <c:v>-2.0202020202020221E-2</c:v>
                </c:pt>
                <c:pt idx="10">
                  <c:v>0.41841004184100417</c:v>
                </c:pt>
                <c:pt idx="12">
                  <c:v>-6.1398176291793338E-2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67-4BE7-A1F8-056B696E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87-4D81-8936-A097A91CEBB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GC'!$C$521:$C$533</c:f>
              <c:numCache>
                <c:formatCode>#,##0</c:formatCode>
                <c:ptCount val="13"/>
                <c:pt idx="0">
                  <c:v>384</c:v>
                </c:pt>
                <c:pt idx="1">
                  <c:v>342</c:v>
                </c:pt>
                <c:pt idx="2">
                  <c:v>378</c:v>
                </c:pt>
                <c:pt idx="3">
                  <c:v>379</c:v>
                </c:pt>
                <c:pt idx="4">
                  <c:v>318</c:v>
                </c:pt>
                <c:pt idx="5">
                  <c:v>284</c:v>
                </c:pt>
                <c:pt idx="6">
                  <c:v>201</c:v>
                </c:pt>
                <c:pt idx="7">
                  <c:v>306</c:v>
                </c:pt>
                <c:pt idx="8">
                  <c:v>382</c:v>
                </c:pt>
                <c:pt idx="9">
                  <c:v>340</c:v>
                </c:pt>
                <c:pt idx="10">
                  <c:v>330</c:v>
                </c:pt>
                <c:pt idx="11">
                  <c:v>413</c:v>
                </c:pt>
                <c:pt idx="12">
                  <c:v>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7-4D81-8936-A097A91CEBB7}"/>
            </c:ext>
          </c:extLst>
        </c:ser>
        <c:ser>
          <c:idx val="5"/>
          <c:order val="1"/>
          <c:tx>
            <c:strRef>
              <c:f>'Viajeros entr evol mensu GC'!$G$519:$H$519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87-4D81-8936-A097A91CEBB7}"/>
              </c:ext>
            </c:extLst>
          </c:dPt>
          <c:val>
            <c:numRef>
              <c:f>'Viajeros entr evol mensu GC'!$G$521:$G$533</c:f>
              <c:numCache>
                <c:formatCode>#,##0</c:formatCode>
                <c:ptCount val="13"/>
                <c:pt idx="0">
                  <c:v>161</c:v>
                </c:pt>
                <c:pt idx="1">
                  <c:v>289</c:v>
                </c:pt>
                <c:pt idx="2">
                  <c:v>338</c:v>
                </c:pt>
                <c:pt idx="3">
                  <c:v>796</c:v>
                </c:pt>
                <c:pt idx="4">
                  <c:v>483</c:v>
                </c:pt>
                <c:pt idx="5">
                  <c:v>314</c:v>
                </c:pt>
                <c:pt idx="6">
                  <c:v>319</c:v>
                </c:pt>
                <c:pt idx="7">
                  <c:v>517</c:v>
                </c:pt>
                <c:pt idx="8">
                  <c:v>470</c:v>
                </c:pt>
                <c:pt idx="9">
                  <c:v>514</c:v>
                </c:pt>
                <c:pt idx="10">
                  <c:v>426</c:v>
                </c:pt>
                <c:pt idx="11">
                  <c:v>842</c:v>
                </c:pt>
                <c:pt idx="12">
                  <c:v>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87-4D81-8936-A097A91CEBB7}"/>
            </c:ext>
          </c:extLst>
        </c:ser>
        <c:ser>
          <c:idx val="0"/>
          <c:order val="2"/>
          <c:tx>
            <c:strRef>
              <c:f>'Viajeros entr evol mensu GC'!$I$519:$J$519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87-4D81-8936-A097A91CEBB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GC'!$I$521:$I$533</c:f>
              <c:numCache>
                <c:formatCode>#,##0</c:formatCode>
                <c:ptCount val="13"/>
                <c:pt idx="0">
                  <c:v>417</c:v>
                </c:pt>
                <c:pt idx="1">
                  <c:v>608</c:v>
                </c:pt>
                <c:pt idx="2">
                  <c:v>508</c:v>
                </c:pt>
                <c:pt idx="3">
                  <c:v>739</c:v>
                </c:pt>
                <c:pt idx="4">
                  <c:v>422</c:v>
                </c:pt>
                <c:pt idx="5">
                  <c:v>295</c:v>
                </c:pt>
                <c:pt idx="6">
                  <c:v>357</c:v>
                </c:pt>
                <c:pt idx="7">
                  <c:v>635</c:v>
                </c:pt>
                <c:pt idx="8">
                  <c:v>392</c:v>
                </c:pt>
                <c:pt idx="9">
                  <c:v>474</c:v>
                </c:pt>
                <c:pt idx="10">
                  <c:v>475</c:v>
                </c:pt>
                <c:pt idx="11">
                  <c:v>545</c:v>
                </c:pt>
                <c:pt idx="12">
                  <c:v>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87-4D81-8936-A097A91CEBB7}"/>
            </c:ext>
          </c:extLst>
        </c:ser>
        <c:ser>
          <c:idx val="1"/>
          <c:order val="3"/>
          <c:tx>
            <c:strRef>
              <c:f>'Viajeros entr evol mensu GC'!$K$519:$L$519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87-4D81-8936-A097A91CEB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87-4D81-8936-A097A91CEBB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GC'!$K$521:$K$533</c:f>
              <c:numCache>
                <c:formatCode>#,##0</c:formatCode>
                <c:ptCount val="13"/>
                <c:pt idx="0">
                  <c:v>746</c:v>
                </c:pt>
                <c:pt idx="1">
                  <c:v>505</c:v>
                </c:pt>
                <c:pt idx="2">
                  <c:v>667</c:v>
                </c:pt>
                <c:pt idx="3">
                  <c:v>671</c:v>
                </c:pt>
                <c:pt idx="4">
                  <c:v>471</c:v>
                </c:pt>
                <c:pt idx="5">
                  <c:v>329</c:v>
                </c:pt>
                <c:pt idx="6">
                  <c:v>248</c:v>
                </c:pt>
                <c:pt idx="7">
                  <c:v>505</c:v>
                </c:pt>
                <c:pt idx="8">
                  <c:v>463</c:v>
                </c:pt>
                <c:pt idx="9">
                  <c:v>617</c:v>
                </c:pt>
                <c:pt idx="10">
                  <c:v>599</c:v>
                </c:pt>
                <c:pt idx="12">
                  <c:v>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87-4D81-8936-A097A91CE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87-4D81-8936-A097A91CEB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87-4D81-8936-A097A91CEB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87-4D81-8936-A097A91CEB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87-4D81-8936-A097A91CEB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87-4D81-8936-A097A91CEB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87-4D81-8936-A097A91CEB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87-4D81-8936-A097A91CEB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87-4D81-8936-A097A91CEB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87-4D81-8936-A097A91CEB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87-4D81-8936-A097A91CEB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87-4D81-8936-A097A91CEB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87-4D81-8936-A097A91CEB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87-4D81-8936-A097A91CEBB7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GC'!$L$521:$L$533</c:f>
              <c:numCache>
                <c:formatCode>0.0%</c:formatCode>
                <c:ptCount val="13"/>
                <c:pt idx="0">
                  <c:v>0.78896882494004794</c:v>
                </c:pt>
                <c:pt idx="1">
                  <c:v>-0.16940789473684215</c:v>
                </c:pt>
                <c:pt idx="2">
                  <c:v>0.31299212598425208</c:v>
                </c:pt>
                <c:pt idx="3">
                  <c:v>-9.201623815967519E-2</c:v>
                </c:pt>
                <c:pt idx="4">
                  <c:v>0.11611374407582931</c:v>
                </c:pt>
                <c:pt idx="5">
                  <c:v>0.11525423728813555</c:v>
                </c:pt>
                <c:pt idx="6">
                  <c:v>-0.30532212885154064</c:v>
                </c:pt>
                <c:pt idx="7">
                  <c:v>-0.20472440944881887</c:v>
                </c:pt>
                <c:pt idx="8">
                  <c:v>0.18112244897959173</c:v>
                </c:pt>
                <c:pt idx="9">
                  <c:v>0.30168776371308015</c:v>
                </c:pt>
                <c:pt idx="10">
                  <c:v>0.26105263157894742</c:v>
                </c:pt>
                <c:pt idx="12">
                  <c:v>9.3761743705373934E-2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87-4D81-8936-A097A91CEBB7}"/>
            </c:ext>
          </c:extLst>
        </c:ser>
        <c:ser>
          <c:idx val="4"/>
          <c:order val="5"/>
          <c:tx>
            <c:strRef>
              <c:f>'Viajeros entr evol mensu GC'!$M$520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GC'!$M$521:$M$533</c:f>
              <c:numCache>
                <c:formatCode>0.0%</c:formatCode>
                <c:ptCount val="13"/>
                <c:pt idx="0">
                  <c:v>0.94270833333333326</c:v>
                </c:pt>
                <c:pt idx="1">
                  <c:v>0.47660818713450293</c:v>
                </c:pt>
                <c:pt idx="2">
                  <c:v>0.76455026455026465</c:v>
                </c:pt>
                <c:pt idx="3">
                  <c:v>0.77044854881266489</c:v>
                </c:pt>
                <c:pt idx="4">
                  <c:v>0.48113207547169812</c:v>
                </c:pt>
                <c:pt idx="5">
                  <c:v>0.15845070422535201</c:v>
                </c:pt>
                <c:pt idx="6">
                  <c:v>0.23383084577114421</c:v>
                </c:pt>
                <c:pt idx="7">
                  <c:v>0.65032679738562083</c:v>
                </c:pt>
                <c:pt idx="8">
                  <c:v>0.21204188481675401</c:v>
                </c:pt>
                <c:pt idx="9">
                  <c:v>0.81470588235294117</c:v>
                </c:pt>
                <c:pt idx="10">
                  <c:v>0.81515151515151518</c:v>
                </c:pt>
                <c:pt idx="12">
                  <c:v>0.59742041712403959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87-4D81-8936-A097A91CE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8D-4E46-A74D-CE70727ADC5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GC'!$C$544:$C$556</c:f>
              <c:numCache>
                <c:formatCode>#,##0</c:formatCode>
                <c:ptCount val="13"/>
                <c:pt idx="0">
                  <c:v>394</c:v>
                </c:pt>
                <c:pt idx="1">
                  <c:v>281</c:v>
                </c:pt>
                <c:pt idx="2">
                  <c:v>325</c:v>
                </c:pt>
                <c:pt idx="3">
                  <c:v>477</c:v>
                </c:pt>
                <c:pt idx="4">
                  <c:v>273</c:v>
                </c:pt>
                <c:pt idx="5">
                  <c:v>220</c:v>
                </c:pt>
                <c:pt idx="6">
                  <c:v>137</c:v>
                </c:pt>
                <c:pt idx="7">
                  <c:v>179</c:v>
                </c:pt>
                <c:pt idx="8">
                  <c:v>118</c:v>
                </c:pt>
                <c:pt idx="9">
                  <c:v>331</c:v>
                </c:pt>
                <c:pt idx="10">
                  <c:v>246</c:v>
                </c:pt>
                <c:pt idx="11">
                  <c:v>445</c:v>
                </c:pt>
                <c:pt idx="1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8D-4E46-A74D-CE70727ADC5B}"/>
            </c:ext>
          </c:extLst>
        </c:ser>
        <c:ser>
          <c:idx val="5"/>
          <c:order val="1"/>
          <c:tx>
            <c:strRef>
              <c:f>'Viajeros entr evol mensu GC'!$G$542:$H$542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8D-4E46-A74D-CE70727ADC5B}"/>
              </c:ext>
            </c:extLst>
          </c:dPt>
          <c:val>
            <c:numRef>
              <c:f>'Viajeros entr evol mensu GC'!$G$544:$G$556</c:f>
              <c:numCache>
                <c:formatCode>#,##0</c:formatCode>
                <c:ptCount val="13"/>
                <c:pt idx="0">
                  <c:v>105</c:v>
                </c:pt>
                <c:pt idx="1">
                  <c:v>108</c:v>
                </c:pt>
                <c:pt idx="2">
                  <c:v>129</c:v>
                </c:pt>
                <c:pt idx="3">
                  <c:v>105</c:v>
                </c:pt>
                <c:pt idx="4">
                  <c:v>73</c:v>
                </c:pt>
                <c:pt idx="5">
                  <c:v>98</c:v>
                </c:pt>
                <c:pt idx="6">
                  <c:v>118</c:v>
                </c:pt>
                <c:pt idx="7">
                  <c:v>115</c:v>
                </c:pt>
                <c:pt idx="8">
                  <c:v>157</c:v>
                </c:pt>
                <c:pt idx="9">
                  <c:v>351</c:v>
                </c:pt>
                <c:pt idx="10">
                  <c:v>248</c:v>
                </c:pt>
                <c:pt idx="11">
                  <c:v>442</c:v>
                </c:pt>
                <c:pt idx="12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8D-4E46-A74D-CE70727ADC5B}"/>
            </c:ext>
          </c:extLst>
        </c:ser>
        <c:ser>
          <c:idx val="0"/>
          <c:order val="2"/>
          <c:tx>
            <c:strRef>
              <c:f>'Viajeros entr evol mensu GC'!$I$542:$J$542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8D-4E46-A74D-CE70727ADC5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GC'!$I$544:$I$556</c:f>
              <c:numCache>
                <c:formatCode>#,##0</c:formatCode>
                <c:ptCount val="13"/>
                <c:pt idx="0">
                  <c:v>402</c:v>
                </c:pt>
                <c:pt idx="1">
                  <c:v>475</c:v>
                </c:pt>
                <c:pt idx="2">
                  <c:v>432</c:v>
                </c:pt>
                <c:pt idx="3">
                  <c:v>536</c:v>
                </c:pt>
                <c:pt idx="4">
                  <c:v>393</c:v>
                </c:pt>
                <c:pt idx="5">
                  <c:v>336</c:v>
                </c:pt>
                <c:pt idx="6">
                  <c:v>220</c:v>
                </c:pt>
                <c:pt idx="7">
                  <c:v>255</c:v>
                </c:pt>
                <c:pt idx="8">
                  <c:v>225</c:v>
                </c:pt>
                <c:pt idx="9">
                  <c:v>490</c:v>
                </c:pt>
                <c:pt idx="10">
                  <c:v>487</c:v>
                </c:pt>
                <c:pt idx="11">
                  <c:v>921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8D-4E46-A74D-CE70727ADC5B}"/>
            </c:ext>
          </c:extLst>
        </c:ser>
        <c:ser>
          <c:idx val="1"/>
          <c:order val="3"/>
          <c:tx>
            <c:strRef>
              <c:f>'Viajeros entr evol mensu GC'!$K$542:$L$542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8D-4E46-A74D-CE70727ADC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8D-4E46-A74D-CE70727ADC5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GC'!$K$544:$K$556</c:f>
              <c:numCache>
                <c:formatCode>#,##0</c:formatCode>
                <c:ptCount val="13"/>
                <c:pt idx="0">
                  <c:v>653</c:v>
                </c:pt>
                <c:pt idx="1">
                  <c:v>806</c:v>
                </c:pt>
                <c:pt idx="2">
                  <c:v>576</c:v>
                </c:pt>
                <c:pt idx="3">
                  <c:v>710</c:v>
                </c:pt>
                <c:pt idx="4">
                  <c:v>532</c:v>
                </c:pt>
                <c:pt idx="5">
                  <c:v>304</c:v>
                </c:pt>
                <c:pt idx="6">
                  <c:v>398</c:v>
                </c:pt>
                <c:pt idx="7">
                  <c:v>279</c:v>
                </c:pt>
                <c:pt idx="8">
                  <c:v>271</c:v>
                </c:pt>
                <c:pt idx="9">
                  <c:v>649</c:v>
                </c:pt>
                <c:pt idx="10">
                  <c:v>586</c:v>
                </c:pt>
                <c:pt idx="12">
                  <c:v>5764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8D-4E46-A74D-CE70727AD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8D-4E46-A74D-CE70727ADC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8D-4E46-A74D-CE70727ADC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8D-4E46-A74D-CE70727ADC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8D-4E46-A74D-CE70727ADC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8D-4E46-A74D-CE70727ADC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8D-4E46-A74D-CE70727ADC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8D-4E46-A74D-CE70727ADC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8D-4E46-A74D-CE70727ADC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8D-4E46-A74D-CE70727ADC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8D-4E46-A74D-CE70727ADC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8D-4E46-A74D-CE70727ADC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8D-4E46-A74D-CE70727ADC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8D-4E46-A74D-CE70727ADC5B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GC'!$L$544:$L$556</c:f>
              <c:numCache>
                <c:formatCode>0.0%</c:formatCode>
                <c:ptCount val="13"/>
                <c:pt idx="0">
                  <c:v>0.62437810945273631</c:v>
                </c:pt>
                <c:pt idx="1">
                  <c:v>0.69684210526315793</c:v>
                </c:pt>
                <c:pt idx="2">
                  <c:v>0.33333333333333326</c:v>
                </c:pt>
                <c:pt idx="3">
                  <c:v>0.32462686567164178</c:v>
                </c:pt>
                <c:pt idx="4">
                  <c:v>0.35368956743002555</c:v>
                </c:pt>
                <c:pt idx="5">
                  <c:v>-9.5238095238095233E-2</c:v>
                </c:pt>
                <c:pt idx="6">
                  <c:v>0.80909090909090908</c:v>
                </c:pt>
                <c:pt idx="7">
                  <c:v>9.4117647058823639E-2</c:v>
                </c:pt>
                <c:pt idx="8">
                  <c:v>0.20444444444444443</c:v>
                </c:pt>
                <c:pt idx="9">
                  <c:v>0.32448979591836724</c:v>
                </c:pt>
                <c:pt idx="10">
                  <c:v>0.20328542094455848</c:v>
                </c:pt>
                <c:pt idx="12">
                  <c:v>0.35591625499882373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8D-4E46-A74D-CE70727ADC5B}"/>
            </c:ext>
          </c:extLst>
        </c:ser>
        <c:ser>
          <c:idx val="4"/>
          <c:order val="5"/>
          <c:tx>
            <c:strRef>
              <c:f>'Viajeros entr evol mensu GC'!$M$543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GC'!$M$544:$M$556</c:f>
              <c:numCache>
                <c:formatCode>0.0%</c:formatCode>
                <c:ptCount val="13"/>
                <c:pt idx="0">
                  <c:v>0.65736040609137047</c:v>
                </c:pt>
                <c:pt idx="1">
                  <c:v>1.8683274021352312</c:v>
                </c:pt>
                <c:pt idx="2">
                  <c:v>0.77230769230769236</c:v>
                </c:pt>
                <c:pt idx="3">
                  <c:v>0.48846960167714881</c:v>
                </c:pt>
                <c:pt idx="4">
                  <c:v>0.94871794871794868</c:v>
                </c:pt>
                <c:pt idx="5">
                  <c:v>0.38181818181818183</c:v>
                </c:pt>
                <c:pt idx="6">
                  <c:v>1.9051094890510947</c:v>
                </c:pt>
                <c:pt idx="7">
                  <c:v>0.55865921787709505</c:v>
                </c:pt>
                <c:pt idx="8">
                  <c:v>1.2966101694915255</c:v>
                </c:pt>
                <c:pt idx="9">
                  <c:v>0.9607250755287009</c:v>
                </c:pt>
                <c:pt idx="10">
                  <c:v>1.3821138211382116</c:v>
                </c:pt>
                <c:pt idx="12">
                  <c:v>0.93357933579335795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8D-4E46-A74D-CE70727AD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B2-4A44-9FDC-02561CF603C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GC'!$C$567:$C$579</c:f>
              <c:numCache>
                <c:formatCode>#,##0</c:formatCode>
                <c:ptCount val="13"/>
                <c:pt idx="0">
                  <c:v>430</c:v>
                </c:pt>
                <c:pt idx="1">
                  <c:v>339</c:v>
                </c:pt>
                <c:pt idx="2">
                  <c:v>457</c:v>
                </c:pt>
                <c:pt idx="3">
                  <c:v>339</c:v>
                </c:pt>
                <c:pt idx="4">
                  <c:v>512</c:v>
                </c:pt>
                <c:pt idx="5">
                  <c:v>451</c:v>
                </c:pt>
                <c:pt idx="6">
                  <c:v>481</c:v>
                </c:pt>
                <c:pt idx="7">
                  <c:v>364</c:v>
                </c:pt>
                <c:pt idx="8">
                  <c:v>412</c:v>
                </c:pt>
                <c:pt idx="9">
                  <c:v>696</c:v>
                </c:pt>
                <c:pt idx="10">
                  <c:v>356</c:v>
                </c:pt>
                <c:pt idx="11">
                  <c:v>349</c:v>
                </c:pt>
                <c:pt idx="12">
                  <c:v>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2-4A44-9FDC-02561CF603C0}"/>
            </c:ext>
          </c:extLst>
        </c:ser>
        <c:ser>
          <c:idx val="5"/>
          <c:order val="1"/>
          <c:tx>
            <c:strRef>
              <c:f>'Viajeros entr evol mensu GC'!$G$565:$H$565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B2-4A44-9FDC-02561CF603C0}"/>
              </c:ext>
            </c:extLst>
          </c:dPt>
          <c:val>
            <c:numRef>
              <c:f>'Viajeros entr evol mensu GC'!$G$567:$G$579</c:f>
              <c:numCache>
                <c:formatCode>#,##0</c:formatCode>
                <c:ptCount val="13"/>
                <c:pt idx="0">
                  <c:v>61</c:v>
                </c:pt>
                <c:pt idx="1">
                  <c:v>102</c:v>
                </c:pt>
                <c:pt idx="2">
                  <c:v>115</c:v>
                </c:pt>
                <c:pt idx="3">
                  <c:v>69</c:v>
                </c:pt>
                <c:pt idx="4">
                  <c:v>114</c:v>
                </c:pt>
                <c:pt idx="5">
                  <c:v>253</c:v>
                </c:pt>
                <c:pt idx="6">
                  <c:v>476</c:v>
                </c:pt>
                <c:pt idx="7">
                  <c:v>293</c:v>
                </c:pt>
                <c:pt idx="8">
                  <c:v>294</c:v>
                </c:pt>
                <c:pt idx="9">
                  <c:v>306</c:v>
                </c:pt>
                <c:pt idx="10">
                  <c:v>294</c:v>
                </c:pt>
                <c:pt idx="11">
                  <c:v>364</c:v>
                </c:pt>
                <c:pt idx="12">
                  <c:v>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2-4A44-9FDC-02561CF603C0}"/>
            </c:ext>
          </c:extLst>
        </c:ser>
        <c:ser>
          <c:idx val="0"/>
          <c:order val="2"/>
          <c:tx>
            <c:strRef>
              <c:f>'Viajeros entr evol mensu GC'!$I$565:$J$565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B2-4A44-9FDC-02561CF603C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GC'!$I$567:$I$579</c:f>
              <c:numCache>
                <c:formatCode>#,##0</c:formatCode>
                <c:ptCount val="13"/>
                <c:pt idx="0">
                  <c:v>478</c:v>
                </c:pt>
                <c:pt idx="1">
                  <c:v>399</c:v>
                </c:pt>
                <c:pt idx="2">
                  <c:v>574</c:v>
                </c:pt>
                <c:pt idx="3">
                  <c:v>460</c:v>
                </c:pt>
                <c:pt idx="4">
                  <c:v>564</c:v>
                </c:pt>
                <c:pt idx="5">
                  <c:v>659</c:v>
                </c:pt>
                <c:pt idx="6">
                  <c:v>600</c:v>
                </c:pt>
                <c:pt idx="7">
                  <c:v>650</c:v>
                </c:pt>
                <c:pt idx="8">
                  <c:v>546</c:v>
                </c:pt>
                <c:pt idx="9">
                  <c:v>597</c:v>
                </c:pt>
                <c:pt idx="10">
                  <c:v>439</c:v>
                </c:pt>
                <c:pt idx="11">
                  <c:v>584</c:v>
                </c:pt>
                <c:pt idx="12">
                  <c:v>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B2-4A44-9FDC-02561CF603C0}"/>
            </c:ext>
          </c:extLst>
        </c:ser>
        <c:ser>
          <c:idx val="1"/>
          <c:order val="3"/>
          <c:tx>
            <c:strRef>
              <c:f>'Viajeros entr evol mensu GC'!$K$565:$L$565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B2-4A44-9FDC-02561CF603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B2-4A44-9FDC-02561CF603C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GC'!$K$567:$K$579</c:f>
              <c:numCache>
                <c:formatCode>#,##0</c:formatCode>
                <c:ptCount val="13"/>
                <c:pt idx="0">
                  <c:v>672</c:v>
                </c:pt>
                <c:pt idx="1">
                  <c:v>481</c:v>
                </c:pt>
                <c:pt idx="2">
                  <c:v>461</c:v>
                </c:pt>
                <c:pt idx="3">
                  <c:v>481</c:v>
                </c:pt>
                <c:pt idx="4">
                  <c:v>629</c:v>
                </c:pt>
                <c:pt idx="5">
                  <c:v>582</c:v>
                </c:pt>
                <c:pt idx="6">
                  <c:v>873</c:v>
                </c:pt>
                <c:pt idx="7">
                  <c:v>585</c:v>
                </c:pt>
                <c:pt idx="8">
                  <c:v>530</c:v>
                </c:pt>
                <c:pt idx="9">
                  <c:v>745</c:v>
                </c:pt>
                <c:pt idx="10">
                  <c:v>641</c:v>
                </c:pt>
                <c:pt idx="12">
                  <c:v>6680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B2-4A44-9FDC-02561CF60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B2-4A44-9FDC-02561CF603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B2-4A44-9FDC-02561CF603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B2-4A44-9FDC-02561CF603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B2-4A44-9FDC-02561CF603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B2-4A44-9FDC-02561CF603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B2-4A44-9FDC-02561CF603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B2-4A44-9FDC-02561CF603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B2-4A44-9FDC-02561CF603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B2-4A44-9FDC-02561CF603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B2-4A44-9FDC-02561CF603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B2-4A44-9FDC-02561CF603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B2-4A44-9FDC-02561CF603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B2-4A44-9FDC-02561CF603C0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GC'!$L$567:$L$579</c:f>
              <c:numCache>
                <c:formatCode>0.0%</c:formatCode>
                <c:ptCount val="13"/>
                <c:pt idx="0">
                  <c:v>0.40585774058577395</c:v>
                </c:pt>
                <c:pt idx="1">
                  <c:v>0.20551378446115298</c:v>
                </c:pt>
                <c:pt idx="2">
                  <c:v>-0.19686411149825789</c:v>
                </c:pt>
                <c:pt idx="3">
                  <c:v>4.5652173913043548E-2</c:v>
                </c:pt>
                <c:pt idx="4">
                  <c:v>0.11524822695035453</c:v>
                </c:pt>
                <c:pt idx="5">
                  <c:v>-0.11684370257966614</c:v>
                </c:pt>
                <c:pt idx="6">
                  <c:v>0.45500000000000007</c:v>
                </c:pt>
                <c:pt idx="7">
                  <c:v>-9.9999999999999978E-2</c:v>
                </c:pt>
                <c:pt idx="8">
                  <c:v>-2.9304029304029311E-2</c:v>
                </c:pt>
                <c:pt idx="9">
                  <c:v>0.24790619765494126</c:v>
                </c:pt>
                <c:pt idx="10">
                  <c:v>0.46013667425968108</c:v>
                </c:pt>
                <c:pt idx="12">
                  <c:v>0.11967817633255118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B2-4A44-9FDC-02561CF603C0}"/>
            </c:ext>
          </c:extLst>
        </c:ser>
        <c:ser>
          <c:idx val="4"/>
          <c:order val="5"/>
          <c:tx>
            <c:strRef>
              <c:f>'Viajeros entr evol mensu GC'!$M$566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GC'!$M$567:$M$579</c:f>
              <c:numCache>
                <c:formatCode>0.0%</c:formatCode>
                <c:ptCount val="13"/>
                <c:pt idx="0">
                  <c:v>0.56279069767441858</c:v>
                </c:pt>
                <c:pt idx="1">
                  <c:v>0.41887905604719755</c:v>
                </c:pt>
                <c:pt idx="2">
                  <c:v>8.7527352297593897E-3</c:v>
                </c:pt>
                <c:pt idx="3">
                  <c:v>0.41887905604719755</c:v>
                </c:pt>
                <c:pt idx="4">
                  <c:v>0.228515625</c:v>
                </c:pt>
                <c:pt idx="5">
                  <c:v>0.29046563192904662</c:v>
                </c:pt>
                <c:pt idx="6">
                  <c:v>0.81496881496881501</c:v>
                </c:pt>
                <c:pt idx="7">
                  <c:v>0.60714285714285721</c:v>
                </c:pt>
                <c:pt idx="8">
                  <c:v>0.28640776699029136</c:v>
                </c:pt>
                <c:pt idx="9">
                  <c:v>7.0402298850574807E-2</c:v>
                </c:pt>
                <c:pt idx="10">
                  <c:v>0.800561797752809</c:v>
                </c:pt>
                <c:pt idx="12">
                  <c:v>0.38102129419061392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B2-4A44-9FDC-02561CF60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DF-47EC-88FB-12780F1521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TF'!$C$567:$C$579</c:f>
              <c:numCache>
                <c:formatCode>#,##0</c:formatCode>
                <c:ptCount val="13"/>
                <c:pt idx="0">
                  <c:v>825</c:v>
                </c:pt>
                <c:pt idx="1">
                  <c:v>718</c:v>
                </c:pt>
                <c:pt idx="2">
                  <c:v>829</c:v>
                </c:pt>
                <c:pt idx="3">
                  <c:v>622</c:v>
                </c:pt>
                <c:pt idx="4">
                  <c:v>629</c:v>
                </c:pt>
                <c:pt idx="5">
                  <c:v>1035</c:v>
                </c:pt>
                <c:pt idx="6">
                  <c:v>1192</c:v>
                </c:pt>
                <c:pt idx="7">
                  <c:v>925</c:v>
                </c:pt>
                <c:pt idx="8">
                  <c:v>918</c:v>
                </c:pt>
                <c:pt idx="9">
                  <c:v>1115</c:v>
                </c:pt>
                <c:pt idx="10">
                  <c:v>850</c:v>
                </c:pt>
                <c:pt idx="11">
                  <c:v>994</c:v>
                </c:pt>
                <c:pt idx="12">
                  <c:v>10652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F-47EC-88FB-12780F1521CA}"/>
            </c:ext>
          </c:extLst>
        </c:ser>
        <c:ser>
          <c:idx val="5"/>
          <c:order val="1"/>
          <c:tx>
            <c:strRef>
              <c:f>'Viajeros entr evol mensu TF'!$G$565:$H$565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DF-47EC-88FB-12780F1521CA}"/>
              </c:ext>
            </c:extLst>
          </c:dPt>
          <c:val>
            <c:numRef>
              <c:f>'Viajeros entr evol mensu TF'!$G$567:$G$579</c:f>
              <c:numCache>
                <c:formatCode>#,##0</c:formatCode>
                <c:ptCount val="13"/>
                <c:pt idx="0">
                  <c:v>189</c:v>
                </c:pt>
                <c:pt idx="1">
                  <c:v>160</c:v>
                </c:pt>
                <c:pt idx="2">
                  <c:v>253</c:v>
                </c:pt>
                <c:pt idx="3">
                  <c:v>366</c:v>
                </c:pt>
                <c:pt idx="4">
                  <c:v>358</c:v>
                </c:pt>
                <c:pt idx="5">
                  <c:v>607</c:v>
                </c:pt>
                <c:pt idx="6">
                  <c:v>1197</c:v>
                </c:pt>
                <c:pt idx="7">
                  <c:v>932</c:v>
                </c:pt>
                <c:pt idx="8">
                  <c:v>906</c:v>
                </c:pt>
                <c:pt idx="9">
                  <c:v>1219</c:v>
                </c:pt>
                <c:pt idx="10">
                  <c:v>937</c:v>
                </c:pt>
                <c:pt idx="11">
                  <c:v>1132</c:v>
                </c:pt>
                <c:pt idx="12">
                  <c:v>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F-47EC-88FB-12780F1521CA}"/>
            </c:ext>
          </c:extLst>
        </c:ser>
        <c:ser>
          <c:idx val="0"/>
          <c:order val="2"/>
          <c:tx>
            <c:strRef>
              <c:f>'Viajeros entr evol mensu TF'!$I$565:$J$565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DF-47EC-88FB-12780F1521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TF'!$I$567:$I$579</c:f>
              <c:numCache>
                <c:formatCode>#,##0</c:formatCode>
                <c:ptCount val="13"/>
                <c:pt idx="0">
                  <c:v>1124</c:v>
                </c:pt>
                <c:pt idx="1">
                  <c:v>1077</c:v>
                </c:pt>
                <c:pt idx="2">
                  <c:v>1284</c:v>
                </c:pt>
                <c:pt idx="3">
                  <c:v>1253</c:v>
                </c:pt>
                <c:pt idx="4">
                  <c:v>1163</c:v>
                </c:pt>
                <c:pt idx="5">
                  <c:v>1386</c:v>
                </c:pt>
                <c:pt idx="6">
                  <c:v>1445</c:v>
                </c:pt>
                <c:pt idx="7">
                  <c:v>1294</c:v>
                </c:pt>
                <c:pt idx="8">
                  <c:v>1137</c:v>
                </c:pt>
                <c:pt idx="9">
                  <c:v>1452</c:v>
                </c:pt>
                <c:pt idx="10">
                  <c:v>1083</c:v>
                </c:pt>
                <c:pt idx="11">
                  <c:v>1544</c:v>
                </c:pt>
                <c:pt idx="12">
                  <c:v>15242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DF-47EC-88FB-12780F1521CA}"/>
            </c:ext>
          </c:extLst>
        </c:ser>
        <c:ser>
          <c:idx val="1"/>
          <c:order val="3"/>
          <c:tx>
            <c:strRef>
              <c:f>'Viajeros entr evol mensu TF'!$K$565:$L$565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DF-47EC-88FB-12780F1521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DF-47EC-88FB-12780F1521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TF'!$K$567:$K$579</c:f>
              <c:numCache>
                <c:formatCode>#,##0</c:formatCode>
                <c:ptCount val="13"/>
                <c:pt idx="0">
                  <c:v>1688</c:v>
                </c:pt>
                <c:pt idx="1">
                  <c:v>1238</c:v>
                </c:pt>
                <c:pt idx="2">
                  <c:v>1409</c:v>
                </c:pt>
                <c:pt idx="3">
                  <c:v>1445</c:v>
                </c:pt>
                <c:pt idx="4">
                  <c:v>1867</c:v>
                </c:pt>
                <c:pt idx="5">
                  <c:v>1746</c:v>
                </c:pt>
                <c:pt idx="6">
                  <c:v>1994</c:v>
                </c:pt>
                <c:pt idx="7">
                  <c:v>1406</c:v>
                </c:pt>
                <c:pt idx="8">
                  <c:v>1281</c:v>
                </c:pt>
                <c:pt idx="9">
                  <c:v>2258</c:v>
                </c:pt>
                <c:pt idx="10">
                  <c:v>1761</c:v>
                </c:pt>
                <c:pt idx="12">
                  <c:v>18093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DF-47EC-88FB-12780F152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DF-47EC-88FB-12780F1521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DF-47EC-88FB-12780F1521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DF-47EC-88FB-12780F1521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DF-47EC-88FB-12780F1521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DF-47EC-88FB-12780F1521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DF-47EC-88FB-12780F1521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DF-47EC-88FB-12780F1521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DF-47EC-88FB-12780F1521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DF-47EC-88FB-12780F1521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DF-47EC-88FB-12780F1521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DF-47EC-88FB-12780F1521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DF-47EC-88FB-12780F1521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DF-47EC-88FB-12780F1521C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TF'!$L$567:$L$579</c:f>
              <c:numCache>
                <c:formatCode>0.0%</c:formatCode>
                <c:ptCount val="13"/>
                <c:pt idx="0">
                  <c:v>0.50177935943060503</c:v>
                </c:pt>
                <c:pt idx="1">
                  <c:v>0.14948932219127209</c:v>
                </c:pt>
                <c:pt idx="2">
                  <c:v>9.7352024922118474E-2</c:v>
                </c:pt>
                <c:pt idx="3">
                  <c:v>0.15323224261771751</c:v>
                </c:pt>
                <c:pt idx="4">
                  <c:v>0.60533104041272567</c:v>
                </c:pt>
                <c:pt idx="5">
                  <c:v>0.25974025974025983</c:v>
                </c:pt>
                <c:pt idx="6">
                  <c:v>0.37993079584775091</c:v>
                </c:pt>
                <c:pt idx="7">
                  <c:v>8.6553323029366247E-2</c:v>
                </c:pt>
                <c:pt idx="8">
                  <c:v>0.12664907651715041</c:v>
                </c:pt>
                <c:pt idx="9">
                  <c:v>0.55509641873278226</c:v>
                </c:pt>
                <c:pt idx="10">
                  <c:v>0.62603878116343492</c:v>
                </c:pt>
                <c:pt idx="12">
                  <c:v>0.32084975908891811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DF-47EC-88FB-12780F1521CA}"/>
            </c:ext>
          </c:extLst>
        </c:ser>
        <c:ser>
          <c:idx val="4"/>
          <c:order val="5"/>
          <c:tx>
            <c:strRef>
              <c:f>'Viajeros entr evol mensu TF'!$M$566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TF'!$M$567:$M$579</c:f>
              <c:numCache>
                <c:formatCode>0.0%</c:formatCode>
                <c:ptCount val="13"/>
                <c:pt idx="0">
                  <c:v>1.0460606060606059</c:v>
                </c:pt>
                <c:pt idx="1">
                  <c:v>0.72423398328690802</c:v>
                </c:pt>
                <c:pt idx="2">
                  <c:v>0.69963811821471644</c:v>
                </c:pt>
                <c:pt idx="3">
                  <c:v>1.3231511254019295</c:v>
                </c:pt>
                <c:pt idx="4">
                  <c:v>1.9682034976152623</c:v>
                </c:pt>
                <c:pt idx="5">
                  <c:v>0.68695652173913047</c:v>
                </c:pt>
                <c:pt idx="6">
                  <c:v>0.67281879194630867</c:v>
                </c:pt>
                <c:pt idx="7">
                  <c:v>0.52</c:v>
                </c:pt>
                <c:pt idx="8">
                  <c:v>0.39542483660130712</c:v>
                </c:pt>
                <c:pt idx="9">
                  <c:v>1.0251121076233183</c:v>
                </c:pt>
                <c:pt idx="10">
                  <c:v>1.071764705882353</c:v>
                </c:pt>
                <c:pt idx="12">
                  <c:v>0.87336922758335067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DF-47EC-88FB-12780F152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5F-48FE-B074-A853D6032AE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GC'!$C$590:$C$602</c:f>
              <c:numCache>
                <c:formatCode>#,##0</c:formatCode>
                <c:ptCount val="13"/>
                <c:pt idx="0">
                  <c:v>974</c:v>
                </c:pt>
                <c:pt idx="1">
                  <c:v>315</c:v>
                </c:pt>
                <c:pt idx="2">
                  <c:v>357</c:v>
                </c:pt>
                <c:pt idx="3">
                  <c:v>369</c:v>
                </c:pt>
                <c:pt idx="4">
                  <c:v>678</c:v>
                </c:pt>
                <c:pt idx="5">
                  <c:v>352</c:v>
                </c:pt>
                <c:pt idx="6">
                  <c:v>554</c:v>
                </c:pt>
                <c:pt idx="7">
                  <c:v>388</c:v>
                </c:pt>
                <c:pt idx="8">
                  <c:v>345</c:v>
                </c:pt>
                <c:pt idx="9">
                  <c:v>675</c:v>
                </c:pt>
                <c:pt idx="10">
                  <c:v>472</c:v>
                </c:pt>
                <c:pt idx="11">
                  <c:v>613</c:v>
                </c:pt>
                <c:pt idx="12">
                  <c:v>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F-48FE-B074-A853D6032AE0}"/>
            </c:ext>
          </c:extLst>
        </c:ser>
        <c:ser>
          <c:idx val="5"/>
          <c:order val="1"/>
          <c:tx>
            <c:strRef>
              <c:f>'Viajeros entr evol mensu GC'!$G$588:$H$588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5F-48FE-B074-A853D6032AE0}"/>
              </c:ext>
            </c:extLst>
          </c:dPt>
          <c:val>
            <c:numRef>
              <c:f>'Viajeros entr evol mensu GC'!$G$590:$G$602</c:f>
              <c:numCache>
                <c:formatCode>#,##0</c:formatCode>
                <c:ptCount val="13"/>
                <c:pt idx="0">
                  <c:v>173</c:v>
                </c:pt>
                <c:pt idx="1">
                  <c:v>101</c:v>
                </c:pt>
                <c:pt idx="2">
                  <c:v>140</c:v>
                </c:pt>
                <c:pt idx="3">
                  <c:v>184</c:v>
                </c:pt>
                <c:pt idx="4">
                  <c:v>161</c:v>
                </c:pt>
                <c:pt idx="5">
                  <c:v>141</c:v>
                </c:pt>
                <c:pt idx="6">
                  <c:v>237</c:v>
                </c:pt>
                <c:pt idx="7">
                  <c:v>192</c:v>
                </c:pt>
                <c:pt idx="8">
                  <c:v>222</c:v>
                </c:pt>
                <c:pt idx="9">
                  <c:v>266</c:v>
                </c:pt>
                <c:pt idx="10">
                  <c:v>319</c:v>
                </c:pt>
                <c:pt idx="11">
                  <c:v>328</c:v>
                </c:pt>
                <c:pt idx="12">
                  <c:v>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5F-48FE-B074-A853D6032AE0}"/>
            </c:ext>
          </c:extLst>
        </c:ser>
        <c:ser>
          <c:idx val="0"/>
          <c:order val="2"/>
          <c:tx>
            <c:strRef>
              <c:f>'Viajeros entr evol mensu GC'!$I$588:$J$588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5F-48FE-B074-A853D6032AE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GC'!$I$590:$I$602</c:f>
              <c:numCache>
                <c:formatCode>#,##0</c:formatCode>
                <c:ptCount val="13"/>
                <c:pt idx="0">
                  <c:v>337</c:v>
                </c:pt>
                <c:pt idx="1">
                  <c:v>287</c:v>
                </c:pt>
                <c:pt idx="2">
                  <c:v>182</c:v>
                </c:pt>
                <c:pt idx="3">
                  <c:v>258</c:v>
                </c:pt>
                <c:pt idx="4">
                  <c:v>184</c:v>
                </c:pt>
                <c:pt idx="5">
                  <c:v>199</c:v>
                </c:pt>
                <c:pt idx="6">
                  <c:v>307</c:v>
                </c:pt>
                <c:pt idx="7">
                  <c:v>267</c:v>
                </c:pt>
                <c:pt idx="8">
                  <c:v>241</c:v>
                </c:pt>
                <c:pt idx="9">
                  <c:v>244</c:v>
                </c:pt>
                <c:pt idx="10">
                  <c:v>253</c:v>
                </c:pt>
                <c:pt idx="11">
                  <c:v>440</c:v>
                </c:pt>
                <c:pt idx="12">
                  <c:v>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F-48FE-B074-A853D6032AE0}"/>
            </c:ext>
          </c:extLst>
        </c:ser>
        <c:ser>
          <c:idx val="1"/>
          <c:order val="3"/>
          <c:tx>
            <c:strRef>
              <c:f>'Viajeros entr evol mensu GC'!$K$588:$L$588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5F-48FE-B074-A853D6032A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5F-48FE-B074-A853D6032AE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GC'!$K$590:$K$602</c:f>
              <c:numCache>
                <c:formatCode>#,##0</c:formatCode>
                <c:ptCount val="13"/>
                <c:pt idx="0">
                  <c:v>404</c:v>
                </c:pt>
                <c:pt idx="1">
                  <c:v>238</c:v>
                </c:pt>
                <c:pt idx="2">
                  <c:v>232</c:v>
                </c:pt>
                <c:pt idx="3">
                  <c:v>280</c:v>
                </c:pt>
                <c:pt idx="4">
                  <c:v>306</c:v>
                </c:pt>
                <c:pt idx="5">
                  <c:v>184</c:v>
                </c:pt>
                <c:pt idx="6">
                  <c:v>222</c:v>
                </c:pt>
                <c:pt idx="7">
                  <c:v>297</c:v>
                </c:pt>
                <c:pt idx="8">
                  <c:v>154</c:v>
                </c:pt>
                <c:pt idx="9">
                  <c:v>307</c:v>
                </c:pt>
                <c:pt idx="10">
                  <c:v>249</c:v>
                </c:pt>
                <c:pt idx="12">
                  <c:v>2873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5F-48FE-B074-A853D603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F-48FE-B074-A853D6032A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F-48FE-B074-A853D6032A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F-48FE-B074-A853D6032A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F-48FE-B074-A853D6032A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F-48FE-B074-A853D6032A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F-48FE-B074-A853D6032A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5F-48FE-B074-A853D6032A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5F-48FE-B074-A853D6032A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5F-48FE-B074-A853D6032A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5F-48FE-B074-A853D6032A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5F-48FE-B074-A853D6032A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5F-48FE-B074-A853D6032A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5F-48FE-B074-A853D6032AE0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GC'!$L$590:$L$602</c:f>
              <c:numCache>
                <c:formatCode>0.0%</c:formatCode>
                <c:ptCount val="13"/>
                <c:pt idx="0">
                  <c:v>0.19881305637982205</c:v>
                </c:pt>
                <c:pt idx="1">
                  <c:v>-0.17073170731707321</c:v>
                </c:pt>
                <c:pt idx="2">
                  <c:v>0.27472527472527464</c:v>
                </c:pt>
                <c:pt idx="3">
                  <c:v>8.5271317829457294E-2</c:v>
                </c:pt>
                <c:pt idx="4">
                  <c:v>0.66304347826086962</c:v>
                </c:pt>
                <c:pt idx="5">
                  <c:v>-7.5376884422110546E-2</c:v>
                </c:pt>
                <c:pt idx="6">
                  <c:v>-0.27687296416938112</c:v>
                </c:pt>
                <c:pt idx="7">
                  <c:v>0.11235955056179781</c:v>
                </c:pt>
                <c:pt idx="8">
                  <c:v>-0.36099585062240669</c:v>
                </c:pt>
                <c:pt idx="9">
                  <c:v>0.25819672131147531</c:v>
                </c:pt>
                <c:pt idx="10">
                  <c:v>-1.5810276679841917E-2</c:v>
                </c:pt>
                <c:pt idx="12">
                  <c:v>4.1319318593693311E-2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5F-48FE-B074-A853D6032AE0}"/>
            </c:ext>
          </c:extLst>
        </c:ser>
        <c:ser>
          <c:idx val="4"/>
          <c:order val="5"/>
          <c:tx>
            <c:strRef>
              <c:f>'Viajeros entr evol mensu GC'!$M$589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GC'!$M$590:$M$602</c:f>
              <c:numCache>
                <c:formatCode>0.0%</c:formatCode>
                <c:ptCount val="13"/>
                <c:pt idx="0">
                  <c:v>-0.58521560574948661</c:v>
                </c:pt>
                <c:pt idx="1">
                  <c:v>-0.24444444444444446</c:v>
                </c:pt>
                <c:pt idx="2">
                  <c:v>-0.35014005602240894</c:v>
                </c:pt>
                <c:pt idx="3">
                  <c:v>-0.24119241192411922</c:v>
                </c:pt>
                <c:pt idx="4">
                  <c:v>-0.54867256637168138</c:v>
                </c:pt>
                <c:pt idx="5">
                  <c:v>-0.47727272727272729</c:v>
                </c:pt>
                <c:pt idx="6">
                  <c:v>-0.59927797833935026</c:v>
                </c:pt>
                <c:pt idx="7">
                  <c:v>-0.23453608247422686</c:v>
                </c:pt>
                <c:pt idx="8">
                  <c:v>-0.55362318840579716</c:v>
                </c:pt>
                <c:pt idx="9">
                  <c:v>-0.54518518518518522</c:v>
                </c:pt>
                <c:pt idx="10">
                  <c:v>-0.47245762711864403</c:v>
                </c:pt>
                <c:pt idx="12">
                  <c:v>-0.47563423982478559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5F-48FE-B074-A853D603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F0-48B4-8C98-CF7BF89549C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GC'!$C$613:$C$625</c:f>
              <c:numCache>
                <c:formatCode>#,##0</c:formatCode>
                <c:ptCount val="13"/>
                <c:pt idx="0">
                  <c:v>441</c:v>
                </c:pt>
                <c:pt idx="1">
                  <c:v>589</c:v>
                </c:pt>
                <c:pt idx="2">
                  <c:v>449</c:v>
                </c:pt>
                <c:pt idx="3">
                  <c:v>472</c:v>
                </c:pt>
                <c:pt idx="4">
                  <c:v>687</c:v>
                </c:pt>
                <c:pt idx="5">
                  <c:v>737</c:v>
                </c:pt>
                <c:pt idx="6">
                  <c:v>652</c:v>
                </c:pt>
                <c:pt idx="7">
                  <c:v>816</c:v>
                </c:pt>
                <c:pt idx="8">
                  <c:v>694</c:v>
                </c:pt>
                <c:pt idx="9">
                  <c:v>955</c:v>
                </c:pt>
                <c:pt idx="10">
                  <c:v>678</c:v>
                </c:pt>
                <c:pt idx="11">
                  <c:v>754</c:v>
                </c:pt>
                <c:pt idx="12">
                  <c:v>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F0-48B4-8C98-CF7BF89549C5}"/>
            </c:ext>
          </c:extLst>
        </c:ser>
        <c:ser>
          <c:idx val="5"/>
          <c:order val="1"/>
          <c:tx>
            <c:strRef>
              <c:f>'Viajeros entr evol mensu GC'!$G$611:$H$611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F0-48B4-8C98-CF7BF89549C5}"/>
              </c:ext>
            </c:extLst>
          </c:dPt>
          <c:val>
            <c:numRef>
              <c:f>'Viajeros entr evol mensu GC'!$G$613:$G$625</c:f>
              <c:numCache>
                <c:formatCode>#,##0</c:formatCode>
                <c:ptCount val="13"/>
                <c:pt idx="0">
                  <c:v>413</c:v>
                </c:pt>
                <c:pt idx="1">
                  <c:v>645</c:v>
                </c:pt>
                <c:pt idx="2">
                  <c:v>773</c:v>
                </c:pt>
                <c:pt idx="3">
                  <c:v>609</c:v>
                </c:pt>
                <c:pt idx="4">
                  <c:v>510</c:v>
                </c:pt>
                <c:pt idx="5">
                  <c:v>467</c:v>
                </c:pt>
                <c:pt idx="6">
                  <c:v>853</c:v>
                </c:pt>
                <c:pt idx="7">
                  <c:v>567</c:v>
                </c:pt>
                <c:pt idx="8">
                  <c:v>728</c:v>
                </c:pt>
                <c:pt idx="9">
                  <c:v>1015</c:v>
                </c:pt>
                <c:pt idx="10">
                  <c:v>904</c:v>
                </c:pt>
                <c:pt idx="11">
                  <c:v>1001</c:v>
                </c:pt>
                <c:pt idx="12">
                  <c:v>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F0-48B4-8C98-CF7BF89549C5}"/>
            </c:ext>
          </c:extLst>
        </c:ser>
        <c:ser>
          <c:idx val="0"/>
          <c:order val="2"/>
          <c:tx>
            <c:strRef>
              <c:f>'Viajeros entr evol mensu GC'!$I$611:$J$611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F0-48B4-8C98-CF7BF89549C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GC'!$I$613:$I$625</c:f>
              <c:numCache>
                <c:formatCode>#,##0</c:formatCode>
                <c:ptCount val="13"/>
                <c:pt idx="0">
                  <c:v>668</c:v>
                </c:pt>
                <c:pt idx="1">
                  <c:v>818</c:v>
                </c:pt>
                <c:pt idx="2">
                  <c:v>1187</c:v>
                </c:pt>
                <c:pt idx="3">
                  <c:v>1034</c:v>
                </c:pt>
                <c:pt idx="4">
                  <c:v>1065</c:v>
                </c:pt>
                <c:pt idx="5">
                  <c:v>1001</c:v>
                </c:pt>
                <c:pt idx="6">
                  <c:v>1169</c:v>
                </c:pt>
                <c:pt idx="7">
                  <c:v>815</c:v>
                </c:pt>
                <c:pt idx="8">
                  <c:v>872</c:v>
                </c:pt>
                <c:pt idx="9">
                  <c:v>1318</c:v>
                </c:pt>
                <c:pt idx="10">
                  <c:v>890</c:v>
                </c:pt>
                <c:pt idx="11">
                  <c:v>1035</c:v>
                </c:pt>
                <c:pt idx="12">
                  <c:v>11872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F0-48B4-8C98-CF7BF89549C5}"/>
            </c:ext>
          </c:extLst>
        </c:ser>
        <c:ser>
          <c:idx val="1"/>
          <c:order val="3"/>
          <c:tx>
            <c:strRef>
              <c:f>'Viajeros entr evol mensu GC'!$K$611:$L$611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F0-48B4-8C98-CF7BF89549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F0-48B4-8C98-CF7BF89549C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GC'!$K$613:$K$625</c:f>
              <c:numCache>
                <c:formatCode>#,##0</c:formatCode>
                <c:ptCount val="13"/>
                <c:pt idx="0">
                  <c:v>736</c:v>
                </c:pt>
                <c:pt idx="1">
                  <c:v>1112</c:v>
                </c:pt>
                <c:pt idx="2">
                  <c:v>1176</c:v>
                </c:pt>
                <c:pt idx="3">
                  <c:v>912</c:v>
                </c:pt>
                <c:pt idx="4">
                  <c:v>956</c:v>
                </c:pt>
                <c:pt idx="5">
                  <c:v>956</c:v>
                </c:pt>
                <c:pt idx="6">
                  <c:v>1419</c:v>
                </c:pt>
                <c:pt idx="7">
                  <c:v>917</c:v>
                </c:pt>
                <c:pt idx="8">
                  <c:v>1047</c:v>
                </c:pt>
                <c:pt idx="9">
                  <c:v>2000</c:v>
                </c:pt>
                <c:pt idx="10">
                  <c:v>918</c:v>
                </c:pt>
                <c:pt idx="12">
                  <c:v>12149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F0-48B4-8C98-CF7BF8954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F0-48B4-8C98-CF7BF89549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F0-48B4-8C98-CF7BF89549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F0-48B4-8C98-CF7BF89549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F0-48B4-8C98-CF7BF89549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F0-48B4-8C98-CF7BF89549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F0-48B4-8C98-CF7BF89549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F0-48B4-8C98-CF7BF89549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F0-48B4-8C98-CF7BF89549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F0-48B4-8C98-CF7BF89549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F0-48B4-8C98-CF7BF89549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F0-48B4-8C98-CF7BF89549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F0-48B4-8C98-CF7BF89549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F0-48B4-8C98-CF7BF89549C5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GC'!$L$613:$L$625</c:f>
              <c:numCache>
                <c:formatCode>0.0%</c:formatCode>
                <c:ptCount val="13"/>
                <c:pt idx="0">
                  <c:v>0.10179640718562877</c:v>
                </c:pt>
                <c:pt idx="1">
                  <c:v>0.35941320293398538</c:v>
                </c:pt>
                <c:pt idx="2">
                  <c:v>-9.2670598146588068E-3</c:v>
                </c:pt>
                <c:pt idx="3">
                  <c:v>-0.11798839458413923</c:v>
                </c:pt>
                <c:pt idx="4">
                  <c:v>-0.1023474178403756</c:v>
                </c:pt>
                <c:pt idx="5">
                  <c:v>-4.4955044955044987E-2</c:v>
                </c:pt>
                <c:pt idx="6">
                  <c:v>0.21385799828913599</c:v>
                </c:pt>
                <c:pt idx="7">
                  <c:v>0.12515337423312878</c:v>
                </c:pt>
                <c:pt idx="8">
                  <c:v>0.20068807339449535</c:v>
                </c:pt>
                <c:pt idx="9">
                  <c:v>0.51745068285280738</c:v>
                </c:pt>
                <c:pt idx="10">
                  <c:v>3.1460674157303359E-2</c:v>
                </c:pt>
                <c:pt idx="12">
                  <c:v>0.12106671588077877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F0-48B4-8C98-CF7BF89549C5}"/>
            </c:ext>
          </c:extLst>
        </c:ser>
        <c:ser>
          <c:idx val="4"/>
          <c:order val="5"/>
          <c:tx>
            <c:strRef>
              <c:f>'Viajeros entr evol mensu GC'!$M$612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GC'!$M$613:$M$625</c:f>
              <c:numCache>
                <c:formatCode>0.0%</c:formatCode>
                <c:ptCount val="13"/>
                <c:pt idx="0">
                  <c:v>0.66893424036281179</c:v>
                </c:pt>
                <c:pt idx="1">
                  <c:v>0.88794567062818341</c:v>
                </c:pt>
                <c:pt idx="2">
                  <c:v>1.6191536748329622</c:v>
                </c:pt>
                <c:pt idx="3">
                  <c:v>0.93220338983050843</c:v>
                </c:pt>
                <c:pt idx="4">
                  <c:v>0.3915574963609898</c:v>
                </c:pt>
                <c:pt idx="5">
                  <c:v>0.2971506105834465</c:v>
                </c:pt>
                <c:pt idx="6">
                  <c:v>1.1763803680981595</c:v>
                </c:pt>
                <c:pt idx="7">
                  <c:v>0.12377450980392157</c:v>
                </c:pt>
                <c:pt idx="8">
                  <c:v>0.5086455331412103</c:v>
                </c:pt>
                <c:pt idx="9">
                  <c:v>1.0942408376963351</c:v>
                </c:pt>
                <c:pt idx="10">
                  <c:v>0.35398230088495586</c:v>
                </c:pt>
                <c:pt idx="12">
                  <c:v>0.69442119944211989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F0-48B4-8C98-CF7BF8954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CD-4801-81F1-C393A4877AD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GC'!$C$635:$C$647</c:f>
              <c:numCache>
                <c:formatCode>#,##0</c:formatCode>
                <c:ptCount val="13"/>
                <c:pt idx="0">
                  <c:v>386</c:v>
                </c:pt>
                <c:pt idx="1">
                  <c:v>352</c:v>
                </c:pt>
                <c:pt idx="2">
                  <c:v>343</c:v>
                </c:pt>
                <c:pt idx="3">
                  <c:v>584</c:v>
                </c:pt>
                <c:pt idx="4">
                  <c:v>483</c:v>
                </c:pt>
                <c:pt idx="5">
                  <c:v>605</c:v>
                </c:pt>
                <c:pt idx="6">
                  <c:v>690</c:v>
                </c:pt>
                <c:pt idx="7">
                  <c:v>545</c:v>
                </c:pt>
                <c:pt idx="8">
                  <c:v>544</c:v>
                </c:pt>
                <c:pt idx="9">
                  <c:v>500</c:v>
                </c:pt>
                <c:pt idx="10">
                  <c:v>335</c:v>
                </c:pt>
                <c:pt idx="11">
                  <c:v>371</c:v>
                </c:pt>
                <c:pt idx="12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CD-4801-81F1-C393A4877ADC}"/>
            </c:ext>
          </c:extLst>
        </c:ser>
        <c:ser>
          <c:idx val="5"/>
          <c:order val="1"/>
          <c:tx>
            <c:strRef>
              <c:f>'Viajeros entr evol mensu GC'!$G$633:$H$633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CD-4801-81F1-C393A4877ADC}"/>
              </c:ext>
            </c:extLst>
          </c:dPt>
          <c:val>
            <c:numRef>
              <c:f>'Viajeros entr evol mensu GC'!$G$635:$G$647</c:f>
              <c:numCache>
                <c:formatCode>#,##0</c:formatCode>
                <c:ptCount val="13"/>
                <c:pt idx="0">
                  <c:v>138</c:v>
                </c:pt>
                <c:pt idx="1">
                  <c:v>107</c:v>
                </c:pt>
                <c:pt idx="2">
                  <c:v>92</c:v>
                </c:pt>
                <c:pt idx="3">
                  <c:v>148</c:v>
                </c:pt>
                <c:pt idx="4">
                  <c:v>201</c:v>
                </c:pt>
                <c:pt idx="5">
                  <c:v>274</c:v>
                </c:pt>
                <c:pt idx="6">
                  <c:v>398</c:v>
                </c:pt>
                <c:pt idx="7">
                  <c:v>503</c:v>
                </c:pt>
                <c:pt idx="8">
                  <c:v>353</c:v>
                </c:pt>
                <c:pt idx="9">
                  <c:v>317</c:v>
                </c:pt>
                <c:pt idx="10">
                  <c:v>483</c:v>
                </c:pt>
                <c:pt idx="11">
                  <c:v>608</c:v>
                </c:pt>
                <c:pt idx="12">
                  <c:v>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D-4801-81F1-C393A4877ADC}"/>
            </c:ext>
          </c:extLst>
        </c:ser>
        <c:ser>
          <c:idx val="0"/>
          <c:order val="2"/>
          <c:tx>
            <c:strRef>
              <c:f>'Viajeros entr evol mensu GC'!$I$633:$J$633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CD-4801-81F1-C393A4877AD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GC'!$I$635:$I$647</c:f>
              <c:numCache>
                <c:formatCode>#,##0</c:formatCode>
                <c:ptCount val="13"/>
                <c:pt idx="0">
                  <c:v>594</c:v>
                </c:pt>
                <c:pt idx="1">
                  <c:v>799</c:v>
                </c:pt>
                <c:pt idx="2">
                  <c:v>663</c:v>
                </c:pt>
                <c:pt idx="3">
                  <c:v>692</c:v>
                </c:pt>
                <c:pt idx="4">
                  <c:v>706</c:v>
                </c:pt>
                <c:pt idx="5">
                  <c:v>768</c:v>
                </c:pt>
                <c:pt idx="6">
                  <c:v>836</c:v>
                </c:pt>
                <c:pt idx="7">
                  <c:v>759</c:v>
                </c:pt>
                <c:pt idx="8">
                  <c:v>604</c:v>
                </c:pt>
                <c:pt idx="9">
                  <c:v>639</c:v>
                </c:pt>
                <c:pt idx="10">
                  <c:v>739</c:v>
                </c:pt>
                <c:pt idx="11">
                  <c:v>1087</c:v>
                </c:pt>
                <c:pt idx="12">
                  <c:v>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CD-4801-81F1-C393A4877ADC}"/>
            </c:ext>
          </c:extLst>
        </c:ser>
        <c:ser>
          <c:idx val="1"/>
          <c:order val="3"/>
          <c:tx>
            <c:strRef>
              <c:f>'Viajeros entr evol mensu GC'!$K$633:$L$633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CD-4801-81F1-C393A4877A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CD-4801-81F1-C393A4877AD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GC'!$K$635:$K$647</c:f>
              <c:numCache>
                <c:formatCode>#,##0</c:formatCode>
                <c:ptCount val="13"/>
                <c:pt idx="0">
                  <c:v>860</c:v>
                </c:pt>
                <c:pt idx="1">
                  <c:v>958</c:v>
                </c:pt>
                <c:pt idx="2">
                  <c:v>623</c:v>
                </c:pt>
                <c:pt idx="3">
                  <c:v>830</c:v>
                </c:pt>
                <c:pt idx="4">
                  <c:v>1169</c:v>
                </c:pt>
                <c:pt idx="5">
                  <c:v>1113</c:v>
                </c:pt>
                <c:pt idx="6">
                  <c:v>1126</c:v>
                </c:pt>
                <c:pt idx="7">
                  <c:v>1093</c:v>
                </c:pt>
                <c:pt idx="8">
                  <c:v>832</c:v>
                </c:pt>
                <c:pt idx="9">
                  <c:v>864</c:v>
                </c:pt>
                <c:pt idx="10">
                  <c:v>717</c:v>
                </c:pt>
                <c:pt idx="12">
                  <c:v>10185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CD-4801-81F1-C393A4877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CD-4801-81F1-C393A4877A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CD-4801-81F1-C393A4877A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CD-4801-81F1-C393A4877A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CD-4801-81F1-C393A4877A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CD-4801-81F1-C393A4877A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CD-4801-81F1-C393A4877A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CD-4801-81F1-C393A4877A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CD-4801-81F1-C393A4877A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CD-4801-81F1-C393A4877A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CD-4801-81F1-C393A4877A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CD-4801-81F1-C393A4877A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CD-4801-81F1-C393A4877A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CD-4801-81F1-C393A4877ADC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GC'!$L$635:$L$647</c:f>
              <c:numCache>
                <c:formatCode>0.0%</c:formatCode>
                <c:ptCount val="13"/>
                <c:pt idx="0">
                  <c:v>0.44781144781144788</c:v>
                </c:pt>
                <c:pt idx="1">
                  <c:v>0.19899874843554444</c:v>
                </c:pt>
                <c:pt idx="2">
                  <c:v>-6.0331825037707398E-2</c:v>
                </c:pt>
                <c:pt idx="3">
                  <c:v>0.199421965317919</c:v>
                </c:pt>
                <c:pt idx="4">
                  <c:v>0.65580736543909346</c:v>
                </c:pt>
                <c:pt idx="5">
                  <c:v>0.44921875</c:v>
                </c:pt>
                <c:pt idx="6">
                  <c:v>0.34688995215311014</c:v>
                </c:pt>
                <c:pt idx="7">
                  <c:v>0.44005270092226612</c:v>
                </c:pt>
                <c:pt idx="8">
                  <c:v>0.3774834437086092</c:v>
                </c:pt>
                <c:pt idx="9">
                  <c:v>0.352112676056338</c:v>
                </c:pt>
                <c:pt idx="10">
                  <c:v>-2.976995940460081E-2</c:v>
                </c:pt>
                <c:pt idx="12">
                  <c:v>0.30593665854596752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CD-4801-81F1-C393A4877ADC}"/>
            </c:ext>
          </c:extLst>
        </c:ser>
        <c:ser>
          <c:idx val="4"/>
          <c:order val="5"/>
          <c:tx>
            <c:strRef>
              <c:f>'Viajeros entr evol mensu GC'!$M$634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GC'!$M$635:$M$647</c:f>
              <c:numCache>
                <c:formatCode>0.0%</c:formatCode>
                <c:ptCount val="13"/>
                <c:pt idx="0">
                  <c:v>1.2279792746113989</c:v>
                </c:pt>
                <c:pt idx="1">
                  <c:v>1.7215909090909092</c:v>
                </c:pt>
                <c:pt idx="2">
                  <c:v>0.81632653061224492</c:v>
                </c:pt>
                <c:pt idx="3">
                  <c:v>0.42123287671232879</c:v>
                </c:pt>
                <c:pt idx="4">
                  <c:v>1.4202898550724639</c:v>
                </c:pt>
                <c:pt idx="5">
                  <c:v>0.83966942148760326</c:v>
                </c:pt>
                <c:pt idx="6">
                  <c:v>0.63188405797101455</c:v>
                </c:pt>
                <c:pt idx="7">
                  <c:v>1.0055045871559631</c:v>
                </c:pt>
                <c:pt idx="8">
                  <c:v>0.52941176470588225</c:v>
                </c:pt>
                <c:pt idx="9">
                  <c:v>0.72799999999999998</c:v>
                </c:pt>
                <c:pt idx="10">
                  <c:v>1.1402985074626866</c:v>
                </c:pt>
                <c:pt idx="12">
                  <c:v>0.89770821688093916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CD-4801-81F1-C393A4877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1-4517-8B2D-921A1CDA3D9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GC'!$C$660:$C$672</c:f>
              <c:numCache>
                <c:formatCode>#,##0</c:formatCode>
                <c:ptCount val="13"/>
                <c:pt idx="0">
                  <c:v>1222</c:v>
                </c:pt>
                <c:pt idx="1">
                  <c:v>831</c:v>
                </c:pt>
                <c:pt idx="2">
                  <c:v>1039</c:v>
                </c:pt>
                <c:pt idx="3">
                  <c:v>830</c:v>
                </c:pt>
                <c:pt idx="4">
                  <c:v>1055</c:v>
                </c:pt>
                <c:pt idx="5">
                  <c:v>862</c:v>
                </c:pt>
                <c:pt idx="6">
                  <c:v>985</c:v>
                </c:pt>
                <c:pt idx="7">
                  <c:v>744</c:v>
                </c:pt>
                <c:pt idx="8">
                  <c:v>869</c:v>
                </c:pt>
                <c:pt idx="9">
                  <c:v>941</c:v>
                </c:pt>
                <c:pt idx="10">
                  <c:v>1050</c:v>
                </c:pt>
                <c:pt idx="11">
                  <c:v>883</c:v>
                </c:pt>
                <c:pt idx="12">
                  <c:v>11311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1-4517-8B2D-921A1CDA3D92}"/>
            </c:ext>
          </c:extLst>
        </c:ser>
        <c:ser>
          <c:idx val="5"/>
          <c:order val="1"/>
          <c:tx>
            <c:strRef>
              <c:f>'Viajeros entr evol mensu GC'!$G$658:$H$658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1-4517-8B2D-921A1CDA3D92}"/>
              </c:ext>
            </c:extLst>
          </c:dPt>
          <c:val>
            <c:numRef>
              <c:f>'Viajeros entr evol mensu GC'!$G$660:$G$672</c:f>
              <c:numCache>
                <c:formatCode>#,##0</c:formatCode>
                <c:ptCount val="13"/>
                <c:pt idx="0">
                  <c:v>136</c:v>
                </c:pt>
                <c:pt idx="1">
                  <c:v>151</c:v>
                </c:pt>
                <c:pt idx="2">
                  <c:v>114</c:v>
                </c:pt>
                <c:pt idx="3">
                  <c:v>193</c:v>
                </c:pt>
                <c:pt idx="4">
                  <c:v>189</c:v>
                </c:pt>
                <c:pt idx="5">
                  <c:v>358</c:v>
                </c:pt>
                <c:pt idx="6">
                  <c:v>701</c:v>
                </c:pt>
                <c:pt idx="7">
                  <c:v>665</c:v>
                </c:pt>
                <c:pt idx="8">
                  <c:v>505</c:v>
                </c:pt>
                <c:pt idx="9">
                  <c:v>747</c:v>
                </c:pt>
                <c:pt idx="10">
                  <c:v>720</c:v>
                </c:pt>
                <c:pt idx="11">
                  <c:v>937</c:v>
                </c:pt>
                <c:pt idx="12">
                  <c:v>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81-4517-8B2D-921A1CDA3D92}"/>
            </c:ext>
          </c:extLst>
        </c:ser>
        <c:ser>
          <c:idx val="0"/>
          <c:order val="2"/>
          <c:tx>
            <c:strRef>
              <c:f>'Viajeros entr evol mensu GC'!$I$658:$J$658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81-4517-8B2D-921A1CDA3D9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GC'!$I$660:$I$672</c:f>
              <c:numCache>
                <c:formatCode>#,##0</c:formatCode>
                <c:ptCount val="13"/>
                <c:pt idx="0">
                  <c:v>673</c:v>
                </c:pt>
                <c:pt idx="1">
                  <c:v>885</c:v>
                </c:pt>
                <c:pt idx="2">
                  <c:v>974</c:v>
                </c:pt>
                <c:pt idx="3">
                  <c:v>857</c:v>
                </c:pt>
                <c:pt idx="4">
                  <c:v>1117</c:v>
                </c:pt>
                <c:pt idx="5">
                  <c:v>1022</c:v>
                </c:pt>
                <c:pt idx="6">
                  <c:v>996</c:v>
                </c:pt>
                <c:pt idx="7">
                  <c:v>901</c:v>
                </c:pt>
                <c:pt idx="8">
                  <c:v>838</c:v>
                </c:pt>
                <c:pt idx="9">
                  <c:v>933</c:v>
                </c:pt>
                <c:pt idx="10">
                  <c:v>1064</c:v>
                </c:pt>
                <c:pt idx="11">
                  <c:v>1351</c:v>
                </c:pt>
                <c:pt idx="12">
                  <c:v>11611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81-4517-8B2D-921A1CDA3D92}"/>
            </c:ext>
          </c:extLst>
        </c:ser>
        <c:ser>
          <c:idx val="1"/>
          <c:order val="3"/>
          <c:tx>
            <c:strRef>
              <c:f>'Viajeros entr evol mensu GC'!$K$658:$L$658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81-4517-8B2D-921A1CDA3D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81-4517-8B2D-921A1CDA3D9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GC'!$K$660:$K$672</c:f>
              <c:numCache>
                <c:formatCode>#,##0</c:formatCode>
                <c:ptCount val="13"/>
                <c:pt idx="0">
                  <c:v>1126</c:v>
                </c:pt>
                <c:pt idx="1">
                  <c:v>1517</c:v>
                </c:pt>
                <c:pt idx="2">
                  <c:v>1446</c:v>
                </c:pt>
                <c:pt idx="3">
                  <c:v>1465</c:v>
                </c:pt>
                <c:pt idx="4">
                  <c:v>1055</c:v>
                </c:pt>
                <c:pt idx="5">
                  <c:v>920</c:v>
                </c:pt>
                <c:pt idx="6">
                  <c:v>978</c:v>
                </c:pt>
                <c:pt idx="7">
                  <c:v>805</c:v>
                </c:pt>
                <c:pt idx="8">
                  <c:v>981</c:v>
                </c:pt>
                <c:pt idx="9">
                  <c:v>1341</c:v>
                </c:pt>
                <c:pt idx="10">
                  <c:v>1367</c:v>
                </c:pt>
                <c:pt idx="12">
                  <c:v>13001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81-4517-8B2D-921A1CDA3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81-4517-8B2D-921A1CDA3D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81-4517-8B2D-921A1CDA3D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81-4517-8B2D-921A1CDA3D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81-4517-8B2D-921A1CDA3D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81-4517-8B2D-921A1CDA3D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81-4517-8B2D-921A1CDA3D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81-4517-8B2D-921A1CDA3D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81-4517-8B2D-921A1CDA3D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81-4517-8B2D-921A1CDA3D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81-4517-8B2D-921A1CDA3D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81-4517-8B2D-921A1CDA3D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81-4517-8B2D-921A1CDA3D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81-4517-8B2D-921A1CDA3D92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GC'!$L$660:$L$672</c:f>
              <c:numCache>
                <c:formatCode>0.0%</c:formatCode>
                <c:ptCount val="13"/>
                <c:pt idx="0">
                  <c:v>0.6731054977711739</c:v>
                </c:pt>
                <c:pt idx="1">
                  <c:v>0.71412429378531073</c:v>
                </c:pt>
                <c:pt idx="2">
                  <c:v>0.48459958932238201</c:v>
                </c:pt>
                <c:pt idx="3">
                  <c:v>0.70945157526254365</c:v>
                </c:pt>
                <c:pt idx="4">
                  <c:v>-5.5505819158460201E-2</c:v>
                </c:pt>
                <c:pt idx="5">
                  <c:v>-9.9804305283757389E-2</c:v>
                </c:pt>
                <c:pt idx="6">
                  <c:v>-1.8072289156626509E-2</c:v>
                </c:pt>
                <c:pt idx="7">
                  <c:v>-0.10654827968923419</c:v>
                </c:pt>
                <c:pt idx="8">
                  <c:v>0.1706443914081146</c:v>
                </c:pt>
                <c:pt idx="9">
                  <c:v>0.43729903536977499</c:v>
                </c:pt>
                <c:pt idx="10">
                  <c:v>0.28477443609022557</c:v>
                </c:pt>
                <c:pt idx="12">
                  <c:v>0.26715399610136448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81-4517-8B2D-921A1CDA3D92}"/>
            </c:ext>
          </c:extLst>
        </c:ser>
        <c:ser>
          <c:idx val="4"/>
          <c:order val="5"/>
          <c:tx>
            <c:strRef>
              <c:f>'Viajeros entr evol mensu GC'!$M$659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GC'!$M$660:$M$672</c:f>
              <c:numCache>
                <c:formatCode>0.0%</c:formatCode>
                <c:ptCount val="13"/>
                <c:pt idx="0">
                  <c:v>-7.8559738134206247E-2</c:v>
                </c:pt>
                <c:pt idx="1">
                  <c:v>0.82551143200962707</c:v>
                </c:pt>
                <c:pt idx="2">
                  <c:v>0.39172281039461021</c:v>
                </c:pt>
                <c:pt idx="3">
                  <c:v>0.76506024096385539</c:v>
                </c:pt>
                <c:pt idx="4">
                  <c:v>0</c:v>
                </c:pt>
                <c:pt idx="5">
                  <c:v>6.728538283062635E-2</c:v>
                </c:pt>
                <c:pt idx="6">
                  <c:v>-7.1065989847716171E-3</c:v>
                </c:pt>
                <c:pt idx="7">
                  <c:v>8.1989247311827995E-2</c:v>
                </c:pt>
                <c:pt idx="8">
                  <c:v>0.12888377445339461</c:v>
                </c:pt>
                <c:pt idx="9">
                  <c:v>0.42507970244420834</c:v>
                </c:pt>
                <c:pt idx="10">
                  <c:v>0.3019047619047619</c:v>
                </c:pt>
                <c:pt idx="12">
                  <c:v>0.24673954737245873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81-4517-8B2D-921A1CDA3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5E-41F5-839D-5A03726457C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GC'!$C$684:$C$696</c:f>
              <c:numCache>
                <c:formatCode>#,##0</c:formatCode>
                <c:ptCount val="13"/>
                <c:pt idx="0">
                  <c:v>103781</c:v>
                </c:pt>
                <c:pt idx="1">
                  <c:v>101325</c:v>
                </c:pt>
                <c:pt idx="2">
                  <c:v>102568</c:v>
                </c:pt>
                <c:pt idx="3">
                  <c:v>71254</c:v>
                </c:pt>
                <c:pt idx="4">
                  <c:v>52542</c:v>
                </c:pt>
                <c:pt idx="5">
                  <c:v>53655</c:v>
                </c:pt>
                <c:pt idx="6">
                  <c:v>75100</c:v>
                </c:pt>
                <c:pt idx="7">
                  <c:v>68828</c:v>
                </c:pt>
                <c:pt idx="8">
                  <c:v>58993</c:v>
                </c:pt>
                <c:pt idx="9">
                  <c:v>90956</c:v>
                </c:pt>
                <c:pt idx="10">
                  <c:v>103604</c:v>
                </c:pt>
                <c:pt idx="11">
                  <c:v>98688</c:v>
                </c:pt>
                <c:pt idx="12">
                  <c:v>981294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E-41F5-839D-5A03726457C4}"/>
            </c:ext>
          </c:extLst>
        </c:ser>
        <c:ser>
          <c:idx val="5"/>
          <c:order val="1"/>
          <c:tx>
            <c:strRef>
              <c:f>'Viajeros entr evol mensu GC'!$G$682:$H$682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5E-41F5-839D-5A03726457C4}"/>
              </c:ext>
            </c:extLst>
          </c:dPt>
          <c:val>
            <c:numRef>
              <c:f>'Viajeros entr evol mensu GC'!$G$684:$G$696</c:f>
              <c:numCache>
                <c:formatCode>#,##0</c:formatCode>
                <c:ptCount val="13"/>
                <c:pt idx="0">
                  <c:v>11040</c:v>
                </c:pt>
                <c:pt idx="1">
                  <c:v>10886</c:v>
                </c:pt>
                <c:pt idx="2">
                  <c:v>14775</c:v>
                </c:pt>
                <c:pt idx="3">
                  <c:v>19501</c:v>
                </c:pt>
                <c:pt idx="4">
                  <c:v>18326</c:v>
                </c:pt>
                <c:pt idx="5">
                  <c:v>18424</c:v>
                </c:pt>
                <c:pt idx="6">
                  <c:v>34437</c:v>
                </c:pt>
                <c:pt idx="7">
                  <c:v>36475</c:v>
                </c:pt>
                <c:pt idx="8">
                  <c:v>33125</c:v>
                </c:pt>
                <c:pt idx="9">
                  <c:v>56288</c:v>
                </c:pt>
                <c:pt idx="10">
                  <c:v>61762</c:v>
                </c:pt>
                <c:pt idx="11">
                  <c:v>75823</c:v>
                </c:pt>
                <c:pt idx="12">
                  <c:v>390862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5E-41F5-839D-5A03726457C4}"/>
            </c:ext>
          </c:extLst>
        </c:ser>
        <c:ser>
          <c:idx val="0"/>
          <c:order val="2"/>
          <c:tx>
            <c:strRef>
              <c:f>'Viajeros entr evol mensu GC'!$I$682:$J$682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5E-41F5-839D-5A03726457C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GC'!$I$684:$I$696</c:f>
              <c:numCache>
                <c:formatCode>#,##0</c:formatCode>
                <c:ptCount val="13"/>
                <c:pt idx="0">
                  <c:v>65840</c:v>
                </c:pt>
                <c:pt idx="1">
                  <c:v>71535</c:v>
                </c:pt>
                <c:pt idx="2">
                  <c:v>73931</c:v>
                </c:pt>
                <c:pt idx="3">
                  <c:v>60586</c:v>
                </c:pt>
                <c:pt idx="4">
                  <c:v>48037</c:v>
                </c:pt>
                <c:pt idx="5">
                  <c:v>46625</c:v>
                </c:pt>
                <c:pt idx="6">
                  <c:v>62732</c:v>
                </c:pt>
                <c:pt idx="7">
                  <c:v>57271</c:v>
                </c:pt>
                <c:pt idx="8">
                  <c:v>52597</c:v>
                </c:pt>
                <c:pt idx="9">
                  <c:v>78761</c:v>
                </c:pt>
                <c:pt idx="10">
                  <c:v>88449</c:v>
                </c:pt>
                <c:pt idx="11">
                  <c:v>101006</c:v>
                </c:pt>
                <c:pt idx="12">
                  <c:v>807370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5E-41F5-839D-5A03726457C4}"/>
            </c:ext>
          </c:extLst>
        </c:ser>
        <c:ser>
          <c:idx val="1"/>
          <c:order val="3"/>
          <c:tx>
            <c:strRef>
              <c:f>'Viajeros entr evol mensu GC'!$K$682:$L$682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5E-41F5-839D-5A03726457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5E-41F5-839D-5A03726457C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GC'!$K$684:$K$696</c:f>
              <c:numCache>
                <c:formatCode>#,##0</c:formatCode>
                <c:ptCount val="13"/>
                <c:pt idx="0">
                  <c:v>100745</c:v>
                </c:pt>
                <c:pt idx="1">
                  <c:v>97184</c:v>
                </c:pt>
                <c:pt idx="2">
                  <c:v>90104</c:v>
                </c:pt>
                <c:pt idx="3">
                  <c:v>72564</c:v>
                </c:pt>
                <c:pt idx="4">
                  <c:v>57632</c:v>
                </c:pt>
                <c:pt idx="5">
                  <c:v>58859</c:v>
                </c:pt>
                <c:pt idx="6">
                  <c:v>76189</c:v>
                </c:pt>
                <c:pt idx="7">
                  <c:v>66349</c:v>
                </c:pt>
                <c:pt idx="8">
                  <c:v>58407</c:v>
                </c:pt>
                <c:pt idx="9">
                  <c:v>87783</c:v>
                </c:pt>
                <c:pt idx="10">
                  <c:v>98985</c:v>
                </c:pt>
                <c:pt idx="12">
                  <c:v>864801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5E-41F5-839D-5A037264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5E-41F5-839D-5A03726457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5E-41F5-839D-5A03726457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5E-41F5-839D-5A03726457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5E-41F5-839D-5A03726457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5E-41F5-839D-5A03726457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5E-41F5-839D-5A03726457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5E-41F5-839D-5A03726457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5E-41F5-839D-5A03726457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5E-41F5-839D-5A03726457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5E-41F5-839D-5A03726457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5E-41F5-839D-5A03726457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5E-41F5-839D-5A03726457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5E-41F5-839D-5A03726457C4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GC'!$L$684:$L$696</c:f>
              <c:numCache>
                <c:formatCode>0.0%</c:formatCode>
                <c:ptCount val="13"/>
                <c:pt idx="0">
                  <c:v>0.53014884568651266</c:v>
                </c:pt>
                <c:pt idx="1">
                  <c:v>0.35855175788075777</c:v>
                </c:pt>
                <c:pt idx="2">
                  <c:v>0.21875803113714132</c:v>
                </c:pt>
                <c:pt idx="3">
                  <c:v>0.1977024395074769</c:v>
                </c:pt>
                <c:pt idx="4">
                  <c:v>0.19974186564523189</c:v>
                </c:pt>
                <c:pt idx="5">
                  <c:v>0.26239142091152812</c:v>
                </c:pt>
                <c:pt idx="6">
                  <c:v>0.21451571765606081</c:v>
                </c:pt>
                <c:pt idx="7">
                  <c:v>0.15850954235127723</c:v>
                </c:pt>
                <c:pt idx="8">
                  <c:v>0.11046257391105962</c:v>
                </c:pt>
                <c:pt idx="9">
                  <c:v>0.11454907885882615</c:v>
                </c:pt>
                <c:pt idx="10">
                  <c:v>0.1191194925889496</c:v>
                </c:pt>
                <c:pt idx="12">
                  <c:v>0.22429936973005415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5E-41F5-839D-5A03726457C4}"/>
            </c:ext>
          </c:extLst>
        </c:ser>
        <c:ser>
          <c:idx val="4"/>
          <c:order val="5"/>
          <c:tx>
            <c:strRef>
              <c:f>'Viajeros entr evol mensu GC'!$M$683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GC'!$M$684:$M$696</c:f>
              <c:numCache>
                <c:formatCode>0.0%</c:formatCode>
                <c:ptCount val="13"/>
                <c:pt idx="0">
                  <c:v>-2.9253909675181378E-2</c:v>
                </c:pt>
                <c:pt idx="1">
                  <c:v>-4.0868492474710139E-2</c:v>
                </c:pt>
                <c:pt idx="2">
                  <c:v>-0.12151938226347403</c:v>
                </c:pt>
                <c:pt idx="3">
                  <c:v>1.8384932775703744E-2</c:v>
                </c:pt>
                <c:pt idx="4">
                  <c:v>9.6874881047542827E-2</c:v>
                </c:pt>
                <c:pt idx="5">
                  <c:v>9.6990028888267688E-2</c:v>
                </c:pt>
                <c:pt idx="6">
                  <c:v>1.4500665778961475E-2</c:v>
                </c:pt>
                <c:pt idx="7">
                  <c:v>-3.6017318533155152E-2</c:v>
                </c:pt>
                <c:pt idx="8">
                  <c:v>-9.9333819266692602E-3</c:v>
                </c:pt>
                <c:pt idx="9">
                  <c:v>-3.4884999340340395E-2</c:v>
                </c:pt>
                <c:pt idx="10">
                  <c:v>-4.4583220725068484E-2</c:v>
                </c:pt>
                <c:pt idx="12">
                  <c:v>-2.0173214322132371E-2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5E-41F5-839D-5A037264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09-44D5-88B4-7664EE70DDA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GC'!$C$31:$C$43</c:f>
              <c:numCache>
                <c:formatCode>#,##0</c:formatCode>
                <c:ptCount val="13"/>
                <c:pt idx="0">
                  <c:v>34561</c:v>
                </c:pt>
                <c:pt idx="1">
                  <c:v>33570</c:v>
                </c:pt>
                <c:pt idx="2">
                  <c:v>47389</c:v>
                </c:pt>
                <c:pt idx="3">
                  <c:v>75403</c:v>
                </c:pt>
                <c:pt idx="4">
                  <c:v>92343</c:v>
                </c:pt>
                <c:pt idx="5">
                  <c:v>102586</c:v>
                </c:pt>
                <c:pt idx="6">
                  <c:v>119570</c:v>
                </c:pt>
                <c:pt idx="7">
                  <c:v>142781</c:v>
                </c:pt>
                <c:pt idx="8">
                  <c:v>91191</c:v>
                </c:pt>
                <c:pt idx="9">
                  <c:v>73843</c:v>
                </c:pt>
                <c:pt idx="10">
                  <c:v>48294</c:v>
                </c:pt>
                <c:pt idx="11">
                  <c:v>46887</c:v>
                </c:pt>
                <c:pt idx="12">
                  <c:v>908418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09-44D5-88B4-7664EE70DDAE}"/>
            </c:ext>
          </c:extLst>
        </c:ser>
        <c:ser>
          <c:idx val="5"/>
          <c:order val="1"/>
          <c:tx>
            <c:strRef>
              <c:f>'Viajeros entr evol mensu GC'!$G$29:$H$29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09-44D5-88B4-7664EE70DDAE}"/>
              </c:ext>
            </c:extLst>
          </c:dPt>
          <c:val>
            <c:numRef>
              <c:f>'Viajeros entr evol mensu GC'!$G$31:$G$43</c:f>
              <c:numCache>
                <c:formatCode>#,##0</c:formatCode>
                <c:ptCount val="13"/>
                <c:pt idx="0">
                  <c:v>18517</c:v>
                </c:pt>
                <c:pt idx="1">
                  <c:v>24214</c:v>
                </c:pt>
                <c:pt idx="2">
                  <c:v>32961</c:v>
                </c:pt>
                <c:pt idx="3">
                  <c:v>39426</c:v>
                </c:pt>
                <c:pt idx="4">
                  <c:v>63019</c:v>
                </c:pt>
                <c:pt idx="5">
                  <c:v>86691</c:v>
                </c:pt>
                <c:pt idx="6">
                  <c:v>115969</c:v>
                </c:pt>
                <c:pt idx="7">
                  <c:v>125666</c:v>
                </c:pt>
                <c:pt idx="8">
                  <c:v>88919</c:v>
                </c:pt>
                <c:pt idx="9">
                  <c:v>71899</c:v>
                </c:pt>
                <c:pt idx="10">
                  <c:v>39145</c:v>
                </c:pt>
                <c:pt idx="11">
                  <c:v>47373</c:v>
                </c:pt>
                <c:pt idx="12">
                  <c:v>753799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09-44D5-88B4-7664EE70DDAE}"/>
            </c:ext>
          </c:extLst>
        </c:ser>
        <c:ser>
          <c:idx val="0"/>
          <c:order val="2"/>
          <c:tx>
            <c:strRef>
              <c:f>'Viajeros entr evol mensu GC'!$I$29:$J$29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09-44D5-88B4-7664EE70DDA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GC'!$I$31:$I$43</c:f>
              <c:numCache>
                <c:formatCode>#,##0</c:formatCode>
                <c:ptCount val="13"/>
                <c:pt idx="0">
                  <c:v>31260</c:v>
                </c:pt>
                <c:pt idx="1">
                  <c:v>43995</c:v>
                </c:pt>
                <c:pt idx="2">
                  <c:v>42893</c:v>
                </c:pt>
                <c:pt idx="3">
                  <c:v>78062</c:v>
                </c:pt>
                <c:pt idx="4">
                  <c:v>93041</c:v>
                </c:pt>
                <c:pt idx="5">
                  <c:v>101789</c:v>
                </c:pt>
                <c:pt idx="6">
                  <c:v>112358</c:v>
                </c:pt>
                <c:pt idx="7">
                  <c:v>124411</c:v>
                </c:pt>
                <c:pt idx="8">
                  <c:v>88917</c:v>
                </c:pt>
                <c:pt idx="9">
                  <c:v>65891</c:v>
                </c:pt>
                <c:pt idx="10">
                  <c:v>43989</c:v>
                </c:pt>
                <c:pt idx="11">
                  <c:v>50108</c:v>
                </c:pt>
                <c:pt idx="12">
                  <c:v>876714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09-44D5-88B4-7664EE70DDAE}"/>
            </c:ext>
          </c:extLst>
        </c:ser>
        <c:ser>
          <c:idx val="1"/>
          <c:order val="3"/>
          <c:tx>
            <c:strRef>
              <c:f>'Viajeros entr evol mensu GC'!$K$29:$L$29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09-44D5-88B4-7664EE70DD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09-44D5-88B4-7664EE70DDA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GC'!$K$31:$K$43</c:f>
              <c:numCache>
                <c:formatCode>#,##0</c:formatCode>
                <c:ptCount val="13"/>
                <c:pt idx="0">
                  <c:v>37556</c:v>
                </c:pt>
                <c:pt idx="1">
                  <c:v>36152</c:v>
                </c:pt>
                <c:pt idx="2">
                  <c:v>50680</c:v>
                </c:pt>
                <c:pt idx="3">
                  <c:v>87211</c:v>
                </c:pt>
                <c:pt idx="4">
                  <c:v>80625</c:v>
                </c:pt>
                <c:pt idx="5">
                  <c:v>99656</c:v>
                </c:pt>
                <c:pt idx="6">
                  <c:v>118849</c:v>
                </c:pt>
                <c:pt idx="7">
                  <c:v>134132</c:v>
                </c:pt>
                <c:pt idx="8">
                  <c:v>94356</c:v>
                </c:pt>
                <c:pt idx="9">
                  <c:v>69256</c:v>
                </c:pt>
                <c:pt idx="10">
                  <c:v>43671</c:v>
                </c:pt>
                <c:pt idx="12">
                  <c:v>852144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09-44D5-88B4-7664EE70D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09-44D5-88B4-7664EE70DD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09-44D5-88B4-7664EE70DD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09-44D5-88B4-7664EE70DD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09-44D5-88B4-7664EE70DD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09-44D5-88B4-7664EE70DD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09-44D5-88B4-7664EE70DD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09-44D5-88B4-7664EE70DD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09-44D5-88B4-7664EE70DD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09-44D5-88B4-7664EE70DD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09-44D5-88B4-7664EE70DD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09-44D5-88B4-7664EE70DD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09-44D5-88B4-7664EE70DD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09-44D5-88B4-7664EE70DDAE}"/>
              </c:ext>
            </c:extLst>
          </c:dPt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GC'!$L$31:$L$43</c:f>
              <c:numCache>
                <c:formatCode>0.0%</c:formatCode>
                <c:ptCount val="13"/>
                <c:pt idx="0">
                  <c:v>0.20140754958413298</c:v>
                </c:pt>
                <c:pt idx="1">
                  <c:v>-0.17827025798386176</c:v>
                </c:pt>
                <c:pt idx="2">
                  <c:v>0.18154477420558135</c:v>
                </c:pt>
                <c:pt idx="3">
                  <c:v>0.11720171146012137</c:v>
                </c:pt>
                <c:pt idx="4">
                  <c:v>-0.13344654507152764</c:v>
                </c:pt>
                <c:pt idx="5">
                  <c:v>-2.0955113027930294E-2</c:v>
                </c:pt>
                <c:pt idx="6">
                  <c:v>5.7770697235621782E-2</c:v>
                </c:pt>
                <c:pt idx="7">
                  <c:v>7.8136177669177131E-2</c:v>
                </c:pt>
                <c:pt idx="8">
                  <c:v>6.1169405175613312E-2</c:v>
                </c:pt>
                <c:pt idx="9">
                  <c:v>5.1069190025951894E-2</c:v>
                </c:pt>
                <c:pt idx="10">
                  <c:v>-7.2290799972720698E-3</c:v>
                </c:pt>
                <c:pt idx="12">
                  <c:v>3.0895009230516024E-2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09-44D5-88B4-7664EE70DDAE}"/>
            </c:ext>
          </c:extLst>
        </c:ser>
        <c:ser>
          <c:idx val="4"/>
          <c:order val="5"/>
          <c:tx>
            <c:strRef>
              <c:f>'Viajeros entr evol mensu GC'!$M$30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GC'!$M$31:$M$43</c:f>
              <c:numCache>
                <c:formatCode>0.0%</c:formatCode>
                <c:ptCount val="13"/>
                <c:pt idx="0">
                  <c:v>8.6658372153583629E-2</c:v>
                </c:pt>
                <c:pt idx="1">
                  <c:v>7.6913911230265031E-2</c:v>
                </c:pt>
                <c:pt idx="2">
                  <c:v>6.9446496022283588E-2</c:v>
                </c:pt>
                <c:pt idx="3">
                  <c:v>0.15659854382451632</c:v>
                </c:pt>
                <c:pt idx="4">
                  <c:v>-0.12689646210324546</c:v>
                </c:pt>
                <c:pt idx="5">
                  <c:v>-2.8561402140642955E-2</c:v>
                </c:pt>
                <c:pt idx="6">
                  <c:v>-6.0299406205569506E-3</c:v>
                </c:pt>
                <c:pt idx="7">
                  <c:v>-6.0575286627772562E-2</c:v>
                </c:pt>
                <c:pt idx="8">
                  <c:v>3.4707372438069539E-2</c:v>
                </c:pt>
                <c:pt idx="9">
                  <c:v>-6.2118277968121527E-2</c:v>
                </c:pt>
                <c:pt idx="10">
                  <c:v>-9.57261771648652E-2</c:v>
                </c:pt>
                <c:pt idx="12">
                  <c:v>-1.0895719364712342E-2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09-44D5-88B4-7664EE70D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58-41B5-B187-0CF33EC964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GC'!$C$53:$C$65</c:f>
              <c:numCache>
                <c:formatCode>#,##0</c:formatCode>
                <c:ptCount val="13"/>
                <c:pt idx="0">
                  <c:v>17734</c:v>
                </c:pt>
                <c:pt idx="1">
                  <c:v>16720</c:v>
                </c:pt>
                <c:pt idx="2">
                  <c:v>19777</c:v>
                </c:pt>
                <c:pt idx="3">
                  <c:v>26761</c:v>
                </c:pt>
                <c:pt idx="4">
                  <c:v>34523</c:v>
                </c:pt>
                <c:pt idx="5">
                  <c:v>35914</c:v>
                </c:pt>
                <c:pt idx="6">
                  <c:v>42642</c:v>
                </c:pt>
                <c:pt idx="7">
                  <c:v>45923</c:v>
                </c:pt>
                <c:pt idx="8">
                  <c:v>33258</c:v>
                </c:pt>
                <c:pt idx="9">
                  <c:v>30393</c:v>
                </c:pt>
                <c:pt idx="10">
                  <c:v>24900</c:v>
                </c:pt>
                <c:pt idx="11">
                  <c:v>23553</c:v>
                </c:pt>
                <c:pt idx="12">
                  <c:v>352098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8-41B5-B187-0CF33EC964A7}"/>
            </c:ext>
          </c:extLst>
        </c:ser>
        <c:ser>
          <c:idx val="5"/>
          <c:order val="1"/>
          <c:tx>
            <c:strRef>
              <c:f>'Viajeros entr evol mensu GC'!$G$51:$H$51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58-41B5-B187-0CF33EC964A7}"/>
              </c:ext>
            </c:extLst>
          </c:dPt>
          <c:val>
            <c:numRef>
              <c:f>'Viajeros entr evol mensu GC'!$G$53:$G$65</c:f>
              <c:numCache>
                <c:formatCode>#,##0</c:formatCode>
                <c:ptCount val="13"/>
                <c:pt idx="0">
                  <c:v>6391</c:v>
                </c:pt>
                <c:pt idx="1">
                  <c:v>6543</c:v>
                </c:pt>
                <c:pt idx="2">
                  <c:v>9152</c:v>
                </c:pt>
                <c:pt idx="3">
                  <c:v>9923</c:v>
                </c:pt>
                <c:pt idx="4">
                  <c:v>14539</c:v>
                </c:pt>
                <c:pt idx="5">
                  <c:v>22152</c:v>
                </c:pt>
                <c:pt idx="6">
                  <c:v>27091</c:v>
                </c:pt>
                <c:pt idx="7">
                  <c:v>39976</c:v>
                </c:pt>
                <c:pt idx="8">
                  <c:v>31219</c:v>
                </c:pt>
                <c:pt idx="9">
                  <c:v>30392</c:v>
                </c:pt>
                <c:pt idx="10">
                  <c:v>20705</c:v>
                </c:pt>
                <c:pt idx="11">
                  <c:v>24272</c:v>
                </c:pt>
                <c:pt idx="12">
                  <c:v>242355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58-41B5-B187-0CF33EC964A7}"/>
            </c:ext>
          </c:extLst>
        </c:ser>
        <c:ser>
          <c:idx val="0"/>
          <c:order val="2"/>
          <c:tx>
            <c:strRef>
              <c:f>'Viajeros entr evol mensu GC'!$I$51:$J$51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58-41B5-B187-0CF33EC964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GC'!$I$53:$I$65</c:f>
              <c:numCache>
                <c:formatCode>#,##0</c:formatCode>
                <c:ptCount val="13"/>
                <c:pt idx="0">
                  <c:v>15642</c:v>
                </c:pt>
                <c:pt idx="1">
                  <c:v>20413</c:v>
                </c:pt>
                <c:pt idx="2">
                  <c:v>21007</c:v>
                </c:pt>
                <c:pt idx="3">
                  <c:v>32400</c:v>
                </c:pt>
                <c:pt idx="4">
                  <c:v>33944</c:v>
                </c:pt>
                <c:pt idx="5">
                  <c:v>38151</c:v>
                </c:pt>
                <c:pt idx="6">
                  <c:v>43150</c:v>
                </c:pt>
                <c:pt idx="7">
                  <c:v>46199</c:v>
                </c:pt>
                <c:pt idx="8">
                  <c:v>34694</c:v>
                </c:pt>
                <c:pt idx="9">
                  <c:v>33471</c:v>
                </c:pt>
                <c:pt idx="10">
                  <c:v>22821</c:v>
                </c:pt>
                <c:pt idx="11">
                  <c:v>25070</c:v>
                </c:pt>
                <c:pt idx="12">
                  <c:v>366962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58-41B5-B187-0CF33EC964A7}"/>
            </c:ext>
          </c:extLst>
        </c:ser>
        <c:ser>
          <c:idx val="1"/>
          <c:order val="3"/>
          <c:tx>
            <c:strRef>
              <c:f>'Viajeros entr evol mensu GC'!$K$51:$L$51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58-41B5-B187-0CF33EC964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58-41B5-B187-0CF33EC964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GC'!$K$53:$K$65</c:f>
              <c:numCache>
                <c:formatCode>#,##0</c:formatCode>
                <c:ptCount val="13"/>
                <c:pt idx="0">
                  <c:v>19562</c:v>
                </c:pt>
                <c:pt idx="1">
                  <c:v>20181</c:v>
                </c:pt>
                <c:pt idx="2">
                  <c:v>25948</c:v>
                </c:pt>
                <c:pt idx="3">
                  <c:v>31837</c:v>
                </c:pt>
                <c:pt idx="4">
                  <c:v>30339</c:v>
                </c:pt>
                <c:pt idx="5">
                  <c:v>34013</c:v>
                </c:pt>
                <c:pt idx="6">
                  <c:v>37814</c:v>
                </c:pt>
                <c:pt idx="7">
                  <c:v>40239</c:v>
                </c:pt>
                <c:pt idx="8">
                  <c:v>33228</c:v>
                </c:pt>
                <c:pt idx="9">
                  <c:v>30213</c:v>
                </c:pt>
                <c:pt idx="10">
                  <c:v>22684</c:v>
                </c:pt>
                <c:pt idx="12">
                  <c:v>326058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58-41B5-B187-0CF33EC96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58-41B5-B187-0CF33EC964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58-41B5-B187-0CF33EC964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58-41B5-B187-0CF33EC964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58-41B5-B187-0CF33EC964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58-41B5-B187-0CF33EC964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58-41B5-B187-0CF33EC964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58-41B5-B187-0CF33EC964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58-41B5-B187-0CF33EC964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58-41B5-B187-0CF33EC964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8-41B5-B187-0CF33EC964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58-41B5-B187-0CF33EC964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58-41B5-B187-0CF33EC964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58-41B5-B187-0CF33EC964A7}"/>
              </c:ext>
            </c:extLst>
          </c:dPt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GC'!$L$53:$L$65</c:f>
              <c:numCache>
                <c:formatCode>0.0%</c:formatCode>
                <c:ptCount val="13"/>
                <c:pt idx="0">
                  <c:v>0.25060733921493417</c:v>
                </c:pt>
                <c:pt idx="1">
                  <c:v>-1.1365306422377874E-2</c:v>
                </c:pt>
                <c:pt idx="2">
                  <c:v>0.23520731184843147</c:v>
                </c:pt>
                <c:pt idx="3">
                  <c:v>-1.7376543209876583E-2</c:v>
                </c:pt>
                <c:pt idx="4">
                  <c:v>-0.10620433655432482</c:v>
                </c:pt>
                <c:pt idx="5">
                  <c:v>-0.10846373620612826</c:v>
                </c:pt>
                <c:pt idx="6">
                  <c:v>-0.12366164542294322</c:v>
                </c:pt>
                <c:pt idx="7">
                  <c:v>-0.12900712136626336</c:v>
                </c:pt>
                <c:pt idx="8">
                  <c:v>-4.2255144981841242E-2</c:v>
                </c:pt>
                <c:pt idx="9">
                  <c:v>-9.7337994084431334E-2</c:v>
                </c:pt>
                <c:pt idx="10">
                  <c:v>-6.0032426274045925E-3</c:v>
                </c:pt>
                <c:pt idx="12">
                  <c:v>-4.6312870731108124E-2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58-41B5-B187-0CF33EC964A7}"/>
            </c:ext>
          </c:extLst>
        </c:ser>
        <c:ser>
          <c:idx val="4"/>
          <c:order val="5"/>
          <c:tx>
            <c:strRef>
              <c:f>'Viajeros entr evol mensu GC'!$M$52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GC'!$M$53:$M$65</c:f>
              <c:numCache>
                <c:formatCode>0.0%</c:formatCode>
                <c:ptCount val="13"/>
                <c:pt idx="0">
                  <c:v>0.10307883162287124</c:v>
                </c:pt>
                <c:pt idx="1">
                  <c:v>0.20699760765550246</c:v>
                </c:pt>
                <c:pt idx="2">
                  <c:v>0.31202912474086064</c:v>
                </c:pt>
                <c:pt idx="3">
                  <c:v>0.18967901050035496</c:v>
                </c:pt>
                <c:pt idx="4">
                  <c:v>-0.12119456594154621</c:v>
                </c:pt>
                <c:pt idx="5">
                  <c:v>-5.2932004232332797E-2</c:v>
                </c:pt>
                <c:pt idx="6">
                  <c:v>-0.11322170629895412</c:v>
                </c:pt>
                <c:pt idx="7">
                  <c:v>-0.12377240162881342</c:v>
                </c:pt>
                <c:pt idx="8">
                  <c:v>-9.0203860725235341E-4</c:v>
                </c:pt>
                <c:pt idx="9">
                  <c:v>-5.922416345869097E-3</c:v>
                </c:pt>
                <c:pt idx="10">
                  <c:v>-8.8995983935742928E-2</c:v>
                </c:pt>
                <c:pt idx="12">
                  <c:v>-7.5697393051180617E-3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58-41B5-B187-0CF33EC96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A9-4E55-BEF0-9CD9F4A934C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GC'!$C$75:$C$87</c:f>
              <c:numCache>
                <c:formatCode>#,##0</c:formatCode>
                <c:ptCount val="13"/>
                <c:pt idx="0">
                  <c:v>16827</c:v>
                </c:pt>
                <c:pt idx="1">
                  <c:v>16850</c:v>
                </c:pt>
                <c:pt idx="2">
                  <c:v>27612</c:v>
                </c:pt>
                <c:pt idx="3">
                  <c:v>48642</c:v>
                </c:pt>
                <c:pt idx="4">
                  <c:v>57820</c:v>
                </c:pt>
                <c:pt idx="5">
                  <c:v>66672</c:v>
                </c:pt>
                <c:pt idx="6">
                  <c:v>76928</c:v>
                </c:pt>
                <c:pt idx="7">
                  <c:v>96858</c:v>
                </c:pt>
                <c:pt idx="8">
                  <c:v>57933</c:v>
                </c:pt>
                <c:pt idx="9">
                  <c:v>43450</c:v>
                </c:pt>
                <c:pt idx="10">
                  <c:v>23394</c:v>
                </c:pt>
                <c:pt idx="11">
                  <c:v>23334</c:v>
                </c:pt>
                <c:pt idx="12">
                  <c:v>556320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9-4E55-BEF0-9CD9F4A934C0}"/>
            </c:ext>
          </c:extLst>
        </c:ser>
        <c:ser>
          <c:idx val="5"/>
          <c:order val="1"/>
          <c:tx>
            <c:strRef>
              <c:f>'Viajeros entr evol mensu GC'!$G$73:$H$73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A9-4E55-BEF0-9CD9F4A934C0}"/>
              </c:ext>
            </c:extLst>
          </c:dPt>
          <c:val>
            <c:numRef>
              <c:f>'Viajeros entr evol mensu GC'!$G$75:$G$87</c:f>
              <c:numCache>
                <c:formatCode>#,##0</c:formatCode>
                <c:ptCount val="13"/>
                <c:pt idx="0">
                  <c:v>12126</c:v>
                </c:pt>
                <c:pt idx="1">
                  <c:v>17671</c:v>
                </c:pt>
                <c:pt idx="2">
                  <c:v>23809</c:v>
                </c:pt>
                <c:pt idx="3">
                  <c:v>29503</c:v>
                </c:pt>
                <c:pt idx="4">
                  <c:v>48480</c:v>
                </c:pt>
                <c:pt idx="5">
                  <c:v>64539</c:v>
                </c:pt>
                <c:pt idx="6">
                  <c:v>88878</c:v>
                </c:pt>
                <c:pt idx="7">
                  <c:v>85690</c:v>
                </c:pt>
                <c:pt idx="8">
                  <c:v>57700</c:v>
                </c:pt>
                <c:pt idx="9">
                  <c:v>41507</c:v>
                </c:pt>
                <c:pt idx="10">
                  <c:v>18440</c:v>
                </c:pt>
                <c:pt idx="11">
                  <c:v>23101</c:v>
                </c:pt>
                <c:pt idx="12">
                  <c:v>511444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A9-4E55-BEF0-9CD9F4A934C0}"/>
            </c:ext>
          </c:extLst>
        </c:ser>
        <c:ser>
          <c:idx val="0"/>
          <c:order val="2"/>
          <c:tx>
            <c:strRef>
              <c:f>'Viajeros entr evol mensu GC'!$I$73:$J$73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A9-4E55-BEF0-9CD9F4A934C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GC'!$I$75:$I$87</c:f>
              <c:numCache>
                <c:formatCode>#,##0</c:formatCode>
                <c:ptCount val="13"/>
                <c:pt idx="0">
                  <c:v>15618</c:v>
                </c:pt>
                <c:pt idx="1">
                  <c:v>23582</c:v>
                </c:pt>
                <c:pt idx="2">
                  <c:v>21886</c:v>
                </c:pt>
                <c:pt idx="3">
                  <c:v>45662</c:v>
                </c:pt>
                <c:pt idx="4">
                  <c:v>59097</c:v>
                </c:pt>
                <c:pt idx="5">
                  <c:v>63638</c:v>
                </c:pt>
                <c:pt idx="6">
                  <c:v>69208</c:v>
                </c:pt>
                <c:pt idx="7">
                  <c:v>78212</c:v>
                </c:pt>
                <c:pt idx="8">
                  <c:v>54223</c:v>
                </c:pt>
                <c:pt idx="9">
                  <c:v>32420</c:v>
                </c:pt>
                <c:pt idx="10">
                  <c:v>21168</c:v>
                </c:pt>
                <c:pt idx="11">
                  <c:v>25038</c:v>
                </c:pt>
                <c:pt idx="12">
                  <c:v>509752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A9-4E55-BEF0-9CD9F4A934C0}"/>
            </c:ext>
          </c:extLst>
        </c:ser>
        <c:ser>
          <c:idx val="1"/>
          <c:order val="3"/>
          <c:tx>
            <c:strRef>
              <c:f>'Viajeros entr evol mensu GC'!$K$73:$L$73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A9-4E55-BEF0-9CD9F4A934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A9-4E55-BEF0-9CD9F4A934C0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GC'!$K$75:$K$87</c:f>
              <c:numCache>
                <c:formatCode>#,##0</c:formatCode>
                <c:ptCount val="13"/>
                <c:pt idx="0">
                  <c:v>17994</c:v>
                </c:pt>
                <c:pt idx="1">
                  <c:v>15971</c:v>
                </c:pt>
                <c:pt idx="2">
                  <c:v>24732</c:v>
                </c:pt>
                <c:pt idx="3">
                  <c:v>55374</c:v>
                </c:pt>
                <c:pt idx="4">
                  <c:v>50286</c:v>
                </c:pt>
                <c:pt idx="5">
                  <c:v>65643</c:v>
                </c:pt>
                <c:pt idx="6">
                  <c:v>81035</c:v>
                </c:pt>
                <c:pt idx="7">
                  <c:v>93893</c:v>
                </c:pt>
                <c:pt idx="8">
                  <c:v>61128</c:v>
                </c:pt>
                <c:pt idx="9">
                  <c:v>39043</c:v>
                </c:pt>
                <c:pt idx="10">
                  <c:v>20987</c:v>
                </c:pt>
                <c:pt idx="12">
                  <c:v>526086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A9-4E55-BEF0-9CD9F4A93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A9-4E55-BEF0-9CD9F4A934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A9-4E55-BEF0-9CD9F4A934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A9-4E55-BEF0-9CD9F4A934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A9-4E55-BEF0-9CD9F4A934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A9-4E55-BEF0-9CD9F4A934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A9-4E55-BEF0-9CD9F4A934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A9-4E55-BEF0-9CD9F4A934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A9-4E55-BEF0-9CD9F4A934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A9-4E55-BEF0-9CD9F4A934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A9-4E55-BEF0-9CD9F4A934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A9-4E55-BEF0-9CD9F4A934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A9-4E55-BEF0-9CD9F4A934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A9-4E55-BEF0-9CD9F4A934C0}"/>
              </c:ext>
            </c:extLst>
          </c:dPt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GC'!$L$75:$L$87</c:f>
              <c:numCache>
                <c:formatCode>0.0%</c:formatCode>
                <c:ptCount val="13"/>
                <c:pt idx="0">
                  <c:v>0.15213215520553214</c:v>
                </c:pt>
                <c:pt idx="1">
                  <c:v>-0.32274616232719866</c:v>
                </c:pt>
                <c:pt idx="2">
                  <c:v>0.13003746687380069</c:v>
                </c:pt>
                <c:pt idx="3">
                  <c:v>0.21269326792518939</c:v>
                </c:pt>
                <c:pt idx="4">
                  <c:v>-0.14909386263262092</c:v>
                </c:pt>
                <c:pt idx="5">
                  <c:v>3.1506332694302142E-2</c:v>
                </c:pt>
                <c:pt idx="6">
                  <c:v>0.17089064847994462</c:v>
                </c:pt>
                <c:pt idx="7">
                  <c:v>0.20049353040454143</c:v>
                </c:pt>
                <c:pt idx="8">
                  <c:v>0.12734448481271787</c:v>
                </c:pt>
                <c:pt idx="9">
                  <c:v>0.20428747686613202</c:v>
                </c:pt>
                <c:pt idx="10">
                  <c:v>-8.550642479213888E-3</c:v>
                </c:pt>
                <c:pt idx="12">
                  <c:v>8.5353424906233322E-2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A9-4E55-BEF0-9CD9F4A934C0}"/>
            </c:ext>
          </c:extLst>
        </c:ser>
        <c:ser>
          <c:idx val="4"/>
          <c:order val="5"/>
          <c:tx>
            <c:strRef>
              <c:f>'Viajeros entr evol mensu GC'!$M$74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GC'!$M$75:$M$87</c:f>
              <c:numCache>
                <c:formatCode>0.0%</c:formatCode>
                <c:ptCount val="13"/>
                <c:pt idx="0">
                  <c:v>6.9352825815653496E-2</c:v>
                </c:pt>
                <c:pt idx="1">
                  <c:v>-5.2166172106824948E-2</c:v>
                </c:pt>
                <c:pt idx="2">
                  <c:v>-0.10430247718383312</c:v>
                </c:pt>
                <c:pt idx="3">
                  <c:v>0.13839891451831754</c:v>
                </c:pt>
                <c:pt idx="4">
                  <c:v>-0.13030093393289521</c:v>
                </c:pt>
                <c:pt idx="5">
                  <c:v>-1.5433765298776048E-2</c:v>
                </c:pt>
                <c:pt idx="6">
                  <c:v>5.3387583194675514E-2</c:v>
                </c:pt>
                <c:pt idx="7">
                  <c:v>-3.061182349418734E-2</c:v>
                </c:pt>
                <c:pt idx="8">
                  <c:v>5.5149914556470447E-2</c:v>
                </c:pt>
                <c:pt idx="9">
                  <c:v>-0.10142692750287685</c:v>
                </c:pt>
                <c:pt idx="10">
                  <c:v>-0.10288962981961192</c:v>
                </c:pt>
                <c:pt idx="12">
                  <c:v>-1.2945931037588232E-2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A9-4E55-BEF0-9CD9F4A93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61-4B0B-B7F6-3078F44F889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GC'!$C$97:$C$109</c:f>
              <c:numCache>
                <c:formatCode>#,##0</c:formatCode>
                <c:ptCount val="13"/>
                <c:pt idx="0">
                  <c:v>271578</c:v>
                </c:pt>
                <c:pt idx="1">
                  <c:v>259774</c:v>
                </c:pt>
                <c:pt idx="2">
                  <c:v>287179</c:v>
                </c:pt>
                <c:pt idx="3">
                  <c:v>226291</c:v>
                </c:pt>
                <c:pt idx="4">
                  <c:v>185240</c:v>
                </c:pt>
                <c:pt idx="5">
                  <c:v>191927</c:v>
                </c:pt>
                <c:pt idx="6">
                  <c:v>228102</c:v>
                </c:pt>
                <c:pt idx="7">
                  <c:v>221732</c:v>
                </c:pt>
                <c:pt idx="8">
                  <c:v>206935</c:v>
                </c:pt>
                <c:pt idx="9">
                  <c:v>259754</c:v>
                </c:pt>
                <c:pt idx="10">
                  <c:v>273632</c:v>
                </c:pt>
                <c:pt idx="11">
                  <c:v>264308</c:v>
                </c:pt>
                <c:pt idx="12">
                  <c:v>2876452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1-4B0B-B7F6-3078F44F8896}"/>
            </c:ext>
          </c:extLst>
        </c:ser>
        <c:ser>
          <c:idx val="5"/>
          <c:order val="1"/>
          <c:tx>
            <c:strRef>
              <c:f>'Viajeros entr evol mensu GC'!$G$95:$H$95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61-4B0B-B7F6-3078F44F8896}"/>
              </c:ext>
            </c:extLst>
          </c:dPt>
          <c:val>
            <c:numRef>
              <c:f>'Viajeros entr evol mensu GC'!$G$97:$G$109</c:f>
              <c:numCache>
                <c:formatCode>#,##0</c:formatCode>
                <c:ptCount val="13"/>
                <c:pt idx="0">
                  <c:v>21789</c:v>
                </c:pt>
                <c:pt idx="1">
                  <c:v>15523</c:v>
                </c:pt>
                <c:pt idx="2">
                  <c:v>21459</c:v>
                </c:pt>
                <c:pt idx="3">
                  <c:v>22811</c:v>
                </c:pt>
                <c:pt idx="4">
                  <c:v>32342</c:v>
                </c:pt>
                <c:pt idx="5">
                  <c:v>48742</c:v>
                </c:pt>
                <c:pt idx="6">
                  <c:v>84801</c:v>
                </c:pt>
                <c:pt idx="7">
                  <c:v>108633</c:v>
                </c:pt>
                <c:pt idx="8">
                  <c:v>117656</c:v>
                </c:pt>
                <c:pt idx="9">
                  <c:v>202693</c:v>
                </c:pt>
                <c:pt idx="10">
                  <c:v>202352</c:v>
                </c:pt>
                <c:pt idx="11">
                  <c:v>196809</c:v>
                </c:pt>
                <c:pt idx="12">
                  <c:v>1075610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1-4B0B-B7F6-3078F44F8896}"/>
            </c:ext>
          </c:extLst>
        </c:ser>
        <c:ser>
          <c:idx val="0"/>
          <c:order val="2"/>
          <c:tx>
            <c:strRef>
              <c:f>'Viajeros entr evol mensu GC'!$I$95:$J$95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61-4B0B-B7F6-3078F44F889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GC'!$I$97:$I$109</c:f>
              <c:numCache>
                <c:formatCode>#,##0</c:formatCode>
                <c:ptCount val="13"/>
                <c:pt idx="0">
                  <c:v>174249</c:v>
                </c:pt>
                <c:pt idx="1">
                  <c:v>194966</c:v>
                </c:pt>
                <c:pt idx="2">
                  <c:v>216778</c:v>
                </c:pt>
                <c:pt idx="3">
                  <c:v>207881</c:v>
                </c:pt>
                <c:pt idx="4">
                  <c:v>169419</c:v>
                </c:pt>
                <c:pt idx="5">
                  <c:v>166594</c:v>
                </c:pt>
                <c:pt idx="6">
                  <c:v>201533</c:v>
                </c:pt>
                <c:pt idx="7">
                  <c:v>193844</c:v>
                </c:pt>
                <c:pt idx="8">
                  <c:v>178321</c:v>
                </c:pt>
                <c:pt idx="9">
                  <c:v>240385</c:v>
                </c:pt>
                <c:pt idx="10">
                  <c:v>237524</c:v>
                </c:pt>
                <c:pt idx="11">
                  <c:v>258328</c:v>
                </c:pt>
                <c:pt idx="12">
                  <c:v>2439822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61-4B0B-B7F6-3078F44F8896}"/>
            </c:ext>
          </c:extLst>
        </c:ser>
        <c:ser>
          <c:idx val="1"/>
          <c:order val="3"/>
          <c:tx>
            <c:strRef>
              <c:f>'Viajeros entr evol mensu GC'!$K$95:$L$95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61-4B0B-B7F6-3078F44F88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61-4B0B-B7F6-3078F44F889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GC'!$K$97:$K$109</c:f>
              <c:numCache>
                <c:formatCode>#,##0</c:formatCode>
                <c:ptCount val="13"/>
                <c:pt idx="0">
                  <c:v>252274</c:v>
                </c:pt>
                <c:pt idx="1">
                  <c:v>245323</c:v>
                </c:pt>
                <c:pt idx="2">
                  <c:v>252517</c:v>
                </c:pt>
                <c:pt idx="3">
                  <c:v>223488</c:v>
                </c:pt>
                <c:pt idx="4">
                  <c:v>187775</c:v>
                </c:pt>
                <c:pt idx="5">
                  <c:v>181428</c:v>
                </c:pt>
                <c:pt idx="6">
                  <c:v>221477</c:v>
                </c:pt>
                <c:pt idx="7">
                  <c:v>214604</c:v>
                </c:pt>
                <c:pt idx="8">
                  <c:v>204757</c:v>
                </c:pt>
                <c:pt idx="9">
                  <c:v>272475</c:v>
                </c:pt>
                <c:pt idx="10">
                  <c:v>268685</c:v>
                </c:pt>
                <c:pt idx="12">
                  <c:v>2524803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61-4B0B-B7F6-3078F44F8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61-4B0B-B7F6-3078F44F88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61-4B0B-B7F6-3078F44F88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61-4B0B-B7F6-3078F44F88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61-4B0B-B7F6-3078F44F88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61-4B0B-B7F6-3078F44F88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61-4B0B-B7F6-3078F44F88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61-4B0B-B7F6-3078F44F88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61-4B0B-B7F6-3078F44F88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61-4B0B-B7F6-3078F44F88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61-4B0B-B7F6-3078F44F88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61-4B0B-B7F6-3078F44F88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61-4B0B-B7F6-3078F44F88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61-4B0B-B7F6-3078F44F8896}"/>
              </c:ext>
            </c:extLst>
          </c:dPt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GC'!$L$97:$L$109</c:f>
              <c:numCache>
                <c:formatCode>0.0%</c:formatCode>
                <c:ptCount val="13"/>
                <c:pt idx="0">
                  <c:v>0.44777875339313278</c:v>
                </c:pt>
                <c:pt idx="1">
                  <c:v>0.2582860601335617</c:v>
                </c:pt>
                <c:pt idx="2">
                  <c:v>0.16486451577189576</c:v>
                </c:pt>
                <c:pt idx="3">
                  <c:v>7.5076606327658668E-2</c:v>
                </c:pt>
                <c:pt idx="4">
                  <c:v>0.10834676157927969</c:v>
                </c:pt>
                <c:pt idx="5">
                  <c:v>8.9042822670684529E-2</c:v>
                </c:pt>
                <c:pt idx="6">
                  <c:v>9.8961460405988078E-2</c:v>
                </c:pt>
                <c:pt idx="7">
                  <c:v>0.10709642805554975</c:v>
                </c:pt>
                <c:pt idx="8">
                  <c:v>0.14824950510596069</c:v>
                </c:pt>
                <c:pt idx="9">
                  <c:v>0.13349418640930177</c:v>
                </c:pt>
                <c:pt idx="10">
                  <c:v>0.131190953335242</c:v>
                </c:pt>
                <c:pt idx="12">
                  <c:v>0.15737334138897463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61-4B0B-B7F6-3078F44F8896}"/>
            </c:ext>
          </c:extLst>
        </c:ser>
        <c:ser>
          <c:idx val="4"/>
          <c:order val="5"/>
          <c:tx>
            <c:strRef>
              <c:f>'Viajeros entr evol mensu GC'!$M$96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GC'!$M$97:$M$109</c:f>
              <c:numCache>
                <c:formatCode>0.0%</c:formatCode>
                <c:ptCount val="13"/>
                <c:pt idx="0">
                  <c:v>-7.1080868111555451E-2</c:v>
                </c:pt>
                <c:pt idx="1">
                  <c:v>-5.5629123776821388E-2</c:v>
                </c:pt>
                <c:pt idx="2">
                  <c:v>-0.12069824047022937</c:v>
                </c:pt>
                <c:pt idx="3">
                  <c:v>-1.2386705613568361E-2</c:v>
                </c:pt>
                <c:pt idx="4">
                  <c:v>1.3684949255020618E-2</c:v>
                </c:pt>
                <c:pt idx="5">
                  <c:v>-5.4703090237434027E-2</c:v>
                </c:pt>
                <c:pt idx="6">
                  <c:v>-2.9044024164628146E-2</c:v>
                </c:pt>
                <c:pt idx="7">
                  <c:v>-3.2146916096909783E-2</c:v>
                </c:pt>
                <c:pt idx="8">
                  <c:v>-1.0525044095972214E-2</c:v>
                </c:pt>
                <c:pt idx="9">
                  <c:v>4.8973259314582185E-2</c:v>
                </c:pt>
                <c:pt idx="10">
                  <c:v>-1.8079025844930374E-2</c:v>
                </c:pt>
                <c:pt idx="12">
                  <c:v>-3.3436518048009622E-2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61-4B0B-B7F6-3078F44F8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95-4BDF-AA27-1FD3EE45E88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GC'!$C$119:$C$131</c:f>
              <c:numCache>
                <c:formatCode>#,##0</c:formatCode>
                <c:ptCount val="13"/>
                <c:pt idx="0">
                  <c:v>37749</c:v>
                </c:pt>
                <c:pt idx="1">
                  <c:v>40517</c:v>
                </c:pt>
                <c:pt idx="2">
                  <c:v>49187</c:v>
                </c:pt>
                <c:pt idx="3">
                  <c:v>55621</c:v>
                </c:pt>
                <c:pt idx="4">
                  <c:v>58464</c:v>
                </c:pt>
                <c:pt idx="5">
                  <c:v>64694</c:v>
                </c:pt>
                <c:pt idx="6">
                  <c:v>69158</c:v>
                </c:pt>
                <c:pt idx="7">
                  <c:v>72033</c:v>
                </c:pt>
                <c:pt idx="8">
                  <c:v>68443</c:v>
                </c:pt>
                <c:pt idx="9">
                  <c:v>58143</c:v>
                </c:pt>
                <c:pt idx="10">
                  <c:v>43687</c:v>
                </c:pt>
                <c:pt idx="11">
                  <c:v>44406</c:v>
                </c:pt>
                <c:pt idx="12">
                  <c:v>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5-4BDF-AA27-1FD3EE45E888}"/>
            </c:ext>
          </c:extLst>
        </c:ser>
        <c:ser>
          <c:idx val="5"/>
          <c:order val="1"/>
          <c:tx>
            <c:strRef>
              <c:f>'Viajeros entr evol mensu GC'!$G$117:$H$117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95-4BDF-AA27-1FD3EE45E888}"/>
              </c:ext>
            </c:extLst>
          </c:dPt>
          <c:val>
            <c:numRef>
              <c:f>'Viajeros entr evol mensu GC'!$G$119:$G$131</c:f>
              <c:numCache>
                <c:formatCode>#,##0</c:formatCode>
                <c:ptCount val="13"/>
                <c:pt idx="0">
                  <c:v>1045</c:v>
                </c:pt>
                <c:pt idx="1">
                  <c:v>628</c:v>
                </c:pt>
                <c:pt idx="2">
                  <c:v>736</c:v>
                </c:pt>
                <c:pt idx="3">
                  <c:v>758</c:v>
                </c:pt>
                <c:pt idx="4">
                  <c:v>786</c:v>
                </c:pt>
                <c:pt idx="5">
                  <c:v>1645</c:v>
                </c:pt>
                <c:pt idx="6">
                  <c:v>7462</c:v>
                </c:pt>
                <c:pt idx="7">
                  <c:v>18094</c:v>
                </c:pt>
                <c:pt idx="8">
                  <c:v>22841</c:v>
                </c:pt>
                <c:pt idx="9">
                  <c:v>39205</c:v>
                </c:pt>
                <c:pt idx="10">
                  <c:v>32230</c:v>
                </c:pt>
                <c:pt idx="11">
                  <c:v>23948</c:v>
                </c:pt>
                <c:pt idx="12">
                  <c:v>149378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95-4BDF-AA27-1FD3EE45E888}"/>
            </c:ext>
          </c:extLst>
        </c:ser>
        <c:ser>
          <c:idx val="0"/>
          <c:order val="2"/>
          <c:tx>
            <c:strRef>
              <c:f>'Viajeros entr evol mensu GC'!$I$117:$J$117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95-4BDF-AA27-1FD3EE45E88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GC'!$I$119:$I$131</c:f>
              <c:numCache>
                <c:formatCode>#,##0</c:formatCode>
                <c:ptCount val="13"/>
                <c:pt idx="0">
                  <c:v>22837</c:v>
                </c:pt>
                <c:pt idx="1">
                  <c:v>36016</c:v>
                </c:pt>
                <c:pt idx="2">
                  <c:v>45971</c:v>
                </c:pt>
                <c:pt idx="3">
                  <c:v>49608</c:v>
                </c:pt>
                <c:pt idx="4">
                  <c:v>55439</c:v>
                </c:pt>
                <c:pt idx="5">
                  <c:v>55531</c:v>
                </c:pt>
                <c:pt idx="6">
                  <c:v>60049</c:v>
                </c:pt>
                <c:pt idx="7">
                  <c:v>57493</c:v>
                </c:pt>
                <c:pt idx="8">
                  <c:v>57284</c:v>
                </c:pt>
                <c:pt idx="9">
                  <c:v>58355</c:v>
                </c:pt>
                <c:pt idx="10">
                  <c:v>40827</c:v>
                </c:pt>
                <c:pt idx="11">
                  <c:v>47976</c:v>
                </c:pt>
                <c:pt idx="12">
                  <c:v>587386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95-4BDF-AA27-1FD3EE45E888}"/>
            </c:ext>
          </c:extLst>
        </c:ser>
        <c:ser>
          <c:idx val="1"/>
          <c:order val="3"/>
          <c:tx>
            <c:strRef>
              <c:f>'Viajeros entr evol mensu GC'!$K$117:$L$117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95-4BDF-AA27-1FD3EE45E8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95-4BDF-AA27-1FD3EE45E88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GC'!$K$119:$K$131</c:f>
              <c:numCache>
                <c:formatCode>#,##0</c:formatCode>
                <c:ptCount val="13"/>
                <c:pt idx="0">
                  <c:v>42592</c:v>
                </c:pt>
                <c:pt idx="1">
                  <c:v>47739</c:v>
                </c:pt>
                <c:pt idx="2">
                  <c:v>53360</c:v>
                </c:pt>
                <c:pt idx="3">
                  <c:v>54205</c:v>
                </c:pt>
                <c:pt idx="4">
                  <c:v>60780</c:v>
                </c:pt>
                <c:pt idx="5">
                  <c:v>64813</c:v>
                </c:pt>
                <c:pt idx="6">
                  <c:v>68798</c:v>
                </c:pt>
                <c:pt idx="7">
                  <c:v>72184</c:v>
                </c:pt>
                <c:pt idx="8">
                  <c:v>66742</c:v>
                </c:pt>
                <c:pt idx="9">
                  <c:v>69407</c:v>
                </c:pt>
                <c:pt idx="10">
                  <c:v>52176</c:v>
                </c:pt>
                <c:pt idx="12">
                  <c:v>652796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95-4BDF-AA27-1FD3EE45E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95-4BDF-AA27-1FD3EE45E8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95-4BDF-AA27-1FD3EE45E8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95-4BDF-AA27-1FD3EE45E8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95-4BDF-AA27-1FD3EE45E8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95-4BDF-AA27-1FD3EE45E8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95-4BDF-AA27-1FD3EE45E8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95-4BDF-AA27-1FD3EE45E8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95-4BDF-AA27-1FD3EE45E8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95-4BDF-AA27-1FD3EE45E8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95-4BDF-AA27-1FD3EE45E8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95-4BDF-AA27-1FD3EE45E8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95-4BDF-AA27-1FD3EE45E8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95-4BDF-AA27-1FD3EE45E888}"/>
              </c:ext>
            </c:extLst>
          </c:dPt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GC'!$L$119:$L$131</c:f>
              <c:numCache>
                <c:formatCode>0.0%</c:formatCode>
                <c:ptCount val="13"/>
                <c:pt idx="0">
                  <c:v>0.86504356964575035</c:v>
                </c:pt>
                <c:pt idx="1">
                  <c:v>0.32549422478898271</c:v>
                </c:pt>
                <c:pt idx="2">
                  <c:v>0.16073176567836245</c:v>
                </c:pt>
                <c:pt idx="3">
                  <c:v>9.2666505402354549E-2</c:v>
                </c:pt>
                <c:pt idx="4">
                  <c:v>9.6340121575064552E-2</c:v>
                </c:pt>
                <c:pt idx="5">
                  <c:v>0.16714988024706923</c:v>
                </c:pt>
                <c:pt idx="6">
                  <c:v>0.14569768022781404</c:v>
                </c:pt>
                <c:pt idx="7">
                  <c:v>0.2555267597794515</c:v>
                </c:pt>
                <c:pt idx="8">
                  <c:v>0.1651071852524264</c:v>
                </c:pt>
                <c:pt idx="9">
                  <c:v>0.18939251135292601</c:v>
                </c:pt>
                <c:pt idx="10">
                  <c:v>0.27797780880299805</c:v>
                </c:pt>
                <c:pt idx="12">
                  <c:v>0.21020374112456208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95-4BDF-AA27-1FD3EE45E888}"/>
            </c:ext>
          </c:extLst>
        </c:ser>
        <c:ser>
          <c:idx val="4"/>
          <c:order val="5"/>
          <c:tx>
            <c:strRef>
              <c:f>'Viajeros entr evol mensu GC'!$M$118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GC'!$M$119:$M$131</c:f>
              <c:numCache>
                <c:formatCode>0.0%</c:formatCode>
                <c:ptCount val="13"/>
                <c:pt idx="0">
                  <c:v>0.12829478926594073</c:v>
                </c:pt>
                <c:pt idx="1">
                  <c:v>0.17824616827504514</c:v>
                </c:pt>
                <c:pt idx="2">
                  <c:v>8.4839490109175131E-2</c:v>
                </c:pt>
                <c:pt idx="3">
                  <c:v>-2.5458010463673797E-2</c:v>
                </c:pt>
                <c:pt idx="4">
                  <c:v>3.9614121510673339E-2</c:v>
                </c:pt>
                <c:pt idx="5">
                  <c:v>1.8394286950875749E-3</c:v>
                </c:pt>
                <c:pt idx="6">
                  <c:v>-5.2054715289626685E-3</c:v>
                </c:pt>
                <c:pt idx="7">
                  <c:v>2.0962614357309395E-3</c:v>
                </c:pt>
                <c:pt idx="8">
                  <c:v>-2.4852797218123057E-2</c:v>
                </c:pt>
                <c:pt idx="9">
                  <c:v>0.1937292537364772</c:v>
                </c:pt>
                <c:pt idx="10">
                  <c:v>0.19431409801542787</c:v>
                </c:pt>
                <c:pt idx="12">
                  <c:v>5.6824068797596272E-2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95-4BDF-AA27-1FD3EE45E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1-4005-A763-3CB0DE63E5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TF'!$C$590:$C$602</c:f>
              <c:numCache>
                <c:formatCode>#,##0</c:formatCode>
                <c:ptCount val="13"/>
                <c:pt idx="0">
                  <c:v>5379</c:v>
                </c:pt>
                <c:pt idx="1">
                  <c:v>2650</c:v>
                </c:pt>
                <c:pt idx="2">
                  <c:v>4002</c:v>
                </c:pt>
                <c:pt idx="3">
                  <c:v>4605</c:v>
                </c:pt>
                <c:pt idx="4">
                  <c:v>5079</c:v>
                </c:pt>
                <c:pt idx="5">
                  <c:v>5524</c:v>
                </c:pt>
                <c:pt idx="6">
                  <c:v>5844</c:v>
                </c:pt>
                <c:pt idx="7">
                  <c:v>5525</c:v>
                </c:pt>
                <c:pt idx="8">
                  <c:v>5634</c:v>
                </c:pt>
                <c:pt idx="9">
                  <c:v>5843</c:v>
                </c:pt>
                <c:pt idx="10">
                  <c:v>4402</c:v>
                </c:pt>
                <c:pt idx="11">
                  <c:v>4286</c:v>
                </c:pt>
                <c:pt idx="12">
                  <c:v>58773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1-4005-A763-3CB0DE63E5DE}"/>
            </c:ext>
          </c:extLst>
        </c:ser>
        <c:ser>
          <c:idx val="5"/>
          <c:order val="1"/>
          <c:tx>
            <c:strRef>
              <c:f>'Viajeros entr evol mensu TF'!$G$588:$H$588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31-4005-A763-3CB0DE63E5DE}"/>
              </c:ext>
            </c:extLst>
          </c:dPt>
          <c:val>
            <c:numRef>
              <c:f>'Viajeros entr evol mensu TF'!$G$590:$G$602</c:f>
              <c:numCache>
                <c:formatCode>#,##0</c:formatCode>
                <c:ptCount val="13"/>
                <c:pt idx="0">
                  <c:v>403</c:v>
                </c:pt>
                <c:pt idx="1">
                  <c:v>311</c:v>
                </c:pt>
                <c:pt idx="2">
                  <c:v>420</c:v>
                </c:pt>
                <c:pt idx="3">
                  <c:v>362</c:v>
                </c:pt>
                <c:pt idx="4">
                  <c:v>279</c:v>
                </c:pt>
                <c:pt idx="5">
                  <c:v>674</c:v>
                </c:pt>
                <c:pt idx="6">
                  <c:v>409</c:v>
                </c:pt>
                <c:pt idx="7">
                  <c:v>375</c:v>
                </c:pt>
                <c:pt idx="8">
                  <c:v>381</c:v>
                </c:pt>
                <c:pt idx="9">
                  <c:v>633</c:v>
                </c:pt>
                <c:pt idx="10">
                  <c:v>790</c:v>
                </c:pt>
                <c:pt idx="11">
                  <c:v>961</c:v>
                </c:pt>
                <c:pt idx="12">
                  <c:v>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31-4005-A763-3CB0DE63E5DE}"/>
            </c:ext>
          </c:extLst>
        </c:ser>
        <c:ser>
          <c:idx val="0"/>
          <c:order val="2"/>
          <c:tx>
            <c:strRef>
              <c:f>'Viajeros entr evol mensu TF'!$I$588:$J$588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31-4005-A763-3CB0DE63E5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TF'!$I$590:$I$602</c:f>
              <c:numCache>
                <c:formatCode>#,##0</c:formatCode>
                <c:ptCount val="13"/>
                <c:pt idx="0">
                  <c:v>1253</c:v>
                </c:pt>
                <c:pt idx="1">
                  <c:v>750</c:v>
                </c:pt>
                <c:pt idx="2">
                  <c:v>492</c:v>
                </c:pt>
                <c:pt idx="3">
                  <c:v>589</c:v>
                </c:pt>
                <c:pt idx="4">
                  <c:v>423</c:v>
                </c:pt>
                <c:pt idx="5">
                  <c:v>402</c:v>
                </c:pt>
                <c:pt idx="6">
                  <c:v>589</c:v>
                </c:pt>
                <c:pt idx="7">
                  <c:v>428</c:v>
                </c:pt>
                <c:pt idx="8">
                  <c:v>537</c:v>
                </c:pt>
                <c:pt idx="9">
                  <c:v>668</c:v>
                </c:pt>
                <c:pt idx="10">
                  <c:v>739</c:v>
                </c:pt>
                <c:pt idx="11">
                  <c:v>985</c:v>
                </c:pt>
                <c:pt idx="12">
                  <c:v>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31-4005-A763-3CB0DE63E5DE}"/>
            </c:ext>
          </c:extLst>
        </c:ser>
        <c:ser>
          <c:idx val="1"/>
          <c:order val="3"/>
          <c:tx>
            <c:strRef>
              <c:f>'Viajeros entr evol mensu TF'!$K$588:$L$588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31-4005-A763-3CB0DE63E5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31-4005-A763-3CB0DE63E5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TF'!$K$590:$K$602</c:f>
              <c:numCache>
                <c:formatCode>#,##0</c:formatCode>
                <c:ptCount val="13"/>
                <c:pt idx="0">
                  <c:v>1154</c:v>
                </c:pt>
                <c:pt idx="1">
                  <c:v>787</c:v>
                </c:pt>
                <c:pt idx="2">
                  <c:v>756</c:v>
                </c:pt>
                <c:pt idx="3">
                  <c:v>834</c:v>
                </c:pt>
                <c:pt idx="4">
                  <c:v>592</c:v>
                </c:pt>
                <c:pt idx="5">
                  <c:v>650</c:v>
                </c:pt>
                <c:pt idx="6">
                  <c:v>609</c:v>
                </c:pt>
                <c:pt idx="7">
                  <c:v>615</c:v>
                </c:pt>
                <c:pt idx="8">
                  <c:v>472</c:v>
                </c:pt>
                <c:pt idx="9">
                  <c:v>802</c:v>
                </c:pt>
                <c:pt idx="10">
                  <c:v>786</c:v>
                </c:pt>
                <c:pt idx="12">
                  <c:v>8057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31-4005-A763-3CB0DE63E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31-4005-A763-3CB0DE63E5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31-4005-A763-3CB0DE63E5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31-4005-A763-3CB0DE63E5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31-4005-A763-3CB0DE63E5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31-4005-A763-3CB0DE63E5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31-4005-A763-3CB0DE63E5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31-4005-A763-3CB0DE63E5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31-4005-A763-3CB0DE63E5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31-4005-A763-3CB0DE63E5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31-4005-A763-3CB0DE63E5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31-4005-A763-3CB0DE63E5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31-4005-A763-3CB0DE63E5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31-4005-A763-3CB0DE63E5D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TF'!$L$590:$L$602</c:f>
              <c:numCache>
                <c:formatCode>0.0%</c:formatCode>
                <c:ptCount val="13"/>
                <c:pt idx="0">
                  <c:v>-7.901037509976061E-2</c:v>
                </c:pt>
                <c:pt idx="1">
                  <c:v>4.9333333333333229E-2</c:v>
                </c:pt>
                <c:pt idx="2">
                  <c:v>0.53658536585365857</c:v>
                </c:pt>
                <c:pt idx="3">
                  <c:v>0.41595925297113756</c:v>
                </c:pt>
                <c:pt idx="4">
                  <c:v>0.39952718676122934</c:v>
                </c:pt>
                <c:pt idx="5">
                  <c:v>0.61691542288557222</c:v>
                </c:pt>
                <c:pt idx="6">
                  <c:v>3.395585738539908E-2</c:v>
                </c:pt>
                <c:pt idx="7">
                  <c:v>0.43691588785046731</c:v>
                </c:pt>
                <c:pt idx="8">
                  <c:v>-0.12104283054003728</c:v>
                </c:pt>
                <c:pt idx="9">
                  <c:v>0.20059880239520966</c:v>
                </c:pt>
                <c:pt idx="10">
                  <c:v>6.3599458728010871E-2</c:v>
                </c:pt>
                <c:pt idx="12">
                  <c:v>0.17278020378457071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31-4005-A763-3CB0DE63E5DE}"/>
            </c:ext>
          </c:extLst>
        </c:ser>
        <c:ser>
          <c:idx val="4"/>
          <c:order val="5"/>
          <c:tx>
            <c:strRef>
              <c:f>'Viajeros entr evol mensu TF'!$M$589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TF'!$M$590:$M$602</c:f>
              <c:numCache>
                <c:formatCode>0.0%</c:formatCode>
                <c:ptCount val="13"/>
                <c:pt idx="0">
                  <c:v>-0.78546198178100024</c:v>
                </c:pt>
                <c:pt idx="1">
                  <c:v>-0.70301886792452828</c:v>
                </c:pt>
                <c:pt idx="2">
                  <c:v>-0.81109445277361325</c:v>
                </c:pt>
                <c:pt idx="3">
                  <c:v>-0.81889250814332248</c:v>
                </c:pt>
                <c:pt idx="4">
                  <c:v>-0.88344162236660762</c:v>
                </c:pt>
                <c:pt idx="5">
                  <c:v>-0.88233164373642292</c:v>
                </c:pt>
                <c:pt idx="6">
                  <c:v>-0.89579055441478439</c:v>
                </c:pt>
                <c:pt idx="7">
                  <c:v>-0.88868778280542982</c:v>
                </c:pt>
                <c:pt idx="8">
                  <c:v>-0.91622293219737305</c:v>
                </c:pt>
                <c:pt idx="9">
                  <c:v>-0.86274174225569056</c:v>
                </c:pt>
                <c:pt idx="10">
                  <c:v>-0.82144479781917312</c:v>
                </c:pt>
                <c:pt idx="12">
                  <c:v>-0.85212986583955808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31-4005-A763-3CB0DE63E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E-4224-BA74-6E9C6043F7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GC'!$C$141:$C$153</c:f>
              <c:numCache>
                <c:formatCode>#,##0</c:formatCode>
                <c:ptCount val="13"/>
                <c:pt idx="0">
                  <c:v>51082</c:v>
                </c:pt>
                <c:pt idx="1">
                  <c:v>44654</c:v>
                </c:pt>
                <c:pt idx="2">
                  <c:v>53182</c:v>
                </c:pt>
                <c:pt idx="3">
                  <c:v>47296</c:v>
                </c:pt>
                <c:pt idx="4">
                  <c:v>44068</c:v>
                </c:pt>
                <c:pt idx="5">
                  <c:v>46964</c:v>
                </c:pt>
                <c:pt idx="6">
                  <c:v>45367</c:v>
                </c:pt>
                <c:pt idx="7">
                  <c:v>43828</c:v>
                </c:pt>
                <c:pt idx="8">
                  <c:v>49458</c:v>
                </c:pt>
                <c:pt idx="9">
                  <c:v>49391</c:v>
                </c:pt>
                <c:pt idx="10">
                  <c:v>51371</c:v>
                </c:pt>
                <c:pt idx="11">
                  <c:v>47609</c:v>
                </c:pt>
                <c:pt idx="12">
                  <c:v>574270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E-4224-BA74-6E9C6043F7A7}"/>
            </c:ext>
          </c:extLst>
        </c:ser>
        <c:ser>
          <c:idx val="5"/>
          <c:order val="1"/>
          <c:tx>
            <c:strRef>
              <c:f>'Viajeros entr evol mensu GC'!$G$139:$H$139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DE-4224-BA74-6E9C6043F7A7}"/>
              </c:ext>
            </c:extLst>
          </c:dPt>
          <c:val>
            <c:numRef>
              <c:f>'Viajeros entr evol mensu GC'!$G$141:$G$153</c:f>
              <c:numCache>
                <c:formatCode>#,##0</c:formatCode>
                <c:ptCount val="13"/>
                <c:pt idx="0">
                  <c:v>5765</c:v>
                </c:pt>
                <c:pt idx="1">
                  <c:v>2898</c:v>
                </c:pt>
                <c:pt idx="2">
                  <c:v>5583</c:v>
                </c:pt>
                <c:pt idx="3">
                  <c:v>4679</c:v>
                </c:pt>
                <c:pt idx="4">
                  <c:v>8882</c:v>
                </c:pt>
                <c:pt idx="5">
                  <c:v>14556</c:v>
                </c:pt>
                <c:pt idx="6">
                  <c:v>23181</c:v>
                </c:pt>
                <c:pt idx="7">
                  <c:v>25131</c:v>
                </c:pt>
                <c:pt idx="8">
                  <c:v>34781</c:v>
                </c:pt>
                <c:pt idx="9">
                  <c:v>50667</c:v>
                </c:pt>
                <c:pt idx="10">
                  <c:v>51798</c:v>
                </c:pt>
                <c:pt idx="11">
                  <c:v>41842</c:v>
                </c:pt>
                <c:pt idx="12">
                  <c:v>269763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DE-4224-BA74-6E9C6043F7A7}"/>
            </c:ext>
          </c:extLst>
        </c:ser>
        <c:ser>
          <c:idx val="0"/>
          <c:order val="2"/>
          <c:tx>
            <c:strRef>
              <c:f>'Viajeros entr evol mensu GC'!$I$139:$J$139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DE-4224-BA74-6E9C6043F7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GC'!$I$141:$I$153</c:f>
              <c:numCache>
                <c:formatCode>#,##0</c:formatCode>
                <c:ptCount val="13"/>
                <c:pt idx="0">
                  <c:v>30290</c:v>
                </c:pt>
                <c:pt idx="1">
                  <c:v>30808</c:v>
                </c:pt>
                <c:pt idx="2">
                  <c:v>41330</c:v>
                </c:pt>
                <c:pt idx="3">
                  <c:v>47019</c:v>
                </c:pt>
                <c:pt idx="4">
                  <c:v>35452</c:v>
                </c:pt>
                <c:pt idx="5">
                  <c:v>39234</c:v>
                </c:pt>
                <c:pt idx="6">
                  <c:v>39349</c:v>
                </c:pt>
                <c:pt idx="7">
                  <c:v>39614</c:v>
                </c:pt>
                <c:pt idx="8">
                  <c:v>41553</c:v>
                </c:pt>
                <c:pt idx="9">
                  <c:v>46982</c:v>
                </c:pt>
                <c:pt idx="10">
                  <c:v>46672</c:v>
                </c:pt>
                <c:pt idx="11">
                  <c:v>44254</c:v>
                </c:pt>
                <c:pt idx="12">
                  <c:v>482557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DE-4224-BA74-6E9C6043F7A7}"/>
            </c:ext>
          </c:extLst>
        </c:ser>
        <c:ser>
          <c:idx val="1"/>
          <c:order val="3"/>
          <c:tx>
            <c:strRef>
              <c:f>'Viajeros entr evol mensu GC'!$K$139:$L$139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DE-4224-BA74-6E9C6043F7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DE-4224-BA74-6E9C6043F7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GC'!$K$141:$K$153</c:f>
              <c:numCache>
                <c:formatCode>#,##0</c:formatCode>
                <c:ptCount val="13"/>
                <c:pt idx="0">
                  <c:v>44520</c:v>
                </c:pt>
                <c:pt idx="1">
                  <c:v>40842</c:v>
                </c:pt>
                <c:pt idx="2">
                  <c:v>48374</c:v>
                </c:pt>
                <c:pt idx="3">
                  <c:v>47096</c:v>
                </c:pt>
                <c:pt idx="4">
                  <c:v>39474</c:v>
                </c:pt>
                <c:pt idx="5">
                  <c:v>35878</c:v>
                </c:pt>
                <c:pt idx="6">
                  <c:v>37617</c:v>
                </c:pt>
                <c:pt idx="7">
                  <c:v>38348</c:v>
                </c:pt>
                <c:pt idx="8">
                  <c:v>45515</c:v>
                </c:pt>
                <c:pt idx="9">
                  <c:v>51933</c:v>
                </c:pt>
                <c:pt idx="10">
                  <c:v>52243</c:v>
                </c:pt>
                <c:pt idx="12">
                  <c:v>481840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DE-4224-BA74-6E9C6043F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DE-4224-BA74-6E9C6043F7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DE-4224-BA74-6E9C6043F7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DE-4224-BA74-6E9C6043F7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DE-4224-BA74-6E9C6043F7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DE-4224-BA74-6E9C6043F7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DE-4224-BA74-6E9C6043F7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DE-4224-BA74-6E9C6043F7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DE-4224-BA74-6E9C6043F7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DE-4224-BA74-6E9C6043F7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DE-4224-BA74-6E9C6043F7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DE-4224-BA74-6E9C6043F7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DE-4224-BA74-6E9C6043F7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DE-4224-BA74-6E9C6043F7A7}"/>
              </c:ext>
            </c:extLst>
          </c:dPt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GC'!$L$141:$L$153</c:f>
              <c:numCache>
                <c:formatCode>0.0%</c:formatCode>
                <c:ptCount val="13"/>
                <c:pt idx="0">
                  <c:v>0.46979201056454278</c:v>
                </c:pt>
                <c:pt idx="1">
                  <c:v>0.32569462477278632</c:v>
                </c:pt>
                <c:pt idx="2">
                  <c:v>0.17043309944350349</c:v>
                </c:pt>
                <c:pt idx="3">
                  <c:v>1.6376358493375154E-3</c:v>
                </c:pt>
                <c:pt idx="4">
                  <c:v>0.11344917070969207</c:v>
                </c:pt>
                <c:pt idx="5">
                  <c:v>-8.5538053728908547E-2</c:v>
                </c:pt>
                <c:pt idx="6">
                  <c:v>-4.4016366362550463E-2</c:v>
                </c:pt>
                <c:pt idx="7">
                  <c:v>-3.1958398545968603E-2</c:v>
                </c:pt>
                <c:pt idx="8">
                  <c:v>9.534810964310636E-2</c:v>
                </c:pt>
                <c:pt idx="9">
                  <c:v>0.10538078413009244</c:v>
                </c:pt>
                <c:pt idx="10">
                  <c:v>0.11936492972231738</c:v>
                </c:pt>
                <c:pt idx="12">
                  <c:v>9.9330828217009781E-2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DE-4224-BA74-6E9C6043F7A7}"/>
            </c:ext>
          </c:extLst>
        </c:ser>
        <c:ser>
          <c:idx val="4"/>
          <c:order val="5"/>
          <c:tx>
            <c:strRef>
              <c:f>'Viajeros entr evol mensu GC'!$M$140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GC'!$M$141:$M$153</c:f>
              <c:numCache>
                <c:formatCode>0.0%</c:formatCode>
                <c:ptCount val="13"/>
                <c:pt idx="0">
                  <c:v>-0.12846012293958731</c:v>
                </c:pt>
                <c:pt idx="1">
                  <c:v>-8.536749227392848E-2</c:v>
                </c:pt>
                <c:pt idx="2">
                  <c:v>-9.0406528524688778E-2</c:v>
                </c:pt>
                <c:pt idx="3">
                  <c:v>-4.2286874154262577E-3</c:v>
                </c:pt>
                <c:pt idx="4">
                  <c:v>-0.10424798039393668</c:v>
                </c:pt>
                <c:pt idx="5">
                  <c:v>-0.23605314709138914</c:v>
                </c:pt>
                <c:pt idx="6">
                  <c:v>-0.17082901668613748</c:v>
                </c:pt>
                <c:pt idx="7">
                  <c:v>-0.12503422469654102</c:v>
                </c:pt>
                <c:pt idx="8">
                  <c:v>-7.9724210441182386E-2</c:v>
                </c:pt>
                <c:pt idx="9">
                  <c:v>5.14668664331559E-2</c:v>
                </c:pt>
                <c:pt idx="10">
                  <c:v>1.6974557629791054E-2</c:v>
                </c:pt>
                <c:pt idx="12">
                  <c:v>-8.5104080233774693E-2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DE-4224-BA74-6E9C6043F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85-474C-B13F-96CDA19E5EB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GC'!$C$163:$C$175</c:f>
              <c:numCache>
                <c:formatCode>#,##0</c:formatCode>
                <c:ptCount val="13"/>
                <c:pt idx="0">
                  <c:v>4777</c:v>
                </c:pt>
                <c:pt idx="1">
                  <c:v>5938</c:v>
                </c:pt>
                <c:pt idx="2">
                  <c:v>6248</c:v>
                </c:pt>
                <c:pt idx="3">
                  <c:v>8320</c:v>
                </c:pt>
                <c:pt idx="4">
                  <c:v>8140</c:v>
                </c:pt>
                <c:pt idx="5">
                  <c:v>5791</c:v>
                </c:pt>
                <c:pt idx="6">
                  <c:v>8342</c:v>
                </c:pt>
                <c:pt idx="7">
                  <c:v>11827</c:v>
                </c:pt>
                <c:pt idx="8">
                  <c:v>6010</c:v>
                </c:pt>
                <c:pt idx="9">
                  <c:v>7726</c:v>
                </c:pt>
                <c:pt idx="10">
                  <c:v>4782</c:v>
                </c:pt>
                <c:pt idx="11">
                  <c:v>4466</c:v>
                </c:pt>
                <c:pt idx="12">
                  <c:v>82367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5-474C-B13F-96CDA19E5EBD}"/>
            </c:ext>
          </c:extLst>
        </c:ser>
        <c:ser>
          <c:idx val="5"/>
          <c:order val="1"/>
          <c:tx>
            <c:strRef>
              <c:f>'Viajeros entr evol mensu GC'!$G$161:$H$161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85-474C-B13F-96CDA19E5EBD}"/>
              </c:ext>
            </c:extLst>
          </c:dPt>
          <c:val>
            <c:numRef>
              <c:f>'Viajeros entr evol mensu GC'!$G$163:$G$175</c:f>
              <c:numCache>
                <c:formatCode>#,##0</c:formatCode>
                <c:ptCount val="13"/>
                <c:pt idx="0">
                  <c:v>1987</c:v>
                </c:pt>
                <c:pt idx="1">
                  <c:v>1941</c:v>
                </c:pt>
                <c:pt idx="2">
                  <c:v>2165</c:v>
                </c:pt>
                <c:pt idx="3">
                  <c:v>2166</c:v>
                </c:pt>
                <c:pt idx="4">
                  <c:v>3942</c:v>
                </c:pt>
                <c:pt idx="5">
                  <c:v>2713</c:v>
                </c:pt>
                <c:pt idx="6">
                  <c:v>7311</c:v>
                </c:pt>
                <c:pt idx="7">
                  <c:v>11004</c:v>
                </c:pt>
                <c:pt idx="8">
                  <c:v>5432</c:v>
                </c:pt>
                <c:pt idx="9">
                  <c:v>8135</c:v>
                </c:pt>
                <c:pt idx="10">
                  <c:v>4800</c:v>
                </c:pt>
                <c:pt idx="11">
                  <c:v>5309</c:v>
                </c:pt>
                <c:pt idx="12">
                  <c:v>56905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85-474C-B13F-96CDA19E5EBD}"/>
            </c:ext>
          </c:extLst>
        </c:ser>
        <c:ser>
          <c:idx val="0"/>
          <c:order val="2"/>
          <c:tx>
            <c:strRef>
              <c:f>'Viajeros entr evol mensu GC'!$I$161:$J$161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85-474C-B13F-96CDA19E5EB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GC'!$I$163:$I$175</c:f>
              <c:numCache>
                <c:formatCode>#,##0</c:formatCode>
                <c:ptCount val="13"/>
                <c:pt idx="0">
                  <c:v>4202</c:v>
                </c:pt>
                <c:pt idx="1">
                  <c:v>6655</c:v>
                </c:pt>
                <c:pt idx="2">
                  <c:v>6549</c:v>
                </c:pt>
                <c:pt idx="3">
                  <c:v>9621</c:v>
                </c:pt>
                <c:pt idx="4">
                  <c:v>8766</c:v>
                </c:pt>
                <c:pt idx="5">
                  <c:v>5386</c:v>
                </c:pt>
                <c:pt idx="6">
                  <c:v>9482</c:v>
                </c:pt>
                <c:pt idx="7">
                  <c:v>11262</c:v>
                </c:pt>
                <c:pt idx="8">
                  <c:v>6277</c:v>
                </c:pt>
                <c:pt idx="9">
                  <c:v>8808</c:v>
                </c:pt>
                <c:pt idx="10">
                  <c:v>5727</c:v>
                </c:pt>
                <c:pt idx="11">
                  <c:v>6705</c:v>
                </c:pt>
                <c:pt idx="12">
                  <c:v>89440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85-474C-B13F-96CDA19E5EBD}"/>
            </c:ext>
          </c:extLst>
        </c:ser>
        <c:ser>
          <c:idx val="1"/>
          <c:order val="3"/>
          <c:tx>
            <c:strRef>
              <c:f>'Viajeros entr evol mensu GC'!$K$161:$L$161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85-474C-B13F-96CDA19E5E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85-474C-B13F-96CDA19E5EB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GC'!$K$163:$K$175</c:f>
              <c:numCache>
                <c:formatCode>#,##0</c:formatCode>
                <c:ptCount val="13"/>
                <c:pt idx="0">
                  <c:v>7223</c:v>
                </c:pt>
                <c:pt idx="1">
                  <c:v>9366</c:v>
                </c:pt>
                <c:pt idx="2">
                  <c:v>7437</c:v>
                </c:pt>
                <c:pt idx="3">
                  <c:v>10688</c:v>
                </c:pt>
                <c:pt idx="4">
                  <c:v>8566</c:v>
                </c:pt>
                <c:pt idx="5">
                  <c:v>6228</c:v>
                </c:pt>
                <c:pt idx="6">
                  <c:v>9002</c:v>
                </c:pt>
                <c:pt idx="7">
                  <c:v>11318</c:v>
                </c:pt>
                <c:pt idx="8">
                  <c:v>7533</c:v>
                </c:pt>
                <c:pt idx="9">
                  <c:v>9386</c:v>
                </c:pt>
                <c:pt idx="10">
                  <c:v>5893</c:v>
                </c:pt>
                <c:pt idx="12">
                  <c:v>92640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85-474C-B13F-96CDA19E5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85-474C-B13F-96CDA19E5E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85-474C-B13F-96CDA19E5E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85-474C-B13F-96CDA19E5E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85-474C-B13F-96CDA19E5E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85-474C-B13F-96CDA19E5E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85-474C-B13F-96CDA19E5E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85-474C-B13F-96CDA19E5E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85-474C-B13F-96CDA19E5E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85-474C-B13F-96CDA19E5E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85-474C-B13F-96CDA19E5E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85-474C-B13F-96CDA19E5E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85-474C-B13F-96CDA19E5E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85-474C-B13F-96CDA19E5EBD}"/>
              </c:ext>
            </c:extLst>
          </c:dPt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GC'!$L$163:$L$175</c:f>
              <c:numCache>
                <c:formatCode>0.0%</c:formatCode>
                <c:ptCount val="13"/>
                <c:pt idx="0">
                  <c:v>0.71894336030461692</c:v>
                </c:pt>
                <c:pt idx="1">
                  <c:v>0.40736288504883555</c:v>
                </c:pt>
                <c:pt idx="2">
                  <c:v>0.13559322033898313</c:v>
                </c:pt>
                <c:pt idx="3">
                  <c:v>0.11090323251221279</c:v>
                </c:pt>
                <c:pt idx="4">
                  <c:v>-2.2815423226100862E-2</c:v>
                </c:pt>
                <c:pt idx="5">
                  <c:v>0.15633122911251385</c:v>
                </c:pt>
                <c:pt idx="6">
                  <c:v>-5.0622231596709533E-2</c:v>
                </c:pt>
                <c:pt idx="7">
                  <c:v>4.9724738057184137E-3</c:v>
                </c:pt>
                <c:pt idx="8">
                  <c:v>0.20009558706388408</c:v>
                </c:pt>
                <c:pt idx="9">
                  <c:v>6.5622161671208046E-2</c:v>
                </c:pt>
                <c:pt idx="10">
                  <c:v>2.8985507246376718E-2</c:v>
                </c:pt>
                <c:pt idx="12">
                  <c:v>0.11971958663201798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85-474C-B13F-96CDA19E5EBD}"/>
            </c:ext>
          </c:extLst>
        </c:ser>
        <c:ser>
          <c:idx val="4"/>
          <c:order val="5"/>
          <c:tx>
            <c:strRef>
              <c:f>'Viajeros entr evol mensu GC'!$M$162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GC'!$M$163:$M$175</c:f>
              <c:numCache>
                <c:formatCode>0.0%</c:formatCode>
                <c:ptCount val="13"/>
                <c:pt idx="0">
                  <c:v>0.51203684320703369</c:v>
                </c:pt>
                <c:pt idx="1">
                  <c:v>0.57729875378915452</c:v>
                </c:pt>
                <c:pt idx="2">
                  <c:v>0.19030089628681179</c:v>
                </c:pt>
                <c:pt idx="3">
                  <c:v>0.28461538461538471</c:v>
                </c:pt>
                <c:pt idx="4">
                  <c:v>5.2334152334152284E-2</c:v>
                </c:pt>
                <c:pt idx="5">
                  <c:v>7.5461923674667641E-2</c:v>
                </c:pt>
                <c:pt idx="6">
                  <c:v>7.9117717573723434E-2</c:v>
                </c:pt>
                <c:pt idx="7">
                  <c:v>-4.3037118457766144E-2</c:v>
                </c:pt>
                <c:pt idx="8">
                  <c:v>0.25341098169717147</c:v>
                </c:pt>
                <c:pt idx="9">
                  <c:v>0.21485891793942535</c:v>
                </c:pt>
                <c:pt idx="10">
                  <c:v>0.23232956921790038</c:v>
                </c:pt>
                <c:pt idx="12">
                  <c:v>0.18920167905418417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85-474C-B13F-96CDA19E5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5D-422A-80F9-33416EBC8F1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GC'!$C$185:$C$197</c:f>
              <c:numCache>
                <c:formatCode>#,##0</c:formatCode>
                <c:ptCount val="13"/>
                <c:pt idx="0">
                  <c:v>5281</c:v>
                </c:pt>
                <c:pt idx="1">
                  <c:v>4551</c:v>
                </c:pt>
                <c:pt idx="2">
                  <c:v>6364</c:v>
                </c:pt>
                <c:pt idx="3">
                  <c:v>7773</c:v>
                </c:pt>
                <c:pt idx="4">
                  <c:v>6408</c:v>
                </c:pt>
                <c:pt idx="5">
                  <c:v>7816</c:v>
                </c:pt>
                <c:pt idx="6">
                  <c:v>9059</c:v>
                </c:pt>
                <c:pt idx="7">
                  <c:v>7458</c:v>
                </c:pt>
                <c:pt idx="8">
                  <c:v>6956</c:v>
                </c:pt>
                <c:pt idx="9">
                  <c:v>6361</c:v>
                </c:pt>
                <c:pt idx="10">
                  <c:v>5193</c:v>
                </c:pt>
                <c:pt idx="11">
                  <c:v>5794</c:v>
                </c:pt>
                <c:pt idx="12">
                  <c:v>79014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D-422A-80F9-33416EBC8F1F}"/>
            </c:ext>
          </c:extLst>
        </c:ser>
        <c:ser>
          <c:idx val="5"/>
          <c:order val="1"/>
          <c:tx>
            <c:strRef>
              <c:f>'Viajeros entr evol mensu GC'!$G$183:$H$183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5D-422A-80F9-33416EBC8F1F}"/>
              </c:ext>
            </c:extLst>
          </c:dPt>
          <c:val>
            <c:numRef>
              <c:f>'Viajeros entr evol mensu GC'!$G$185:$G$197</c:f>
              <c:numCache>
                <c:formatCode>#,##0</c:formatCode>
                <c:ptCount val="13"/>
                <c:pt idx="0">
                  <c:v>1396</c:v>
                </c:pt>
                <c:pt idx="1">
                  <c:v>170</c:v>
                </c:pt>
                <c:pt idx="2">
                  <c:v>248</c:v>
                </c:pt>
                <c:pt idx="3">
                  <c:v>416</c:v>
                </c:pt>
                <c:pt idx="4">
                  <c:v>1933</c:v>
                </c:pt>
                <c:pt idx="5">
                  <c:v>4559</c:v>
                </c:pt>
                <c:pt idx="6">
                  <c:v>5596</c:v>
                </c:pt>
                <c:pt idx="7">
                  <c:v>6893</c:v>
                </c:pt>
                <c:pt idx="8">
                  <c:v>7151</c:v>
                </c:pt>
                <c:pt idx="9">
                  <c:v>8262</c:v>
                </c:pt>
                <c:pt idx="10">
                  <c:v>6651</c:v>
                </c:pt>
                <c:pt idx="11">
                  <c:v>6124</c:v>
                </c:pt>
                <c:pt idx="12">
                  <c:v>49399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5D-422A-80F9-33416EBC8F1F}"/>
            </c:ext>
          </c:extLst>
        </c:ser>
        <c:ser>
          <c:idx val="0"/>
          <c:order val="2"/>
          <c:tx>
            <c:strRef>
              <c:f>'Viajeros entr evol mensu GC'!$I$183:$J$183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5D-422A-80F9-33416EBC8F1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GC'!$I$185:$I$197</c:f>
              <c:numCache>
                <c:formatCode>#,##0</c:formatCode>
                <c:ptCount val="13"/>
                <c:pt idx="0">
                  <c:v>5781</c:v>
                </c:pt>
                <c:pt idx="1">
                  <c:v>5925</c:v>
                </c:pt>
                <c:pt idx="2">
                  <c:v>6016</c:v>
                </c:pt>
                <c:pt idx="3">
                  <c:v>8779</c:v>
                </c:pt>
                <c:pt idx="4">
                  <c:v>5511</c:v>
                </c:pt>
                <c:pt idx="5">
                  <c:v>5402</c:v>
                </c:pt>
                <c:pt idx="6">
                  <c:v>10797</c:v>
                </c:pt>
                <c:pt idx="7">
                  <c:v>7333</c:v>
                </c:pt>
                <c:pt idx="8">
                  <c:v>6861</c:v>
                </c:pt>
                <c:pt idx="9">
                  <c:v>7780</c:v>
                </c:pt>
                <c:pt idx="10">
                  <c:v>5379</c:v>
                </c:pt>
                <c:pt idx="11">
                  <c:v>5928</c:v>
                </c:pt>
                <c:pt idx="12">
                  <c:v>81492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5D-422A-80F9-33416EBC8F1F}"/>
            </c:ext>
          </c:extLst>
        </c:ser>
        <c:ser>
          <c:idx val="1"/>
          <c:order val="3"/>
          <c:tx>
            <c:strRef>
              <c:f>'Viajeros entr evol mensu GC'!$K$183:$L$183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5D-422A-80F9-33416EBC8F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5D-422A-80F9-33416EBC8F1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GC'!$K$185:$K$197</c:f>
              <c:numCache>
                <c:formatCode>#,##0</c:formatCode>
                <c:ptCount val="13"/>
                <c:pt idx="0">
                  <c:v>5547</c:v>
                </c:pt>
                <c:pt idx="1">
                  <c:v>5633</c:v>
                </c:pt>
                <c:pt idx="2">
                  <c:v>6275</c:v>
                </c:pt>
                <c:pt idx="3">
                  <c:v>8770</c:v>
                </c:pt>
                <c:pt idx="4">
                  <c:v>7744</c:v>
                </c:pt>
                <c:pt idx="5">
                  <c:v>5656</c:v>
                </c:pt>
                <c:pt idx="6">
                  <c:v>10922</c:v>
                </c:pt>
                <c:pt idx="7">
                  <c:v>7539</c:v>
                </c:pt>
                <c:pt idx="8">
                  <c:v>7093</c:v>
                </c:pt>
                <c:pt idx="9">
                  <c:v>8517</c:v>
                </c:pt>
                <c:pt idx="10">
                  <c:v>5927</c:v>
                </c:pt>
                <c:pt idx="12">
                  <c:v>79623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5D-422A-80F9-33416EBC8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5D-422A-80F9-33416EBC8F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5D-422A-80F9-33416EBC8F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5D-422A-80F9-33416EBC8F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5D-422A-80F9-33416EBC8F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5D-422A-80F9-33416EBC8F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5D-422A-80F9-33416EBC8F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5D-422A-80F9-33416EBC8F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5D-422A-80F9-33416EBC8F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5D-422A-80F9-33416EBC8F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5D-422A-80F9-33416EBC8F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5D-422A-80F9-33416EBC8F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5D-422A-80F9-33416EBC8F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5D-422A-80F9-33416EBC8F1F}"/>
              </c:ext>
            </c:extLst>
          </c:dPt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GC'!$L$185:$L$197</c:f>
              <c:numCache>
                <c:formatCode>0.0%</c:formatCode>
                <c:ptCount val="13"/>
                <c:pt idx="0">
                  <c:v>-4.0477426050856247E-2</c:v>
                </c:pt>
                <c:pt idx="1">
                  <c:v>-4.9282700421940939E-2</c:v>
                </c:pt>
                <c:pt idx="2">
                  <c:v>4.3051861702127603E-2</c:v>
                </c:pt>
                <c:pt idx="3">
                  <c:v>-1.0251737099897795E-3</c:v>
                </c:pt>
                <c:pt idx="4">
                  <c:v>0.40518962075848308</c:v>
                </c:pt>
                <c:pt idx="5">
                  <c:v>4.7019622362088009E-2</c:v>
                </c:pt>
                <c:pt idx="6">
                  <c:v>1.1577289987959594E-2</c:v>
                </c:pt>
                <c:pt idx="7">
                  <c:v>2.8092186008454867E-2</c:v>
                </c:pt>
                <c:pt idx="8">
                  <c:v>3.381431278239333E-2</c:v>
                </c:pt>
                <c:pt idx="9">
                  <c:v>9.4730077120822598E-2</c:v>
                </c:pt>
                <c:pt idx="10">
                  <c:v>0.1018776724298196</c:v>
                </c:pt>
                <c:pt idx="12">
                  <c:v>5.3716055264411589E-2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5D-422A-80F9-33416EBC8F1F}"/>
            </c:ext>
          </c:extLst>
        </c:ser>
        <c:ser>
          <c:idx val="4"/>
          <c:order val="5"/>
          <c:tx>
            <c:strRef>
              <c:f>'Viajeros entr evol mensu GC'!$M$184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GC'!$M$185:$M$197</c:f>
              <c:numCache>
                <c:formatCode>0.0%</c:formatCode>
                <c:ptCount val="13"/>
                <c:pt idx="0">
                  <c:v>5.0369248248437692E-2</c:v>
                </c:pt>
                <c:pt idx="1">
                  <c:v>0.23774994506701819</c:v>
                </c:pt>
                <c:pt idx="2">
                  <c:v>-1.3984915147705834E-2</c:v>
                </c:pt>
                <c:pt idx="3">
                  <c:v>0.12826450533899392</c:v>
                </c:pt>
                <c:pt idx="4">
                  <c:v>0.20848938826466923</c:v>
                </c:pt>
                <c:pt idx="5">
                  <c:v>-0.27635619242579323</c:v>
                </c:pt>
                <c:pt idx="6">
                  <c:v>0.20565183795120867</c:v>
                </c:pt>
                <c:pt idx="7">
                  <c:v>1.0860820595333776E-2</c:v>
                </c:pt>
                <c:pt idx="8">
                  <c:v>1.9695227142035643E-2</c:v>
                </c:pt>
                <c:pt idx="9">
                  <c:v>0.33894041817324316</c:v>
                </c:pt>
                <c:pt idx="10">
                  <c:v>0.14134411708068551</c:v>
                </c:pt>
                <c:pt idx="12">
                  <c:v>8.7448784485113285E-2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5D-422A-80F9-33416EBC8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1-4D22-A51A-0F6A1418D1C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GC'!$C$207:$C$219</c:f>
              <c:numCache>
                <c:formatCode>#,##0</c:formatCode>
                <c:ptCount val="13"/>
                <c:pt idx="0">
                  <c:v>15002</c:v>
                </c:pt>
                <c:pt idx="1">
                  <c:v>13422</c:v>
                </c:pt>
                <c:pt idx="2">
                  <c:v>16460</c:v>
                </c:pt>
                <c:pt idx="3">
                  <c:v>18733</c:v>
                </c:pt>
                <c:pt idx="4">
                  <c:v>15483</c:v>
                </c:pt>
                <c:pt idx="5">
                  <c:v>14277</c:v>
                </c:pt>
                <c:pt idx="6">
                  <c:v>22375</c:v>
                </c:pt>
                <c:pt idx="7">
                  <c:v>21594</c:v>
                </c:pt>
                <c:pt idx="8">
                  <c:v>16369</c:v>
                </c:pt>
                <c:pt idx="9">
                  <c:v>19663</c:v>
                </c:pt>
                <c:pt idx="10">
                  <c:v>15150</c:v>
                </c:pt>
                <c:pt idx="11">
                  <c:v>16558</c:v>
                </c:pt>
                <c:pt idx="12">
                  <c:v>205086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1-4D22-A51A-0F6A1418D1CD}"/>
            </c:ext>
          </c:extLst>
        </c:ser>
        <c:ser>
          <c:idx val="5"/>
          <c:order val="1"/>
          <c:tx>
            <c:strRef>
              <c:f>'Viajeros entr evol mensu GC'!$G$205:$H$205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D1-4D22-A51A-0F6A1418D1CD}"/>
              </c:ext>
            </c:extLst>
          </c:dPt>
          <c:val>
            <c:numRef>
              <c:f>'Viajeros entr evol mensu GC'!$G$207:$G$219</c:f>
              <c:numCache>
                <c:formatCode>#,##0</c:formatCode>
                <c:ptCount val="13"/>
                <c:pt idx="0">
                  <c:v>509</c:v>
                </c:pt>
                <c:pt idx="1">
                  <c:v>339</c:v>
                </c:pt>
                <c:pt idx="2">
                  <c:v>508</c:v>
                </c:pt>
                <c:pt idx="3">
                  <c:v>903</c:v>
                </c:pt>
                <c:pt idx="4">
                  <c:v>2487</c:v>
                </c:pt>
                <c:pt idx="5">
                  <c:v>8608</c:v>
                </c:pt>
                <c:pt idx="6">
                  <c:v>9649</c:v>
                </c:pt>
                <c:pt idx="7">
                  <c:v>15835</c:v>
                </c:pt>
                <c:pt idx="8">
                  <c:v>17158</c:v>
                </c:pt>
                <c:pt idx="9">
                  <c:v>24946</c:v>
                </c:pt>
                <c:pt idx="10">
                  <c:v>15526</c:v>
                </c:pt>
                <c:pt idx="11">
                  <c:v>15745</c:v>
                </c:pt>
                <c:pt idx="12">
                  <c:v>112213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D1-4D22-A51A-0F6A1418D1CD}"/>
            </c:ext>
          </c:extLst>
        </c:ser>
        <c:ser>
          <c:idx val="0"/>
          <c:order val="2"/>
          <c:tx>
            <c:strRef>
              <c:f>'Viajeros entr evol mensu GC'!$I$205:$J$205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1-4D22-A51A-0F6A1418D1C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GC'!$I$207:$I$219</c:f>
              <c:numCache>
                <c:formatCode>#,##0</c:formatCode>
                <c:ptCount val="13"/>
                <c:pt idx="0">
                  <c:v>16833</c:v>
                </c:pt>
                <c:pt idx="1">
                  <c:v>17692</c:v>
                </c:pt>
                <c:pt idx="2">
                  <c:v>17450</c:v>
                </c:pt>
                <c:pt idx="3">
                  <c:v>21942</c:v>
                </c:pt>
                <c:pt idx="4">
                  <c:v>19285</c:v>
                </c:pt>
                <c:pt idx="5">
                  <c:v>15453</c:v>
                </c:pt>
                <c:pt idx="6">
                  <c:v>22147</c:v>
                </c:pt>
                <c:pt idx="7">
                  <c:v>24458</c:v>
                </c:pt>
                <c:pt idx="8">
                  <c:v>19164</c:v>
                </c:pt>
                <c:pt idx="9">
                  <c:v>22464</c:v>
                </c:pt>
                <c:pt idx="10">
                  <c:v>15137</c:v>
                </c:pt>
                <c:pt idx="11">
                  <c:v>17267</c:v>
                </c:pt>
                <c:pt idx="12">
                  <c:v>229292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D1-4D22-A51A-0F6A1418D1CD}"/>
            </c:ext>
          </c:extLst>
        </c:ser>
        <c:ser>
          <c:idx val="1"/>
          <c:order val="3"/>
          <c:tx>
            <c:strRef>
              <c:f>'Viajeros entr evol mensu GC'!$K$205:$L$205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D1-4D22-A51A-0F6A1418D1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D1-4D22-A51A-0F6A1418D1C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GC'!$K$207:$K$219</c:f>
              <c:numCache>
                <c:formatCode>#,##0</c:formatCode>
                <c:ptCount val="13"/>
                <c:pt idx="0">
                  <c:v>17690</c:v>
                </c:pt>
                <c:pt idx="1">
                  <c:v>16379</c:v>
                </c:pt>
                <c:pt idx="2">
                  <c:v>16203</c:v>
                </c:pt>
                <c:pt idx="3">
                  <c:v>20891</c:v>
                </c:pt>
                <c:pt idx="4">
                  <c:v>18073</c:v>
                </c:pt>
                <c:pt idx="5">
                  <c:v>15342</c:v>
                </c:pt>
                <c:pt idx="6">
                  <c:v>21658</c:v>
                </c:pt>
                <c:pt idx="7">
                  <c:v>23316</c:v>
                </c:pt>
                <c:pt idx="8">
                  <c:v>20941</c:v>
                </c:pt>
                <c:pt idx="9">
                  <c:v>24908</c:v>
                </c:pt>
                <c:pt idx="10">
                  <c:v>15880</c:v>
                </c:pt>
                <c:pt idx="12">
                  <c:v>211281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D1-4D22-A51A-0F6A1418D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D1-4D22-A51A-0F6A1418D1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D1-4D22-A51A-0F6A1418D1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D1-4D22-A51A-0F6A1418D1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D1-4D22-A51A-0F6A1418D1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D1-4D22-A51A-0F6A1418D1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D1-4D22-A51A-0F6A1418D1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D1-4D22-A51A-0F6A1418D1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D1-4D22-A51A-0F6A1418D1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D1-4D22-A51A-0F6A1418D1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D1-4D22-A51A-0F6A1418D1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D1-4D22-A51A-0F6A1418D1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D1-4D22-A51A-0F6A1418D1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D1-4D22-A51A-0F6A1418D1CD}"/>
              </c:ext>
            </c:extLst>
          </c:dPt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GC'!$L$207:$L$219</c:f>
              <c:numCache>
                <c:formatCode>0.0%</c:formatCode>
                <c:ptCount val="13"/>
                <c:pt idx="0">
                  <c:v>5.0911899245529524E-2</c:v>
                </c:pt>
                <c:pt idx="1">
                  <c:v>-7.4214334162333251E-2</c:v>
                </c:pt>
                <c:pt idx="2">
                  <c:v>-7.1461318051575962E-2</c:v>
                </c:pt>
                <c:pt idx="3">
                  <c:v>-4.7899006471606942E-2</c:v>
                </c:pt>
                <c:pt idx="4">
                  <c:v>-6.2846772102670423E-2</c:v>
                </c:pt>
                <c:pt idx="5">
                  <c:v>-7.1830712483013093E-3</c:v>
                </c:pt>
                <c:pt idx="6">
                  <c:v>-2.2079739919627972E-2</c:v>
                </c:pt>
                <c:pt idx="7">
                  <c:v>-4.6692288821653438E-2</c:v>
                </c:pt>
                <c:pt idx="8">
                  <c:v>9.2725944479231881E-2</c:v>
                </c:pt>
                <c:pt idx="9">
                  <c:v>0.10879629629629628</c:v>
                </c:pt>
                <c:pt idx="10">
                  <c:v>4.9085023452467569E-2</c:v>
                </c:pt>
                <c:pt idx="12">
                  <c:v>-3.5090201627167028E-3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D1-4D22-A51A-0F6A1418D1CD}"/>
            </c:ext>
          </c:extLst>
        </c:ser>
        <c:ser>
          <c:idx val="4"/>
          <c:order val="5"/>
          <c:tx>
            <c:strRef>
              <c:f>'Viajeros entr evol mensu GC'!$M$206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GC'!$M$207:$M$219</c:f>
              <c:numCache>
                <c:formatCode>0.0%</c:formatCode>
                <c:ptCount val="13"/>
                <c:pt idx="0">
                  <c:v>0.1791761098520197</c:v>
                </c:pt>
                <c:pt idx="1">
                  <c:v>0.22030993890627326</c:v>
                </c:pt>
                <c:pt idx="2">
                  <c:v>-1.5613608748481167E-2</c:v>
                </c:pt>
                <c:pt idx="3">
                  <c:v>0.11519777931991682</c:v>
                </c:pt>
                <c:pt idx="4">
                  <c:v>0.1672802428469935</c:v>
                </c:pt>
                <c:pt idx="5">
                  <c:v>7.4595503256986717E-2</c:v>
                </c:pt>
                <c:pt idx="6">
                  <c:v>-3.2044692737430158E-2</c:v>
                </c:pt>
                <c:pt idx="7">
                  <c:v>7.9744373437065752E-2</c:v>
                </c:pt>
                <c:pt idx="8">
                  <c:v>0.27930844889730588</c:v>
                </c:pt>
                <c:pt idx="9">
                  <c:v>0.2667446473071251</c:v>
                </c:pt>
                <c:pt idx="10">
                  <c:v>4.818481848184808E-2</c:v>
                </c:pt>
                <c:pt idx="12">
                  <c:v>0.12068764321480097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D1-4D22-A51A-0F6A1418D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E3-45A5-AF49-577E655C40C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GC'!$C$229:$C$241</c:f>
              <c:numCache>
                <c:formatCode>#,##0</c:formatCode>
                <c:ptCount val="13"/>
                <c:pt idx="0">
                  <c:v>6509</c:v>
                </c:pt>
                <c:pt idx="1">
                  <c:v>5910</c:v>
                </c:pt>
                <c:pt idx="2">
                  <c:v>6183</c:v>
                </c:pt>
                <c:pt idx="3">
                  <c:v>6261</c:v>
                </c:pt>
                <c:pt idx="4">
                  <c:v>5482</c:v>
                </c:pt>
                <c:pt idx="5">
                  <c:v>4839</c:v>
                </c:pt>
                <c:pt idx="6">
                  <c:v>5610</c:v>
                </c:pt>
                <c:pt idx="7">
                  <c:v>8166</c:v>
                </c:pt>
                <c:pt idx="8">
                  <c:v>5106</c:v>
                </c:pt>
                <c:pt idx="9">
                  <c:v>5698</c:v>
                </c:pt>
                <c:pt idx="10">
                  <c:v>5471</c:v>
                </c:pt>
                <c:pt idx="11">
                  <c:v>6702</c:v>
                </c:pt>
                <c:pt idx="12">
                  <c:v>71937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E3-45A5-AF49-577E655C40C4}"/>
            </c:ext>
          </c:extLst>
        </c:ser>
        <c:ser>
          <c:idx val="5"/>
          <c:order val="1"/>
          <c:tx>
            <c:strRef>
              <c:f>'Viajeros entr evol mensu GC'!$G$227:$H$227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E3-45A5-AF49-577E655C40C4}"/>
              </c:ext>
            </c:extLst>
          </c:dPt>
          <c:val>
            <c:numRef>
              <c:f>'Viajeros entr evol mensu GC'!$G$229:$G$241</c:f>
              <c:numCache>
                <c:formatCode>#,##0</c:formatCode>
                <c:ptCount val="13"/>
                <c:pt idx="0">
                  <c:v>865</c:v>
                </c:pt>
                <c:pt idx="1">
                  <c:v>802</c:v>
                </c:pt>
                <c:pt idx="2">
                  <c:v>1185</c:v>
                </c:pt>
                <c:pt idx="3">
                  <c:v>1377</c:v>
                </c:pt>
                <c:pt idx="4">
                  <c:v>1656</c:v>
                </c:pt>
                <c:pt idx="5">
                  <c:v>1813</c:v>
                </c:pt>
                <c:pt idx="6">
                  <c:v>2679</c:v>
                </c:pt>
                <c:pt idx="7">
                  <c:v>4490</c:v>
                </c:pt>
                <c:pt idx="8">
                  <c:v>2665</c:v>
                </c:pt>
                <c:pt idx="9">
                  <c:v>3851</c:v>
                </c:pt>
                <c:pt idx="10">
                  <c:v>4200</c:v>
                </c:pt>
                <c:pt idx="11">
                  <c:v>5277</c:v>
                </c:pt>
                <c:pt idx="12">
                  <c:v>30860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E3-45A5-AF49-577E655C40C4}"/>
            </c:ext>
          </c:extLst>
        </c:ser>
        <c:ser>
          <c:idx val="0"/>
          <c:order val="2"/>
          <c:tx>
            <c:strRef>
              <c:f>'Viajeros entr evol mensu GC'!$I$227:$J$227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E3-45A5-AF49-577E655C40C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GC'!$I$229:$I$241</c:f>
              <c:numCache>
                <c:formatCode>#,##0</c:formatCode>
                <c:ptCount val="13"/>
                <c:pt idx="0">
                  <c:v>4824</c:v>
                </c:pt>
                <c:pt idx="1">
                  <c:v>5262</c:v>
                </c:pt>
                <c:pt idx="2">
                  <c:v>5545</c:v>
                </c:pt>
                <c:pt idx="3">
                  <c:v>5475</c:v>
                </c:pt>
                <c:pt idx="4">
                  <c:v>5988</c:v>
                </c:pt>
                <c:pt idx="5">
                  <c:v>4474</c:v>
                </c:pt>
                <c:pt idx="6">
                  <c:v>4669</c:v>
                </c:pt>
                <c:pt idx="7">
                  <c:v>7253</c:v>
                </c:pt>
                <c:pt idx="8">
                  <c:v>4356</c:v>
                </c:pt>
                <c:pt idx="9">
                  <c:v>5375</c:v>
                </c:pt>
                <c:pt idx="10">
                  <c:v>5456</c:v>
                </c:pt>
                <c:pt idx="11">
                  <c:v>6769</c:v>
                </c:pt>
                <c:pt idx="12">
                  <c:v>65446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E3-45A5-AF49-577E655C40C4}"/>
            </c:ext>
          </c:extLst>
        </c:ser>
        <c:ser>
          <c:idx val="1"/>
          <c:order val="3"/>
          <c:tx>
            <c:strRef>
              <c:f>'Viajeros entr evol mensu GC'!$K$227:$L$227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E3-45A5-AF49-577E655C40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E3-45A5-AF49-577E655C40C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GC'!$K$229:$K$241</c:f>
              <c:numCache>
                <c:formatCode>#,##0</c:formatCode>
                <c:ptCount val="13"/>
                <c:pt idx="0">
                  <c:v>7821</c:v>
                </c:pt>
                <c:pt idx="1">
                  <c:v>6474</c:v>
                </c:pt>
                <c:pt idx="2">
                  <c:v>5259</c:v>
                </c:pt>
                <c:pt idx="3">
                  <c:v>5813</c:v>
                </c:pt>
                <c:pt idx="4">
                  <c:v>5231</c:v>
                </c:pt>
                <c:pt idx="5">
                  <c:v>4690</c:v>
                </c:pt>
                <c:pt idx="6">
                  <c:v>5735</c:v>
                </c:pt>
                <c:pt idx="7">
                  <c:v>7189</c:v>
                </c:pt>
                <c:pt idx="8">
                  <c:v>4530</c:v>
                </c:pt>
                <c:pt idx="9">
                  <c:v>5435</c:v>
                </c:pt>
                <c:pt idx="10">
                  <c:v>6819</c:v>
                </c:pt>
                <c:pt idx="12">
                  <c:v>64996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E3-45A5-AF49-577E655C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E3-45A5-AF49-577E655C40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E3-45A5-AF49-577E655C40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E3-45A5-AF49-577E655C40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E3-45A5-AF49-577E655C40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E3-45A5-AF49-577E655C40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E3-45A5-AF49-577E655C40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E3-45A5-AF49-577E655C40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E3-45A5-AF49-577E655C40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E3-45A5-AF49-577E655C40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E3-45A5-AF49-577E655C40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E3-45A5-AF49-577E655C40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E3-45A5-AF49-577E655C40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E3-45A5-AF49-577E655C40C4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GC'!$L$229:$L$241</c:f>
              <c:numCache>
                <c:formatCode>0.0%</c:formatCode>
                <c:ptCount val="13"/>
                <c:pt idx="0">
                  <c:v>0.62126865671641784</c:v>
                </c:pt>
                <c:pt idx="1">
                  <c:v>0.23033067274800456</c:v>
                </c:pt>
                <c:pt idx="2">
                  <c:v>-5.1577998196573493E-2</c:v>
                </c:pt>
                <c:pt idx="3">
                  <c:v>6.173515981735167E-2</c:v>
                </c:pt>
                <c:pt idx="4">
                  <c:v>-0.12641950567802274</c:v>
                </c:pt>
                <c:pt idx="5">
                  <c:v>4.8278945015646002E-2</c:v>
                </c:pt>
                <c:pt idx="6">
                  <c:v>0.22831441422146059</c:v>
                </c:pt>
                <c:pt idx="7">
                  <c:v>-8.8239349234799924E-3</c:v>
                </c:pt>
                <c:pt idx="8">
                  <c:v>3.9944903581267122E-2</c:v>
                </c:pt>
                <c:pt idx="9">
                  <c:v>1.1162790697674341E-2</c:v>
                </c:pt>
                <c:pt idx="10">
                  <c:v>0.24981671554252194</c:v>
                </c:pt>
                <c:pt idx="12">
                  <c:v>0.10769125892598463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E3-45A5-AF49-577E655C40C4}"/>
            </c:ext>
          </c:extLst>
        </c:ser>
        <c:ser>
          <c:idx val="4"/>
          <c:order val="5"/>
          <c:tx>
            <c:strRef>
              <c:f>'Viajeros entr evol mensu GC'!$M$228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GC'!$M$229:$M$241</c:f>
              <c:numCache>
                <c:formatCode>0.0%</c:formatCode>
                <c:ptCount val="13"/>
                <c:pt idx="0">
                  <c:v>0.20156706099247201</c:v>
                </c:pt>
                <c:pt idx="1">
                  <c:v>9.5431472081218383E-2</c:v>
                </c:pt>
                <c:pt idx="2">
                  <c:v>-0.14944201843765159</c:v>
                </c:pt>
                <c:pt idx="3">
                  <c:v>-7.1554064845871235E-2</c:v>
                </c:pt>
                <c:pt idx="4">
                  <c:v>-4.5786209412623124E-2</c:v>
                </c:pt>
                <c:pt idx="5">
                  <c:v>-3.0791485844182676E-2</c:v>
                </c:pt>
                <c:pt idx="6">
                  <c:v>2.2281639928698693E-2</c:v>
                </c:pt>
                <c:pt idx="7">
                  <c:v>-0.11964241978937051</c:v>
                </c:pt>
                <c:pt idx="8">
                  <c:v>-0.11280846063454764</c:v>
                </c:pt>
                <c:pt idx="9">
                  <c:v>-4.6156546156546185E-2</c:v>
                </c:pt>
                <c:pt idx="10">
                  <c:v>0.24639005666240177</c:v>
                </c:pt>
                <c:pt idx="12">
                  <c:v>-3.6636774737487388E-3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E3-45A5-AF49-577E655C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17-4392-BA1F-7D829DBD7C4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GC'!$C$251:$C$263</c:f>
              <c:numCache>
                <c:formatCode>#,##0</c:formatCode>
                <c:ptCount val="13"/>
                <c:pt idx="0">
                  <c:v>4322</c:v>
                </c:pt>
                <c:pt idx="1">
                  <c:v>3583</c:v>
                </c:pt>
                <c:pt idx="2">
                  <c:v>4596</c:v>
                </c:pt>
                <c:pt idx="3">
                  <c:v>5269</c:v>
                </c:pt>
                <c:pt idx="4">
                  <c:v>5145</c:v>
                </c:pt>
                <c:pt idx="5">
                  <c:v>5370</c:v>
                </c:pt>
                <c:pt idx="6">
                  <c:v>5737</c:v>
                </c:pt>
                <c:pt idx="7">
                  <c:v>6388</c:v>
                </c:pt>
                <c:pt idx="8">
                  <c:v>6410</c:v>
                </c:pt>
                <c:pt idx="9">
                  <c:v>5043</c:v>
                </c:pt>
                <c:pt idx="10">
                  <c:v>3644</c:v>
                </c:pt>
                <c:pt idx="11">
                  <c:v>4789</c:v>
                </c:pt>
                <c:pt idx="12">
                  <c:v>60296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7-4392-BA1F-7D829DBD7C4E}"/>
            </c:ext>
          </c:extLst>
        </c:ser>
        <c:ser>
          <c:idx val="5"/>
          <c:order val="1"/>
          <c:tx>
            <c:strRef>
              <c:f>'Viajeros entr evol mensu GC'!$G$249:$H$249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17-4392-BA1F-7D829DBD7C4E}"/>
              </c:ext>
            </c:extLst>
          </c:dPt>
          <c:val>
            <c:numRef>
              <c:f>'Viajeros entr evol mensu GC'!$G$251:$G$263</c:f>
              <c:numCache>
                <c:formatCode>#,##0</c:formatCode>
                <c:ptCount val="13"/>
                <c:pt idx="0">
                  <c:v>446</c:v>
                </c:pt>
                <c:pt idx="1">
                  <c:v>186</c:v>
                </c:pt>
                <c:pt idx="2">
                  <c:v>210</c:v>
                </c:pt>
                <c:pt idx="3">
                  <c:v>145</c:v>
                </c:pt>
                <c:pt idx="4">
                  <c:v>110</c:v>
                </c:pt>
                <c:pt idx="5">
                  <c:v>128</c:v>
                </c:pt>
                <c:pt idx="6">
                  <c:v>1108</c:v>
                </c:pt>
                <c:pt idx="7">
                  <c:v>2431</c:v>
                </c:pt>
                <c:pt idx="8">
                  <c:v>3138</c:v>
                </c:pt>
                <c:pt idx="9">
                  <c:v>4142</c:v>
                </c:pt>
                <c:pt idx="10">
                  <c:v>3548</c:v>
                </c:pt>
                <c:pt idx="11">
                  <c:v>2991</c:v>
                </c:pt>
                <c:pt idx="12">
                  <c:v>18583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17-4392-BA1F-7D829DBD7C4E}"/>
            </c:ext>
          </c:extLst>
        </c:ser>
        <c:ser>
          <c:idx val="0"/>
          <c:order val="2"/>
          <c:tx>
            <c:strRef>
              <c:f>'Viajeros entr evol mensu GC'!$I$249:$J$249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17-4392-BA1F-7D829DBD7C4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GC'!$I$251:$I$263</c:f>
              <c:numCache>
                <c:formatCode>#,##0</c:formatCode>
                <c:ptCount val="13"/>
                <c:pt idx="0">
                  <c:v>3905</c:v>
                </c:pt>
                <c:pt idx="1">
                  <c:v>4690</c:v>
                </c:pt>
                <c:pt idx="2">
                  <c:v>5636</c:v>
                </c:pt>
                <c:pt idx="3">
                  <c:v>4609</c:v>
                </c:pt>
                <c:pt idx="4">
                  <c:v>4271</c:v>
                </c:pt>
                <c:pt idx="5">
                  <c:v>4845</c:v>
                </c:pt>
                <c:pt idx="6">
                  <c:v>4963</c:v>
                </c:pt>
                <c:pt idx="7">
                  <c:v>4674</c:v>
                </c:pt>
                <c:pt idx="8">
                  <c:v>4827</c:v>
                </c:pt>
                <c:pt idx="9">
                  <c:v>4702</c:v>
                </c:pt>
                <c:pt idx="10">
                  <c:v>5030</c:v>
                </c:pt>
                <c:pt idx="11">
                  <c:v>6166</c:v>
                </c:pt>
                <c:pt idx="12">
                  <c:v>58318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17-4392-BA1F-7D829DBD7C4E}"/>
            </c:ext>
          </c:extLst>
        </c:ser>
        <c:ser>
          <c:idx val="1"/>
          <c:order val="3"/>
          <c:tx>
            <c:strRef>
              <c:f>'Viajeros entr evol mensu GC'!$K$249:$L$249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17-4392-BA1F-7D829DBD7C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17-4392-BA1F-7D829DBD7C4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GC'!$K$251:$K$263</c:f>
              <c:numCache>
                <c:formatCode>#,##0</c:formatCode>
                <c:ptCount val="13"/>
                <c:pt idx="0">
                  <c:v>7480</c:v>
                </c:pt>
                <c:pt idx="1">
                  <c:v>6503</c:v>
                </c:pt>
                <c:pt idx="2">
                  <c:v>6151</c:v>
                </c:pt>
                <c:pt idx="3">
                  <c:v>5552</c:v>
                </c:pt>
                <c:pt idx="4">
                  <c:v>5568</c:v>
                </c:pt>
                <c:pt idx="5">
                  <c:v>6335</c:v>
                </c:pt>
                <c:pt idx="6">
                  <c:v>6855</c:v>
                </c:pt>
                <c:pt idx="7">
                  <c:v>6927</c:v>
                </c:pt>
                <c:pt idx="8">
                  <c:v>6325</c:v>
                </c:pt>
                <c:pt idx="9">
                  <c:v>7064</c:v>
                </c:pt>
                <c:pt idx="10">
                  <c:v>6825</c:v>
                </c:pt>
                <c:pt idx="12">
                  <c:v>71585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17-4392-BA1F-7D829DBD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17-4392-BA1F-7D829DBD7C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17-4392-BA1F-7D829DBD7C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17-4392-BA1F-7D829DBD7C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17-4392-BA1F-7D829DBD7C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17-4392-BA1F-7D829DBD7C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17-4392-BA1F-7D829DBD7C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17-4392-BA1F-7D829DBD7C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17-4392-BA1F-7D829DBD7C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17-4392-BA1F-7D829DBD7C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17-4392-BA1F-7D829DBD7C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17-4392-BA1F-7D829DBD7C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17-4392-BA1F-7D829DBD7C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17-4392-BA1F-7D829DBD7C4E}"/>
              </c:ext>
            </c:extLst>
          </c:dPt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GC'!$L$251:$L$263</c:f>
              <c:numCache>
                <c:formatCode>0.0%</c:formatCode>
                <c:ptCount val="13"/>
                <c:pt idx="0">
                  <c:v>0.91549295774647876</c:v>
                </c:pt>
                <c:pt idx="1">
                  <c:v>0.38656716417910442</c:v>
                </c:pt>
                <c:pt idx="2">
                  <c:v>9.1376863023420851E-2</c:v>
                </c:pt>
                <c:pt idx="3">
                  <c:v>0.20459969624647423</c:v>
                </c:pt>
                <c:pt idx="4">
                  <c:v>0.30367595410910786</c:v>
                </c:pt>
                <c:pt idx="5">
                  <c:v>0.30753353973168207</c:v>
                </c:pt>
                <c:pt idx="6">
                  <c:v>0.38122103566391297</c:v>
                </c:pt>
                <c:pt idx="7">
                  <c:v>0.48202824133504496</c:v>
                </c:pt>
                <c:pt idx="8">
                  <c:v>0.31033768386161187</c:v>
                </c:pt>
                <c:pt idx="9">
                  <c:v>0.50233943002977455</c:v>
                </c:pt>
                <c:pt idx="10">
                  <c:v>0.35685884691848901</c:v>
                </c:pt>
                <c:pt idx="12">
                  <c:v>0.37262233471391326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7-4392-BA1F-7D829DBD7C4E}"/>
            </c:ext>
          </c:extLst>
        </c:ser>
        <c:ser>
          <c:idx val="4"/>
          <c:order val="5"/>
          <c:tx>
            <c:strRef>
              <c:f>'Viajeros entr evol mensu GC'!$M$250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GC'!$M$251:$M$263</c:f>
              <c:numCache>
                <c:formatCode>0.0%</c:formatCode>
                <c:ptCount val="13"/>
                <c:pt idx="0">
                  <c:v>0.73068024062933823</c:v>
                </c:pt>
                <c:pt idx="1">
                  <c:v>0.81495953111917396</c:v>
                </c:pt>
                <c:pt idx="2">
                  <c:v>0.33833768494342897</c:v>
                </c:pt>
                <c:pt idx="3">
                  <c:v>5.3710381476560931E-2</c:v>
                </c:pt>
                <c:pt idx="4">
                  <c:v>8.2215743440233302E-2</c:v>
                </c:pt>
                <c:pt idx="5">
                  <c:v>0.17970204841713211</c:v>
                </c:pt>
                <c:pt idx="6">
                  <c:v>0.19487537040264957</c:v>
                </c:pt>
                <c:pt idx="7">
                  <c:v>8.4376956793988711E-2</c:v>
                </c:pt>
                <c:pt idx="8">
                  <c:v>-1.3260530421216887E-2</c:v>
                </c:pt>
                <c:pt idx="9">
                  <c:v>0.40075351973031936</c:v>
                </c:pt>
                <c:pt idx="10">
                  <c:v>0.87294182217343574</c:v>
                </c:pt>
                <c:pt idx="12">
                  <c:v>0.28965716035815303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17-4392-BA1F-7D829DBD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CC-44D4-B2FF-CA2D9D0388E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GC'!$C$273:$C$285</c:f>
              <c:numCache>
                <c:formatCode>#,##0</c:formatCode>
                <c:ptCount val="13"/>
                <c:pt idx="0">
                  <c:v>4235</c:v>
                </c:pt>
                <c:pt idx="1">
                  <c:v>4152</c:v>
                </c:pt>
                <c:pt idx="2">
                  <c:v>4167</c:v>
                </c:pt>
                <c:pt idx="3">
                  <c:v>5023</c:v>
                </c:pt>
                <c:pt idx="4">
                  <c:v>4059</c:v>
                </c:pt>
                <c:pt idx="5">
                  <c:v>3141</c:v>
                </c:pt>
                <c:pt idx="6">
                  <c:v>4614</c:v>
                </c:pt>
                <c:pt idx="7">
                  <c:v>2902</c:v>
                </c:pt>
                <c:pt idx="8">
                  <c:v>4177</c:v>
                </c:pt>
                <c:pt idx="9">
                  <c:v>5903</c:v>
                </c:pt>
                <c:pt idx="10">
                  <c:v>4965</c:v>
                </c:pt>
                <c:pt idx="11">
                  <c:v>3797</c:v>
                </c:pt>
                <c:pt idx="12">
                  <c:v>51135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C-44D4-B2FF-CA2D9D0388E5}"/>
            </c:ext>
          </c:extLst>
        </c:ser>
        <c:ser>
          <c:idx val="5"/>
          <c:order val="1"/>
          <c:tx>
            <c:strRef>
              <c:f>'Viajeros entr evol mensu GC'!$G$271:$H$271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CC-44D4-B2FF-CA2D9D0388E5}"/>
              </c:ext>
            </c:extLst>
          </c:dPt>
          <c:val>
            <c:numRef>
              <c:f>'Viajeros entr evol mensu GC'!$G$273:$G$285</c:f>
              <c:numCache>
                <c:formatCode>#,##0</c:formatCode>
                <c:ptCount val="13"/>
                <c:pt idx="0">
                  <c:v>836</c:v>
                </c:pt>
                <c:pt idx="1">
                  <c:v>276</c:v>
                </c:pt>
                <c:pt idx="2">
                  <c:v>407</c:v>
                </c:pt>
                <c:pt idx="3">
                  <c:v>1363</c:v>
                </c:pt>
                <c:pt idx="4">
                  <c:v>1663</c:v>
                </c:pt>
                <c:pt idx="5">
                  <c:v>1231</c:v>
                </c:pt>
                <c:pt idx="6">
                  <c:v>3258</c:v>
                </c:pt>
                <c:pt idx="7">
                  <c:v>2312</c:v>
                </c:pt>
                <c:pt idx="8">
                  <c:v>2297</c:v>
                </c:pt>
                <c:pt idx="9">
                  <c:v>5911</c:v>
                </c:pt>
                <c:pt idx="10">
                  <c:v>4053</c:v>
                </c:pt>
                <c:pt idx="11">
                  <c:v>2887</c:v>
                </c:pt>
                <c:pt idx="12">
                  <c:v>26494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CC-44D4-B2FF-CA2D9D0388E5}"/>
            </c:ext>
          </c:extLst>
        </c:ser>
        <c:ser>
          <c:idx val="0"/>
          <c:order val="2"/>
          <c:tx>
            <c:strRef>
              <c:f>'Viajeros entr evol mensu GC'!$I$271:$J$271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CC-44D4-B2FF-CA2D9D0388E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GC'!$I$273:$I$285</c:f>
              <c:numCache>
                <c:formatCode>#,##0</c:formatCode>
                <c:ptCount val="13"/>
                <c:pt idx="0">
                  <c:v>2220</c:v>
                </c:pt>
                <c:pt idx="1">
                  <c:v>2930</c:v>
                </c:pt>
                <c:pt idx="2">
                  <c:v>3085</c:v>
                </c:pt>
                <c:pt idx="3">
                  <c:v>4638</c:v>
                </c:pt>
                <c:pt idx="4">
                  <c:v>3140</c:v>
                </c:pt>
                <c:pt idx="5">
                  <c:v>2699</c:v>
                </c:pt>
                <c:pt idx="6">
                  <c:v>4079</c:v>
                </c:pt>
                <c:pt idx="7">
                  <c:v>2461</c:v>
                </c:pt>
                <c:pt idx="8">
                  <c:v>3377</c:v>
                </c:pt>
                <c:pt idx="9">
                  <c:v>5127</c:v>
                </c:pt>
                <c:pt idx="10">
                  <c:v>4325</c:v>
                </c:pt>
                <c:pt idx="11">
                  <c:v>3960</c:v>
                </c:pt>
                <c:pt idx="12">
                  <c:v>42041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CC-44D4-B2FF-CA2D9D0388E5}"/>
            </c:ext>
          </c:extLst>
        </c:ser>
        <c:ser>
          <c:idx val="1"/>
          <c:order val="3"/>
          <c:tx>
            <c:strRef>
              <c:f>'Viajeros entr evol mensu GC'!$K$271:$L$271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CC-44D4-B2FF-CA2D9D0388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CC-44D4-B2FF-CA2D9D0388E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GC'!$K$273:$K$285</c:f>
              <c:numCache>
                <c:formatCode>#,##0</c:formatCode>
                <c:ptCount val="13"/>
                <c:pt idx="0">
                  <c:v>3629</c:v>
                </c:pt>
                <c:pt idx="1">
                  <c:v>4173</c:v>
                </c:pt>
                <c:pt idx="2">
                  <c:v>3751</c:v>
                </c:pt>
                <c:pt idx="3">
                  <c:v>5192</c:v>
                </c:pt>
                <c:pt idx="4">
                  <c:v>3686</c:v>
                </c:pt>
                <c:pt idx="5">
                  <c:v>2855</c:v>
                </c:pt>
                <c:pt idx="6">
                  <c:v>5162</c:v>
                </c:pt>
                <c:pt idx="7">
                  <c:v>2690</c:v>
                </c:pt>
                <c:pt idx="8">
                  <c:v>3956</c:v>
                </c:pt>
                <c:pt idx="9">
                  <c:v>6391</c:v>
                </c:pt>
                <c:pt idx="10">
                  <c:v>5801</c:v>
                </c:pt>
                <c:pt idx="12">
                  <c:v>47286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CC-44D4-B2FF-CA2D9D038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CC-44D4-B2FF-CA2D9D0388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CC-44D4-B2FF-CA2D9D0388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CC-44D4-B2FF-CA2D9D0388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CC-44D4-B2FF-CA2D9D0388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CC-44D4-B2FF-CA2D9D0388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CC-44D4-B2FF-CA2D9D0388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CC-44D4-B2FF-CA2D9D0388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CC-44D4-B2FF-CA2D9D0388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CC-44D4-B2FF-CA2D9D0388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CC-44D4-B2FF-CA2D9D0388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CC-44D4-B2FF-CA2D9D0388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CC-44D4-B2FF-CA2D9D0388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CC-44D4-B2FF-CA2D9D0388E5}"/>
              </c:ext>
            </c:extLst>
          </c:dPt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GC'!$L$273:$L$285</c:f>
              <c:numCache>
                <c:formatCode>0.0%</c:formatCode>
                <c:ptCount val="13"/>
                <c:pt idx="0">
                  <c:v>0.63468468468468475</c:v>
                </c:pt>
                <c:pt idx="1">
                  <c:v>0.42423208191126283</c:v>
                </c:pt>
                <c:pt idx="2">
                  <c:v>0.21588330632090758</c:v>
                </c:pt>
                <c:pt idx="3">
                  <c:v>0.11944803794739123</c:v>
                </c:pt>
                <c:pt idx="4">
                  <c:v>0.17388535031847141</c:v>
                </c:pt>
                <c:pt idx="5">
                  <c:v>5.7799184883290167E-2</c:v>
                </c:pt>
                <c:pt idx="6">
                  <c:v>0.26550625153223839</c:v>
                </c:pt>
                <c:pt idx="7">
                  <c:v>9.3051605038602103E-2</c:v>
                </c:pt>
                <c:pt idx="8">
                  <c:v>0.1714539532129109</c:v>
                </c:pt>
                <c:pt idx="9">
                  <c:v>0.2465379364150575</c:v>
                </c:pt>
                <c:pt idx="10">
                  <c:v>0.34127167630057809</c:v>
                </c:pt>
                <c:pt idx="12">
                  <c:v>0.24172159344555033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CC-44D4-B2FF-CA2D9D0388E5}"/>
            </c:ext>
          </c:extLst>
        </c:ser>
        <c:ser>
          <c:idx val="4"/>
          <c:order val="5"/>
          <c:tx>
            <c:strRef>
              <c:f>'Viajeros entr evol mensu GC'!$M$272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GC'!$M$273:$M$285</c:f>
              <c:numCache>
                <c:formatCode>0.0%</c:formatCode>
                <c:ptCount val="13"/>
                <c:pt idx="0">
                  <c:v>-0.14309327036599762</c:v>
                </c:pt>
                <c:pt idx="1">
                  <c:v>5.0578034682080553E-3</c:v>
                </c:pt>
                <c:pt idx="2">
                  <c:v>-9.9832013438924894E-2</c:v>
                </c:pt>
                <c:pt idx="3">
                  <c:v>3.3645231933107755E-2</c:v>
                </c:pt>
                <c:pt idx="4">
                  <c:v>-9.1894555309189441E-2</c:v>
                </c:pt>
                <c:pt idx="5">
                  <c:v>-9.105380452085321E-2</c:v>
                </c:pt>
                <c:pt idx="6">
                  <c:v>0.11876896402254</c:v>
                </c:pt>
                <c:pt idx="7">
                  <c:v>-7.305306685044799E-2</c:v>
                </c:pt>
                <c:pt idx="8">
                  <c:v>-5.2908786210198677E-2</c:v>
                </c:pt>
                <c:pt idx="9">
                  <c:v>8.2669828900558961E-2</c:v>
                </c:pt>
                <c:pt idx="10">
                  <c:v>0.16837865055387713</c:v>
                </c:pt>
                <c:pt idx="12">
                  <c:v>-1.0984832481304441E-3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CC-44D4-B2FF-CA2D9D038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56-43FA-A5B9-FDDD91F7D0F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GC'!$C$295:$C$307</c:f>
              <c:numCache>
                <c:formatCode>#,##0</c:formatCode>
                <c:ptCount val="13"/>
                <c:pt idx="0">
                  <c:v>2699</c:v>
                </c:pt>
                <c:pt idx="1">
                  <c:v>3148</c:v>
                </c:pt>
                <c:pt idx="2">
                  <c:v>2518</c:v>
                </c:pt>
                <c:pt idx="3">
                  <c:v>2099</c:v>
                </c:pt>
                <c:pt idx="4">
                  <c:v>1641</c:v>
                </c:pt>
                <c:pt idx="5">
                  <c:v>1559</c:v>
                </c:pt>
                <c:pt idx="6">
                  <c:v>2271</c:v>
                </c:pt>
                <c:pt idx="7">
                  <c:v>1811</c:v>
                </c:pt>
                <c:pt idx="8">
                  <c:v>1886</c:v>
                </c:pt>
                <c:pt idx="9">
                  <c:v>2395</c:v>
                </c:pt>
                <c:pt idx="10">
                  <c:v>2728</c:v>
                </c:pt>
                <c:pt idx="11">
                  <c:v>2116</c:v>
                </c:pt>
                <c:pt idx="12">
                  <c:v>26871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56-43FA-A5B9-FDDD91F7D0FE}"/>
            </c:ext>
          </c:extLst>
        </c:ser>
        <c:ser>
          <c:idx val="5"/>
          <c:order val="1"/>
          <c:tx>
            <c:strRef>
              <c:f>'Viajeros entr evol mensu GC'!$G$293:$H$293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56-43FA-A5B9-FDDD91F7D0FE}"/>
              </c:ext>
            </c:extLst>
          </c:dPt>
          <c:val>
            <c:numRef>
              <c:f>'Viajeros entr evol mensu GC'!$G$295:$G$307</c:f>
              <c:numCache>
                <c:formatCode>#,##0</c:formatCode>
                <c:ptCount val="13"/>
                <c:pt idx="0">
                  <c:v>278</c:v>
                </c:pt>
                <c:pt idx="1">
                  <c:v>207</c:v>
                </c:pt>
                <c:pt idx="2">
                  <c:v>196</c:v>
                </c:pt>
                <c:pt idx="3">
                  <c:v>160</c:v>
                </c:pt>
                <c:pt idx="4">
                  <c:v>270</c:v>
                </c:pt>
                <c:pt idx="5">
                  <c:v>235</c:v>
                </c:pt>
                <c:pt idx="6">
                  <c:v>980</c:v>
                </c:pt>
                <c:pt idx="7">
                  <c:v>1056</c:v>
                </c:pt>
                <c:pt idx="8">
                  <c:v>898</c:v>
                </c:pt>
                <c:pt idx="9">
                  <c:v>1937</c:v>
                </c:pt>
                <c:pt idx="10">
                  <c:v>2508</c:v>
                </c:pt>
                <c:pt idx="11">
                  <c:v>2420</c:v>
                </c:pt>
                <c:pt idx="12">
                  <c:v>11145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56-43FA-A5B9-FDDD91F7D0FE}"/>
            </c:ext>
          </c:extLst>
        </c:ser>
        <c:ser>
          <c:idx val="0"/>
          <c:order val="2"/>
          <c:tx>
            <c:strRef>
              <c:f>'Viajeros entr evol mensu GC'!$I$293:$J$293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56-43FA-A5B9-FDDD91F7D0F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GC'!$I$295:$I$307</c:f>
              <c:numCache>
                <c:formatCode>#,##0</c:formatCode>
                <c:ptCount val="13"/>
                <c:pt idx="0">
                  <c:v>2168</c:v>
                </c:pt>
                <c:pt idx="1">
                  <c:v>2344</c:v>
                </c:pt>
                <c:pt idx="2">
                  <c:v>2351</c:v>
                </c:pt>
                <c:pt idx="3">
                  <c:v>2711</c:v>
                </c:pt>
                <c:pt idx="4">
                  <c:v>1561</c:v>
                </c:pt>
                <c:pt idx="5">
                  <c:v>1210</c:v>
                </c:pt>
                <c:pt idx="6">
                  <c:v>2080</c:v>
                </c:pt>
                <c:pt idx="7">
                  <c:v>1774</c:v>
                </c:pt>
                <c:pt idx="8">
                  <c:v>1457</c:v>
                </c:pt>
                <c:pt idx="9">
                  <c:v>2580</c:v>
                </c:pt>
                <c:pt idx="10">
                  <c:v>2565</c:v>
                </c:pt>
                <c:pt idx="11">
                  <c:v>2540</c:v>
                </c:pt>
                <c:pt idx="12">
                  <c:v>25341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56-43FA-A5B9-FDDD91F7D0FE}"/>
            </c:ext>
          </c:extLst>
        </c:ser>
        <c:ser>
          <c:idx val="1"/>
          <c:order val="3"/>
          <c:tx>
            <c:strRef>
              <c:f>'Viajeros entr evol mensu GC'!$K$293:$L$293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56-43FA-A5B9-FDDD91F7D0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56-43FA-A5B9-FDDD91F7D0F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GC'!$K$295:$K$307</c:f>
              <c:numCache>
                <c:formatCode>#,##0</c:formatCode>
                <c:ptCount val="13"/>
                <c:pt idx="0">
                  <c:v>3128</c:v>
                </c:pt>
                <c:pt idx="1">
                  <c:v>2703</c:v>
                </c:pt>
                <c:pt idx="2">
                  <c:v>2252</c:v>
                </c:pt>
                <c:pt idx="3">
                  <c:v>2438</c:v>
                </c:pt>
                <c:pt idx="4">
                  <c:v>1441</c:v>
                </c:pt>
                <c:pt idx="5">
                  <c:v>1319</c:v>
                </c:pt>
                <c:pt idx="6">
                  <c:v>1971</c:v>
                </c:pt>
                <c:pt idx="7">
                  <c:v>1785</c:v>
                </c:pt>
                <c:pt idx="8">
                  <c:v>1668</c:v>
                </c:pt>
                <c:pt idx="9">
                  <c:v>2997</c:v>
                </c:pt>
                <c:pt idx="10">
                  <c:v>3428</c:v>
                </c:pt>
                <c:pt idx="12">
                  <c:v>25130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56-43FA-A5B9-FDDD91F7D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56-43FA-A5B9-FDDD91F7D0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56-43FA-A5B9-FDDD91F7D0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56-43FA-A5B9-FDDD91F7D0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56-43FA-A5B9-FDDD91F7D0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56-43FA-A5B9-FDDD91F7D0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56-43FA-A5B9-FDDD91F7D0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56-43FA-A5B9-FDDD91F7D0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56-43FA-A5B9-FDDD91F7D0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56-43FA-A5B9-FDDD91F7D0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56-43FA-A5B9-FDDD91F7D0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56-43FA-A5B9-FDDD91F7D0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56-43FA-A5B9-FDDD91F7D0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56-43FA-A5B9-FDDD91F7D0FE}"/>
              </c:ext>
            </c:extLst>
          </c:dPt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GC'!$L$295:$L$307</c:f>
              <c:numCache>
                <c:formatCode>0.0%</c:formatCode>
                <c:ptCount val="13"/>
                <c:pt idx="0">
                  <c:v>0.44280442804428044</c:v>
                </c:pt>
                <c:pt idx="1">
                  <c:v>0.15315699658703075</c:v>
                </c:pt>
                <c:pt idx="2">
                  <c:v>-4.2109740535942186E-2</c:v>
                </c:pt>
                <c:pt idx="3">
                  <c:v>-0.10070084839542603</c:v>
                </c:pt>
                <c:pt idx="4">
                  <c:v>-7.6873798846893049E-2</c:v>
                </c:pt>
                <c:pt idx="5">
                  <c:v>9.0082644628099118E-2</c:v>
                </c:pt>
                <c:pt idx="6">
                  <c:v>-5.240384615384619E-2</c:v>
                </c:pt>
                <c:pt idx="7">
                  <c:v>6.2006764374296086E-3</c:v>
                </c:pt>
                <c:pt idx="8">
                  <c:v>0.14481811942347278</c:v>
                </c:pt>
                <c:pt idx="9">
                  <c:v>0.16162790697674412</c:v>
                </c:pt>
                <c:pt idx="10">
                  <c:v>0.33645224171539967</c:v>
                </c:pt>
                <c:pt idx="12">
                  <c:v>0.10214464277882551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56-43FA-A5B9-FDDD91F7D0FE}"/>
            </c:ext>
          </c:extLst>
        </c:ser>
        <c:ser>
          <c:idx val="4"/>
          <c:order val="5"/>
          <c:tx>
            <c:strRef>
              <c:f>'Viajeros entr evol mensu GC'!$M$294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GC'!$M$295:$M$307</c:f>
              <c:numCache>
                <c:formatCode>0.0%</c:formatCode>
                <c:ptCount val="13"/>
                <c:pt idx="0">
                  <c:v>0.15894775842904774</c:v>
                </c:pt>
                <c:pt idx="1">
                  <c:v>-0.14135959339263027</c:v>
                </c:pt>
                <c:pt idx="2">
                  <c:v>-0.10563939634630659</c:v>
                </c:pt>
                <c:pt idx="3">
                  <c:v>0.16150547879942834</c:v>
                </c:pt>
                <c:pt idx="4">
                  <c:v>-0.12187690432663012</c:v>
                </c:pt>
                <c:pt idx="5">
                  <c:v>-0.15394483643361134</c:v>
                </c:pt>
                <c:pt idx="6">
                  <c:v>-0.13210039630118886</c:v>
                </c:pt>
                <c:pt idx="7">
                  <c:v>-1.4356709000552192E-2</c:v>
                </c:pt>
                <c:pt idx="8">
                  <c:v>-0.1155885471898197</c:v>
                </c:pt>
                <c:pt idx="9">
                  <c:v>0.25135699373695197</c:v>
                </c:pt>
                <c:pt idx="10">
                  <c:v>0.25659824046920821</c:v>
                </c:pt>
                <c:pt idx="12">
                  <c:v>1.5148454857604632E-2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56-43FA-A5B9-FDDD91F7D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3-4683-B19D-8D1E0631F8A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GC'!$C$318:$C$330</c:f>
              <c:numCache>
                <c:formatCode>#,##0</c:formatCode>
                <c:ptCount val="13"/>
                <c:pt idx="0">
                  <c:v>263</c:v>
                </c:pt>
                <c:pt idx="1">
                  <c:v>249</c:v>
                </c:pt>
                <c:pt idx="2">
                  <c:v>316</c:v>
                </c:pt>
                <c:pt idx="3">
                  <c:v>194</c:v>
                </c:pt>
                <c:pt idx="4">
                  <c:v>188</c:v>
                </c:pt>
                <c:pt idx="5">
                  <c:v>139</c:v>
                </c:pt>
                <c:pt idx="6">
                  <c:v>198</c:v>
                </c:pt>
                <c:pt idx="7">
                  <c:v>151</c:v>
                </c:pt>
                <c:pt idx="8">
                  <c:v>135</c:v>
                </c:pt>
                <c:pt idx="9">
                  <c:v>254</c:v>
                </c:pt>
                <c:pt idx="10">
                  <c:v>222</c:v>
                </c:pt>
                <c:pt idx="11">
                  <c:v>199</c:v>
                </c:pt>
                <c:pt idx="12">
                  <c:v>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3-4683-B19D-8D1E0631F8A4}"/>
            </c:ext>
          </c:extLst>
        </c:ser>
        <c:ser>
          <c:idx val="5"/>
          <c:order val="1"/>
          <c:tx>
            <c:strRef>
              <c:f>'Viajeros entr evol mensu GC'!$G$316:$H$316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23-4683-B19D-8D1E0631F8A4}"/>
              </c:ext>
            </c:extLst>
          </c:dPt>
          <c:val>
            <c:numRef>
              <c:f>'Viajeros entr evol mensu GC'!$G$318:$G$330</c:f>
              <c:numCache>
                <c:formatCode>#,##0</c:formatCode>
                <c:ptCount val="13"/>
                <c:pt idx="0">
                  <c:v>57</c:v>
                </c:pt>
                <c:pt idx="1">
                  <c:v>24</c:v>
                </c:pt>
                <c:pt idx="2">
                  <c:v>40</c:v>
                </c:pt>
                <c:pt idx="3">
                  <c:v>21</c:v>
                </c:pt>
                <c:pt idx="4">
                  <c:v>30</c:v>
                </c:pt>
                <c:pt idx="5">
                  <c:v>22</c:v>
                </c:pt>
                <c:pt idx="6">
                  <c:v>55</c:v>
                </c:pt>
                <c:pt idx="7">
                  <c:v>75</c:v>
                </c:pt>
                <c:pt idx="8">
                  <c:v>68</c:v>
                </c:pt>
                <c:pt idx="9">
                  <c:v>109</c:v>
                </c:pt>
                <c:pt idx="10">
                  <c:v>116</c:v>
                </c:pt>
                <c:pt idx="11">
                  <c:v>263</c:v>
                </c:pt>
                <c:pt idx="12">
                  <c:v>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23-4683-B19D-8D1E0631F8A4}"/>
            </c:ext>
          </c:extLst>
        </c:ser>
        <c:ser>
          <c:idx val="0"/>
          <c:order val="2"/>
          <c:tx>
            <c:strRef>
              <c:f>'Viajeros entr evol mensu GC'!$I$316:$J$316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23-4683-B19D-8D1E0631F8A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GC'!$I$318:$I$330</c:f>
              <c:numCache>
                <c:formatCode>#,##0</c:formatCode>
                <c:ptCount val="13"/>
                <c:pt idx="0">
                  <c:v>127</c:v>
                </c:pt>
                <c:pt idx="1">
                  <c:v>167</c:v>
                </c:pt>
                <c:pt idx="2">
                  <c:v>212</c:v>
                </c:pt>
                <c:pt idx="3">
                  <c:v>146</c:v>
                </c:pt>
                <c:pt idx="4">
                  <c:v>221</c:v>
                </c:pt>
                <c:pt idx="5">
                  <c:v>194</c:v>
                </c:pt>
                <c:pt idx="6">
                  <c:v>210</c:v>
                </c:pt>
                <c:pt idx="7">
                  <c:v>204</c:v>
                </c:pt>
                <c:pt idx="8">
                  <c:v>245</c:v>
                </c:pt>
                <c:pt idx="9">
                  <c:v>219</c:v>
                </c:pt>
                <c:pt idx="10">
                  <c:v>306</c:v>
                </c:pt>
                <c:pt idx="11">
                  <c:v>265</c:v>
                </c:pt>
                <c:pt idx="12">
                  <c:v>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23-4683-B19D-8D1E0631F8A4}"/>
            </c:ext>
          </c:extLst>
        </c:ser>
        <c:ser>
          <c:idx val="1"/>
          <c:order val="3"/>
          <c:tx>
            <c:strRef>
              <c:f>'Viajeros entr evol mensu GC'!$K$316:$L$316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23-4683-B19D-8D1E0631F8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23-4683-B19D-8D1E0631F8A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GC'!$K$318:$K$330</c:f>
              <c:numCache>
                <c:formatCode>#,##0</c:formatCode>
                <c:ptCount val="13"/>
                <c:pt idx="0">
                  <c:v>331</c:v>
                </c:pt>
                <c:pt idx="1">
                  <c:v>287</c:v>
                </c:pt>
                <c:pt idx="2">
                  <c:v>443</c:v>
                </c:pt>
                <c:pt idx="3">
                  <c:v>355</c:v>
                </c:pt>
                <c:pt idx="4">
                  <c:v>217</c:v>
                </c:pt>
                <c:pt idx="5">
                  <c:v>169</c:v>
                </c:pt>
                <c:pt idx="6">
                  <c:v>162</c:v>
                </c:pt>
                <c:pt idx="7">
                  <c:v>229</c:v>
                </c:pt>
                <c:pt idx="8">
                  <c:v>182</c:v>
                </c:pt>
                <c:pt idx="9">
                  <c:v>382</c:v>
                </c:pt>
                <c:pt idx="10">
                  <c:v>398</c:v>
                </c:pt>
                <c:pt idx="12">
                  <c:v>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23-4683-B19D-8D1E0631F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23-4683-B19D-8D1E0631F8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23-4683-B19D-8D1E0631F8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23-4683-B19D-8D1E0631F8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23-4683-B19D-8D1E0631F8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23-4683-B19D-8D1E0631F8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23-4683-B19D-8D1E0631F8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23-4683-B19D-8D1E0631F8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23-4683-B19D-8D1E0631F8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23-4683-B19D-8D1E0631F8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23-4683-B19D-8D1E0631F8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23-4683-B19D-8D1E0631F8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23-4683-B19D-8D1E0631F8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23-4683-B19D-8D1E0631F8A4}"/>
              </c:ext>
            </c:extLst>
          </c:dPt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GC'!$L$318:$L$330</c:f>
              <c:numCache>
                <c:formatCode>0.0%</c:formatCode>
                <c:ptCount val="13"/>
                <c:pt idx="0">
                  <c:v>1.606299212598425</c:v>
                </c:pt>
                <c:pt idx="1">
                  <c:v>0.7185628742514969</c:v>
                </c:pt>
                <c:pt idx="2">
                  <c:v>1.0896226415094339</c:v>
                </c:pt>
                <c:pt idx="3">
                  <c:v>1.4315068493150687</c:v>
                </c:pt>
                <c:pt idx="4">
                  <c:v>-1.8099547511312264E-2</c:v>
                </c:pt>
                <c:pt idx="5">
                  <c:v>-0.12886597938144329</c:v>
                </c:pt>
                <c:pt idx="6">
                  <c:v>-0.22857142857142854</c:v>
                </c:pt>
                <c:pt idx="7">
                  <c:v>0.12254901960784315</c:v>
                </c:pt>
                <c:pt idx="8">
                  <c:v>-0.25714285714285712</c:v>
                </c:pt>
                <c:pt idx="9">
                  <c:v>0.74429223744292239</c:v>
                </c:pt>
                <c:pt idx="10">
                  <c:v>0.30065359477124187</c:v>
                </c:pt>
                <c:pt idx="12">
                  <c:v>0.40159928920479793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23-4683-B19D-8D1E0631F8A4}"/>
            </c:ext>
          </c:extLst>
        </c:ser>
        <c:ser>
          <c:idx val="4"/>
          <c:order val="5"/>
          <c:tx>
            <c:strRef>
              <c:f>'Viajeros entr evol mensu GC'!$M$317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GC'!$M$318:$M$330</c:f>
              <c:numCache>
                <c:formatCode>0.0%</c:formatCode>
                <c:ptCount val="13"/>
                <c:pt idx="0">
                  <c:v>0.2585551330798479</c:v>
                </c:pt>
                <c:pt idx="1">
                  <c:v>0.15261044176706817</c:v>
                </c:pt>
                <c:pt idx="2">
                  <c:v>0.40189873417721511</c:v>
                </c:pt>
                <c:pt idx="3">
                  <c:v>0.82989690721649478</c:v>
                </c:pt>
                <c:pt idx="4">
                  <c:v>0.1542553191489362</c:v>
                </c:pt>
                <c:pt idx="5">
                  <c:v>0.21582733812949639</c:v>
                </c:pt>
                <c:pt idx="6">
                  <c:v>-0.18181818181818177</c:v>
                </c:pt>
                <c:pt idx="7">
                  <c:v>0.51655629139072845</c:v>
                </c:pt>
                <c:pt idx="8">
                  <c:v>0.3481481481481481</c:v>
                </c:pt>
                <c:pt idx="9">
                  <c:v>0.50393700787401574</c:v>
                </c:pt>
                <c:pt idx="10">
                  <c:v>0.79279279279279269</c:v>
                </c:pt>
                <c:pt idx="12">
                  <c:v>0.36639237765266341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23-4683-B19D-8D1E0631F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CE-4F5C-9127-ADDA0F05A5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GC'!$C$344:$C$356</c:f>
              <c:numCache>
                <c:formatCode>#,##0</c:formatCode>
                <c:ptCount val="13"/>
                <c:pt idx="0">
                  <c:v>19299</c:v>
                </c:pt>
                <c:pt idx="1">
                  <c:v>16567</c:v>
                </c:pt>
                <c:pt idx="2">
                  <c:v>18073</c:v>
                </c:pt>
                <c:pt idx="3">
                  <c:v>7783</c:v>
                </c:pt>
                <c:pt idx="4">
                  <c:v>3170</c:v>
                </c:pt>
                <c:pt idx="5">
                  <c:v>2803</c:v>
                </c:pt>
                <c:pt idx="6">
                  <c:v>6979</c:v>
                </c:pt>
                <c:pt idx="7">
                  <c:v>3858</c:v>
                </c:pt>
                <c:pt idx="8">
                  <c:v>4073</c:v>
                </c:pt>
                <c:pt idx="9">
                  <c:v>10437</c:v>
                </c:pt>
                <c:pt idx="10">
                  <c:v>17107</c:v>
                </c:pt>
                <c:pt idx="11">
                  <c:v>13796</c:v>
                </c:pt>
                <c:pt idx="12">
                  <c:v>123945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E-4F5C-9127-ADDA0F05A5A7}"/>
            </c:ext>
          </c:extLst>
        </c:ser>
        <c:ser>
          <c:idx val="5"/>
          <c:order val="1"/>
          <c:tx>
            <c:strRef>
              <c:f>'Viajeros entr evol mensu GC'!$G$342:$H$342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CE-4F5C-9127-ADDA0F05A5A7}"/>
              </c:ext>
            </c:extLst>
          </c:dPt>
          <c:val>
            <c:numRef>
              <c:f>'Viajeros entr evol mensu GC'!$G$344:$G$356</c:f>
              <c:numCache>
                <c:formatCode>#,##0</c:formatCode>
                <c:ptCount val="13"/>
                <c:pt idx="0">
                  <c:v>223</c:v>
                </c:pt>
                <c:pt idx="1">
                  <c:v>72</c:v>
                </c:pt>
                <c:pt idx="2">
                  <c:v>125</c:v>
                </c:pt>
                <c:pt idx="3">
                  <c:v>77</c:v>
                </c:pt>
                <c:pt idx="4">
                  <c:v>563</c:v>
                </c:pt>
                <c:pt idx="5">
                  <c:v>1874</c:v>
                </c:pt>
                <c:pt idx="6">
                  <c:v>4221</c:v>
                </c:pt>
                <c:pt idx="7">
                  <c:v>2168</c:v>
                </c:pt>
                <c:pt idx="8">
                  <c:v>2628</c:v>
                </c:pt>
                <c:pt idx="9">
                  <c:v>12489</c:v>
                </c:pt>
                <c:pt idx="10">
                  <c:v>14447</c:v>
                </c:pt>
                <c:pt idx="11">
                  <c:v>14342</c:v>
                </c:pt>
                <c:pt idx="12">
                  <c:v>53229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CE-4F5C-9127-ADDA0F05A5A7}"/>
            </c:ext>
          </c:extLst>
        </c:ser>
        <c:ser>
          <c:idx val="0"/>
          <c:order val="2"/>
          <c:tx>
            <c:strRef>
              <c:f>'Viajeros entr evol mensu GC'!$I$342:$J$342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CE-4F5C-9127-ADDA0F05A5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GC'!$I$344:$I$356</c:f>
              <c:numCache>
                <c:formatCode>#,##0</c:formatCode>
                <c:ptCount val="13"/>
                <c:pt idx="0">
                  <c:v>14811</c:v>
                </c:pt>
                <c:pt idx="1">
                  <c:v>16178</c:v>
                </c:pt>
                <c:pt idx="2">
                  <c:v>15812</c:v>
                </c:pt>
                <c:pt idx="3">
                  <c:v>9862</c:v>
                </c:pt>
                <c:pt idx="4">
                  <c:v>3067</c:v>
                </c:pt>
                <c:pt idx="5">
                  <c:v>3457</c:v>
                </c:pt>
                <c:pt idx="6">
                  <c:v>6713</c:v>
                </c:pt>
                <c:pt idx="7">
                  <c:v>4602</c:v>
                </c:pt>
                <c:pt idx="8">
                  <c:v>3339</c:v>
                </c:pt>
                <c:pt idx="9">
                  <c:v>11826</c:v>
                </c:pt>
                <c:pt idx="10">
                  <c:v>13481</c:v>
                </c:pt>
                <c:pt idx="11">
                  <c:v>12815</c:v>
                </c:pt>
                <c:pt idx="12">
                  <c:v>115963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CE-4F5C-9127-ADDA0F05A5A7}"/>
            </c:ext>
          </c:extLst>
        </c:ser>
        <c:ser>
          <c:idx val="1"/>
          <c:order val="3"/>
          <c:tx>
            <c:strRef>
              <c:f>'Viajeros entr evol mensu GC'!$K$342:$L$342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CE-4F5C-9127-ADDA0F05A5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CE-4F5C-9127-ADDA0F05A5A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GC'!$K$344:$K$356</c:f>
              <c:numCache>
                <c:formatCode>#,##0</c:formatCode>
                <c:ptCount val="13"/>
                <c:pt idx="0">
                  <c:v>14530</c:v>
                </c:pt>
                <c:pt idx="1">
                  <c:v>14800</c:v>
                </c:pt>
                <c:pt idx="2">
                  <c:v>13896</c:v>
                </c:pt>
                <c:pt idx="3">
                  <c:v>7989</c:v>
                </c:pt>
                <c:pt idx="4">
                  <c:v>3271</c:v>
                </c:pt>
                <c:pt idx="5">
                  <c:v>2766</c:v>
                </c:pt>
                <c:pt idx="6">
                  <c:v>6116</c:v>
                </c:pt>
                <c:pt idx="7">
                  <c:v>3733</c:v>
                </c:pt>
                <c:pt idx="8">
                  <c:v>3687</c:v>
                </c:pt>
                <c:pt idx="9">
                  <c:v>13008</c:v>
                </c:pt>
                <c:pt idx="10">
                  <c:v>14167</c:v>
                </c:pt>
                <c:pt idx="12">
                  <c:v>97963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CE-4F5C-9127-ADDA0F05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CE-4F5C-9127-ADDA0F05A5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CE-4F5C-9127-ADDA0F05A5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CE-4F5C-9127-ADDA0F05A5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CE-4F5C-9127-ADDA0F05A5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CE-4F5C-9127-ADDA0F05A5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CE-4F5C-9127-ADDA0F05A5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CE-4F5C-9127-ADDA0F05A5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CE-4F5C-9127-ADDA0F05A5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CE-4F5C-9127-ADDA0F05A5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CE-4F5C-9127-ADDA0F05A5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CE-4F5C-9127-ADDA0F05A5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CE-4F5C-9127-ADDA0F05A5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CE-4F5C-9127-ADDA0F05A5A7}"/>
              </c:ext>
            </c:extLst>
          </c:dPt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GC'!$L$344:$L$356</c:f>
              <c:numCache>
                <c:formatCode>0.0%</c:formatCode>
                <c:ptCount val="13"/>
                <c:pt idx="0">
                  <c:v>-1.8972385389237734E-2</c:v>
                </c:pt>
                <c:pt idx="1">
                  <c:v>-8.5177401409321285E-2</c:v>
                </c:pt>
                <c:pt idx="2">
                  <c:v>-0.12117379205666579</c:v>
                </c:pt>
                <c:pt idx="3">
                  <c:v>-0.18992090853782195</c:v>
                </c:pt>
                <c:pt idx="4">
                  <c:v>6.651450929246816E-2</c:v>
                </c:pt>
                <c:pt idx="5">
                  <c:v>-0.19988429273936936</c:v>
                </c:pt>
                <c:pt idx="6">
                  <c:v>-8.8931923134217161E-2</c:v>
                </c:pt>
                <c:pt idx="7">
                  <c:v>-0.18883094306823123</c:v>
                </c:pt>
                <c:pt idx="8">
                  <c:v>0.10422282120395332</c:v>
                </c:pt>
                <c:pt idx="9">
                  <c:v>9.9949264332825916E-2</c:v>
                </c:pt>
                <c:pt idx="10">
                  <c:v>5.0886432757213829E-2</c:v>
                </c:pt>
                <c:pt idx="12">
                  <c:v>-5.0267576685926962E-2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CE-4F5C-9127-ADDA0F05A5A7}"/>
            </c:ext>
          </c:extLst>
        </c:ser>
        <c:ser>
          <c:idx val="4"/>
          <c:order val="5"/>
          <c:tx>
            <c:strRef>
              <c:f>'Viajeros entr evol mensu GC'!$M$343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GC'!$M$344:$M$356</c:f>
              <c:numCache>
                <c:formatCode>0.0%</c:formatCode>
                <c:ptCount val="13"/>
                <c:pt idx="0">
                  <c:v>-0.24711124928752781</c:v>
                </c:pt>
                <c:pt idx="1">
                  <c:v>-0.10665781372608196</c:v>
                </c:pt>
                <c:pt idx="2">
                  <c:v>-0.23111824268245451</c:v>
                </c:pt>
                <c:pt idx="3">
                  <c:v>2.6467942952588919E-2</c:v>
                </c:pt>
                <c:pt idx="4">
                  <c:v>3.1861198738170282E-2</c:v>
                </c:pt>
                <c:pt idx="5">
                  <c:v>-1.320014270424541E-2</c:v>
                </c:pt>
                <c:pt idx="6">
                  <c:v>-0.12365668433873045</c:v>
                </c:pt>
                <c:pt idx="7">
                  <c:v>-3.2400207361327094E-2</c:v>
                </c:pt>
                <c:pt idx="8">
                  <c:v>-9.4770439479499147E-2</c:v>
                </c:pt>
                <c:pt idx="9">
                  <c:v>0.24633515377982174</c:v>
                </c:pt>
                <c:pt idx="10">
                  <c:v>-0.1718594727304612</c:v>
                </c:pt>
                <c:pt idx="12">
                  <c:v>-0.11063196216034643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CE-4F5C-9127-ADDA0F05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94-4CA9-82D9-B07A448B80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TF'!$C$613:$C$625</c:f>
              <c:numCache>
                <c:formatCode>#,##0</c:formatCode>
                <c:ptCount val="13"/>
                <c:pt idx="0">
                  <c:v>576</c:v>
                </c:pt>
                <c:pt idx="1">
                  <c:v>685</c:v>
                </c:pt>
                <c:pt idx="2">
                  <c:v>764</c:v>
                </c:pt>
                <c:pt idx="3">
                  <c:v>753</c:v>
                </c:pt>
                <c:pt idx="4">
                  <c:v>578</c:v>
                </c:pt>
                <c:pt idx="5">
                  <c:v>840</c:v>
                </c:pt>
                <c:pt idx="6">
                  <c:v>1043</c:v>
                </c:pt>
                <c:pt idx="7">
                  <c:v>1049</c:v>
                </c:pt>
                <c:pt idx="8">
                  <c:v>1042</c:v>
                </c:pt>
                <c:pt idx="9">
                  <c:v>1351</c:v>
                </c:pt>
                <c:pt idx="10">
                  <c:v>988</c:v>
                </c:pt>
                <c:pt idx="11">
                  <c:v>1005</c:v>
                </c:pt>
                <c:pt idx="12">
                  <c:v>10674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94-4CA9-82D9-B07A448B80C8}"/>
            </c:ext>
          </c:extLst>
        </c:ser>
        <c:ser>
          <c:idx val="5"/>
          <c:order val="1"/>
          <c:tx>
            <c:strRef>
              <c:f>'Viajeros entr evol mensu TF'!$G$611:$H$611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94-4CA9-82D9-B07A448B80C8}"/>
              </c:ext>
            </c:extLst>
          </c:dPt>
          <c:val>
            <c:numRef>
              <c:f>'Viajeros entr evol mensu TF'!$G$613:$G$625</c:f>
              <c:numCache>
                <c:formatCode>#,##0</c:formatCode>
                <c:ptCount val="13"/>
                <c:pt idx="0">
                  <c:v>701</c:v>
                </c:pt>
                <c:pt idx="1">
                  <c:v>1186</c:v>
                </c:pt>
                <c:pt idx="2">
                  <c:v>1704</c:v>
                </c:pt>
                <c:pt idx="3">
                  <c:v>1802</c:v>
                </c:pt>
                <c:pt idx="4">
                  <c:v>1952</c:v>
                </c:pt>
                <c:pt idx="5">
                  <c:v>1470</c:v>
                </c:pt>
                <c:pt idx="6">
                  <c:v>1990</c:v>
                </c:pt>
                <c:pt idx="7">
                  <c:v>1447</c:v>
                </c:pt>
                <c:pt idx="8">
                  <c:v>1580</c:v>
                </c:pt>
                <c:pt idx="9">
                  <c:v>2191</c:v>
                </c:pt>
                <c:pt idx="10">
                  <c:v>2133</c:v>
                </c:pt>
                <c:pt idx="11">
                  <c:v>2333</c:v>
                </c:pt>
                <c:pt idx="12">
                  <c:v>20489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94-4CA9-82D9-B07A448B80C8}"/>
            </c:ext>
          </c:extLst>
        </c:ser>
        <c:ser>
          <c:idx val="0"/>
          <c:order val="2"/>
          <c:tx>
            <c:strRef>
              <c:f>'Viajeros entr evol mensu TF'!$I$611:$J$611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94-4CA9-82D9-B07A448B80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TF'!$I$613:$I$625</c:f>
              <c:numCache>
                <c:formatCode>#,##0</c:formatCode>
                <c:ptCount val="13"/>
                <c:pt idx="0">
                  <c:v>2132</c:v>
                </c:pt>
                <c:pt idx="1">
                  <c:v>2172</c:v>
                </c:pt>
                <c:pt idx="2">
                  <c:v>2523</c:v>
                </c:pt>
                <c:pt idx="3">
                  <c:v>2211</c:v>
                </c:pt>
                <c:pt idx="4">
                  <c:v>2184</c:v>
                </c:pt>
                <c:pt idx="5">
                  <c:v>2029</c:v>
                </c:pt>
                <c:pt idx="6">
                  <c:v>2567</c:v>
                </c:pt>
                <c:pt idx="7">
                  <c:v>2451</c:v>
                </c:pt>
                <c:pt idx="8">
                  <c:v>2391</c:v>
                </c:pt>
                <c:pt idx="9">
                  <c:v>2778</c:v>
                </c:pt>
                <c:pt idx="10">
                  <c:v>2189</c:v>
                </c:pt>
                <c:pt idx="11">
                  <c:v>1993</c:v>
                </c:pt>
                <c:pt idx="12">
                  <c:v>27620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94-4CA9-82D9-B07A448B80C8}"/>
            </c:ext>
          </c:extLst>
        </c:ser>
        <c:ser>
          <c:idx val="1"/>
          <c:order val="3"/>
          <c:tx>
            <c:strRef>
              <c:f>'Viajeros entr evol mensu TF'!$K$611:$L$611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94-4CA9-82D9-B07A448B80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94-4CA9-82D9-B07A448B80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TF'!$K$613:$K$625</c:f>
              <c:numCache>
                <c:formatCode>#,##0</c:formatCode>
                <c:ptCount val="13"/>
                <c:pt idx="0">
                  <c:v>1912</c:v>
                </c:pt>
                <c:pt idx="1">
                  <c:v>2361</c:v>
                </c:pt>
                <c:pt idx="2">
                  <c:v>3026</c:v>
                </c:pt>
                <c:pt idx="3">
                  <c:v>2013</c:v>
                </c:pt>
                <c:pt idx="4">
                  <c:v>2083</c:v>
                </c:pt>
                <c:pt idx="5">
                  <c:v>2705</c:v>
                </c:pt>
                <c:pt idx="6">
                  <c:v>3396</c:v>
                </c:pt>
                <c:pt idx="7">
                  <c:v>2369</c:v>
                </c:pt>
                <c:pt idx="8">
                  <c:v>2473</c:v>
                </c:pt>
                <c:pt idx="9">
                  <c:v>3277</c:v>
                </c:pt>
                <c:pt idx="10">
                  <c:v>2166</c:v>
                </c:pt>
                <c:pt idx="12">
                  <c:v>27781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94-4CA9-82D9-B07A448B8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94-4CA9-82D9-B07A448B80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94-4CA9-82D9-B07A448B80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94-4CA9-82D9-B07A448B80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94-4CA9-82D9-B07A448B80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94-4CA9-82D9-B07A448B80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94-4CA9-82D9-B07A448B80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94-4CA9-82D9-B07A448B80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94-4CA9-82D9-B07A448B80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94-4CA9-82D9-B07A448B80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94-4CA9-82D9-B07A448B80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94-4CA9-82D9-B07A448B80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94-4CA9-82D9-B07A448B80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94-4CA9-82D9-B07A448B80C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TF'!$L$613:$L$625</c:f>
              <c:numCache>
                <c:formatCode>0.0%</c:formatCode>
                <c:ptCount val="13"/>
                <c:pt idx="0">
                  <c:v>-0.1031894934333959</c:v>
                </c:pt>
                <c:pt idx="1">
                  <c:v>8.7016574585635276E-2</c:v>
                </c:pt>
                <c:pt idx="2">
                  <c:v>0.19936583432421728</c:v>
                </c:pt>
                <c:pt idx="3">
                  <c:v>-8.9552238805970186E-2</c:v>
                </c:pt>
                <c:pt idx="4">
                  <c:v>-4.6245421245421192E-2</c:v>
                </c:pt>
                <c:pt idx="5">
                  <c:v>0.33316904879250853</c:v>
                </c:pt>
                <c:pt idx="6">
                  <c:v>0.32294507206856249</c:v>
                </c:pt>
                <c:pt idx="7">
                  <c:v>-3.3455732354141121E-2</c:v>
                </c:pt>
                <c:pt idx="8">
                  <c:v>3.4295273943956595E-2</c:v>
                </c:pt>
                <c:pt idx="9">
                  <c:v>0.17962562994960396</c:v>
                </c:pt>
                <c:pt idx="10">
                  <c:v>-1.0507080858839668E-2</c:v>
                </c:pt>
                <c:pt idx="12">
                  <c:v>8.4051976431107844E-2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94-4CA9-82D9-B07A448B80C8}"/>
            </c:ext>
          </c:extLst>
        </c:ser>
        <c:ser>
          <c:idx val="4"/>
          <c:order val="5"/>
          <c:tx>
            <c:strRef>
              <c:f>'Viajeros entr evol mensu TF'!$M$612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TF'!$M$613:$M$625</c:f>
              <c:numCache>
                <c:formatCode>0.0%</c:formatCode>
                <c:ptCount val="13"/>
                <c:pt idx="0">
                  <c:v>2.3194444444444446</c:v>
                </c:pt>
                <c:pt idx="1">
                  <c:v>2.4467153284671532</c:v>
                </c:pt>
                <c:pt idx="2">
                  <c:v>2.9607329842931938</c:v>
                </c:pt>
                <c:pt idx="3">
                  <c:v>1.6733067729083664</c:v>
                </c:pt>
                <c:pt idx="4">
                  <c:v>2.6038062283737022</c:v>
                </c:pt>
                <c:pt idx="5">
                  <c:v>2.2202380952380953</c:v>
                </c:pt>
                <c:pt idx="6">
                  <c:v>2.255992329817833</c:v>
                </c:pt>
                <c:pt idx="7">
                  <c:v>1.2583412774070544</c:v>
                </c:pt>
                <c:pt idx="8">
                  <c:v>1.3733205374280231</c:v>
                </c:pt>
                <c:pt idx="9">
                  <c:v>1.4256106587712805</c:v>
                </c:pt>
                <c:pt idx="10">
                  <c:v>1.1923076923076925</c:v>
                </c:pt>
                <c:pt idx="12">
                  <c:v>1.873203019960699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94-4CA9-82D9-B07A448B8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8F-4421-A0CD-FAAACE70F62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GC'!$C$370:$C$382</c:f>
              <c:numCache>
                <c:formatCode>#,##0</c:formatCode>
                <c:ptCount val="13"/>
                <c:pt idx="0">
                  <c:v>19104</c:v>
                </c:pt>
                <c:pt idx="1">
                  <c:v>18447</c:v>
                </c:pt>
                <c:pt idx="2">
                  <c:v>17214</c:v>
                </c:pt>
                <c:pt idx="3">
                  <c:v>6583</c:v>
                </c:pt>
                <c:pt idx="4">
                  <c:v>383</c:v>
                </c:pt>
                <c:pt idx="5">
                  <c:v>419</c:v>
                </c:pt>
                <c:pt idx="6">
                  <c:v>361</c:v>
                </c:pt>
                <c:pt idx="7">
                  <c:v>280</c:v>
                </c:pt>
                <c:pt idx="8">
                  <c:v>692</c:v>
                </c:pt>
                <c:pt idx="9">
                  <c:v>9752</c:v>
                </c:pt>
                <c:pt idx="10">
                  <c:v>16835</c:v>
                </c:pt>
                <c:pt idx="11">
                  <c:v>18752</c:v>
                </c:pt>
                <c:pt idx="12">
                  <c:v>108822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F-4421-A0CD-FAAACE70F622}"/>
            </c:ext>
          </c:extLst>
        </c:ser>
        <c:ser>
          <c:idx val="5"/>
          <c:order val="1"/>
          <c:tx>
            <c:strRef>
              <c:f>'Viajeros entr evol mensu GC'!$G$368:$H$368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8F-4421-A0CD-FAAACE70F622}"/>
              </c:ext>
            </c:extLst>
          </c:dPt>
          <c:val>
            <c:numRef>
              <c:f>'Viajeros entr evol mensu GC'!$G$370:$G$382</c:f>
              <c:numCache>
                <c:formatCode>#,##0</c:formatCode>
                <c:ptCount val="13"/>
                <c:pt idx="0">
                  <c:v>147</c:v>
                </c:pt>
                <c:pt idx="1">
                  <c:v>67</c:v>
                </c:pt>
                <c:pt idx="2">
                  <c:v>261</c:v>
                </c:pt>
                <c:pt idx="3">
                  <c:v>77</c:v>
                </c:pt>
                <c:pt idx="4">
                  <c:v>51</c:v>
                </c:pt>
                <c:pt idx="5">
                  <c:v>32</c:v>
                </c:pt>
                <c:pt idx="6">
                  <c:v>172</c:v>
                </c:pt>
                <c:pt idx="7">
                  <c:v>58</c:v>
                </c:pt>
                <c:pt idx="8">
                  <c:v>519</c:v>
                </c:pt>
                <c:pt idx="9">
                  <c:v>3745</c:v>
                </c:pt>
                <c:pt idx="10">
                  <c:v>7835</c:v>
                </c:pt>
                <c:pt idx="11">
                  <c:v>11297</c:v>
                </c:pt>
                <c:pt idx="12">
                  <c:v>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8F-4421-A0CD-FAAACE70F622}"/>
            </c:ext>
          </c:extLst>
        </c:ser>
        <c:ser>
          <c:idx val="0"/>
          <c:order val="2"/>
          <c:tx>
            <c:strRef>
              <c:f>'Viajeros entr evol mensu GC'!$I$368:$J$368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8F-4421-A0CD-FAAACE70F62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GC'!$I$370:$I$382</c:f>
              <c:numCache>
                <c:formatCode>#,##0</c:formatCode>
                <c:ptCount val="13"/>
                <c:pt idx="0">
                  <c:v>9711</c:v>
                </c:pt>
                <c:pt idx="1">
                  <c:v>9671</c:v>
                </c:pt>
                <c:pt idx="2">
                  <c:v>8964</c:v>
                </c:pt>
                <c:pt idx="3">
                  <c:v>3296</c:v>
                </c:pt>
                <c:pt idx="4">
                  <c:v>172</c:v>
                </c:pt>
                <c:pt idx="5">
                  <c:v>170</c:v>
                </c:pt>
                <c:pt idx="6">
                  <c:v>177</c:v>
                </c:pt>
                <c:pt idx="7">
                  <c:v>131</c:v>
                </c:pt>
                <c:pt idx="8">
                  <c:v>185</c:v>
                </c:pt>
                <c:pt idx="9">
                  <c:v>8932</c:v>
                </c:pt>
                <c:pt idx="10">
                  <c:v>15096</c:v>
                </c:pt>
                <c:pt idx="11">
                  <c:v>15934</c:v>
                </c:pt>
                <c:pt idx="12">
                  <c:v>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8F-4421-A0CD-FAAACE70F622}"/>
            </c:ext>
          </c:extLst>
        </c:ser>
        <c:ser>
          <c:idx val="1"/>
          <c:order val="3"/>
          <c:tx>
            <c:strRef>
              <c:f>'Viajeros entr evol mensu GC'!$K$368:$L$368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8F-4421-A0CD-FAAACE70F6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8F-4421-A0CD-FAAACE70F62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GC'!$K$370:$K$382</c:f>
              <c:numCache>
                <c:formatCode>#,##0</c:formatCode>
                <c:ptCount val="13"/>
                <c:pt idx="0">
                  <c:v>14564</c:v>
                </c:pt>
                <c:pt idx="1">
                  <c:v>12850</c:v>
                </c:pt>
                <c:pt idx="2">
                  <c:v>12168</c:v>
                </c:pt>
                <c:pt idx="3">
                  <c:v>3530</c:v>
                </c:pt>
                <c:pt idx="4">
                  <c:v>397</c:v>
                </c:pt>
                <c:pt idx="5">
                  <c:v>163</c:v>
                </c:pt>
                <c:pt idx="6">
                  <c:v>198</c:v>
                </c:pt>
                <c:pt idx="7">
                  <c:v>124</c:v>
                </c:pt>
                <c:pt idx="8">
                  <c:v>385</c:v>
                </c:pt>
                <c:pt idx="9">
                  <c:v>9533</c:v>
                </c:pt>
                <c:pt idx="10">
                  <c:v>14946</c:v>
                </c:pt>
                <c:pt idx="12">
                  <c:v>68858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8F-4421-A0CD-FAAACE70F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F-4421-A0CD-FAAACE70F6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8F-4421-A0CD-FAAACE70F6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8F-4421-A0CD-FAAACE70F6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8F-4421-A0CD-FAAACE70F6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8F-4421-A0CD-FAAACE70F6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8F-4421-A0CD-FAAACE70F6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8F-4421-A0CD-FAAACE70F6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8F-4421-A0CD-FAAACE70F6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8F-4421-A0CD-FAAACE70F6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8F-4421-A0CD-FAAACE70F6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8F-4421-A0CD-FAAACE70F6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8F-4421-A0CD-FAAACE70F6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8F-4421-A0CD-FAAACE70F622}"/>
              </c:ext>
            </c:extLst>
          </c:dPt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GC'!$L$370:$L$382</c:f>
              <c:numCache>
                <c:formatCode>0.0%</c:formatCode>
                <c:ptCount val="13"/>
                <c:pt idx="0">
                  <c:v>0.4997425599835239</c:v>
                </c:pt>
                <c:pt idx="1">
                  <c:v>0.32871471409368214</c:v>
                </c:pt>
                <c:pt idx="2">
                  <c:v>0.35742971887550201</c:v>
                </c:pt>
                <c:pt idx="3">
                  <c:v>7.0995145631068013E-2</c:v>
                </c:pt>
                <c:pt idx="4">
                  <c:v>1.308139534883721</c:v>
                </c:pt>
                <c:pt idx="5">
                  <c:v>-4.1176470588235259E-2</c:v>
                </c:pt>
                <c:pt idx="6">
                  <c:v>0.11864406779661008</c:v>
                </c:pt>
                <c:pt idx="7">
                  <c:v>-5.3435114503816772E-2</c:v>
                </c:pt>
                <c:pt idx="8">
                  <c:v>1.0810810810810811</c:v>
                </c:pt>
                <c:pt idx="9">
                  <c:v>6.7286162113748382E-2</c:v>
                </c:pt>
                <c:pt idx="10">
                  <c:v>-9.9364069952305734E-3</c:v>
                </c:pt>
                <c:pt idx="12">
                  <c:v>0.21861782143173181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8F-4421-A0CD-FAAACE70F622}"/>
            </c:ext>
          </c:extLst>
        </c:ser>
        <c:ser>
          <c:idx val="4"/>
          <c:order val="5"/>
          <c:tx>
            <c:strRef>
              <c:f>'Viajeros entr evol mensu GC'!$M$369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GC'!$M$370:$M$382</c:f>
              <c:numCache>
                <c:formatCode>0.0%</c:formatCode>
                <c:ptCount val="13"/>
                <c:pt idx="0">
                  <c:v>-0.23764656616415414</c:v>
                </c:pt>
                <c:pt idx="1">
                  <c:v>-0.30340976852604762</c:v>
                </c:pt>
                <c:pt idx="2">
                  <c:v>-0.29313349599163474</c:v>
                </c:pt>
                <c:pt idx="3">
                  <c:v>-0.46377031748442954</c:v>
                </c:pt>
                <c:pt idx="4">
                  <c:v>3.6553524804177506E-2</c:v>
                </c:pt>
                <c:pt idx="5">
                  <c:v>-0.61097852028639621</c:v>
                </c:pt>
                <c:pt idx="6">
                  <c:v>-0.45152354570637121</c:v>
                </c:pt>
                <c:pt idx="7">
                  <c:v>-0.55714285714285716</c:v>
                </c:pt>
                <c:pt idx="8">
                  <c:v>-0.44364161849710981</c:v>
                </c:pt>
                <c:pt idx="9">
                  <c:v>-2.2456931911402744E-2</c:v>
                </c:pt>
                <c:pt idx="10">
                  <c:v>-0.11220671220671219</c:v>
                </c:pt>
                <c:pt idx="12">
                  <c:v>-0.23550571777506379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8F-4421-A0CD-FAAACE70F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53-45F4-975A-FC16450BFDF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GC'!$C$396:$C$408</c:f>
              <c:numCache>
                <c:formatCode>#,##0</c:formatCode>
                <c:ptCount val="13"/>
                <c:pt idx="0">
                  <c:v>31825</c:v>
                </c:pt>
                <c:pt idx="1">
                  <c:v>35327</c:v>
                </c:pt>
                <c:pt idx="2">
                  <c:v>37831</c:v>
                </c:pt>
                <c:pt idx="3">
                  <c:v>13700</c:v>
                </c:pt>
                <c:pt idx="4">
                  <c:v>5082</c:v>
                </c:pt>
                <c:pt idx="5">
                  <c:v>6115</c:v>
                </c:pt>
                <c:pt idx="6">
                  <c:v>10418</c:v>
                </c:pt>
                <c:pt idx="7">
                  <c:v>5480</c:v>
                </c:pt>
                <c:pt idx="8">
                  <c:v>8056</c:v>
                </c:pt>
                <c:pt idx="9">
                  <c:v>24960</c:v>
                </c:pt>
                <c:pt idx="10">
                  <c:v>36593</c:v>
                </c:pt>
                <c:pt idx="11">
                  <c:v>26672</c:v>
                </c:pt>
                <c:pt idx="12">
                  <c:v>242059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3-45F4-975A-FC16450BFDF4}"/>
            </c:ext>
          </c:extLst>
        </c:ser>
        <c:ser>
          <c:idx val="5"/>
          <c:order val="1"/>
          <c:tx>
            <c:strRef>
              <c:f>'Viajeros entr evol mensu GC'!$G$394:$H$394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53-45F4-975A-FC16450BFDF4}"/>
              </c:ext>
            </c:extLst>
          </c:dPt>
          <c:val>
            <c:numRef>
              <c:f>'Viajeros entr evol mensu GC'!$G$396:$G$408</c:f>
              <c:numCache>
                <c:formatCode>#,##0</c:formatCode>
                <c:ptCount val="13"/>
                <c:pt idx="0">
                  <c:v>312</c:v>
                </c:pt>
                <c:pt idx="1">
                  <c:v>171</c:v>
                </c:pt>
                <c:pt idx="2">
                  <c:v>204</c:v>
                </c:pt>
                <c:pt idx="3">
                  <c:v>102</c:v>
                </c:pt>
                <c:pt idx="4">
                  <c:v>101</c:v>
                </c:pt>
                <c:pt idx="5">
                  <c:v>183</c:v>
                </c:pt>
                <c:pt idx="6">
                  <c:v>987</c:v>
                </c:pt>
                <c:pt idx="7">
                  <c:v>931</c:v>
                </c:pt>
                <c:pt idx="8">
                  <c:v>1778</c:v>
                </c:pt>
                <c:pt idx="9">
                  <c:v>9731</c:v>
                </c:pt>
                <c:pt idx="10">
                  <c:v>16628</c:v>
                </c:pt>
                <c:pt idx="11">
                  <c:v>14669</c:v>
                </c:pt>
                <c:pt idx="12">
                  <c:v>45797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3-45F4-975A-FC16450BFDF4}"/>
            </c:ext>
          </c:extLst>
        </c:ser>
        <c:ser>
          <c:idx val="0"/>
          <c:order val="2"/>
          <c:tx>
            <c:strRef>
              <c:f>'Viajeros entr evol mensu GC'!$I$394:$J$394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53-45F4-975A-FC16450BFDF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GC'!$I$396:$I$408</c:f>
              <c:numCache>
                <c:formatCode>#,##0</c:formatCode>
                <c:ptCount val="13"/>
                <c:pt idx="0">
                  <c:v>15652</c:v>
                </c:pt>
                <c:pt idx="1">
                  <c:v>18080</c:v>
                </c:pt>
                <c:pt idx="2">
                  <c:v>18147</c:v>
                </c:pt>
                <c:pt idx="3">
                  <c:v>9416</c:v>
                </c:pt>
                <c:pt idx="4">
                  <c:v>3409</c:v>
                </c:pt>
                <c:pt idx="5">
                  <c:v>4710</c:v>
                </c:pt>
                <c:pt idx="6">
                  <c:v>6743</c:v>
                </c:pt>
                <c:pt idx="7">
                  <c:v>3676</c:v>
                </c:pt>
                <c:pt idx="8">
                  <c:v>3787</c:v>
                </c:pt>
                <c:pt idx="9">
                  <c:v>18632</c:v>
                </c:pt>
                <c:pt idx="10">
                  <c:v>26347</c:v>
                </c:pt>
                <c:pt idx="11">
                  <c:v>25501</c:v>
                </c:pt>
                <c:pt idx="12">
                  <c:v>154100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53-45F4-975A-FC16450BFDF4}"/>
            </c:ext>
          </c:extLst>
        </c:ser>
        <c:ser>
          <c:idx val="1"/>
          <c:order val="3"/>
          <c:tx>
            <c:strRef>
              <c:f>'Viajeros entr evol mensu GC'!$K$394:$L$394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53-45F4-975A-FC16450BFD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53-45F4-975A-FC16450BFDF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GC'!$K$396:$K$408</c:f>
              <c:numCache>
                <c:formatCode>#,##0</c:formatCode>
                <c:ptCount val="13"/>
                <c:pt idx="0">
                  <c:v>24873</c:v>
                </c:pt>
                <c:pt idx="1">
                  <c:v>25871</c:v>
                </c:pt>
                <c:pt idx="2">
                  <c:v>24239</c:v>
                </c:pt>
                <c:pt idx="3">
                  <c:v>10639</c:v>
                </c:pt>
                <c:pt idx="4">
                  <c:v>4044</c:v>
                </c:pt>
                <c:pt idx="5">
                  <c:v>5532</c:v>
                </c:pt>
                <c:pt idx="6">
                  <c:v>11356</c:v>
                </c:pt>
                <c:pt idx="7">
                  <c:v>5129</c:v>
                </c:pt>
                <c:pt idx="8">
                  <c:v>7398</c:v>
                </c:pt>
                <c:pt idx="9">
                  <c:v>20584</c:v>
                </c:pt>
                <c:pt idx="10">
                  <c:v>27965</c:v>
                </c:pt>
                <c:pt idx="12">
                  <c:v>167630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53-45F4-975A-FC16450BF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53-45F4-975A-FC16450BFD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53-45F4-975A-FC16450BFD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53-45F4-975A-FC16450BFD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53-45F4-975A-FC16450BFD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53-45F4-975A-FC16450BFD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53-45F4-975A-FC16450BFD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53-45F4-975A-FC16450BFD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53-45F4-975A-FC16450BFD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53-45F4-975A-FC16450BFD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53-45F4-975A-FC16450BFD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53-45F4-975A-FC16450BFD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53-45F4-975A-FC16450BFD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53-45F4-975A-FC16450BFDF4}"/>
              </c:ext>
            </c:extLst>
          </c:dPt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GC'!$L$396:$L$408</c:f>
              <c:numCache>
                <c:formatCode>0.0%</c:formatCode>
                <c:ptCount val="13"/>
                <c:pt idx="0">
                  <c:v>0.58912599028878088</c:v>
                </c:pt>
                <c:pt idx="1">
                  <c:v>0.43091814159292041</c:v>
                </c:pt>
                <c:pt idx="2">
                  <c:v>0.33570287099796103</c:v>
                </c:pt>
                <c:pt idx="3">
                  <c:v>0.12988530161427359</c:v>
                </c:pt>
                <c:pt idx="4">
                  <c:v>0.18627163391023771</c:v>
                </c:pt>
                <c:pt idx="5">
                  <c:v>0.17452229299363053</c:v>
                </c:pt>
                <c:pt idx="6">
                  <c:v>0.68411686193089127</c:v>
                </c:pt>
                <c:pt idx="7">
                  <c:v>0.39526659412404785</c:v>
                </c:pt>
                <c:pt idx="8">
                  <c:v>0.95352521785054134</c:v>
                </c:pt>
                <c:pt idx="9">
                  <c:v>0.10476599398883635</c:v>
                </c:pt>
                <c:pt idx="10">
                  <c:v>6.1411166356700964E-2</c:v>
                </c:pt>
                <c:pt idx="12">
                  <c:v>0.30350935854866679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53-45F4-975A-FC16450BFDF4}"/>
            </c:ext>
          </c:extLst>
        </c:ser>
        <c:ser>
          <c:idx val="4"/>
          <c:order val="5"/>
          <c:tx>
            <c:strRef>
              <c:f>'Viajeros entr evol mensu GC'!$M$395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GC'!$M$396:$M$408</c:f>
              <c:numCache>
                <c:formatCode>0.0%</c:formatCode>
                <c:ptCount val="13"/>
                <c:pt idx="0">
                  <c:v>-0.21844461901021206</c:v>
                </c:pt>
                <c:pt idx="1">
                  <c:v>-0.26767062020550858</c:v>
                </c:pt>
                <c:pt idx="2">
                  <c:v>-0.35928207025983983</c:v>
                </c:pt>
                <c:pt idx="3">
                  <c:v>-0.22343065693430653</c:v>
                </c:pt>
                <c:pt idx="4">
                  <c:v>-0.20425029515938609</c:v>
                </c:pt>
                <c:pt idx="5">
                  <c:v>-9.533932951757973E-2</c:v>
                </c:pt>
                <c:pt idx="6">
                  <c:v>9.0036475331157551E-2</c:v>
                </c:pt>
                <c:pt idx="7">
                  <c:v>-6.4051094890510973E-2</c:v>
                </c:pt>
                <c:pt idx="8">
                  <c:v>-8.1678252234359539E-2</c:v>
                </c:pt>
                <c:pt idx="9">
                  <c:v>-0.17532051282051286</c:v>
                </c:pt>
                <c:pt idx="10">
                  <c:v>-0.23578279998906893</c:v>
                </c:pt>
                <c:pt idx="12">
                  <c:v>-0.22172647374261212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53-45F4-975A-FC16450BF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3-4892-A5BF-67C82CD180D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GC'!$C$422:$C$434</c:f>
              <c:numCache>
                <c:formatCode>#,##0</c:formatCode>
                <c:ptCount val="13"/>
                <c:pt idx="0">
                  <c:v>47535</c:v>
                </c:pt>
                <c:pt idx="1">
                  <c:v>44192</c:v>
                </c:pt>
                <c:pt idx="2">
                  <c:v>46142</c:v>
                </c:pt>
                <c:pt idx="3">
                  <c:v>21331</c:v>
                </c:pt>
                <c:pt idx="4">
                  <c:v>7627</c:v>
                </c:pt>
                <c:pt idx="5">
                  <c:v>7171</c:v>
                </c:pt>
                <c:pt idx="6">
                  <c:v>8994</c:v>
                </c:pt>
                <c:pt idx="7">
                  <c:v>7933</c:v>
                </c:pt>
                <c:pt idx="8">
                  <c:v>7887</c:v>
                </c:pt>
                <c:pt idx="9">
                  <c:v>30243</c:v>
                </c:pt>
                <c:pt idx="10">
                  <c:v>45744</c:v>
                </c:pt>
                <c:pt idx="11">
                  <c:v>46662</c:v>
                </c:pt>
                <c:pt idx="12">
                  <c:v>321461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3-4892-A5BF-67C82CD180DB}"/>
            </c:ext>
          </c:extLst>
        </c:ser>
        <c:ser>
          <c:idx val="5"/>
          <c:order val="1"/>
          <c:tx>
            <c:strRef>
              <c:f>'Viajeros entr evol mensu GC'!$G$420:$H$420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33-4892-A5BF-67C82CD180DB}"/>
              </c:ext>
            </c:extLst>
          </c:dPt>
          <c:val>
            <c:numRef>
              <c:f>'Viajeros entr evol mensu GC'!$G$422:$G$434</c:f>
              <c:numCache>
                <c:formatCode>#,##0</c:formatCode>
                <c:ptCount val="13"/>
                <c:pt idx="0">
                  <c:v>2738</c:v>
                </c:pt>
                <c:pt idx="1">
                  <c:v>1976</c:v>
                </c:pt>
                <c:pt idx="2">
                  <c:v>2173</c:v>
                </c:pt>
                <c:pt idx="3">
                  <c:v>815</c:v>
                </c:pt>
                <c:pt idx="4">
                  <c:v>915</c:v>
                </c:pt>
                <c:pt idx="5">
                  <c:v>1294</c:v>
                </c:pt>
                <c:pt idx="6">
                  <c:v>1828</c:v>
                </c:pt>
                <c:pt idx="7">
                  <c:v>1702</c:v>
                </c:pt>
                <c:pt idx="8">
                  <c:v>2048</c:v>
                </c:pt>
                <c:pt idx="9">
                  <c:v>12399</c:v>
                </c:pt>
                <c:pt idx="10">
                  <c:v>23156</c:v>
                </c:pt>
                <c:pt idx="11">
                  <c:v>27304</c:v>
                </c:pt>
                <c:pt idx="12">
                  <c:v>78348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33-4892-A5BF-67C82CD180DB}"/>
            </c:ext>
          </c:extLst>
        </c:ser>
        <c:ser>
          <c:idx val="0"/>
          <c:order val="2"/>
          <c:tx>
            <c:strRef>
              <c:f>'Viajeros entr evol mensu GC'!$I$420:$J$420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33-4892-A5BF-67C82CD180D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GC'!$I$422:$I$434</c:f>
              <c:numCache>
                <c:formatCode>#,##0</c:formatCode>
                <c:ptCount val="13"/>
                <c:pt idx="0">
                  <c:v>23286</c:v>
                </c:pt>
                <c:pt idx="1">
                  <c:v>19422</c:v>
                </c:pt>
                <c:pt idx="2">
                  <c:v>19524</c:v>
                </c:pt>
                <c:pt idx="3">
                  <c:v>10441</c:v>
                </c:pt>
                <c:pt idx="4">
                  <c:v>2970</c:v>
                </c:pt>
                <c:pt idx="5">
                  <c:v>3952</c:v>
                </c:pt>
                <c:pt idx="6">
                  <c:v>3377</c:v>
                </c:pt>
                <c:pt idx="7">
                  <c:v>3091</c:v>
                </c:pt>
                <c:pt idx="8">
                  <c:v>2726</c:v>
                </c:pt>
                <c:pt idx="9">
                  <c:v>16744</c:v>
                </c:pt>
                <c:pt idx="10">
                  <c:v>31481</c:v>
                </c:pt>
                <c:pt idx="11">
                  <c:v>35997</c:v>
                </c:pt>
                <c:pt idx="12">
                  <c:v>173011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33-4892-A5BF-67C82CD180DB}"/>
            </c:ext>
          </c:extLst>
        </c:ser>
        <c:ser>
          <c:idx val="1"/>
          <c:order val="3"/>
          <c:tx>
            <c:strRef>
              <c:f>'Viajeros entr evol mensu GC'!$K$420:$L$420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33-4892-A5BF-67C82CD180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33-4892-A5BF-67C82CD180D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GC'!$K$422:$K$434</c:f>
              <c:numCache>
                <c:formatCode>#,##0</c:formatCode>
                <c:ptCount val="13"/>
                <c:pt idx="0">
                  <c:v>32516</c:v>
                </c:pt>
                <c:pt idx="1">
                  <c:v>25816</c:v>
                </c:pt>
                <c:pt idx="2">
                  <c:v>28714</c:v>
                </c:pt>
                <c:pt idx="3">
                  <c:v>14276</c:v>
                </c:pt>
                <c:pt idx="4">
                  <c:v>4381</c:v>
                </c:pt>
                <c:pt idx="5">
                  <c:v>3920</c:v>
                </c:pt>
                <c:pt idx="6">
                  <c:v>5310</c:v>
                </c:pt>
                <c:pt idx="7">
                  <c:v>3887</c:v>
                </c:pt>
                <c:pt idx="8">
                  <c:v>4581</c:v>
                </c:pt>
                <c:pt idx="9">
                  <c:v>18001</c:v>
                </c:pt>
                <c:pt idx="10">
                  <c:v>34043</c:v>
                </c:pt>
                <c:pt idx="12">
                  <c:v>175445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33-4892-A5BF-67C82CD18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33-4892-A5BF-67C82CD180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33-4892-A5BF-67C82CD180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33-4892-A5BF-67C82CD180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33-4892-A5BF-67C82CD180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33-4892-A5BF-67C82CD180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33-4892-A5BF-67C82CD180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33-4892-A5BF-67C82CD180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33-4892-A5BF-67C82CD180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33-4892-A5BF-67C82CD180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33-4892-A5BF-67C82CD180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33-4892-A5BF-67C82CD180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33-4892-A5BF-67C82CD180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33-4892-A5BF-67C82CD180DB}"/>
              </c:ext>
            </c:extLst>
          </c:dPt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GC'!$L$422:$L$434</c:f>
              <c:numCache>
                <c:formatCode>0.0%</c:formatCode>
                <c:ptCount val="13"/>
                <c:pt idx="0">
                  <c:v>0.39637550459503568</c:v>
                </c:pt>
                <c:pt idx="1">
                  <c:v>0.32921429306971484</c:v>
                </c:pt>
                <c:pt idx="2">
                  <c:v>0.4707027248514648</c:v>
                </c:pt>
                <c:pt idx="3">
                  <c:v>0.36730198256871938</c:v>
                </c:pt>
                <c:pt idx="4">
                  <c:v>0.475084175084175</c:v>
                </c:pt>
                <c:pt idx="5">
                  <c:v>-8.0971659919027994E-3</c:v>
                </c:pt>
                <c:pt idx="6">
                  <c:v>0.57240153982824982</c:v>
                </c:pt>
                <c:pt idx="7">
                  <c:v>0.25752183759301195</c:v>
                </c:pt>
                <c:pt idx="8">
                  <c:v>0.68048422597212022</c:v>
                </c:pt>
                <c:pt idx="9">
                  <c:v>7.5071667462971892E-2</c:v>
                </c:pt>
                <c:pt idx="10">
                  <c:v>8.1382421142911499E-2</c:v>
                </c:pt>
                <c:pt idx="12">
                  <c:v>0.2804895850059117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33-4892-A5BF-67C82CD180DB}"/>
            </c:ext>
          </c:extLst>
        </c:ser>
        <c:ser>
          <c:idx val="4"/>
          <c:order val="5"/>
          <c:tx>
            <c:strRef>
              <c:f>'Viajeros entr evol mensu GC'!$M$421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GC'!$M$422:$M$434</c:f>
              <c:numCache>
                <c:formatCode>0.0%</c:formatCode>
                <c:ptCount val="13"/>
                <c:pt idx="0">
                  <c:v>-0.31595666351109708</c:v>
                </c:pt>
                <c:pt idx="1">
                  <c:v>-0.41582186821144096</c:v>
                </c:pt>
                <c:pt idx="2">
                  <c:v>-0.37770361059338564</c:v>
                </c:pt>
                <c:pt idx="3">
                  <c:v>-0.33073929961089499</c:v>
                </c:pt>
                <c:pt idx="4">
                  <c:v>-0.42559328700668675</c:v>
                </c:pt>
                <c:pt idx="5">
                  <c:v>-0.45335378608283361</c:v>
                </c:pt>
                <c:pt idx="6">
                  <c:v>-0.409606404269513</c:v>
                </c:pt>
                <c:pt idx="7">
                  <c:v>-0.5100214294718266</c:v>
                </c:pt>
                <c:pt idx="8">
                  <c:v>-0.41917078737162417</c:v>
                </c:pt>
                <c:pt idx="9">
                  <c:v>-0.40478788479978833</c:v>
                </c:pt>
                <c:pt idx="10">
                  <c:v>-0.25579310947883871</c:v>
                </c:pt>
                <c:pt idx="12">
                  <c:v>-0.36155153403032758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33-4892-A5BF-67C82CD18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30-46DE-A317-1E311CF48A9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GC'!$C$448:$C$460</c:f>
              <c:numCache>
                <c:formatCode>#,##0</c:formatCode>
                <c:ptCount val="13"/>
                <c:pt idx="0">
                  <c:v>383</c:v>
                </c:pt>
                <c:pt idx="1">
                  <c:v>343</c:v>
                </c:pt>
                <c:pt idx="2">
                  <c:v>538</c:v>
                </c:pt>
                <c:pt idx="3">
                  <c:v>1365</c:v>
                </c:pt>
                <c:pt idx="4">
                  <c:v>1302</c:v>
                </c:pt>
                <c:pt idx="5">
                  <c:v>2159</c:v>
                </c:pt>
                <c:pt idx="6">
                  <c:v>2607</c:v>
                </c:pt>
                <c:pt idx="7">
                  <c:v>4298</c:v>
                </c:pt>
                <c:pt idx="8">
                  <c:v>2088</c:v>
                </c:pt>
                <c:pt idx="9">
                  <c:v>1253</c:v>
                </c:pt>
                <c:pt idx="10">
                  <c:v>577</c:v>
                </c:pt>
                <c:pt idx="11">
                  <c:v>485</c:v>
                </c:pt>
                <c:pt idx="12">
                  <c:v>17398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30-46DE-A317-1E311CF48A91}"/>
            </c:ext>
          </c:extLst>
        </c:ser>
        <c:ser>
          <c:idx val="5"/>
          <c:order val="1"/>
          <c:tx>
            <c:strRef>
              <c:f>'Viajeros entr evol mensu GC'!$G$446:$H$446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30-46DE-A317-1E311CF48A91}"/>
              </c:ext>
            </c:extLst>
          </c:dPt>
          <c:val>
            <c:numRef>
              <c:f>'Viajeros entr evol mensu GC'!$G$448:$G$460</c:f>
              <c:numCache>
                <c:formatCode>#,##0</c:formatCode>
                <c:ptCount val="13"/>
                <c:pt idx="0">
                  <c:v>122</c:v>
                </c:pt>
                <c:pt idx="1">
                  <c:v>117</c:v>
                </c:pt>
                <c:pt idx="2">
                  <c:v>147</c:v>
                </c:pt>
                <c:pt idx="3">
                  <c:v>212</c:v>
                </c:pt>
                <c:pt idx="4">
                  <c:v>365</c:v>
                </c:pt>
                <c:pt idx="5">
                  <c:v>466</c:v>
                </c:pt>
                <c:pt idx="6">
                  <c:v>747</c:v>
                </c:pt>
                <c:pt idx="7">
                  <c:v>1270</c:v>
                </c:pt>
                <c:pt idx="8">
                  <c:v>1119</c:v>
                </c:pt>
                <c:pt idx="9">
                  <c:v>618</c:v>
                </c:pt>
                <c:pt idx="10">
                  <c:v>551</c:v>
                </c:pt>
                <c:pt idx="11">
                  <c:v>356</c:v>
                </c:pt>
                <c:pt idx="12">
                  <c:v>6090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30-46DE-A317-1E311CF48A91}"/>
            </c:ext>
          </c:extLst>
        </c:ser>
        <c:ser>
          <c:idx val="0"/>
          <c:order val="2"/>
          <c:tx>
            <c:strRef>
              <c:f>'Viajeros entr evol mensu GC'!$I$446:$J$446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30-46DE-A317-1E311CF48A9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GC'!$I$448:$I$460</c:f>
              <c:numCache>
                <c:formatCode>#,##0</c:formatCode>
                <c:ptCount val="13"/>
                <c:pt idx="0">
                  <c:v>295</c:v>
                </c:pt>
                <c:pt idx="1">
                  <c:v>409</c:v>
                </c:pt>
                <c:pt idx="2">
                  <c:v>461</c:v>
                </c:pt>
                <c:pt idx="3">
                  <c:v>1189</c:v>
                </c:pt>
                <c:pt idx="4">
                  <c:v>1385</c:v>
                </c:pt>
                <c:pt idx="5">
                  <c:v>2072</c:v>
                </c:pt>
                <c:pt idx="6">
                  <c:v>3158</c:v>
                </c:pt>
                <c:pt idx="7">
                  <c:v>4233</c:v>
                </c:pt>
                <c:pt idx="8">
                  <c:v>2601</c:v>
                </c:pt>
                <c:pt idx="9">
                  <c:v>1343</c:v>
                </c:pt>
                <c:pt idx="10">
                  <c:v>885</c:v>
                </c:pt>
                <c:pt idx="11">
                  <c:v>756</c:v>
                </c:pt>
                <c:pt idx="12">
                  <c:v>18787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30-46DE-A317-1E311CF48A91}"/>
            </c:ext>
          </c:extLst>
        </c:ser>
        <c:ser>
          <c:idx val="1"/>
          <c:order val="3"/>
          <c:tx>
            <c:strRef>
              <c:f>'Viajeros entr evol mensu GC'!$K$446:$L$446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30-46DE-A317-1E311CF48A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30-46DE-A317-1E311CF48A91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GC'!$K$448:$K$460</c:f>
              <c:numCache>
                <c:formatCode>#,##0</c:formatCode>
                <c:ptCount val="13"/>
                <c:pt idx="0">
                  <c:v>584</c:v>
                </c:pt>
                <c:pt idx="1">
                  <c:v>736</c:v>
                </c:pt>
                <c:pt idx="2">
                  <c:v>773</c:v>
                </c:pt>
                <c:pt idx="3">
                  <c:v>2169</c:v>
                </c:pt>
                <c:pt idx="4">
                  <c:v>2210</c:v>
                </c:pt>
                <c:pt idx="5">
                  <c:v>2973</c:v>
                </c:pt>
                <c:pt idx="6">
                  <c:v>4457</c:v>
                </c:pt>
                <c:pt idx="7">
                  <c:v>5907</c:v>
                </c:pt>
                <c:pt idx="8">
                  <c:v>3612</c:v>
                </c:pt>
                <c:pt idx="9">
                  <c:v>1736</c:v>
                </c:pt>
                <c:pt idx="10">
                  <c:v>883</c:v>
                </c:pt>
                <c:pt idx="12">
                  <c:v>26040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30-46DE-A317-1E311CF4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30-46DE-A317-1E311CF48A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30-46DE-A317-1E311CF48A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30-46DE-A317-1E311CF48A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30-46DE-A317-1E311CF48A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30-46DE-A317-1E311CF48A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30-46DE-A317-1E311CF48A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30-46DE-A317-1E311CF48A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30-46DE-A317-1E311CF48A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30-46DE-A317-1E311CF48A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30-46DE-A317-1E311CF48A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30-46DE-A317-1E311CF48A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30-46DE-A317-1E311CF48A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30-46DE-A317-1E311CF48A91}"/>
              </c:ext>
            </c:extLst>
          </c:dPt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GC'!$L$448:$L$460</c:f>
              <c:numCache>
                <c:formatCode>0.0%</c:formatCode>
                <c:ptCount val="13"/>
                <c:pt idx="0">
                  <c:v>0.97966101694915264</c:v>
                </c:pt>
                <c:pt idx="1">
                  <c:v>0.79951100244498785</c:v>
                </c:pt>
                <c:pt idx="2">
                  <c:v>0.67678958785249455</c:v>
                </c:pt>
                <c:pt idx="3">
                  <c:v>0.82422203532380145</c:v>
                </c:pt>
                <c:pt idx="4">
                  <c:v>0.59566787003610111</c:v>
                </c:pt>
                <c:pt idx="5">
                  <c:v>0.43484555984555984</c:v>
                </c:pt>
                <c:pt idx="6">
                  <c:v>0.41133628879037376</c:v>
                </c:pt>
                <c:pt idx="7">
                  <c:v>0.39546420978029762</c:v>
                </c:pt>
                <c:pt idx="8">
                  <c:v>0.3886966551326414</c:v>
                </c:pt>
                <c:pt idx="9">
                  <c:v>0.29262844378257635</c:v>
                </c:pt>
                <c:pt idx="10">
                  <c:v>-2.2598870056497189E-3</c:v>
                </c:pt>
                <c:pt idx="12">
                  <c:v>0.44417946869280689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30-46DE-A317-1E311CF48A91}"/>
            </c:ext>
          </c:extLst>
        </c:ser>
        <c:ser>
          <c:idx val="4"/>
          <c:order val="5"/>
          <c:tx>
            <c:strRef>
              <c:f>'Viajeros entr evol mensu GC'!$M$447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GC'!$M$448:$M$460</c:f>
              <c:numCache>
                <c:formatCode>0.0%</c:formatCode>
                <c:ptCount val="13"/>
                <c:pt idx="0">
                  <c:v>0.52480417754569197</c:v>
                </c:pt>
                <c:pt idx="1">
                  <c:v>1.1457725947521866</c:v>
                </c:pt>
                <c:pt idx="2">
                  <c:v>0.43680297397769507</c:v>
                </c:pt>
                <c:pt idx="3">
                  <c:v>0.58901098901098892</c:v>
                </c:pt>
                <c:pt idx="4">
                  <c:v>0.69738863287250386</c:v>
                </c:pt>
                <c:pt idx="5">
                  <c:v>0.37702640111162578</c:v>
                </c:pt>
                <c:pt idx="6">
                  <c:v>0.70962792481779813</c:v>
                </c:pt>
                <c:pt idx="7">
                  <c:v>0.37436016751977674</c:v>
                </c:pt>
                <c:pt idx="8">
                  <c:v>0.72988505747126431</c:v>
                </c:pt>
                <c:pt idx="9">
                  <c:v>0.38547486033519562</c:v>
                </c:pt>
                <c:pt idx="10">
                  <c:v>0.53032928942807622</c:v>
                </c:pt>
                <c:pt idx="12">
                  <c:v>0.53964406078164728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30-46DE-A317-1E311CF4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F4-4F20-9638-9BA31F57917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FV'!$C$9:$C$21</c:f>
              <c:numCache>
                <c:formatCode>#,##0</c:formatCode>
                <c:ptCount val="13"/>
                <c:pt idx="0">
                  <c:v>130096</c:v>
                </c:pt>
                <c:pt idx="1">
                  <c:v>125770</c:v>
                </c:pt>
                <c:pt idx="2">
                  <c:v>153248</c:v>
                </c:pt>
                <c:pt idx="3">
                  <c:v>156559</c:v>
                </c:pt>
                <c:pt idx="4">
                  <c:v>129696</c:v>
                </c:pt>
                <c:pt idx="5">
                  <c:v>147393</c:v>
                </c:pt>
                <c:pt idx="6">
                  <c:v>160379</c:v>
                </c:pt>
                <c:pt idx="7">
                  <c:v>177390</c:v>
                </c:pt>
                <c:pt idx="8">
                  <c:v>147691</c:v>
                </c:pt>
                <c:pt idx="9">
                  <c:v>157843</c:v>
                </c:pt>
                <c:pt idx="10">
                  <c:v>135506</c:v>
                </c:pt>
                <c:pt idx="11">
                  <c:v>133370</c:v>
                </c:pt>
                <c:pt idx="12">
                  <c:v>1754941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F4-4F20-9638-9BA31F579172}"/>
            </c:ext>
          </c:extLst>
        </c:ser>
        <c:ser>
          <c:idx val="5"/>
          <c:order val="1"/>
          <c:tx>
            <c:strRef>
              <c:f>'Viajeros entr evol mensu FV'!$G$7:$H$7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F4-4F20-9638-9BA31F579172}"/>
              </c:ext>
            </c:extLst>
          </c:dPt>
          <c:val>
            <c:numRef>
              <c:f>'Viajeros entr evol mensu FV'!$G$9:$G$21</c:f>
              <c:numCache>
                <c:formatCode>#,##0</c:formatCode>
                <c:ptCount val="13"/>
                <c:pt idx="0">
                  <c:v>17253</c:v>
                </c:pt>
                <c:pt idx="1">
                  <c:v>12595</c:v>
                </c:pt>
                <c:pt idx="2">
                  <c:v>20630</c:v>
                </c:pt>
                <c:pt idx="3">
                  <c:v>23757</c:v>
                </c:pt>
                <c:pt idx="4">
                  <c:v>43176</c:v>
                </c:pt>
                <c:pt idx="5">
                  <c:v>55361</c:v>
                </c:pt>
                <c:pt idx="6">
                  <c:v>109853</c:v>
                </c:pt>
                <c:pt idx="7">
                  <c:v>145205</c:v>
                </c:pt>
                <c:pt idx="8">
                  <c:v>121533</c:v>
                </c:pt>
                <c:pt idx="9">
                  <c:v>159028</c:v>
                </c:pt>
                <c:pt idx="10">
                  <c:v>136038</c:v>
                </c:pt>
                <c:pt idx="11">
                  <c:v>119951</c:v>
                </c:pt>
                <c:pt idx="12">
                  <c:v>964380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F4-4F20-9638-9BA31F579172}"/>
            </c:ext>
          </c:extLst>
        </c:ser>
        <c:ser>
          <c:idx val="0"/>
          <c:order val="2"/>
          <c:tx>
            <c:strRef>
              <c:f>'Viajeros entr evol mensu FV'!$I$7:$J$7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F4-4F20-9638-9BA31F57917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FV'!$I$9:$I$21</c:f>
              <c:numCache>
                <c:formatCode>#,##0</c:formatCode>
                <c:ptCount val="13"/>
                <c:pt idx="0">
                  <c:v>89946</c:v>
                </c:pt>
                <c:pt idx="1">
                  <c:v>130563</c:v>
                </c:pt>
                <c:pt idx="2">
                  <c:v>146499</c:v>
                </c:pt>
                <c:pt idx="3">
                  <c:v>161071</c:v>
                </c:pt>
                <c:pt idx="4">
                  <c:v>136416</c:v>
                </c:pt>
                <c:pt idx="5">
                  <c:v>146973</c:v>
                </c:pt>
                <c:pt idx="6">
                  <c:v>176209</c:v>
                </c:pt>
                <c:pt idx="7">
                  <c:v>199508</c:v>
                </c:pt>
                <c:pt idx="8">
                  <c:v>163358</c:v>
                </c:pt>
                <c:pt idx="9">
                  <c:v>175268</c:v>
                </c:pt>
                <c:pt idx="10">
                  <c:v>147441</c:v>
                </c:pt>
                <c:pt idx="11">
                  <c:v>150958</c:v>
                </c:pt>
                <c:pt idx="12">
                  <c:v>1824210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F4-4F20-9638-9BA31F579172}"/>
            </c:ext>
          </c:extLst>
        </c:ser>
        <c:ser>
          <c:idx val="1"/>
          <c:order val="3"/>
          <c:tx>
            <c:strRef>
              <c:f>'Viajeros entr evol mensu FV'!$K$7:$L$7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F4-4F20-9638-9BA31F5791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F4-4F20-9638-9BA31F57917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FV'!$K$9:$K$21</c:f>
              <c:numCache>
                <c:formatCode>#,##0</c:formatCode>
                <c:ptCount val="13"/>
                <c:pt idx="0">
                  <c:v>139270</c:v>
                </c:pt>
                <c:pt idx="1">
                  <c:v>148053</c:v>
                </c:pt>
                <c:pt idx="2">
                  <c:v>163833</c:v>
                </c:pt>
                <c:pt idx="3">
                  <c:v>168611</c:v>
                </c:pt>
                <c:pt idx="4">
                  <c:v>141752</c:v>
                </c:pt>
                <c:pt idx="5">
                  <c:v>156915</c:v>
                </c:pt>
                <c:pt idx="6">
                  <c:v>174442</c:v>
                </c:pt>
                <c:pt idx="7">
                  <c:v>187036</c:v>
                </c:pt>
                <c:pt idx="8">
                  <c:v>162238</c:v>
                </c:pt>
                <c:pt idx="9">
                  <c:v>171934</c:v>
                </c:pt>
                <c:pt idx="10">
                  <c:v>162072</c:v>
                </c:pt>
                <c:pt idx="12">
                  <c:v>1776156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F4-4F20-9638-9BA31F579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F4-4F20-9638-9BA31F5791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F4-4F20-9638-9BA31F5791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F4-4F20-9638-9BA31F5791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F4-4F20-9638-9BA31F5791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F4-4F20-9638-9BA31F5791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F4-4F20-9638-9BA31F5791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F4-4F20-9638-9BA31F5791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F4-4F20-9638-9BA31F5791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F4-4F20-9638-9BA31F5791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F4-4F20-9638-9BA31F5791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F4-4F20-9638-9BA31F5791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F4-4F20-9638-9BA31F5791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F4-4F20-9638-9BA31F579172}"/>
              </c:ext>
            </c:extLst>
          </c:dPt>
          <c:cat>
            <c:strRef>
              <c:f>'Viajeros entr evol mensu FV'!$B$9:$B$20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FV'!$L$9:$L$21</c:f>
              <c:numCache>
                <c:formatCode>0.0%</c:formatCode>
                <c:ptCount val="13"/>
                <c:pt idx="0">
                  <c:v>0.54837346852555968</c:v>
                </c:pt>
                <c:pt idx="1">
                  <c:v>0.13395831897245003</c:v>
                </c:pt>
                <c:pt idx="2">
                  <c:v>0.11832162676878344</c:v>
                </c:pt>
                <c:pt idx="3">
                  <c:v>4.681165448777258E-2</c:v>
                </c:pt>
                <c:pt idx="4">
                  <c:v>3.9115646258503389E-2</c:v>
                </c:pt>
                <c:pt idx="5">
                  <c:v>6.7645077667326747E-2</c:v>
                </c:pt>
                <c:pt idx="6">
                  <c:v>-1.0027864638015083E-2</c:v>
                </c:pt>
                <c:pt idx="7">
                  <c:v>-6.2513783908414666E-2</c:v>
                </c:pt>
                <c:pt idx="8">
                  <c:v>-6.8561074449980941E-3</c:v>
                </c:pt>
                <c:pt idx="9">
                  <c:v>-1.9022297281876877E-2</c:v>
                </c:pt>
                <c:pt idx="10">
                  <c:v>9.923291350438479E-2</c:v>
                </c:pt>
                <c:pt idx="12">
                  <c:v>6.1499403556666943E-2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F4-4F20-9638-9BA31F579172}"/>
            </c:ext>
          </c:extLst>
        </c:ser>
        <c:ser>
          <c:idx val="4"/>
          <c:order val="5"/>
          <c:tx>
            <c:strRef>
              <c:f>'Viajeros entr evol mensu FV'!$M$8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FV'!$M$9:$M$21</c:f>
              <c:numCache>
                <c:formatCode>0.0%</c:formatCode>
                <c:ptCount val="13"/>
                <c:pt idx="0">
                  <c:v>7.0517156561308525E-2</c:v>
                </c:pt>
                <c:pt idx="1">
                  <c:v>0.17717261668124351</c:v>
                </c:pt>
                <c:pt idx="2">
                  <c:v>6.9071048235539889E-2</c:v>
                </c:pt>
                <c:pt idx="3">
                  <c:v>7.6980563238140176E-2</c:v>
                </c:pt>
                <c:pt idx="4">
                  <c:v>9.295583518381445E-2</c:v>
                </c:pt>
                <c:pt idx="5">
                  <c:v>6.4602796604994905E-2</c:v>
                </c:pt>
                <c:pt idx="6">
                  <c:v>8.768604368402344E-2</c:v>
                </c:pt>
                <c:pt idx="7">
                  <c:v>5.4377360617847703E-2</c:v>
                </c:pt>
                <c:pt idx="8">
                  <c:v>9.8496184601634562E-2</c:v>
                </c:pt>
                <c:pt idx="9">
                  <c:v>8.9272251541088199E-2</c:v>
                </c:pt>
                <c:pt idx="10">
                  <c:v>0.19605035939367998</c:v>
                </c:pt>
                <c:pt idx="12">
                  <c:v>9.5330392563754529E-2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F4-4F20-9638-9BA31F579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00-46EC-9B49-C7BC9D15AF6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FV'!$C$471:$C$483</c:f>
              <c:numCache>
                <c:formatCode>#,##0</c:formatCode>
                <c:ptCount val="13"/>
                <c:pt idx="0">
                  <c:v>3233</c:v>
                </c:pt>
                <c:pt idx="1">
                  <c:v>2874</c:v>
                </c:pt>
                <c:pt idx="2">
                  <c:v>2564</c:v>
                </c:pt>
                <c:pt idx="3">
                  <c:v>3220</c:v>
                </c:pt>
                <c:pt idx="4">
                  <c:v>3054</c:v>
                </c:pt>
                <c:pt idx="5">
                  <c:v>3780</c:v>
                </c:pt>
                <c:pt idx="6">
                  <c:v>5100</c:v>
                </c:pt>
                <c:pt idx="7">
                  <c:v>4351</c:v>
                </c:pt>
                <c:pt idx="8">
                  <c:v>4326</c:v>
                </c:pt>
                <c:pt idx="9">
                  <c:v>3438</c:v>
                </c:pt>
                <c:pt idx="10">
                  <c:v>2951</c:v>
                </c:pt>
                <c:pt idx="11">
                  <c:v>3419</c:v>
                </c:pt>
                <c:pt idx="12">
                  <c:v>42310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0-46EC-9B49-C7BC9D15AF6F}"/>
            </c:ext>
          </c:extLst>
        </c:ser>
        <c:ser>
          <c:idx val="5"/>
          <c:order val="1"/>
          <c:tx>
            <c:strRef>
              <c:f>'Viajeros entr evol mensu FV'!$G$469:$H$469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00-46EC-9B49-C7BC9D15AF6F}"/>
              </c:ext>
            </c:extLst>
          </c:dPt>
          <c:val>
            <c:numRef>
              <c:f>'Viajeros entr evol mensu FV'!$G$471:$G$483</c:f>
              <c:numCache>
                <c:formatCode>#,##0</c:formatCode>
                <c:ptCount val="13"/>
                <c:pt idx="0">
                  <c:v>1791</c:v>
                </c:pt>
                <c:pt idx="1">
                  <c:v>1161</c:v>
                </c:pt>
                <c:pt idx="2">
                  <c:v>1241</c:v>
                </c:pt>
                <c:pt idx="3">
                  <c:v>2198</c:v>
                </c:pt>
                <c:pt idx="4">
                  <c:v>3379</c:v>
                </c:pt>
                <c:pt idx="5">
                  <c:v>3623</c:v>
                </c:pt>
                <c:pt idx="6">
                  <c:v>6308</c:v>
                </c:pt>
                <c:pt idx="7">
                  <c:v>7136</c:v>
                </c:pt>
                <c:pt idx="8">
                  <c:v>6001</c:v>
                </c:pt>
                <c:pt idx="9">
                  <c:v>4672</c:v>
                </c:pt>
                <c:pt idx="10">
                  <c:v>4910</c:v>
                </c:pt>
                <c:pt idx="11">
                  <c:v>4708</c:v>
                </c:pt>
                <c:pt idx="12">
                  <c:v>47128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00-46EC-9B49-C7BC9D15AF6F}"/>
            </c:ext>
          </c:extLst>
        </c:ser>
        <c:ser>
          <c:idx val="0"/>
          <c:order val="2"/>
          <c:tx>
            <c:strRef>
              <c:f>'Viajeros entr evol mensu FV'!$I$469:$J$469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00-46EC-9B49-C7BC9D15AF6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FV'!$I$471:$I$483</c:f>
              <c:numCache>
                <c:formatCode>#,##0</c:formatCode>
                <c:ptCount val="13"/>
                <c:pt idx="0">
                  <c:v>6514</c:v>
                </c:pt>
                <c:pt idx="1">
                  <c:v>6285</c:v>
                </c:pt>
                <c:pt idx="2">
                  <c:v>5022</c:v>
                </c:pt>
                <c:pt idx="3">
                  <c:v>3691</c:v>
                </c:pt>
                <c:pt idx="4">
                  <c:v>4106</c:v>
                </c:pt>
                <c:pt idx="5">
                  <c:v>5031</c:v>
                </c:pt>
                <c:pt idx="6">
                  <c:v>7506</c:v>
                </c:pt>
                <c:pt idx="7">
                  <c:v>7555</c:v>
                </c:pt>
                <c:pt idx="8">
                  <c:v>6224</c:v>
                </c:pt>
                <c:pt idx="9">
                  <c:v>4053</c:v>
                </c:pt>
                <c:pt idx="10">
                  <c:v>4383</c:v>
                </c:pt>
                <c:pt idx="11">
                  <c:v>5390</c:v>
                </c:pt>
                <c:pt idx="12">
                  <c:v>65760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00-46EC-9B49-C7BC9D15AF6F}"/>
            </c:ext>
          </c:extLst>
        </c:ser>
        <c:ser>
          <c:idx val="1"/>
          <c:order val="3"/>
          <c:tx>
            <c:strRef>
              <c:f>'Viajeros entr evol mensu FV'!$K$469:$L$469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00-46EC-9B49-C7BC9D15AF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00-46EC-9B49-C7BC9D15AF6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FV'!$K$471:$K$483</c:f>
              <c:numCache>
                <c:formatCode>#,##0</c:formatCode>
                <c:ptCount val="13"/>
                <c:pt idx="0">
                  <c:v>7927</c:v>
                </c:pt>
                <c:pt idx="1">
                  <c:v>7335</c:v>
                </c:pt>
                <c:pt idx="2">
                  <c:v>6066</c:v>
                </c:pt>
                <c:pt idx="3">
                  <c:v>6448</c:v>
                </c:pt>
                <c:pt idx="4">
                  <c:v>4776</c:v>
                </c:pt>
                <c:pt idx="5">
                  <c:v>6015</c:v>
                </c:pt>
                <c:pt idx="6">
                  <c:v>8834</c:v>
                </c:pt>
                <c:pt idx="7">
                  <c:v>8656</c:v>
                </c:pt>
                <c:pt idx="8">
                  <c:v>7971</c:v>
                </c:pt>
                <c:pt idx="9">
                  <c:v>6784</c:v>
                </c:pt>
                <c:pt idx="10">
                  <c:v>5908</c:v>
                </c:pt>
                <c:pt idx="12">
                  <c:v>76720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00-46EC-9B49-C7BC9D15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00-46EC-9B49-C7BC9D15AF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00-46EC-9B49-C7BC9D15AF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00-46EC-9B49-C7BC9D15AF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00-46EC-9B49-C7BC9D15AF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00-46EC-9B49-C7BC9D15AF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00-46EC-9B49-C7BC9D15AF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00-46EC-9B49-C7BC9D15AF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00-46EC-9B49-C7BC9D15AF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00-46EC-9B49-C7BC9D15AF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00-46EC-9B49-C7BC9D15AF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00-46EC-9B49-C7BC9D15AF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00-46EC-9B49-C7BC9D15AF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00-46EC-9B49-C7BC9D15AF6F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FV'!$L$471:$L$483</c:f>
              <c:numCache>
                <c:formatCode>0.0%</c:formatCode>
                <c:ptCount val="13"/>
                <c:pt idx="0">
                  <c:v>0.21691740865827458</c:v>
                </c:pt>
                <c:pt idx="1">
                  <c:v>0.16706443914081137</c:v>
                </c:pt>
                <c:pt idx="2">
                  <c:v>0.20788530465949817</c:v>
                </c:pt>
                <c:pt idx="3">
                  <c:v>0.74695204551612027</c:v>
                </c:pt>
                <c:pt idx="4">
                  <c:v>0.16317584023380416</c:v>
                </c:pt>
                <c:pt idx="5">
                  <c:v>0.19558735837805608</c:v>
                </c:pt>
                <c:pt idx="6">
                  <c:v>0.17692512656541437</c:v>
                </c:pt>
                <c:pt idx="7">
                  <c:v>0.14573130377233623</c:v>
                </c:pt>
                <c:pt idx="8">
                  <c:v>0.28068766066838036</c:v>
                </c:pt>
                <c:pt idx="9">
                  <c:v>0.67382186035035785</c:v>
                </c:pt>
                <c:pt idx="10">
                  <c:v>0.34793520419803792</c:v>
                </c:pt>
                <c:pt idx="12">
                  <c:v>0.27082988239191641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00-46EC-9B49-C7BC9D15AF6F}"/>
            </c:ext>
          </c:extLst>
        </c:ser>
        <c:ser>
          <c:idx val="4"/>
          <c:order val="5"/>
          <c:tx>
            <c:strRef>
              <c:f>'Viajeros entr evol mensu FV'!$M$470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FV'!$M$471:$M$483</c:f>
              <c:numCache>
                <c:formatCode>0.0%</c:formatCode>
                <c:ptCount val="13"/>
                <c:pt idx="0">
                  <c:v>1.4519022579647385</c:v>
                </c:pt>
                <c:pt idx="1">
                  <c:v>1.5521920668058455</c:v>
                </c:pt>
                <c:pt idx="2">
                  <c:v>1.3658346333853353</c:v>
                </c:pt>
                <c:pt idx="3">
                  <c:v>1.0024844720496895</c:v>
                </c:pt>
                <c:pt idx="4">
                  <c:v>0.56385068762278978</c:v>
                </c:pt>
                <c:pt idx="5">
                  <c:v>0.59126984126984117</c:v>
                </c:pt>
                <c:pt idx="6">
                  <c:v>0.73215686274509806</c:v>
                </c:pt>
                <c:pt idx="7">
                  <c:v>0.98942771776603089</c:v>
                </c:pt>
                <c:pt idx="8">
                  <c:v>0.84257975034674071</c:v>
                </c:pt>
                <c:pt idx="9">
                  <c:v>0.97324025596276909</c:v>
                </c:pt>
                <c:pt idx="10">
                  <c:v>1.002033209081667</c:v>
                </c:pt>
                <c:pt idx="12">
                  <c:v>0.97269291095626231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00-46EC-9B49-C7BC9D15A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13-4358-8127-663A8EBF1A3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FV'!$C$498:$C$510</c:f>
              <c:numCache>
                <c:formatCode>#,##0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12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9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13-4358-8127-663A8EBF1A3C}"/>
            </c:ext>
          </c:extLst>
        </c:ser>
        <c:ser>
          <c:idx val="5"/>
          <c:order val="1"/>
          <c:tx>
            <c:strRef>
              <c:f>'Viajeros entr evol mensu FV'!$G$496:$H$496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13-4358-8127-663A8EBF1A3C}"/>
              </c:ext>
            </c:extLst>
          </c:dPt>
          <c:val>
            <c:numRef>
              <c:f>'Viajeros entr evol mensu FV'!$G$498:$G$510</c:f>
              <c:numCache>
                <c:formatCode>#,##0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4</c:v>
                </c:pt>
                <c:pt idx="11">
                  <c:v>12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13-4358-8127-663A8EBF1A3C}"/>
            </c:ext>
          </c:extLst>
        </c:ser>
        <c:ser>
          <c:idx val="0"/>
          <c:order val="2"/>
          <c:tx>
            <c:strRef>
              <c:f>'Viajeros entr evol mensu FV'!$I$496:$J$496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13-4358-8127-663A8EBF1A3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FV'!$I$498:$I$510</c:f>
              <c:numCache>
                <c:formatCode>#,##0</c:formatCode>
                <c:ptCount val="13"/>
                <c:pt idx="0">
                  <c:v>28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  <c:pt idx="4">
                  <c:v>14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14</c:v>
                </c:pt>
                <c:pt idx="10">
                  <c:v>15</c:v>
                </c:pt>
                <c:pt idx="11">
                  <c:v>10</c:v>
                </c:pt>
                <c:pt idx="12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13-4358-8127-663A8EBF1A3C}"/>
            </c:ext>
          </c:extLst>
        </c:ser>
        <c:ser>
          <c:idx val="1"/>
          <c:order val="3"/>
          <c:tx>
            <c:strRef>
              <c:f>'Viajeros entr evol mensu FV'!$K$496:$L$496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13-4358-8127-663A8EBF1A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13-4358-8127-663A8EBF1A3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FV'!$K$498:$K$510</c:f>
              <c:numCache>
                <c:formatCode>#,##0</c:formatCode>
                <c:ptCount val="13"/>
                <c:pt idx="0">
                  <c:v>10</c:v>
                </c:pt>
                <c:pt idx="1">
                  <c:v>55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14</c:v>
                </c:pt>
                <c:pt idx="10">
                  <c:v>6</c:v>
                </c:pt>
                <c:pt idx="12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13-4358-8127-663A8EBF1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13-4358-8127-663A8EBF1A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13-4358-8127-663A8EBF1A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13-4358-8127-663A8EBF1A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13-4358-8127-663A8EBF1A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13-4358-8127-663A8EBF1A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13-4358-8127-663A8EBF1A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13-4358-8127-663A8EBF1A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13-4358-8127-663A8EBF1A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13-4358-8127-663A8EBF1A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13-4358-8127-663A8EBF1A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13-4358-8127-663A8EBF1A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13-4358-8127-663A8EBF1A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13-4358-8127-663A8EBF1A3C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FV'!$L$498:$L$510</c:f>
              <c:numCache>
                <c:formatCode>0.0%</c:formatCode>
                <c:ptCount val="13"/>
                <c:pt idx="0">
                  <c:v>-0.64285714285714279</c:v>
                </c:pt>
                <c:pt idx="1">
                  <c:v>2.0555555555555554</c:v>
                </c:pt>
                <c:pt idx="2">
                  <c:v>0.75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-0.75</c:v>
                </c:pt>
                <c:pt idx="9">
                  <c:v>0</c:v>
                </c:pt>
                <c:pt idx="10">
                  <c:v>-0.6</c:v>
                </c:pt>
                <c:pt idx="12">
                  <c:v>-4.9019607843137303E-2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13-4358-8127-663A8EBF1A3C}"/>
            </c:ext>
          </c:extLst>
        </c:ser>
        <c:ser>
          <c:idx val="4"/>
          <c:order val="5"/>
          <c:tx>
            <c:strRef>
              <c:f>'Viajeros entr evol mensu FV'!$M$497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FV'!$M$498:$M$510</c:f>
              <c:numCache>
                <c:formatCode>0.0%</c:formatCode>
                <c:ptCount val="13"/>
                <c:pt idx="0">
                  <c:v>1</c:v>
                </c:pt>
                <c:pt idx="1">
                  <c:v>10</c:v>
                </c:pt>
                <c:pt idx="2">
                  <c:v>0.75</c:v>
                </c:pt>
                <c:pt idx="3">
                  <c:v>0</c:v>
                </c:pt>
                <c:pt idx="4">
                  <c:v>-1</c:v>
                </c:pt>
                <c:pt idx="5">
                  <c:v>-0.5</c:v>
                </c:pt>
                <c:pt idx="6">
                  <c:v>0</c:v>
                </c:pt>
                <c:pt idx="7">
                  <c:v>0</c:v>
                </c:pt>
                <c:pt idx="8">
                  <c:v>-0.5</c:v>
                </c:pt>
                <c:pt idx="9">
                  <c:v>6</c:v>
                </c:pt>
                <c:pt idx="10">
                  <c:v>5</c:v>
                </c:pt>
                <c:pt idx="12">
                  <c:v>1.6216216216216215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13-4358-8127-663A8EBF1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E7-4BB1-BA64-3B60CABC9FC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FV'!$C$521:$C$533</c:f>
              <c:numCache>
                <c:formatCode>#,##0</c:formatCode>
                <c:ptCount val="13"/>
                <c:pt idx="0">
                  <c:v>95</c:v>
                </c:pt>
                <c:pt idx="1">
                  <c:v>161</c:v>
                </c:pt>
                <c:pt idx="2">
                  <c:v>107</c:v>
                </c:pt>
                <c:pt idx="3">
                  <c:v>239</c:v>
                </c:pt>
                <c:pt idx="4">
                  <c:v>128</c:v>
                </c:pt>
                <c:pt idx="5">
                  <c:v>155</c:v>
                </c:pt>
                <c:pt idx="6">
                  <c:v>99</c:v>
                </c:pt>
                <c:pt idx="7">
                  <c:v>267</c:v>
                </c:pt>
                <c:pt idx="8">
                  <c:v>99</c:v>
                </c:pt>
                <c:pt idx="9">
                  <c:v>112</c:v>
                </c:pt>
                <c:pt idx="10">
                  <c:v>91</c:v>
                </c:pt>
                <c:pt idx="11">
                  <c:v>178</c:v>
                </c:pt>
                <c:pt idx="12">
                  <c:v>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E7-4BB1-BA64-3B60CABC9FC1}"/>
            </c:ext>
          </c:extLst>
        </c:ser>
        <c:ser>
          <c:idx val="5"/>
          <c:order val="1"/>
          <c:tx>
            <c:strRef>
              <c:f>'Viajeros entr evol mensu FV'!$G$519:$H$519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E7-4BB1-BA64-3B60CABC9FC1}"/>
              </c:ext>
            </c:extLst>
          </c:dPt>
          <c:val>
            <c:numRef>
              <c:f>'Viajeros entr evol mensu FV'!$G$521:$G$533</c:f>
              <c:numCache>
                <c:formatCode>#,##0</c:formatCode>
                <c:ptCount val="13"/>
                <c:pt idx="0">
                  <c:v>119</c:v>
                </c:pt>
                <c:pt idx="1">
                  <c:v>149</c:v>
                </c:pt>
                <c:pt idx="2">
                  <c:v>166</c:v>
                </c:pt>
                <c:pt idx="3">
                  <c:v>588</c:v>
                </c:pt>
                <c:pt idx="4">
                  <c:v>660</c:v>
                </c:pt>
                <c:pt idx="5">
                  <c:v>258</c:v>
                </c:pt>
                <c:pt idx="6">
                  <c:v>269</c:v>
                </c:pt>
                <c:pt idx="7">
                  <c:v>478</c:v>
                </c:pt>
                <c:pt idx="8">
                  <c:v>181</c:v>
                </c:pt>
                <c:pt idx="9">
                  <c:v>226</c:v>
                </c:pt>
                <c:pt idx="10">
                  <c:v>235</c:v>
                </c:pt>
                <c:pt idx="11">
                  <c:v>208</c:v>
                </c:pt>
                <c:pt idx="12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E7-4BB1-BA64-3B60CABC9FC1}"/>
            </c:ext>
          </c:extLst>
        </c:ser>
        <c:ser>
          <c:idx val="0"/>
          <c:order val="2"/>
          <c:tx>
            <c:strRef>
              <c:f>'Viajeros entr evol mensu FV'!$I$519:$J$519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E7-4BB1-BA64-3B60CABC9FC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FV'!$I$521:$I$533</c:f>
              <c:numCache>
                <c:formatCode>#,##0</c:formatCode>
                <c:ptCount val="13"/>
                <c:pt idx="0">
                  <c:v>107</c:v>
                </c:pt>
                <c:pt idx="1">
                  <c:v>243</c:v>
                </c:pt>
                <c:pt idx="2">
                  <c:v>150</c:v>
                </c:pt>
                <c:pt idx="3">
                  <c:v>265</c:v>
                </c:pt>
                <c:pt idx="4">
                  <c:v>285</c:v>
                </c:pt>
                <c:pt idx="5">
                  <c:v>154</c:v>
                </c:pt>
                <c:pt idx="6">
                  <c:v>319</c:v>
                </c:pt>
                <c:pt idx="7">
                  <c:v>301</c:v>
                </c:pt>
                <c:pt idx="8">
                  <c:v>189</c:v>
                </c:pt>
                <c:pt idx="9">
                  <c:v>189</c:v>
                </c:pt>
                <c:pt idx="10">
                  <c:v>148</c:v>
                </c:pt>
                <c:pt idx="11">
                  <c:v>172</c:v>
                </c:pt>
                <c:pt idx="12">
                  <c:v>2522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E7-4BB1-BA64-3B60CABC9FC1}"/>
            </c:ext>
          </c:extLst>
        </c:ser>
        <c:ser>
          <c:idx val="1"/>
          <c:order val="3"/>
          <c:tx>
            <c:strRef>
              <c:f>'Viajeros entr evol mensu FV'!$K$519:$L$519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E7-4BB1-BA64-3B60CABC9F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E7-4BB1-BA64-3B60CABC9FC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FV'!$K$521:$K$533</c:f>
              <c:numCache>
                <c:formatCode>#,##0</c:formatCode>
                <c:ptCount val="13"/>
                <c:pt idx="0">
                  <c:v>149</c:v>
                </c:pt>
                <c:pt idx="1">
                  <c:v>262</c:v>
                </c:pt>
                <c:pt idx="2">
                  <c:v>169</c:v>
                </c:pt>
                <c:pt idx="3">
                  <c:v>267</c:v>
                </c:pt>
                <c:pt idx="4">
                  <c:v>247</c:v>
                </c:pt>
                <c:pt idx="5">
                  <c:v>125</c:v>
                </c:pt>
                <c:pt idx="6">
                  <c:v>164</c:v>
                </c:pt>
                <c:pt idx="7">
                  <c:v>309</c:v>
                </c:pt>
                <c:pt idx="8">
                  <c:v>266</c:v>
                </c:pt>
                <c:pt idx="9">
                  <c:v>227</c:v>
                </c:pt>
                <c:pt idx="10">
                  <c:v>156</c:v>
                </c:pt>
                <c:pt idx="12">
                  <c:v>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E7-4BB1-BA64-3B60CABC9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7-4BB1-BA64-3B60CABC9F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7-4BB1-BA64-3B60CABC9F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7-4BB1-BA64-3B60CABC9F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7-4BB1-BA64-3B60CABC9F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7-4BB1-BA64-3B60CABC9F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7-4BB1-BA64-3B60CABC9F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7-4BB1-BA64-3B60CABC9F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7-4BB1-BA64-3B60CABC9F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7-4BB1-BA64-3B60CABC9F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7-4BB1-BA64-3B60CABC9F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7-4BB1-BA64-3B60CABC9F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E7-4BB1-BA64-3B60CABC9F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E7-4BB1-BA64-3B60CABC9FC1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FV'!$L$521:$L$533</c:f>
              <c:numCache>
                <c:formatCode>0.0%</c:formatCode>
                <c:ptCount val="13"/>
                <c:pt idx="0">
                  <c:v>0.39252336448598135</c:v>
                </c:pt>
                <c:pt idx="1">
                  <c:v>7.8189300411522611E-2</c:v>
                </c:pt>
                <c:pt idx="2">
                  <c:v>0.12666666666666671</c:v>
                </c:pt>
                <c:pt idx="3">
                  <c:v>7.547169811320753E-3</c:v>
                </c:pt>
                <c:pt idx="4">
                  <c:v>-0.1333333333333333</c:v>
                </c:pt>
                <c:pt idx="5">
                  <c:v>-0.18831168831168832</c:v>
                </c:pt>
                <c:pt idx="6">
                  <c:v>-0.48589341692789967</c:v>
                </c:pt>
                <c:pt idx="7">
                  <c:v>2.6578073089700949E-2</c:v>
                </c:pt>
                <c:pt idx="8">
                  <c:v>0.40740740740740744</c:v>
                </c:pt>
                <c:pt idx="9">
                  <c:v>0.20105820105820116</c:v>
                </c:pt>
                <c:pt idx="10">
                  <c:v>5.4054054054053946E-2</c:v>
                </c:pt>
                <c:pt idx="12">
                  <c:v>-3.829787234042592E-3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E7-4BB1-BA64-3B60CABC9FC1}"/>
            </c:ext>
          </c:extLst>
        </c:ser>
        <c:ser>
          <c:idx val="4"/>
          <c:order val="5"/>
          <c:tx>
            <c:strRef>
              <c:f>'Viajeros entr evol mensu FV'!$M$520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FV'!$M$521:$M$533</c:f>
              <c:numCache>
                <c:formatCode>0.0%</c:formatCode>
                <c:ptCount val="13"/>
                <c:pt idx="0">
                  <c:v>0.56842105263157894</c:v>
                </c:pt>
                <c:pt idx="1">
                  <c:v>0.62732919254658381</c:v>
                </c:pt>
                <c:pt idx="2">
                  <c:v>0.57943925233644866</c:v>
                </c:pt>
                <c:pt idx="3">
                  <c:v>0.11715481171548126</c:v>
                </c:pt>
                <c:pt idx="4">
                  <c:v>0.9296875</c:v>
                </c:pt>
                <c:pt idx="5">
                  <c:v>-0.19354838709677424</c:v>
                </c:pt>
                <c:pt idx="6">
                  <c:v>0.65656565656565657</c:v>
                </c:pt>
                <c:pt idx="7">
                  <c:v>0.15730337078651679</c:v>
                </c:pt>
                <c:pt idx="8">
                  <c:v>1.6868686868686869</c:v>
                </c:pt>
                <c:pt idx="9">
                  <c:v>1.0267857142857144</c:v>
                </c:pt>
                <c:pt idx="10">
                  <c:v>0.71428571428571419</c:v>
                </c:pt>
                <c:pt idx="12">
                  <c:v>0.50740502253702502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E7-4BB1-BA64-3B60CABC9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E4-43F0-B0A7-A6493FE1C91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FV'!$C$544:$C$556</c:f>
              <c:numCache>
                <c:formatCode>#,##0</c:formatCode>
                <c:ptCount val="13"/>
                <c:pt idx="0">
                  <c:v>372</c:v>
                </c:pt>
                <c:pt idx="1">
                  <c:v>405</c:v>
                </c:pt>
                <c:pt idx="2">
                  <c:v>295</c:v>
                </c:pt>
                <c:pt idx="3">
                  <c:v>515</c:v>
                </c:pt>
                <c:pt idx="4">
                  <c:v>106</c:v>
                </c:pt>
                <c:pt idx="5">
                  <c:v>43</c:v>
                </c:pt>
                <c:pt idx="6">
                  <c:v>34</c:v>
                </c:pt>
                <c:pt idx="7">
                  <c:v>51</c:v>
                </c:pt>
                <c:pt idx="8">
                  <c:v>64</c:v>
                </c:pt>
                <c:pt idx="9">
                  <c:v>92</c:v>
                </c:pt>
                <c:pt idx="10">
                  <c:v>79</c:v>
                </c:pt>
                <c:pt idx="11">
                  <c:v>94</c:v>
                </c:pt>
                <c:pt idx="12">
                  <c:v>2150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4-43F0-B0A7-A6493FE1C918}"/>
            </c:ext>
          </c:extLst>
        </c:ser>
        <c:ser>
          <c:idx val="5"/>
          <c:order val="1"/>
          <c:tx>
            <c:strRef>
              <c:f>'Viajeros entr evol mensu FV'!$G$542:$H$542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E4-43F0-B0A7-A6493FE1C918}"/>
              </c:ext>
            </c:extLst>
          </c:dPt>
          <c:val>
            <c:numRef>
              <c:f>'Viajeros entr evol mensu FV'!$G$544:$G$556</c:f>
              <c:numCache>
                <c:formatCode>#,##0</c:formatCode>
                <c:ptCount val="13"/>
                <c:pt idx="0">
                  <c:v>95</c:v>
                </c:pt>
                <c:pt idx="1">
                  <c:v>39</c:v>
                </c:pt>
                <c:pt idx="2">
                  <c:v>29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73</c:v>
                </c:pt>
                <c:pt idx="7">
                  <c:v>56</c:v>
                </c:pt>
                <c:pt idx="8">
                  <c:v>58</c:v>
                </c:pt>
                <c:pt idx="9">
                  <c:v>143</c:v>
                </c:pt>
                <c:pt idx="10">
                  <c:v>149</c:v>
                </c:pt>
                <c:pt idx="11">
                  <c:v>256</c:v>
                </c:pt>
                <c:pt idx="12">
                  <c:v>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E4-43F0-B0A7-A6493FE1C918}"/>
            </c:ext>
          </c:extLst>
        </c:ser>
        <c:ser>
          <c:idx val="0"/>
          <c:order val="2"/>
          <c:tx>
            <c:strRef>
              <c:f>'Viajeros entr evol mensu FV'!$I$542:$J$542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E4-43F0-B0A7-A6493FE1C91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FV'!$I$544:$I$556</c:f>
              <c:numCache>
                <c:formatCode>#,##0</c:formatCode>
                <c:ptCount val="13"/>
                <c:pt idx="0">
                  <c:v>323</c:v>
                </c:pt>
                <c:pt idx="1">
                  <c:v>216</c:v>
                </c:pt>
                <c:pt idx="2">
                  <c:v>267</c:v>
                </c:pt>
                <c:pt idx="3">
                  <c:v>202</c:v>
                </c:pt>
                <c:pt idx="4">
                  <c:v>285</c:v>
                </c:pt>
                <c:pt idx="5">
                  <c:v>162</c:v>
                </c:pt>
                <c:pt idx="6">
                  <c:v>143</c:v>
                </c:pt>
                <c:pt idx="7">
                  <c:v>150</c:v>
                </c:pt>
                <c:pt idx="8">
                  <c:v>158</c:v>
                </c:pt>
                <c:pt idx="9">
                  <c:v>235</c:v>
                </c:pt>
                <c:pt idx="10">
                  <c:v>238</c:v>
                </c:pt>
                <c:pt idx="11">
                  <c:v>290</c:v>
                </c:pt>
                <c:pt idx="12">
                  <c:v>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E4-43F0-B0A7-A6493FE1C918}"/>
            </c:ext>
          </c:extLst>
        </c:ser>
        <c:ser>
          <c:idx val="1"/>
          <c:order val="3"/>
          <c:tx>
            <c:strRef>
              <c:f>'Viajeros entr evol mensu FV'!$K$542:$L$542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E4-43F0-B0A7-A6493FE1C9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E4-43F0-B0A7-A6493FE1C91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FV'!$K$544:$K$556</c:f>
              <c:numCache>
                <c:formatCode>#,##0</c:formatCode>
                <c:ptCount val="13"/>
                <c:pt idx="0">
                  <c:v>222</c:v>
                </c:pt>
                <c:pt idx="1">
                  <c:v>306</c:v>
                </c:pt>
                <c:pt idx="2">
                  <c:v>352</c:v>
                </c:pt>
                <c:pt idx="3">
                  <c:v>314</c:v>
                </c:pt>
                <c:pt idx="4">
                  <c:v>231</c:v>
                </c:pt>
                <c:pt idx="5">
                  <c:v>164</c:v>
                </c:pt>
                <c:pt idx="6">
                  <c:v>136</c:v>
                </c:pt>
                <c:pt idx="7">
                  <c:v>134</c:v>
                </c:pt>
                <c:pt idx="8">
                  <c:v>151</c:v>
                </c:pt>
                <c:pt idx="9">
                  <c:v>276</c:v>
                </c:pt>
                <c:pt idx="10">
                  <c:v>234</c:v>
                </c:pt>
                <c:pt idx="12">
                  <c:v>2520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E4-43F0-B0A7-A6493FE1C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E4-43F0-B0A7-A6493FE1C9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E4-43F0-B0A7-A6493FE1C9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E4-43F0-B0A7-A6493FE1C9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E4-43F0-B0A7-A6493FE1C9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E4-43F0-B0A7-A6493FE1C9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E4-43F0-B0A7-A6493FE1C9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E4-43F0-B0A7-A6493FE1C9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E4-43F0-B0A7-A6493FE1C9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E4-43F0-B0A7-A6493FE1C9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E4-43F0-B0A7-A6493FE1C9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E4-43F0-B0A7-A6493FE1C9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E4-43F0-B0A7-A6493FE1C9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E4-43F0-B0A7-A6493FE1C918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FV'!$L$544:$L$556</c:f>
              <c:numCache>
                <c:formatCode>0.0%</c:formatCode>
                <c:ptCount val="13"/>
                <c:pt idx="0">
                  <c:v>-0.31269349845201233</c:v>
                </c:pt>
                <c:pt idx="1">
                  <c:v>0.41666666666666674</c:v>
                </c:pt>
                <c:pt idx="2">
                  <c:v>0.31835205992509352</c:v>
                </c:pt>
                <c:pt idx="3">
                  <c:v>0.5544554455445545</c:v>
                </c:pt>
                <c:pt idx="4">
                  <c:v>-0.18947368421052635</c:v>
                </c:pt>
                <c:pt idx="5">
                  <c:v>1.2345679012345734E-2</c:v>
                </c:pt>
                <c:pt idx="6">
                  <c:v>-4.8951048951048959E-2</c:v>
                </c:pt>
                <c:pt idx="7">
                  <c:v>-0.10666666666666669</c:v>
                </c:pt>
                <c:pt idx="8">
                  <c:v>-4.4303797468354444E-2</c:v>
                </c:pt>
                <c:pt idx="9">
                  <c:v>0.1744680851063829</c:v>
                </c:pt>
                <c:pt idx="10">
                  <c:v>-1.6806722689075682E-2</c:v>
                </c:pt>
                <c:pt idx="12">
                  <c:v>5.9268600252206705E-2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E4-43F0-B0A7-A6493FE1C918}"/>
            </c:ext>
          </c:extLst>
        </c:ser>
        <c:ser>
          <c:idx val="4"/>
          <c:order val="5"/>
          <c:tx>
            <c:strRef>
              <c:f>'Viajeros entr evol mensu FV'!$M$543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FV'!$M$544:$M$556</c:f>
              <c:numCache>
                <c:formatCode>0.0%</c:formatCode>
                <c:ptCount val="13"/>
                <c:pt idx="0">
                  <c:v>-0.40322580645161288</c:v>
                </c:pt>
                <c:pt idx="1">
                  <c:v>-0.24444444444444446</c:v>
                </c:pt>
                <c:pt idx="2">
                  <c:v>0.19322033898305091</c:v>
                </c:pt>
                <c:pt idx="3">
                  <c:v>-0.39029126213592236</c:v>
                </c:pt>
                <c:pt idx="4">
                  <c:v>1.1792452830188678</c:v>
                </c:pt>
                <c:pt idx="5">
                  <c:v>2.8139534883720931</c:v>
                </c:pt>
                <c:pt idx="6">
                  <c:v>3</c:v>
                </c:pt>
                <c:pt idx="7">
                  <c:v>1.6274509803921569</c:v>
                </c:pt>
                <c:pt idx="8">
                  <c:v>1.359375</c:v>
                </c:pt>
                <c:pt idx="9">
                  <c:v>2</c:v>
                </c:pt>
                <c:pt idx="10">
                  <c:v>1.962025316455696</c:v>
                </c:pt>
                <c:pt idx="12">
                  <c:v>0.22568093385214016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E4-43F0-B0A7-A6493FE1C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0E-47E9-B961-785F5C12169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FV'!$C$567:$C$579</c:f>
              <c:numCache>
                <c:formatCode>#,##0</c:formatCode>
                <c:ptCount val="13"/>
                <c:pt idx="0">
                  <c:v>122</c:v>
                </c:pt>
                <c:pt idx="1">
                  <c:v>268</c:v>
                </c:pt>
                <c:pt idx="2">
                  <c:v>302</c:v>
                </c:pt>
                <c:pt idx="3">
                  <c:v>83</c:v>
                </c:pt>
                <c:pt idx="4">
                  <c:v>69</c:v>
                </c:pt>
                <c:pt idx="5">
                  <c:v>142</c:v>
                </c:pt>
                <c:pt idx="6">
                  <c:v>88</c:v>
                </c:pt>
                <c:pt idx="7">
                  <c:v>71</c:v>
                </c:pt>
                <c:pt idx="8">
                  <c:v>68</c:v>
                </c:pt>
                <c:pt idx="9">
                  <c:v>84</c:v>
                </c:pt>
                <c:pt idx="10">
                  <c:v>95</c:v>
                </c:pt>
                <c:pt idx="11">
                  <c:v>122</c:v>
                </c:pt>
                <c:pt idx="12">
                  <c:v>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E-47E9-B961-785F5C12169F}"/>
            </c:ext>
          </c:extLst>
        </c:ser>
        <c:ser>
          <c:idx val="5"/>
          <c:order val="1"/>
          <c:tx>
            <c:strRef>
              <c:f>'Viajeros entr evol mensu FV'!$G$565:$H$565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0E-47E9-B961-785F5C12169F}"/>
              </c:ext>
            </c:extLst>
          </c:dPt>
          <c:val>
            <c:numRef>
              <c:f>'Viajeros entr evol mensu FV'!$G$567:$G$579</c:f>
              <c:numCache>
                <c:formatCode>#,##0</c:formatCode>
                <c:ptCount val="13"/>
                <c:pt idx="0">
                  <c:v>26</c:v>
                </c:pt>
                <c:pt idx="1">
                  <c:v>22</c:v>
                </c:pt>
                <c:pt idx="2">
                  <c:v>27</c:v>
                </c:pt>
                <c:pt idx="3">
                  <c:v>12</c:v>
                </c:pt>
                <c:pt idx="4">
                  <c:v>31</c:v>
                </c:pt>
                <c:pt idx="5">
                  <c:v>28</c:v>
                </c:pt>
                <c:pt idx="6">
                  <c:v>57</c:v>
                </c:pt>
                <c:pt idx="7">
                  <c:v>68</c:v>
                </c:pt>
                <c:pt idx="8">
                  <c:v>154</c:v>
                </c:pt>
                <c:pt idx="9">
                  <c:v>83</c:v>
                </c:pt>
                <c:pt idx="10">
                  <c:v>177</c:v>
                </c:pt>
                <c:pt idx="11">
                  <c:v>329</c:v>
                </c:pt>
                <c:pt idx="12">
                  <c:v>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0E-47E9-B961-785F5C12169F}"/>
            </c:ext>
          </c:extLst>
        </c:ser>
        <c:ser>
          <c:idx val="0"/>
          <c:order val="2"/>
          <c:tx>
            <c:strRef>
              <c:f>'Viajeros entr evol mensu FV'!$I$565:$J$565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0E-47E9-B961-785F5C12169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FV'!$I$567:$I$579</c:f>
              <c:numCache>
                <c:formatCode>#,##0</c:formatCode>
                <c:ptCount val="13"/>
                <c:pt idx="0">
                  <c:v>368</c:v>
                </c:pt>
                <c:pt idx="1">
                  <c:v>330</c:v>
                </c:pt>
                <c:pt idx="2">
                  <c:v>405</c:v>
                </c:pt>
                <c:pt idx="3">
                  <c:v>304</c:v>
                </c:pt>
                <c:pt idx="4">
                  <c:v>396</c:v>
                </c:pt>
                <c:pt idx="5">
                  <c:v>608</c:v>
                </c:pt>
                <c:pt idx="6">
                  <c:v>499</c:v>
                </c:pt>
                <c:pt idx="7">
                  <c:v>429</c:v>
                </c:pt>
                <c:pt idx="8">
                  <c:v>410</c:v>
                </c:pt>
                <c:pt idx="9">
                  <c:v>509</c:v>
                </c:pt>
                <c:pt idx="10">
                  <c:v>431</c:v>
                </c:pt>
                <c:pt idx="11">
                  <c:v>790</c:v>
                </c:pt>
                <c:pt idx="12">
                  <c:v>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0E-47E9-B961-785F5C12169F}"/>
            </c:ext>
          </c:extLst>
        </c:ser>
        <c:ser>
          <c:idx val="1"/>
          <c:order val="3"/>
          <c:tx>
            <c:strRef>
              <c:f>'Viajeros entr evol mensu FV'!$K$565:$L$565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0E-47E9-B961-785F5C1216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0E-47E9-B961-785F5C12169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FV'!$K$567:$K$579</c:f>
              <c:numCache>
                <c:formatCode>#,##0</c:formatCode>
                <c:ptCount val="13"/>
                <c:pt idx="0">
                  <c:v>1086</c:v>
                </c:pt>
                <c:pt idx="1">
                  <c:v>881</c:v>
                </c:pt>
                <c:pt idx="2">
                  <c:v>839</c:v>
                </c:pt>
                <c:pt idx="3">
                  <c:v>318</c:v>
                </c:pt>
                <c:pt idx="4">
                  <c:v>624</c:v>
                </c:pt>
                <c:pt idx="5">
                  <c:v>848</c:v>
                </c:pt>
                <c:pt idx="6">
                  <c:v>949</c:v>
                </c:pt>
                <c:pt idx="7">
                  <c:v>938</c:v>
                </c:pt>
                <c:pt idx="8">
                  <c:v>818</c:v>
                </c:pt>
                <c:pt idx="9">
                  <c:v>341</c:v>
                </c:pt>
                <c:pt idx="10">
                  <c:v>349</c:v>
                </c:pt>
                <c:pt idx="12">
                  <c:v>7991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0E-47E9-B961-785F5C121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0E-47E9-B961-785F5C1216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0E-47E9-B961-785F5C1216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0E-47E9-B961-785F5C1216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0E-47E9-B961-785F5C1216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0E-47E9-B961-785F5C1216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0E-47E9-B961-785F5C1216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0E-47E9-B961-785F5C1216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0E-47E9-B961-785F5C1216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0E-47E9-B961-785F5C1216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0E-47E9-B961-785F5C1216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0E-47E9-B961-785F5C1216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0E-47E9-B961-785F5C1216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0E-47E9-B961-785F5C12169F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FV'!$L$567:$L$579</c:f>
              <c:numCache>
                <c:formatCode>0.0%</c:formatCode>
                <c:ptCount val="13"/>
                <c:pt idx="0">
                  <c:v>1.9510869565217392</c:v>
                </c:pt>
                <c:pt idx="1">
                  <c:v>1.6696969696969699</c:v>
                </c:pt>
                <c:pt idx="2">
                  <c:v>1.0716049382716051</c:v>
                </c:pt>
                <c:pt idx="3">
                  <c:v>4.6052631578947345E-2</c:v>
                </c:pt>
                <c:pt idx="4">
                  <c:v>0.57575757575757569</c:v>
                </c:pt>
                <c:pt idx="5">
                  <c:v>0.39473684210526305</c:v>
                </c:pt>
                <c:pt idx="6">
                  <c:v>0.90180360721442887</c:v>
                </c:pt>
                <c:pt idx="7">
                  <c:v>1.1864801864801864</c:v>
                </c:pt>
                <c:pt idx="8">
                  <c:v>0.99512195121951219</c:v>
                </c:pt>
                <c:pt idx="9">
                  <c:v>-0.33005893909626716</c:v>
                </c:pt>
                <c:pt idx="10">
                  <c:v>-0.19025522041763343</c:v>
                </c:pt>
                <c:pt idx="12">
                  <c:v>0.70420132224354881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0E-47E9-B961-785F5C12169F}"/>
            </c:ext>
          </c:extLst>
        </c:ser>
        <c:ser>
          <c:idx val="4"/>
          <c:order val="5"/>
          <c:tx>
            <c:strRef>
              <c:f>'Viajeros entr evol mensu FV'!$M$566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FV'!$M$567:$M$579</c:f>
              <c:numCache>
                <c:formatCode>0.0%</c:formatCode>
                <c:ptCount val="13"/>
                <c:pt idx="0">
                  <c:v>7.9016393442622945</c:v>
                </c:pt>
                <c:pt idx="1">
                  <c:v>2.2873134328358211</c:v>
                </c:pt>
                <c:pt idx="2">
                  <c:v>1.7781456953642385</c:v>
                </c:pt>
                <c:pt idx="3">
                  <c:v>2.8313253012048194</c:v>
                </c:pt>
                <c:pt idx="4">
                  <c:v>8.0434782608695645</c:v>
                </c:pt>
                <c:pt idx="5">
                  <c:v>4.971830985915493</c:v>
                </c:pt>
                <c:pt idx="6">
                  <c:v>9.7840909090909083</c:v>
                </c:pt>
                <c:pt idx="7">
                  <c:v>12.211267605633802</c:v>
                </c:pt>
                <c:pt idx="8">
                  <c:v>11.029411764705882</c:v>
                </c:pt>
                <c:pt idx="9">
                  <c:v>3.0595238095238093</c:v>
                </c:pt>
                <c:pt idx="10">
                  <c:v>2.6736842105263157</c:v>
                </c:pt>
                <c:pt idx="12">
                  <c:v>4.7406609195402298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0E-47E9-B961-785F5C121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7-4002-A3E6-7B7B060362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TF'!$C$635:$C$647</c:f>
              <c:numCache>
                <c:formatCode>#,##0</c:formatCode>
                <c:ptCount val="13"/>
                <c:pt idx="0">
                  <c:v>674</c:v>
                </c:pt>
                <c:pt idx="1">
                  <c:v>730</c:v>
                </c:pt>
                <c:pt idx="2">
                  <c:v>821</c:v>
                </c:pt>
                <c:pt idx="3">
                  <c:v>1282</c:v>
                </c:pt>
                <c:pt idx="4">
                  <c:v>1368</c:v>
                </c:pt>
                <c:pt idx="5">
                  <c:v>2020</c:v>
                </c:pt>
                <c:pt idx="6">
                  <c:v>2495</c:v>
                </c:pt>
                <c:pt idx="7">
                  <c:v>2263</c:v>
                </c:pt>
                <c:pt idx="8">
                  <c:v>2136</c:v>
                </c:pt>
                <c:pt idx="9">
                  <c:v>1369</c:v>
                </c:pt>
                <c:pt idx="10">
                  <c:v>804</c:v>
                </c:pt>
                <c:pt idx="11">
                  <c:v>1197</c:v>
                </c:pt>
                <c:pt idx="12">
                  <c:v>17159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7-4002-A3E6-7B7B06036231}"/>
            </c:ext>
          </c:extLst>
        </c:ser>
        <c:ser>
          <c:idx val="5"/>
          <c:order val="1"/>
          <c:tx>
            <c:strRef>
              <c:f>'Viajeros entr evol mensu TF'!$G$633:$H$633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C7-4002-A3E6-7B7B06036231}"/>
              </c:ext>
            </c:extLst>
          </c:dPt>
          <c:val>
            <c:numRef>
              <c:f>'Viajeros entr evol mensu TF'!$G$635:$G$647</c:f>
              <c:numCache>
                <c:formatCode>#,##0</c:formatCode>
                <c:ptCount val="13"/>
                <c:pt idx="0">
                  <c:v>292</c:v>
                </c:pt>
                <c:pt idx="1">
                  <c:v>202</c:v>
                </c:pt>
                <c:pt idx="2">
                  <c:v>207</c:v>
                </c:pt>
                <c:pt idx="3">
                  <c:v>518</c:v>
                </c:pt>
                <c:pt idx="4">
                  <c:v>592</c:v>
                </c:pt>
                <c:pt idx="5">
                  <c:v>1158</c:v>
                </c:pt>
                <c:pt idx="6">
                  <c:v>2192</c:v>
                </c:pt>
                <c:pt idx="7">
                  <c:v>2134</c:v>
                </c:pt>
                <c:pt idx="8">
                  <c:v>1768</c:v>
                </c:pt>
                <c:pt idx="9">
                  <c:v>1594</c:v>
                </c:pt>
                <c:pt idx="10">
                  <c:v>1245</c:v>
                </c:pt>
                <c:pt idx="11">
                  <c:v>1394</c:v>
                </c:pt>
                <c:pt idx="12">
                  <c:v>13296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C7-4002-A3E6-7B7B06036231}"/>
            </c:ext>
          </c:extLst>
        </c:ser>
        <c:ser>
          <c:idx val="0"/>
          <c:order val="2"/>
          <c:tx>
            <c:strRef>
              <c:f>'Viajeros entr evol mensu TF'!$I$633:$J$633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C7-4002-A3E6-7B7B060362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TF'!$I$635:$I$647</c:f>
              <c:numCache>
                <c:formatCode>#,##0</c:formatCode>
                <c:ptCount val="13"/>
                <c:pt idx="0">
                  <c:v>1451</c:v>
                </c:pt>
                <c:pt idx="1">
                  <c:v>1625</c:v>
                </c:pt>
                <c:pt idx="2">
                  <c:v>1662</c:v>
                </c:pt>
                <c:pt idx="3">
                  <c:v>2647</c:v>
                </c:pt>
                <c:pt idx="4">
                  <c:v>2712</c:v>
                </c:pt>
                <c:pt idx="5">
                  <c:v>3163</c:v>
                </c:pt>
                <c:pt idx="6">
                  <c:v>3094</c:v>
                </c:pt>
                <c:pt idx="7">
                  <c:v>3343</c:v>
                </c:pt>
                <c:pt idx="8">
                  <c:v>2472</c:v>
                </c:pt>
                <c:pt idx="9">
                  <c:v>2285</c:v>
                </c:pt>
                <c:pt idx="10">
                  <c:v>1790</c:v>
                </c:pt>
                <c:pt idx="11">
                  <c:v>2020</c:v>
                </c:pt>
                <c:pt idx="12">
                  <c:v>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C7-4002-A3E6-7B7B06036231}"/>
            </c:ext>
          </c:extLst>
        </c:ser>
        <c:ser>
          <c:idx val="1"/>
          <c:order val="3"/>
          <c:tx>
            <c:strRef>
              <c:f>'Viajeros entr evol mensu TF'!$K$633:$L$633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C7-4002-A3E6-7B7B060362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C7-4002-A3E6-7B7B060362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TF'!$K$635:$K$647</c:f>
              <c:numCache>
                <c:formatCode>#,##0</c:formatCode>
                <c:ptCount val="13"/>
                <c:pt idx="0">
                  <c:v>2082</c:v>
                </c:pt>
                <c:pt idx="1">
                  <c:v>2256</c:v>
                </c:pt>
                <c:pt idx="2">
                  <c:v>1904</c:v>
                </c:pt>
                <c:pt idx="3">
                  <c:v>3282</c:v>
                </c:pt>
                <c:pt idx="4">
                  <c:v>3136</c:v>
                </c:pt>
                <c:pt idx="5">
                  <c:v>3708</c:v>
                </c:pt>
                <c:pt idx="6">
                  <c:v>4315</c:v>
                </c:pt>
                <c:pt idx="7">
                  <c:v>4010</c:v>
                </c:pt>
                <c:pt idx="8">
                  <c:v>3372</c:v>
                </c:pt>
                <c:pt idx="9">
                  <c:v>3083</c:v>
                </c:pt>
                <c:pt idx="10">
                  <c:v>2407</c:v>
                </c:pt>
                <c:pt idx="12">
                  <c:v>33555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C7-4002-A3E6-7B7B06036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C7-4002-A3E6-7B7B060362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C7-4002-A3E6-7B7B060362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C7-4002-A3E6-7B7B060362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C7-4002-A3E6-7B7B060362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C7-4002-A3E6-7B7B060362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C7-4002-A3E6-7B7B060362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C7-4002-A3E6-7B7B060362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C7-4002-A3E6-7B7B060362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C7-4002-A3E6-7B7B060362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C7-4002-A3E6-7B7B060362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C7-4002-A3E6-7B7B060362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C7-4002-A3E6-7B7B060362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C7-4002-A3E6-7B7B0603623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TF'!$L$635:$L$647</c:f>
              <c:numCache>
                <c:formatCode>0.0%</c:formatCode>
                <c:ptCount val="13"/>
                <c:pt idx="0">
                  <c:v>0.43487250172294978</c:v>
                </c:pt>
                <c:pt idx="1">
                  <c:v>0.38830769230769224</c:v>
                </c:pt>
                <c:pt idx="2">
                  <c:v>0.14560770156438019</c:v>
                </c:pt>
                <c:pt idx="3">
                  <c:v>0.23989421987155279</c:v>
                </c:pt>
                <c:pt idx="4">
                  <c:v>0.15634218289085555</c:v>
                </c:pt>
                <c:pt idx="5">
                  <c:v>0.17230477394878285</c:v>
                </c:pt>
                <c:pt idx="6">
                  <c:v>0.39463477698771809</c:v>
                </c:pt>
                <c:pt idx="7">
                  <c:v>0.19952138797487295</c:v>
                </c:pt>
                <c:pt idx="8">
                  <c:v>0.36407766990291268</c:v>
                </c:pt>
                <c:pt idx="9">
                  <c:v>0.34923413566739603</c:v>
                </c:pt>
                <c:pt idx="10">
                  <c:v>0.3446927374301676</c:v>
                </c:pt>
                <c:pt idx="12">
                  <c:v>0.27857796067672602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C7-4002-A3E6-7B7B06036231}"/>
            </c:ext>
          </c:extLst>
        </c:ser>
        <c:ser>
          <c:idx val="4"/>
          <c:order val="5"/>
          <c:tx>
            <c:strRef>
              <c:f>'Viajeros entr evol mensu TF'!$M$634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TF'!$M$635:$M$647</c:f>
              <c:numCache>
                <c:formatCode>0.0%</c:formatCode>
                <c:ptCount val="13"/>
                <c:pt idx="0">
                  <c:v>2.0890207715133533</c:v>
                </c:pt>
                <c:pt idx="1">
                  <c:v>2.0904109589041098</c:v>
                </c:pt>
                <c:pt idx="2">
                  <c:v>1.3191230207064555</c:v>
                </c:pt>
                <c:pt idx="3">
                  <c:v>1.5600624024960998</c:v>
                </c:pt>
                <c:pt idx="4">
                  <c:v>1.2923976608187133</c:v>
                </c:pt>
                <c:pt idx="5">
                  <c:v>0.83564356435643572</c:v>
                </c:pt>
                <c:pt idx="6">
                  <c:v>0.72945891783567141</c:v>
                </c:pt>
                <c:pt idx="7">
                  <c:v>0.77198409191338935</c:v>
                </c:pt>
                <c:pt idx="8">
                  <c:v>0.5786516853932584</c:v>
                </c:pt>
                <c:pt idx="9">
                  <c:v>1.2520087655222789</c:v>
                </c:pt>
                <c:pt idx="10">
                  <c:v>1.9937810945273631</c:v>
                </c:pt>
                <c:pt idx="12">
                  <c:v>1.1021801779225662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C7-4002-A3E6-7B7B06036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8D-4398-8705-A2CAD869DA0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FV'!$C$590:$C$602</c:f>
              <c:numCache>
                <c:formatCode>#,##0</c:formatCode>
                <c:ptCount val="13"/>
                <c:pt idx="0">
                  <c:v>170</c:v>
                </c:pt>
                <c:pt idx="1">
                  <c:v>98</c:v>
                </c:pt>
                <c:pt idx="2">
                  <c:v>86</c:v>
                </c:pt>
                <c:pt idx="3">
                  <c:v>87</c:v>
                </c:pt>
                <c:pt idx="4">
                  <c:v>75</c:v>
                </c:pt>
                <c:pt idx="5">
                  <c:v>94</c:v>
                </c:pt>
                <c:pt idx="6">
                  <c:v>136</c:v>
                </c:pt>
                <c:pt idx="7">
                  <c:v>72</c:v>
                </c:pt>
                <c:pt idx="8">
                  <c:v>73</c:v>
                </c:pt>
                <c:pt idx="9">
                  <c:v>212</c:v>
                </c:pt>
                <c:pt idx="10">
                  <c:v>97</c:v>
                </c:pt>
                <c:pt idx="11">
                  <c:v>116</c:v>
                </c:pt>
                <c:pt idx="12">
                  <c:v>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D-4398-8705-A2CAD869DA0A}"/>
            </c:ext>
          </c:extLst>
        </c:ser>
        <c:ser>
          <c:idx val="5"/>
          <c:order val="1"/>
          <c:tx>
            <c:strRef>
              <c:f>'Viajeros entr evol mensu FV'!$G$588:$H$588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8D-4398-8705-A2CAD869DA0A}"/>
              </c:ext>
            </c:extLst>
          </c:dPt>
          <c:val>
            <c:numRef>
              <c:f>'Viajeros entr evol mensu FV'!$G$590:$G$602</c:f>
              <c:numCache>
                <c:formatCode>#,##0</c:formatCode>
                <c:ptCount val="13"/>
                <c:pt idx="0">
                  <c:v>35</c:v>
                </c:pt>
                <c:pt idx="1">
                  <c:v>14</c:v>
                </c:pt>
                <c:pt idx="2">
                  <c:v>33</c:v>
                </c:pt>
                <c:pt idx="3">
                  <c:v>41</c:v>
                </c:pt>
                <c:pt idx="4">
                  <c:v>38</c:v>
                </c:pt>
                <c:pt idx="5">
                  <c:v>30</c:v>
                </c:pt>
                <c:pt idx="6">
                  <c:v>78</c:v>
                </c:pt>
                <c:pt idx="7">
                  <c:v>68</c:v>
                </c:pt>
                <c:pt idx="8">
                  <c:v>72</c:v>
                </c:pt>
                <c:pt idx="9">
                  <c:v>69</c:v>
                </c:pt>
                <c:pt idx="10">
                  <c:v>68</c:v>
                </c:pt>
                <c:pt idx="11">
                  <c:v>102</c:v>
                </c:pt>
                <c:pt idx="12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D-4398-8705-A2CAD869DA0A}"/>
            </c:ext>
          </c:extLst>
        </c:ser>
        <c:ser>
          <c:idx val="0"/>
          <c:order val="2"/>
          <c:tx>
            <c:strRef>
              <c:f>'Viajeros entr evol mensu FV'!$I$588:$J$588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8D-4398-8705-A2CAD869DA0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FV'!$I$590:$I$602</c:f>
              <c:numCache>
                <c:formatCode>#,##0</c:formatCode>
                <c:ptCount val="13"/>
                <c:pt idx="0">
                  <c:v>67</c:v>
                </c:pt>
                <c:pt idx="1">
                  <c:v>55</c:v>
                </c:pt>
                <c:pt idx="2">
                  <c:v>52</c:v>
                </c:pt>
                <c:pt idx="3">
                  <c:v>78</c:v>
                </c:pt>
                <c:pt idx="4">
                  <c:v>60</c:v>
                </c:pt>
                <c:pt idx="5">
                  <c:v>58</c:v>
                </c:pt>
                <c:pt idx="6">
                  <c:v>89</c:v>
                </c:pt>
                <c:pt idx="7">
                  <c:v>90</c:v>
                </c:pt>
                <c:pt idx="8">
                  <c:v>67</c:v>
                </c:pt>
                <c:pt idx="9">
                  <c:v>101</c:v>
                </c:pt>
                <c:pt idx="10">
                  <c:v>65</c:v>
                </c:pt>
                <c:pt idx="11">
                  <c:v>128</c:v>
                </c:pt>
                <c:pt idx="12">
                  <c:v>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8D-4398-8705-A2CAD869DA0A}"/>
            </c:ext>
          </c:extLst>
        </c:ser>
        <c:ser>
          <c:idx val="1"/>
          <c:order val="3"/>
          <c:tx>
            <c:strRef>
              <c:f>'Viajeros entr evol mensu FV'!$K$588:$L$588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8D-4398-8705-A2CAD869DA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8D-4398-8705-A2CAD869DA0A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FV'!$K$590:$K$602</c:f>
              <c:numCache>
                <c:formatCode>#,##0</c:formatCode>
                <c:ptCount val="13"/>
                <c:pt idx="0">
                  <c:v>124</c:v>
                </c:pt>
                <c:pt idx="1">
                  <c:v>74</c:v>
                </c:pt>
                <c:pt idx="2">
                  <c:v>72</c:v>
                </c:pt>
                <c:pt idx="3">
                  <c:v>97</c:v>
                </c:pt>
                <c:pt idx="4">
                  <c:v>61</c:v>
                </c:pt>
                <c:pt idx="5">
                  <c:v>74</c:v>
                </c:pt>
                <c:pt idx="6">
                  <c:v>86</c:v>
                </c:pt>
                <c:pt idx="7">
                  <c:v>100</c:v>
                </c:pt>
                <c:pt idx="8">
                  <c:v>75</c:v>
                </c:pt>
                <c:pt idx="9">
                  <c:v>126</c:v>
                </c:pt>
                <c:pt idx="10">
                  <c:v>70</c:v>
                </c:pt>
                <c:pt idx="12">
                  <c:v>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8D-4398-8705-A2CAD869D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8D-4398-8705-A2CAD869DA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8D-4398-8705-A2CAD869DA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D-4398-8705-A2CAD869DA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D-4398-8705-A2CAD869DA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D-4398-8705-A2CAD869DA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8D-4398-8705-A2CAD869DA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8D-4398-8705-A2CAD869DA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8D-4398-8705-A2CAD869DA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8D-4398-8705-A2CAD869DA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8D-4398-8705-A2CAD869DA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8D-4398-8705-A2CAD869DA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8D-4398-8705-A2CAD869DA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8D-4398-8705-A2CAD869DA0A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FV'!$L$590:$L$602</c:f>
              <c:numCache>
                <c:formatCode>0.0%</c:formatCode>
                <c:ptCount val="13"/>
                <c:pt idx="0">
                  <c:v>0.85074626865671643</c:v>
                </c:pt>
                <c:pt idx="1">
                  <c:v>0.34545454545454546</c:v>
                </c:pt>
                <c:pt idx="2">
                  <c:v>0.38461538461538458</c:v>
                </c:pt>
                <c:pt idx="3">
                  <c:v>0.24358974358974361</c:v>
                </c:pt>
                <c:pt idx="4">
                  <c:v>1.6666666666666607E-2</c:v>
                </c:pt>
                <c:pt idx="5">
                  <c:v>0.27586206896551735</c:v>
                </c:pt>
                <c:pt idx="6">
                  <c:v>-3.3707865168539297E-2</c:v>
                </c:pt>
                <c:pt idx="7">
                  <c:v>0.11111111111111116</c:v>
                </c:pt>
                <c:pt idx="8">
                  <c:v>0.11940298507462677</c:v>
                </c:pt>
                <c:pt idx="9">
                  <c:v>0.24752475247524752</c:v>
                </c:pt>
                <c:pt idx="10">
                  <c:v>7.6923076923076872E-2</c:v>
                </c:pt>
                <c:pt idx="12">
                  <c:v>0.22634271099744252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8D-4398-8705-A2CAD869DA0A}"/>
            </c:ext>
          </c:extLst>
        </c:ser>
        <c:ser>
          <c:idx val="4"/>
          <c:order val="5"/>
          <c:tx>
            <c:strRef>
              <c:f>'Viajeros entr evol mensu FV'!$M$589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FV'!$M$590:$M$602</c:f>
              <c:numCache>
                <c:formatCode>0.0%</c:formatCode>
                <c:ptCount val="13"/>
                <c:pt idx="0">
                  <c:v>-0.27058823529411768</c:v>
                </c:pt>
                <c:pt idx="1">
                  <c:v>-0.24489795918367352</c:v>
                </c:pt>
                <c:pt idx="2">
                  <c:v>-0.16279069767441856</c:v>
                </c:pt>
                <c:pt idx="3">
                  <c:v>0.11494252873563227</c:v>
                </c:pt>
                <c:pt idx="4">
                  <c:v>-0.18666666666666665</c:v>
                </c:pt>
                <c:pt idx="5">
                  <c:v>-0.21276595744680848</c:v>
                </c:pt>
                <c:pt idx="6">
                  <c:v>-0.36764705882352944</c:v>
                </c:pt>
                <c:pt idx="7">
                  <c:v>0.38888888888888884</c:v>
                </c:pt>
                <c:pt idx="8">
                  <c:v>2.7397260273972712E-2</c:v>
                </c:pt>
                <c:pt idx="9">
                  <c:v>-0.40566037735849059</c:v>
                </c:pt>
                <c:pt idx="10">
                  <c:v>-0.27835051546391754</c:v>
                </c:pt>
                <c:pt idx="12">
                  <c:v>-0.20083333333333331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8D-4398-8705-A2CAD869D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A3-4510-AC40-7352407E248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FV'!$C$613:$C$625</c:f>
              <c:numCache>
                <c:formatCode>#,##0</c:formatCode>
                <c:ptCount val="13"/>
                <c:pt idx="0">
                  <c:v>623</c:v>
                </c:pt>
                <c:pt idx="1">
                  <c:v>502</c:v>
                </c:pt>
                <c:pt idx="2">
                  <c:v>512</c:v>
                </c:pt>
                <c:pt idx="3">
                  <c:v>638</c:v>
                </c:pt>
                <c:pt idx="4">
                  <c:v>452</c:v>
                </c:pt>
                <c:pt idx="5">
                  <c:v>474</c:v>
                </c:pt>
                <c:pt idx="6">
                  <c:v>577</c:v>
                </c:pt>
                <c:pt idx="7">
                  <c:v>531</c:v>
                </c:pt>
                <c:pt idx="8">
                  <c:v>649</c:v>
                </c:pt>
                <c:pt idx="9">
                  <c:v>888</c:v>
                </c:pt>
                <c:pt idx="10">
                  <c:v>460</c:v>
                </c:pt>
                <c:pt idx="11">
                  <c:v>464</c:v>
                </c:pt>
                <c:pt idx="12">
                  <c:v>6770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3-4510-AC40-7352407E2483}"/>
            </c:ext>
          </c:extLst>
        </c:ser>
        <c:ser>
          <c:idx val="5"/>
          <c:order val="1"/>
          <c:tx>
            <c:strRef>
              <c:f>'Viajeros entr evol mensu FV'!$G$611:$H$611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A3-4510-AC40-7352407E2483}"/>
              </c:ext>
            </c:extLst>
          </c:dPt>
          <c:val>
            <c:numRef>
              <c:f>'Viajeros entr evol mensu FV'!$G$613:$G$625</c:f>
              <c:numCache>
                <c:formatCode>#,##0</c:formatCode>
                <c:ptCount val="13"/>
                <c:pt idx="0">
                  <c:v>187</c:v>
                </c:pt>
                <c:pt idx="1">
                  <c:v>259</c:v>
                </c:pt>
                <c:pt idx="2">
                  <c:v>514</c:v>
                </c:pt>
                <c:pt idx="3">
                  <c:v>615</c:v>
                </c:pt>
                <c:pt idx="4">
                  <c:v>841</c:v>
                </c:pt>
                <c:pt idx="5">
                  <c:v>818</c:v>
                </c:pt>
                <c:pt idx="6">
                  <c:v>1100</c:v>
                </c:pt>
                <c:pt idx="7">
                  <c:v>852</c:v>
                </c:pt>
                <c:pt idx="8">
                  <c:v>884</c:v>
                </c:pt>
                <c:pt idx="9">
                  <c:v>957</c:v>
                </c:pt>
                <c:pt idx="10">
                  <c:v>751</c:v>
                </c:pt>
                <c:pt idx="11">
                  <c:v>1034</c:v>
                </c:pt>
                <c:pt idx="12">
                  <c:v>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A3-4510-AC40-7352407E2483}"/>
            </c:ext>
          </c:extLst>
        </c:ser>
        <c:ser>
          <c:idx val="0"/>
          <c:order val="2"/>
          <c:tx>
            <c:strRef>
              <c:f>'Viajeros entr evol mensu FV'!$I$611:$J$611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A3-4510-AC40-7352407E248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FV'!$I$613:$I$625</c:f>
              <c:numCache>
                <c:formatCode>#,##0</c:formatCode>
                <c:ptCount val="13"/>
                <c:pt idx="0">
                  <c:v>748</c:v>
                </c:pt>
                <c:pt idx="1">
                  <c:v>1175</c:v>
                </c:pt>
                <c:pt idx="2">
                  <c:v>1275</c:v>
                </c:pt>
                <c:pt idx="3">
                  <c:v>793</c:v>
                </c:pt>
                <c:pt idx="4">
                  <c:v>1260</c:v>
                </c:pt>
                <c:pt idx="5">
                  <c:v>1044</c:v>
                </c:pt>
                <c:pt idx="6">
                  <c:v>1898</c:v>
                </c:pt>
                <c:pt idx="7">
                  <c:v>1314</c:v>
                </c:pt>
                <c:pt idx="8">
                  <c:v>1434</c:v>
                </c:pt>
                <c:pt idx="9">
                  <c:v>1499</c:v>
                </c:pt>
                <c:pt idx="10">
                  <c:v>774</c:v>
                </c:pt>
                <c:pt idx="11">
                  <c:v>909</c:v>
                </c:pt>
                <c:pt idx="12">
                  <c:v>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A3-4510-AC40-7352407E2483}"/>
            </c:ext>
          </c:extLst>
        </c:ser>
        <c:ser>
          <c:idx val="1"/>
          <c:order val="3"/>
          <c:tx>
            <c:strRef>
              <c:f>'Viajeros entr evol mensu FV'!$K$611:$L$611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A3-4510-AC40-7352407E24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A3-4510-AC40-7352407E248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FV'!$K$613:$K$625</c:f>
              <c:numCache>
                <c:formatCode>#,##0</c:formatCode>
                <c:ptCount val="13"/>
                <c:pt idx="0">
                  <c:v>794</c:v>
                </c:pt>
                <c:pt idx="1">
                  <c:v>829</c:v>
                </c:pt>
                <c:pt idx="2">
                  <c:v>991</c:v>
                </c:pt>
                <c:pt idx="3">
                  <c:v>1556</c:v>
                </c:pt>
                <c:pt idx="4">
                  <c:v>1568</c:v>
                </c:pt>
                <c:pt idx="5">
                  <c:v>1738</c:v>
                </c:pt>
                <c:pt idx="6">
                  <c:v>2279</c:v>
                </c:pt>
                <c:pt idx="7">
                  <c:v>1708</c:v>
                </c:pt>
                <c:pt idx="8">
                  <c:v>1611</c:v>
                </c:pt>
                <c:pt idx="9">
                  <c:v>1670</c:v>
                </c:pt>
                <c:pt idx="10">
                  <c:v>962</c:v>
                </c:pt>
                <c:pt idx="12">
                  <c:v>15706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A3-4510-AC40-7352407E2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A3-4510-AC40-7352407E24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A3-4510-AC40-7352407E24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A3-4510-AC40-7352407E24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A3-4510-AC40-7352407E24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A3-4510-AC40-7352407E24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A3-4510-AC40-7352407E24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A3-4510-AC40-7352407E24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A3-4510-AC40-7352407E24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A3-4510-AC40-7352407E24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A3-4510-AC40-7352407E24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A3-4510-AC40-7352407E24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A3-4510-AC40-7352407E24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A3-4510-AC40-7352407E2483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FV'!$L$613:$L$625</c:f>
              <c:numCache>
                <c:formatCode>0.0%</c:formatCode>
                <c:ptCount val="13"/>
                <c:pt idx="0">
                  <c:v>6.149732620320858E-2</c:v>
                </c:pt>
                <c:pt idx="1">
                  <c:v>-0.294468085106383</c:v>
                </c:pt>
                <c:pt idx="2">
                  <c:v>-0.22274509803921572</c:v>
                </c:pt>
                <c:pt idx="3">
                  <c:v>0.96216897856242123</c:v>
                </c:pt>
                <c:pt idx="4">
                  <c:v>0.24444444444444446</c:v>
                </c:pt>
                <c:pt idx="5">
                  <c:v>0.66475095785440619</c:v>
                </c:pt>
                <c:pt idx="6">
                  <c:v>0.20073761854583783</c:v>
                </c:pt>
                <c:pt idx="7">
                  <c:v>0.29984779299847797</c:v>
                </c:pt>
                <c:pt idx="8">
                  <c:v>0.12343096234309625</c:v>
                </c:pt>
                <c:pt idx="9">
                  <c:v>0.114076050700467</c:v>
                </c:pt>
                <c:pt idx="10">
                  <c:v>0.24289405684754528</c:v>
                </c:pt>
                <c:pt idx="12">
                  <c:v>0.1885878613591645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A3-4510-AC40-7352407E2483}"/>
            </c:ext>
          </c:extLst>
        </c:ser>
        <c:ser>
          <c:idx val="4"/>
          <c:order val="5"/>
          <c:tx>
            <c:strRef>
              <c:f>'Viajeros entr evol mensu FV'!$M$612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FV'!$M$613:$M$625</c:f>
              <c:numCache>
                <c:formatCode>0.0%</c:formatCode>
                <c:ptCount val="13"/>
                <c:pt idx="0">
                  <c:v>0.27447833065810601</c:v>
                </c:pt>
                <c:pt idx="1">
                  <c:v>0.65139442231075706</c:v>
                </c:pt>
                <c:pt idx="2">
                  <c:v>0.935546875</c:v>
                </c:pt>
                <c:pt idx="3">
                  <c:v>1.438871473354232</c:v>
                </c:pt>
                <c:pt idx="4">
                  <c:v>2.4690265486725664</c:v>
                </c:pt>
                <c:pt idx="5">
                  <c:v>2.6666666666666665</c:v>
                </c:pt>
                <c:pt idx="6">
                  <c:v>2.949740034662045</c:v>
                </c:pt>
                <c:pt idx="7">
                  <c:v>2.2165725047080977</c:v>
                </c:pt>
                <c:pt idx="8">
                  <c:v>1.4822804314329736</c:v>
                </c:pt>
                <c:pt idx="9">
                  <c:v>0.88063063063063063</c:v>
                </c:pt>
                <c:pt idx="10">
                  <c:v>1.0913043478260871</c:v>
                </c:pt>
                <c:pt idx="12">
                  <c:v>1.4906438312718047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A3-4510-AC40-7352407E2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53-4B71-BB00-B2FD21523C0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FV'!$C$635:$C$647</c:f>
              <c:numCache>
                <c:formatCode>#,##0</c:formatCode>
                <c:ptCount val="13"/>
                <c:pt idx="0">
                  <c:v>72</c:v>
                </c:pt>
                <c:pt idx="1">
                  <c:v>81</c:v>
                </c:pt>
                <c:pt idx="2">
                  <c:v>120</c:v>
                </c:pt>
                <c:pt idx="3">
                  <c:v>118</c:v>
                </c:pt>
                <c:pt idx="4">
                  <c:v>90</c:v>
                </c:pt>
                <c:pt idx="5">
                  <c:v>183</c:v>
                </c:pt>
                <c:pt idx="6">
                  <c:v>113</c:v>
                </c:pt>
                <c:pt idx="7">
                  <c:v>135</c:v>
                </c:pt>
                <c:pt idx="8">
                  <c:v>146</c:v>
                </c:pt>
                <c:pt idx="9">
                  <c:v>123</c:v>
                </c:pt>
                <c:pt idx="10">
                  <c:v>72</c:v>
                </c:pt>
                <c:pt idx="11">
                  <c:v>106</c:v>
                </c:pt>
                <c:pt idx="12">
                  <c:v>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3-4B71-BB00-B2FD21523C0F}"/>
            </c:ext>
          </c:extLst>
        </c:ser>
        <c:ser>
          <c:idx val="5"/>
          <c:order val="1"/>
          <c:tx>
            <c:strRef>
              <c:f>'Viajeros entr evol mensu FV'!$G$633:$H$633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53-4B71-BB00-B2FD21523C0F}"/>
              </c:ext>
            </c:extLst>
          </c:dPt>
          <c:val>
            <c:numRef>
              <c:f>'Viajeros entr evol mensu FV'!$G$635:$G$647</c:f>
              <c:numCache>
                <c:formatCode>#,##0</c:formatCode>
                <c:ptCount val="13"/>
                <c:pt idx="0">
                  <c:v>26</c:v>
                </c:pt>
                <c:pt idx="1">
                  <c:v>10</c:v>
                </c:pt>
                <c:pt idx="2">
                  <c:v>47</c:v>
                </c:pt>
                <c:pt idx="3">
                  <c:v>50</c:v>
                </c:pt>
                <c:pt idx="4">
                  <c:v>83</c:v>
                </c:pt>
                <c:pt idx="5">
                  <c:v>137</c:v>
                </c:pt>
                <c:pt idx="6">
                  <c:v>182</c:v>
                </c:pt>
                <c:pt idx="7">
                  <c:v>186</c:v>
                </c:pt>
                <c:pt idx="8">
                  <c:v>184</c:v>
                </c:pt>
                <c:pt idx="9">
                  <c:v>163</c:v>
                </c:pt>
                <c:pt idx="10">
                  <c:v>168</c:v>
                </c:pt>
                <c:pt idx="11">
                  <c:v>237</c:v>
                </c:pt>
                <c:pt idx="12">
                  <c:v>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3-4B71-BB00-B2FD21523C0F}"/>
            </c:ext>
          </c:extLst>
        </c:ser>
        <c:ser>
          <c:idx val="0"/>
          <c:order val="2"/>
          <c:tx>
            <c:strRef>
              <c:f>'Viajeros entr evol mensu FV'!$I$633:$J$633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53-4B71-BB00-B2FD21523C0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FV'!$I$635:$I$647</c:f>
              <c:numCache>
                <c:formatCode>#,##0</c:formatCode>
                <c:ptCount val="13"/>
                <c:pt idx="0">
                  <c:v>218</c:v>
                </c:pt>
                <c:pt idx="1">
                  <c:v>313</c:v>
                </c:pt>
                <c:pt idx="2">
                  <c:v>284</c:v>
                </c:pt>
                <c:pt idx="3">
                  <c:v>374</c:v>
                </c:pt>
                <c:pt idx="4">
                  <c:v>376</c:v>
                </c:pt>
                <c:pt idx="5">
                  <c:v>447</c:v>
                </c:pt>
                <c:pt idx="6">
                  <c:v>459</c:v>
                </c:pt>
                <c:pt idx="7">
                  <c:v>534</c:v>
                </c:pt>
                <c:pt idx="8">
                  <c:v>410</c:v>
                </c:pt>
                <c:pt idx="9">
                  <c:v>378</c:v>
                </c:pt>
                <c:pt idx="10">
                  <c:v>344</c:v>
                </c:pt>
                <c:pt idx="11">
                  <c:v>428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53-4B71-BB00-B2FD21523C0F}"/>
            </c:ext>
          </c:extLst>
        </c:ser>
        <c:ser>
          <c:idx val="1"/>
          <c:order val="3"/>
          <c:tx>
            <c:strRef>
              <c:f>'Viajeros entr evol mensu FV'!$K$633:$L$633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53-4B71-BB00-B2FD21523C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53-4B71-BB00-B2FD21523C0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FV'!$K$635:$K$647</c:f>
              <c:numCache>
                <c:formatCode>#,##0</c:formatCode>
                <c:ptCount val="13"/>
                <c:pt idx="0">
                  <c:v>299</c:v>
                </c:pt>
                <c:pt idx="1">
                  <c:v>334</c:v>
                </c:pt>
                <c:pt idx="2">
                  <c:v>335</c:v>
                </c:pt>
                <c:pt idx="3">
                  <c:v>419</c:v>
                </c:pt>
                <c:pt idx="4">
                  <c:v>520</c:v>
                </c:pt>
                <c:pt idx="5">
                  <c:v>565</c:v>
                </c:pt>
                <c:pt idx="6">
                  <c:v>488</c:v>
                </c:pt>
                <c:pt idx="7">
                  <c:v>455</c:v>
                </c:pt>
                <c:pt idx="8">
                  <c:v>405</c:v>
                </c:pt>
                <c:pt idx="9">
                  <c:v>400</c:v>
                </c:pt>
                <c:pt idx="10">
                  <c:v>307</c:v>
                </c:pt>
                <c:pt idx="12">
                  <c:v>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53-4B71-BB00-B2FD21523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53-4B71-BB00-B2FD21523C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53-4B71-BB00-B2FD21523C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53-4B71-BB00-B2FD21523C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53-4B71-BB00-B2FD21523C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53-4B71-BB00-B2FD21523C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53-4B71-BB00-B2FD21523C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53-4B71-BB00-B2FD21523C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53-4B71-BB00-B2FD21523C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53-4B71-BB00-B2FD21523C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53-4B71-BB00-B2FD21523C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53-4B71-BB00-B2FD21523C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53-4B71-BB00-B2FD21523C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53-4B71-BB00-B2FD21523C0F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FV'!$L$635:$L$647</c:f>
              <c:numCache>
                <c:formatCode>0.0%</c:formatCode>
                <c:ptCount val="13"/>
                <c:pt idx="0">
                  <c:v>0.37155963302752304</c:v>
                </c:pt>
                <c:pt idx="1">
                  <c:v>6.7092651757188593E-2</c:v>
                </c:pt>
                <c:pt idx="2">
                  <c:v>0.17957746478873249</c:v>
                </c:pt>
                <c:pt idx="3">
                  <c:v>0.1203208556149733</c:v>
                </c:pt>
                <c:pt idx="4">
                  <c:v>0.38297872340425543</c:v>
                </c:pt>
                <c:pt idx="5">
                  <c:v>0.26398210290827739</c:v>
                </c:pt>
                <c:pt idx="6">
                  <c:v>6.3180827886710311E-2</c:v>
                </c:pt>
                <c:pt idx="7">
                  <c:v>-0.14794007490636707</c:v>
                </c:pt>
                <c:pt idx="8">
                  <c:v>-1.2195121951219523E-2</c:v>
                </c:pt>
                <c:pt idx="9">
                  <c:v>5.8201058201058142E-2</c:v>
                </c:pt>
                <c:pt idx="10">
                  <c:v>-0.10755813953488369</c:v>
                </c:pt>
                <c:pt idx="12">
                  <c:v>9.427121102248015E-2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53-4B71-BB00-B2FD21523C0F}"/>
            </c:ext>
          </c:extLst>
        </c:ser>
        <c:ser>
          <c:idx val="4"/>
          <c:order val="5"/>
          <c:tx>
            <c:strRef>
              <c:f>'Viajeros entr evol mensu FV'!$M$634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FV'!$M$635:$M$647</c:f>
              <c:numCache>
                <c:formatCode>0.0%</c:formatCode>
                <c:ptCount val="13"/>
                <c:pt idx="0">
                  <c:v>3.1527777777777777</c:v>
                </c:pt>
                <c:pt idx="1">
                  <c:v>3.1234567901234565</c:v>
                </c:pt>
                <c:pt idx="2">
                  <c:v>1.7916666666666665</c:v>
                </c:pt>
                <c:pt idx="3">
                  <c:v>2.5508474576271185</c:v>
                </c:pt>
                <c:pt idx="4">
                  <c:v>4.7777777777777777</c:v>
                </c:pt>
                <c:pt idx="5">
                  <c:v>2.0874316939890711</c:v>
                </c:pt>
                <c:pt idx="6">
                  <c:v>3.3185840707964598</c:v>
                </c:pt>
                <c:pt idx="7">
                  <c:v>2.3703703703703702</c:v>
                </c:pt>
                <c:pt idx="8">
                  <c:v>1.7739726027397262</c:v>
                </c:pt>
                <c:pt idx="9">
                  <c:v>2.2520325203252032</c:v>
                </c:pt>
                <c:pt idx="10">
                  <c:v>3.2638888888888893</c:v>
                </c:pt>
                <c:pt idx="12">
                  <c:v>2.61292897047087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53-4B71-BB00-B2FD21523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F8-49AC-A3FF-896BC8DAD86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FV'!$C$660:$C$672</c:f>
              <c:numCache>
                <c:formatCode>#,##0</c:formatCode>
                <c:ptCount val="13"/>
                <c:pt idx="0">
                  <c:v>240</c:v>
                </c:pt>
                <c:pt idx="1">
                  <c:v>212</c:v>
                </c:pt>
                <c:pt idx="2">
                  <c:v>223</c:v>
                </c:pt>
                <c:pt idx="3">
                  <c:v>186</c:v>
                </c:pt>
                <c:pt idx="4">
                  <c:v>170</c:v>
                </c:pt>
                <c:pt idx="5">
                  <c:v>164</c:v>
                </c:pt>
                <c:pt idx="6">
                  <c:v>159</c:v>
                </c:pt>
                <c:pt idx="7">
                  <c:v>175</c:v>
                </c:pt>
                <c:pt idx="8">
                  <c:v>164</c:v>
                </c:pt>
                <c:pt idx="9">
                  <c:v>194</c:v>
                </c:pt>
                <c:pt idx="10">
                  <c:v>205</c:v>
                </c:pt>
                <c:pt idx="11">
                  <c:v>230</c:v>
                </c:pt>
                <c:pt idx="12">
                  <c:v>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F8-49AC-A3FF-896BC8DAD86F}"/>
            </c:ext>
          </c:extLst>
        </c:ser>
        <c:ser>
          <c:idx val="5"/>
          <c:order val="1"/>
          <c:tx>
            <c:strRef>
              <c:f>'Viajeros entr evol mensu FV'!$G$658:$H$658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F8-49AC-A3FF-896BC8DAD86F}"/>
              </c:ext>
            </c:extLst>
          </c:dPt>
          <c:val>
            <c:numRef>
              <c:f>'Viajeros entr evol mensu FV'!$G$660:$G$672</c:f>
              <c:numCache>
                <c:formatCode>#,##0</c:formatCode>
                <c:ptCount val="13"/>
                <c:pt idx="0">
                  <c:v>16</c:v>
                </c:pt>
                <c:pt idx="1">
                  <c:v>46</c:v>
                </c:pt>
                <c:pt idx="2">
                  <c:v>40</c:v>
                </c:pt>
                <c:pt idx="3">
                  <c:v>35</c:v>
                </c:pt>
                <c:pt idx="4">
                  <c:v>70</c:v>
                </c:pt>
                <c:pt idx="5">
                  <c:v>59</c:v>
                </c:pt>
                <c:pt idx="6">
                  <c:v>113</c:v>
                </c:pt>
                <c:pt idx="7">
                  <c:v>139</c:v>
                </c:pt>
                <c:pt idx="8">
                  <c:v>103</c:v>
                </c:pt>
                <c:pt idx="9">
                  <c:v>171</c:v>
                </c:pt>
                <c:pt idx="10">
                  <c:v>279</c:v>
                </c:pt>
                <c:pt idx="11">
                  <c:v>264</c:v>
                </c:pt>
                <c:pt idx="12">
                  <c:v>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F8-49AC-A3FF-896BC8DAD86F}"/>
            </c:ext>
          </c:extLst>
        </c:ser>
        <c:ser>
          <c:idx val="0"/>
          <c:order val="2"/>
          <c:tx>
            <c:strRef>
              <c:f>'Viajeros entr evol mensu FV'!$I$658:$J$658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F8-49AC-A3FF-896BC8DAD86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FV'!$I$660:$I$672</c:f>
              <c:numCache>
                <c:formatCode>#,##0</c:formatCode>
                <c:ptCount val="13"/>
                <c:pt idx="0">
                  <c:v>112</c:v>
                </c:pt>
                <c:pt idx="1">
                  <c:v>206</c:v>
                </c:pt>
                <c:pt idx="2">
                  <c:v>249</c:v>
                </c:pt>
                <c:pt idx="3">
                  <c:v>151</c:v>
                </c:pt>
                <c:pt idx="4">
                  <c:v>175</c:v>
                </c:pt>
                <c:pt idx="5">
                  <c:v>189</c:v>
                </c:pt>
                <c:pt idx="6">
                  <c:v>211</c:v>
                </c:pt>
                <c:pt idx="7">
                  <c:v>190</c:v>
                </c:pt>
                <c:pt idx="8">
                  <c:v>135</c:v>
                </c:pt>
                <c:pt idx="9">
                  <c:v>172</c:v>
                </c:pt>
                <c:pt idx="10">
                  <c:v>171</c:v>
                </c:pt>
                <c:pt idx="11">
                  <c:v>242</c:v>
                </c:pt>
                <c:pt idx="12">
                  <c:v>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F8-49AC-A3FF-896BC8DAD86F}"/>
            </c:ext>
          </c:extLst>
        </c:ser>
        <c:ser>
          <c:idx val="1"/>
          <c:order val="3"/>
          <c:tx>
            <c:strRef>
              <c:f>'Viajeros entr evol mensu FV'!$K$658:$L$658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F8-49AC-A3FF-896BC8DAD8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F8-49AC-A3FF-896BC8DAD86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FV'!$K$660:$K$672</c:f>
              <c:numCache>
                <c:formatCode>#,##0</c:formatCode>
                <c:ptCount val="13"/>
                <c:pt idx="0">
                  <c:v>178</c:v>
                </c:pt>
                <c:pt idx="1">
                  <c:v>189</c:v>
                </c:pt>
                <c:pt idx="2">
                  <c:v>256</c:v>
                </c:pt>
                <c:pt idx="3">
                  <c:v>227</c:v>
                </c:pt>
                <c:pt idx="4">
                  <c:v>185</c:v>
                </c:pt>
                <c:pt idx="5">
                  <c:v>147</c:v>
                </c:pt>
                <c:pt idx="6">
                  <c:v>233</c:v>
                </c:pt>
                <c:pt idx="7">
                  <c:v>139</c:v>
                </c:pt>
                <c:pt idx="8">
                  <c:v>122</c:v>
                </c:pt>
                <c:pt idx="9">
                  <c:v>148</c:v>
                </c:pt>
                <c:pt idx="10">
                  <c:v>166</c:v>
                </c:pt>
                <c:pt idx="12">
                  <c:v>1990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F8-49AC-A3FF-896BC8DAD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F8-49AC-A3FF-896BC8DAD8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F8-49AC-A3FF-896BC8DAD8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F8-49AC-A3FF-896BC8DAD8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F8-49AC-A3FF-896BC8DAD8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F8-49AC-A3FF-896BC8DAD8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F8-49AC-A3FF-896BC8DAD8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F8-49AC-A3FF-896BC8DAD8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F8-49AC-A3FF-896BC8DAD8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F8-49AC-A3FF-896BC8DAD8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F8-49AC-A3FF-896BC8DAD8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F8-49AC-A3FF-896BC8DAD8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F8-49AC-A3FF-896BC8DAD8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F8-49AC-A3FF-896BC8DAD86F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FV'!$L$660:$L$672</c:f>
              <c:numCache>
                <c:formatCode>0.0%</c:formatCode>
                <c:ptCount val="13"/>
                <c:pt idx="0">
                  <c:v>0.58928571428571419</c:v>
                </c:pt>
                <c:pt idx="1">
                  <c:v>-8.2524271844660158E-2</c:v>
                </c:pt>
                <c:pt idx="2">
                  <c:v>2.8112449799196693E-2</c:v>
                </c:pt>
                <c:pt idx="3">
                  <c:v>0.5033112582781456</c:v>
                </c:pt>
                <c:pt idx="4">
                  <c:v>5.7142857142857162E-2</c:v>
                </c:pt>
                <c:pt idx="5">
                  <c:v>-0.22222222222222221</c:v>
                </c:pt>
                <c:pt idx="6">
                  <c:v>0.10426540284360186</c:v>
                </c:pt>
                <c:pt idx="7">
                  <c:v>-0.26842105263157889</c:v>
                </c:pt>
                <c:pt idx="8">
                  <c:v>-9.6296296296296324E-2</c:v>
                </c:pt>
                <c:pt idx="9">
                  <c:v>-0.13953488372093026</c:v>
                </c:pt>
                <c:pt idx="10">
                  <c:v>-2.9239766081871399E-2</c:v>
                </c:pt>
                <c:pt idx="12">
                  <c:v>1.4788373278939337E-2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F8-49AC-A3FF-896BC8DAD86F}"/>
            </c:ext>
          </c:extLst>
        </c:ser>
        <c:ser>
          <c:idx val="4"/>
          <c:order val="5"/>
          <c:tx>
            <c:strRef>
              <c:f>'Viajeros entr evol mensu FV'!$M$659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FV'!$M$660:$M$672</c:f>
              <c:numCache>
                <c:formatCode>0.0%</c:formatCode>
                <c:ptCount val="13"/>
                <c:pt idx="0">
                  <c:v>-0.2583333333333333</c:v>
                </c:pt>
                <c:pt idx="1">
                  <c:v>-0.10849056603773588</c:v>
                </c:pt>
                <c:pt idx="2">
                  <c:v>0.14798206278026904</c:v>
                </c:pt>
                <c:pt idx="3">
                  <c:v>0.22043010752688175</c:v>
                </c:pt>
                <c:pt idx="4">
                  <c:v>8.8235294117646967E-2</c:v>
                </c:pt>
                <c:pt idx="5">
                  <c:v>-0.10365853658536583</c:v>
                </c:pt>
                <c:pt idx="6">
                  <c:v>0.46540880503144644</c:v>
                </c:pt>
                <c:pt idx="7">
                  <c:v>-0.20571428571428574</c:v>
                </c:pt>
                <c:pt idx="8">
                  <c:v>-0.25609756097560976</c:v>
                </c:pt>
                <c:pt idx="9">
                  <c:v>-0.23711340206185572</c:v>
                </c:pt>
                <c:pt idx="10">
                  <c:v>-0.19024390243902434</c:v>
                </c:pt>
                <c:pt idx="12">
                  <c:v>-4.8757170172084141E-2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F8-49AC-A3FF-896BC8DAD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F-45C1-AB70-964C8A9A40C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FV'!$C$684:$C$696</c:f>
              <c:numCache>
                <c:formatCode>#,##0</c:formatCode>
                <c:ptCount val="13"/>
                <c:pt idx="0">
                  <c:v>28481</c:v>
                </c:pt>
                <c:pt idx="1">
                  <c:v>26312</c:v>
                </c:pt>
                <c:pt idx="2">
                  <c:v>29481</c:v>
                </c:pt>
                <c:pt idx="3">
                  <c:v>32259</c:v>
                </c:pt>
                <c:pt idx="4">
                  <c:v>28706</c:v>
                </c:pt>
                <c:pt idx="5">
                  <c:v>29899</c:v>
                </c:pt>
                <c:pt idx="6">
                  <c:v>40326</c:v>
                </c:pt>
                <c:pt idx="7">
                  <c:v>37232</c:v>
                </c:pt>
                <c:pt idx="8">
                  <c:v>31946</c:v>
                </c:pt>
                <c:pt idx="9">
                  <c:v>30628</c:v>
                </c:pt>
                <c:pt idx="10">
                  <c:v>26330</c:v>
                </c:pt>
                <c:pt idx="11">
                  <c:v>31406</c:v>
                </c:pt>
                <c:pt idx="12">
                  <c:v>373006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F-45C1-AB70-964C8A9A40C3}"/>
            </c:ext>
          </c:extLst>
        </c:ser>
        <c:ser>
          <c:idx val="5"/>
          <c:order val="1"/>
          <c:tx>
            <c:strRef>
              <c:f>'Viajeros entr evol mensu FV'!$G$682:$H$682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F-45C1-AB70-964C8A9A40C3}"/>
              </c:ext>
            </c:extLst>
          </c:dPt>
          <c:val>
            <c:numRef>
              <c:f>'Viajeros entr evol mensu FV'!$G$684:$G$696</c:f>
              <c:numCache>
                <c:formatCode>#,##0</c:formatCode>
                <c:ptCount val="13"/>
                <c:pt idx="0">
                  <c:v>4641</c:v>
                </c:pt>
                <c:pt idx="1">
                  <c:v>3515</c:v>
                </c:pt>
                <c:pt idx="2">
                  <c:v>4631</c:v>
                </c:pt>
                <c:pt idx="3">
                  <c:v>8413</c:v>
                </c:pt>
                <c:pt idx="4">
                  <c:v>12193</c:v>
                </c:pt>
                <c:pt idx="5">
                  <c:v>12707</c:v>
                </c:pt>
                <c:pt idx="6">
                  <c:v>24587</c:v>
                </c:pt>
                <c:pt idx="7">
                  <c:v>31473</c:v>
                </c:pt>
                <c:pt idx="8">
                  <c:v>26548</c:v>
                </c:pt>
                <c:pt idx="9">
                  <c:v>29531</c:v>
                </c:pt>
                <c:pt idx="10">
                  <c:v>25978</c:v>
                </c:pt>
                <c:pt idx="11">
                  <c:v>26699</c:v>
                </c:pt>
                <c:pt idx="12">
                  <c:v>210916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F-45C1-AB70-964C8A9A40C3}"/>
            </c:ext>
          </c:extLst>
        </c:ser>
        <c:ser>
          <c:idx val="0"/>
          <c:order val="2"/>
          <c:tx>
            <c:strRef>
              <c:f>'Viajeros entr evol mensu FV'!$I$682:$J$682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F-45C1-AB70-964C8A9A40C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FV'!$I$684:$I$696</c:f>
              <c:numCache>
                <c:formatCode>#,##0</c:formatCode>
                <c:ptCount val="13"/>
                <c:pt idx="0">
                  <c:v>24070</c:v>
                </c:pt>
                <c:pt idx="1">
                  <c:v>29388</c:v>
                </c:pt>
                <c:pt idx="2">
                  <c:v>26514</c:v>
                </c:pt>
                <c:pt idx="3">
                  <c:v>28379</c:v>
                </c:pt>
                <c:pt idx="4">
                  <c:v>27533</c:v>
                </c:pt>
                <c:pt idx="5">
                  <c:v>27956</c:v>
                </c:pt>
                <c:pt idx="6">
                  <c:v>38379</c:v>
                </c:pt>
                <c:pt idx="7">
                  <c:v>41571</c:v>
                </c:pt>
                <c:pt idx="8">
                  <c:v>33718</c:v>
                </c:pt>
                <c:pt idx="9">
                  <c:v>32041</c:v>
                </c:pt>
                <c:pt idx="10">
                  <c:v>26301</c:v>
                </c:pt>
                <c:pt idx="11">
                  <c:v>31946</c:v>
                </c:pt>
                <c:pt idx="12">
                  <c:v>367796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2F-45C1-AB70-964C8A9A40C3}"/>
            </c:ext>
          </c:extLst>
        </c:ser>
        <c:ser>
          <c:idx val="1"/>
          <c:order val="3"/>
          <c:tx>
            <c:strRef>
              <c:f>'Viajeros entr evol mensu FV'!$K$682:$L$682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2F-45C1-AB70-964C8A9A40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2F-45C1-AB70-964C8A9A40C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FV'!$K$684:$K$696</c:f>
              <c:numCache>
                <c:formatCode>#,##0</c:formatCode>
                <c:ptCount val="13"/>
                <c:pt idx="0">
                  <c:v>32894</c:v>
                </c:pt>
                <c:pt idx="1">
                  <c:v>31466</c:v>
                </c:pt>
                <c:pt idx="2">
                  <c:v>29877</c:v>
                </c:pt>
                <c:pt idx="3">
                  <c:v>31620</c:v>
                </c:pt>
                <c:pt idx="4">
                  <c:v>27922</c:v>
                </c:pt>
                <c:pt idx="5">
                  <c:v>51798</c:v>
                </c:pt>
                <c:pt idx="6">
                  <c:v>39399</c:v>
                </c:pt>
                <c:pt idx="7">
                  <c:v>38307</c:v>
                </c:pt>
                <c:pt idx="8">
                  <c:v>32193</c:v>
                </c:pt>
                <c:pt idx="9">
                  <c:v>33736</c:v>
                </c:pt>
                <c:pt idx="10">
                  <c:v>33221</c:v>
                </c:pt>
                <c:pt idx="12">
                  <c:v>382433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2F-45C1-AB70-964C8A9A4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2F-45C1-AB70-964C8A9A40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2F-45C1-AB70-964C8A9A40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2F-45C1-AB70-964C8A9A40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2F-45C1-AB70-964C8A9A40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2F-45C1-AB70-964C8A9A40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2F-45C1-AB70-964C8A9A40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2F-45C1-AB70-964C8A9A40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2F-45C1-AB70-964C8A9A40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2F-45C1-AB70-964C8A9A40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2F-45C1-AB70-964C8A9A40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2F-45C1-AB70-964C8A9A40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2F-45C1-AB70-964C8A9A40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2F-45C1-AB70-964C8A9A40C3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FV'!$L$684:$L$696</c:f>
              <c:numCache>
                <c:formatCode>0.0%</c:formatCode>
                <c:ptCount val="13"/>
                <c:pt idx="0">
                  <c:v>0.36659742417947649</c:v>
                </c:pt>
                <c:pt idx="1">
                  <c:v>7.0709132979447364E-2</c:v>
                </c:pt>
                <c:pt idx="2">
                  <c:v>0.12683865127856975</c:v>
                </c:pt>
                <c:pt idx="3">
                  <c:v>0.11420416505162279</c:v>
                </c:pt>
                <c:pt idx="4">
                  <c:v>1.4128500345040429E-2</c:v>
                </c:pt>
                <c:pt idx="5">
                  <c:v>0.85284017742166252</c:v>
                </c:pt>
                <c:pt idx="6">
                  <c:v>2.657703431564129E-2</c:v>
                </c:pt>
                <c:pt idx="7">
                  <c:v>-7.8516273363642974E-2</c:v>
                </c:pt>
                <c:pt idx="8">
                  <c:v>-4.5228068094192997E-2</c:v>
                </c:pt>
                <c:pt idx="9">
                  <c:v>5.2900970631378552E-2</c:v>
                </c:pt>
                <c:pt idx="10">
                  <c:v>0.26310786662104113</c:v>
                </c:pt>
                <c:pt idx="12">
                  <c:v>0.13870180139943433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2F-45C1-AB70-964C8A9A40C3}"/>
            </c:ext>
          </c:extLst>
        </c:ser>
        <c:ser>
          <c:idx val="4"/>
          <c:order val="5"/>
          <c:tx>
            <c:strRef>
              <c:f>'Viajeros entr evol mensu FV'!$M$683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FV'!$M$684:$M$696</c:f>
              <c:numCache>
                <c:formatCode>0.0%</c:formatCode>
                <c:ptCount val="13"/>
                <c:pt idx="0">
                  <c:v>0.15494540219795661</c:v>
                </c:pt>
                <c:pt idx="1">
                  <c:v>0.19588020674977202</c:v>
                </c:pt>
                <c:pt idx="2">
                  <c:v>1.3432380177063274E-2</c:v>
                </c:pt>
                <c:pt idx="3">
                  <c:v>-1.9808425555658871E-2</c:v>
                </c:pt>
                <c:pt idx="4">
                  <c:v>-2.7311363478018547E-2</c:v>
                </c:pt>
                <c:pt idx="5">
                  <c:v>0.73243252282685045</c:v>
                </c:pt>
                <c:pt idx="6">
                  <c:v>-2.2987650647225077E-2</c:v>
                </c:pt>
                <c:pt idx="7">
                  <c:v>2.8873012462397929E-2</c:v>
                </c:pt>
                <c:pt idx="8">
                  <c:v>7.7317974081261287E-3</c:v>
                </c:pt>
                <c:pt idx="9">
                  <c:v>0.10147577380174999</c:v>
                </c:pt>
                <c:pt idx="10">
                  <c:v>0.26171667299658186</c:v>
                </c:pt>
                <c:pt idx="12">
                  <c:v>0.11953454332552704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2F-45C1-AB70-964C8A9A4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CA-454F-9CF5-4B90DA68434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FV'!$C$31:$C$43</c:f>
              <c:numCache>
                <c:formatCode>#,##0</c:formatCode>
                <c:ptCount val="13"/>
                <c:pt idx="0">
                  <c:v>7762</c:v>
                </c:pt>
                <c:pt idx="1">
                  <c:v>7784</c:v>
                </c:pt>
                <c:pt idx="2">
                  <c:v>11196</c:v>
                </c:pt>
                <c:pt idx="3">
                  <c:v>20585</c:v>
                </c:pt>
                <c:pt idx="4">
                  <c:v>18041</c:v>
                </c:pt>
                <c:pt idx="5">
                  <c:v>24783</c:v>
                </c:pt>
                <c:pt idx="6">
                  <c:v>28801</c:v>
                </c:pt>
                <c:pt idx="7">
                  <c:v>45598</c:v>
                </c:pt>
                <c:pt idx="8">
                  <c:v>24552</c:v>
                </c:pt>
                <c:pt idx="9">
                  <c:v>15463</c:v>
                </c:pt>
                <c:pt idx="10">
                  <c:v>12983</c:v>
                </c:pt>
                <c:pt idx="11">
                  <c:v>11807</c:v>
                </c:pt>
                <c:pt idx="12">
                  <c:v>229355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A-454F-9CF5-4B90DA684347}"/>
            </c:ext>
          </c:extLst>
        </c:ser>
        <c:ser>
          <c:idx val="5"/>
          <c:order val="1"/>
          <c:tx>
            <c:strRef>
              <c:f>'Viajeros entr evol mensu FV'!$G$29:$H$29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CA-454F-9CF5-4B90DA684347}"/>
              </c:ext>
            </c:extLst>
          </c:dPt>
          <c:val>
            <c:numRef>
              <c:f>'Viajeros entr evol mensu FV'!$G$31:$G$43</c:f>
              <c:numCache>
                <c:formatCode>#,##0</c:formatCode>
                <c:ptCount val="13"/>
                <c:pt idx="0">
                  <c:v>3177</c:v>
                </c:pt>
                <c:pt idx="1">
                  <c:v>2838</c:v>
                </c:pt>
                <c:pt idx="2">
                  <c:v>5084</c:v>
                </c:pt>
                <c:pt idx="3">
                  <c:v>5629</c:v>
                </c:pt>
                <c:pt idx="4">
                  <c:v>11560</c:v>
                </c:pt>
                <c:pt idx="5">
                  <c:v>15305</c:v>
                </c:pt>
                <c:pt idx="6">
                  <c:v>33610</c:v>
                </c:pt>
                <c:pt idx="7">
                  <c:v>46687</c:v>
                </c:pt>
                <c:pt idx="8">
                  <c:v>29903</c:v>
                </c:pt>
                <c:pt idx="9">
                  <c:v>22261</c:v>
                </c:pt>
                <c:pt idx="10">
                  <c:v>10295</c:v>
                </c:pt>
                <c:pt idx="11">
                  <c:v>15562</c:v>
                </c:pt>
                <c:pt idx="12">
                  <c:v>201911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CA-454F-9CF5-4B90DA684347}"/>
            </c:ext>
          </c:extLst>
        </c:ser>
        <c:ser>
          <c:idx val="0"/>
          <c:order val="2"/>
          <c:tx>
            <c:strRef>
              <c:f>'Viajeros entr evol mensu FV'!$I$29:$J$29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CA-454F-9CF5-4B90DA68434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FV'!$I$31:$I$43</c:f>
              <c:numCache>
                <c:formatCode>#,##0</c:formatCode>
                <c:ptCount val="13"/>
                <c:pt idx="0">
                  <c:v>8951</c:v>
                </c:pt>
                <c:pt idx="1">
                  <c:v>10940</c:v>
                </c:pt>
                <c:pt idx="2">
                  <c:v>11642</c:v>
                </c:pt>
                <c:pt idx="3">
                  <c:v>21447</c:v>
                </c:pt>
                <c:pt idx="4">
                  <c:v>22812</c:v>
                </c:pt>
                <c:pt idx="5">
                  <c:v>26560</c:v>
                </c:pt>
                <c:pt idx="6">
                  <c:v>31526</c:v>
                </c:pt>
                <c:pt idx="7">
                  <c:v>46928</c:v>
                </c:pt>
                <c:pt idx="8">
                  <c:v>30070</c:v>
                </c:pt>
                <c:pt idx="9">
                  <c:v>21658</c:v>
                </c:pt>
                <c:pt idx="10">
                  <c:v>14662</c:v>
                </c:pt>
                <c:pt idx="11">
                  <c:v>15237</c:v>
                </c:pt>
                <c:pt idx="12">
                  <c:v>262433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CA-454F-9CF5-4B90DA684347}"/>
            </c:ext>
          </c:extLst>
        </c:ser>
        <c:ser>
          <c:idx val="1"/>
          <c:order val="3"/>
          <c:tx>
            <c:strRef>
              <c:f>'Viajeros entr evol mensu FV'!$K$29:$L$29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CA-454F-9CF5-4B90DA6843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CA-454F-9CF5-4B90DA68434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FV'!$K$31:$K$43</c:f>
              <c:numCache>
                <c:formatCode>#,##0</c:formatCode>
                <c:ptCount val="13"/>
                <c:pt idx="0">
                  <c:v>13152</c:v>
                </c:pt>
                <c:pt idx="1">
                  <c:v>11394</c:v>
                </c:pt>
                <c:pt idx="2">
                  <c:v>14576</c:v>
                </c:pt>
                <c:pt idx="3">
                  <c:v>25873</c:v>
                </c:pt>
                <c:pt idx="4">
                  <c:v>19065</c:v>
                </c:pt>
                <c:pt idx="5">
                  <c:v>23753</c:v>
                </c:pt>
                <c:pt idx="6">
                  <c:v>31406</c:v>
                </c:pt>
                <c:pt idx="7">
                  <c:v>40853</c:v>
                </c:pt>
                <c:pt idx="8">
                  <c:v>27212</c:v>
                </c:pt>
                <c:pt idx="9">
                  <c:v>19627</c:v>
                </c:pt>
                <c:pt idx="10">
                  <c:v>14790</c:v>
                </c:pt>
                <c:pt idx="12">
                  <c:v>241701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CA-454F-9CF5-4B90DA684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CA-454F-9CF5-4B90DA6843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CA-454F-9CF5-4B90DA6843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CA-454F-9CF5-4B90DA6843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CA-454F-9CF5-4B90DA6843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CA-454F-9CF5-4B90DA6843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CA-454F-9CF5-4B90DA6843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CA-454F-9CF5-4B90DA6843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CA-454F-9CF5-4B90DA6843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CA-454F-9CF5-4B90DA6843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CA-454F-9CF5-4B90DA6843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CA-454F-9CF5-4B90DA6843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CA-454F-9CF5-4B90DA6843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CA-454F-9CF5-4B90DA684347}"/>
              </c:ext>
            </c:extLst>
          </c:dPt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FV'!$L$31:$L$43</c:f>
              <c:numCache>
                <c:formatCode>0.0%</c:formatCode>
                <c:ptCount val="13"/>
                <c:pt idx="0">
                  <c:v>0.46933303541503735</c:v>
                </c:pt>
                <c:pt idx="1">
                  <c:v>4.1499085923217605E-2</c:v>
                </c:pt>
                <c:pt idx="2">
                  <c:v>0.25201855351314206</c:v>
                </c:pt>
                <c:pt idx="3">
                  <c:v>0.20636918916398561</c:v>
                </c:pt>
                <c:pt idx="4">
                  <c:v>-0.16425565491846394</c:v>
                </c:pt>
                <c:pt idx="5">
                  <c:v>-0.10568524096385545</c:v>
                </c:pt>
                <c:pt idx="6">
                  <c:v>-3.8063820338768428E-3</c:v>
                </c:pt>
                <c:pt idx="7">
                  <c:v>-0.12945363109444252</c:v>
                </c:pt>
                <c:pt idx="8">
                  <c:v>-9.5044895244429717E-2</c:v>
                </c:pt>
                <c:pt idx="9">
                  <c:v>-9.3775971927232415E-2</c:v>
                </c:pt>
                <c:pt idx="10">
                  <c:v>8.730050470604267E-3</c:v>
                </c:pt>
                <c:pt idx="12">
                  <c:v>-2.2229324099095504E-2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CA-454F-9CF5-4B90DA684347}"/>
            </c:ext>
          </c:extLst>
        </c:ser>
        <c:ser>
          <c:idx val="4"/>
          <c:order val="5"/>
          <c:tx>
            <c:strRef>
              <c:f>'Viajeros entr evol mensu FV'!$M$30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FV'!$M$31:$M$43</c:f>
              <c:numCache>
                <c:formatCode>0.0%</c:formatCode>
                <c:ptCount val="13"/>
                <c:pt idx="0">
                  <c:v>0.69440865756248393</c:v>
                </c:pt>
                <c:pt idx="1">
                  <c:v>0.46377183967112035</c:v>
                </c:pt>
                <c:pt idx="2">
                  <c:v>0.30189353340478742</c:v>
                </c:pt>
                <c:pt idx="3">
                  <c:v>0.25688608209861541</c:v>
                </c:pt>
                <c:pt idx="4">
                  <c:v>5.6759603126212532E-2</c:v>
                </c:pt>
                <c:pt idx="5">
                  <c:v>-4.156074728644632E-2</c:v>
                </c:pt>
                <c:pt idx="6">
                  <c:v>9.0448248324710878E-2</c:v>
                </c:pt>
                <c:pt idx="7">
                  <c:v>-0.10406158164831791</c:v>
                </c:pt>
                <c:pt idx="8">
                  <c:v>0.10834147930922122</c:v>
                </c:pt>
                <c:pt idx="9">
                  <c:v>0.26928797775334679</c:v>
                </c:pt>
                <c:pt idx="10">
                  <c:v>0.13918200724023722</c:v>
                </c:pt>
                <c:pt idx="12">
                  <c:v>0.11102377406365482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CA-454F-9CF5-4B90DA684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B8-46FF-ADD1-7DDBF576D3C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FV'!$C$53:$C$65</c:f>
              <c:numCache>
                <c:formatCode>#,##0</c:formatCode>
                <c:ptCount val="13"/>
                <c:pt idx="0">
                  <c:v>4523</c:v>
                </c:pt>
                <c:pt idx="1">
                  <c:v>4196</c:v>
                </c:pt>
                <c:pt idx="2">
                  <c:v>5816</c:v>
                </c:pt>
                <c:pt idx="3">
                  <c:v>8672</c:v>
                </c:pt>
                <c:pt idx="4">
                  <c:v>8430</c:v>
                </c:pt>
                <c:pt idx="5">
                  <c:v>12448</c:v>
                </c:pt>
                <c:pt idx="6">
                  <c:v>14932</c:v>
                </c:pt>
                <c:pt idx="7">
                  <c:v>19975</c:v>
                </c:pt>
                <c:pt idx="8">
                  <c:v>11830</c:v>
                </c:pt>
                <c:pt idx="9">
                  <c:v>7179</c:v>
                </c:pt>
                <c:pt idx="10">
                  <c:v>6079</c:v>
                </c:pt>
                <c:pt idx="11">
                  <c:v>6453</c:v>
                </c:pt>
                <c:pt idx="12">
                  <c:v>110533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B8-46FF-ADD1-7DDBF576D3C5}"/>
            </c:ext>
          </c:extLst>
        </c:ser>
        <c:ser>
          <c:idx val="5"/>
          <c:order val="1"/>
          <c:tx>
            <c:strRef>
              <c:f>'Viajeros entr evol mensu FV'!$G$51:$H$51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B8-46FF-ADD1-7DDBF576D3C5}"/>
              </c:ext>
            </c:extLst>
          </c:dPt>
          <c:val>
            <c:numRef>
              <c:f>'Viajeros entr evol mensu FV'!$G$53:$G$65</c:f>
              <c:numCache>
                <c:formatCode>#,##0</c:formatCode>
                <c:ptCount val="13"/>
                <c:pt idx="0">
                  <c:v>1633</c:v>
                </c:pt>
                <c:pt idx="1">
                  <c:v>1403</c:v>
                </c:pt>
                <c:pt idx="2">
                  <c:v>2290</c:v>
                </c:pt>
                <c:pt idx="3">
                  <c:v>2559</c:v>
                </c:pt>
                <c:pt idx="4">
                  <c:v>5768</c:v>
                </c:pt>
                <c:pt idx="5">
                  <c:v>7777</c:v>
                </c:pt>
                <c:pt idx="6">
                  <c:v>16512</c:v>
                </c:pt>
                <c:pt idx="7">
                  <c:v>21618</c:v>
                </c:pt>
                <c:pt idx="8">
                  <c:v>13843</c:v>
                </c:pt>
                <c:pt idx="9">
                  <c:v>10518</c:v>
                </c:pt>
                <c:pt idx="10">
                  <c:v>6452</c:v>
                </c:pt>
                <c:pt idx="11">
                  <c:v>8754</c:v>
                </c:pt>
                <c:pt idx="12">
                  <c:v>99127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B8-46FF-ADD1-7DDBF576D3C5}"/>
            </c:ext>
          </c:extLst>
        </c:ser>
        <c:ser>
          <c:idx val="0"/>
          <c:order val="2"/>
          <c:tx>
            <c:strRef>
              <c:f>'Viajeros entr evol mensu FV'!$I$51:$J$51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B8-46FF-ADD1-7DDBF576D3C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FV'!$I$53:$I$65</c:f>
              <c:numCache>
                <c:formatCode>#,##0</c:formatCode>
                <c:ptCount val="13"/>
                <c:pt idx="0">
                  <c:v>5380</c:v>
                </c:pt>
                <c:pt idx="1">
                  <c:v>5523</c:v>
                </c:pt>
                <c:pt idx="2">
                  <c:v>6055</c:v>
                </c:pt>
                <c:pt idx="3">
                  <c:v>9234</c:v>
                </c:pt>
                <c:pt idx="4">
                  <c:v>10586</c:v>
                </c:pt>
                <c:pt idx="5">
                  <c:v>13339</c:v>
                </c:pt>
                <c:pt idx="6">
                  <c:v>16400</c:v>
                </c:pt>
                <c:pt idx="7">
                  <c:v>19255</c:v>
                </c:pt>
                <c:pt idx="8">
                  <c:v>12857</c:v>
                </c:pt>
                <c:pt idx="9">
                  <c:v>11119</c:v>
                </c:pt>
                <c:pt idx="10">
                  <c:v>7576</c:v>
                </c:pt>
                <c:pt idx="11">
                  <c:v>9074</c:v>
                </c:pt>
                <c:pt idx="12">
                  <c:v>126398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B8-46FF-ADD1-7DDBF576D3C5}"/>
            </c:ext>
          </c:extLst>
        </c:ser>
        <c:ser>
          <c:idx val="1"/>
          <c:order val="3"/>
          <c:tx>
            <c:strRef>
              <c:f>'Viajeros entr evol mensu FV'!$K$51:$L$51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B8-46FF-ADD1-7DDBF576D3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4B8-46FF-ADD1-7DDBF576D3C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FV'!$K$53:$K$65</c:f>
              <c:numCache>
                <c:formatCode>#,##0</c:formatCode>
                <c:ptCount val="13"/>
                <c:pt idx="0">
                  <c:v>7613</c:v>
                </c:pt>
                <c:pt idx="1">
                  <c:v>7142</c:v>
                </c:pt>
                <c:pt idx="2">
                  <c:v>8396</c:v>
                </c:pt>
                <c:pt idx="3">
                  <c:v>11032</c:v>
                </c:pt>
                <c:pt idx="4">
                  <c:v>10154</c:v>
                </c:pt>
                <c:pt idx="5">
                  <c:v>12022</c:v>
                </c:pt>
                <c:pt idx="6">
                  <c:v>15211</c:v>
                </c:pt>
                <c:pt idx="7">
                  <c:v>17698</c:v>
                </c:pt>
                <c:pt idx="8">
                  <c:v>12222</c:v>
                </c:pt>
                <c:pt idx="9">
                  <c:v>9362</c:v>
                </c:pt>
                <c:pt idx="10">
                  <c:v>8257</c:v>
                </c:pt>
                <c:pt idx="12">
                  <c:v>119109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4B8-46FF-ADD1-7DDBF576D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B8-46FF-ADD1-7DDBF576D3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B8-46FF-ADD1-7DDBF576D3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B8-46FF-ADD1-7DDBF576D3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B8-46FF-ADD1-7DDBF576D3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B8-46FF-ADD1-7DDBF576D3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B8-46FF-ADD1-7DDBF576D3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B8-46FF-ADD1-7DDBF576D3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B8-46FF-ADD1-7DDBF576D3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B8-46FF-ADD1-7DDBF576D3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B8-46FF-ADD1-7DDBF576D3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B8-46FF-ADD1-7DDBF576D3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B8-46FF-ADD1-7DDBF576D3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B8-46FF-ADD1-7DDBF576D3C5}"/>
              </c:ext>
            </c:extLst>
          </c:dPt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FV'!$L$53:$L$65</c:f>
              <c:numCache>
                <c:formatCode>0.0%</c:formatCode>
                <c:ptCount val="13"/>
                <c:pt idx="0">
                  <c:v>0.4150557620817843</c:v>
                </c:pt>
                <c:pt idx="1">
                  <c:v>0.29313778743436547</c:v>
                </c:pt>
                <c:pt idx="2">
                  <c:v>0.38662262592898422</c:v>
                </c:pt>
                <c:pt idx="3">
                  <c:v>0.19471518301927659</c:v>
                </c:pt>
                <c:pt idx="4">
                  <c:v>-4.0808615152087668E-2</c:v>
                </c:pt>
                <c:pt idx="5">
                  <c:v>-9.8733038458655109E-2</c:v>
                </c:pt>
                <c:pt idx="6">
                  <c:v>-7.2500000000000009E-2</c:v>
                </c:pt>
                <c:pt idx="7">
                  <c:v>-8.0862113736691721E-2</c:v>
                </c:pt>
                <c:pt idx="8">
                  <c:v>-4.9389437660418478E-2</c:v>
                </c:pt>
                <c:pt idx="9">
                  <c:v>-0.15801780735677673</c:v>
                </c:pt>
                <c:pt idx="10">
                  <c:v>8.9889123548046568E-2</c:v>
                </c:pt>
                <c:pt idx="12">
                  <c:v>1.5214278408509863E-2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B8-46FF-ADD1-7DDBF576D3C5}"/>
            </c:ext>
          </c:extLst>
        </c:ser>
        <c:ser>
          <c:idx val="4"/>
          <c:order val="5"/>
          <c:tx>
            <c:strRef>
              <c:f>'Viajeros entr evol mensu FV'!$M$52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FV'!$M$53:$M$65</c:f>
              <c:numCache>
                <c:formatCode>0.0%</c:formatCode>
                <c:ptCount val="13"/>
                <c:pt idx="0">
                  <c:v>0.68317488392659742</c:v>
                </c:pt>
                <c:pt idx="1">
                  <c:v>0.70209723546234515</c:v>
                </c:pt>
                <c:pt idx="2">
                  <c:v>0.44360385144429171</c:v>
                </c:pt>
                <c:pt idx="3">
                  <c:v>0.27214022140221394</c:v>
                </c:pt>
                <c:pt idx="4">
                  <c:v>0.20450771055753258</c:v>
                </c:pt>
                <c:pt idx="5">
                  <c:v>-3.4222365038560465E-2</c:v>
                </c:pt>
                <c:pt idx="6">
                  <c:v>1.8684703991427742E-2</c:v>
                </c:pt>
                <c:pt idx="7">
                  <c:v>-0.11399249061326655</c:v>
                </c:pt>
                <c:pt idx="8">
                  <c:v>3.3136094674556249E-2</c:v>
                </c:pt>
                <c:pt idx="9">
                  <c:v>0.30408134837721135</c:v>
                </c:pt>
                <c:pt idx="10">
                  <c:v>0.35828261227175529</c:v>
                </c:pt>
                <c:pt idx="12">
                  <c:v>0.14439853958493476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B8-46FF-ADD1-7DDBF576D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3E-4BBB-83D8-C77798D3B70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FV'!$C$75:$C$87</c:f>
              <c:numCache>
                <c:formatCode>#,##0</c:formatCode>
                <c:ptCount val="13"/>
                <c:pt idx="0">
                  <c:v>3239</c:v>
                </c:pt>
                <c:pt idx="1">
                  <c:v>3588</c:v>
                </c:pt>
                <c:pt idx="2">
                  <c:v>5380</c:v>
                </c:pt>
                <c:pt idx="3">
                  <c:v>11913</c:v>
                </c:pt>
                <c:pt idx="4">
                  <c:v>9611</c:v>
                </c:pt>
                <c:pt idx="5">
                  <c:v>12335</c:v>
                </c:pt>
                <c:pt idx="6">
                  <c:v>13869</c:v>
                </c:pt>
                <c:pt idx="7">
                  <c:v>25623</c:v>
                </c:pt>
                <c:pt idx="8">
                  <c:v>12722</c:v>
                </c:pt>
                <c:pt idx="9">
                  <c:v>8284</c:v>
                </c:pt>
                <c:pt idx="10">
                  <c:v>6904</c:v>
                </c:pt>
                <c:pt idx="11">
                  <c:v>5354</c:v>
                </c:pt>
                <c:pt idx="12">
                  <c:v>118822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3E-4BBB-83D8-C77798D3B70E}"/>
            </c:ext>
          </c:extLst>
        </c:ser>
        <c:ser>
          <c:idx val="5"/>
          <c:order val="1"/>
          <c:tx>
            <c:strRef>
              <c:f>'Viajeros entr evol mensu FV'!$G$73:$H$73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3E-4BBB-83D8-C77798D3B70E}"/>
              </c:ext>
            </c:extLst>
          </c:dPt>
          <c:val>
            <c:numRef>
              <c:f>'Viajeros entr evol mensu FV'!$G$75:$G$87</c:f>
              <c:numCache>
                <c:formatCode>#,##0</c:formatCode>
                <c:ptCount val="13"/>
                <c:pt idx="0">
                  <c:v>1544</c:v>
                </c:pt>
                <c:pt idx="1">
                  <c:v>1435</c:v>
                </c:pt>
                <c:pt idx="2">
                  <c:v>2794</c:v>
                </c:pt>
                <c:pt idx="3">
                  <c:v>3070</c:v>
                </c:pt>
                <c:pt idx="4">
                  <c:v>5792</c:v>
                </c:pt>
                <c:pt idx="5">
                  <c:v>7528</c:v>
                </c:pt>
                <c:pt idx="6">
                  <c:v>17098</c:v>
                </c:pt>
                <c:pt idx="7">
                  <c:v>25069</c:v>
                </c:pt>
                <c:pt idx="8">
                  <c:v>16060</c:v>
                </c:pt>
                <c:pt idx="9">
                  <c:v>11743</c:v>
                </c:pt>
                <c:pt idx="10">
                  <c:v>3843</c:v>
                </c:pt>
                <c:pt idx="11">
                  <c:v>6808</c:v>
                </c:pt>
                <c:pt idx="12">
                  <c:v>102784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3E-4BBB-83D8-C77798D3B70E}"/>
            </c:ext>
          </c:extLst>
        </c:ser>
        <c:ser>
          <c:idx val="0"/>
          <c:order val="2"/>
          <c:tx>
            <c:strRef>
              <c:f>'Viajeros entr evol mensu FV'!$I$73:$J$73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3E-4BBB-83D8-C77798D3B70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FV'!$I$75:$I$87</c:f>
              <c:numCache>
                <c:formatCode>#,##0</c:formatCode>
                <c:ptCount val="13"/>
                <c:pt idx="0">
                  <c:v>3571</c:v>
                </c:pt>
                <c:pt idx="1">
                  <c:v>5417</c:v>
                </c:pt>
                <c:pt idx="2">
                  <c:v>5587</c:v>
                </c:pt>
                <c:pt idx="3">
                  <c:v>12213</c:v>
                </c:pt>
                <c:pt idx="4">
                  <c:v>12226</c:v>
                </c:pt>
                <c:pt idx="5">
                  <c:v>13221</c:v>
                </c:pt>
                <c:pt idx="6">
                  <c:v>15126</c:v>
                </c:pt>
                <c:pt idx="7">
                  <c:v>27673</c:v>
                </c:pt>
                <c:pt idx="8">
                  <c:v>17213</c:v>
                </c:pt>
                <c:pt idx="9">
                  <c:v>10539</c:v>
                </c:pt>
                <c:pt idx="10">
                  <c:v>7086</c:v>
                </c:pt>
                <c:pt idx="11">
                  <c:v>6163</c:v>
                </c:pt>
                <c:pt idx="12">
                  <c:v>136035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3E-4BBB-83D8-C77798D3B70E}"/>
            </c:ext>
          </c:extLst>
        </c:ser>
        <c:ser>
          <c:idx val="1"/>
          <c:order val="3"/>
          <c:tx>
            <c:strRef>
              <c:f>'Viajeros entr evol mensu FV'!$K$73:$L$73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3E-4BBB-83D8-C77798D3B7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3E-4BBB-83D8-C77798D3B70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FV'!$K$75:$K$87</c:f>
              <c:numCache>
                <c:formatCode>#,##0</c:formatCode>
                <c:ptCount val="13"/>
                <c:pt idx="0">
                  <c:v>5539</c:v>
                </c:pt>
                <c:pt idx="1">
                  <c:v>4252</c:v>
                </c:pt>
                <c:pt idx="2">
                  <c:v>6180</c:v>
                </c:pt>
                <c:pt idx="3">
                  <c:v>14841</c:v>
                </c:pt>
                <c:pt idx="4">
                  <c:v>8911</c:v>
                </c:pt>
                <c:pt idx="5">
                  <c:v>11731</c:v>
                </c:pt>
                <c:pt idx="6">
                  <c:v>16195</c:v>
                </c:pt>
                <c:pt idx="7">
                  <c:v>23155</c:v>
                </c:pt>
                <c:pt idx="8">
                  <c:v>14990</c:v>
                </c:pt>
                <c:pt idx="9">
                  <c:v>10265</c:v>
                </c:pt>
                <c:pt idx="10">
                  <c:v>6533</c:v>
                </c:pt>
                <c:pt idx="12">
                  <c:v>122592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3E-4BBB-83D8-C77798D3B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3E-4BBB-83D8-C77798D3B7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3E-4BBB-83D8-C77798D3B7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3E-4BBB-83D8-C77798D3B7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3E-4BBB-83D8-C77798D3B7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3E-4BBB-83D8-C77798D3B7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3E-4BBB-83D8-C77798D3B7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3E-4BBB-83D8-C77798D3B7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3E-4BBB-83D8-C77798D3B7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3E-4BBB-83D8-C77798D3B7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3E-4BBB-83D8-C77798D3B7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3E-4BBB-83D8-C77798D3B7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3E-4BBB-83D8-C77798D3B7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3E-4BBB-83D8-C77798D3B70E}"/>
              </c:ext>
            </c:extLst>
          </c:dPt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FV'!$L$75:$L$87</c:f>
              <c:numCache>
                <c:formatCode>0.0%</c:formatCode>
                <c:ptCount val="13"/>
                <c:pt idx="0">
                  <c:v>0.55110613273592834</c:v>
                </c:pt>
                <c:pt idx="1">
                  <c:v>-0.21506368838840684</c:v>
                </c:pt>
                <c:pt idx="2">
                  <c:v>0.10613925183461603</c:v>
                </c:pt>
                <c:pt idx="3">
                  <c:v>0.21518054532055997</c:v>
                </c:pt>
                <c:pt idx="4">
                  <c:v>-0.27114346474725992</c:v>
                </c:pt>
                <c:pt idx="5">
                  <c:v>-0.11269949323046669</c:v>
                </c:pt>
                <c:pt idx="6">
                  <c:v>7.0673013354489056E-2</c:v>
                </c:pt>
                <c:pt idx="7">
                  <c:v>-0.16326383117117771</c:v>
                </c:pt>
                <c:pt idx="8">
                  <c:v>-0.12914657526288276</c:v>
                </c:pt>
                <c:pt idx="9">
                  <c:v>-2.5998671600721113E-2</c:v>
                </c:pt>
                <c:pt idx="10">
                  <c:v>-7.804120801580583E-2</c:v>
                </c:pt>
                <c:pt idx="12">
                  <c:v>-5.6055192805223641E-2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3E-4BBB-83D8-C77798D3B70E}"/>
            </c:ext>
          </c:extLst>
        </c:ser>
        <c:ser>
          <c:idx val="4"/>
          <c:order val="5"/>
          <c:tx>
            <c:strRef>
              <c:f>'Viajeros entr evol mensu FV'!$M$74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FV'!$M$75:$M$87</c:f>
              <c:numCache>
                <c:formatCode>0.0%</c:formatCode>
                <c:ptCount val="13"/>
                <c:pt idx="0">
                  <c:v>0.71009570855202231</c:v>
                </c:pt>
                <c:pt idx="1">
                  <c:v>0.18506131549609806</c:v>
                </c:pt>
                <c:pt idx="2">
                  <c:v>0.14869888475836435</c:v>
                </c:pt>
                <c:pt idx="3">
                  <c:v>0.24578191891211287</c:v>
                </c:pt>
                <c:pt idx="4">
                  <c:v>-7.2833211944646759E-2</c:v>
                </c:pt>
                <c:pt idx="5">
                  <c:v>-4.8966355897851588E-2</c:v>
                </c:pt>
                <c:pt idx="6">
                  <c:v>0.16771216381858811</c:v>
                </c:pt>
                <c:pt idx="7">
                  <c:v>-9.6319712758068943E-2</c:v>
                </c:pt>
                <c:pt idx="8">
                  <c:v>0.17827385631190062</c:v>
                </c:pt>
                <c:pt idx="9">
                  <c:v>0.23913568324480927</c:v>
                </c:pt>
                <c:pt idx="10">
                  <c:v>-5.3736964078794913E-2</c:v>
                </c:pt>
                <c:pt idx="12">
                  <c:v>8.0410335953749135E-2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3E-4BBB-83D8-C77798D3B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34-4905-ADB2-BEAD597DF4E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FV'!$C$97:$C$109</c:f>
              <c:numCache>
                <c:formatCode>#,##0</c:formatCode>
                <c:ptCount val="13"/>
                <c:pt idx="0">
                  <c:v>122334</c:v>
                </c:pt>
                <c:pt idx="1">
                  <c:v>117986</c:v>
                </c:pt>
                <c:pt idx="2">
                  <c:v>142052</c:v>
                </c:pt>
                <c:pt idx="3">
                  <c:v>135974</c:v>
                </c:pt>
                <c:pt idx="4">
                  <c:v>111655</c:v>
                </c:pt>
                <c:pt idx="5">
                  <c:v>122610</c:v>
                </c:pt>
                <c:pt idx="6">
                  <c:v>131578</c:v>
                </c:pt>
                <c:pt idx="7">
                  <c:v>131792</c:v>
                </c:pt>
                <c:pt idx="8">
                  <c:v>123139</c:v>
                </c:pt>
                <c:pt idx="9">
                  <c:v>142380</c:v>
                </c:pt>
                <c:pt idx="10">
                  <c:v>122523</c:v>
                </c:pt>
                <c:pt idx="11">
                  <c:v>121563</c:v>
                </c:pt>
                <c:pt idx="12">
                  <c:v>1525586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4-4905-ADB2-BEAD597DF4E1}"/>
            </c:ext>
          </c:extLst>
        </c:ser>
        <c:ser>
          <c:idx val="5"/>
          <c:order val="1"/>
          <c:tx>
            <c:strRef>
              <c:f>'Viajeros entr evol mensu FV'!$G$95:$H$95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34-4905-ADB2-BEAD597DF4E1}"/>
              </c:ext>
            </c:extLst>
          </c:dPt>
          <c:val>
            <c:numRef>
              <c:f>'Viajeros entr evol mensu FV'!$G$97:$G$109</c:f>
              <c:numCache>
                <c:formatCode>#,##0</c:formatCode>
                <c:ptCount val="13"/>
                <c:pt idx="0">
                  <c:v>14076</c:v>
                </c:pt>
                <c:pt idx="1">
                  <c:v>9757</c:v>
                </c:pt>
                <c:pt idx="2">
                  <c:v>15546</c:v>
                </c:pt>
                <c:pt idx="3">
                  <c:v>18128</c:v>
                </c:pt>
                <c:pt idx="4">
                  <c:v>31616</c:v>
                </c:pt>
                <c:pt idx="5">
                  <c:v>40056</c:v>
                </c:pt>
                <c:pt idx="6">
                  <c:v>76243</c:v>
                </c:pt>
                <c:pt idx="7">
                  <c:v>98518</c:v>
                </c:pt>
                <c:pt idx="8">
                  <c:v>91630</c:v>
                </c:pt>
                <c:pt idx="9">
                  <c:v>136767</c:v>
                </c:pt>
                <c:pt idx="10">
                  <c:v>125743</c:v>
                </c:pt>
                <c:pt idx="11">
                  <c:v>104389</c:v>
                </c:pt>
                <c:pt idx="12">
                  <c:v>762469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34-4905-ADB2-BEAD597DF4E1}"/>
            </c:ext>
          </c:extLst>
        </c:ser>
        <c:ser>
          <c:idx val="0"/>
          <c:order val="2"/>
          <c:tx>
            <c:strRef>
              <c:f>'Viajeros entr evol mensu FV'!$I$95:$J$95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34-4905-ADB2-BEAD597DF4E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FV'!$I$97:$I$109</c:f>
              <c:numCache>
                <c:formatCode>#,##0</c:formatCode>
                <c:ptCount val="13"/>
                <c:pt idx="0">
                  <c:v>80995</c:v>
                </c:pt>
                <c:pt idx="1">
                  <c:v>119623</c:v>
                </c:pt>
                <c:pt idx="2">
                  <c:v>134857</c:v>
                </c:pt>
                <c:pt idx="3">
                  <c:v>139624</c:v>
                </c:pt>
                <c:pt idx="4">
                  <c:v>113604</c:v>
                </c:pt>
                <c:pt idx="5">
                  <c:v>120413</c:v>
                </c:pt>
                <c:pt idx="6">
                  <c:v>144683</c:v>
                </c:pt>
                <c:pt idx="7">
                  <c:v>152580</c:v>
                </c:pt>
                <c:pt idx="8">
                  <c:v>133288</c:v>
                </c:pt>
                <c:pt idx="9">
                  <c:v>153610</c:v>
                </c:pt>
                <c:pt idx="10">
                  <c:v>132779</c:v>
                </c:pt>
                <c:pt idx="11">
                  <c:v>135721</c:v>
                </c:pt>
                <c:pt idx="12">
                  <c:v>1561777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34-4905-ADB2-BEAD597DF4E1}"/>
            </c:ext>
          </c:extLst>
        </c:ser>
        <c:ser>
          <c:idx val="1"/>
          <c:order val="3"/>
          <c:tx>
            <c:strRef>
              <c:f>'Viajeros entr evol mensu FV'!$K$95:$L$95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34-4905-ADB2-BEAD597DF4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34-4905-ADB2-BEAD597DF4E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FV'!$K$97:$K$109</c:f>
              <c:numCache>
                <c:formatCode>#,##0</c:formatCode>
                <c:ptCount val="13"/>
                <c:pt idx="0">
                  <c:v>126118</c:v>
                </c:pt>
                <c:pt idx="1">
                  <c:v>136659</c:v>
                </c:pt>
                <c:pt idx="2">
                  <c:v>149257</c:v>
                </c:pt>
                <c:pt idx="3">
                  <c:v>142738</c:v>
                </c:pt>
                <c:pt idx="4">
                  <c:v>122687</c:v>
                </c:pt>
                <c:pt idx="5">
                  <c:v>133162</c:v>
                </c:pt>
                <c:pt idx="6">
                  <c:v>143036</c:v>
                </c:pt>
                <c:pt idx="7">
                  <c:v>146183</c:v>
                </c:pt>
                <c:pt idx="8">
                  <c:v>135026</c:v>
                </c:pt>
                <c:pt idx="9">
                  <c:v>152307</c:v>
                </c:pt>
                <c:pt idx="10">
                  <c:v>147282</c:v>
                </c:pt>
                <c:pt idx="12">
                  <c:v>1534455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34-4905-ADB2-BEAD597DF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34-4905-ADB2-BEAD597DF4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34-4905-ADB2-BEAD597DF4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34-4905-ADB2-BEAD597DF4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34-4905-ADB2-BEAD597DF4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34-4905-ADB2-BEAD597DF4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34-4905-ADB2-BEAD597DF4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34-4905-ADB2-BEAD597DF4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34-4905-ADB2-BEAD597DF4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34-4905-ADB2-BEAD597DF4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34-4905-ADB2-BEAD597DF4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34-4905-ADB2-BEAD597DF4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34-4905-ADB2-BEAD597DF4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34-4905-ADB2-BEAD597DF4E1}"/>
              </c:ext>
            </c:extLst>
          </c:dPt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FV'!$L$97:$L$109</c:f>
              <c:numCache>
                <c:formatCode>0.0%</c:formatCode>
                <c:ptCount val="13"/>
                <c:pt idx="0">
                  <c:v>0.55710846348540044</c:v>
                </c:pt>
                <c:pt idx="1">
                  <c:v>0.14241408424801261</c:v>
                </c:pt>
                <c:pt idx="2">
                  <c:v>0.10677977413111672</c:v>
                </c:pt>
                <c:pt idx="3">
                  <c:v>2.2302755973185207E-2</c:v>
                </c:pt>
                <c:pt idx="4">
                  <c:v>7.995317066300478E-2</c:v>
                </c:pt>
                <c:pt idx="5">
                  <c:v>0.10587727238753297</c:v>
                </c:pt>
                <c:pt idx="6">
                  <c:v>-1.138350739202254E-2</c:v>
                </c:pt>
                <c:pt idx="7">
                  <c:v>-4.1925547253899631E-2</c:v>
                </c:pt>
                <c:pt idx="8">
                  <c:v>1.3039433407358469E-2</c:v>
                </c:pt>
                <c:pt idx="9">
                  <c:v>-8.4825206692272781E-3</c:v>
                </c:pt>
                <c:pt idx="10">
                  <c:v>0.1092266096295349</c:v>
                </c:pt>
                <c:pt idx="12">
                  <c:v>7.6013143943856276E-2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34-4905-ADB2-BEAD597DF4E1}"/>
            </c:ext>
          </c:extLst>
        </c:ser>
        <c:ser>
          <c:idx val="4"/>
          <c:order val="5"/>
          <c:tx>
            <c:strRef>
              <c:f>'Viajeros entr evol mensu FV'!$M$96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FV'!$M$97:$M$109</c:f>
              <c:numCache>
                <c:formatCode>0.0%</c:formatCode>
                <c:ptCount val="13"/>
                <c:pt idx="0">
                  <c:v>3.0931711543806362E-2</c:v>
                </c:pt>
                <c:pt idx="1">
                  <c:v>0.15826453986066147</c:v>
                </c:pt>
                <c:pt idx="2">
                  <c:v>5.0720862782642984E-2</c:v>
                </c:pt>
                <c:pt idx="3">
                  <c:v>4.9744804153735167E-2</c:v>
                </c:pt>
                <c:pt idx="4">
                  <c:v>9.8804352693564912E-2</c:v>
                </c:pt>
                <c:pt idx="5">
                  <c:v>8.6061495799690135E-2</c:v>
                </c:pt>
                <c:pt idx="6">
                  <c:v>8.7081426986274302E-2</c:v>
                </c:pt>
                <c:pt idx="7">
                  <c:v>0.10919479179312863</c:v>
                </c:pt>
                <c:pt idx="8">
                  <c:v>9.6533186074273747E-2</c:v>
                </c:pt>
                <c:pt idx="9">
                  <c:v>6.9721871049304607E-2</c:v>
                </c:pt>
                <c:pt idx="10">
                  <c:v>0.2020763448495384</c:v>
                </c:pt>
                <c:pt idx="12">
                  <c:v>9.2898763054451328E-2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34-4905-ADB2-BEAD597DF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D0-4A04-A829-640024ADD25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FV'!$C$119:$C$131</c:f>
              <c:numCache>
                <c:formatCode>#,##0</c:formatCode>
                <c:ptCount val="13"/>
                <c:pt idx="0">
                  <c:v>32588</c:v>
                </c:pt>
                <c:pt idx="1">
                  <c:v>33454</c:v>
                </c:pt>
                <c:pt idx="2">
                  <c:v>41058</c:v>
                </c:pt>
                <c:pt idx="3">
                  <c:v>35198</c:v>
                </c:pt>
                <c:pt idx="4">
                  <c:v>32539</c:v>
                </c:pt>
                <c:pt idx="5">
                  <c:v>36721</c:v>
                </c:pt>
                <c:pt idx="6">
                  <c:v>34482</c:v>
                </c:pt>
                <c:pt idx="7">
                  <c:v>35645</c:v>
                </c:pt>
                <c:pt idx="8">
                  <c:v>31187</c:v>
                </c:pt>
                <c:pt idx="9">
                  <c:v>33100</c:v>
                </c:pt>
                <c:pt idx="10">
                  <c:v>26397</c:v>
                </c:pt>
                <c:pt idx="11">
                  <c:v>27329</c:v>
                </c:pt>
                <c:pt idx="12">
                  <c:v>399698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0-4A04-A829-640024ADD251}"/>
            </c:ext>
          </c:extLst>
        </c:ser>
        <c:ser>
          <c:idx val="5"/>
          <c:order val="1"/>
          <c:tx>
            <c:strRef>
              <c:f>'Viajeros entr evol mensu FV'!$G$117:$H$117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D0-4A04-A829-640024ADD251}"/>
              </c:ext>
            </c:extLst>
          </c:dPt>
          <c:val>
            <c:numRef>
              <c:f>'Viajeros entr evol mensu FV'!$G$119:$G$131</c:f>
              <c:numCache>
                <c:formatCode>#,##0</c:formatCode>
                <c:ptCount val="13"/>
                <c:pt idx="0">
                  <c:v>446</c:v>
                </c:pt>
                <c:pt idx="1">
                  <c:v>189</c:v>
                </c:pt>
                <c:pt idx="2">
                  <c:v>158</c:v>
                </c:pt>
                <c:pt idx="3">
                  <c:v>137</c:v>
                </c:pt>
                <c:pt idx="4">
                  <c:v>215</c:v>
                </c:pt>
                <c:pt idx="5">
                  <c:v>635</c:v>
                </c:pt>
                <c:pt idx="6">
                  <c:v>3824</c:v>
                </c:pt>
                <c:pt idx="7">
                  <c:v>12968</c:v>
                </c:pt>
                <c:pt idx="8">
                  <c:v>14428</c:v>
                </c:pt>
                <c:pt idx="9">
                  <c:v>26985</c:v>
                </c:pt>
                <c:pt idx="10">
                  <c:v>24304</c:v>
                </c:pt>
                <c:pt idx="11">
                  <c:v>16399</c:v>
                </c:pt>
                <c:pt idx="12">
                  <c:v>100688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0-4A04-A829-640024ADD251}"/>
            </c:ext>
          </c:extLst>
        </c:ser>
        <c:ser>
          <c:idx val="0"/>
          <c:order val="2"/>
          <c:tx>
            <c:strRef>
              <c:f>'Viajeros entr evol mensu FV'!$I$117:$J$117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D0-4A04-A829-640024ADD25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FV'!$I$119:$I$131</c:f>
              <c:numCache>
                <c:formatCode>#,##0</c:formatCode>
                <c:ptCount val="13"/>
                <c:pt idx="0">
                  <c:v>15320</c:v>
                </c:pt>
                <c:pt idx="1">
                  <c:v>30602</c:v>
                </c:pt>
                <c:pt idx="2">
                  <c:v>36585</c:v>
                </c:pt>
                <c:pt idx="3">
                  <c:v>38484</c:v>
                </c:pt>
                <c:pt idx="4">
                  <c:v>34727</c:v>
                </c:pt>
                <c:pt idx="5">
                  <c:v>36332</c:v>
                </c:pt>
                <c:pt idx="6">
                  <c:v>40114</c:v>
                </c:pt>
                <c:pt idx="7">
                  <c:v>43512</c:v>
                </c:pt>
                <c:pt idx="8">
                  <c:v>38475</c:v>
                </c:pt>
                <c:pt idx="9">
                  <c:v>44073</c:v>
                </c:pt>
                <c:pt idx="10">
                  <c:v>38457</c:v>
                </c:pt>
                <c:pt idx="11">
                  <c:v>39681</c:v>
                </c:pt>
                <c:pt idx="12">
                  <c:v>436362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D0-4A04-A829-640024ADD251}"/>
            </c:ext>
          </c:extLst>
        </c:ser>
        <c:ser>
          <c:idx val="1"/>
          <c:order val="3"/>
          <c:tx>
            <c:strRef>
              <c:f>'Viajeros entr evol mensu FV'!$K$117:$L$117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D0-4A04-A829-640024ADD2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ED0-4A04-A829-640024ADD25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FV'!$K$119:$K$131</c:f>
              <c:numCache>
                <c:formatCode>#,##0</c:formatCode>
                <c:ptCount val="13"/>
                <c:pt idx="0">
                  <c:v>33069</c:v>
                </c:pt>
                <c:pt idx="1">
                  <c:v>41832</c:v>
                </c:pt>
                <c:pt idx="2">
                  <c:v>46321</c:v>
                </c:pt>
                <c:pt idx="3">
                  <c:v>41116</c:v>
                </c:pt>
                <c:pt idx="4">
                  <c:v>40980</c:v>
                </c:pt>
                <c:pt idx="5">
                  <c:v>41061</c:v>
                </c:pt>
                <c:pt idx="6">
                  <c:v>43533</c:v>
                </c:pt>
                <c:pt idx="7">
                  <c:v>46704</c:v>
                </c:pt>
                <c:pt idx="8">
                  <c:v>42915</c:v>
                </c:pt>
                <c:pt idx="9">
                  <c:v>46541</c:v>
                </c:pt>
                <c:pt idx="10">
                  <c:v>44876</c:v>
                </c:pt>
                <c:pt idx="12">
                  <c:v>468948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D0-4A04-A829-640024ADD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D0-4A04-A829-640024ADD2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D0-4A04-A829-640024ADD2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D0-4A04-A829-640024ADD2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D0-4A04-A829-640024ADD2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D0-4A04-A829-640024ADD2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D0-4A04-A829-640024ADD2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D0-4A04-A829-640024ADD2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D0-4A04-A829-640024ADD2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D0-4A04-A829-640024ADD2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D0-4A04-A829-640024ADD2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D0-4A04-A829-640024ADD2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D0-4A04-A829-640024ADD2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D0-4A04-A829-640024ADD251}"/>
              </c:ext>
            </c:extLst>
          </c:dPt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FV'!$L$119:$L$131</c:f>
              <c:numCache>
                <c:formatCode>0.0%</c:formatCode>
                <c:ptCount val="13"/>
                <c:pt idx="0">
                  <c:v>1.1585509138381203</c:v>
                </c:pt>
                <c:pt idx="1">
                  <c:v>0.3669694791190119</c:v>
                </c:pt>
                <c:pt idx="2">
                  <c:v>0.26611999453327861</c:v>
                </c:pt>
                <c:pt idx="3">
                  <c:v>6.8392059037521991E-2</c:v>
                </c:pt>
                <c:pt idx="4">
                  <c:v>0.18006162352060362</c:v>
                </c:pt>
                <c:pt idx="5">
                  <c:v>0.13016073984366394</c:v>
                </c:pt>
                <c:pt idx="6">
                  <c:v>8.5232088547639195E-2</c:v>
                </c:pt>
                <c:pt idx="7">
                  <c:v>7.3359073359073435E-2</c:v>
                </c:pt>
                <c:pt idx="8">
                  <c:v>0.11539961013645228</c:v>
                </c:pt>
                <c:pt idx="9">
                  <c:v>5.5998003312685674E-2</c:v>
                </c:pt>
                <c:pt idx="10">
                  <c:v>0.16691369581610638</c:v>
                </c:pt>
                <c:pt idx="12">
                  <c:v>0.18217913134231289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ED0-4A04-A829-640024ADD251}"/>
            </c:ext>
          </c:extLst>
        </c:ser>
        <c:ser>
          <c:idx val="4"/>
          <c:order val="5"/>
          <c:tx>
            <c:strRef>
              <c:f>'Viajeros entr evol mensu FV'!$M$118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FV'!$M$119:$M$131</c:f>
              <c:numCache>
                <c:formatCode>0.0%</c:formatCode>
                <c:ptCount val="13"/>
                <c:pt idx="0">
                  <c:v>1.476003436847928E-2</c:v>
                </c:pt>
                <c:pt idx="1">
                  <c:v>0.25043343097985282</c:v>
                </c:pt>
                <c:pt idx="2">
                  <c:v>0.12818451946027576</c:v>
                </c:pt>
                <c:pt idx="3">
                  <c:v>0.1681345530996079</c:v>
                </c:pt>
                <c:pt idx="4">
                  <c:v>0.25941178278373633</c:v>
                </c:pt>
                <c:pt idx="5">
                  <c:v>0.11818850249176216</c:v>
                </c:pt>
                <c:pt idx="6">
                  <c:v>0.26248477466504272</c:v>
                </c:pt>
                <c:pt idx="7">
                  <c:v>0.31025389255155011</c:v>
                </c:pt>
                <c:pt idx="8">
                  <c:v>0.37605412511623437</c:v>
                </c:pt>
                <c:pt idx="9">
                  <c:v>0.40607250755287017</c:v>
                </c:pt>
                <c:pt idx="10">
                  <c:v>0.7000416714020532</c:v>
                </c:pt>
                <c:pt idx="12">
                  <c:v>0.25936369568895379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ED0-4A04-A829-640024ADD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26" Type="http://schemas.openxmlformats.org/officeDocument/2006/relationships/chart" Target="../charts/chart23.xml"/><Relationship Id="rId3" Type="http://schemas.openxmlformats.org/officeDocument/2006/relationships/image" Target="../media/image2.png"/><Relationship Id="rId21" Type="http://schemas.openxmlformats.org/officeDocument/2006/relationships/chart" Target="../charts/chart18.xml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20" Type="http://schemas.openxmlformats.org/officeDocument/2006/relationships/chart" Target="../charts/chart17.xml"/><Relationship Id="rId29" Type="http://schemas.openxmlformats.org/officeDocument/2006/relationships/chart" Target="../charts/chart26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10" Type="http://schemas.openxmlformats.org/officeDocument/2006/relationships/chart" Target="../charts/chart7.xml"/><Relationship Id="rId19" Type="http://schemas.openxmlformats.org/officeDocument/2006/relationships/chart" Target="../charts/chart16.xml"/><Relationship Id="rId31" Type="http://schemas.openxmlformats.org/officeDocument/2006/relationships/chart" Target="../charts/chart28.xml"/><Relationship Id="rId4" Type="http://schemas.openxmlformats.org/officeDocument/2006/relationships/image" Target="../media/image3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8" Type="http://schemas.openxmlformats.org/officeDocument/2006/relationships/chart" Target="../charts/chart5.xml"/></Relationships>
</file>

<file path=xl/drawings/_rels/drawing10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3.xml"/><Relationship Id="rId18" Type="http://schemas.openxmlformats.org/officeDocument/2006/relationships/chart" Target="../charts/chart98.xml"/><Relationship Id="rId26" Type="http://schemas.openxmlformats.org/officeDocument/2006/relationships/chart" Target="../charts/chart106.xml"/><Relationship Id="rId3" Type="http://schemas.openxmlformats.org/officeDocument/2006/relationships/image" Target="../media/image2.png"/><Relationship Id="rId21" Type="http://schemas.openxmlformats.org/officeDocument/2006/relationships/chart" Target="../charts/chart101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17" Type="http://schemas.openxmlformats.org/officeDocument/2006/relationships/chart" Target="../charts/chart97.xml"/><Relationship Id="rId25" Type="http://schemas.openxmlformats.org/officeDocument/2006/relationships/chart" Target="../charts/chart105.xml"/><Relationship Id="rId33" Type="http://schemas.openxmlformats.org/officeDocument/2006/relationships/chart" Target="../charts/chart113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96.xml"/><Relationship Id="rId20" Type="http://schemas.openxmlformats.org/officeDocument/2006/relationships/chart" Target="../charts/chart100.xml"/><Relationship Id="rId29" Type="http://schemas.openxmlformats.org/officeDocument/2006/relationships/chart" Target="../charts/chart109.xml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24" Type="http://schemas.openxmlformats.org/officeDocument/2006/relationships/chart" Target="../charts/chart104.xml"/><Relationship Id="rId32" Type="http://schemas.openxmlformats.org/officeDocument/2006/relationships/chart" Target="../charts/chart112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23" Type="http://schemas.openxmlformats.org/officeDocument/2006/relationships/chart" Target="../charts/chart103.xml"/><Relationship Id="rId28" Type="http://schemas.openxmlformats.org/officeDocument/2006/relationships/chart" Target="../charts/chart108.xml"/><Relationship Id="rId10" Type="http://schemas.openxmlformats.org/officeDocument/2006/relationships/chart" Target="../charts/chart90.xml"/><Relationship Id="rId19" Type="http://schemas.openxmlformats.org/officeDocument/2006/relationships/chart" Target="../charts/chart99.xml"/><Relationship Id="rId31" Type="http://schemas.openxmlformats.org/officeDocument/2006/relationships/chart" Target="../charts/chart111.xml"/><Relationship Id="rId4" Type="http://schemas.openxmlformats.org/officeDocument/2006/relationships/image" Target="../media/image3.png"/><Relationship Id="rId9" Type="http://schemas.openxmlformats.org/officeDocument/2006/relationships/chart" Target="../charts/chart89.xml"/><Relationship Id="rId14" Type="http://schemas.openxmlformats.org/officeDocument/2006/relationships/chart" Target="../charts/chart94.xml"/><Relationship Id="rId22" Type="http://schemas.openxmlformats.org/officeDocument/2006/relationships/chart" Target="../charts/chart102.xml"/><Relationship Id="rId27" Type="http://schemas.openxmlformats.org/officeDocument/2006/relationships/chart" Target="../charts/chart107.xml"/><Relationship Id="rId30" Type="http://schemas.openxmlformats.org/officeDocument/2006/relationships/chart" Target="../charts/chart110.xml"/><Relationship Id="rId8" Type="http://schemas.openxmlformats.org/officeDocument/2006/relationships/chart" Target="../charts/chart88.xml"/></Relationships>
</file>

<file path=xl/drawings/_rels/drawing13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3.xml"/><Relationship Id="rId18" Type="http://schemas.openxmlformats.org/officeDocument/2006/relationships/chart" Target="../charts/chart128.xml"/><Relationship Id="rId26" Type="http://schemas.openxmlformats.org/officeDocument/2006/relationships/chart" Target="../charts/chart136.xml"/><Relationship Id="rId3" Type="http://schemas.openxmlformats.org/officeDocument/2006/relationships/image" Target="../media/image2.png"/><Relationship Id="rId21" Type="http://schemas.openxmlformats.org/officeDocument/2006/relationships/chart" Target="../charts/chart131.xml"/><Relationship Id="rId7" Type="http://schemas.openxmlformats.org/officeDocument/2006/relationships/chart" Target="../charts/chart117.xml"/><Relationship Id="rId12" Type="http://schemas.openxmlformats.org/officeDocument/2006/relationships/chart" Target="../charts/chart122.xml"/><Relationship Id="rId17" Type="http://schemas.openxmlformats.org/officeDocument/2006/relationships/chart" Target="../charts/chart127.xml"/><Relationship Id="rId25" Type="http://schemas.openxmlformats.org/officeDocument/2006/relationships/chart" Target="../charts/chart135.xml"/><Relationship Id="rId33" Type="http://schemas.openxmlformats.org/officeDocument/2006/relationships/chart" Target="../charts/chart143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26.xml"/><Relationship Id="rId20" Type="http://schemas.openxmlformats.org/officeDocument/2006/relationships/chart" Target="../charts/chart130.xml"/><Relationship Id="rId29" Type="http://schemas.openxmlformats.org/officeDocument/2006/relationships/chart" Target="../charts/chart139.xml"/><Relationship Id="rId1" Type="http://schemas.openxmlformats.org/officeDocument/2006/relationships/chart" Target="../charts/chart114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24" Type="http://schemas.openxmlformats.org/officeDocument/2006/relationships/chart" Target="../charts/chart134.xml"/><Relationship Id="rId32" Type="http://schemas.openxmlformats.org/officeDocument/2006/relationships/chart" Target="../charts/chart142.xml"/><Relationship Id="rId5" Type="http://schemas.openxmlformats.org/officeDocument/2006/relationships/chart" Target="../charts/chart115.xml"/><Relationship Id="rId15" Type="http://schemas.openxmlformats.org/officeDocument/2006/relationships/chart" Target="../charts/chart125.xml"/><Relationship Id="rId23" Type="http://schemas.openxmlformats.org/officeDocument/2006/relationships/chart" Target="../charts/chart133.xml"/><Relationship Id="rId28" Type="http://schemas.openxmlformats.org/officeDocument/2006/relationships/chart" Target="../charts/chart138.xml"/><Relationship Id="rId10" Type="http://schemas.openxmlformats.org/officeDocument/2006/relationships/chart" Target="../charts/chart120.xml"/><Relationship Id="rId19" Type="http://schemas.openxmlformats.org/officeDocument/2006/relationships/chart" Target="../charts/chart129.xml"/><Relationship Id="rId31" Type="http://schemas.openxmlformats.org/officeDocument/2006/relationships/chart" Target="../charts/chart141.xml"/><Relationship Id="rId4" Type="http://schemas.openxmlformats.org/officeDocument/2006/relationships/image" Target="../media/image3.png"/><Relationship Id="rId9" Type="http://schemas.openxmlformats.org/officeDocument/2006/relationships/chart" Target="../charts/chart119.xml"/><Relationship Id="rId14" Type="http://schemas.openxmlformats.org/officeDocument/2006/relationships/chart" Target="../charts/chart124.xml"/><Relationship Id="rId22" Type="http://schemas.openxmlformats.org/officeDocument/2006/relationships/chart" Target="../charts/chart132.xml"/><Relationship Id="rId27" Type="http://schemas.openxmlformats.org/officeDocument/2006/relationships/chart" Target="../charts/chart137.xml"/><Relationship Id="rId30" Type="http://schemas.openxmlformats.org/officeDocument/2006/relationships/chart" Target="../charts/chart140.xml"/><Relationship Id="rId8" Type="http://schemas.openxmlformats.org/officeDocument/2006/relationships/chart" Target="../charts/chart118.xml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6" Type="http://schemas.openxmlformats.org/officeDocument/2006/relationships/image" Target="../media/image4.png"/><Relationship Id="rId5" Type="http://schemas.openxmlformats.org/officeDocument/2006/relationships/chart" Target="../charts/chart147.xml"/><Relationship Id="rId4" Type="http://schemas.openxmlformats.org/officeDocument/2006/relationships/chart" Target="../charts/chart146.xml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6" Type="http://schemas.openxmlformats.org/officeDocument/2006/relationships/image" Target="../media/image4.png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151.xml"/><Relationship Id="rId4" Type="http://schemas.openxmlformats.org/officeDocument/2006/relationships/chart" Target="../charts/chart150.xml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153.xml"/><Relationship Id="rId4" Type="http://schemas.openxmlformats.org/officeDocument/2006/relationships/chart" Target="../charts/chart152.xml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4.xml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5.xml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6.xml"/></Relationships>
</file>

<file path=xl/drawings/_rels/drawing1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7.xml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8.xml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9.xml"/></Relationships>
</file>

<file path=xl/drawings/_rels/drawing1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60.xml"/></Relationships>
</file>

<file path=xl/drawings/_rels/drawing1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61.xml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image" Target="../media/image6.png"/><Relationship Id="rId5" Type="http://schemas.openxmlformats.org/officeDocument/2006/relationships/chart" Target="../charts/chart164.xml"/><Relationship Id="rId4" Type="http://schemas.openxmlformats.org/officeDocument/2006/relationships/image" Target="../media/image5.jpeg"/></Relationships>
</file>

<file path=xl/drawings/_rels/drawing2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6" Type="http://schemas.openxmlformats.org/officeDocument/2006/relationships/image" Target="../media/image6.png"/><Relationship Id="rId5" Type="http://schemas.openxmlformats.org/officeDocument/2006/relationships/chart" Target="../charts/chart167.xml"/><Relationship Id="rId4" Type="http://schemas.openxmlformats.org/officeDocument/2006/relationships/image" Target="../media/image5.jpeg"/></Relationships>
</file>

<file path=xl/drawings/_rels/drawing2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8.xml"/><Relationship Id="rId6" Type="http://schemas.openxmlformats.org/officeDocument/2006/relationships/chart" Target="../charts/chart170.xml"/><Relationship Id="rId5" Type="http://schemas.openxmlformats.org/officeDocument/2006/relationships/image" Target="../media/image6.png"/><Relationship Id="rId4" Type="http://schemas.openxmlformats.org/officeDocument/2006/relationships/chart" Target="../charts/chart169.xml"/></Relationships>
</file>

<file path=xl/drawings/_rels/drawing2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71.xml"/><Relationship Id="rId6" Type="http://schemas.openxmlformats.org/officeDocument/2006/relationships/chart" Target="../charts/chart173.xml"/><Relationship Id="rId5" Type="http://schemas.openxmlformats.org/officeDocument/2006/relationships/image" Target="../media/image6.png"/><Relationship Id="rId4" Type="http://schemas.openxmlformats.org/officeDocument/2006/relationships/chart" Target="../charts/chart172.xml"/></Relationships>
</file>

<file path=xl/drawings/_rels/drawing2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74.xml"/><Relationship Id="rId6" Type="http://schemas.openxmlformats.org/officeDocument/2006/relationships/chart" Target="../charts/chart176.xml"/><Relationship Id="rId5" Type="http://schemas.openxmlformats.org/officeDocument/2006/relationships/image" Target="../media/image6.png"/><Relationship Id="rId4" Type="http://schemas.openxmlformats.org/officeDocument/2006/relationships/chart" Target="../charts/chart175.xml"/></Relationships>
</file>

<file path=xl/drawings/_rels/drawing22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86.xml"/><Relationship Id="rId18" Type="http://schemas.openxmlformats.org/officeDocument/2006/relationships/chart" Target="../charts/chart191.xml"/><Relationship Id="rId26" Type="http://schemas.openxmlformats.org/officeDocument/2006/relationships/chart" Target="../charts/chart199.xml"/><Relationship Id="rId3" Type="http://schemas.openxmlformats.org/officeDocument/2006/relationships/image" Target="../media/image2.png"/><Relationship Id="rId21" Type="http://schemas.openxmlformats.org/officeDocument/2006/relationships/chart" Target="../charts/chart194.xml"/><Relationship Id="rId7" Type="http://schemas.openxmlformats.org/officeDocument/2006/relationships/chart" Target="../charts/chart180.xml"/><Relationship Id="rId12" Type="http://schemas.openxmlformats.org/officeDocument/2006/relationships/chart" Target="../charts/chart185.xml"/><Relationship Id="rId17" Type="http://schemas.openxmlformats.org/officeDocument/2006/relationships/chart" Target="../charts/chart190.xml"/><Relationship Id="rId25" Type="http://schemas.openxmlformats.org/officeDocument/2006/relationships/chart" Target="../charts/chart198.xml"/><Relationship Id="rId33" Type="http://schemas.openxmlformats.org/officeDocument/2006/relationships/chart" Target="../charts/chart206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89.xml"/><Relationship Id="rId20" Type="http://schemas.openxmlformats.org/officeDocument/2006/relationships/chart" Target="../charts/chart193.xml"/><Relationship Id="rId29" Type="http://schemas.openxmlformats.org/officeDocument/2006/relationships/chart" Target="../charts/chart202.xml"/><Relationship Id="rId1" Type="http://schemas.openxmlformats.org/officeDocument/2006/relationships/chart" Target="../charts/chart177.xml"/><Relationship Id="rId6" Type="http://schemas.openxmlformats.org/officeDocument/2006/relationships/chart" Target="../charts/chart179.xml"/><Relationship Id="rId11" Type="http://schemas.openxmlformats.org/officeDocument/2006/relationships/chart" Target="../charts/chart184.xml"/><Relationship Id="rId24" Type="http://schemas.openxmlformats.org/officeDocument/2006/relationships/chart" Target="../charts/chart197.xml"/><Relationship Id="rId32" Type="http://schemas.openxmlformats.org/officeDocument/2006/relationships/chart" Target="../charts/chart205.xml"/><Relationship Id="rId5" Type="http://schemas.openxmlformats.org/officeDocument/2006/relationships/chart" Target="../charts/chart178.xml"/><Relationship Id="rId15" Type="http://schemas.openxmlformats.org/officeDocument/2006/relationships/chart" Target="../charts/chart188.xml"/><Relationship Id="rId23" Type="http://schemas.openxmlformats.org/officeDocument/2006/relationships/chart" Target="../charts/chart196.xml"/><Relationship Id="rId28" Type="http://schemas.openxmlformats.org/officeDocument/2006/relationships/chart" Target="../charts/chart201.xml"/><Relationship Id="rId10" Type="http://schemas.openxmlformats.org/officeDocument/2006/relationships/chart" Target="../charts/chart183.xml"/><Relationship Id="rId19" Type="http://schemas.openxmlformats.org/officeDocument/2006/relationships/chart" Target="../charts/chart192.xml"/><Relationship Id="rId31" Type="http://schemas.openxmlformats.org/officeDocument/2006/relationships/chart" Target="../charts/chart204.xml"/><Relationship Id="rId4" Type="http://schemas.openxmlformats.org/officeDocument/2006/relationships/image" Target="../media/image3.png"/><Relationship Id="rId9" Type="http://schemas.openxmlformats.org/officeDocument/2006/relationships/chart" Target="../charts/chart182.xml"/><Relationship Id="rId14" Type="http://schemas.openxmlformats.org/officeDocument/2006/relationships/chart" Target="../charts/chart187.xml"/><Relationship Id="rId22" Type="http://schemas.openxmlformats.org/officeDocument/2006/relationships/chart" Target="../charts/chart195.xml"/><Relationship Id="rId27" Type="http://schemas.openxmlformats.org/officeDocument/2006/relationships/chart" Target="../charts/chart200.xml"/><Relationship Id="rId30" Type="http://schemas.openxmlformats.org/officeDocument/2006/relationships/chart" Target="../charts/chart203.xml"/><Relationship Id="rId8" Type="http://schemas.openxmlformats.org/officeDocument/2006/relationships/chart" Target="../charts/chart181.xml"/></Relationships>
</file>

<file path=xl/drawings/_rels/drawing2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1.xml"/><Relationship Id="rId13" Type="http://schemas.openxmlformats.org/officeDocument/2006/relationships/chart" Target="../charts/chart216.xml"/><Relationship Id="rId3" Type="http://schemas.openxmlformats.org/officeDocument/2006/relationships/image" Target="../media/image2.png"/><Relationship Id="rId7" Type="http://schemas.openxmlformats.org/officeDocument/2006/relationships/chart" Target="../charts/chart210.xml"/><Relationship Id="rId12" Type="http://schemas.openxmlformats.org/officeDocument/2006/relationships/chart" Target="../charts/chart2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07.xml"/><Relationship Id="rId6" Type="http://schemas.openxmlformats.org/officeDocument/2006/relationships/chart" Target="../charts/chart209.xml"/><Relationship Id="rId11" Type="http://schemas.openxmlformats.org/officeDocument/2006/relationships/chart" Target="../charts/chart214.xml"/><Relationship Id="rId5" Type="http://schemas.openxmlformats.org/officeDocument/2006/relationships/chart" Target="../charts/chart208.xml"/><Relationship Id="rId15" Type="http://schemas.openxmlformats.org/officeDocument/2006/relationships/chart" Target="../charts/chart218.xml"/><Relationship Id="rId10" Type="http://schemas.openxmlformats.org/officeDocument/2006/relationships/chart" Target="../charts/chart213.xml"/><Relationship Id="rId4" Type="http://schemas.openxmlformats.org/officeDocument/2006/relationships/image" Target="../media/image3.png"/><Relationship Id="rId9" Type="http://schemas.openxmlformats.org/officeDocument/2006/relationships/chart" Target="../charts/chart212.xml"/><Relationship Id="rId14" Type="http://schemas.openxmlformats.org/officeDocument/2006/relationships/chart" Target="../charts/chart217.xml"/></Relationships>
</file>

<file path=xl/drawings/_rels/drawing2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9.xml"/></Relationships>
</file>

<file path=xl/drawings/_rels/drawing2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4.xml"/><Relationship Id="rId13" Type="http://schemas.openxmlformats.org/officeDocument/2006/relationships/chart" Target="../charts/chart229.xml"/><Relationship Id="rId3" Type="http://schemas.openxmlformats.org/officeDocument/2006/relationships/image" Target="../media/image2.png"/><Relationship Id="rId7" Type="http://schemas.openxmlformats.org/officeDocument/2006/relationships/chart" Target="../charts/chart223.xml"/><Relationship Id="rId12" Type="http://schemas.openxmlformats.org/officeDocument/2006/relationships/chart" Target="../charts/chart22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20.xml"/><Relationship Id="rId6" Type="http://schemas.openxmlformats.org/officeDocument/2006/relationships/chart" Target="../charts/chart222.xml"/><Relationship Id="rId11" Type="http://schemas.openxmlformats.org/officeDocument/2006/relationships/chart" Target="../charts/chart227.xml"/><Relationship Id="rId5" Type="http://schemas.openxmlformats.org/officeDocument/2006/relationships/chart" Target="../charts/chart221.xml"/><Relationship Id="rId15" Type="http://schemas.openxmlformats.org/officeDocument/2006/relationships/chart" Target="../charts/chart231.xml"/><Relationship Id="rId10" Type="http://schemas.openxmlformats.org/officeDocument/2006/relationships/chart" Target="../charts/chart226.xml"/><Relationship Id="rId4" Type="http://schemas.openxmlformats.org/officeDocument/2006/relationships/image" Target="../media/image3.png"/><Relationship Id="rId9" Type="http://schemas.openxmlformats.org/officeDocument/2006/relationships/chart" Target="../charts/chart225.xml"/><Relationship Id="rId14" Type="http://schemas.openxmlformats.org/officeDocument/2006/relationships/chart" Target="../charts/chart230.xml"/></Relationships>
</file>

<file path=xl/drawings/_rels/drawing2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9.xml"/><Relationship Id="rId13" Type="http://schemas.openxmlformats.org/officeDocument/2006/relationships/image" Target="../media/image3.png"/><Relationship Id="rId3" Type="http://schemas.openxmlformats.org/officeDocument/2006/relationships/chart" Target="../charts/chart234.xml"/><Relationship Id="rId7" Type="http://schemas.openxmlformats.org/officeDocument/2006/relationships/chart" Target="../charts/chart238.xml"/><Relationship Id="rId12" Type="http://schemas.openxmlformats.org/officeDocument/2006/relationships/image" Target="../media/image2.png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Relationship Id="rId6" Type="http://schemas.openxmlformats.org/officeDocument/2006/relationships/chart" Target="../charts/chart237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236.xml"/><Relationship Id="rId15" Type="http://schemas.openxmlformats.org/officeDocument/2006/relationships/chart" Target="../charts/chart243.xml"/><Relationship Id="rId10" Type="http://schemas.openxmlformats.org/officeDocument/2006/relationships/chart" Target="../charts/chart241.xml"/><Relationship Id="rId4" Type="http://schemas.openxmlformats.org/officeDocument/2006/relationships/chart" Target="../charts/chart235.xml"/><Relationship Id="rId9" Type="http://schemas.openxmlformats.org/officeDocument/2006/relationships/chart" Target="../charts/chart240.xml"/><Relationship Id="rId14" Type="http://schemas.openxmlformats.org/officeDocument/2006/relationships/chart" Target="../charts/chart242.xml"/></Relationships>
</file>

<file path=xl/drawings/_rels/drawing2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44.xml"/><Relationship Id="rId4" Type="http://schemas.openxmlformats.org/officeDocument/2006/relationships/image" Target="../media/image3.png"/></Relationships>
</file>

<file path=xl/drawings/_rels/drawing2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45.xm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image" Target="../media/image2.png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4" Type="http://schemas.openxmlformats.org/officeDocument/2006/relationships/image" Target="../media/image3.png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image" Target="../media/image2.png"/><Relationship Id="rId7" Type="http://schemas.openxmlformats.org/officeDocument/2006/relationships/chart" Target="../charts/chart4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50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53.xml"/></Relationships>
</file>

<file path=xl/drawings/_rels/drawing7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3.xml"/><Relationship Id="rId18" Type="http://schemas.openxmlformats.org/officeDocument/2006/relationships/chart" Target="../charts/chart68.xml"/><Relationship Id="rId26" Type="http://schemas.openxmlformats.org/officeDocument/2006/relationships/chart" Target="../charts/chart76.xml"/><Relationship Id="rId3" Type="http://schemas.openxmlformats.org/officeDocument/2006/relationships/image" Target="../media/image2.png"/><Relationship Id="rId21" Type="http://schemas.openxmlformats.org/officeDocument/2006/relationships/chart" Target="../charts/chart71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5" Type="http://schemas.openxmlformats.org/officeDocument/2006/relationships/chart" Target="../charts/chart75.xml"/><Relationship Id="rId33" Type="http://schemas.openxmlformats.org/officeDocument/2006/relationships/chart" Target="../charts/chart83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6.xml"/><Relationship Id="rId20" Type="http://schemas.openxmlformats.org/officeDocument/2006/relationships/chart" Target="../charts/chart70.xml"/><Relationship Id="rId29" Type="http://schemas.openxmlformats.org/officeDocument/2006/relationships/chart" Target="../charts/chart79.xml"/><Relationship Id="rId1" Type="http://schemas.openxmlformats.org/officeDocument/2006/relationships/chart" Target="../charts/chart54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24" Type="http://schemas.openxmlformats.org/officeDocument/2006/relationships/chart" Target="../charts/chart74.xml"/><Relationship Id="rId32" Type="http://schemas.openxmlformats.org/officeDocument/2006/relationships/chart" Target="../charts/chart82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23" Type="http://schemas.openxmlformats.org/officeDocument/2006/relationships/chart" Target="../charts/chart73.xml"/><Relationship Id="rId28" Type="http://schemas.openxmlformats.org/officeDocument/2006/relationships/chart" Target="../charts/chart78.xml"/><Relationship Id="rId10" Type="http://schemas.openxmlformats.org/officeDocument/2006/relationships/chart" Target="../charts/chart60.xml"/><Relationship Id="rId19" Type="http://schemas.openxmlformats.org/officeDocument/2006/relationships/chart" Target="../charts/chart69.xml"/><Relationship Id="rId31" Type="http://schemas.openxmlformats.org/officeDocument/2006/relationships/chart" Target="../charts/chart81.xml"/><Relationship Id="rId4" Type="http://schemas.openxmlformats.org/officeDocument/2006/relationships/image" Target="../media/image3.png"/><Relationship Id="rId9" Type="http://schemas.openxmlformats.org/officeDocument/2006/relationships/chart" Target="../charts/chart59.xml"/><Relationship Id="rId14" Type="http://schemas.openxmlformats.org/officeDocument/2006/relationships/chart" Target="../charts/chart64.xml"/><Relationship Id="rId22" Type="http://schemas.openxmlformats.org/officeDocument/2006/relationships/chart" Target="../charts/chart72.xml"/><Relationship Id="rId27" Type="http://schemas.openxmlformats.org/officeDocument/2006/relationships/chart" Target="../charts/chart77.xml"/><Relationship Id="rId30" Type="http://schemas.openxmlformats.org/officeDocument/2006/relationships/chart" Target="../charts/chart80.xml"/><Relationship Id="rId8" Type="http://schemas.openxmlformats.org/officeDocument/2006/relationships/chart" Target="../charts/chart5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9152016</xdr:colOff>
      <xdr:row>3</xdr:row>
      <xdr:rowOff>135150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96DF20-9BF1-4C8E-9D67-76EFE0ED2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17941" cy="878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AD1190-8AE9-4768-A42B-A84B7832E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855133</xdr:colOff>
      <xdr:row>4</xdr:row>
      <xdr:rowOff>93557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E122D1-ECAE-4C63-9508-D0AAB5CD1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95038</xdr:colOff>
      <xdr:row>2</xdr:row>
      <xdr:rowOff>131938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02B227-76CA-4C70-8ABC-ACB8354C3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447674</xdr:colOff>
      <xdr:row>465</xdr:row>
      <xdr:rowOff>95249</xdr:rowOff>
    </xdr:from>
    <xdr:to>
      <xdr:col>24</xdr:col>
      <xdr:colOff>345674</xdr:colOff>
      <xdr:row>486</xdr:row>
      <xdr:rowOff>136574</xdr:rowOff>
    </xdr:to>
    <xdr:graphicFrame macro="">
      <xdr:nvGraphicFramePr>
        <xdr:cNvPr id="5" name="Gráfico 23">
          <a:extLst>
            <a:ext uri="{FF2B5EF4-FFF2-40B4-BE49-F238E27FC236}">
              <a16:creationId xmlns:a16="http://schemas.microsoft.com/office/drawing/2014/main" id="{91E08A73-3F94-46E9-A6C0-4D1B8EA2F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9358BF-1C36-4DCC-8C42-FD0252531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78248B-A0DB-4C8B-A86B-1E68FC1FA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043DDDB-644D-479D-8CF1-DC0A6EDC9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1B18525-A0A9-4F4A-9A29-19DD63632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044DCFF-8F43-444E-BB8B-A483C07FC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2C55431-1EEC-4C9A-A1BA-CAB9510A0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B6DE627-51B8-402A-B576-9E57DD233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40DCC85-E9BF-42FF-BFF6-A2F51A460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58D6970-8D7B-4EE1-9658-05CF43E18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3058DC6-665E-4996-91C9-21C662466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7113EAA-1517-4953-816E-036C43AC0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BE5F70-DEAB-460E-89CB-CA7C6AA6A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D8A54CE-A223-483B-91E9-E3A373A5A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23F4FAF-CEF7-49F5-B8A4-3A03FC1A3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476249</xdr:colOff>
      <xdr:row>154</xdr:row>
      <xdr:rowOff>38101</xdr:rowOff>
    </xdr:to>
    <xdr:graphicFrame macro="">
      <xdr:nvGraphicFramePr>
        <xdr:cNvPr id="20" name="Gráfico 40">
          <a:extLst>
            <a:ext uri="{FF2B5EF4-FFF2-40B4-BE49-F238E27FC236}">
              <a16:creationId xmlns:a16="http://schemas.microsoft.com/office/drawing/2014/main" id="{ADBA0E1F-8B7C-4019-B4D3-780CFEE73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21" name="Gráfico 41">
          <a:extLst>
            <a:ext uri="{FF2B5EF4-FFF2-40B4-BE49-F238E27FC236}">
              <a16:creationId xmlns:a16="http://schemas.microsoft.com/office/drawing/2014/main" id="{85499385-8DAD-43E0-A055-8C376FBCB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43">
          <a:extLst>
            <a:ext uri="{FF2B5EF4-FFF2-40B4-BE49-F238E27FC236}">
              <a16:creationId xmlns:a16="http://schemas.microsoft.com/office/drawing/2014/main" id="{917DE0DE-627B-4763-845E-F8A096C7F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176B100-10B1-40DA-883D-6B37EB471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F781608F-1DC7-45E3-90A6-97A300891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88344FD-A201-4F08-A406-442D1AF0A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BD21436-40F7-48EC-A0EB-9E5F6C431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40EC289-25CB-41AB-81CF-473B4CC41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B5B227CC-4ED0-48F7-994C-8DAD5226A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1B402362-7434-4F92-8BFA-30435DCAC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F7F7F2FE-79E3-41F8-85BB-2B6C6D540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F89A6858-E203-495C-B642-5D0E0056E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8612799B-A367-4C29-9673-97A67DE81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4" name="Gráfico 32">
          <a:extLst>
            <a:ext uri="{FF2B5EF4-FFF2-40B4-BE49-F238E27FC236}">
              <a16:creationId xmlns:a16="http://schemas.microsoft.com/office/drawing/2014/main" id="{08A96306-F644-401F-AFEE-6E05C7A66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483F19-961C-4F70-B611-C60781D43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67BF5A-D7CF-48DF-AC66-CB7DDBB02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00BDA8-4BEE-452A-BE71-6954EB9C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344D77-9860-413C-811B-B1AC9C9C8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7755FB4-F5B3-404A-9574-8E90785E4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B9BD6A-4B9E-428D-AE6E-0D8AD6A3D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897E907-06E4-4699-8D0E-158E4FA80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1B97717-D3FD-4F53-84BA-EEE62B58B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8432A5-3B2B-41DD-B9D7-4C5E9846E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F74825F-CE86-4CE1-AD8E-18745E53C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B973BFB-CFE9-44FF-8901-5A99CD52C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2C80AC3-3CD7-48F5-BC7A-983376324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0AFE100-3127-4204-8A74-271B21EAC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72D175C-C10D-4D86-83AE-37B1F1667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A5A0B35-7ECE-44E6-963D-DA32418A7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386ED5F-2073-447C-BA88-0165FB16D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E51E0B13-EB83-4FC4-8866-EA3998C13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B975696-E1A3-4DA3-8428-8AB634231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3C0A53BE-162E-4F45-929F-C1D3B7B4F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ECE0242-503B-4A77-8971-E0B06A13B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F8B8A82-3197-44CE-B648-9B757CFB2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243C124-4BFC-402A-B48E-40EBB8C4F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939F487B-80F1-49CC-8A37-9518CFB81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C8716707-9802-4317-B6AE-011958F41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5C0E78F7-10BC-486C-8127-F68F48023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8259312D-90EA-46E8-A192-E2D6167DC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72A28C91-AF4D-4CEA-BFF9-E9A1E3F7C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47DB91E-8AC2-4CF3-B4F0-FC67ADA12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6B389F3D-9803-4D25-9EF0-86D828D98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96A47A3A-F0CC-4EC4-AF0B-5E21D32DA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6A242BE-2729-4245-A0DB-311C8218C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5D2AB3-2383-40E1-91C6-C037220A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466:$M$46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polacos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A37CC9-1415-4C54-AF0F-6BD4E966D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3270B1-F9AD-452E-AE95-53D5E9705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C90A47-C5BB-47E5-B6DD-BDB56FEF3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8476FE-9D22-46A5-97E0-1EA870E0F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B7418CF-8467-41F6-AFF6-3C9F5E93B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8575F0-4DFE-4916-A3BF-2AEBAC00D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AAC9FF8-FAF9-4031-89BF-372602793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85539E4-E57E-486F-9F3C-6349E2813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9F5C7D2-AABA-47A1-9FE8-A3734814F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FD63C95-3CD0-46F1-A1F5-FF60C5844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F422482-7840-4A3E-B60D-0E4A617C9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CC16935-6E00-44E1-8E9E-B1AB439AC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8AD431-EE2C-4076-AD77-78CDA05AA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D566818-01EC-4381-BCD2-F3DDA4EC6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B7534C0-62E6-4E9F-8884-292CD36B0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5D385D3-34E2-41DB-A8C8-E7AA26378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BF45E52-5EDD-44E3-93C0-27341D09E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E8B7340-3011-45DE-8AB5-9A977656C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28577FA8-1D7C-4574-B370-661B9D128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CF214667-04F7-4E18-B458-A4C3B8A11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C114339-65CB-4AD6-9CC4-77A3F7042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A5EC9E2-D9CD-435C-88A3-C490EF4B2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31D75C5-E511-426B-BD71-2CE2D9AE0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24D7F69-24D1-4B30-BA73-313D01C89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D4DA9A7-3F29-47BE-AFF6-191B7DA10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6DD89A3F-82C0-4403-A171-ED9B1E45C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C471B67B-9424-4C2A-A480-455F9B867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0A25FC4-DD3F-45F2-9427-37D042B3D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286A6335-7A58-4649-8B67-D75AA2E8F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CD621BB9-E886-4393-BBC8-6C827F08D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E3435D13-A77B-4287-911D-BB4FC04D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3BCF951-64B8-47FD-81CA-0FC433BC7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6</xdr:row>
      <xdr:rowOff>76200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CC4623-8FD7-42B6-9B1C-108CF4FDE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77</xdr:row>
      <xdr:rowOff>0</xdr:rowOff>
    </xdr:from>
    <xdr:to>
      <xdr:col>28</xdr:col>
      <xdr:colOff>457200</xdr:colOff>
      <xdr:row>104</xdr:row>
      <xdr:rowOff>180975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2507B2A-2C1F-4013-9ED5-24CF72665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4BC10E9-905F-4F70-842D-92294F470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6</xdr:row>
      <xdr:rowOff>76200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D7F86A-FFDC-4DAB-A478-E76A7ADB7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76</xdr:row>
      <xdr:rowOff>9525</xdr:rowOff>
    </xdr:from>
    <xdr:to>
      <xdr:col>29</xdr:col>
      <xdr:colOff>266700</xdr:colOff>
      <xdr:row>104</xdr:row>
      <xdr:rowOff>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44F2D0C-FAE1-497D-B267-FF0058AB3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DED7EE-62CC-416C-929C-F34213687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4</xdr:row>
      <xdr:rowOff>19050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BD2123-3CFD-45DD-9F91-65395578B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F70A31-81C0-4559-BE4C-FF89257F2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104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7E705A-1CFE-42A0-9FDC-724B9B54D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39</xdr:col>
      <xdr:colOff>714373</xdr:colOff>
      <xdr:row>8</xdr:row>
      <xdr:rowOff>114300</xdr:rowOff>
    </xdr:from>
    <xdr:to>
      <xdr:col>56</xdr:col>
      <xdr:colOff>200025</xdr:colOff>
      <xdr:row>38</xdr:row>
      <xdr:rowOff>76200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56E1A2D-ACAA-43A2-855A-EA2496C6F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60</xdr:col>
      <xdr:colOff>190500</xdr:colOff>
      <xdr:row>7</xdr:row>
      <xdr:rowOff>66675</xdr:rowOff>
    </xdr:from>
    <xdr:to>
      <xdr:col>76</xdr:col>
      <xdr:colOff>446276</xdr:colOff>
      <xdr:row>37</xdr:row>
      <xdr:rowOff>38202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1563CDC-3C45-42FB-BB6F-756535AF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128075" y="3095625"/>
          <a:ext cx="12447776" cy="5572227"/>
        </a:xfrm>
        <a:prstGeom prst="rect">
          <a:avLst/>
        </a:prstGeom>
      </xdr:spPr>
    </xdr:pic>
    <xdr:clientData/>
  </xdr:twoCellAnchor>
</xdr:wsDr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Evolución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cuota </a:t>
          </a:r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19050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489E8E-CE31-4294-B209-EEA17CE6A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8CB1BA-6096-4313-8DD6-C6FAD5FDF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75</xdr:row>
      <xdr:rowOff>28575</xdr:rowOff>
    </xdr:from>
    <xdr:to>
      <xdr:col>13</xdr:col>
      <xdr:colOff>228600</xdr:colOff>
      <xdr:row>105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E87C01C-6A82-4975-AE59-BAE25D72E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39</xdr:col>
      <xdr:colOff>714373</xdr:colOff>
      <xdr:row>9</xdr:row>
      <xdr:rowOff>114300</xdr:rowOff>
    </xdr:from>
    <xdr:to>
      <xdr:col>56</xdr:col>
      <xdr:colOff>200025</xdr:colOff>
      <xdr:row>39</xdr:row>
      <xdr:rowOff>76200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B223342-E70C-4A44-9A49-0783E0938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60</xdr:col>
      <xdr:colOff>190500</xdr:colOff>
      <xdr:row>8</xdr:row>
      <xdr:rowOff>66675</xdr:rowOff>
    </xdr:from>
    <xdr:to>
      <xdr:col>76</xdr:col>
      <xdr:colOff>446276</xdr:colOff>
      <xdr:row>38</xdr:row>
      <xdr:rowOff>38202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EB66A30-4DB4-497F-A113-C3AA38D34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196375" y="3095625"/>
          <a:ext cx="12447776" cy="5572227"/>
        </a:xfrm>
        <a:prstGeom prst="rect">
          <a:avLst/>
        </a:prstGeom>
      </xdr:spPr>
    </xdr:pic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Evolución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cuota </a:t>
          </a:r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0C04CE-2D24-48C3-92D2-C2091CF6B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35E522-742E-4A2F-9D08-C1421C504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76</xdr:row>
      <xdr:rowOff>28575</xdr:rowOff>
    </xdr:from>
    <xdr:to>
      <xdr:col>31</xdr:col>
      <xdr:colOff>581025</xdr:colOff>
      <xdr:row>105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514412-B596-446D-88DE-405BE4110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40</xdr:col>
      <xdr:colOff>619125</xdr:colOff>
      <xdr:row>9</xdr:row>
      <xdr:rowOff>180975</xdr:rowOff>
    </xdr:from>
    <xdr:to>
      <xdr:col>57</xdr:col>
      <xdr:colOff>104777</xdr:colOff>
      <xdr:row>39</xdr:row>
      <xdr:rowOff>152400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4C95478-2B46-42D6-9CE8-B1C363764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Evolución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cuota </a:t>
          </a:r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E62922-19D6-4468-BA32-BD59D4C57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C419CD-05B1-4C9E-B993-7C6142C74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1F1049-9B7C-4F1B-9A18-CC7ED7FAF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A69A79-918B-4826-A79A-B7CFBCE8F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76</xdr:row>
      <xdr:rowOff>28575</xdr:rowOff>
    </xdr:from>
    <xdr:to>
      <xdr:col>13</xdr:col>
      <xdr:colOff>228600</xdr:colOff>
      <xdr:row>105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0531AE-64BE-46E2-A867-56CD940AD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40</xdr:col>
      <xdr:colOff>619125</xdr:colOff>
      <xdr:row>9</xdr:row>
      <xdr:rowOff>180975</xdr:rowOff>
    </xdr:from>
    <xdr:to>
      <xdr:col>57</xdr:col>
      <xdr:colOff>104777</xdr:colOff>
      <xdr:row>39</xdr:row>
      <xdr:rowOff>152400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CB750C9-8D97-4438-895A-BEA4ABE22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Evolución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cuota </a:t>
          </a:r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19050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117866-AC5E-4331-8701-BE1BEB62F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9A631C-76F2-40BC-B8EB-0D12CE30E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75</xdr:row>
      <xdr:rowOff>28575</xdr:rowOff>
    </xdr:from>
    <xdr:to>
      <xdr:col>13</xdr:col>
      <xdr:colOff>228600</xdr:colOff>
      <xdr:row>104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27B5FDA-6A91-4EBE-8F9E-D7D901912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3</xdr:row>
      <xdr:rowOff>628650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CF0BB1-8880-4DB1-A14B-904E4FBB0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1B03BE-A8D4-4267-875E-B6392579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75</xdr:row>
      <xdr:rowOff>28575</xdr:rowOff>
    </xdr:from>
    <xdr:to>
      <xdr:col>13</xdr:col>
      <xdr:colOff>228600</xdr:colOff>
      <xdr:row>104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05A2BC-F6EE-4316-976B-0EFD00DCA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19050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2F8C4F-F72B-4BE2-BDCB-213297705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D75D64-DCD7-442B-B941-3B2D4E3AE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75</xdr:row>
      <xdr:rowOff>28575</xdr:rowOff>
    </xdr:from>
    <xdr:to>
      <xdr:col>13</xdr:col>
      <xdr:colOff>228600</xdr:colOff>
      <xdr:row>104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86302A-F5F4-4E70-B3EB-906C9F92F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A18011-92E8-437C-9F2F-BC6D7FECF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F76774-94CB-40FA-9104-AB7154173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76</xdr:row>
      <xdr:rowOff>28575</xdr:rowOff>
    </xdr:from>
    <xdr:to>
      <xdr:col>13</xdr:col>
      <xdr:colOff>228600</xdr:colOff>
      <xdr:row>105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52E0AE-CF2C-46AF-9E4F-294D8C3AB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4899CF-88D6-48C5-AE9A-35F77650C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FB84AA-71BA-46A1-B4DE-5B10800A0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76</xdr:row>
      <xdr:rowOff>28575</xdr:rowOff>
    </xdr:from>
    <xdr:to>
      <xdr:col>13</xdr:col>
      <xdr:colOff>228600</xdr:colOff>
      <xdr:row>105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B6CAD1D-0F27-4435-9EB6-70E39F6A1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2D49CF-36FA-4D20-9012-BAFB12BC2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156BE7-D8C7-4E6B-A436-F04FAC52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45</xdr:row>
      <xdr:rowOff>28575</xdr:rowOff>
    </xdr:from>
    <xdr:to>
      <xdr:col>13</xdr:col>
      <xdr:colOff>57150</xdr:colOff>
      <xdr:row>74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1EB369-91EE-406E-A598-5CBE5886F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19050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10FAB0-BE46-489B-BC86-C7C23D0DB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CB1CBC-06EC-4BD7-9846-33DDDA130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75</xdr:row>
      <xdr:rowOff>28575</xdr:rowOff>
    </xdr:from>
    <xdr:to>
      <xdr:col>13</xdr:col>
      <xdr:colOff>495300</xdr:colOff>
      <xdr:row>104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E066B7-34CA-485B-8E79-67BBF1B33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E12CBC-98F7-45B7-9367-DBF41EEE3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1E52E9-B97F-40CE-AC27-E5BB48ECE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76</xdr:row>
      <xdr:rowOff>28575</xdr:rowOff>
    </xdr:from>
    <xdr:to>
      <xdr:col>13</xdr:col>
      <xdr:colOff>495300</xdr:colOff>
      <xdr:row>105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D99457-DABD-4D12-B5DF-4E8381DAE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0.97734</cdr:x>
      <cdr:y>0.0919</cdr:y>
    </cdr:to>
    <cdr:sp macro="" textlink="'viaj entr lugar res año 5 estre'!$B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54" y="53158"/>
          <a:ext cx="9810696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AECC426C-4CFE-4FEA-A75B-9EA32CE296DE}" type="TxLink">
            <a:rPr lang="en-US" sz="20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pPr marL="0" indent="0"/>
            <a:t>Viajeros entrados en los hoteles de 5 estrellas de Canarias según lugar de residencia e isla</a:t>
          </a:fld>
          <a:endParaRPr lang="es-ES" sz="2000">
            <a:solidFill>
              <a:schemeClr val="tx1">
                <a:lumMod val="65000"/>
                <a:lumOff val="35000"/>
              </a:schemeClr>
            </a:solidFill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F1AD78-CD9A-45F1-8ABE-CCA0873D9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ED5AA5-999E-47DB-9976-2EC79C4C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304800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24445A-0E15-490F-8E25-A11214561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EBA3B7-6137-4734-B07E-D3C834336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709613</xdr:colOff>
      <xdr:row>35</xdr:row>
      <xdr:rowOff>119062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234985-1FDE-4A65-9501-4E00C4C2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450849</xdr:colOff>
      <xdr:row>13</xdr:row>
      <xdr:rowOff>73025</xdr:rowOff>
    </xdr:from>
    <xdr:to>
      <xdr:col>14</xdr:col>
      <xdr:colOff>371475</xdr:colOff>
      <xdr:row>30</xdr:row>
      <xdr:rowOff>139700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D42E9E-5865-4852-985C-4847661A6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B0F829-305C-4BEE-A996-F5CCD5A95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EADA895-FAAF-4C7D-A28A-497CE7F4D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277D6FC-DC5C-48A8-ADAE-7188C1BE1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405.755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41,5%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Tenerife por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1365"/>
          <a:ext cx="1587088" cy="914410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8.920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9587"/>
          <a:ext cx="1420563" cy="92799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4,6%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709613</xdr:colOff>
      <xdr:row>35</xdr:row>
      <xdr:rowOff>119062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19C925-D6AE-4E19-A89B-D89612F25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450849</xdr:colOff>
      <xdr:row>13</xdr:row>
      <xdr:rowOff>73025</xdr:rowOff>
    </xdr:from>
    <xdr:to>
      <xdr:col>14</xdr:col>
      <xdr:colOff>371475</xdr:colOff>
      <xdr:row>30</xdr:row>
      <xdr:rowOff>139700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3D3643-2CBC-42AB-8FA8-0DAEFE703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DE23AD-AB40-46E6-8BC8-0E2EBC878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28E429B-5492-45F6-A2F5-8343EF147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46D74C5-8065-4FC9-B50C-6CD33E143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 españoles x Re peri esp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 españoles x Re peri esp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150.269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 españoles x Re peri esp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43,8%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 españoles x Re peri esp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Tenerife por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 españoles x Re peri esp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1365"/>
          <a:ext cx="1587088" cy="914410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 españoles x Re peri esp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6.450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9587"/>
          <a:ext cx="1420563" cy="92799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 españoles x Re peri esp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-2,0%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831850</xdr:colOff>
      <xdr:row>21</xdr:row>
      <xdr:rowOff>73025</xdr:rowOff>
    </xdr:from>
    <xdr:to>
      <xdr:col>21</xdr:col>
      <xdr:colOff>66676</xdr:colOff>
      <xdr:row>125</xdr:row>
      <xdr:rowOff>19050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5409FAA-E81F-4C8C-ADE6-FFDB796B0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EA0209-4463-4936-BD5F-8302325EA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9D72BF4-8CE7-4E08-8AB5-247FB9A1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7BD08DB-5178-4AF8-97E7-A7E04970D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28EA477-EA53-4479-A7AE-7190D0749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831850</xdr:colOff>
      <xdr:row>21</xdr:row>
      <xdr:rowOff>73025</xdr:rowOff>
    </xdr:from>
    <xdr:to>
      <xdr:col>21</xdr:col>
      <xdr:colOff>66676</xdr:colOff>
      <xdr:row>125</xdr:row>
      <xdr:rowOff>19050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8CB8E55-C85B-4062-9999-FB8CDBF16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B672B3-80FF-4A59-8E7E-D5A73DFB8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D586005-F950-4627-BFB6-4E8BC7B89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2E31158-8177-4BDB-B5F5-A043AFC9C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E951CDA-682A-4A28-BE2A-3A2A26737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 españoles x mu per esp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746124</xdr:colOff>
      <xdr:row>21</xdr:row>
      <xdr:rowOff>92075</xdr:rowOff>
    </xdr:from>
    <xdr:to>
      <xdr:col>23</xdr:col>
      <xdr:colOff>95249</xdr:colOff>
      <xdr:row>129</xdr:row>
      <xdr:rowOff>95250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37EF364-9958-4D73-B676-6B30AEE82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386602-65C4-4FF4-8B5B-4220946C3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20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FF06972-ABAB-4657-94EB-C5F8294E2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921B81B-1C25-4A44-8922-425BD72B6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21</xdr:row>
      <xdr:rowOff>142873</xdr:rowOff>
    </xdr:from>
    <xdr:to>
      <xdr:col>12</xdr:col>
      <xdr:colOff>238125</xdr:colOff>
      <xdr:row>128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7DAF55-86EB-4FC8-95CA-E1BBC5D7B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0.05674</cdr:x>
      <cdr:y>0.3486</cdr:y>
    </cdr:from>
    <cdr:to>
      <cdr:x>0.26428</cdr:x>
      <cdr:y>0.5003</cdr:y>
    </cdr:to>
    <cdr:sp macro="" textlink="'distribución españoles x catego'!$AA$2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463552" y="1860549"/>
          <a:ext cx="1695450" cy="809626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505.743 viajeros 
cuota: 88,3%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0.77264</cdr:x>
      <cdr:y>0.20405</cdr:y>
    </cdr:from>
    <cdr:to>
      <cdr:x>0.98601</cdr:x>
      <cdr:y>0.3486</cdr:y>
    </cdr:to>
    <cdr:sp macro="" textlink="'distribución españoles x catego'!$AA$2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311901" y="1089024"/>
          <a:ext cx="1743074" cy="77152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67.053 viajeros
cuota: 11,7%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78D9E2-33FE-4661-B731-F1633BB8E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4DF270-4675-4C14-8382-A9CD8DF0A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8ECFE4-046C-4277-AFE0-2C681777B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8C7643F-28E4-4FDD-B5A6-6FB2956B1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B00925-D25F-4D37-B493-535521946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83A1F4F-740C-44DC-B1B9-12E5E6392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CFC2A8D-E957-4875-B40A-71FFB4BE5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C11F1D5-7239-41BF-BD71-F3CA68375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7E91600-3AFF-4EF2-8592-3F719FC62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62E02CE-D06B-4280-8866-3F3431CD4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CDEBEC3-A950-4D3B-BA1E-FF3E581D4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035FD02-2539-453C-A46D-235288198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B841BE4-F6BB-4C78-BD65-BCCCC2802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3005C98-54AD-4167-8835-ABF53F11D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014B2F2-03F8-4C62-8E08-E7392C893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2417E38-77DD-41EF-89D4-B8674875D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D419B034-433E-4187-BCAA-75AE7AE54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5C0AE7A-E9AB-4B1D-B6BD-246F42277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6CC633EB-9FBF-4F11-8329-A7D3AEF76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F8BD873-DE98-4D16-B620-BD1770041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EC6D9BE9-C77B-443C-A603-470C62652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B57DAEEB-1B4D-44F4-9914-EBE8C200D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43D04F23-8852-4557-A7D5-58DC981A5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7C20959C-8972-4F12-9433-BD9B58FFF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A802C8C7-44D6-4BD3-8F90-D5186482D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F837148-0756-468D-AC7F-82B684116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F8EC98A-DEAF-4416-9A69-8A3F3AA2B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417803C6-9C7F-4C41-BA0F-7E8FD6C04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5CEEF26-EE07-4F0D-90EF-0047C310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1313D179-F0DB-4AD1-828F-465FE681D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E9106FD0-EBBA-4BCB-8EFB-6C345610B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0209003-718E-4FC4-9735-9749D0060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lugares de residencia en los establecimientos alojativos de Tenerife (hotel + apartamento)</a:t>
          </a:fld>
          <a:endParaRPr lang="es-ES" sz="1100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66:$M$46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Polonia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Islandia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Luxemburgo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Lituania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Hungría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Rusia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República Checa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Rumanía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Estados Unidos de América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Otros países o territorios del mundo (excluida España)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España en los establecimientos alojativos de Tenerife (hotel + apartamento)</a:t>
          </a:fld>
          <a:endParaRPr lang="es-ES" sz="1100"/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Tenerife (hotel + apartamento)</a:t>
          </a:fld>
          <a:endParaRPr lang="es-ES" sz="1100"/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Tenerife (hotel + apartamento)</a:t>
          </a:fld>
          <a:endParaRPr lang="es-ES" sz="1100"/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Tenerife (hotel + apartamento)</a:t>
          </a:fld>
          <a:endParaRPr lang="es-ES" sz="1100"/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Tenerife (hotel + apartamento)</a:t>
          </a:fld>
          <a:endParaRPr lang="es-ES" sz="1100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Tenerife (hotel + apartamento)</a:t>
          </a:fld>
          <a:endParaRPr lang="es-ES" sz="1100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Tenerife (hotel + apartamento)</a:t>
          </a:fld>
          <a:endParaRPr lang="es-ES" sz="1100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Tenerife 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Tenerife (hotel + apartamento)</a:t>
          </a:fld>
          <a:endParaRPr lang="es-ES" sz="1100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Italia en los establecimientos alojativos de Tenerife (hotel + apartamento)</a:t>
          </a:fld>
          <a:endParaRPr lang="es-ES" sz="1100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Irlanda en los establecimientos alojativos de Tenerife (hotel + apartamento)</a:t>
          </a:fld>
          <a:endParaRPr lang="es-ES" sz="1100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Suiza en los establecimientos alojativos de Tenerife (hotel + apartamento)</a:t>
          </a:fld>
          <a:endParaRPr lang="es-ES" sz="1100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Austria en los establecimientos alojativos de Tenerife (hotel + apartamento)</a:t>
          </a:fld>
          <a:endParaRPr lang="es-ES" sz="1100"/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Canadá en los establecimientos alojativos de Tenerife (hotel + apartamento)</a:t>
          </a:fld>
          <a:endParaRPr lang="es-ES" sz="1100"/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Tenerife (hotel + apartamento)</a:t>
          </a:fld>
          <a:endParaRPr lang="es-ES" sz="1100"/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Finlandia en los establecimientos alojativos de Tenerife (hotel + apartamento)</a:t>
          </a:fld>
          <a:endParaRPr lang="es-ES" sz="1100"/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Noruega en los establecimientos alojativos de Tenerife (hotel + apartamento)</a:t>
          </a:fld>
          <a:endParaRPr lang="es-ES" sz="1100"/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Tenerife 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Portugal en los establecimientos alojativos de Tenerife (hotel + apartamento)</a:t>
          </a:fld>
          <a:endParaRPr lang="es-ES" sz="1100"/>
        </a:p>
      </cdr:txBody>
    </cdr: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A6A236-764C-459A-B2E8-88FB9D666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4A62DB-CB2D-4CD5-8782-54C2B47BD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E00C0D-6975-4D84-A64D-8E22F12EE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DFE11C8-AD12-4C7D-B898-5A88685D4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568CBA-5CFF-4059-B661-14E5BBDF5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8269A4F-B538-414C-B048-673657E47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ACFFA6E-23E0-404F-9923-8950BEA8D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80E388F-E6A3-40E1-A60E-F80DAE13A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76A993A-7717-4D50-915A-0726EF9CA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F379006-8403-4B07-9933-1E0374595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46FF98B-3728-406D-A5AD-4BFAEF384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6A429F-E120-4D36-A0B3-4137AAB4D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1CF838D-403F-408D-8181-2FF10B45A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AB31F4B-9373-4A24-96EA-57BD07E17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establecimientos alojativos de Tenerife
(hotel + apartamento)</a:t>
          </a:fld>
          <a:endParaRPr lang="es-ES" sz="1100"/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Tenerife</a:t>
          </a:fld>
          <a:endParaRPr lang="es-ES" sz="1100"/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estrellas de Tenerife</a:t>
          </a:fld>
          <a:endParaRPr lang="es-ES" sz="1100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3 estrellas de Tenerife</a:t>
          </a:fld>
          <a:endParaRPr lang="es-ES" sz="1100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2 estrellas de Tenerife</a:t>
          </a:fld>
          <a:endParaRPr lang="es-ES" sz="1100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1 estrella de Tenerife</a:t>
          </a:fld>
          <a:endParaRPr lang="es-ES" sz="1100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4, 5 Estrellas de Tenerife</a:t>
          </a:fld>
          <a:endParaRPr lang="es-ES" sz="1100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3 Estrellas de Tenerife</a:t>
          </a:fld>
          <a:endParaRPr lang="es-ES" sz="1100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2 Estrellas de Tenerife</a:t>
          </a:fld>
          <a:endParaRPr lang="es-ES" sz="1100"/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1 Estrella de Tenerife</a:t>
          </a:fld>
          <a:endParaRPr lang="es-ES" sz="1100"/>
        </a:p>
      </cdr:txBody>
    </cdr: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19050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E1BADA-D89E-4085-B0B2-B41E8D168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831DCA-B8A6-41A2-9BB6-5F50859D8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639105-0D87-4BDC-986E-1CCCAF97E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C18592-5893-4B72-8E30-E9B6E296B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19050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EA8A2F-64F8-43F6-AA43-7C6855018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4B1ACD-051E-4C3A-AB3C-56F8B3ED6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75</xdr:row>
      <xdr:rowOff>28575</xdr:rowOff>
    </xdr:from>
    <xdr:to>
      <xdr:col>13</xdr:col>
      <xdr:colOff>228600</xdr:colOff>
      <xdr:row>104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1C30034-46C0-46AE-8566-F2F639C77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19050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B15C7D-1306-4102-BC80-A3309585B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078868-6B9C-4349-A192-86081246C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5745462-C55A-4DCF-9FAD-BC182CA0C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D27A67-5384-4D11-B7D1-386C3A168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9BE4CD-097C-48C5-B37C-6FAE23D9D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1ACAC0C-3426-44A5-8593-65C881336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808FEF-3391-4D59-A80F-3CECD555C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D85AD4-24F5-4763-8D0E-D5DA6324F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0317922-2856-4258-A466-ECCA0FF89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1121EE-7F34-4A10-B8AB-611E0A0D9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4210754-20D5-4ECF-9360-90C7D01F9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6E15488-BC70-41EC-9B02-C9BE2539C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C5C0C8-8D6E-4F8B-A600-9A108674E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8055B3B-23C3-48A7-BAAD-9278D094F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4DC8FA3-9AD9-4538-ACAA-39A23669C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AEAA7B6-24C2-4D74-82CC-D75851A05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Tenerife
(hotel + apartamento)</a:t>
          </a:fld>
          <a:endParaRPr lang="es-ES" sz="1100"/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Tenerife</a:t>
          </a:fld>
          <a:endParaRPr lang="es-ES" sz="1100"/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 estrellas de Tenerife</a:t>
          </a:fld>
          <a:endParaRPr lang="es-ES" sz="1100"/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3 estrellas de Tenerife</a:t>
          </a:fld>
          <a:endParaRPr lang="es-ES" sz="1100"/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2 estrellas de Tenerife</a:t>
          </a:fld>
          <a:endParaRPr lang="es-ES" sz="1100"/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 estrella de Tenerife</a:t>
          </a:fld>
          <a:endParaRPr lang="es-ES" sz="1100"/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Tenerife</a:t>
          </a:fld>
          <a:endParaRPr lang="es-ES" sz="1100"/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4, 5 Estrellas de Tenerife</a:t>
          </a:fld>
          <a:endParaRPr lang="es-ES" sz="1100"/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3 Estrellas de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2 Estrellas de Tenerife</a:t>
          </a:fld>
          <a:endParaRPr lang="es-ES" sz="1100"/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1 Estrella de Tenerife</a:t>
          </a:fld>
          <a:endParaRPr lang="es-ES" sz="1100"/>
        </a:p>
      </cdr:txBody>
    </cdr:sp>
  </cdr:relSizeAnchor>
</c:userShapes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3E2A4F-AA92-4109-906E-5E3732C80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123824</xdr:colOff>
      <xdr:row>91</xdr:row>
      <xdr:rowOff>314324</xdr:rowOff>
    </xdr:from>
    <xdr:to>
      <xdr:col>25</xdr:col>
      <xdr:colOff>21824</xdr:colOff>
      <xdr:row>111</xdr:row>
      <xdr:rowOff>186149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055841-9C81-4C65-AD8D-766A0B867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113</xdr:row>
      <xdr:rowOff>419099</xdr:rowOff>
    </xdr:from>
    <xdr:to>
      <xdr:col>25</xdr:col>
      <xdr:colOff>126599</xdr:colOff>
      <xdr:row>134</xdr:row>
      <xdr:rowOff>100424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DEDF650-F22B-4223-94DD-9D6CD2060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228599</xdr:colOff>
      <xdr:row>135</xdr:row>
      <xdr:rowOff>419099</xdr:rowOff>
    </xdr:from>
    <xdr:to>
      <xdr:col>25</xdr:col>
      <xdr:colOff>126599</xdr:colOff>
      <xdr:row>156</xdr:row>
      <xdr:rowOff>100424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B605BB-7B39-42B3-9A53-4365F3F07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228599</xdr:colOff>
      <xdr:row>157</xdr:row>
      <xdr:rowOff>419099</xdr:rowOff>
    </xdr:from>
    <xdr:to>
      <xdr:col>25</xdr:col>
      <xdr:colOff>126599</xdr:colOff>
      <xdr:row>178</xdr:row>
      <xdr:rowOff>100424</xdr:rowOff>
    </xdr:to>
    <xdr:graphicFrame macro="">
      <xdr:nvGraphicFramePr>
        <xdr:cNvPr id="6" name="Gráfico 8">
          <a:extLst>
            <a:ext uri="{FF2B5EF4-FFF2-40B4-BE49-F238E27FC236}">
              <a16:creationId xmlns:a16="http://schemas.microsoft.com/office/drawing/2014/main" id="{EFBD2C23-F957-462E-869C-2C21B1115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7" name="Gráfico 11">
          <a:extLst>
            <a:ext uri="{FF2B5EF4-FFF2-40B4-BE49-F238E27FC236}">
              <a16:creationId xmlns:a16="http://schemas.microsoft.com/office/drawing/2014/main" id="{E825C415-CA8A-4795-9561-635807DB5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228599</xdr:colOff>
      <xdr:row>179</xdr:row>
      <xdr:rowOff>419099</xdr:rowOff>
    </xdr:from>
    <xdr:to>
      <xdr:col>25</xdr:col>
      <xdr:colOff>126599</xdr:colOff>
      <xdr:row>200</xdr:row>
      <xdr:rowOff>100424</xdr:rowOff>
    </xdr:to>
    <xdr:graphicFrame macro="">
      <xdr:nvGraphicFramePr>
        <xdr:cNvPr id="8" name="Gráfico 12">
          <a:extLst>
            <a:ext uri="{FF2B5EF4-FFF2-40B4-BE49-F238E27FC236}">
              <a16:creationId xmlns:a16="http://schemas.microsoft.com/office/drawing/2014/main" id="{393C85CF-1D3D-44AD-BAC3-EDA40E9F2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228599</xdr:colOff>
      <xdr:row>201</xdr:row>
      <xdr:rowOff>419099</xdr:rowOff>
    </xdr:from>
    <xdr:to>
      <xdr:col>25</xdr:col>
      <xdr:colOff>126599</xdr:colOff>
      <xdr:row>222</xdr:row>
      <xdr:rowOff>100424</xdr:rowOff>
    </xdr:to>
    <xdr:graphicFrame macro="">
      <xdr:nvGraphicFramePr>
        <xdr:cNvPr id="9" name="Gráfico 13">
          <a:extLst>
            <a:ext uri="{FF2B5EF4-FFF2-40B4-BE49-F238E27FC236}">
              <a16:creationId xmlns:a16="http://schemas.microsoft.com/office/drawing/2014/main" id="{EAC5F019-8EB6-43C1-BE90-E2B390DF9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228599</xdr:colOff>
      <xdr:row>223</xdr:row>
      <xdr:rowOff>419099</xdr:rowOff>
    </xdr:from>
    <xdr:to>
      <xdr:col>25</xdr:col>
      <xdr:colOff>126599</xdr:colOff>
      <xdr:row>244</xdr:row>
      <xdr:rowOff>100424</xdr:rowOff>
    </xdr:to>
    <xdr:graphicFrame macro="">
      <xdr:nvGraphicFramePr>
        <xdr:cNvPr id="10" name="Gráfico 14">
          <a:extLst>
            <a:ext uri="{FF2B5EF4-FFF2-40B4-BE49-F238E27FC236}">
              <a16:creationId xmlns:a16="http://schemas.microsoft.com/office/drawing/2014/main" id="{9606A715-7685-4412-98A7-EF73BC126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228599</xdr:colOff>
      <xdr:row>245</xdr:row>
      <xdr:rowOff>419099</xdr:rowOff>
    </xdr:from>
    <xdr:to>
      <xdr:col>25</xdr:col>
      <xdr:colOff>126599</xdr:colOff>
      <xdr:row>267</xdr:row>
      <xdr:rowOff>0</xdr:rowOff>
    </xdr:to>
    <xdr:graphicFrame macro="">
      <xdr:nvGraphicFramePr>
        <xdr:cNvPr id="11" name="Gráfico 15">
          <a:extLst>
            <a:ext uri="{FF2B5EF4-FFF2-40B4-BE49-F238E27FC236}">
              <a16:creationId xmlns:a16="http://schemas.microsoft.com/office/drawing/2014/main" id="{60594863-14C9-4466-89FB-CCF216154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847725</xdr:colOff>
      <xdr:row>4</xdr:row>
      <xdr:rowOff>66675</xdr:rowOff>
    </xdr:to>
    <xdr:pic>
      <xdr:nvPicPr>
        <xdr:cNvPr id="12" name="Imagen 11" descr="Iconos Png Gratis Resume Volver Icono Descarga Gratuita - Pump ...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595D549-A3A7-4A0A-A823-A54E33F22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055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322ECE0-8DCF-4462-87A9-242E00C65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9320032-CCA3-4494-B72C-9F5413D43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67FAA70-0475-4C87-B2A9-03558796A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Tenerife
(hotel + apartamento)</a:t>
          </a:fld>
          <a:endParaRPr lang="es-ES" sz="1100"/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146"/>
          <a:ext cx="8066624" cy="694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E3E09D5-E390-490C-9BFD-2691D70DF7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881F09C-B885-45D0-845E-5DA80F31D5B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4B426F-94DB-4A98-B3CF-501BB531F86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162FC39-A875-40E5-940B-5F8456D4760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3, 4 y 5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212256-0033-4D10-98C2-C5EA9FE3F3B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A447409-C1B6-437D-9F86-00E34A0D790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2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668D90-7E5D-46F6-AFB4-6828EA2ADF4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1 llave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Tenerife</a:t>
          </a:fld>
          <a:endParaRPr lang="es-ES" sz="1100"/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5 estrellas de Tenerife</a:t>
          </a:fld>
          <a:endParaRPr lang="es-ES" sz="1100"/>
        </a:p>
      </cdr:txBody>
    </cdr:sp>
  </cdr:relSizeAnchor>
</c:userShapes>
</file>

<file path=xl/drawings/drawing2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3B38B7-BB36-4FF7-80D1-498ABFEB8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2F803F-95EC-47AD-A25A-AD0F092E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08D3EB-4C98-41A5-BE1A-E465C869D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F377CB-C93E-4D21-AC81-A38E24FD7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91BFD1-7C5E-40FF-904C-9C676BA1F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DD4D64-90AE-4B17-8AFF-FBB7B1911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0B40BF-1D41-4076-B0BB-EB0FCC0D1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DA2AA1-3AEC-4E8E-8594-52CD4845C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C6B608-5B43-4A7D-B31F-9F1791F9F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0BA097-4622-4678-916A-656091BC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7F2356-F4B3-4CBC-8C60-5DAB5F9E0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19822B-F2DC-4E61-A0D6-84A6D4E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6F83C1-05BB-4EF1-9084-073977277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Tenerife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7E24E2-345F-4924-8522-D94BD3EAD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1005F9-76C0-4C0F-BCAE-1D2933437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A5DE07-04D3-46A2-86BB-641A36DF1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7F906E-5432-4322-AD57-3DB10CF8C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0F87AD-DD28-4495-BFAF-420F82C5F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44C374-DDAF-4B4C-8695-13D9A3838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C19763-2353-42EE-ABEF-944C7C44A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A3308E-1375-49D2-B25D-E8E7CEE96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AE2FDF-1237-4EBD-ABE9-BF785210C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D52AEE-A51C-4E08-A29D-EB9C82694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CCDEB61-4069-4BE3-B2F4-652639B4E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FBF7D39-5143-48CD-9C3A-19B347F4E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51BCC3B-0ED8-4FC6-BAF4-266440C0E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8F4D2F3-BACF-405A-9014-A100335F1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60D898B-AB53-4DA4-BDF3-8CFE14B77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56BEBA2-FF90-48D8-888E-74F53EB0D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221DF52-83A4-4A43-B6F8-F1CD3E1DE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04588ED-A205-405E-8756-6575244B9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DD41F21-0347-40C5-8F66-4813B3E3E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31DE48-703D-45D7-8F22-CB05807CD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806025-F2DB-48D7-8513-269D7629C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85C07E-74B7-4EDF-AA87-F7D9EBB95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4, 5 Estrellas de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3 Estrellas de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2 Estrellas de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1 Estrella de Tenerife</a:t>
          </a:fld>
          <a:endParaRPr lang="es-ES" sz="1100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1227FC-9D69-4037-91AF-86D074C37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BB6E2A-806A-4AB4-94B9-71BE33B27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6A3A22-940F-4350-911D-FE488276A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24</xdr:row>
      <xdr:rowOff>76200</xdr:rowOff>
    </xdr:from>
    <xdr:to>
      <xdr:col>15</xdr:col>
      <xdr:colOff>221850</xdr:colOff>
      <xdr:row>43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50C436C-DAA4-4970-B820-5AACAB52C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44</xdr:row>
      <xdr:rowOff>142875</xdr:rowOff>
    </xdr:from>
    <xdr:to>
      <xdr:col>15</xdr:col>
      <xdr:colOff>574275</xdr:colOff>
      <xdr:row>64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FE5864B-5B77-4003-BDE7-6F1ED743C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685800</xdr:colOff>
      <xdr:row>66</xdr:row>
      <xdr:rowOff>57150</xdr:rowOff>
    </xdr:from>
    <xdr:to>
      <xdr:col>15</xdr:col>
      <xdr:colOff>583800</xdr:colOff>
      <xdr:row>86</xdr:row>
      <xdr:rowOff>161926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08585E1-F154-4AB5-9FB2-B998938DC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87</xdr:row>
      <xdr:rowOff>0</xdr:rowOff>
    </xdr:from>
    <xdr:to>
      <xdr:col>15</xdr:col>
      <xdr:colOff>660000</xdr:colOff>
      <xdr:row>106</xdr:row>
      <xdr:rowOff>95251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C5D9E41-55F2-4287-9329-C2EA6EB0D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5:$D$2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Tenerife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6:$D$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5 estrellas de Tenerife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67:$D$6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101A9E-C8C0-435D-83C5-52F4EB69E85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6FADDD-CC4C-430E-BD86-BEC93E6F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292100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2B8773-B45A-461B-9722-23834E920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88:$D$8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896109-8869-4205-8672-9573114362B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114300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3312AE-F7D6-41B1-912E-D4B8007CA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1FDA65-C93D-4541-A61C-242B4843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114300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69C8F-FF1D-4BEE-B7D3-7E130DE54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090914-0D8C-420C-9111-2CD2CE90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F1850D-51BD-4FD6-9F63-8E6E7DE85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E73ED7-88F6-4846-BABF-DF2C9879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23</xdr:col>
      <xdr:colOff>171450</xdr:colOff>
      <xdr:row>2</xdr:row>
      <xdr:rowOff>0</xdr:rowOff>
    </xdr:from>
    <xdr:to>
      <xdr:col>34</xdr:col>
      <xdr:colOff>60201</xdr:colOff>
      <xdr:row>20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850CB2E-5EB6-49A0-AB98-189893A8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23</xdr:col>
      <xdr:colOff>180975</xdr:colOff>
      <xdr:row>25</xdr:row>
      <xdr:rowOff>0</xdr:rowOff>
    </xdr:from>
    <xdr:to>
      <xdr:col>34</xdr:col>
      <xdr:colOff>69726</xdr:colOff>
      <xdr:row>47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D6097A-D184-4575-B2DE-86CFFD181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4D1867-DFD8-49DB-BEE5-0EC21F73B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E1A8ED-B4C9-43AA-BD19-2F6FFAF63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13</xdr:col>
      <xdr:colOff>504825</xdr:colOff>
      <xdr:row>4</xdr:row>
      <xdr:rowOff>342900</xdr:rowOff>
    </xdr:from>
    <xdr:to>
      <xdr:col>24</xdr:col>
      <xdr:colOff>393576</xdr:colOff>
      <xdr:row>25</xdr:row>
      <xdr:rowOff>19050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0573ED3-ABBC-46E0-A723-EA17F4235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476250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F4BE78-3895-4A81-8B6C-D1493211A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3EA99C-8426-4E1F-A044-47A97DE52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171450</xdr:colOff>
      <xdr:row>2</xdr:row>
      <xdr:rowOff>0</xdr:rowOff>
    </xdr:from>
    <xdr:to>
      <xdr:col>32</xdr:col>
      <xdr:colOff>126876</xdr:colOff>
      <xdr:row>22</xdr:row>
      <xdr:rowOff>161925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FE95148-EA8E-4147-91FD-57D92A593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257175</xdr:colOff>
      <xdr:row>23</xdr:row>
      <xdr:rowOff>152400</xdr:rowOff>
    </xdr:from>
    <xdr:to>
      <xdr:col>32</xdr:col>
      <xdr:colOff>212601</xdr:colOff>
      <xdr:row>45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76E19F-6F74-48BC-A6C8-BBD2EBC12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7ADD16-B475-4454-B684-35124724E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6</xdr:row>
      <xdr:rowOff>6350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E32313-7DCE-4389-A0A1-C73D78E27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476250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44CF0-8338-4762-904E-13185E165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0E6D99-4B2A-4B72-929E-168E2B41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12</xdr:col>
      <xdr:colOff>647700</xdr:colOff>
      <xdr:row>0</xdr:row>
      <xdr:rowOff>323850</xdr:rowOff>
    </xdr:from>
    <xdr:to>
      <xdr:col>25</xdr:col>
      <xdr:colOff>542925</xdr:colOff>
      <xdr:row>20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817CF12-DB18-4443-8042-1EEFE6C7E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1DB29B-B368-47A0-B79E-95C559EAC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66EB4D-1341-4327-8A7E-0812506E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3F60AD-645F-4C29-9368-7884007C3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CF97A59-685F-4B4B-A870-A488E84D4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C6F6FCD-4480-453F-9536-97DDFCF89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5400CA9-9E2D-44F4-B557-67F9387B1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544A6AF-B3DF-420D-91BB-F093FAB0B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EF71A4-A128-4E7D-9121-6ABCEA723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8752488-094D-423F-A89E-8A57433E1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54FF7DE-3CB5-40C9-994A-D326C374D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211D868-7A5E-4C86-8C87-76EF9719A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A9722FE-526D-46F2-B8BD-13219ED8B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15F1FD-9D41-4B4F-996B-632B507D4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45483B9-3D52-4A9F-A788-1150CF7EF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1D46D91-5909-4821-B9A5-37DD3241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93924E6-38C6-4477-8E88-846632DEC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255013AF-595D-421E-BA54-EE6434245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3418C3C7-71F4-47BD-9471-2DDD60D31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1E91B6D-CC6A-4302-B100-DFAD11A60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01B9C85-81D1-4593-8496-98619897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7D64D88-2DB5-4AEB-9EF8-E1DC81F0A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14A2952-2A66-4CF6-A389-3A802867D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1C0103D0-66E0-492E-BF11-833A29AB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E7FC64F7-7B40-41A5-8B4C-6FE2328F9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578F5A06-6552-451C-8820-03C7B3B1A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00341ED-503E-4452-911B-80E8D04E3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7F36058F-EAF2-450F-BA6C-8F3640ABE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DF0A933-52A3-468C-A538-B79960A29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870690C2-EFF9-4629-820A-31E96A6A7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F4F02169-B7D9-4D5C-BE72-3F29DCCB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415</xdr:row>
      <xdr:rowOff>85725</xdr:rowOff>
    </xdr:from>
    <xdr:to>
      <xdr:col>24</xdr:col>
      <xdr:colOff>660000</xdr:colOff>
      <xdr:row>436</xdr:row>
      <xdr:rowOff>1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E582951B-38DA-4768-8DC0-B403D7FBB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BEB8C3CF-3D31-474E-8B6A-20AED8AF3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772B0C-548A-4E6B-9F9F-980458C5A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360362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26E788-EC40-4A66-81C5-5AFA7CAF8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211B9A-B1CA-47CB-9EDD-FC05F1F6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6</xdr:row>
      <xdr:rowOff>131762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C4AC7F-1CFC-4D71-867E-E566AA310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7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 Canaria (hotel + apartamento)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05A9B-C7B6-46A3-AD82-4B4044B4C605}">
  <dimension ref="B1:M121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37.855468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M25/M19</f>
        <v>#DIV/0!</v>
      </c>
    </row>
    <row r="3" spans="2:13" ht="36" x14ac:dyDescent="0.55000000000000004">
      <c r="B3" s="2" t="s">
        <v>2</v>
      </c>
    </row>
    <row r="4" spans="2:13" ht="23.25" x14ac:dyDescent="0.35">
      <c r="B4" s="3" t="s">
        <v>524</v>
      </c>
    </row>
    <row r="5" spans="2:13" x14ac:dyDescent="0.25">
      <c r="B5" s="4"/>
    </row>
    <row r="6" spans="2:13" ht="21.75" thickBot="1" x14ac:dyDescent="0.4">
      <c r="B6" s="5" t="s">
        <v>3</v>
      </c>
    </row>
    <row r="7" spans="2:13" ht="15.75" thickTop="1" x14ac:dyDescent="0.25"/>
    <row r="8" spans="2:13" ht="19.5" thickBot="1" x14ac:dyDescent="0.35">
      <c r="B8" s="6" t="s">
        <v>4</v>
      </c>
    </row>
    <row r="9" spans="2:13" ht="18.75" hidden="1" x14ac:dyDescent="0.3">
      <c r="B9" s="7"/>
    </row>
    <row r="10" spans="2:13" ht="18.75" x14ac:dyDescent="0.3">
      <c r="B10" s="8"/>
    </row>
    <row r="11" spans="2:13" ht="15.75" hidden="1" x14ac:dyDescent="0.25">
      <c r="B11" s="9" t="s">
        <v>5</v>
      </c>
    </row>
    <row r="12" spans="2:13" ht="15.75" hidden="1" x14ac:dyDescent="0.25">
      <c r="B12" s="9" t="s">
        <v>6</v>
      </c>
    </row>
    <row r="13" spans="2:13" ht="15.75" hidden="1" x14ac:dyDescent="0.25">
      <c r="B13" s="9" t="s">
        <v>7</v>
      </c>
    </row>
    <row r="14" spans="2:13" ht="15.75" hidden="1" x14ac:dyDescent="0.25">
      <c r="B14" s="9" t="s">
        <v>8</v>
      </c>
    </row>
    <row r="15" spans="2:13" ht="15.75" x14ac:dyDescent="0.25">
      <c r="B15" s="9" t="s">
        <v>9</v>
      </c>
    </row>
    <row r="16" spans="2:13" ht="15.75" x14ac:dyDescent="0.25">
      <c r="B16" s="9" t="s">
        <v>10</v>
      </c>
    </row>
    <row r="17" spans="2:2" ht="15.75" x14ac:dyDescent="0.25">
      <c r="B17" s="9" t="s">
        <v>11</v>
      </c>
    </row>
    <row r="18" spans="2:2" ht="18.75" hidden="1" x14ac:dyDescent="0.3">
      <c r="B18" s="8" t="s">
        <v>12</v>
      </c>
    </row>
    <row r="19" spans="2:2" ht="15.75" hidden="1" x14ac:dyDescent="0.25">
      <c r="B19" s="9" t="s">
        <v>13</v>
      </c>
    </row>
    <row r="20" spans="2:2" ht="15.75" hidden="1" x14ac:dyDescent="0.25">
      <c r="B20" s="9" t="s">
        <v>14</v>
      </c>
    </row>
    <row r="21" spans="2:2" ht="15.75" hidden="1" x14ac:dyDescent="0.25">
      <c r="B21" s="9" t="s">
        <v>15</v>
      </c>
    </row>
    <row r="22" spans="2:2" ht="15.75" hidden="1" x14ac:dyDescent="0.25">
      <c r="B22" s="9" t="s">
        <v>16</v>
      </c>
    </row>
    <row r="23" spans="2:2" ht="15.75" hidden="1" x14ac:dyDescent="0.25">
      <c r="B23" s="9" t="s">
        <v>17</v>
      </c>
    </row>
    <row r="24" spans="2:2" ht="15.75" hidden="1" x14ac:dyDescent="0.25">
      <c r="B24" s="9" t="s">
        <v>18</v>
      </c>
    </row>
    <row r="25" spans="2:2" ht="15.75" hidden="1" x14ac:dyDescent="0.25">
      <c r="B25" s="9" t="s">
        <v>19</v>
      </c>
    </row>
    <row r="26" spans="2:2" ht="15.75" hidden="1" x14ac:dyDescent="0.25">
      <c r="B26" s="9" t="s">
        <v>20</v>
      </c>
    </row>
    <row r="27" spans="2:2" ht="15.75" hidden="1" x14ac:dyDescent="0.25">
      <c r="B27" s="9" t="s">
        <v>21</v>
      </c>
    </row>
    <row r="28" spans="2:2" x14ac:dyDescent="0.25">
      <c r="B28" s="4"/>
    </row>
    <row r="29" spans="2:2" ht="19.5" thickBot="1" x14ac:dyDescent="0.35">
      <c r="B29" s="6" t="s">
        <v>525</v>
      </c>
    </row>
    <row r="30" spans="2:2" ht="15.75" x14ac:dyDescent="0.25">
      <c r="B30" s="9"/>
    </row>
    <row r="31" spans="2:2" ht="15.75" x14ac:dyDescent="0.25">
      <c r="B31" s="9" t="s">
        <v>22</v>
      </c>
    </row>
    <row r="32" spans="2:2" ht="15.75" x14ac:dyDescent="0.25">
      <c r="B32" s="9" t="s">
        <v>23</v>
      </c>
    </row>
    <row r="33" spans="2:2" ht="15.75" x14ac:dyDescent="0.25">
      <c r="B33" s="9" t="s">
        <v>24</v>
      </c>
    </row>
    <row r="34" spans="2:2" ht="15.75" x14ac:dyDescent="0.25">
      <c r="B34" s="9" t="s">
        <v>25</v>
      </c>
    </row>
    <row r="35" spans="2:2" ht="15.75" hidden="1" x14ac:dyDescent="0.25">
      <c r="B35" s="9" t="s">
        <v>26</v>
      </c>
    </row>
    <row r="36" spans="2:2" ht="15.75" hidden="1" x14ac:dyDescent="0.25">
      <c r="B36" s="9" t="s">
        <v>27</v>
      </c>
    </row>
    <row r="37" spans="2:2" ht="15.75" x14ac:dyDescent="0.25">
      <c r="B37" s="9" t="s">
        <v>28</v>
      </c>
    </row>
    <row r="38" spans="2:2" ht="15.75" hidden="1" x14ac:dyDescent="0.25">
      <c r="B38" s="9" t="s">
        <v>29</v>
      </c>
    </row>
    <row r="39" spans="2:2" ht="15.75" x14ac:dyDescent="0.25">
      <c r="B39" s="9" t="s">
        <v>30</v>
      </c>
    </row>
    <row r="40" spans="2:2" ht="15.75" x14ac:dyDescent="0.25">
      <c r="B40" s="9" t="s">
        <v>31</v>
      </c>
    </row>
    <row r="41" spans="2:2" ht="15.75" x14ac:dyDescent="0.25">
      <c r="B41" s="9" t="s">
        <v>32</v>
      </c>
    </row>
    <row r="42" spans="2:2" ht="15.75" x14ac:dyDescent="0.25">
      <c r="B42" s="9" t="s">
        <v>33</v>
      </c>
    </row>
    <row r="43" spans="2:2" ht="15.75" x14ac:dyDescent="0.25">
      <c r="B43" s="9" t="s">
        <v>33</v>
      </c>
    </row>
    <row r="44" spans="2:2" ht="15.75" x14ac:dyDescent="0.25">
      <c r="B44" s="9" t="s">
        <v>34</v>
      </c>
    </row>
    <row r="45" spans="2:2" ht="15.75" x14ac:dyDescent="0.25">
      <c r="B45" s="9" t="s">
        <v>35</v>
      </c>
    </row>
    <row r="46" spans="2:2" ht="15.75" hidden="1" x14ac:dyDescent="0.25">
      <c r="B46" s="9" t="s">
        <v>36</v>
      </c>
    </row>
    <row r="47" spans="2:2" ht="15.75" hidden="1" x14ac:dyDescent="0.25">
      <c r="B47" s="9" t="s">
        <v>37</v>
      </c>
    </row>
    <row r="48" spans="2:2" ht="15.75" hidden="1" x14ac:dyDescent="0.25">
      <c r="B48" s="9" t="s">
        <v>38</v>
      </c>
    </row>
    <row r="49" spans="2:2" ht="15.75" hidden="1" x14ac:dyDescent="0.25">
      <c r="B49" s="9" t="s">
        <v>39</v>
      </c>
    </row>
    <row r="50" spans="2:2" ht="15.75" hidden="1" x14ac:dyDescent="0.25">
      <c r="B50" s="9" t="s">
        <v>40</v>
      </c>
    </row>
    <row r="51" spans="2:2" ht="15.75" hidden="1" x14ac:dyDescent="0.25">
      <c r="B51" s="9" t="s">
        <v>41</v>
      </c>
    </row>
    <row r="52" spans="2:2" ht="15.75" x14ac:dyDescent="0.25">
      <c r="B52" s="9" t="s">
        <v>42</v>
      </c>
    </row>
    <row r="53" spans="2:2" ht="15.75" x14ac:dyDescent="0.25">
      <c r="B53" s="9" t="s">
        <v>43</v>
      </c>
    </row>
    <row r="54" spans="2:2" ht="15.75" x14ac:dyDescent="0.25">
      <c r="B54" s="9" t="s">
        <v>44</v>
      </c>
    </row>
    <row r="55" spans="2:2" x14ac:dyDescent="0.25">
      <c r="B55" s="4"/>
    </row>
    <row r="56" spans="2:2" ht="18.75" hidden="1" x14ac:dyDescent="0.3">
      <c r="B56" s="10" t="s">
        <v>45</v>
      </c>
    </row>
    <row r="57" spans="2:2" ht="15.75" hidden="1" thickBot="1" x14ac:dyDescent="0.3">
      <c r="B57" s="11" t="s">
        <v>46</v>
      </c>
    </row>
    <row r="58" spans="2:2" ht="18.75" hidden="1" x14ac:dyDescent="0.3">
      <c r="B58" s="7"/>
    </row>
    <row r="59" spans="2:2" ht="15.75" hidden="1" x14ac:dyDescent="0.25">
      <c r="B59" s="9" t="s">
        <v>47</v>
      </c>
    </row>
    <row r="60" spans="2:2" ht="15.75" hidden="1" x14ac:dyDescent="0.25">
      <c r="B60" s="9" t="s">
        <v>48</v>
      </c>
    </row>
    <row r="61" spans="2:2" ht="15.75" hidden="1" x14ac:dyDescent="0.25">
      <c r="B61" s="9" t="s">
        <v>49</v>
      </c>
    </row>
    <row r="62" spans="2:2" ht="15.75" hidden="1" x14ac:dyDescent="0.25">
      <c r="B62" s="9" t="s">
        <v>50</v>
      </c>
    </row>
    <row r="63" spans="2:2" ht="15.75" hidden="1" x14ac:dyDescent="0.25">
      <c r="B63" s="9" t="s">
        <v>51</v>
      </c>
    </row>
    <row r="64" spans="2:2" ht="15.75" hidden="1" x14ac:dyDescent="0.25">
      <c r="B64" s="9" t="s">
        <v>52</v>
      </c>
    </row>
    <row r="65" spans="2:2" ht="15.75" hidden="1" x14ac:dyDescent="0.25">
      <c r="B65" s="9" t="s">
        <v>53</v>
      </c>
    </row>
    <row r="66" spans="2:2" ht="15.75" hidden="1" x14ac:dyDescent="0.25">
      <c r="B66" s="9" t="s">
        <v>54</v>
      </c>
    </row>
    <row r="67" spans="2:2" ht="15.75" hidden="1" x14ac:dyDescent="0.25">
      <c r="B67" s="9" t="s">
        <v>55</v>
      </c>
    </row>
    <row r="68" spans="2:2" ht="15.75" hidden="1" x14ac:dyDescent="0.25">
      <c r="B68" s="9" t="s">
        <v>56</v>
      </c>
    </row>
    <row r="69" spans="2:2" ht="15.75" hidden="1" x14ac:dyDescent="0.25">
      <c r="B69" s="9" t="s">
        <v>57</v>
      </c>
    </row>
    <row r="70" spans="2:2" ht="15.75" hidden="1" x14ac:dyDescent="0.25">
      <c r="B70" s="9" t="s">
        <v>58</v>
      </c>
    </row>
    <row r="71" spans="2:2" hidden="1" x14ac:dyDescent="0.25">
      <c r="B71" s="12"/>
    </row>
    <row r="72" spans="2:2" ht="15.75" hidden="1" thickBot="1" x14ac:dyDescent="0.3">
      <c r="B72" s="11" t="s">
        <v>59</v>
      </c>
    </row>
    <row r="73" spans="2:2" ht="18.75" hidden="1" x14ac:dyDescent="0.3">
      <c r="B73" s="7"/>
    </row>
    <row r="74" spans="2:2" ht="15.75" hidden="1" x14ac:dyDescent="0.25">
      <c r="B74" s="9" t="s">
        <v>60</v>
      </c>
    </row>
    <row r="75" spans="2:2" ht="15.75" hidden="1" x14ac:dyDescent="0.25">
      <c r="B75" s="9" t="s">
        <v>61</v>
      </c>
    </row>
    <row r="76" spans="2:2" ht="15.75" hidden="1" x14ac:dyDescent="0.25">
      <c r="B76" s="9" t="s">
        <v>62</v>
      </c>
    </row>
    <row r="77" spans="2:2" ht="15.75" hidden="1" x14ac:dyDescent="0.25">
      <c r="B77" s="9" t="s">
        <v>63</v>
      </c>
    </row>
    <row r="78" spans="2:2" ht="15.75" hidden="1" x14ac:dyDescent="0.25">
      <c r="B78" s="9" t="s">
        <v>53</v>
      </c>
    </row>
    <row r="79" spans="2:2" ht="15.75" hidden="1" x14ac:dyDescent="0.25">
      <c r="B79" s="9" t="s">
        <v>54</v>
      </c>
    </row>
    <row r="80" spans="2:2" ht="15.75" hidden="1" x14ac:dyDescent="0.25">
      <c r="B80" s="9" t="s">
        <v>64</v>
      </c>
    </row>
    <row r="81" spans="2:2" ht="15.75" hidden="1" x14ac:dyDescent="0.25">
      <c r="B81" s="9" t="s">
        <v>65</v>
      </c>
    </row>
    <row r="82" spans="2:2" ht="15.75" hidden="1" x14ac:dyDescent="0.25">
      <c r="B82" s="9" t="s">
        <v>66</v>
      </c>
    </row>
    <row r="83" spans="2:2" ht="15.75" hidden="1" x14ac:dyDescent="0.25">
      <c r="B83" s="9" t="s">
        <v>67</v>
      </c>
    </row>
    <row r="84" spans="2:2" hidden="1" x14ac:dyDescent="0.25"/>
    <row r="85" spans="2:2" ht="15.75" hidden="1" thickBot="1" x14ac:dyDescent="0.3">
      <c r="B85" s="11" t="s">
        <v>68</v>
      </c>
    </row>
    <row r="86" spans="2:2" ht="18.75" hidden="1" x14ac:dyDescent="0.3">
      <c r="B86" s="7"/>
    </row>
    <row r="87" spans="2:2" ht="15.75" hidden="1" x14ac:dyDescent="0.25">
      <c r="B87" s="9" t="s">
        <v>69</v>
      </c>
    </row>
    <row r="88" spans="2:2" ht="15.75" hidden="1" x14ac:dyDescent="0.25">
      <c r="B88" s="9" t="s">
        <v>70</v>
      </c>
    </row>
    <row r="89" spans="2:2" ht="15.75" hidden="1" x14ac:dyDescent="0.25">
      <c r="B89" s="9" t="s">
        <v>71</v>
      </c>
    </row>
    <row r="90" spans="2:2" ht="15.75" hidden="1" x14ac:dyDescent="0.25">
      <c r="B90" s="9" t="s">
        <v>72</v>
      </c>
    </row>
    <row r="91" spans="2:2" ht="15.75" hidden="1" x14ac:dyDescent="0.25">
      <c r="B91" s="9" t="s">
        <v>73</v>
      </c>
    </row>
    <row r="92" spans="2:2" ht="15.75" hidden="1" x14ac:dyDescent="0.25">
      <c r="B92" s="9" t="s">
        <v>74</v>
      </c>
    </row>
    <row r="93" spans="2:2" ht="15.75" hidden="1" x14ac:dyDescent="0.25">
      <c r="B93" s="9" t="s">
        <v>75</v>
      </c>
    </row>
    <row r="94" spans="2:2" ht="15.75" hidden="1" x14ac:dyDescent="0.25">
      <c r="B94" s="9" t="s">
        <v>76</v>
      </c>
    </row>
    <row r="95" spans="2:2" ht="15.75" hidden="1" x14ac:dyDescent="0.25">
      <c r="B95" s="9" t="s">
        <v>77</v>
      </c>
    </row>
    <row r="96" spans="2:2" ht="15.75" hidden="1" x14ac:dyDescent="0.25">
      <c r="B96" s="9" t="s">
        <v>78</v>
      </c>
    </row>
    <row r="97" spans="2:2" hidden="1" x14ac:dyDescent="0.25"/>
    <row r="98" spans="2:2" ht="15.75" hidden="1" thickBot="1" x14ac:dyDescent="0.3">
      <c r="B98" s="11" t="s">
        <v>42</v>
      </c>
    </row>
    <row r="99" spans="2:2" ht="18.75" hidden="1" x14ac:dyDescent="0.3">
      <c r="B99" s="7"/>
    </row>
    <row r="100" spans="2:2" ht="15.75" hidden="1" x14ac:dyDescent="0.25">
      <c r="B100" s="9" t="s">
        <v>79</v>
      </c>
    </row>
    <row r="101" spans="2:2" ht="15.75" hidden="1" x14ac:dyDescent="0.25">
      <c r="B101" s="9" t="s">
        <v>80</v>
      </c>
    </row>
    <row r="102" spans="2:2" ht="15.75" hidden="1" x14ac:dyDescent="0.25">
      <c r="B102" s="9" t="s">
        <v>81</v>
      </c>
    </row>
    <row r="103" spans="2:2" ht="15.75" hidden="1" x14ac:dyDescent="0.25">
      <c r="B103" s="9" t="s">
        <v>82</v>
      </c>
    </row>
    <row r="104" spans="2:2" ht="15.75" hidden="1" x14ac:dyDescent="0.25">
      <c r="B104" s="9" t="s">
        <v>83</v>
      </c>
    </row>
    <row r="105" spans="2:2" ht="15.75" hidden="1" x14ac:dyDescent="0.25">
      <c r="B105" s="9" t="s">
        <v>84</v>
      </c>
    </row>
    <row r="106" spans="2:2" ht="15.75" hidden="1" x14ac:dyDescent="0.25">
      <c r="B106" s="9" t="s">
        <v>85</v>
      </c>
    </row>
    <row r="107" spans="2:2" ht="15.75" hidden="1" x14ac:dyDescent="0.25">
      <c r="B107" s="9" t="s">
        <v>86</v>
      </c>
    </row>
    <row r="108" spans="2:2" hidden="1" x14ac:dyDescent="0.25"/>
    <row r="109" spans="2:2" ht="15.75" hidden="1" thickBot="1" x14ac:dyDescent="0.3">
      <c r="B109" s="11" t="s">
        <v>43</v>
      </c>
    </row>
    <row r="110" spans="2:2" hidden="1" x14ac:dyDescent="0.25"/>
    <row r="111" spans="2:2" ht="15.75" hidden="1" x14ac:dyDescent="0.25">
      <c r="B111" s="9" t="s">
        <v>87</v>
      </c>
    </row>
    <row r="112" spans="2:2" ht="15.75" hidden="1" x14ac:dyDescent="0.25">
      <c r="B112" s="9" t="s">
        <v>88</v>
      </c>
    </row>
    <row r="113" spans="2:2" hidden="1" x14ac:dyDescent="0.25"/>
    <row r="114" spans="2:2" ht="15.75" hidden="1" thickBot="1" x14ac:dyDescent="0.3">
      <c r="B114" s="11" t="s">
        <v>89</v>
      </c>
    </row>
    <row r="115" spans="2:2" hidden="1" x14ac:dyDescent="0.25"/>
    <row r="116" spans="2:2" ht="15.75" hidden="1" x14ac:dyDescent="0.25">
      <c r="B116" s="9" t="s">
        <v>90</v>
      </c>
    </row>
    <row r="117" spans="2:2" ht="15.75" hidden="1" x14ac:dyDescent="0.25">
      <c r="B117" s="9" t="s">
        <v>91</v>
      </c>
    </row>
    <row r="118" spans="2:2" ht="15.75" hidden="1" x14ac:dyDescent="0.25">
      <c r="B118" s="9" t="s">
        <v>92</v>
      </c>
    </row>
    <row r="119" spans="2:2" ht="15.75" hidden="1" x14ac:dyDescent="0.25">
      <c r="B119" s="9" t="s">
        <v>93</v>
      </c>
    </row>
    <row r="120" spans="2:2" ht="15.75" hidden="1" x14ac:dyDescent="0.25">
      <c r="B120" s="9" t="s">
        <v>94</v>
      </c>
    </row>
    <row r="121" spans="2:2" ht="15.75" hidden="1" x14ac:dyDescent="0.25">
      <c r="B121" s="9" t="s">
        <v>93</v>
      </c>
    </row>
  </sheetData>
  <hyperlinks>
    <hyperlink ref="B11" location="'Plazas alojativas islas'!A1" tooltip="Plazas alojativas Canarias e islas" display="Plazas alojativas Canarias e islas" xr:uid="{151926CA-F0CA-4BBC-95FD-986C9E01E704}"/>
    <hyperlink ref="B13" location="'Plazas alojativas islas tipolog'!A1" tooltip="Plazas alojativas Canarias e islas por tipología" display="Plazas alojativas Canarias e islas por tipología" xr:uid="{FFDA2019-63EA-41DB-A42B-0FF6DBFF71F3}"/>
    <hyperlink ref="B15" location="'Plazas aloj islas cat y tipolog'!A1" tooltip="Plazas alojativas Canarias e islas por tipología y categoría" display="Plazas alojativas Canarias e islas por tipología y categoría" xr:uid="{8073ECB5-B1DC-4C7D-992B-0A544EFE30B3}"/>
    <hyperlink ref="B19" location="'Evolución plazas Canarias'!A1" tooltip="Evolución plazas alojativas en Canarias según tipología y categoría del alojamiento" display="Evolución plazas alojativas en Canarias según tipología y categoría del alojamiento" xr:uid="{CD8E92E0-60DD-468D-9A35-9AECF554D065}"/>
    <hyperlink ref="B60" location="'ENT- turistas isla tipolo cat'!A1" tooltip="Viajeros entrados en Canarias e islas según tipología y categoría del alojamiento" display="Viajeros entrados en Canarias e islas según tipología y categoría del alojamiento" xr:uid="{40CB431E-6596-4A2D-9885-FEB54B61C48A}"/>
    <hyperlink ref="B59" location="'ENT-evo viaj isla tipologia'!A1" tooltip="Viajeros entrados en Canarias e islas según tipología de alojamiento" display="Viajeros entrados en Canarias e islas según tipología de alojamiento" xr:uid="{8DF2933C-947B-4A60-9AE2-84B190AFA52B}"/>
    <hyperlink ref="B25" location="'cuota plazas isla sobre Canaria'!A1" tooltip="Cuota de plazas isla sobre total Canarias (hotel+apartamento)" display="Cuota de plazas isla sobre total Canarias (hotel+apartamento)" xr:uid="{152B862D-4E7E-4C9E-8416-1543A422BF83}"/>
    <hyperlink ref="B26" location="'cuota plazas isla Canar hot apt'!A1" tooltip="Cuota de plazas isla sobre total Canarias hotel y apartamento" display="Cuota de plazas isla sobre total Canarias hotel y apartamento" xr:uid="{75EC4C1A-4BC0-435F-A1BE-5041E8B4F4DE}"/>
    <hyperlink ref="B27" location="'Estructura alojariva islas'!A1" tooltip="Estructura alojativa por isla" display="Estructura alojativa por isla" xr:uid="{25D941C9-C868-4C42-B0FB-F73934CCD789}"/>
    <hyperlink ref="B62" location="'ENT-evo turs lug res x isla'!A1" tooltip="Viajeros entrados en Canarias según lugar de residencia comparativa islas" display="Viajeros entrados en Canarias según lugar de residencia comparativa islas" xr:uid="{E379CAE2-5D9D-42B4-B6DD-DBC64432FDB6}"/>
    <hyperlink ref="B67" location="'ENT-cat hotel isla pais'!A1" tooltip="Viajeros entrados en establecimientos hoteleros por categoria e isla de alojamiento según país de residencia" display="Viajeros entrados en establecimientos hoteleros por categoria e isla de alojamiento según país de residencia" xr:uid="{B0606837-3B4D-4D34-A262-0FA63B2BD02F}"/>
    <hyperlink ref="B61" location="'ENT- turistas isla lugar reside'!A1" tooltip="Viajeros entrados en Canarias según lugar de residencia comparativa islas" display="Viajeros entrados en Canarias e islas según lugar de residencia (hotel + apartamento)" xr:uid="{1BB7FD9D-BFCB-4450-9965-1DA97F877FBF}"/>
    <hyperlink ref="B68" location="'ENT-cat hotel pais comp islas'!A1" tooltip="Viajeros entrados en establecimientos hoteleros por categoria de alojamiento según país de residencia comparativa islas" display="Viajeros entrados en establecimientos hoteleros por categoria de alojamiento según país de residencia comparativa islas" xr:uid="{CD504BFC-79E3-41CA-842F-31B97485756E}"/>
    <hyperlink ref="B66" location="'ENT-cuot h-a lug res x isla'!A1" tooltip="Distribución del turismo según tipología alojativa por isla de alojamiento y lugar de residencia" display="Distribución del turismo según tipología alojativa por isla de alojamiento y lugar de residencia" xr:uid="{A1084F72-34EC-482E-98E4-B18F61AA3A93}"/>
    <hyperlink ref="B65" location="'ENT-cuot viaje isla sobre cana'!A1" tooltip="Distribución del turismo por isla de alojamiento sobre total Canarias según tipología alojativa y lugar de residencia" display="Distribución del turismo por isla de alojamiento sobre total Canarias según tipología alojativa y lugar de residencia" xr:uid="{83320620-314A-4982-8C89-AF1D36B15938}"/>
    <hyperlink ref="B69" location="'ENT-cat apartamento isla pais'!A1" tooltip="Viajeros entrados en apartamentos por categoria e isla de alojamiento según país de residencia" display="Viajeros entrados en apartamentos por categoria e isla de alojamiento según país de residencia" xr:uid="{C35D725C-0C07-4AC6-9F9C-A949BB010D67}"/>
    <hyperlink ref="B70" location="'ENT-cat apart pais comp islas'!A1" tooltip="Viajeros entrados en apartamentos por categoria de alojamiento según país de residencia comparativa islas" display="Viajeros entrados en apartamentos por categoria de alojamiento según país de residencia comparativa islas" xr:uid="{4A001E95-BF7F-421E-929F-CDAD6396C988}"/>
    <hyperlink ref="B75" location="'AL-evo viajeros isla tipolo cat'!A1" tooltip="Viajeros alojados en Canarias e islas según tipología y categoría del alojamiento" display="Viajeros alojados en Canarias e islas según tipología y categoría del alojamiento" xr:uid="{2974CCAE-FD2D-4782-944C-443C68076300}"/>
    <hyperlink ref="B74" location="'AL-evo viaj isla tipolog'!A1" tooltip="Viajeros alojados en Canarias e islas según tipología de alojamiento" display="Viajeros alojados en Canarias e islas según tipología de alojamiento" xr:uid="{3A0D649D-79F2-4304-91A0-C5ED0C7502FA}"/>
    <hyperlink ref="B77" location="'AL-evo turs lug res x isla'!A1" tooltip="Viajeros alojados en Canarias según lugar de residencia comparativa islas" display="Viajeros alojados en Canarias según lugar de residencia comparativa islas" xr:uid="{280925ED-20CE-4002-BEE2-C86633D698D3}"/>
    <hyperlink ref="B80" location="'AL-cat hotel isla pais'!A1" tooltip="Viajeros alojados en establecimientos hoteleros por categoria e isla de alojamiento según país de residencia" display="Viajeros alojados en establecimientos hoteleros por categoria e isla de alojamiento según país de residencia" xr:uid="{D41F980A-C7F4-4C69-8862-718199868E8A}"/>
    <hyperlink ref="B76" location="'AL-evo viajeros isla lugar res'!A1" tooltip="Viajeros alojados en Canarias e islas según lugar de residencia (hotel + apartamento)" display="Viajeros alojados en Canarias e islas según lugar de residencia (hotel + apartamento)" xr:uid="{12E1EE5A-34F0-4CFD-82D1-668251F21501}"/>
    <hyperlink ref="B81" location="'AL-cat hotel pais comp islas'!A1" tooltip="Viajeros alojados en establecimientos hoteleros por categoria de alojamiento según país de residencia comparativa islas" display="Viajeros alojados en establecimientos hoteleros por categoria de alojamiento según país de residencia comparativa islas" xr:uid="{90EAD3BF-9EB5-41A2-8149-4C73C6745E38}"/>
    <hyperlink ref="B79" location="'AL-cuot h-a lug res x isla'!A1" tooltip="Distribución del turismo según tipología alojativa por isla de alojamiento y lugar de residencia" display="Distribución del turismo según tipología alojativa por isla de alojamiento y lugar de residencia" xr:uid="{388A253D-F976-4310-816B-29B63C85DEC7}"/>
    <hyperlink ref="B78" location="'AL-cuot viaje isla sobre'!A1" tooltip="Distribución del turismo por isla de alojamiento sobre total Canarias según tipología alojativa y lugar de residencia" display="Distribución del turismo por isla de alojamiento sobre total Canarias según tipología alojativa y lugar de residencia" xr:uid="{0A04444B-5EF7-4812-95FF-64BD47134B1D}"/>
    <hyperlink ref="B82" location="'AL-cat apartamento isla pais'!A1" tooltip="Viajeros alojados en apartamentos por categoria e isla de alojamiento según país de residencia" display="Viajeros alojados en apartamentos por categoria e isla de alojamiento según país de residencia" xr:uid="{7FAE2797-DCA5-4E1B-BCF1-43DEAE2AA381}"/>
    <hyperlink ref="B83" location="'AL-cat apartameto pais comp is'!A1" tooltip="Viajeros alojados en apartamentos por categoria de alojamiento según país de residencia comparativa islas" display="Viajeros alojados en apartamentos por categoria de alojamiento según país de residencia comparativa islas" xr:uid="{25A9B483-7828-4E65-B014-A65E37CCAB42}"/>
    <hyperlink ref="B88" location="'Per-evo viajeros isla tipolo'!A1" tooltip="Pernoctaciones en Canarias e islas según tipología y categoría del alojamiento" display="Pernoctaciones en Canarias e islas según tipología y categoría del alojamiento" xr:uid="{541B8D1C-850C-4DD2-96DC-36D9D595E74E}"/>
    <hyperlink ref="B87" location="'Per-evo viaj isla tipolog'!A1" tooltip="Pernoctaciones en Canarias e islas según tipología de alojamiento" display="Pernoctaciones en Canarias e islas según tipología de alojamiento" xr:uid="{7BFA18FA-5F0C-43AC-BE94-92329025C13B}"/>
    <hyperlink ref="B90" location="'AL-evo turs lug res x isla'!A1" tooltip="Pernoctaciones en Canarias según lugar de residencia comparativa islas" display="Pernoctaciones en Canarias según lugar de residencia comparativa islas" xr:uid="{41DCCDA1-C6CC-413A-A7EA-ED44EA7A409E}"/>
    <hyperlink ref="B93" location="'Per-cat hotel isla pais'!A1" tooltip="Pernoctaciones en establecimientos hoteleros por categoria e isla de alojamiento según país de residencia" display="Pernoctaciones en establecimientos hoteleros por categoria e isla de alojamiento según país de residencia" xr:uid="{73EC4D80-4663-4B9F-8A49-D136C7431F38}"/>
    <hyperlink ref="B89" location="'Per-evo viajeros isla lugar'!A1" tooltip="Pernoctaciones en Canarias e islas según lugar de residencia (hotel + apartamento)" display="Pernoctaciones en Canarias e islas según lugar de residencia (hotel + apartamento)" xr:uid="{A154CB4D-A0BF-4347-85D3-7A2E28B30A2F}"/>
    <hyperlink ref="B94" location="'Per-cat hotel pais comp isla'!A1" tooltip="Pernoctaciones en establecimientos hoteleros por categoria de alojamiento según país de residencia comparativa islas" display="Pernoctaciones en establecimientos hoteleros por categoria de alojamiento según país de residencia comparativa islas" xr:uid="{520EB7F8-C8A1-481A-AEB9-0EFADE1A419A}"/>
    <hyperlink ref="B92" location="'Per-cuot h-a lug res x isla'!A1" tooltip="Distribución de pernoctaciones según tipología alojativa por isla de alojamiento y lugar de residencia" display="Distribución de pernoctaciones según tipología alojativa por isla de alojamiento y lugar de residencia" xr:uid="{E60739B7-BAC4-4320-BF35-7AA4D8B6531A}"/>
    <hyperlink ref="B91" location="'Per-cuot viaje isla sobre'!A1" tooltip="Distribución de pernoctaciones por isla de alojamiento sobre total Canarias según tipología alojativa y lugar de residencia" display="Distribución de pernoctaciones por isla de alojamiento sobre total Canarias según tipología alojativa y lugar de residencia" xr:uid="{FC37DDE7-C641-4F12-9322-FCDEBD7C7601}"/>
    <hyperlink ref="B95" location="'Per-cat apartamento isla pais'!A1" tooltip="Pernoctaciones en apartamentos por categoria e isla de alojamiento según país de residencia" display="Pernoctaciones en apartamentos por categoria e isla de alojamiento según país de residencia" xr:uid="{A013A0C4-D47D-4D34-96C3-7E75D02166A6}"/>
    <hyperlink ref="B96" location="'Per-cat apartameto pais comp'!A1" tooltip="Pernoctaciones en apartamentos por categoria de alojamiento según país de residencia comparativa islas" display="Pernoctaciones en apartamentos por categoria de alojamiento según país de residencia comparativa islas" xr:uid="{53197C0F-7400-433A-B973-930938939BC7}"/>
    <hyperlink ref="B101" location="'EM-evo viajeros isla tipol'!A1" tooltip="Estancia media en Canarias e islas según tipología y categoría del alojamiento" display="Estancia media en Canarias e islas según tipología y categoría del alojamiento" xr:uid="{DEDFA3B0-CDF4-44B1-866E-EAB3569B7897}"/>
    <hyperlink ref="B100" location="'EM-evo viaj isla tipolog'!A1" tooltip="Estancia media en Canarias e islas según tipología de alojamiento" display="Estancia media en Canarias e islas según tipología de alojamiento" xr:uid="{A73E390F-4529-44D1-A87F-38C7B34F5280}"/>
    <hyperlink ref="B103" location="'EM-evo turs lug res x isla'!A1" tooltip="Estancia media en Canarias según lugar de residencia comparativa islas" display="Estancia media en Canarias según lugar de residencia comparativa islas" xr:uid="{5A45D053-649A-43B8-9338-D0F3E2A7CDAA}"/>
    <hyperlink ref="B104" location="'EM-cat hotel isla pais'!A1" tooltip="Estancia media en establecimientos hoteleros por categoria e isla de alojamiento según país de residencia" display="Estancia media en establecimientos hoteleros por categoria e isla de alojamiento según país de residencia" xr:uid="{E2399B14-33BC-4AD7-95F3-0CF9C4F74C6C}"/>
    <hyperlink ref="B102" location="'EM-evo viajeros isla lugar'!A1" tooltip="Estancia media en Canarias e islas según lugar de residencia (hotel + apartamento)" display="Estancia media en Canarias e islas según lugar de residencia (hotel + apartamento)" xr:uid="{4E9ECE64-82C2-44F0-B0AD-36E72A14ECE3}"/>
    <hyperlink ref="B105" location="'EM-cat hotel pais comp isl'!A1" tooltip="Estancia media en establecimientos hoteleros por categoria de alojamiento según país de residencia comparativa islas" display="Estancia media en establecimientos hoteleros por categoria de alojamiento según país de residencia comparativa islas" xr:uid="{34139827-D0FF-4DB3-BFC8-445B1A7C23AC}"/>
    <hyperlink ref="B106" location="'EM-cat apartamento isla pa'!A1" tooltip="Estancia media en apartamentos por categoria e isla de alojamiento según país de residencia" display="Estancia media en apartamentos por categoria e isla de alojamiento según país de residencia" xr:uid="{75B76374-6055-4690-8FEE-9B82C8A7AD58}"/>
    <hyperlink ref="B107" location="'EM-cat apartameto pais com'!A1" tooltip="Estancia media en apartamentos por categoria de alojamiento según país de residencia comparativa islas" display="Estancia media en apartamentos por categoria de alojamiento según país de residencia comparativa islas" xr:uid="{3D7551E5-8527-4CC7-9CBF-F569ED76E94E}"/>
    <hyperlink ref="B33" location="'Viajeros entr tipo ultimo mes'!A1" tooltip="Viajeros entrentrados por tipología Canarias e islas" display="Viajeros entrentrados por tipología Canarias e islas" xr:uid="{7773A96E-8FE5-4FDF-94B2-7639D50D9110}"/>
    <hyperlink ref="B37" location="'Viajeros entr evol mensu TF'!A1" tooltip="Evolución mensual de viajeros entrentrados en Tenerife según lugar de residencia" display="Evolución mensual de viajeros entrentrados en Tenerife según lugar de residencia" xr:uid="{E4E0E24F-D4C3-4F2A-8B4D-8C0BF85854ED}"/>
    <hyperlink ref="B48" location="'Pernoctaciones tipología'!A1" tooltip="Pernoctaciones registradas en establecimientos alojativos de Canarias e islas según tipología" display="Pernoctaciones registradas en establecimientos alojativos de Canarias e islas según tipología" xr:uid="{84A8E0E3-0568-4723-8D36-5FDB3944A8EA}"/>
    <hyperlink ref="B52" location="'EM evol mensu TF cat '!A1" tooltip="Estancia media" display="Estancia media" xr:uid="{F8E27EA1-EB37-46D4-97AB-62D1FC4B3570}"/>
    <hyperlink ref="B53" location="'tasa de ocupación evol mens'!A1" tooltip="Tasa de ocupación" display="Tasa de ocupación" xr:uid="{3E15C630-E9FF-40FD-8EF8-902F112909D7}"/>
    <hyperlink ref="B54" location="'ADR RevPAR ingresos totales ult'!A1" display="ADR, RevPAR, ingresos totales" xr:uid="{59B90661-C694-43D2-BC94-FEDCEB252354}"/>
    <hyperlink ref="B112" location="'TO-evo viajeros isla categoría'!A1" tooltip="Tasa de ocupación según tipología y categoría del alojamiento" display="Tasa de ocupación según tipología y categoría del alojamiento" xr:uid="{221E79C2-967E-4E4E-8148-40E7F0286FF2}"/>
    <hyperlink ref="B111" location="'TO-evo viaj isla tipolog'!A1" tooltip="Tasa de ocupación según tipología de alojamiento" display="Tasa de ocupación según tipología de alojamiento" xr:uid="{0FA22A50-8A5A-47E4-BABE-CF042EEF3E83}"/>
    <hyperlink ref="B116" location="'Ingresos totales tipología'!A1" tooltip="Ingresos totales según tipología alojativa" display="Ingresos totales según tipología alojativa" xr:uid="{306746BA-E894-4D83-B136-1894A8CD12D5}"/>
    <hyperlink ref="B117" location="'Ingresos totales categoría'!A1" tooltip="Ingresos totales según tipología y categoría de alojamiento" display="Ingresos totales según tipología y categoría de alojamiento" xr:uid="{CD45D923-C1A4-466E-8298-EFEE119A8DA4}"/>
    <hyperlink ref="B118" location="'ADR tipología'!A1" tooltip="Tarifa media diaria (ADR) según tipología alojativa" display="Tarifa media diaria (ADR) según tipología alojativa" xr:uid="{6DC2CF9F-9A73-4F39-A78B-325CA598913E}"/>
    <hyperlink ref="B119" location="'ADR categoría'!A1" tooltip="Tarifa media diaria (ADR) según tipología y categoría de alojamiento" display="Tarifa media diaria (ADR) según tipología y categoría de alojamiento" xr:uid="{9B2C1889-1A1A-466B-A3F4-9A653C0D4620}"/>
    <hyperlink ref="B120" location="'RevPAR tipología'!A1" tooltip=" Ingresos por habitación disponible (RevPAR) según tipología alojativa" display=" Ingresos por habitación disponible (RevPAR) según tipología alojativa" xr:uid="{549DF749-1C24-4EA6-9332-304528F19568}"/>
    <hyperlink ref="B121" location="'RevPar categoría'!A1" tooltip="Tarifa media diaria (ADR) según tipología y categoría de alojamiento" display="Tarifa media diaria (ADR) según tipología y categoría de alojamiento" xr:uid="{4C96B4F0-D081-464C-B943-10D6174A6D5B}"/>
    <hyperlink ref="B12" location="'Establecimient alojativos islas'!A1" tooltip="Establecimientos alojativos Canarias e islas" display="Establecimientos alojativos Canarias e islas" xr:uid="{2293A4E7-9D36-4E4A-AD56-B24A0321C7D8}"/>
    <hyperlink ref="B14" location="'Establ alojativos islas tipolog'!A1" tooltip="Plazas alojativas Canarias e islas por tipología" display="Establecimientos alojativos Canarias e islas por tipología" xr:uid="{3E0E0231-FB37-430E-A09F-6819EB166940}"/>
    <hyperlink ref="B16" location="'Establecim aloj islas cat y tip'!A1" tooltip="Establecimientos alojativas Canarias e islas por tipología y categoría" display="Establecimientos alojativas Canarias e islas por tipología y categoría" xr:uid="{2E2AE9EB-8C34-497E-A342-5489259B34D0}"/>
    <hyperlink ref="B21" location="'Evolución plazas Gran Canaria'!A1" tooltip="Evolución plazas alojativas en Gran Canaria según tipología y categoría del alojamiento" display="Evolución plazas alojativas en Gran Canaria según tipología y categoría del alojamiento" xr:uid="{F5F75F0A-A8EC-4FE9-B71C-BF93184EDC52}"/>
    <hyperlink ref="B20" location="'Evolución plazas Tenerife'!A1" tooltip="Evolución plazas alojativas en Tenerife según tipología y categoría del alojamiento" display="Evolución plazas alojativas en Tenerife según tipología y categoría del alojamiento" xr:uid="{0BBB782F-DAEC-470D-88A4-38474A5AF03D}"/>
    <hyperlink ref="B23" location="'Evolución plazas Lanzarote'!A1" tooltip="Evolución plazas alojativas en Lanzarote según tipología y categoría del alojamiento" display="Evolución plazas alojativas en Lanzarote según tipología y categoría del alojamiento" xr:uid="{6D2FE2F0-3555-4A98-8693-BC43B5EC3298}"/>
    <hyperlink ref="B22" location="'Evolución plazas Fuerteventura'!A1" tooltip="Evolución plazas alojativas en Fuerteventura según tipología y categoría del alojamiento" display="Evolución plazas alojativas en Fuerteventura según tipología y categoría del alojamiento" xr:uid="{F8DCDD6E-183F-409F-83C5-1CF6267018AA}"/>
    <hyperlink ref="B24" location="'Evolución plazas LP-LG-EH'!A1" tooltip="Evolución plazas alojativas en Lanzarote según tipología y categoría del alojamiento" display="Evolución plazas alojativas según tipología y categoría del alojamiento - La Palma - La Gomera - El Hierro" xr:uid="{69CAC0B0-D520-4B28-AFA0-465965E47090}"/>
    <hyperlink ref="B34" location="'Viajeros entr ti-cat ultimo mes'!A1" tooltip="Viajeros entrentrados por tipología y categoría Canarias e islas" display="Viajeros entrentrados por tipología y categoría Canarias e islas" xr:uid="{5A8ECCB2-8A4C-4CE4-886A-E7B9AC6E692D}"/>
    <hyperlink ref="B35" location="'Viajeros aloj tipo ultimo mes'!A1" tooltip="Viajeros alojados por tipología Canarias e islas" display="Viajeros alojados por tipología Canarias e islas" xr:uid="{FDD9E5CA-DFB6-47E1-9AA1-C53C296E7DC6}"/>
    <hyperlink ref="B36" location="'Viajeros aloj ti-cat ultimo mes'!A1" tooltip="Viajeros alojados por tipología y categoría Canarias e islas" display="Viajeros alojados por tipología y categoría Canarias e islas" xr:uid="{618C0598-2DDD-4966-A5CE-857B31BEABF1}"/>
    <hyperlink ref="B44" location="'viaj entrados lugar residencia'!A1" tooltip="Viajeros entrados mes según lugar de residencias Canarias e islas" display="Viajeros entrados mes según lugar de residencias Canarias e islas" xr:uid="{5739D7DB-BE82-4BB0-82E6-501F0A158214}"/>
    <hyperlink ref="B45" location="'viaj entrados lugar residen acu'!A1" tooltip="Viajeros entrados acumulado mes según lugar de residencias Canarias e islas" display="Viajeros entrados acumulado mes según lugar de residencias Canarias e islas" xr:uid="{71DA5F1D-3E04-4725-AD45-2A01B0CB4232}"/>
    <hyperlink ref="B46" location="'viaj alojados lugar residencia'!A1" tooltip="Viajeros alojados mes según lugar de residencias Canarias e islas" display="Viajeros alojados mes según lugar de residencias Canarias e islas" xr:uid="{6B54B81B-6E91-4277-A419-B964C7246E97}"/>
    <hyperlink ref="B47" location="'viaj aloja lugar residen acum'!A1" tooltip="Viajeros alojados acumulado mes según lugar de residencias Canarias e islas" display="Viajeros alojados acumulado mes según lugar de residencias Canarias e islas" xr:uid="{0F979BE5-17C9-41D1-9560-CB07AD780D3E}"/>
    <hyperlink ref="B41" location="'Viajeros entr evol mensu LZ'!A1" tooltip="Evolución mensual de viajeros entrentrados en Tenerife según lugar de residencia" display="Evolución mensual de viajeros entrentrados en Lanzarote según lugar de residencia" xr:uid="{226504DA-C091-43C0-B8B1-6973878E6B38}"/>
    <hyperlink ref="B40" location="'Viajeros entr evol mensu FV'!A1" tooltip="Evolución mensual de viajeros entrentrados en Fuerteventura según lugar de residencia" display="Evolución mensual de viajeros entrentrados en Fuerteventura según lugar de residencia" xr:uid="{669255AA-7E39-4CB1-B056-C42B1976A148}"/>
    <hyperlink ref="B39" location="'Viajeros entr evol mensu GC'!A1" tooltip="Evolución mensual de viajeros entrentrados en Gran Canaria según lugar de residencia" display="Evolución mensual de viajeros entrentrados en Gran Canaria según lugar de residencia" xr:uid="{E4443200-97C8-4B57-A503-D7BC8A84DD62}"/>
    <hyperlink ref="B38" location="'Viajeros entr evol mensu Canari'!A1" tooltip="Evolución mensual de viajeros entrentrados en Canarias según lugar de residencia" display="Evolución mensual de viajeros entrentrados en Canarias según lugar de residencia" xr:uid="{F935B7CC-8D58-4B1A-974E-4BF77E603AE7}"/>
    <hyperlink ref="B49" location="'Pernoctaciones tipología catego'!A1" tooltip="Pernoctaciones registradas en establecimientos alojativos de Canarias e islas según tipología y categoría" display="Pernoctaciones registradas en establecimientos alojativos de Canarias e islas según tipología y categoría" xr:uid="{63BDD54C-45C5-48DA-8DA6-4601B75BF75D}"/>
    <hyperlink ref="B51" location="'Pernoctaciones lugar resid acum'!A1" tooltip="Pernoctaciones registradas en el periodo acumulado en establecimientos alojativos de Canarias e islas según lugar de residencia" display="Pernoctaciones registradas en el periodo acumulado en establecimientos alojativos de Canarias e islas según lugar de residencia" xr:uid="{DD902F7B-0187-44B7-BE32-4055683B2C24}"/>
    <hyperlink ref="B50" location="'Pernoctaciones lugar resid mes'!A1" tooltip="Pernoctaciones registradas en el mes en establecimientos alojativos de Canarias e islas según lugar de residencia" display="Pernoctaciones registradas en el mes en establecimientos alojativos de Canarias e islas según lugar de residencia" xr:uid="{D19F309D-094B-400B-B6B0-E96C07D75B4C}"/>
    <hyperlink ref="B17" location="'oferta alojativa Tenerife'!A1" tooltip="Oferta alojativa Tenerife" display="Oferta alojativa Tenerife" xr:uid="{6B99CB00-5B96-4834-ADBA-6A870C830A76}"/>
    <hyperlink ref="B63" location="'ENT- turistas isla cuota mercad'!A1" tooltip="Cuota mercado viajeros entrados sobre total isla según lugar de residencia (hotel + apartamento)" display="Cuota mercado viajeros entrados sobre total isla según lugar de residencia (hotel + apartamento)" xr:uid="{8DE6C6E7-DB5C-4892-B8E6-2D72573A2B94}"/>
    <hyperlink ref="B64" location="'ENT- cuota mercado isla- Canari'!A1" tooltip="Porcentaje viajeros entrados isla sobre total Canarias según lugar de residencia (hotel + apartamento)" display="Porcentaje viajeros entrados isla sobre total Canarias según lugar de residencia (hotel + apartamento)" xr:uid="{4996CD47-0D26-438C-8F22-A21A3FA5BAE0}"/>
    <hyperlink ref="B31" location="'Resumen indicadores'!A1" tooltip="Resumen indicadores Tenerife" display="Resumen indicadores Tenerife" xr:uid="{6C4F8285-280B-4E7C-967C-5E37D51CACB3}"/>
    <hyperlink ref="B32" location="'Resumen indicadores islas'!A1" tooltip="Resumen indicadores Tenerife" display="Resumen indicadores comparativa islas" xr:uid="{DCB3AF12-E688-4892-A676-3010E72F4993}"/>
    <hyperlink ref="B42" location="'Viajeros entr evol mensu TF cat'!A1" tooltip="Evolución mensual de viajeros entrados en Tenerife según tipología y categoría del alojamiento" display="Evolución mensual de viajeros entrados en Tenerife según tipología y categoría del alojamiento" xr:uid="{EBC173A1-FFB3-49A6-B2DA-7C77E6F12BA8}"/>
    <hyperlink ref="B43" location="'Viajeros entr evol mensu TF cat'!A1" tooltip="Evolución mensual de viajeros entrados en Tenerife según tipología y categoría del alojamiento" display="Evolución mensual de viajeros entrados en Tenerife según tipología y categoría del alojamiento" xr:uid="{79E1239B-901A-43B6-9E45-47A95438F4F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B9659-BCCB-4A86-9343-3712C7C7B7EC}">
  <sheetPr>
    <tabColor rgb="FF92D050"/>
  </sheetPr>
  <dimension ref="A1:AT69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46" x14ac:dyDescent="0.25">
      <c r="D1" t="s">
        <v>543</v>
      </c>
      <c r="E1" t="s">
        <v>543</v>
      </c>
    </row>
    <row r="4" spans="1:46" ht="48.75" customHeight="1" thickBot="1" x14ac:dyDescent="0.3">
      <c r="B4" s="315" t="s">
        <v>135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1" t="s">
        <v>136</v>
      </c>
      <c r="Z4" s="315" t="s">
        <v>137</v>
      </c>
      <c r="AA4" s="315"/>
      <c r="AB4" s="315"/>
      <c r="AC4" s="315"/>
      <c r="AD4" s="315"/>
      <c r="AE4" s="315"/>
      <c r="AF4" s="315"/>
      <c r="AG4" s="315"/>
      <c r="AH4" s="315"/>
      <c r="AI4" s="315"/>
      <c r="AK4" s="315" t="s">
        <v>135</v>
      </c>
      <c r="AL4" s="315"/>
      <c r="AM4" s="315"/>
      <c r="AN4" s="315"/>
      <c r="AO4" s="315"/>
      <c r="AP4" s="315"/>
      <c r="AQ4" s="315"/>
      <c r="AR4" s="315"/>
      <c r="AS4" s="315"/>
      <c r="AT4" s="315"/>
    </row>
    <row r="5" spans="1:46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  <c r="Z5" s="137"/>
      <c r="AA5" s="138"/>
      <c r="AB5" s="137"/>
      <c r="AC5" s="137"/>
      <c r="AD5" s="137"/>
      <c r="AE5" s="137"/>
      <c r="AF5" s="137"/>
      <c r="AG5" s="4"/>
      <c r="AH5" s="4"/>
      <c r="AK5" s="137"/>
      <c r="AL5" s="138"/>
      <c r="AM5" s="137"/>
      <c r="AN5" s="137"/>
      <c r="AO5" s="137"/>
      <c r="AP5" s="137"/>
      <c r="AQ5" s="137"/>
      <c r="AR5" s="4"/>
      <c r="AS5" s="4"/>
    </row>
    <row r="6" spans="1:46" ht="22.5" thickTop="1" thickBot="1" x14ac:dyDescent="0.3">
      <c r="B6" s="139" t="s">
        <v>127</v>
      </c>
      <c r="C6" s="327" t="s">
        <v>139</v>
      </c>
      <c r="D6" s="328"/>
      <c r="E6" s="328"/>
      <c r="F6" s="328"/>
      <c r="G6" s="328"/>
      <c r="H6" s="328"/>
      <c r="I6" s="328"/>
      <c r="J6" s="328"/>
      <c r="K6" s="328"/>
      <c r="L6" s="328"/>
      <c r="M6" s="329"/>
      <c r="Z6" s="139" t="s">
        <v>127</v>
      </c>
      <c r="AA6" s="327" t="s">
        <v>140</v>
      </c>
      <c r="AB6" s="328"/>
      <c r="AC6" s="328"/>
      <c r="AD6" s="328"/>
      <c r="AE6" s="328"/>
      <c r="AF6" s="328"/>
      <c r="AG6" s="328"/>
      <c r="AH6" s="328"/>
      <c r="AI6" s="329"/>
      <c r="AK6" s="139" t="s">
        <v>127</v>
      </c>
      <c r="AL6" s="327" t="s">
        <v>139</v>
      </c>
      <c r="AM6" s="328"/>
      <c r="AN6" s="328"/>
      <c r="AO6" s="328"/>
      <c r="AP6" s="328"/>
      <c r="AQ6" s="328"/>
      <c r="AR6" s="328"/>
      <c r="AS6" s="328"/>
      <c r="AT6" s="329"/>
    </row>
    <row r="7" spans="1:46" ht="22.5" thickTop="1" thickBot="1" x14ac:dyDescent="0.3">
      <c r="B7" s="13"/>
      <c r="C7" s="334">
        <f>2019</f>
        <v>2019</v>
      </c>
      <c r="D7" s="333"/>
      <c r="E7" s="330">
        <v>2020</v>
      </c>
      <c r="F7" s="333"/>
      <c r="G7" s="330">
        <v>2021</v>
      </c>
      <c r="H7" s="333"/>
      <c r="I7" s="330">
        <v>2022</v>
      </c>
      <c r="J7" s="333"/>
      <c r="K7" s="330">
        <v>2023</v>
      </c>
      <c r="L7" s="331"/>
      <c r="M7" s="332"/>
      <c r="Z7" s="13"/>
      <c r="AA7" s="334">
        <v>2020</v>
      </c>
      <c r="AB7" s="333"/>
      <c r="AC7" s="330">
        <v>2021</v>
      </c>
      <c r="AD7" s="333"/>
      <c r="AE7" s="330">
        <v>2022</v>
      </c>
      <c r="AF7" s="333"/>
      <c r="AG7" s="330">
        <v>2023</v>
      </c>
      <c r="AH7" s="331"/>
      <c r="AI7" s="332"/>
      <c r="AK7" s="13"/>
      <c r="AL7" s="334">
        <v>2020</v>
      </c>
      <c r="AM7" s="333"/>
      <c r="AN7" s="330">
        <v>2021</v>
      </c>
      <c r="AO7" s="333"/>
      <c r="AP7" s="330">
        <v>2022</v>
      </c>
      <c r="AQ7" s="333"/>
      <c r="AR7" s="330">
        <v>2023</v>
      </c>
      <c r="AS7" s="331"/>
      <c r="AT7" s="332"/>
    </row>
    <row r="8" spans="1:46" ht="16.5" thickTop="1" thickBot="1" x14ac:dyDescent="0.3">
      <c r="B8" s="16"/>
      <c r="C8" s="141" t="s">
        <v>141</v>
      </c>
      <c r="D8" s="142" t="str">
        <f>CONCATENATE("var ",RIGHT(2019,2),"/",RIGHT(2018,2))</f>
        <v>var 19/18</v>
      </c>
      <c r="E8" s="143" t="s">
        <v>141</v>
      </c>
      <c r="F8" s="142" t="str">
        <f>CONCATENATE("var ",RIGHT(E7,2),"/",RIGHT(E7-1,2))</f>
        <v>var 20/19</v>
      </c>
      <c r="G8" s="143" t="s">
        <v>141</v>
      </c>
      <c r="H8" s="142" t="str">
        <f>CONCATENATE("var ",RIGHT(G7,2),"/",RIGHT(G7-1,2))</f>
        <v>var 21/20</v>
      </c>
      <c r="I8" s="143" t="s">
        <v>141</v>
      </c>
      <c r="J8" s="142" t="str">
        <f>CONCATENATE("var ",RIGHT(I7,2),"/",RIGHT(I7-1,2))</f>
        <v>var 22/21</v>
      </c>
      <c r="K8" s="143" t="s">
        <v>141</v>
      </c>
      <c r="L8" s="142" t="str">
        <f>CONCATENATE("var ",RIGHT(K7,2),"/",RIGHT(K7-1,2))</f>
        <v>var 23/22</v>
      </c>
      <c r="M8" s="142" t="str">
        <f>CONCATENATE("var ",RIGHT(K7,2),"/",RIGHT(2019,2))</f>
        <v>var 23/19</v>
      </c>
      <c r="Z8" s="16"/>
      <c r="AA8" s="141" t="s">
        <v>141</v>
      </c>
      <c r="AB8" s="142" t="s">
        <v>541</v>
      </c>
      <c r="AC8" s="143" t="s">
        <v>141</v>
      </c>
      <c r="AD8" s="142" t="s">
        <v>542</v>
      </c>
      <c r="AE8" s="143" t="s">
        <v>141</v>
      </c>
      <c r="AF8" s="142" t="s">
        <v>142</v>
      </c>
      <c r="AG8" s="143" t="s">
        <v>141</v>
      </c>
      <c r="AH8" s="142" t="s">
        <v>142</v>
      </c>
      <c r="AI8" s="142" t="s">
        <v>143</v>
      </c>
      <c r="AJ8" s="144"/>
      <c r="AK8" s="16"/>
      <c r="AL8" s="141" t="s">
        <v>141</v>
      </c>
      <c r="AM8" s="142" t="s">
        <v>541</v>
      </c>
      <c r="AN8" s="143" t="s">
        <v>141</v>
      </c>
      <c r="AO8" s="142" t="s">
        <v>542</v>
      </c>
      <c r="AP8" s="143" t="s">
        <v>141</v>
      </c>
      <c r="AQ8" s="142" t="s">
        <v>142</v>
      </c>
      <c r="AR8" s="143" t="s">
        <v>141</v>
      </c>
      <c r="AS8" s="142" t="s">
        <v>142</v>
      </c>
      <c r="AT8" s="142" t="s">
        <v>143</v>
      </c>
    </row>
    <row r="9" spans="1:46" x14ac:dyDescent="0.25">
      <c r="A9" s="1" t="s">
        <v>144</v>
      </c>
      <c r="B9" s="145" t="s">
        <v>145</v>
      </c>
      <c r="C9" s="146">
        <v>373317</v>
      </c>
      <c r="D9" s="147">
        <v>2.0449053674324036E-2</v>
      </c>
      <c r="E9" s="146">
        <v>386253</v>
      </c>
      <c r="F9" s="147">
        <f t="shared" ref="F9:L21" si="0">IFERROR(E9/C9-1,"-")</f>
        <v>3.4651516003825211E-2</v>
      </c>
      <c r="G9" s="146">
        <v>46362</v>
      </c>
      <c r="H9" s="147">
        <f t="shared" si="0"/>
        <v>-0.87996986431173352</v>
      </c>
      <c r="I9" s="146">
        <v>273717</v>
      </c>
      <c r="J9" s="147">
        <f t="shared" si="0"/>
        <v>4.9039083732367024</v>
      </c>
      <c r="K9" s="146">
        <v>403637</v>
      </c>
      <c r="L9" s="147">
        <f t="shared" si="0"/>
        <v>0.47465082548763871</v>
      </c>
      <c r="M9" s="147">
        <f>K9/C9-1</f>
        <v>8.1217838994741776E-2</v>
      </c>
      <c r="Z9" s="145" t="s">
        <v>145</v>
      </c>
      <c r="AA9" s="146">
        <v>484978</v>
      </c>
      <c r="AB9" s="147">
        <v>3.9402648560951326E-2</v>
      </c>
      <c r="AC9" s="146">
        <v>58605</v>
      </c>
      <c r="AD9" s="147">
        <f t="shared" ref="AD9:AD21" si="1">IFERROR(AC9/AA9-1,"-")</f>
        <v>-0.87915946702737036</v>
      </c>
      <c r="AE9" s="146">
        <v>348878</v>
      </c>
      <c r="AF9" s="147">
        <f t="shared" ref="AF9:AF21" si="2">IFERROR(AE9/AC9-1,"-")</f>
        <v>4.9530415493558566</v>
      </c>
      <c r="AG9" s="146">
        <v>496191</v>
      </c>
      <c r="AH9" s="147">
        <f t="shared" ref="AH9:AH19" si="3">IFERROR(AG9/AE9-1,"-")</f>
        <v>0.42224789181318401</v>
      </c>
      <c r="AI9" s="147">
        <f>AG9/AA9-1</f>
        <v>2.3120636400001615E-2</v>
      </c>
      <c r="AJ9" s="144">
        <f>AA9-AL9</f>
        <v>98725</v>
      </c>
      <c r="AK9" s="145" t="s">
        <v>145</v>
      </c>
      <c r="AL9" s="146">
        <v>386253</v>
      </c>
      <c r="AM9" s="147">
        <v>3.4651516003825211E-2</v>
      </c>
      <c r="AN9" s="146">
        <v>46362</v>
      </c>
      <c r="AO9" s="147">
        <f t="shared" ref="AO9:AO21" si="4">IFERROR(AN9/AL9-1,"-")</f>
        <v>-0.87996986431173352</v>
      </c>
      <c r="AP9" s="146">
        <v>273717</v>
      </c>
      <c r="AQ9" s="147">
        <f t="shared" ref="AQ9:AQ21" si="5">IFERROR(AP9/AN9-1,"-")</f>
        <v>4.9039083732367024</v>
      </c>
      <c r="AR9" s="146">
        <v>403637</v>
      </c>
      <c r="AS9" s="147">
        <f t="shared" ref="AS9:AS19" si="6">IFERROR(AR9/AP9-1,"-")</f>
        <v>0.47465082548763871</v>
      </c>
      <c r="AT9" s="147">
        <f>AR9/AL9-1</f>
        <v>4.5006770173953381E-2</v>
      </c>
    </row>
    <row r="10" spans="1:46" x14ac:dyDescent="0.25">
      <c r="A10" s="1" t="s">
        <v>146</v>
      </c>
      <c r="B10" s="145" t="s">
        <v>147</v>
      </c>
      <c r="C10" s="146">
        <v>364413</v>
      </c>
      <c r="D10" s="147">
        <v>-5.5994433301952418E-3</v>
      </c>
      <c r="E10" s="146">
        <v>404607</v>
      </c>
      <c r="F10" s="147">
        <f t="shared" si="0"/>
        <v>0.11029793119345355</v>
      </c>
      <c r="G10" s="146">
        <v>56791</v>
      </c>
      <c r="H10" s="147">
        <f t="shared" si="0"/>
        <v>-0.85963910658985143</v>
      </c>
      <c r="I10" s="146">
        <v>349079</v>
      </c>
      <c r="J10" s="147">
        <f t="shared" si="0"/>
        <v>5.1467309961085386</v>
      </c>
      <c r="K10" s="146">
        <v>411122</v>
      </c>
      <c r="L10" s="147">
        <f>IFERROR(K10/I10-1,"-")</f>
        <v>0.17773340705112606</v>
      </c>
      <c r="M10" s="147">
        <f>IFERROR(K10/C10-1,"-")</f>
        <v>0.12817599811203229</v>
      </c>
      <c r="Z10" s="145" t="s">
        <v>147</v>
      </c>
      <c r="AA10" s="146">
        <v>486791</v>
      </c>
      <c r="AB10" s="147">
        <v>0.10361174275486351</v>
      </c>
      <c r="AC10" s="146">
        <v>62524</v>
      </c>
      <c r="AD10" s="147">
        <f t="shared" si="1"/>
        <v>-0.87155884147406182</v>
      </c>
      <c r="AE10" s="146">
        <v>401172</v>
      </c>
      <c r="AF10" s="147">
        <f t="shared" si="2"/>
        <v>5.4162881453521852</v>
      </c>
      <c r="AG10" s="146">
        <v>491339</v>
      </c>
      <c r="AH10" s="147">
        <f t="shared" si="3"/>
        <v>0.22475895625816356</v>
      </c>
      <c r="AI10" s="147">
        <f t="shared" ref="AI10:AI19" si="7">AG10/AA10-1</f>
        <v>9.3428185812802766E-3</v>
      </c>
      <c r="AJ10" s="144">
        <f t="shared" ref="AJ10:AJ20" si="8">AA10-AL10</f>
        <v>82184</v>
      </c>
      <c r="AK10" s="145" t="s">
        <v>147</v>
      </c>
      <c r="AL10" s="146">
        <v>404607</v>
      </c>
      <c r="AM10" s="147">
        <v>0.11029793119345355</v>
      </c>
      <c r="AN10" s="146">
        <v>56791</v>
      </c>
      <c r="AO10" s="147">
        <f t="shared" si="4"/>
        <v>-0.85963910658985143</v>
      </c>
      <c r="AP10" s="146">
        <v>349079</v>
      </c>
      <c r="AQ10" s="147">
        <f t="shared" si="5"/>
        <v>5.1467309961085386</v>
      </c>
      <c r="AR10" s="146">
        <v>411122</v>
      </c>
      <c r="AS10" s="147">
        <f t="shared" si="6"/>
        <v>0.17773340705112606</v>
      </c>
      <c r="AT10" s="147">
        <f t="shared" ref="AT10:AT19" si="9">AR10/AL10-1</f>
        <v>1.6102044700165852E-2</v>
      </c>
    </row>
    <row r="11" spans="1:46" x14ac:dyDescent="0.25">
      <c r="A11" s="1" t="s">
        <v>148</v>
      </c>
      <c r="B11" s="145" t="s">
        <v>149</v>
      </c>
      <c r="C11" s="146">
        <v>430515</v>
      </c>
      <c r="D11" s="147">
        <v>-1.563946908118119E-2</v>
      </c>
      <c r="E11" s="146">
        <v>156456</v>
      </c>
      <c r="F11" s="147">
        <f t="shared" si="0"/>
        <v>-0.63658409114664993</v>
      </c>
      <c r="G11" s="146">
        <v>74197</v>
      </c>
      <c r="H11" s="147">
        <f t="shared" si="0"/>
        <v>-0.52576443217262359</v>
      </c>
      <c r="I11" s="146">
        <v>393667</v>
      </c>
      <c r="J11" s="147">
        <f t="shared" si="0"/>
        <v>4.3056996913621841</v>
      </c>
      <c r="K11" s="146">
        <v>440377</v>
      </c>
      <c r="L11" s="147">
        <f t="shared" si="0"/>
        <v>0.11865358285048022</v>
      </c>
      <c r="M11" s="147">
        <f t="shared" ref="M11:M15" si="10">IFERROR(K11/C11-1,"-")</f>
        <v>2.290744805639755E-2</v>
      </c>
      <c r="Z11" s="145" t="s">
        <v>149</v>
      </c>
      <c r="AA11" s="146">
        <v>226262</v>
      </c>
      <c r="AB11" s="147">
        <v>-0.55696579271993896</v>
      </c>
      <c r="AC11" s="146">
        <v>81593</v>
      </c>
      <c r="AD11" s="147">
        <f t="shared" si="1"/>
        <v>-0.63938708223210261</v>
      </c>
      <c r="AE11" s="146">
        <v>468438</v>
      </c>
      <c r="AF11" s="147">
        <f t="shared" si="2"/>
        <v>4.741154265684556</v>
      </c>
      <c r="AG11" s="146">
        <v>523722</v>
      </c>
      <c r="AH11" s="147">
        <f t="shared" si="3"/>
        <v>0.11801775261614122</v>
      </c>
      <c r="AI11" s="147">
        <f t="shared" si="7"/>
        <v>1.3146706031061335</v>
      </c>
      <c r="AJ11" s="144">
        <f t="shared" si="8"/>
        <v>69806</v>
      </c>
      <c r="AK11" s="145" t="s">
        <v>149</v>
      </c>
      <c r="AL11" s="146">
        <v>156456</v>
      </c>
      <c r="AM11" s="147">
        <v>-0.63658409114664993</v>
      </c>
      <c r="AN11" s="146">
        <v>74197</v>
      </c>
      <c r="AO11" s="147">
        <f t="shared" si="4"/>
        <v>-0.52576443217262359</v>
      </c>
      <c r="AP11" s="146">
        <v>393667</v>
      </c>
      <c r="AQ11" s="147">
        <f t="shared" si="5"/>
        <v>4.3056996913621841</v>
      </c>
      <c r="AR11" s="146">
        <v>440377</v>
      </c>
      <c r="AS11" s="147">
        <f t="shared" si="6"/>
        <v>0.11865358285048022</v>
      </c>
      <c r="AT11" s="147">
        <f t="shared" si="9"/>
        <v>1.8147018970189701</v>
      </c>
    </row>
    <row r="12" spans="1:46" x14ac:dyDescent="0.25">
      <c r="A12" s="1" t="s">
        <v>150</v>
      </c>
      <c r="B12" s="145" t="s">
        <v>151</v>
      </c>
      <c r="C12" s="146">
        <v>402943</v>
      </c>
      <c r="D12" s="147">
        <v>2.8795016149004926E-2</v>
      </c>
      <c r="E12" s="146">
        <v>0</v>
      </c>
      <c r="F12" s="147">
        <f t="shared" si="0"/>
        <v>-1</v>
      </c>
      <c r="G12" s="146">
        <v>86160</v>
      </c>
      <c r="H12" s="147" t="str">
        <f t="shared" si="0"/>
        <v>-</v>
      </c>
      <c r="I12" s="146">
        <v>425687</v>
      </c>
      <c r="J12" s="147">
        <f t="shared" si="0"/>
        <v>3.9406569173630457</v>
      </c>
      <c r="K12" s="146">
        <v>445687</v>
      </c>
      <c r="L12" s="147">
        <f t="shared" si="0"/>
        <v>4.6982877090444353E-2</v>
      </c>
      <c r="M12" s="147">
        <f t="shared" si="10"/>
        <v>0.10607951993209963</v>
      </c>
      <c r="Z12" s="145" t="s">
        <v>151</v>
      </c>
      <c r="AA12" s="146">
        <v>0</v>
      </c>
      <c r="AB12" s="147">
        <v>-1</v>
      </c>
      <c r="AC12" s="146">
        <v>98256</v>
      </c>
      <c r="AD12" s="147" t="str">
        <f t="shared" si="1"/>
        <v>-</v>
      </c>
      <c r="AE12" s="146">
        <v>492922</v>
      </c>
      <c r="AF12" s="147">
        <f t="shared" si="2"/>
        <v>4.016711447646963</v>
      </c>
      <c r="AG12" s="146">
        <v>515139</v>
      </c>
      <c r="AH12" s="147">
        <f t="shared" si="3"/>
        <v>4.50720397953428E-2</v>
      </c>
      <c r="AI12" s="147" t="e">
        <f t="shared" si="7"/>
        <v>#DIV/0!</v>
      </c>
      <c r="AJ12" s="144">
        <f t="shared" si="8"/>
        <v>0</v>
      </c>
      <c r="AK12" s="145" t="s">
        <v>151</v>
      </c>
      <c r="AL12" s="146">
        <v>0</v>
      </c>
      <c r="AM12" s="147">
        <v>-1</v>
      </c>
      <c r="AN12" s="146">
        <v>86160</v>
      </c>
      <c r="AO12" s="147" t="str">
        <f t="shared" si="4"/>
        <v>-</v>
      </c>
      <c r="AP12" s="146">
        <v>425687</v>
      </c>
      <c r="AQ12" s="147">
        <f t="shared" si="5"/>
        <v>3.9406569173630457</v>
      </c>
      <c r="AR12" s="146">
        <v>445687</v>
      </c>
      <c r="AS12" s="147">
        <f t="shared" si="6"/>
        <v>4.6982877090444353E-2</v>
      </c>
      <c r="AT12" s="147" t="e">
        <f t="shared" si="9"/>
        <v>#DIV/0!</v>
      </c>
    </row>
    <row r="13" spans="1:46" x14ac:dyDescent="0.25">
      <c r="A13" s="1" t="s">
        <v>152</v>
      </c>
      <c r="B13" s="145" t="s">
        <v>153</v>
      </c>
      <c r="C13" s="146">
        <v>387465</v>
      </c>
      <c r="D13" s="147">
        <v>1.9609855452313418E-2</v>
      </c>
      <c r="E13" s="146">
        <v>1066</v>
      </c>
      <c r="F13" s="147">
        <f t="shared" si="0"/>
        <v>-0.99724878376111392</v>
      </c>
      <c r="G13" s="146">
        <v>114793</v>
      </c>
      <c r="H13" s="147">
        <f t="shared" si="0"/>
        <v>106.68574108818011</v>
      </c>
      <c r="I13" s="146">
        <v>379380</v>
      </c>
      <c r="J13" s="147">
        <f t="shared" si="0"/>
        <v>2.3049053513715991</v>
      </c>
      <c r="K13" s="146">
        <v>391272</v>
      </c>
      <c r="L13" s="147">
        <f t="shared" si="0"/>
        <v>3.1345880120196012E-2</v>
      </c>
      <c r="M13" s="147">
        <f t="shared" si="10"/>
        <v>9.8254035848399646E-3</v>
      </c>
      <c r="Z13" s="145" t="s">
        <v>153</v>
      </c>
      <c r="AA13" s="146">
        <v>1121</v>
      </c>
      <c r="AB13" s="147">
        <v>-0.99752267383271753</v>
      </c>
      <c r="AC13" s="146">
        <v>126630</v>
      </c>
      <c r="AD13" s="147">
        <f t="shared" si="1"/>
        <v>111.96164139161463</v>
      </c>
      <c r="AE13" s="146">
        <v>442696</v>
      </c>
      <c r="AF13" s="147">
        <f t="shared" si="2"/>
        <v>2.4959804153834004</v>
      </c>
      <c r="AG13" s="146">
        <v>458991</v>
      </c>
      <c r="AH13" s="147">
        <f t="shared" si="3"/>
        <v>3.6808554854798725E-2</v>
      </c>
      <c r="AI13" s="147">
        <f t="shared" si="7"/>
        <v>408.44781445138267</v>
      </c>
      <c r="AJ13" s="144">
        <f t="shared" si="8"/>
        <v>55</v>
      </c>
      <c r="AK13" s="145" t="s">
        <v>153</v>
      </c>
      <c r="AL13" s="146">
        <v>1066</v>
      </c>
      <c r="AM13" s="147">
        <v>-0.99724878376111392</v>
      </c>
      <c r="AN13" s="146">
        <v>114793</v>
      </c>
      <c r="AO13" s="147">
        <f t="shared" si="4"/>
        <v>106.68574108818011</v>
      </c>
      <c r="AP13" s="146">
        <v>379380</v>
      </c>
      <c r="AQ13" s="147">
        <f t="shared" si="5"/>
        <v>2.3049053513715991</v>
      </c>
      <c r="AR13" s="146">
        <v>391272</v>
      </c>
      <c r="AS13" s="147">
        <f t="shared" si="6"/>
        <v>3.1345880120196012E-2</v>
      </c>
      <c r="AT13" s="147">
        <f t="shared" si="9"/>
        <v>366.04690431519703</v>
      </c>
    </row>
    <row r="14" spans="1:46" x14ac:dyDescent="0.25">
      <c r="A14" s="1" t="s">
        <v>154</v>
      </c>
      <c r="B14" s="145" t="s">
        <v>155</v>
      </c>
      <c r="C14" s="146">
        <v>406415</v>
      </c>
      <c r="D14" s="147">
        <v>-2.1278696499225758E-2</v>
      </c>
      <c r="E14" s="146">
        <v>4661</v>
      </c>
      <c r="F14" s="147">
        <f t="shared" si="0"/>
        <v>-0.98853142723570731</v>
      </c>
      <c r="G14" s="146">
        <v>142483</v>
      </c>
      <c r="H14" s="147">
        <f t="shared" si="0"/>
        <v>29.56919116069513</v>
      </c>
      <c r="I14" s="146">
        <v>381871</v>
      </c>
      <c r="J14" s="147">
        <f t="shared" si="0"/>
        <v>1.6801162243916816</v>
      </c>
      <c r="K14" s="146">
        <v>433518</v>
      </c>
      <c r="L14" s="147">
        <f t="shared" si="0"/>
        <v>0.13524724317897929</v>
      </c>
      <c r="M14" s="147">
        <f t="shared" si="10"/>
        <v>6.6687991338902464E-2</v>
      </c>
      <c r="Z14" s="145" t="s">
        <v>155</v>
      </c>
      <c r="AA14" s="146">
        <v>4801</v>
      </c>
      <c r="AB14" s="147">
        <v>-0.99001007108018579</v>
      </c>
      <c r="AC14" s="146">
        <v>154087</v>
      </c>
      <c r="AD14" s="147">
        <f t="shared" si="1"/>
        <v>31.094771922516145</v>
      </c>
      <c r="AE14" s="146">
        <v>447309</v>
      </c>
      <c r="AF14" s="147">
        <f t="shared" si="2"/>
        <v>1.9029639099988969</v>
      </c>
      <c r="AG14" s="146">
        <v>502850</v>
      </c>
      <c r="AH14" s="147">
        <f t="shared" si="3"/>
        <v>0.12416696288248175</v>
      </c>
      <c r="AI14" s="147">
        <f t="shared" si="7"/>
        <v>103.73859612580712</v>
      </c>
      <c r="AJ14" s="144">
        <f t="shared" si="8"/>
        <v>140</v>
      </c>
      <c r="AK14" s="145" t="s">
        <v>155</v>
      </c>
      <c r="AL14" s="146">
        <v>4661</v>
      </c>
      <c r="AM14" s="147">
        <v>-0.98853142723570731</v>
      </c>
      <c r="AN14" s="146">
        <v>142483</v>
      </c>
      <c r="AO14" s="147">
        <f t="shared" si="4"/>
        <v>29.56919116069513</v>
      </c>
      <c r="AP14" s="146">
        <v>381871</v>
      </c>
      <c r="AQ14" s="147">
        <f t="shared" si="5"/>
        <v>1.6801162243916816</v>
      </c>
      <c r="AR14" s="146">
        <v>433518</v>
      </c>
      <c r="AS14" s="147">
        <f t="shared" si="6"/>
        <v>0.13524724317897929</v>
      </c>
      <c r="AT14" s="147">
        <f t="shared" si="9"/>
        <v>92.009654580562113</v>
      </c>
    </row>
    <row r="15" spans="1:46" x14ac:dyDescent="0.25">
      <c r="A15" s="1" t="s">
        <v>156</v>
      </c>
      <c r="B15" s="145" t="s">
        <v>157</v>
      </c>
      <c r="C15" s="146">
        <v>426749</v>
      </c>
      <c r="D15" s="147">
        <v>-3.4118773498984512E-3</v>
      </c>
      <c r="E15" s="146">
        <v>96087</v>
      </c>
      <c r="F15" s="147">
        <f t="shared" si="0"/>
        <v>-0.77483954268199806</v>
      </c>
      <c r="G15" s="146">
        <v>224964</v>
      </c>
      <c r="H15" s="147">
        <f t="shared" si="0"/>
        <v>1.3412532392519281</v>
      </c>
      <c r="I15" s="146">
        <v>455417</v>
      </c>
      <c r="J15" s="147">
        <f t="shared" si="0"/>
        <v>1.0243994594690706</v>
      </c>
      <c r="K15" s="146">
        <v>453884</v>
      </c>
      <c r="L15" s="147">
        <f t="shared" si="0"/>
        <v>-3.366145752134897E-3</v>
      </c>
      <c r="M15" s="147">
        <f t="shared" si="10"/>
        <v>6.3585386257495546E-2</v>
      </c>
      <c r="Z15" s="145" t="s">
        <v>157</v>
      </c>
      <c r="AA15" s="146">
        <v>96401</v>
      </c>
      <c r="AB15" s="147">
        <v>-0.80960346976301412</v>
      </c>
      <c r="AC15" s="146">
        <v>246325</v>
      </c>
      <c r="AD15" s="147">
        <f t="shared" si="1"/>
        <v>1.5552120828622109</v>
      </c>
      <c r="AE15" s="146">
        <v>525893</v>
      </c>
      <c r="AF15" s="147">
        <f t="shared" si="2"/>
        <v>1.1349558510098445</v>
      </c>
      <c r="AG15" s="146">
        <v>533489</v>
      </c>
      <c r="AH15" s="147">
        <f t="shared" si="3"/>
        <v>1.4444002867503469E-2</v>
      </c>
      <c r="AI15" s="147">
        <f t="shared" si="7"/>
        <v>4.5340608499911825</v>
      </c>
      <c r="AJ15" s="144">
        <f t="shared" si="8"/>
        <v>314</v>
      </c>
      <c r="AK15" s="145" t="s">
        <v>157</v>
      </c>
      <c r="AL15" s="146">
        <v>96087</v>
      </c>
      <c r="AM15" s="147">
        <v>-0.77483954268199806</v>
      </c>
      <c r="AN15" s="146">
        <v>224964</v>
      </c>
      <c r="AO15" s="147">
        <f t="shared" si="4"/>
        <v>1.3412532392519281</v>
      </c>
      <c r="AP15" s="146">
        <v>455417</v>
      </c>
      <c r="AQ15" s="147">
        <f t="shared" si="5"/>
        <v>1.0243994594690706</v>
      </c>
      <c r="AR15" s="146">
        <v>453884</v>
      </c>
      <c r="AS15" s="147">
        <f t="shared" si="6"/>
        <v>-3.366145752134897E-3</v>
      </c>
      <c r="AT15" s="147">
        <f t="shared" si="9"/>
        <v>3.7236775005984164</v>
      </c>
    </row>
    <row r="16" spans="1:46" x14ac:dyDescent="0.25">
      <c r="A16" s="1" t="s">
        <v>158</v>
      </c>
      <c r="B16" s="145" t="s">
        <v>159</v>
      </c>
      <c r="C16" s="146">
        <v>446971</v>
      </c>
      <c r="D16" s="147">
        <v>-1.5538757692290739E-2</v>
      </c>
      <c r="E16" s="146">
        <v>152176</v>
      </c>
      <c r="F16" s="147">
        <f t="shared" si="0"/>
        <v>-0.65953943320707609</v>
      </c>
      <c r="G16" s="146">
        <v>286184</v>
      </c>
      <c r="H16" s="147">
        <f t="shared" si="0"/>
        <v>0.88061192303648417</v>
      </c>
      <c r="I16" s="146">
        <v>442299</v>
      </c>
      <c r="J16" s="147">
        <f t="shared" si="0"/>
        <v>0.54550568864786286</v>
      </c>
      <c r="K16" s="146">
        <v>447853</v>
      </c>
      <c r="L16" s="147">
        <f>IFERROR(K16/I16-1,"-")</f>
        <v>1.255711633985146E-2</v>
      </c>
      <c r="M16" s="147">
        <f>IFERROR(K16/C16-1,"-")</f>
        <v>1.9732823829734514E-3</v>
      </c>
      <c r="Z16" s="145" t="s">
        <v>159</v>
      </c>
      <c r="AA16" s="146">
        <v>169949</v>
      </c>
      <c r="AB16" s="147">
        <v>-0.68224685236497984</v>
      </c>
      <c r="AC16" s="146">
        <v>323520</v>
      </c>
      <c r="AD16" s="147">
        <f t="shared" si="1"/>
        <v>0.90362991250316282</v>
      </c>
      <c r="AE16" s="146">
        <v>524175</v>
      </c>
      <c r="AF16" s="147">
        <f t="shared" si="2"/>
        <v>0.62022440652818989</v>
      </c>
      <c r="AG16" s="146">
        <v>536478</v>
      </c>
      <c r="AH16" s="147">
        <f t="shared" si="3"/>
        <v>2.3471168979825485E-2</v>
      </c>
      <c r="AI16" s="147">
        <f t="shared" si="7"/>
        <v>2.1566999511618192</v>
      </c>
      <c r="AJ16" s="144">
        <f t="shared" si="8"/>
        <v>17773</v>
      </c>
      <c r="AK16" s="145" t="s">
        <v>159</v>
      </c>
      <c r="AL16" s="146">
        <v>152176</v>
      </c>
      <c r="AM16" s="147">
        <v>-0.65953943320707609</v>
      </c>
      <c r="AN16" s="146">
        <v>286184</v>
      </c>
      <c r="AO16" s="147">
        <f t="shared" si="4"/>
        <v>0.88061192303648417</v>
      </c>
      <c r="AP16" s="146">
        <v>442299</v>
      </c>
      <c r="AQ16" s="147">
        <f t="shared" si="5"/>
        <v>0.54550568864786286</v>
      </c>
      <c r="AR16" s="146">
        <v>447853</v>
      </c>
      <c r="AS16" s="147">
        <f t="shared" si="6"/>
        <v>1.255711633985146E-2</v>
      </c>
      <c r="AT16" s="147">
        <f t="shared" si="9"/>
        <v>1.94299363894438</v>
      </c>
    </row>
    <row r="17" spans="1:46" x14ac:dyDescent="0.25">
      <c r="A17" s="1" t="s">
        <v>160</v>
      </c>
      <c r="B17" s="145" t="s">
        <v>161</v>
      </c>
      <c r="C17" s="146">
        <v>382041</v>
      </c>
      <c r="D17" s="147">
        <v>-4.2877972522021413E-2</v>
      </c>
      <c r="E17" s="146">
        <v>109886</v>
      </c>
      <c r="F17" s="147">
        <f t="shared" si="0"/>
        <v>-0.71237118529163101</v>
      </c>
      <c r="G17" s="146">
        <v>280035</v>
      </c>
      <c r="H17" s="147">
        <f t="shared" si="0"/>
        <v>1.5484138106765193</v>
      </c>
      <c r="I17" s="146">
        <v>390968</v>
      </c>
      <c r="J17" s="147">
        <f t="shared" si="0"/>
        <v>0.39613976824325525</v>
      </c>
      <c r="K17" s="146">
        <v>423998</v>
      </c>
      <c r="L17" s="147">
        <f>IFERROR(K17/I17-1,"-")</f>
        <v>8.4482617503222723E-2</v>
      </c>
      <c r="M17" s="147">
        <f>IFERROR(K17/C17-1,"-")</f>
        <v>0.10982329121743484</v>
      </c>
      <c r="Z17" s="145" t="s">
        <v>161</v>
      </c>
      <c r="AA17" s="146">
        <v>123422</v>
      </c>
      <c r="AB17" s="147">
        <v>-0.73254889213933583</v>
      </c>
      <c r="AC17" s="146">
        <v>325738</v>
      </c>
      <c r="AD17" s="147">
        <f t="shared" si="1"/>
        <v>1.6392215326278947</v>
      </c>
      <c r="AE17" s="146">
        <v>465229</v>
      </c>
      <c r="AF17" s="147">
        <f t="shared" si="2"/>
        <v>0.42823066390780329</v>
      </c>
      <c r="AG17" s="146">
        <v>499749</v>
      </c>
      <c r="AH17" s="147">
        <f t="shared" si="3"/>
        <v>7.4200017625728476E-2</v>
      </c>
      <c r="AI17" s="147">
        <f t="shared" si="7"/>
        <v>3.0491079386171025</v>
      </c>
      <c r="AJ17" s="144">
        <f t="shared" si="8"/>
        <v>13536</v>
      </c>
      <c r="AK17" s="145" t="s">
        <v>161</v>
      </c>
      <c r="AL17" s="146">
        <v>109886</v>
      </c>
      <c r="AM17" s="147">
        <v>-0.71237118529163101</v>
      </c>
      <c r="AN17" s="146">
        <v>280035</v>
      </c>
      <c r="AO17" s="147">
        <f t="shared" si="4"/>
        <v>1.5484138106765193</v>
      </c>
      <c r="AP17" s="146">
        <v>390968</v>
      </c>
      <c r="AQ17" s="147">
        <f t="shared" si="5"/>
        <v>0.39613976824325525</v>
      </c>
      <c r="AR17" s="146">
        <v>423998</v>
      </c>
      <c r="AS17" s="147">
        <f t="shared" si="6"/>
        <v>8.4482617503222723E-2</v>
      </c>
      <c r="AT17" s="147">
        <f t="shared" si="9"/>
        <v>2.8585261088764722</v>
      </c>
    </row>
    <row r="18" spans="1:46" x14ac:dyDescent="0.25">
      <c r="A18" s="1" t="s">
        <v>162</v>
      </c>
      <c r="B18" s="145" t="s">
        <v>163</v>
      </c>
      <c r="C18" s="146">
        <v>420241</v>
      </c>
      <c r="D18" s="147">
        <v>-4.713522240034107E-2</v>
      </c>
      <c r="E18" s="146">
        <v>96220</v>
      </c>
      <c r="F18" s="147">
        <f t="shared" si="0"/>
        <v>-0.7710361435462032</v>
      </c>
      <c r="G18" s="146">
        <v>366988</v>
      </c>
      <c r="H18" s="147">
        <f t="shared" si="0"/>
        <v>2.8140511328206195</v>
      </c>
      <c r="I18" s="146">
        <v>432738</v>
      </c>
      <c r="J18" s="147">
        <f t="shared" si="0"/>
        <v>0.17916117148244637</v>
      </c>
      <c r="K18" s="146">
        <v>471699</v>
      </c>
      <c r="L18" s="147">
        <f>IFERROR(K18/I18-1,"-")</f>
        <v>9.003369244207815E-2</v>
      </c>
      <c r="M18" s="147">
        <f>IFERROR(K18/C18-1,"-")</f>
        <v>0.1224487853398406</v>
      </c>
      <c r="Z18" s="145" t="s">
        <v>163</v>
      </c>
      <c r="AA18" s="146">
        <v>104248</v>
      </c>
      <c r="AB18" s="147">
        <v>-0.78632012626314385</v>
      </c>
      <c r="AC18" s="146">
        <v>412044</v>
      </c>
      <c r="AD18" s="147">
        <f t="shared" si="1"/>
        <v>2.9525362596884355</v>
      </c>
      <c r="AE18" s="146">
        <v>499612</v>
      </c>
      <c r="AF18" s="147">
        <f t="shared" si="2"/>
        <v>0.21252099290367044</v>
      </c>
      <c r="AG18" s="146">
        <v>547682</v>
      </c>
      <c r="AH18" s="147">
        <f t="shared" si="3"/>
        <v>9.6214662578160581E-2</v>
      </c>
      <c r="AI18" s="147">
        <f t="shared" si="7"/>
        <v>4.2536451538638627</v>
      </c>
      <c r="AJ18" s="144">
        <f t="shared" si="8"/>
        <v>8028</v>
      </c>
      <c r="AK18" s="145" t="s">
        <v>163</v>
      </c>
      <c r="AL18" s="146">
        <v>96220</v>
      </c>
      <c r="AM18" s="147">
        <v>-0.7710361435462032</v>
      </c>
      <c r="AN18" s="146">
        <v>366988</v>
      </c>
      <c r="AO18" s="147">
        <f t="shared" si="4"/>
        <v>2.8140511328206195</v>
      </c>
      <c r="AP18" s="146">
        <v>432738</v>
      </c>
      <c r="AQ18" s="147">
        <f t="shared" si="5"/>
        <v>0.17916117148244637</v>
      </c>
      <c r="AR18" s="146">
        <v>471699</v>
      </c>
      <c r="AS18" s="147">
        <f t="shared" si="6"/>
        <v>9.003369244207815E-2</v>
      </c>
      <c r="AT18" s="147">
        <f t="shared" si="9"/>
        <v>3.9022968197879857</v>
      </c>
    </row>
    <row r="19" spans="1:46" x14ac:dyDescent="0.25">
      <c r="A19" s="1" t="s">
        <v>164</v>
      </c>
      <c r="B19" s="145" t="s">
        <v>165</v>
      </c>
      <c r="C19" s="146">
        <v>393250</v>
      </c>
      <c r="D19" s="147">
        <v>6.1327404420588039E-3</v>
      </c>
      <c r="E19" s="146">
        <v>71141</v>
      </c>
      <c r="F19" s="147">
        <f t="shared" si="0"/>
        <v>-0.81909472345835987</v>
      </c>
      <c r="G19" s="146">
        <v>342567</v>
      </c>
      <c r="H19" s="147">
        <f t="shared" si="0"/>
        <v>3.8153244964225976</v>
      </c>
      <c r="I19" s="146">
        <v>409402</v>
      </c>
      <c r="J19" s="147">
        <f t="shared" si="0"/>
        <v>0.19510052048212456</v>
      </c>
      <c r="K19" s="146">
        <v>433576</v>
      </c>
      <c r="L19" s="147">
        <f>IFERROR(K19/I19-1,"-")</f>
        <v>5.9047097962393824E-2</v>
      </c>
      <c r="M19" s="147">
        <f>IFERROR(K19/C19-1,"-")</f>
        <v>0.1025454545454545</v>
      </c>
      <c r="Z19" s="145" t="s">
        <v>165</v>
      </c>
      <c r="AA19" s="146">
        <v>83016</v>
      </c>
      <c r="AB19" s="147">
        <v>-0.82400454531963518</v>
      </c>
      <c r="AC19" s="146">
        <v>411047</v>
      </c>
      <c r="AD19" s="147">
        <f t="shared" si="1"/>
        <v>3.9514190035655776</v>
      </c>
      <c r="AE19" s="146">
        <v>487953</v>
      </c>
      <c r="AF19" s="147">
        <f t="shared" si="2"/>
        <v>0.18709782579607692</v>
      </c>
      <c r="AG19" s="146">
        <v>524477</v>
      </c>
      <c r="AH19" s="147">
        <f t="shared" si="3"/>
        <v>7.4851471350724452E-2</v>
      </c>
      <c r="AI19" s="147">
        <f t="shared" si="7"/>
        <v>5.3177821142912212</v>
      </c>
      <c r="AJ19" s="144">
        <f t="shared" si="8"/>
        <v>11875</v>
      </c>
      <c r="AK19" s="145" t="s">
        <v>165</v>
      </c>
      <c r="AL19" s="146">
        <v>71141</v>
      </c>
      <c r="AM19" s="147">
        <v>-0.81909472345835987</v>
      </c>
      <c r="AN19" s="146">
        <v>342567</v>
      </c>
      <c r="AO19" s="147">
        <f t="shared" si="4"/>
        <v>3.8153244964225976</v>
      </c>
      <c r="AP19" s="146">
        <v>409402</v>
      </c>
      <c r="AQ19" s="147">
        <f t="shared" si="5"/>
        <v>0.19510052048212456</v>
      </c>
      <c r="AR19" s="146">
        <v>433576</v>
      </c>
      <c r="AS19" s="147">
        <f t="shared" si="6"/>
        <v>5.9047097962393824E-2</v>
      </c>
      <c r="AT19" s="147">
        <f t="shared" si="9"/>
        <v>5.0946008630747386</v>
      </c>
    </row>
    <row r="20" spans="1:46" x14ac:dyDescent="0.25">
      <c r="A20" s="1" t="s">
        <v>166</v>
      </c>
      <c r="B20" s="145" t="s">
        <v>167</v>
      </c>
      <c r="C20" s="146">
        <v>397253</v>
      </c>
      <c r="D20" s="147">
        <v>-1.3273819725432623E-2</v>
      </c>
      <c r="E20" s="146">
        <v>86477</v>
      </c>
      <c r="F20" s="147">
        <f t="shared" si="0"/>
        <v>-0.78231253130876288</v>
      </c>
      <c r="G20" s="146">
        <v>313914</v>
      </c>
      <c r="H20" s="147">
        <f t="shared" si="0"/>
        <v>2.630028793783318</v>
      </c>
      <c r="I20" s="146">
        <v>423458</v>
      </c>
      <c r="J20" s="147">
        <f t="shared" si="0"/>
        <v>0.34896181756786882</v>
      </c>
      <c r="K20" s="146"/>
      <c r="L20" s="147"/>
      <c r="M20" s="147"/>
      <c r="Z20" s="145" t="s">
        <v>167</v>
      </c>
      <c r="AA20" s="146">
        <v>94228</v>
      </c>
      <c r="AB20" s="147">
        <v>-0.79878237584056</v>
      </c>
      <c r="AC20" s="146">
        <v>370663</v>
      </c>
      <c r="AD20" s="147">
        <f t="shared" si="1"/>
        <v>2.9336821326994098</v>
      </c>
      <c r="AE20" s="146">
        <v>494720</v>
      </c>
      <c r="AF20" s="147">
        <f t="shared" si="2"/>
        <v>0.33468946185618753</v>
      </c>
      <c r="AG20" s="146"/>
      <c r="AH20" s="147"/>
      <c r="AI20" s="147"/>
      <c r="AJ20" s="144">
        <f t="shared" si="8"/>
        <v>7751</v>
      </c>
      <c r="AK20" s="145" t="s">
        <v>167</v>
      </c>
      <c r="AL20" s="146">
        <v>86477</v>
      </c>
      <c r="AM20" s="147">
        <v>-0.78231253130876288</v>
      </c>
      <c r="AN20" s="146">
        <v>313914</v>
      </c>
      <c r="AO20" s="147">
        <f t="shared" si="4"/>
        <v>2.630028793783318</v>
      </c>
      <c r="AP20" s="146">
        <v>423458</v>
      </c>
      <c r="AQ20" s="147">
        <f t="shared" si="5"/>
        <v>0.34896181756786882</v>
      </c>
      <c r="AR20" s="146"/>
      <c r="AS20" s="147"/>
      <c r="AT20" s="147"/>
    </row>
    <row r="21" spans="1:46" ht="15.75" x14ac:dyDescent="0.25">
      <c r="A21" s="1" t="s">
        <v>0</v>
      </c>
      <c r="B21" s="148" t="s">
        <v>127</v>
      </c>
      <c r="C21" s="149">
        <v>4831573</v>
      </c>
      <c r="D21" s="150">
        <v>-8.3906350308755595E-3</v>
      </c>
      <c r="E21" s="149">
        <v>1565303</v>
      </c>
      <c r="F21" s="150">
        <f t="shared" si="0"/>
        <v>-0.67602621340917335</v>
      </c>
      <c r="G21" s="149">
        <v>2335438</v>
      </c>
      <c r="H21" s="150">
        <f t="shared" si="0"/>
        <v>0.49200378457078275</v>
      </c>
      <c r="I21" s="149">
        <v>4757683</v>
      </c>
      <c r="J21" s="150">
        <f t="shared" si="0"/>
        <v>1.0371694731352319</v>
      </c>
      <c r="K21" s="149">
        <v>4756623</v>
      </c>
      <c r="L21" s="150">
        <v>9.7456408008352202E-2</v>
      </c>
      <c r="M21" s="150">
        <v>7.2683748579263519E-2</v>
      </c>
      <c r="Z21" s="148" t="s">
        <v>127</v>
      </c>
      <c r="AA21" s="149">
        <v>1664028</v>
      </c>
      <c r="AB21" s="150">
        <v>-0.66211593492511134</v>
      </c>
      <c r="AC21" s="149">
        <v>2347681</v>
      </c>
      <c r="AD21" s="150">
        <f t="shared" si="1"/>
        <v>0.41084224544298542</v>
      </c>
      <c r="AE21" s="149">
        <v>4832844</v>
      </c>
      <c r="AF21" s="150">
        <f t="shared" si="2"/>
        <v>1.0585607669866564</v>
      </c>
      <c r="AG21" s="149">
        <v>5630107</v>
      </c>
      <c r="AH21" s="150">
        <v>0.103017528241512</v>
      </c>
      <c r="AI21" s="150">
        <v>2.1612250272180233</v>
      </c>
      <c r="AJ21" s="144">
        <f>AA21-AL21</f>
        <v>98725</v>
      </c>
      <c r="AK21" s="148" t="s">
        <v>127</v>
      </c>
      <c r="AL21" s="149">
        <v>1565303</v>
      </c>
      <c r="AM21" s="150">
        <v>-0.67602621340917335</v>
      </c>
      <c r="AN21" s="149">
        <v>2335438</v>
      </c>
      <c r="AO21" s="150">
        <f t="shared" si="4"/>
        <v>0.49200378457078275</v>
      </c>
      <c r="AP21" s="149">
        <v>4757683</v>
      </c>
      <c r="AQ21" s="150">
        <f t="shared" si="5"/>
        <v>1.0371694731352319</v>
      </c>
      <c r="AR21" s="149">
        <v>4756623</v>
      </c>
      <c r="AS21" s="150">
        <v>9.7456408008352202E-2</v>
      </c>
      <c r="AT21" s="150">
        <v>2.2170798070816535</v>
      </c>
    </row>
    <row r="22" spans="1:46" ht="6" customHeight="1" x14ac:dyDescent="0.25"/>
    <row r="23" spans="1:46" x14ac:dyDescent="0.25">
      <c r="B23" s="49" t="s">
        <v>109</v>
      </c>
      <c r="C23" s="49"/>
      <c r="D23" s="49"/>
      <c r="E23" s="49"/>
      <c r="F23" s="49"/>
      <c r="G23" s="49"/>
      <c r="H23" s="49"/>
      <c r="I23" s="152"/>
      <c r="J23" s="49"/>
      <c r="K23" s="152"/>
      <c r="L23" s="313"/>
      <c r="M23" s="49"/>
      <c r="Z23" s="49" t="s">
        <v>109</v>
      </c>
      <c r="AA23" s="49"/>
      <c r="AB23" s="49"/>
      <c r="AC23" s="49"/>
      <c r="AD23" s="49"/>
      <c r="AE23" s="49"/>
      <c r="AF23" s="49"/>
      <c r="AG23" s="49">
        <v>499612</v>
      </c>
      <c r="AH23" s="151">
        <f>AG23/AE19-1</f>
        <v>2.3893694679610444E-2</v>
      </c>
      <c r="AI23" s="49">
        <f>AG18/AE19-1</f>
        <v>0.12240728102911547</v>
      </c>
      <c r="AK23" s="49" t="s">
        <v>109</v>
      </c>
      <c r="AL23" s="49"/>
      <c r="AM23" s="49"/>
      <c r="AN23" s="49"/>
      <c r="AO23" s="49"/>
      <c r="AP23" s="49"/>
      <c r="AQ23" s="49"/>
      <c r="AR23" s="152">
        <f>AR21+AR19</f>
        <v>5190199</v>
      </c>
      <c r="AS23" s="49"/>
      <c r="AT23" s="49"/>
    </row>
    <row r="24" spans="1:46" x14ac:dyDescent="0.25">
      <c r="C24" s="152"/>
      <c r="E24" s="144"/>
      <c r="G24" s="144"/>
      <c r="I24" s="144"/>
      <c r="L24" s="123"/>
      <c r="AE24" s="144"/>
      <c r="AG24" s="49">
        <v>499612</v>
      </c>
      <c r="AH24" s="151">
        <f>AG24/AE20-1</f>
        <v>9.8884217335057922E-3</v>
      </c>
      <c r="AI24">
        <f>AG18/AE20-1</f>
        <v>0.10705449547218637</v>
      </c>
      <c r="AJ24" s="144">
        <f>AA28-AL21</f>
        <v>3359546</v>
      </c>
      <c r="AP24" s="144">
        <f>SUM(AP9:AP17)</f>
        <v>3492085</v>
      </c>
      <c r="AS24" s="123">
        <f>AR21/AP24-1</f>
        <v>0.36211546969790254</v>
      </c>
    </row>
    <row r="25" spans="1:46" x14ac:dyDescent="0.25">
      <c r="AG25" s="144">
        <f>SUM(AG9:AG18,AG23:AG24)</f>
        <v>6104854</v>
      </c>
    </row>
    <row r="26" spans="1:46" ht="48.75" customHeight="1" thickBot="1" x14ac:dyDescent="0.3">
      <c r="B26" s="315" t="s">
        <v>168</v>
      </c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1" t="s">
        <v>169</v>
      </c>
    </row>
    <row r="27" spans="1:46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46" ht="22.5" thickTop="1" thickBot="1" x14ac:dyDescent="0.3">
      <c r="B28" s="153" t="s">
        <v>171</v>
      </c>
      <c r="C28" s="327" t="s">
        <v>172</v>
      </c>
      <c r="D28" s="328"/>
      <c r="E28" s="328"/>
      <c r="F28" s="328"/>
      <c r="G28" s="328"/>
      <c r="H28" s="328"/>
      <c r="I28" s="328"/>
      <c r="J28" s="328"/>
      <c r="K28" s="328"/>
      <c r="L28" s="328"/>
      <c r="M28" s="329"/>
      <c r="AA28" s="144">
        <v>4924849</v>
      </c>
    </row>
    <row r="29" spans="1:46" ht="22.5" thickTop="1" thickBot="1" x14ac:dyDescent="0.3">
      <c r="B29" s="13"/>
      <c r="C29" s="334">
        <f>2019</f>
        <v>2019</v>
      </c>
      <c r="D29" s="333"/>
      <c r="E29" s="330">
        <v>2020</v>
      </c>
      <c r="F29" s="333"/>
      <c r="G29" s="330">
        <v>2021</v>
      </c>
      <c r="H29" s="333"/>
      <c r="I29" s="330">
        <v>2022</v>
      </c>
      <c r="J29" s="333"/>
      <c r="K29" s="330">
        <v>2023</v>
      </c>
      <c r="L29" s="331"/>
      <c r="M29" s="332"/>
      <c r="AA29" s="144">
        <f>AA21-AL21</f>
        <v>98725</v>
      </c>
    </row>
    <row r="30" spans="1:46" ht="16.5" thickTop="1" thickBot="1" x14ac:dyDescent="0.3">
      <c r="B30" s="16"/>
      <c r="C30" s="141" t="s">
        <v>141</v>
      </c>
      <c r="D30" s="142" t="str">
        <f>CONCATENATE("var ",RIGHT(2019,2),"/",RIGHT(2018,2))</f>
        <v>var 19/18</v>
      </c>
      <c r="E30" s="143" t="s">
        <v>141</v>
      </c>
      <c r="F30" s="142" t="str">
        <f>CONCATENATE("var ",RIGHT(E29,2),"/",RIGHT(E29-1,2))</f>
        <v>var 20/19</v>
      </c>
      <c r="G30" s="143" t="s">
        <v>141</v>
      </c>
      <c r="H30" s="142" t="str">
        <f>CONCATENATE("var ",RIGHT(G29,2),"/",RIGHT(G29-1,2))</f>
        <v>var 21/20</v>
      </c>
      <c r="I30" s="143" t="s">
        <v>141</v>
      </c>
      <c r="J30" s="142" t="str">
        <f>CONCATENATE("var ",RIGHT(I29,2),"/",RIGHT(I29-1,2))</f>
        <v>var 22/21</v>
      </c>
      <c r="K30" s="143" t="s">
        <v>141</v>
      </c>
      <c r="L30" s="142" t="str">
        <f>CONCATENATE("var ",RIGHT(K29,2),"/",RIGHT(K29-1,2))</f>
        <v>var 23/22</v>
      </c>
      <c r="M30" s="142" t="str">
        <f>CONCATENATE("var ",RIGHT(K29,2),"/",RIGHT(2019,2))</f>
        <v>var 23/19</v>
      </c>
      <c r="AA30" s="144">
        <f>AA28-AL21</f>
        <v>3359546</v>
      </c>
    </row>
    <row r="31" spans="1:46" x14ac:dyDescent="0.25">
      <c r="B31" s="145" t="s">
        <v>145</v>
      </c>
      <c r="C31" s="146">
        <v>48072</v>
      </c>
      <c r="D31" s="147">
        <v>-5.568978725911955E-2</v>
      </c>
      <c r="E31" s="146">
        <v>56329</v>
      </c>
      <c r="F31" s="147">
        <f t="shared" ref="F31:J43" si="11">IFERROR(E31/C31-1,"-")</f>
        <v>0.17176318855050754</v>
      </c>
      <c r="G31" s="146">
        <v>19622</v>
      </c>
      <c r="H31" s="147">
        <f t="shared" si="11"/>
        <v>-0.65165367750181968</v>
      </c>
      <c r="I31" s="146">
        <v>41772</v>
      </c>
      <c r="J31" s="147">
        <f t="shared" si="11"/>
        <v>1.1288349811436142</v>
      </c>
      <c r="K31" s="146">
        <v>60988</v>
      </c>
      <c r="L31" s="147">
        <f t="shared" ref="L31:L37" si="12">IFERROR(K31/I31-1,"-")</f>
        <v>0.46002106674327292</v>
      </c>
      <c r="M31" s="147">
        <f>K31/C31-1</f>
        <v>0.26868031286403737</v>
      </c>
    </row>
    <row r="32" spans="1:46" x14ac:dyDescent="0.25">
      <c r="B32" s="145" t="s">
        <v>147</v>
      </c>
      <c r="C32" s="146">
        <v>50062</v>
      </c>
      <c r="D32" s="147">
        <v>1.3811259619278982E-2</v>
      </c>
      <c r="E32" s="146">
        <v>61359</v>
      </c>
      <c r="F32" s="147">
        <f t="shared" si="11"/>
        <v>0.22566018137509491</v>
      </c>
      <c r="G32" s="146">
        <v>26605</v>
      </c>
      <c r="H32" s="147">
        <f t="shared" si="11"/>
        <v>-0.56640427647125935</v>
      </c>
      <c r="I32" s="146">
        <v>57069</v>
      </c>
      <c r="J32" s="147">
        <f t="shared" si="11"/>
        <v>1.1450479233226836</v>
      </c>
      <c r="K32" s="146">
        <v>55517</v>
      </c>
      <c r="L32" s="147">
        <f>IFERROR(K32/I32-1,"-")</f>
        <v>-2.7195149731027324E-2</v>
      </c>
      <c r="M32" s="147">
        <f>IFERROR(K32/C32-1,"-")</f>
        <v>0.10896488354440503</v>
      </c>
    </row>
    <row r="33" spans="2:14" x14ac:dyDescent="0.25">
      <c r="B33" s="145" t="s">
        <v>149</v>
      </c>
      <c r="C33" s="146">
        <v>68079</v>
      </c>
      <c r="D33" s="147">
        <v>-0.16884591436838448</v>
      </c>
      <c r="E33" s="146">
        <v>22582</v>
      </c>
      <c r="F33" s="147">
        <f t="shared" si="11"/>
        <v>-0.66829712539843422</v>
      </c>
      <c r="G33" s="146">
        <v>37583</v>
      </c>
      <c r="H33" s="147">
        <f t="shared" si="11"/>
        <v>0.66429014259144448</v>
      </c>
      <c r="I33" s="146">
        <v>61733</v>
      </c>
      <c r="J33" s="147">
        <f t="shared" si="11"/>
        <v>0.64257776122182908</v>
      </c>
      <c r="K33" s="146">
        <v>71069</v>
      </c>
      <c r="L33" s="147">
        <f t="shared" si="12"/>
        <v>0.1512319180989099</v>
      </c>
      <c r="M33" s="147">
        <f t="shared" ref="M33:M37" si="13">IFERROR(K33/C33-1,"-")</f>
        <v>4.3919564035899361E-2</v>
      </c>
    </row>
    <row r="34" spans="2:14" x14ac:dyDescent="0.25">
      <c r="B34" s="145" t="s">
        <v>151</v>
      </c>
      <c r="C34" s="146">
        <v>90935</v>
      </c>
      <c r="D34" s="147">
        <v>0.16356587163476299</v>
      </c>
      <c r="E34" s="146">
        <v>0</v>
      </c>
      <c r="F34" s="147">
        <f t="shared" si="11"/>
        <v>-1</v>
      </c>
      <c r="G34" s="146">
        <v>46938</v>
      </c>
      <c r="H34" s="147" t="str">
        <f t="shared" si="11"/>
        <v>-</v>
      </c>
      <c r="I34" s="146">
        <v>90297</v>
      </c>
      <c r="J34" s="147">
        <f t="shared" si="11"/>
        <v>0.92375047935574583</v>
      </c>
      <c r="K34" s="146">
        <v>94971</v>
      </c>
      <c r="L34" s="147">
        <f t="shared" si="12"/>
        <v>5.1762517027143851E-2</v>
      </c>
      <c r="M34" s="147">
        <f t="shared" si="13"/>
        <v>4.4383350745037742E-2</v>
      </c>
    </row>
    <row r="35" spans="2:14" x14ac:dyDescent="0.25">
      <c r="B35" s="145" t="s">
        <v>153</v>
      </c>
      <c r="C35" s="146">
        <v>97560</v>
      </c>
      <c r="D35" s="147">
        <v>6.5577351566254549E-2</v>
      </c>
      <c r="E35" s="146">
        <v>607</v>
      </c>
      <c r="F35" s="147">
        <f t="shared" si="11"/>
        <v>-0.99377818778187776</v>
      </c>
      <c r="G35" s="146">
        <v>63699</v>
      </c>
      <c r="H35" s="147">
        <f t="shared" si="11"/>
        <v>103.94069192751236</v>
      </c>
      <c r="I35" s="146">
        <v>94965</v>
      </c>
      <c r="J35" s="147">
        <f t="shared" si="11"/>
        <v>0.49083973060801589</v>
      </c>
      <c r="K35" s="146">
        <v>86334</v>
      </c>
      <c r="L35" s="147">
        <f t="shared" si="12"/>
        <v>-9.0886115937450662E-2</v>
      </c>
      <c r="M35" s="147">
        <f t="shared" si="13"/>
        <v>-0.11506765067650682</v>
      </c>
    </row>
    <row r="36" spans="2:14" x14ac:dyDescent="0.25">
      <c r="B36" s="145" t="s">
        <v>155</v>
      </c>
      <c r="C36" s="146">
        <v>111970</v>
      </c>
      <c r="D36" s="147">
        <v>-2.7176840605397157E-2</v>
      </c>
      <c r="E36" s="146">
        <v>3723</v>
      </c>
      <c r="F36" s="147">
        <f t="shared" si="11"/>
        <v>-0.96675002232740914</v>
      </c>
      <c r="G36" s="146">
        <v>78711</v>
      </c>
      <c r="H36" s="147">
        <f t="shared" si="11"/>
        <v>20.141821112006447</v>
      </c>
      <c r="I36" s="146">
        <v>101392</v>
      </c>
      <c r="J36" s="147">
        <f t="shared" si="11"/>
        <v>0.28815540394608119</v>
      </c>
      <c r="K36" s="146">
        <v>122586</v>
      </c>
      <c r="L36" s="147">
        <f t="shared" si="12"/>
        <v>0.20903029824838248</v>
      </c>
      <c r="M36" s="147">
        <f t="shared" si="13"/>
        <v>9.4811110118781849E-2</v>
      </c>
    </row>
    <row r="37" spans="2:14" x14ac:dyDescent="0.25">
      <c r="B37" s="145" t="s">
        <v>157</v>
      </c>
      <c r="C37" s="146">
        <v>121911</v>
      </c>
      <c r="D37" s="147">
        <v>4.7588358124307284E-2</v>
      </c>
      <c r="E37" s="146">
        <v>45962</v>
      </c>
      <c r="F37" s="147">
        <f t="shared" si="11"/>
        <v>-0.62298726119874337</v>
      </c>
      <c r="G37" s="146">
        <v>111387</v>
      </c>
      <c r="H37" s="147">
        <f t="shared" si="11"/>
        <v>1.4234585092032548</v>
      </c>
      <c r="I37" s="146">
        <v>135433</v>
      </c>
      <c r="J37" s="147">
        <f t="shared" si="11"/>
        <v>0.21587797498810457</v>
      </c>
      <c r="K37" s="146">
        <v>123126</v>
      </c>
      <c r="L37" s="147">
        <f t="shared" si="12"/>
        <v>-9.0871501037413371E-2</v>
      </c>
      <c r="M37" s="147">
        <f t="shared" si="13"/>
        <v>9.9662868814134331E-3</v>
      </c>
    </row>
    <row r="38" spans="2:14" x14ac:dyDescent="0.25">
      <c r="B38" s="145" t="s">
        <v>159</v>
      </c>
      <c r="C38" s="146">
        <v>140178</v>
      </c>
      <c r="D38" s="147">
        <v>2.0372713430978351E-3</v>
      </c>
      <c r="E38" s="146">
        <v>91869</v>
      </c>
      <c r="F38" s="147">
        <f t="shared" si="11"/>
        <v>-0.34462611822111888</v>
      </c>
      <c r="G38" s="146">
        <v>124590</v>
      </c>
      <c r="H38" s="147">
        <f t="shared" si="11"/>
        <v>0.35617019887013024</v>
      </c>
      <c r="I38" s="146">
        <v>123326</v>
      </c>
      <c r="J38" s="147">
        <f t="shared" si="11"/>
        <v>-1.0145276506942746E-2</v>
      </c>
      <c r="K38" s="146">
        <v>117887</v>
      </c>
      <c r="L38" s="147">
        <f>IFERROR(K38/I38-1,"-")</f>
        <v>-4.4102622318083817E-2</v>
      </c>
      <c r="M38" s="147">
        <f>IFERROR(K38/C38-1,"-")</f>
        <v>-0.15901924695743985</v>
      </c>
    </row>
    <row r="39" spans="2:14" x14ac:dyDescent="0.25">
      <c r="B39" s="145" t="s">
        <v>161</v>
      </c>
      <c r="C39" s="146">
        <v>95274</v>
      </c>
      <c r="D39" s="147">
        <v>-3.7062491788035334E-2</v>
      </c>
      <c r="E39" s="146">
        <v>73204</v>
      </c>
      <c r="F39" s="147">
        <f t="shared" si="11"/>
        <v>-0.23164766882885157</v>
      </c>
      <c r="G39" s="146">
        <v>97380</v>
      </c>
      <c r="H39" s="147">
        <f t="shared" si="11"/>
        <v>0.33025517731271514</v>
      </c>
      <c r="I39" s="146">
        <v>96096</v>
      </c>
      <c r="J39" s="147">
        <f t="shared" si="11"/>
        <v>-1.3185459026494151E-2</v>
      </c>
      <c r="K39" s="146">
        <v>102289</v>
      </c>
      <c r="L39" s="147">
        <f>IFERROR(K39/I39-1,"-")</f>
        <v>6.44459706959708E-2</v>
      </c>
      <c r="M39" s="147">
        <f>IFERROR(K39/C39-1,"-")</f>
        <v>7.3629741587421638E-2</v>
      </c>
    </row>
    <row r="40" spans="2:14" x14ac:dyDescent="0.25">
      <c r="B40" s="145" t="s">
        <v>163</v>
      </c>
      <c r="C40" s="146">
        <v>86172</v>
      </c>
      <c r="D40" s="147">
        <v>4.0184445276004066E-2</v>
      </c>
      <c r="E40" s="146">
        <v>52542</v>
      </c>
      <c r="F40" s="147">
        <f t="shared" si="11"/>
        <v>-0.3902659796685698</v>
      </c>
      <c r="G40" s="146">
        <v>80120</v>
      </c>
      <c r="H40" s="147">
        <f t="shared" si="11"/>
        <v>0.52487533782497819</v>
      </c>
      <c r="I40" s="146">
        <v>81068</v>
      </c>
      <c r="J40" s="147">
        <f t="shared" si="11"/>
        <v>1.1832251622566181E-2</v>
      </c>
      <c r="K40" s="146">
        <v>83091</v>
      </c>
      <c r="L40" s="147">
        <f>IFERROR(K40/I40-1,"-")</f>
        <v>2.4954359303301032E-2</v>
      </c>
      <c r="M40" s="147">
        <f>IFERROR(K40/C40-1,"-")</f>
        <v>-3.5754073248851159E-2</v>
      </c>
    </row>
    <row r="41" spans="2:14" x14ac:dyDescent="0.25">
      <c r="B41" s="145" t="s">
        <v>165</v>
      </c>
      <c r="C41" s="146">
        <v>67229</v>
      </c>
      <c r="D41" s="147">
        <v>0.12018461743535047</v>
      </c>
      <c r="E41" s="146">
        <v>23265</v>
      </c>
      <c r="F41" s="147">
        <f t="shared" si="11"/>
        <v>-0.65394398250754882</v>
      </c>
      <c r="G41" s="146">
        <v>52993</v>
      </c>
      <c r="H41" s="147">
        <f t="shared" si="11"/>
        <v>1.2777992692886309</v>
      </c>
      <c r="I41" s="146">
        <v>64837</v>
      </c>
      <c r="J41" s="147">
        <f t="shared" si="11"/>
        <v>0.22350121714188664</v>
      </c>
      <c r="K41" s="146">
        <v>60693</v>
      </c>
      <c r="L41" s="147">
        <f>IFERROR(K41/I41-1,"-")</f>
        <v>-6.3914123108718801E-2</v>
      </c>
      <c r="M41" s="147">
        <f>IFERROR(K41/C41-1,"-")</f>
        <v>-9.7219949724077437E-2</v>
      </c>
    </row>
    <row r="42" spans="2:14" x14ac:dyDescent="0.25">
      <c r="B42" s="145" t="s">
        <v>167</v>
      </c>
      <c r="C42" s="146">
        <v>70115</v>
      </c>
      <c r="D42" s="147">
        <v>0.10200392927308455</v>
      </c>
      <c r="E42" s="146">
        <v>25233</v>
      </c>
      <c r="F42" s="147">
        <f t="shared" si="11"/>
        <v>-0.64011980318048922</v>
      </c>
      <c r="G42" s="146">
        <v>60673</v>
      </c>
      <c r="H42" s="147">
        <f t="shared" si="11"/>
        <v>1.4045099671065668</v>
      </c>
      <c r="I42" s="146">
        <v>68793</v>
      </c>
      <c r="J42" s="147">
        <f t="shared" si="11"/>
        <v>0.13383218235458938</v>
      </c>
      <c r="K42" s="146"/>
      <c r="L42" s="147"/>
      <c r="M42" s="147"/>
    </row>
    <row r="43" spans="2:14" ht="15.75" x14ac:dyDescent="0.25">
      <c r="B43" s="148" t="s">
        <v>127</v>
      </c>
      <c r="C43" s="149">
        <v>1047557</v>
      </c>
      <c r="D43" s="150">
        <v>1.8337832570067158E-2</v>
      </c>
      <c r="E43" s="149">
        <v>456683</v>
      </c>
      <c r="F43" s="150">
        <f t="shared" si="11"/>
        <v>-0.5640494980225419</v>
      </c>
      <c r="G43" s="149">
        <v>800301</v>
      </c>
      <c r="H43" s="150">
        <f t="shared" si="11"/>
        <v>0.75242126376501872</v>
      </c>
      <c r="I43" s="149">
        <v>1016781</v>
      </c>
      <c r="J43" s="150">
        <f t="shared" si="11"/>
        <v>0.27049822504282761</v>
      </c>
      <c r="K43" s="149">
        <v>978551</v>
      </c>
      <c r="L43" s="150">
        <v>3.2239859576281615E-2</v>
      </c>
      <c r="M43" s="150">
        <v>1.1345941754088429E-3</v>
      </c>
    </row>
    <row r="44" spans="2:14" ht="6" customHeight="1" x14ac:dyDescent="0.25"/>
    <row r="45" spans="2:14" x14ac:dyDescent="0.25">
      <c r="B45" s="49" t="s">
        <v>109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4">
        <f>SUM(E35:E42)</f>
        <v>316405</v>
      </c>
      <c r="G47" s="144">
        <f>SUM(G35:G42)</f>
        <v>669553</v>
      </c>
      <c r="I47" s="154">
        <f>I43/I21</f>
        <v>0.21371348196170278</v>
      </c>
      <c r="K47">
        <f>K43/K21</f>
        <v>0.20572389277014386</v>
      </c>
    </row>
    <row r="48" spans="2:14" ht="48.75" customHeight="1" thickBot="1" x14ac:dyDescent="0.3">
      <c r="B48" s="315" t="s">
        <v>173</v>
      </c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7" t="s">
        <v>176</v>
      </c>
      <c r="D50" s="328"/>
      <c r="E50" s="328"/>
      <c r="F50" s="328"/>
      <c r="G50" s="328"/>
      <c r="H50" s="328"/>
      <c r="I50" s="328"/>
      <c r="J50" s="328"/>
      <c r="K50" s="328"/>
      <c r="L50" s="328"/>
      <c r="M50" s="329"/>
    </row>
    <row r="51" spans="1:14" ht="22.5" thickTop="1" thickBot="1" x14ac:dyDescent="0.3">
      <c r="B51" s="13"/>
      <c r="C51" s="334">
        <f>2019</f>
        <v>2019</v>
      </c>
      <c r="D51" s="333"/>
      <c r="E51" s="330">
        <v>2020</v>
      </c>
      <c r="F51" s="333"/>
      <c r="G51" s="330">
        <v>2021</v>
      </c>
      <c r="H51" s="333"/>
      <c r="I51" s="330">
        <v>2022</v>
      </c>
      <c r="J51" s="333"/>
      <c r="K51" s="330">
        <v>2023</v>
      </c>
      <c r="L51" s="331"/>
      <c r="M51" s="332"/>
    </row>
    <row r="52" spans="1:14" ht="16.5" thickTop="1" thickBot="1" x14ac:dyDescent="0.3">
      <c r="B52" s="16"/>
      <c r="C52" s="141" t="s">
        <v>141</v>
      </c>
      <c r="D52" s="142" t="str">
        <f>CONCATENATE("var ",RIGHT(2019,2),"/",RIGHT(2018,2))</f>
        <v>var 19/18</v>
      </c>
      <c r="E52" s="143" t="s">
        <v>141</v>
      </c>
      <c r="F52" s="142" t="str">
        <f>CONCATENATE("var ",RIGHT(E51,2),"/",RIGHT(E51-1,2))</f>
        <v>var 20/19</v>
      </c>
      <c r="G52" s="143" t="s">
        <v>141</v>
      </c>
      <c r="H52" s="142" t="str">
        <f>CONCATENATE("var ",RIGHT(G51,2),"/",RIGHT(G51-1,2))</f>
        <v>var 21/20</v>
      </c>
      <c r="I52" s="143" t="s">
        <v>141</v>
      </c>
      <c r="J52" s="142" t="str">
        <f>CONCATENATE("var ",RIGHT(I51,2),"/",RIGHT(I51-1,2))</f>
        <v>var 22/21</v>
      </c>
      <c r="K52" s="143" t="s">
        <v>141</v>
      </c>
      <c r="L52" s="142" t="str">
        <f>CONCATENATE("var ",RIGHT(K51,2),"/",RIGHT(K51-1,2))</f>
        <v>var 23/22</v>
      </c>
      <c r="M52" s="142" t="str">
        <f>CONCATENATE("var ",RIGHT(K51,2),"/",RIGHT(2019,2))</f>
        <v>var 23/19</v>
      </c>
    </row>
    <row r="53" spans="1:14" x14ac:dyDescent="0.25">
      <c r="A53" s="1">
        <v>1</v>
      </c>
      <c r="B53" s="145" t="s">
        <v>145</v>
      </c>
      <c r="C53" s="146">
        <v>31420</v>
      </c>
      <c r="D53" s="147">
        <v>1.364648191760498E-2</v>
      </c>
      <c r="E53" s="146">
        <v>37438</v>
      </c>
      <c r="F53" s="147">
        <f>IFERROR(E53/C53-1,"-")</f>
        <v>0.19153405474220242</v>
      </c>
      <c r="G53" s="146">
        <v>5573</v>
      </c>
      <c r="H53" s="147">
        <f>IFERROR(G53/E53-1,"-")</f>
        <v>-0.8511405523799348</v>
      </c>
      <c r="I53" s="146">
        <v>24740</v>
      </c>
      <c r="J53" s="147">
        <f>IFERROR(I53/G53-1,"-")</f>
        <v>3.4392607213350077</v>
      </c>
      <c r="K53" s="146">
        <v>36662</v>
      </c>
      <c r="L53" s="147">
        <f t="shared" ref="L53:L59" si="14">IFERROR(K53/I53-1,"-")</f>
        <v>0.48189167340339534</v>
      </c>
      <c r="M53" s="147">
        <f>IFERROR(K53/C53-1,"-")</f>
        <v>0.16683640992998083</v>
      </c>
    </row>
    <row r="54" spans="1:14" x14ac:dyDescent="0.25">
      <c r="A54" s="1">
        <v>2</v>
      </c>
      <c r="B54" s="145" t="s">
        <v>147</v>
      </c>
      <c r="C54" s="146">
        <v>32389</v>
      </c>
      <c r="D54" s="147">
        <v>0.11371294959081224</v>
      </c>
      <c r="E54" s="146">
        <v>37512</v>
      </c>
      <c r="F54" s="147">
        <f t="shared" ref="F54:J65" si="15">IFERROR(E54/C54-1,"-")</f>
        <v>0.15817098397604124</v>
      </c>
      <c r="G54" s="146">
        <v>6916</v>
      </c>
      <c r="H54" s="147">
        <f t="shared" si="15"/>
        <v>-0.81563233098741739</v>
      </c>
      <c r="I54" s="146">
        <v>32744</v>
      </c>
      <c r="J54" s="147">
        <f t="shared" si="15"/>
        <v>3.7345286292654718</v>
      </c>
      <c r="K54" s="146">
        <v>34842</v>
      </c>
      <c r="L54" s="147">
        <f t="shared" si="14"/>
        <v>6.4072807231859263E-2</v>
      </c>
      <c r="M54" s="147">
        <f>IFERROR(K54/C54-1,"-")</f>
        <v>7.5735589243261625E-2</v>
      </c>
    </row>
    <row r="55" spans="1:14" x14ac:dyDescent="0.25">
      <c r="A55" s="1">
        <v>3</v>
      </c>
      <c r="B55" s="145" t="s">
        <v>149</v>
      </c>
      <c r="C55" s="146">
        <v>43876</v>
      </c>
      <c r="D55" s="147">
        <v>-0.10224459312913059</v>
      </c>
      <c r="E55" s="146">
        <v>14101</v>
      </c>
      <c r="F55" s="147">
        <f t="shared" si="15"/>
        <v>-0.67861701157808363</v>
      </c>
      <c r="G55" s="146">
        <v>10449</v>
      </c>
      <c r="H55" s="147">
        <f t="shared" si="15"/>
        <v>-0.25898872420395713</v>
      </c>
      <c r="I55" s="146">
        <v>36814</v>
      </c>
      <c r="J55" s="147">
        <f t="shared" si="15"/>
        <v>2.5232079624844483</v>
      </c>
      <c r="K55" s="146">
        <v>46790</v>
      </c>
      <c r="L55" s="147">
        <f t="shared" si="14"/>
        <v>0.27098386483403059</v>
      </c>
      <c r="M55" s="147">
        <f t="shared" ref="M55:M59" si="16">IFERROR(K55/C55-1,"-")</f>
        <v>6.641444069650837E-2</v>
      </c>
    </row>
    <row r="56" spans="1:14" x14ac:dyDescent="0.25">
      <c r="A56" s="1">
        <v>4</v>
      </c>
      <c r="B56" s="145" t="s">
        <v>151</v>
      </c>
      <c r="C56" s="146">
        <v>59555</v>
      </c>
      <c r="D56" s="147">
        <v>0.24803537375049767</v>
      </c>
      <c r="E56" s="146">
        <v>0</v>
      </c>
      <c r="F56" s="147">
        <f t="shared" si="15"/>
        <v>-1</v>
      </c>
      <c r="G56" s="146">
        <v>14550</v>
      </c>
      <c r="H56" s="147" t="str">
        <f t="shared" si="15"/>
        <v>-</v>
      </c>
      <c r="I56" s="146">
        <v>49180</v>
      </c>
      <c r="J56" s="147">
        <f t="shared" si="15"/>
        <v>2.3800687285223368</v>
      </c>
      <c r="K56" s="146">
        <v>53112</v>
      </c>
      <c r="L56" s="147">
        <f t="shared" si="14"/>
        <v>7.9951199674664464E-2</v>
      </c>
      <c r="M56" s="147">
        <f t="shared" si="16"/>
        <v>-0.10818571068759975</v>
      </c>
    </row>
    <row r="57" spans="1:14" x14ac:dyDescent="0.25">
      <c r="A57" s="1">
        <v>5</v>
      </c>
      <c r="B57" s="145" t="s">
        <v>153</v>
      </c>
      <c r="C57" s="146">
        <v>57565</v>
      </c>
      <c r="D57" s="147">
        <v>1.5793188635962574E-2</v>
      </c>
      <c r="E57" s="146">
        <v>358</v>
      </c>
      <c r="F57" s="147">
        <f t="shared" si="15"/>
        <v>-0.9937809432815079</v>
      </c>
      <c r="G57" s="146">
        <v>21905</v>
      </c>
      <c r="H57" s="147">
        <f t="shared" si="15"/>
        <v>60.187150837988824</v>
      </c>
      <c r="I57" s="146">
        <v>53173</v>
      </c>
      <c r="J57" s="147">
        <f t="shared" si="15"/>
        <v>1.4274366582971925</v>
      </c>
      <c r="K57" s="146">
        <v>50836</v>
      </c>
      <c r="L57" s="147">
        <f t="shared" si="14"/>
        <v>-4.3950877324958171E-2</v>
      </c>
      <c r="M57" s="147">
        <f t="shared" si="16"/>
        <v>-0.11689394597411618</v>
      </c>
    </row>
    <row r="58" spans="1:14" x14ac:dyDescent="0.25">
      <c r="A58" s="1">
        <v>6</v>
      </c>
      <c r="B58" s="145" t="s">
        <v>155</v>
      </c>
      <c r="C58" s="146">
        <v>66885</v>
      </c>
      <c r="D58" s="147">
        <v>3.8120394411009784E-3</v>
      </c>
      <c r="E58" s="146">
        <v>1444</v>
      </c>
      <c r="F58" s="147">
        <f t="shared" si="15"/>
        <v>-0.97841070494131721</v>
      </c>
      <c r="G58" s="146">
        <v>35438</v>
      </c>
      <c r="H58" s="147">
        <f t="shared" si="15"/>
        <v>23.541551246537395</v>
      </c>
      <c r="I58" s="146">
        <v>61941</v>
      </c>
      <c r="J58" s="147">
        <f t="shared" si="15"/>
        <v>0.74786951859585749</v>
      </c>
      <c r="K58" s="146">
        <v>67852</v>
      </c>
      <c r="L58" s="147">
        <f t="shared" si="14"/>
        <v>9.5429521641562154E-2</v>
      </c>
      <c r="M58" s="147">
        <f t="shared" si="16"/>
        <v>1.44576511923451E-2</v>
      </c>
    </row>
    <row r="59" spans="1:14" x14ac:dyDescent="0.25">
      <c r="A59" s="1">
        <v>7</v>
      </c>
      <c r="B59" s="145" t="s">
        <v>157</v>
      </c>
      <c r="C59" s="146">
        <v>68071</v>
      </c>
      <c r="D59" s="147">
        <v>2.8822320295024406E-2</v>
      </c>
      <c r="E59" s="146">
        <v>22318</v>
      </c>
      <c r="F59" s="147">
        <f t="shared" si="15"/>
        <v>-0.67213644576985798</v>
      </c>
      <c r="G59" s="146">
        <v>60241</v>
      </c>
      <c r="H59" s="147">
        <f t="shared" si="15"/>
        <v>1.6992113988708666</v>
      </c>
      <c r="I59" s="146">
        <v>70935</v>
      </c>
      <c r="J59" s="147">
        <f t="shared" si="15"/>
        <v>0.17752029348782394</v>
      </c>
      <c r="K59" s="146">
        <v>66659</v>
      </c>
      <c r="L59" s="147">
        <f t="shared" si="14"/>
        <v>-6.0280538521181315E-2</v>
      </c>
      <c r="M59" s="147">
        <f t="shared" si="16"/>
        <v>-2.0743047700195416E-2</v>
      </c>
    </row>
    <row r="60" spans="1:14" x14ac:dyDescent="0.25">
      <c r="A60" s="1">
        <v>8</v>
      </c>
      <c r="B60" s="145" t="s">
        <v>159</v>
      </c>
      <c r="C60" s="146">
        <v>77331</v>
      </c>
      <c r="D60" s="147">
        <v>-2.7564352451492025E-2</v>
      </c>
      <c r="E60" s="146">
        <v>49820</v>
      </c>
      <c r="F60" s="147">
        <f t="shared" si="15"/>
        <v>-0.35575642368519744</v>
      </c>
      <c r="G60" s="146">
        <v>72809</v>
      </c>
      <c r="H60" s="147">
        <f t="shared" si="15"/>
        <v>0.46144118827780001</v>
      </c>
      <c r="I60" s="146">
        <v>72104</v>
      </c>
      <c r="J60" s="147">
        <f t="shared" si="15"/>
        <v>-9.6828688761004811E-3</v>
      </c>
      <c r="K60" s="146">
        <v>69764</v>
      </c>
      <c r="L60" s="147">
        <f>IFERROR(K60/I60-1,"-")</f>
        <v>-3.2453123266392936E-2</v>
      </c>
      <c r="M60" s="147">
        <f>IFERROR(K60/C60-1,"-")</f>
        <v>-9.7852090364795474E-2</v>
      </c>
    </row>
    <row r="61" spans="1:14" x14ac:dyDescent="0.25">
      <c r="A61" s="1">
        <v>9</v>
      </c>
      <c r="B61" s="145" t="s">
        <v>161</v>
      </c>
      <c r="C61" s="146">
        <v>58629</v>
      </c>
      <c r="D61" s="147">
        <v>4.8763035973024671E-2</v>
      </c>
      <c r="E61" s="146">
        <v>41218</v>
      </c>
      <c r="F61" s="147">
        <f t="shared" si="15"/>
        <v>-0.29696907673676853</v>
      </c>
      <c r="G61" s="146">
        <v>53396</v>
      </c>
      <c r="H61" s="147">
        <f t="shared" si="15"/>
        <v>0.29545344267067786</v>
      </c>
      <c r="I61" s="146">
        <v>58455</v>
      </c>
      <c r="J61" s="147">
        <f t="shared" si="15"/>
        <v>9.4744924713461742E-2</v>
      </c>
      <c r="K61" s="146">
        <v>56610</v>
      </c>
      <c r="L61" s="147">
        <f>IFERROR(K61/I61-1,"-")</f>
        <v>-3.1562740569669012E-2</v>
      </c>
      <c r="M61" s="147">
        <f>IFERROR(K61/C61-1,"-")</f>
        <v>-3.4436882771324728E-2</v>
      </c>
    </row>
    <row r="62" spans="1:14" x14ac:dyDescent="0.25">
      <c r="A62" s="1">
        <v>10</v>
      </c>
      <c r="B62" s="145" t="s">
        <v>163</v>
      </c>
      <c r="C62" s="146">
        <v>50619</v>
      </c>
      <c r="D62" s="147">
        <v>6.2085606378514457E-2</v>
      </c>
      <c r="E62" s="146">
        <v>24258</v>
      </c>
      <c r="F62" s="147">
        <f t="shared" si="15"/>
        <v>-0.52077283233568417</v>
      </c>
      <c r="G62" s="146">
        <v>40278</v>
      </c>
      <c r="H62" s="147">
        <f t="shared" si="15"/>
        <v>0.66040069255503342</v>
      </c>
      <c r="I62" s="146">
        <v>48701</v>
      </c>
      <c r="J62" s="147">
        <f t="shared" si="15"/>
        <v>0.20912160484631803</v>
      </c>
      <c r="K62" s="146">
        <v>50895</v>
      </c>
      <c r="L62" s="147">
        <f>IFERROR(K62/I62-1,"-")</f>
        <v>4.505040964251239E-2</v>
      </c>
      <c r="M62" s="147">
        <f>IFERROR(K62/C62-1,"-")</f>
        <v>5.4524980738457351E-3</v>
      </c>
    </row>
    <row r="63" spans="1:14" x14ac:dyDescent="0.25">
      <c r="A63" s="1">
        <v>11</v>
      </c>
      <c r="B63" s="145" t="s">
        <v>165</v>
      </c>
      <c r="C63" s="146">
        <v>43208</v>
      </c>
      <c r="D63" s="147">
        <v>0.14053426248548195</v>
      </c>
      <c r="E63" s="146">
        <v>9940</v>
      </c>
      <c r="F63" s="147">
        <f t="shared" si="15"/>
        <v>-0.76995000925754487</v>
      </c>
      <c r="G63" s="146">
        <v>29208</v>
      </c>
      <c r="H63" s="147">
        <f t="shared" si="15"/>
        <v>1.9384305835010061</v>
      </c>
      <c r="I63" s="146">
        <v>41416</v>
      </c>
      <c r="J63" s="147">
        <f t="shared" si="15"/>
        <v>0.41796768008764729</v>
      </c>
      <c r="K63" s="146">
        <v>38774</v>
      </c>
      <c r="L63" s="147">
        <f>IFERROR(K63/I63-1,"-")</f>
        <v>-6.3791771296117461E-2</v>
      </c>
      <c r="M63" s="147">
        <f>IFERROR(K63/C63-1,"-")</f>
        <v>-0.10261988520644327</v>
      </c>
    </row>
    <row r="64" spans="1:14" x14ac:dyDescent="0.25">
      <c r="A64" s="1">
        <v>12</v>
      </c>
      <c r="B64" s="145" t="s">
        <v>167</v>
      </c>
      <c r="C64" s="146">
        <v>42859</v>
      </c>
      <c r="D64" s="147">
        <v>9.5269734992716737E-2</v>
      </c>
      <c r="E64" s="146">
        <v>9879</v>
      </c>
      <c r="F64" s="147">
        <f t="shared" si="15"/>
        <v>-0.76949998833383892</v>
      </c>
      <c r="G64" s="146">
        <v>33490</v>
      </c>
      <c r="H64" s="147">
        <f t="shared" si="15"/>
        <v>2.3900192327158618</v>
      </c>
      <c r="I64" s="146">
        <v>43370</v>
      </c>
      <c r="J64" s="147">
        <f t="shared" si="15"/>
        <v>0.29501343684682002</v>
      </c>
      <c r="K64" s="146"/>
      <c r="L64" s="147"/>
      <c r="M64" s="147"/>
    </row>
    <row r="65" spans="1:14" ht="15.75" x14ac:dyDescent="0.25">
      <c r="B65" s="148" t="s">
        <v>127</v>
      </c>
      <c r="C65" s="149">
        <v>632407</v>
      </c>
      <c r="D65" s="150">
        <v>4.3167935972235227E-2</v>
      </c>
      <c r="E65" s="149">
        <v>248294</v>
      </c>
      <c r="F65" s="150">
        <f t="shared" si="15"/>
        <v>-0.60738258747926577</v>
      </c>
      <c r="G65" s="149">
        <v>384253</v>
      </c>
      <c r="H65" s="150">
        <f t="shared" si="15"/>
        <v>0.54757263566578329</v>
      </c>
      <c r="I65" s="149">
        <v>593573</v>
      </c>
      <c r="J65" s="150">
        <f t="shared" si="15"/>
        <v>0.54474525898301374</v>
      </c>
      <c r="K65" s="149">
        <v>572796</v>
      </c>
      <c r="L65" s="150">
        <v>4.1063025828648625E-2</v>
      </c>
      <c r="M65" s="150">
        <v>-2.8414989110301492E-2</v>
      </c>
    </row>
    <row r="66" spans="1:14" ht="6" customHeight="1" x14ac:dyDescent="0.25"/>
    <row r="67" spans="1:14" x14ac:dyDescent="0.25">
      <c r="B67" s="49" t="s">
        <v>109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5" t="s">
        <v>177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7" t="s">
        <v>99</v>
      </c>
      <c r="D72" s="328"/>
      <c r="E72" s="328"/>
      <c r="F72" s="328"/>
      <c r="G72" s="328"/>
      <c r="H72" s="328"/>
      <c r="I72" s="328"/>
      <c r="J72" s="328"/>
      <c r="K72" s="328"/>
      <c r="L72" s="328"/>
      <c r="M72" s="329"/>
    </row>
    <row r="73" spans="1:14" ht="22.5" thickTop="1" thickBot="1" x14ac:dyDescent="0.3">
      <c r="B73" s="13"/>
      <c r="C73" s="334">
        <f>2019</f>
        <v>2019</v>
      </c>
      <c r="D73" s="333"/>
      <c r="E73" s="330">
        <v>2020</v>
      </c>
      <c r="F73" s="333"/>
      <c r="G73" s="330">
        <v>2021</v>
      </c>
      <c r="H73" s="333"/>
      <c r="I73" s="330">
        <v>2022</v>
      </c>
      <c r="J73" s="333"/>
      <c r="K73" s="330">
        <v>2023</v>
      </c>
      <c r="L73" s="331"/>
      <c r="M73" s="332"/>
    </row>
    <row r="74" spans="1:14" ht="16.5" thickTop="1" thickBot="1" x14ac:dyDescent="0.3">
      <c r="B74" s="16"/>
      <c r="C74" s="141" t="s">
        <v>141</v>
      </c>
      <c r="D74" s="142" t="str">
        <f>CONCATENATE("var ",RIGHT(2019,2),"/",RIGHT(2018,2))</f>
        <v>var 19/18</v>
      </c>
      <c r="E74" s="143" t="s">
        <v>141</v>
      </c>
      <c r="F74" s="142" t="str">
        <f>CONCATENATE("var ",RIGHT(E73,2),"/",RIGHT(E73-1,2))</f>
        <v>var 20/19</v>
      </c>
      <c r="G74" s="143" t="s">
        <v>141</v>
      </c>
      <c r="H74" s="142" t="str">
        <f>CONCATENATE("var ",RIGHT(G73,2),"/",RIGHT(G73-1,2))</f>
        <v>var 21/20</v>
      </c>
      <c r="I74" s="143" t="s">
        <v>141</v>
      </c>
      <c r="J74" s="142" t="str">
        <f>CONCATENATE("var ",RIGHT(I73,2),"/",RIGHT(I73-1,2))</f>
        <v>var 22/21</v>
      </c>
      <c r="K74" s="143" t="s">
        <v>141</v>
      </c>
      <c r="L74" s="142" t="str">
        <f>CONCATENATE("var ",RIGHT(K73,2),"/",RIGHT(K73-1,2))</f>
        <v>var 23/22</v>
      </c>
      <c r="M74" s="142" t="str">
        <f>CONCATENATE("var ",RIGHT(K73,2),"/",RIGHT(2019,2))</f>
        <v>var 23/19</v>
      </c>
    </row>
    <row r="75" spans="1:14" x14ac:dyDescent="0.25">
      <c r="A75" s="1">
        <v>1</v>
      </c>
      <c r="B75" s="145" t="s">
        <v>145</v>
      </c>
      <c r="C75" s="146">
        <v>16652</v>
      </c>
      <c r="D75" s="147">
        <v>-0.16363636363636369</v>
      </c>
      <c r="E75" s="146">
        <v>18891</v>
      </c>
      <c r="F75" s="147">
        <f>IFERROR(E75/C75-1,"-")</f>
        <v>0.13445832332452556</v>
      </c>
      <c r="G75" s="146">
        <v>14049</v>
      </c>
      <c r="H75" s="147">
        <f>IFERROR(G75/E75-1,"-")</f>
        <v>-0.25631252977608387</v>
      </c>
      <c r="I75" s="146">
        <v>17032</v>
      </c>
      <c r="J75" s="147">
        <f>IFERROR(I75/G75-1,"-")</f>
        <v>0.21232827959285361</v>
      </c>
      <c r="K75" s="146">
        <v>24326</v>
      </c>
      <c r="L75" s="147">
        <f t="shared" ref="L75:L83" si="17">IFERROR(K75/I75-1,"-")</f>
        <v>0.42825270079849687</v>
      </c>
      <c r="M75" s="147">
        <f>K75/C75-1</f>
        <v>0.4608455440787893</v>
      </c>
    </row>
    <row r="76" spans="1:14" x14ac:dyDescent="0.25">
      <c r="A76" s="1">
        <v>2</v>
      </c>
      <c r="B76" s="145" t="s">
        <v>147</v>
      </c>
      <c r="C76" s="146">
        <v>17673</v>
      </c>
      <c r="D76" s="147">
        <v>-0.12932308601832698</v>
      </c>
      <c r="E76" s="146">
        <v>23847</v>
      </c>
      <c r="F76" s="147">
        <f t="shared" ref="F76:J87" si="18">IFERROR(E76/C76-1,"-")</f>
        <v>0.34934646070276698</v>
      </c>
      <c r="G76" s="146">
        <v>19689</v>
      </c>
      <c r="H76" s="147">
        <f t="shared" si="18"/>
        <v>-0.17436155491256766</v>
      </c>
      <c r="I76" s="146">
        <v>24325</v>
      </c>
      <c r="J76" s="147">
        <f t="shared" si="18"/>
        <v>0.23546142516125745</v>
      </c>
      <c r="K76" s="146">
        <v>20675</v>
      </c>
      <c r="L76" s="147">
        <f t="shared" si="17"/>
        <v>-0.15005138746145941</v>
      </c>
      <c r="M76" s="147">
        <f>IFERROR(K76/C76-1,"-")</f>
        <v>0.1698636337916597</v>
      </c>
    </row>
    <row r="77" spans="1:14" x14ac:dyDescent="0.25">
      <c r="A77" s="1">
        <v>3</v>
      </c>
      <c r="B77" s="145" t="s">
        <v>149</v>
      </c>
      <c r="C77" s="146">
        <v>24203</v>
      </c>
      <c r="D77" s="147">
        <v>-0.26737498486499578</v>
      </c>
      <c r="E77" s="146">
        <v>8481</v>
      </c>
      <c r="F77" s="147">
        <f t="shared" si="18"/>
        <v>-0.64958889393876795</v>
      </c>
      <c r="G77" s="146">
        <v>27134</v>
      </c>
      <c r="H77" s="147">
        <f t="shared" si="18"/>
        <v>2.1993868647565145</v>
      </c>
      <c r="I77" s="146">
        <v>24919</v>
      </c>
      <c r="J77" s="147">
        <f t="shared" si="18"/>
        <v>-8.1631900936094959E-2</v>
      </c>
      <c r="K77" s="146">
        <v>24279</v>
      </c>
      <c r="L77" s="147">
        <f t="shared" si="17"/>
        <v>-2.5683213612103239E-2</v>
      </c>
      <c r="M77" s="147">
        <f t="shared" ref="M77:M85" si="19">IFERROR(K77/C77-1,"-")</f>
        <v>3.1401065983556187E-3</v>
      </c>
    </row>
    <row r="78" spans="1:14" x14ac:dyDescent="0.25">
      <c r="A78" s="1">
        <v>4</v>
      </c>
      <c r="B78" s="145" t="s">
        <v>151</v>
      </c>
      <c r="C78" s="146">
        <v>31380</v>
      </c>
      <c r="D78" s="147">
        <v>3.1117536884303298E-2</v>
      </c>
      <c r="E78" s="146">
        <v>0</v>
      </c>
      <c r="F78" s="147">
        <f t="shared" si="18"/>
        <v>-1</v>
      </c>
      <c r="G78" s="146">
        <v>32388</v>
      </c>
      <c r="H78" s="147" t="str">
        <f t="shared" si="18"/>
        <v>-</v>
      </c>
      <c r="I78" s="146">
        <v>41117</v>
      </c>
      <c r="J78" s="147">
        <f t="shared" si="18"/>
        <v>0.26951340002470059</v>
      </c>
      <c r="K78" s="146">
        <v>41859</v>
      </c>
      <c r="L78" s="147">
        <f t="shared" si="17"/>
        <v>1.8046063671960599E-2</v>
      </c>
      <c r="M78" s="147">
        <f t="shared" si="19"/>
        <v>0.33393881453154872</v>
      </c>
    </row>
    <row r="79" spans="1:14" x14ac:dyDescent="0.25">
      <c r="A79" s="1">
        <v>5</v>
      </c>
      <c r="B79" s="145" t="s">
        <v>153</v>
      </c>
      <c r="C79" s="146">
        <v>39995</v>
      </c>
      <c r="D79" s="147">
        <v>0.14644843203577373</v>
      </c>
      <c r="E79" s="146">
        <v>249</v>
      </c>
      <c r="F79" s="147">
        <f t="shared" si="18"/>
        <v>-0.99377422177772223</v>
      </c>
      <c r="G79" s="146">
        <v>41794</v>
      </c>
      <c r="H79" s="147">
        <f t="shared" si="18"/>
        <v>166.84738955823292</v>
      </c>
      <c r="I79" s="146">
        <v>41792</v>
      </c>
      <c r="J79" s="147">
        <f t="shared" si="18"/>
        <v>-4.7853758912808075E-5</v>
      </c>
      <c r="K79" s="146">
        <v>35498</v>
      </c>
      <c r="L79" s="147">
        <f t="shared" si="17"/>
        <v>-0.15060298621745793</v>
      </c>
      <c r="M79" s="147">
        <f t="shared" si="19"/>
        <v>-0.11243905488186023</v>
      </c>
    </row>
    <row r="80" spans="1:14" x14ac:dyDescent="0.25">
      <c r="A80" s="1">
        <v>6</v>
      </c>
      <c r="B80" s="145" t="s">
        <v>155</v>
      </c>
      <c r="C80" s="146">
        <v>45085</v>
      </c>
      <c r="D80" s="147">
        <v>-6.977943755545013E-2</v>
      </c>
      <c r="E80" s="146">
        <v>2279</v>
      </c>
      <c r="F80" s="147">
        <f t="shared" si="18"/>
        <v>-0.94945103693024291</v>
      </c>
      <c r="G80" s="146">
        <v>43273</v>
      </c>
      <c r="H80" s="147">
        <f t="shared" si="18"/>
        <v>17.987713909609479</v>
      </c>
      <c r="I80" s="146">
        <v>39451</v>
      </c>
      <c r="J80" s="147">
        <f t="shared" si="18"/>
        <v>-8.8322972754373397E-2</v>
      </c>
      <c r="K80" s="146">
        <v>54734</v>
      </c>
      <c r="L80" s="147">
        <f t="shared" si="17"/>
        <v>0.38739195457656339</v>
      </c>
      <c r="M80" s="147">
        <f t="shared" si="19"/>
        <v>0.21401796606410106</v>
      </c>
    </row>
    <row r="81" spans="1:14" x14ac:dyDescent="0.25">
      <c r="A81" s="1">
        <v>7</v>
      </c>
      <c r="B81" s="145" t="s">
        <v>157</v>
      </c>
      <c r="C81" s="146">
        <v>53840</v>
      </c>
      <c r="D81" s="147">
        <v>7.2317711963990616E-2</v>
      </c>
      <c r="E81" s="146">
        <v>23644</v>
      </c>
      <c r="F81" s="147">
        <f t="shared" si="18"/>
        <v>-0.56084695393759287</v>
      </c>
      <c r="G81" s="146">
        <v>51146</v>
      </c>
      <c r="H81" s="147">
        <f t="shared" si="18"/>
        <v>1.1631703603451191</v>
      </c>
      <c r="I81" s="146">
        <v>64498</v>
      </c>
      <c r="J81" s="147">
        <f t="shared" si="18"/>
        <v>0.26105658311500402</v>
      </c>
      <c r="K81" s="146">
        <v>56467</v>
      </c>
      <c r="L81" s="147">
        <f t="shared" si="17"/>
        <v>-0.12451548885236752</v>
      </c>
      <c r="M81" s="147">
        <f t="shared" si="19"/>
        <v>4.8792719167904952E-2</v>
      </c>
    </row>
    <row r="82" spans="1:14" x14ac:dyDescent="0.25">
      <c r="A82" s="1">
        <v>8</v>
      </c>
      <c r="B82" s="145" t="s">
        <v>159</v>
      </c>
      <c r="C82" s="146">
        <v>62847</v>
      </c>
      <c r="D82" s="147">
        <v>4.1030313069405411E-2</v>
      </c>
      <c r="E82" s="146">
        <v>42049</v>
      </c>
      <c r="F82" s="147">
        <f t="shared" si="18"/>
        <v>-0.33093067290403677</v>
      </c>
      <c r="G82" s="146">
        <v>51781</v>
      </c>
      <c r="H82" s="147">
        <f t="shared" si="18"/>
        <v>0.23144426740231627</v>
      </c>
      <c r="I82" s="146">
        <v>51222</v>
      </c>
      <c r="J82" s="147">
        <f t="shared" si="18"/>
        <v>-1.0795465518240288E-2</v>
      </c>
      <c r="K82" s="146">
        <v>48123</v>
      </c>
      <c r="L82" s="147">
        <f t="shared" si="17"/>
        <v>-6.0501347077427714E-2</v>
      </c>
      <c r="M82" s="147">
        <f t="shared" si="19"/>
        <v>-0.23428325934412142</v>
      </c>
    </row>
    <row r="83" spans="1:14" x14ac:dyDescent="0.25">
      <c r="A83" s="1">
        <v>9</v>
      </c>
      <c r="B83" s="145" t="s">
        <v>161</v>
      </c>
      <c r="C83" s="146">
        <v>36645</v>
      </c>
      <c r="D83" s="147">
        <v>-0.14854314791579537</v>
      </c>
      <c r="E83" s="146">
        <v>31986</v>
      </c>
      <c r="F83" s="147">
        <f t="shared" si="18"/>
        <v>-0.12713876381498157</v>
      </c>
      <c r="G83" s="146">
        <v>43984</v>
      </c>
      <c r="H83" s="147">
        <f t="shared" si="18"/>
        <v>0.37510160695304195</v>
      </c>
      <c r="I83" s="146">
        <v>37641</v>
      </c>
      <c r="J83" s="147">
        <f t="shared" si="18"/>
        <v>-0.14421153146598764</v>
      </c>
      <c r="K83" s="146">
        <v>45679</v>
      </c>
      <c r="L83" s="147">
        <f t="shared" si="17"/>
        <v>0.21354374219600958</v>
      </c>
      <c r="M83" s="147">
        <f t="shared" si="19"/>
        <v>0.24652749351889747</v>
      </c>
    </row>
    <row r="84" spans="1:14" x14ac:dyDescent="0.25">
      <c r="A84" s="1">
        <v>10</v>
      </c>
      <c r="B84" s="145" t="s">
        <v>163</v>
      </c>
      <c r="C84" s="146">
        <v>35553</v>
      </c>
      <c r="D84" s="147">
        <v>1.0516442600119413E-2</v>
      </c>
      <c r="E84" s="146">
        <v>28284</v>
      </c>
      <c r="F84" s="147">
        <f t="shared" si="18"/>
        <v>-0.20445532022614121</v>
      </c>
      <c r="G84" s="146">
        <v>39842</v>
      </c>
      <c r="H84" s="147">
        <f t="shared" si="18"/>
        <v>0.40864092773299387</v>
      </c>
      <c r="I84" s="146">
        <v>32367</v>
      </c>
      <c r="J84" s="147">
        <f t="shared" si="18"/>
        <v>-0.1876160835299433</v>
      </c>
      <c r="K84" s="146">
        <v>32196</v>
      </c>
      <c r="L84" s="147">
        <f>IFERROR(K84/I84-1,"-")</f>
        <v>-5.283158772824148E-3</v>
      </c>
      <c r="M84" s="147">
        <f t="shared" si="19"/>
        <v>-9.4422411610834533E-2</v>
      </c>
    </row>
    <row r="85" spans="1:14" x14ac:dyDescent="0.25">
      <c r="A85" s="1">
        <v>11</v>
      </c>
      <c r="B85" s="145" t="s">
        <v>165</v>
      </c>
      <c r="C85" s="146">
        <v>24021</v>
      </c>
      <c r="D85" s="147">
        <v>8.5351527200433708E-2</v>
      </c>
      <c r="E85" s="146">
        <v>13325</v>
      </c>
      <c r="F85" s="147">
        <f t="shared" si="18"/>
        <v>-0.44527704924857414</v>
      </c>
      <c r="G85" s="146">
        <v>23785</v>
      </c>
      <c r="H85" s="147">
        <f t="shared" si="18"/>
        <v>0.78499061913696067</v>
      </c>
      <c r="I85" s="146">
        <v>23421</v>
      </c>
      <c r="J85" s="147">
        <f t="shared" si="18"/>
        <v>-1.5303762875762073E-2</v>
      </c>
      <c r="K85" s="146">
        <v>21919</v>
      </c>
      <c r="L85" s="147">
        <f>IFERROR(K85/I85-1,"-")</f>
        <v>-6.4130481192092526E-2</v>
      </c>
      <c r="M85" s="147">
        <f t="shared" si="19"/>
        <v>-8.750676491403353E-2</v>
      </c>
    </row>
    <row r="86" spans="1:14" x14ac:dyDescent="0.25">
      <c r="A86" s="1">
        <v>12</v>
      </c>
      <c r="B86" s="145" t="s">
        <v>167</v>
      </c>
      <c r="C86" s="146">
        <v>27256</v>
      </c>
      <c r="D86" s="147">
        <v>0.11276230913693142</v>
      </c>
      <c r="E86" s="146">
        <v>15354</v>
      </c>
      <c r="F86" s="147">
        <f t="shared" si="18"/>
        <v>-0.43667449368946287</v>
      </c>
      <c r="G86" s="146">
        <v>27183</v>
      </c>
      <c r="H86" s="147">
        <f t="shared" si="18"/>
        <v>0.77041813208284493</v>
      </c>
      <c r="I86" s="146">
        <v>25423</v>
      </c>
      <c r="J86" s="147">
        <f t="shared" si="18"/>
        <v>-6.4746348820954314E-2</v>
      </c>
      <c r="K86" s="146"/>
      <c r="L86" s="147"/>
      <c r="M86" s="147"/>
    </row>
    <row r="87" spans="1:14" ht="15.75" x14ac:dyDescent="0.25">
      <c r="B87" s="148" t="s">
        <v>127</v>
      </c>
      <c r="C87" s="149">
        <v>415150</v>
      </c>
      <c r="D87" s="150">
        <v>-1.7294108735584346E-2</v>
      </c>
      <c r="E87" s="149">
        <v>208389</v>
      </c>
      <c r="F87" s="150">
        <f t="shared" si="18"/>
        <v>-0.49803926291701794</v>
      </c>
      <c r="G87" s="149">
        <v>416048</v>
      </c>
      <c r="H87" s="150">
        <f t="shared" si="18"/>
        <v>0.99649693601869571</v>
      </c>
      <c r="I87" s="149">
        <v>423208</v>
      </c>
      <c r="J87" s="150">
        <f t="shared" si="18"/>
        <v>1.7209552743914225E-2</v>
      </c>
      <c r="K87" s="149">
        <v>405755</v>
      </c>
      <c r="L87" s="150">
        <v>2.0035949067963799E-2</v>
      </c>
      <c r="M87" s="150">
        <v>4.6046084755113403E-2</v>
      </c>
    </row>
    <row r="88" spans="1:14" ht="6" customHeight="1" x14ac:dyDescent="0.25"/>
    <row r="89" spans="1:14" x14ac:dyDescent="0.25">
      <c r="B89" s="49" t="s">
        <v>109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4" x14ac:dyDescent="0.25">
      <c r="C90" s="144"/>
      <c r="I90" s="144"/>
      <c r="K90" s="144"/>
    </row>
    <row r="92" spans="1:14" ht="48.75" customHeight="1" thickBot="1" x14ac:dyDescent="0.3">
      <c r="B92" s="315" t="s">
        <v>180</v>
      </c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53" t="s">
        <v>183</v>
      </c>
      <c r="C94" s="327" t="s">
        <v>184</v>
      </c>
      <c r="D94" s="328"/>
      <c r="E94" s="328"/>
      <c r="F94" s="328"/>
      <c r="G94" s="328"/>
      <c r="H94" s="328"/>
      <c r="I94" s="328"/>
      <c r="J94" s="328"/>
      <c r="K94" s="328"/>
      <c r="L94" s="328"/>
      <c r="M94" s="329"/>
    </row>
    <row r="95" spans="1:14" ht="22.5" thickTop="1" thickBot="1" x14ac:dyDescent="0.3">
      <c r="B95" s="13"/>
      <c r="C95" s="334">
        <f>2019</f>
        <v>2019</v>
      </c>
      <c r="D95" s="333"/>
      <c r="E95" s="330">
        <v>2020</v>
      </c>
      <c r="F95" s="333"/>
      <c r="G95" s="330">
        <v>2021</v>
      </c>
      <c r="H95" s="333"/>
      <c r="I95" s="330">
        <v>2022</v>
      </c>
      <c r="J95" s="333"/>
      <c r="K95" s="330">
        <v>2023</v>
      </c>
      <c r="L95" s="331"/>
      <c r="M95" s="332"/>
    </row>
    <row r="96" spans="1:14" ht="16.5" thickTop="1" thickBot="1" x14ac:dyDescent="0.3">
      <c r="B96" s="16"/>
      <c r="C96" s="141" t="s">
        <v>141</v>
      </c>
      <c r="D96" s="142" t="str">
        <f>CONCATENATE("var ",RIGHT(2019,2),"/",RIGHT(2018,2))</f>
        <v>var 19/18</v>
      </c>
      <c r="E96" s="143" t="s">
        <v>141</v>
      </c>
      <c r="F96" s="142" t="str">
        <f>CONCATENATE("var ",RIGHT(E95,2),"/",RIGHT(E95-1,2))</f>
        <v>var 20/19</v>
      </c>
      <c r="G96" s="143" t="s">
        <v>141</v>
      </c>
      <c r="H96" s="142" t="str">
        <f>CONCATENATE("var ",RIGHT(G95,2),"/",RIGHT(G95-1,2))</f>
        <v>var 21/20</v>
      </c>
      <c r="I96" s="143" t="s">
        <v>141</v>
      </c>
      <c r="J96" s="142" t="str">
        <f>CONCATENATE("var ",RIGHT(I95,2),"/",RIGHT(I95-1,2))</f>
        <v>var 22/21</v>
      </c>
      <c r="K96" s="143" t="s">
        <v>141</v>
      </c>
      <c r="L96" s="142" t="str">
        <f>CONCATENATE("var ",RIGHT(K95,2),"/",RIGHT(K95-1,2))</f>
        <v>var 23/22</v>
      </c>
      <c r="M96" s="142" t="str">
        <f>CONCATENATE("var ",RIGHT(K95,2),"/",RIGHT(2019,2))</f>
        <v>var 23/19</v>
      </c>
    </row>
    <row r="97" spans="2:13" x14ac:dyDescent="0.25">
      <c r="B97" s="145" t="s">
        <v>145</v>
      </c>
      <c r="C97" s="146">
        <v>325245</v>
      </c>
      <c r="D97" s="147">
        <v>3.2756589580508644E-2</v>
      </c>
      <c r="E97" s="146">
        <v>329924</v>
      </c>
      <c r="F97" s="147">
        <f t="shared" ref="F97:J109" si="20">IFERROR(E97/C97-1,"-")</f>
        <v>1.4386078187212714E-2</v>
      </c>
      <c r="G97" s="146">
        <v>26740</v>
      </c>
      <c r="H97" s="147">
        <f t="shared" si="20"/>
        <v>-0.91895103114656707</v>
      </c>
      <c r="I97" s="146">
        <v>231945</v>
      </c>
      <c r="J97" s="147">
        <f t="shared" si="20"/>
        <v>7.6740837696335085</v>
      </c>
      <c r="K97" s="146">
        <v>342649</v>
      </c>
      <c r="L97" s="147">
        <f t="shared" ref="L97:L103" si="21">IFERROR(K97/I97-1,"-")</f>
        <v>0.47728556338787209</v>
      </c>
      <c r="M97" s="147">
        <f>K97/C97-1</f>
        <v>5.3510430598471936E-2</v>
      </c>
    </row>
    <row r="98" spans="2:13" x14ac:dyDescent="0.25">
      <c r="B98" s="145" t="s">
        <v>147</v>
      </c>
      <c r="C98" s="146">
        <v>314351</v>
      </c>
      <c r="D98" s="147">
        <v>-8.6222937067348404E-3</v>
      </c>
      <c r="E98" s="146">
        <v>343248</v>
      </c>
      <c r="F98" s="147">
        <f t="shared" si="20"/>
        <v>9.1925904482568876E-2</v>
      </c>
      <c r="G98" s="146">
        <v>30186</v>
      </c>
      <c r="H98" s="147">
        <f t="shared" si="20"/>
        <v>-0.91205775416025725</v>
      </c>
      <c r="I98" s="146">
        <v>292010</v>
      </c>
      <c r="J98" s="147">
        <f t="shared" si="20"/>
        <v>8.6736897899688596</v>
      </c>
      <c r="K98" s="146">
        <v>355605</v>
      </c>
      <c r="L98" s="147">
        <f t="shared" si="21"/>
        <v>0.2177836375466593</v>
      </c>
      <c r="M98" s="147">
        <f>IFERROR(K98/C98-1,"-")</f>
        <v>0.13123546608727188</v>
      </c>
    </row>
    <row r="99" spans="2:13" x14ac:dyDescent="0.25">
      <c r="B99" s="145" t="s">
        <v>149</v>
      </c>
      <c r="C99" s="146">
        <v>362436</v>
      </c>
      <c r="D99" s="147">
        <v>1.9665434411978211E-2</v>
      </c>
      <c r="E99" s="146">
        <v>133874</v>
      </c>
      <c r="F99" s="147">
        <f t="shared" si="20"/>
        <v>-0.6306272003884823</v>
      </c>
      <c r="G99" s="146">
        <v>36614</v>
      </c>
      <c r="H99" s="147">
        <f t="shared" si="20"/>
        <v>-0.726504026173865</v>
      </c>
      <c r="I99" s="146">
        <v>331934</v>
      </c>
      <c r="J99" s="147">
        <f t="shared" si="20"/>
        <v>8.0657671928770416</v>
      </c>
      <c r="K99" s="146">
        <v>369308</v>
      </c>
      <c r="L99" s="147">
        <f t="shared" si="21"/>
        <v>0.11259467243488164</v>
      </c>
      <c r="M99" s="147">
        <f t="shared" ref="M99:M103" si="22">IFERROR(K99/C99-1,"-")</f>
        <v>1.896058890397212E-2</v>
      </c>
    </row>
    <row r="100" spans="2:13" x14ac:dyDescent="0.25">
      <c r="B100" s="145" t="s">
        <v>151</v>
      </c>
      <c r="C100" s="146">
        <v>312008</v>
      </c>
      <c r="D100" s="147">
        <v>-4.8004388972705536E-3</v>
      </c>
      <c r="E100" s="146">
        <v>0</v>
      </c>
      <c r="F100" s="147">
        <f t="shared" si="20"/>
        <v>-1</v>
      </c>
      <c r="G100" s="146">
        <v>39222</v>
      </c>
      <c r="H100" s="147" t="str">
        <f t="shared" si="20"/>
        <v>-</v>
      </c>
      <c r="I100" s="146">
        <v>335390</v>
      </c>
      <c r="J100" s="147">
        <f t="shared" si="20"/>
        <v>7.5510682780072411</v>
      </c>
      <c r="K100" s="146">
        <v>350716</v>
      </c>
      <c r="L100" s="147">
        <f t="shared" si="21"/>
        <v>4.5696055338561026E-2</v>
      </c>
      <c r="M100" s="147">
        <f t="shared" si="22"/>
        <v>0.12406092151483294</v>
      </c>
    </row>
    <row r="101" spans="2:13" x14ac:dyDescent="0.25">
      <c r="B101" s="145" t="s">
        <v>153</v>
      </c>
      <c r="C101" s="146">
        <v>289905</v>
      </c>
      <c r="D101" s="147">
        <v>5.0198123117137783E-3</v>
      </c>
      <c r="E101" s="146">
        <v>459</v>
      </c>
      <c r="F101" s="147">
        <f t="shared" si="20"/>
        <v>-0.99841672271951154</v>
      </c>
      <c r="G101" s="146">
        <v>51094</v>
      </c>
      <c r="H101" s="147">
        <f t="shared" si="20"/>
        <v>110.31590413943356</v>
      </c>
      <c r="I101" s="146">
        <v>284415</v>
      </c>
      <c r="J101" s="147">
        <f t="shared" si="20"/>
        <v>4.5665048733706506</v>
      </c>
      <c r="K101" s="146">
        <v>304938</v>
      </c>
      <c r="L101" s="147">
        <f t="shared" si="21"/>
        <v>7.215864142186601E-2</v>
      </c>
      <c r="M101" s="147">
        <f t="shared" si="22"/>
        <v>5.1854917990376226E-2</v>
      </c>
    </row>
    <row r="102" spans="2:13" x14ac:dyDescent="0.25">
      <c r="B102" s="145" t="s">
        <v>155</v>
      </c>
      <c r="C102" s="146">
        <v>294445</v>
      </c>
      <c r="D102" s="147">
        <v>-1.9016968012980029E-2</v>
      </c>
      <c r="E102" s="146">
        <v>938</v>
      </c>
      <c r="F102" s="147">
        <f t="shared" si="20"/>
        <v>-0.99681434563331017</v>
      </c>
      <c r="G102" s="146">
        <v>63772</v>
      </c>
      <c r="H102" s="147">
        <f t="shared" si="20"/>
        <v>66.987206823027719</v>
      </c>
      <c r="I102" s="146">
        <v>280479</v>
      </c>
      <c r="J102" s="147">
        <f t="shared" si="20"/>
        <v>3.3981527943297998</v>
      </c>
      <c r="K102" s="146">
        <v>310932</v>
      </c>
      <c r="L102" s="147">
        <f t="shared" si="21"/>
        <v>0.10857497352742995</v>
      </c>
      <c r="M102" s="147">
        <f t="shared" si="22"/>
        <v>5.5993479257586243E-2</v>
      </c>
    </row>
    <row r="103" spans="2:13" x14ac:dyDescent="0.25">
      <c r="B103" s="145" t="s">
        <v>157</v>
      </c>
      <c r="C103" s="146">
        <v>304838</v>
      </c>
      <c r="D103" s="147">
        <v>-2.2444418077392947E-2</v>
      </c>
      <c r="E103" s="146">
        <v>50125</v>
      </c>
      <c r="F103" s="147">
        <f t="shared" si="20"/>
        <v>-0.83556840026505885</v>
      </c>
      <c r="G103" s="146">
        <v>113577</v>
      </c>
      <c r="H103" s="147">
        <f t="shared" si="20"/>
        <v>1.2658753117206984</v>
      </c>
      <c r="I103" s="146">
        <v>319984</v>
      </c>
      <c r="J103" s="147">
        <f t="shared" si="20"/>
        <v>1.8173309737006611</v>
      </c>
      <c r="K103" s="146">
        <v>330758</v>
      </c>
      <c r="L103" s="147">
        <f t="shared" si="21"/>
        <v>3.367043352167598E-2</v>
      </c>
      <c r="M103" s="147">
        <f t="shared" si="22"/>
        <v>8.5028769379145608E-2</v>
      </c>
    </row>
    <row r="104" spans="2:13" x14ac:dyDescent="0.25">
      <c r="B104" s="145" t="s">
        <v>159</v>
      </c>
      <c r="C104" s="146">
        <v>306793</v>
      </c>
      <c r="D104" s="147">
        <v>-2.3365899157363312E-2</v>
      </c>
      <c r="E104" s="146">
        <v>60307</v>
      </c>
      <c r="F104" s="147">
        <f t="shared" si="20"/>
        <v>-0.80342771836384796</v>
      </c>
      <c r="G104" s="146">
        <v>161594</v>
      </c>
      <c r="H104" s="147">
        <f t="shared" si="20"/>
        <v>1.6795231067703584</v>
      </c>
      <c r="I104" s="146">
        <v>318973</v>
      </c>
      <c r="J104" s="147">
        <f t="shared" si="20"/>
        <v>0.97391611074668605</v>
      </c>
      <c r="K104" s="146">
        <v>329966</v>
      </c>
      <c r="L104" s="147">
        <f>IFERROR(K104/I104-1,"-")</f>
        <v>3.4463732040015849E-2</v>
      </c>
      <c r="M104" s="147">
        <f>IFERROR(K104/C104-1,"-")</f>
        <v>7.5533014117010522E-2</v>
      </c>
    </row>
    <row r="105" spans="2:13" x14ac:dyDescent="0.25">
      <c r="B105" s="145" t="s">
        <v>161</v>
      </c>
      <c r="C105" s="146">
        <v>286767</v>
      </c>
      <c r="D105" s="147">
        <v>-4.4794563895874662E-2</v>
      </c>
      <c r="E105" s="146">
        <v>36682</v>
      </c>
      <c r="F105" s="147">
        <f t="shared" si="20"/>
        <v>-0.87208430537683901</v>
      </c>
      <c r="G105" s="146">
        <v>182655</v>
      </c>
      <c r="H105" s="147">
        <f t="shared" si="20"/>
        <v>3.979417698053541</v>
      </c>
      <c r="I105" s="146">
        <v>294872</v>
      </c>
      <c r="J105" s="147">
        <f t="shared" si="20"/>
        <v>0.61436588103254763</v>
      </c>
      <c r="K105" s="146">
        <v>321709</v>
      </c>
      <c r="L105" s="147">
        <f>IFERROR(K105/I105-1,"-")</f>
        <v>9.1012371469654685E-2</v>
      </c>
      <c r="M105" s="147">
        <f>IFERROR(K105/C105-1,"-")</f>
        <v>0.12184805085661887</v>
      </c>
    </row>
    <row r="106" spans="2:13" x14ac:dyDescent="0.25">
      <c r="B106" s="145" t="s">
        <v>163</v>
      </c>
      <c r="C106" s="146">
        <v>334069</v>
      </c>
      <c r="D106" s="147">
        <v>-6.7330939791058309E-2</v>
      </c>
      <c r="E106" s="146">
        <v>43678</v>
      </c>
      <c r="F106" s="147">
        <f t="shared" si="20"/>
        <v>-0.86925455519668093</v>
      </c>
      <c r="G106" s="146">
        <v>286868</v>
      </c>
      <c r="H106" s="147">
        <f t="shared" si="20"/>
        <v>5.5677915655478731</v>
      </c>
      <c r="I106" s="146">
        <v>351670</v>
      </c>
      <c r="J106" s="147">
        <f t="shared" si="20"/>
        <v>0.22589483664960897</v>
      </c>
      <c r="K106" s="146">
        <v>388608</v>
      </c>
      <c r="L106" s="147">
        <f>IFERROR(K106/I106-1,"-")</f>
        <v>0.10503597122302155</v>
      </c>
      <c r="M106" s="147">
        <f>IFERROR(K106/C106-1,"-")</f>
        <v>0.16325669247969721</v>
      </c>
    </row>
    <row r="107" spans="2:13" x14ac:dyDescent="0.25">
      <c r="B107" s="145" t="s">
        <v>165</v>
      </c>
      <c r="C107" s="146">
        <v>326021</v>
      </c>
      <c r="D107" s="147">
        <v>-1.455701750408811E-2</v>
      </c>
      <c r="E107" s="146">
        <v>47876</v>
      </c>
      <c r="F107" s="147">
        <f t="shared" si="20"/>
        <v>-0.85315056392072908</v>
      </c>
      <c r="G107" s="146">
        <v>289574</v>
      </c>
      <c r="H107" s="147">
        <f t="shared" si="20"/>
        <v>5.0484167432534051</v>
      </c>
      <c r="I107" s="146">
        <v>344565</v>
      </c>
      <c r="J107" s="147">
        <f t="shared" si="20"/>
        <v>0.18990309903513447</v>
      </c>
      <c r="K107" s="146">
        <v>372883</v>
      </c>
      <c r="L107" s="147">
        <f>IFERROR(K107/I107-1,"-")</f>
        <v>8.218478371279736E-2</v>
      </c>
      <c r="M107" s="147">
        <f>IFERROR(K107/C107-1,"-")</f>
        <v>0.14373920698359921</v>
      </c>
    </row>
    <row r="108" spans="2:13" x14ac:dyDescent="0.25">
      <c r="B108" s="145" t="s">
        <v>167</v>
      </c>
      <c r="C108" s="146">
        <v>327138</v>
      </c>
      <c r="D108" s="147">
        <v>-3.4911438112882442E-2</v>
      </c>
      <c r="E108" s="146">
        <v>61244</v>
      </c>
      <c r="F108" s="147">
        <f t="shared" si="20"/>
        <v>-0.8127884868159615</v>
      </c>
      <c r="G108" s="146">
        <v>253241</v>
      </c>
      <c r="H108" s="147">
        <f t="shared" si="20"/>
        <v>3.1349519952974987</v>
      </c>
      <c r="I108" s="146">
        <v>354665</v>
      </c>
      <c r="J108" s="147">
        <f t="shared" si="20"/>
        <v>0.40050386785710046</v>
      </c>
      <c r="K108" s="146"/>
      <c r="L108" s="147"/>
      <c r="M108" s="147"/>
    </row>
    <row r="109" spans="2:13" ht="15.75" x14ac:dyDescent="0.25">
      <c r="B109" s="148" t="s">
        <v>127</v>
      </c>
      <c r="C109" s="149">
        <v>3784016</v>
      </c>
      <c r="D109" s="150">
        <v>-1.5543882388170172E-2</v>
      </c>
      <c r="E109" s="149">
        <v>1108620</v>
      </c>
      <c r="F109" s="150">
        <f t="shared" si="20"/>
        <v>-0.70702555168899917</v>
      </c>
      <c r="G109" s="149">
        <v>1535137</v>
      </c>
      <c r="H109" s="150">
        <f t="shared" si="20"/>
        <v>0.38472785986181024</v>
      </c>
      <c r="I109" s="149">
        <v>3740902</v>
      </c>
      <c r="J109" s="150">
        <f t="shared" si="20"/>
        <v>1.436852215795724</v>
      </c>
      <c r="K109" s="149">
        <v>3778072</v>
      </c>
      <c r="L109" s="150">
        <v>0.11571399166685614</v>
      </c>
      <c r="M109" s="150">
        <v>9.2914473695629329E-2</v>
      </c>
    </row>
    <row r="110" spans="2:13" ht="6" customHeight="1" x14ac:dyDescent="0.25"/>
    <row r="111" spans="2:13" x14ac:dyDescent="0.25">
      <c r="B111" s="49" t="s">
        <v>109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5" t="s">
        <v>185</v>
      </c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53" t="str">
        <f>C116</f>
        <v>Reino Unido</v>
      </c>
      <c r="C116" s="327" t="s">
        <v>188</v>
      </c>
      <c r="D116" s="328"/>
      <c r="E116" s="328"/>
      <c r="F116" s="328"/>
      <c r="G116" s="328"/>
      <c r="H116" s="328"/>
      <c r="I116" s="328"/>
      <c r="J116" s="328"/>
      <c r="K116" s="328"/>
      <c r="L116" s="328"/>
      <c r="M116" s="329"/>
    </row>
    <row r="117" spans="1:14" ht="22.5" thickTop="1" thickBot="1" x14ac:dyDescent="0.3">
      <c r="B117" s="13"/>
      <c r="C117" s="334">
        <f>2019</f>
        <v>2019</v>
      </c>
      <c r="D117" s="333"/>
      <c r="E117" s="330">
        <v>2020</v>
      </c>
      <c r="F117" s="333"/>
      <c r="G117" s="330">
        <v>2021</v>
      </c>
      <c r="H117" s="333"/>
      <c r="I117" s="330">
        <v>2022</v>
      </c>
      <c r="J117" s="333"/>
      <c r="K117" s="330">
        <v>2023</v>
      </c>
      <c r="L117" s="331"/>
      <c r="M117" s="332"/>
    </row>
    <row r="118" spans="1:14" ht="16.5" thickTop="1" thickBot="1" x14ac:dyDescent="0.3">
      <c r="B118" s="16"/>
      <c r="C118" s="141" t="s">
        <v>141</v>
      </c>
      <c r="D118" s="142" t="str">
        <f>CONCATENATE("var ",RIGHT(2019,2),"/",RIGHT(2018,2))</f>
        <v>var 19/18</v>
      </c>
      <c r="E118" s="143" t="s">
        <v>141</v>
      </c>
      <c r="F118" s="142" t="str">
        <f>CONCATENATE("var ",RIGHT(E117,2),"/",RIGHT(E117-1,2))</f>
        <v>var 20/19</v>
      </c>
      <c r="G118" s="143" t="s">
        <v>141</v>
      </c>
      <c r="H118" s="142" t="str">
        <f>CONCATENATE("var ",RIGHT(G117,2),"/",RIGHT(G117-1,2))</f>
        <v>var 21/20</v>
      </c>
      <c r="I118" s="143" t="s">
        <v>141</v>
      </c>
      <c r="J118" s="142" t="str">
        <f>CONCATENATE("var ",RIGHT(I117,2),"/",RIGHT(I117-1,2))</f>
        <v>var 22/21</v>
      </c>
      <c r="K118" s="143" t="s">
        <v>141</v>
      </c>
      <c r="L118" s="142" t="str">
        <f>CONCATENATE("var ",RIGHT(K117,2),"/",RIGHT(K117-1,2))</f>
        <v>var 23/22</v>
      </c>
      <c r="M118" s="142" t="str">
        <f>CONCATENATE("var ",RIGHT(K117,2),"/",RIGHT(2019,2))</f>
        <v>var 23/19</v>
      </c>
    </row>
    <row r="119" spans="1:14" x14ac:dyDescent="0.25">
      <c r="B119" s="145" t="s">
        <v>145</v>
      </c>
      <c r="C119" s="146">
        <v>128075</v>
      </c>
      <c r="D119" s="147">
        <v>7.9890387858347456E-2</v>
      </c>
      <c r="E119" s="146">
        <v>129038</v>
      </c>
      <c r="F119" s="147">
        <f t="shared" ref="F119:J131" si="23">IFERROR(E119/C119-1,"-")</f>
        <v>7.5190318172946302E-3</v>
      </c>
      <c r="G119" s="146">
        <v>2315</v>
      </c>
      <c r="H119" s="147">
        <f t="shared" si="23"/>
        <v>-0.98205954835009845</v>
      </c>
      <c r="I119" s="146">
        <v>74810</v>
      </c>
      <c r="J119" s="147">
        <f t="shared" si="23"/>
        <v>31.31533477321814</v>
      </c>
      <c r="K119" s="146">
        <v>128763</v>
      </c>
      <c r="L119" s="147">
        <f t="shared" ref="L119:L125" si="24">IFERROR(K119/I119-1,"-")</f>
        <v>0.72120037428151318</v>
      </c>
      <c r="M119" s="147">
        <f>K119/C119-1</f>
        <v>5.3718524302166504E-3</v>
      </c>
    </row>
    <row r="120" spans="1:14" x14ac:dyDescent="0.25">
      <c r="B120" s="145" t="s">
        <v>147</v>
      </c>
      <c r="C120" s="146">
        <v>129132</v>
      </c>
      <c r="D120" s="147">
        <v>4.5383158201512286E-2</v>
      </c>
      <c r="E120" s="146">
        <v>140719</v>
      </c>
      <c r="F120" s="147">
        <f t="shared" si="23"/>
        <v>8.9729888795960777E-2</v>
      </c>
      <c r="G120" s="146">
        <v>1204</v>
      </c>
      <c r="H120" s="147">
        <f t="shared" si="23"/>
        <v>-0.99144394147201165</v>
      </c>
      <c r="I120" s="146">
        <v>114746</v>
      </c>
      <c r="J120" s="147">
        <f t="shared" si="23"/>
        <v>94.303986710963457</v>
      </c>
      <c r="K120" s="146">
        <v>141638</v>
      </c>
      <c r="L120" s="147">
        <f t="shared" si="24"/>
        <v>0.23436111062694986</v>
      </c>
      <c r="M120" s="147">
        <f>IFERROR(K120/C120-1,"-")</f>
        <v>9.6846637549174552E-2</v>
      </c>
    </row>
    <row r="121" spans="1:14" x14ac:dyDescent="0.25">
      <c r="B121" s="145" t="s">
        <v>149</v>
      </c>
      <c r="C121" s="146">
        <v>151655</v>
      </c>
      <c r="D121" s="147">
        <v>2.9523576772161331E-2</v>
      </c>
      <c r="E121" s="146">
        <v>58683</v>
      </c>
      <c r="F121" s="147">
        <f t="shared" si="23"/>
        <v>-0.61304935544492434</v>
      </c>
      <c r="G121" s="146">
        <v>1399</v>
      </c>
      <c r="H121" s="147">
        <f t="shared" si="23"/>
        <v>-0.97616004635073195</v>
      </c>
      <c r="I121" s="146">
        <v>142665</v>
      </c>
      <c r="J121" s="147">
        <f t="shared" si="23"/>
        <v>100.97641172265904</v>
      </c>
      <c r="K121" s="146">
        <v>166069</v>
      </c>
      <c r="L121" s="147">
        <f t="shared" si="24"/>
        <v>0.16404864542810071</v>
      </c>
      <c r="M121" s="147">
        <f t="shared" ref="M121:M125" si="25">IFERROR(K121/C121-1,"-")</f>
        <v>9.5044673766113918E-2</v>
      </c>
    </row>
    <row r="122" spans="1:14" x14ac:dyDescent="0.25">
      <c r="B122" s="145" t="s">
        <v>151</v>
      </c>
      <c r="C122" s="146">
        <v>144751</v>
      </c>
      <c r="D122" s="147">
        <v>7.2809741563956809E-2</v>
      </c>
      <c r="E122" s="146">
        <v>0</v>
      </c>
      <c r="F122" s="147">
        <f t="shared" si="23"/>
        <v>-1</v>
      </c>
      <c r="G122" s="146">
        <v>1761</v>
      </c>
      <c r="H122" s="147" t="str">
        <f t="shared" si="23"/>
        <v>-</v>
      </c>
      <c r="I122" s="146">
        <v>150506</v>
      </c>
      <c r="J122" s="147">
        <f t="shared" si="23"/>
        <v>84.466212379329932</v>
      </c>
      <c r="K122" s="146">
        <v>154996</v>
      </c>
      <c r="L122" s="147">
        <f t="shared" si="24"/>
        <v>2.9832697699759381E-2</v>
      </c>
      <c r="M122" s="147">
        <f t="shared" si="25"/>
        <v>7.0776713114244494E-2</v>
      </c>
    </row>
    <row r="123" spans="1:14" x14ac:dyDescent="0.25">
      <c r="B123" s="145" t="s">
        <v>153</v>
      </c>
      <c r="C123" s="146">
        <v>154757</v>
      </c>
      <c r="D123" s="147">
        <v>0.10199097084751552</v>
      </c>
      <c r="E123" s="146">
        <v>34</v>
      </c>
      <c r="F123" s="147">
        <f t="shared" si="23"/>
        <v>-0.99978030072953084</v>
      </c>
      <c r="G123" s="146">
        <v>1936</v>
      </c>
      <c r="H123" s="147">
        <f t="shared" si="23"/>
        <v>55.941176470588232</v>
      </c>
      <c r="I123" s="146">
        <v>147202</v>
      </c>
      <c r="J123" s="147">
        <f t="shared" si="23"/>
        <v>75.034090909090907</v>
      </c>
      <c r="K123" s="146">
        <v>164089</v>
      </c>
      <c r="L123" s="147">
        <f t="shared" si="24"/>
        <v>0.11471990869689264</v>
      </c>
      <c r="M123" s="147">
        <f t="shared" si="25"/>
        <v>6.0300988000542732E-2</v>
      </c>
    </row>
    <row r="124" spans="1:14" x14ac:dyDescent="0.25">
      <c r="B124" s="145" t="s">
        <v>155</v>
      </c>
      <c r="C124" s="146">
        <v>155153</v>
      </c>
      <c r="D124" s="147">
        <v>1.6230555100704036E-2</v>
      </c>
      <c r="E124" s="146">
        <v>122</v>
      </c>
      <c r="F124" s="147">
        <f t="shared" si="23"/>
        <v>-0.9992136794003339</v>
      </c>
      <c r="G124" s="146">
        <v>5286</v>
      </c>
      <c r="H124" s="147">
        <f t="shared" si="23"/>
        <v>42.327868852459019</v>
      </c>
      <c r="I124" s="146">
        <v>147240</v>
      </c>
      <c r="J124" s="147">
        <f t="shared" si="23"/>
        <v>26.854710556186152</v>
      </c>
      <c r="K124" s="146">
        <v>166788</v>
      </c>
      <c r="L124" s="147">
        <f t="shared" si="24"/>
        <v>0.13276283618581908</v>
      </c>
      <c r="M124" s="147">
        <f t="shared" si="25"/>
        <v>7.4990493255044921E-2</v>
      </c>
    </row>
    <row r="125" spans="1:14" x14ac:dyDescent="0.25">
      <c r="B125" s="145" t="s">
        <v>157</v>
      </c>
      <c r="C125" s="146">
        <v>149779</v>
      </c>
      <c r="D125" s="147">
        <v>1.3197770381795149E-2</v>
      </c>
      <c r="E125" s="146">
        <v>18443</v>
      </c>
      <c r="F125" s="147">
        <f t="shared" si="23"/>
        <v>-0.8768652481322482</v>
      </c>
      <c r="G125" s="146">
        <v>17629</v>
      </c>
      <c r="H125" s="147">
        <f t="shared" si="23"/>
        <v>-4.4135986553163753E-2</v>
      </c>
      <c r="I125" s="146">
        <v>165818</v>
      </c>
      <c r="J125" s="147">
        <f t="shared" si="23"/>
        <v>8.4059787849566057</v>
      </c>
      <c r="K125" s="146">
        <v>169874</v>
      </c>
      <c r="L125" s="147">
        <f t="shared" si="24"/>
        <v>2.4460553136571361E-2</v>
      </c>
      <c r="M125" s="147">
        <f t="shared" si="25"/>
        <v>0.13416433545423589</v>
      </c>
    </row>
    <row r="126" spans="1:14" x14ac:dyDescent="0.25">
      <c r="B126" s="145" t="s">
        <v>159</v>
      </c>
      <c r="C126" s="146">
        <v>150740</v>
      </c>
      <c r="D126" s="147">
        <v>1.5672375921409021E-2</v>
      </c>
      <c r="E126" s="146">
        <v>11293</v>
      </c>
      <c r="F126" s="147">
        <f t="shared" si="23"/>
        <v>-0.92508292424041394</v>
      </c>
      <c r="G126" s="146">
        <v>47855</v>
      </c>
      <c r="H126" s="147">
        <f t="shared" si="23"/>
        <v>3.2375808022668906</v>
      </c>
      <c r="I126" s="146">
        <v>165250</v>
      </c>
      <c r="J126" s="147">
        <f t="shared" si="23"/>
        <v>2.4531396928220666</v>
      </c>
      <c r="K126" s="146">
        <v>169634</v>
      </c>
      <c r="L126" s="147">
        <f>IFERROR(K126/I126-1,"-")</f>
        <v>2.652950075642968E-2</v>
      </c>
      <c r="M126" s="147">
        <f>IFERROR(K126/C126-1,"-")</f>
        <v>0.12534164787050561</v>
      </c>
    </row>
    <row r="127" spans="1:14" x14ac:dyDescent="0.25">
      <c r="B127" s="145" t="s">
        <v>161</v>
      </c>
      <c r="C127" s="146">
        <v>143678</v>
      </c>
      <c r="D127" s="147">
        <v>-1.2725898440184125E-2</v>
      </c>
      <c r="E127" s="146">
        <v>10348</v>
      </c>
      <c r="F127" s="147">
        <f t="shared" si="23"/>
        <v>-0.92797783933518008</v>
      </c>
      <c r="G127" s="146">
        <v>64169</v>
      </c>
      <c r="H127" s="147">
        <f t="shared" si="23"/>
        <v>5.2011016621569386</v>
      </c>
      <c r="I127" s="146">
        <v>153817</v>
      </c>
      <c r="J127" s="147">
        <f t="shared" si="23"/>
        <v>1.3970608860976483</v>
      </c>
      <c r="K127" s="146">
        <v>174897</v>
      </c>
      <c r="L127" s="147">
        <f>IFERROR(K127/I127-1,"-")</f>
        <v>0.13704597021135512</v>
      </c>
      <c r="M127" s="147">
        <f>IFERROR(K127/C127-1,"-")</f>
        <v>0.21728448335862138</v>
      </c>
    </row>
    <row r="128" spans="1:14" x14ac:dyDescent="0.25">
      <c r="A128" s="144"/>
      <c r="B128" s="145" t="s">
        <v>163</v>
      </c>
      <c r="C128" s="146">
        <v>150840</v>
      </c>
      <c r="D128" s="147">
        <v>-7.3515591889883214E-2</v>
      </c>
      <c r="E128" s="146">
        <v>16332</v>
      </c>
      <c r="F128" s="147">
        <f t="shared" si="23"/>
        <v>-0.89172633253778844</v>
      </c>
      <c r="G128" s="146">
        <v>117761</v>
      </c>
      <c r="H128" s="147">
        <f t="shared" si="23"/>
        <v>6.2104457506735242</v>
      </c>
      <c r="I128" s="146">
        <v>169072</v>
      </c>
      <c r="J128" s="147">
        <f t="shared" si="23"/>
        <v>0.43572150372364371</v>
      </c>
      <c r="K128" s="146">
        <v>186256</v>
      </c>
      <c r="L128" s="147">
        <f>IFERROR(K128/I128-1,"-")</f>
        <v>0.10163717232894864</v>
      </c>
      <c r="M128" s="147">
        <f>IFERROR(K128/C128-1,"-")</f>
        <v>0.23479183240519763</v>
      </c>
    </row>
    <row r="129" spans="2:14" x14ac:dyDescent="0.25">
      <c r="B129" s="145" t="s">
        <v>165</v>
      </c>
      <c r="C129" s="146">
        <v>128603</v>
      </c>
      <c r="D129" s="147">
        <v>-5.1775115207373323E-2</v>
      </c>
      <c r="E129" s="146">
        <v>22454</v>
      </c>
      <c r="F129" s="147">
        <f t="shared" si="23"/>
        <v>-0.82540065161776943</v>
      </c>
      <c r="G129" s="146">
        <v>106597</v>
      </c>
      <c r="H129" s="147">
        <f t="shared" si="23"/>
        <v>3.7473501380600336</v>
      </c>
      <c r="I129" s="146">
        <v>141650</v>
      </c>
      <c r="J129" s="147">
        <f t="shared" si="23"/>
        <v>0.32883664643470256</v>
      </c>
      <c r="K129" s="146">
        <v>158207</v>
      </c>
      <c r="L129" s="147">
        <f>IFERROR(K129/I129-1,"-")</f>
        <v>0.11688669255206485</v>
      </c>
      <c r="M129" s="147">
        <f>IFERROR(K129/C129-1,"-")</f>
        <v>0.23019680722844726</v>
      </c>
    </row>
    <row r="130" spans="2:14" x14ac:dyDescent="0.25">
      <c r="B130" s="145" t="s">
        <v>167</v>
      </c>
      <c r="C130" s="146">
        <v>133916</v>
      </c>
      <c r="D130" s="147">
        <v>-4.6306275503756877E-3</v>
      </c>
      <c r="E130" s="146">
        <v>28660</v>
      </c>
      <c r="F130" s="147">
        <f t="shared" si="23"/>
        <v>-0.78598524448161533</v>
      </c>
      <c r="G130" s="146">
        <v>78133</v>
      </c>
      <c r="H130" s="147">
        <f t="shared" si="23"/>
        <v>1.7262037683182134</v>
      </c>
      <c r="I130" s="146">
        <v>149677</v>
      </c>
      <c r="J130" s="147">
        <f t="shared" si="23"/>
        <v>0.91566943544980983</v>
      </c>
      <c r="K130" s="146"/>
      <c r="L130" s="147"/>
      <c r="M130" s="147"/>
    </row>
    <row r="131" spans="2:14" ht="15.75" x14ac:dyDescent="0.25">
      <c r="B131" s="148" t="s">
        <v>127</v>
      </c>
      <c r="C131" s="149">
        <v>1721079</v>
      </c>
      <c r="D131" s="150">
        <v>1.705813629844477E-2</v>
      </c>
      <c r="E131" s="149">
        <v>436137</v>
      </c>
      <c r="F131" s="150">
        <f t="shared" si="23"/>
        <v>-0.74659094672586201</v>
      </c>
      <c r="G131" s="149">
        <v>446045</v>
      </c>
      <c r="H131" s="150">
        <f t="shared" si="23"/>
        <v>2.2717632303611124E-2</v>
      </c>
      <c r="I131" s="149">
        <v>1722453</v>
      </c>
      <c r="J131" s="150">
        <f t="shared" si="23"/>
        <v>2.8616126175610086</v>
      </c>
      <c r="K131" s="149">
        <v>1781211</v>
      </c>
      <c r="L131" s="150">
        <v>0.13252681882226081</v>
      </c>
      <c r="M131" s="150">
        <v>0.12226091460045385</v>
      </c>
    </row>
    <row r="132" spans="2:14" ht="6" customHeight="1" x14ac:dyDescent="0.25"/>
    <row r="133" spans="2:14" x14ac:dyDescent="0.25">
      <c r="B133" s="49" t="s">
        <v>109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4"/>
      <c r="K134" s="144"/>
      <c r="L134" s="154"/>
    </row>
    <row r="136" spans="2:14" ht="48.75" customHeight="1" thickBot="1" x14ac:dyDescent="0.3">
      <c r="B136" s="315" t="s">
        <v>189</v>
      </c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53" t="str">
        <f>C138</f>
        <v>Alemania</v>
      </c>
      <c r="C138" s="327" t="s">
        <v>192</v>
      </c>
      <c r="D138" s="328"/>
      <c r="E138" s="328"/>
      <c r="F138" s="328"/>
      <c r="G138" s="328"/>
      <c r="H138" s="328"/>
      <c r="I138" s="328"/>
      <c r="J138" s="328"/>
      <c r="K138" s="328"/>
      <c r="L138" s="328"/>
      <c r="M138" s="329"/>
    </row>
    <row r="139" spans="2:14" ht="22.5" thickTop="1" thickBot="1" x14ac:dyDescent="0.3">
      <c r="B139" s="13"/>
      <c r="C139" s="334">
        <f>2019</f>
        <v>2019</v>
      </c>
      <c r="D139" s="333"/>
      <c r="E139" s="330">
        <v>2020</v>
      </c>
      <c r="F139" s="333"/>
      <c r="G139" s="330">
        <v>2021</v>
      </c>
      <c r="H139" s="333"/>
      <c r="I139" s="330">
        <v>2022</v>
      </c>
      <c r="J139" s="333"/>
      <c r="K139" s="330">
        <v>2023</v>
      </c>
      <c r="L139" s="331"/>
      <c r="M139" s="332"/>
    </row>
    <row r="140" spans="2:14" ht="16.5" thickTop="1" thickBot="1" x14ac:dyDescent="0.3">
      <c r="B140" s="16"/>
      <c r="C140" s="141" t="s">
        <v>141</v>
      </c>
      <c r="D140" s="142" t="str">
        <f>CONCATENATE("var ",RIGHT(2019,2),"/",RIGHT(2018,2))</f>
        <v>var 19/18</v>
      </c>
      <c r="E140" s="143" t="s">
        <v>141</v>
      </c>
      <c r="F140" s="142" t="str">
        <f>CONCATENATE("var ",RIGHT(E139,2),"/",RIGHT(E139-1,2))</f>
        <v>var 20/19</v>
      </c>
      <c r="G140" s="143" t="s">
        <v>141</v>
      </c>
      <c r="H140" s="142" t="str">
        <f>CONCATENATE("var ",RIGHT(G139,2),"/",RIGHT(G139-1,2))</f>
        <v>var 21/20</v>
      </c>
      <c r="I140" s="143" t="s">
        <v>141</v>
      </c>
      <c r="J140" s="142" t="str">
        <f>CONCATENATE("var ",RIGHT(I139,2),"/",RIGHT(I139-1,2))</f>
        <v>var 22/21</v>
      </c>
      <c r="K140" s="143" t="s">
        <v>141</v>
      </c>
      <c r="L140" s="142" t="str">
        <f>CONCATENATE("var ",RIGHT(K139,2),"/",RIGHT(K139-1,2))</f>
        <v>var 23/22</v>
      </c>
      <c r="M140" s="142" t="str">
        <f>CONCATENATE("var ",RIGHT(K139,2),"/",RIGHT(2019,2))</f>
        <v>var 23/19</v>
      </c>
    </row>
    <row r="141" spans="2:14" x14ac:dyDescent="0.25">
      <c r="B141" s="145" t="s">
        <v>145</v>
      </c>
      <c r="C141" s="146">
        <v>46156</v>
      </c>
      <c r="D141" s="147">
        <v>-2.8131053651141213E-2</v>
      </c>
      <c r="E141" s="146">
        <v>41945</v>
      </c>
      <c r="F141" s="147">
        <f t="shared" ref="F141:J153" si="26">IFERROR(E141/C141-1,"-")</f>
        <v>-9.1234075743132026E-2</v>
      </c>
      <c r="G141" s="146">
        <v>3897</v>
      </c>
      <c r="H141" s="147">
        <f t="shared" si="26"/>
        <v>-0.9070926212897843</v>
      </c>
      <c r="I141" s="146">
        <v>25126</v>
      </c>
      <c r="J141" s="147">
        <f t="shared" si="26"/>
        <v>5.447523736207339</v>
      </c>
      <c r="K141" s="146">
        <v>38646</v>
      </c>
      <c r="L141" s="147">
        <f t="shared" ref="L141:L147" si="27">IFERROR(K141/I141-1,"-")</f>
        <v>0.53808803629706281</v>
      </c>
      <c r="M141" s="147">
        <f>K141/C141-1</f>
        <v>-0.16270907357656639</v>
      </c>
    </row>
    <row r="142" spans="2:14" x14ac:dyDescent="0.25">
      <c r="B142" s="145" t="s">
        <v>147</v>
      </c>
      <c r="C142" s="146">
        <v>41247</v>
      </c>
      <c r="D142" s="147">
        <v>-0.11245239171131627</v>
      </c>
      <c r="E142" s="146">
        <v>39803</v>
      </c>
      <c r="F142" s="147">
        <f t="shared" si="26"/>
        <v>-3.5008606686546928E-2</v>
      </c>
      <c r="G142" s="146">
        <v>4104</v>
      </c>
      <c r="H142" s="147">
        <f t="shared" si="26"/>
        <v>-0.8968921940557244</v>
      </c>
      <c r="I142" s="146">
        <v>29208</v>
      </c>
      <c r="J142" s="147">
        <f t="shared" si="26"/>
        <v>6.1169590643274852</v>
      </c>
      <c r="K142" s="146">
        <v>38948</v>
      </c>
      <c r="L142" s="147">
        <f t="shared" si="27"/>
        <v>0.33347028211448926</v>
      </c>
      <c r="M142" s="147">
        <f>IFERROR(K142/C142-1,"-")</f>
        <v>-5.573738696147601E-2</v>
      </c>
    </row>
    <row r="143" spans="2:14" x14ac:dyDescent="0.25">
      <c r="B143" s="145" t="s">
        <v>149</v>
      </c>
      <c r="C143" s="146">
        <v>49455</v>
      </c>
      <c r="D143" s="147">
        <v>-0.14354738154613467</v>
      </c>
      <c r="E143" s="146">
        <v>19981</v>
      </c>
      <c r="F143" s="147">
        <f t="shared" si="26"/>
        <v>-0.5959761399251845</v>
      </c>
      <c r="G143" s="146">
        <v>6502</v>
      </c>
      <c r="H143" s="147">
        <f t="shared" si="26"/>
        <v>-0.6745908613182523</v>
      </c>
      <c r="I143" s="146">
        <v>39043</v>
      </c>
      <c r="J143" s="147">
        <f t="shared" si="26"/>
        <v>5.0047677637649954</v>
      </c>
      <c r="K143" s="146">
        <v>43295</v>
      </c>
      <c r="L143" s="147">
        <f t="shared" si="27"/>
        <v>0.10890556565837661</v>
      </c>
      <c r="M143" s="147">
        <f t="shared" ref="M143:M147" si="28">IFERROR(K143/C143-1,"-")</f>
        <v>-0.1245576786978061</v>
      </c>
    </row>
    <row r="144" spans="2:14" x14ac:dyDescent="0.25">
      <c r="B144" s="145" t="s">
        <v>151</v>
      </c>
      <c r="C144" s="146">
        <v>39970</v>
      </c>
      <c r="D144" s="147">
        <v>-7.1609411655401467E-2</v>
      </c>
      <c r="E144" s="146">
        <v>0</v>
      </c>
      <c r="F144" s="147">
        <f t="shared" si="26"/>
        <v>-1</v>
      </c>
      <c r="G144" s="146">
        <v>4409</v>
      </c>
      <c r="H144" s="147" t="str">
        <f t="shared" si="26"/>
        <v>-</v>
      </c>
      <c r="I144" s="146">
        <v>37005</v>
      </c>
      <c r="J144" s="147">
        <f t="shared" si="26"/>
        <v>7.3930596507144486</v>
      </c>
      <c r="K144" s="146">
        <v>38212</v>
      </c>
      <c r="L144" s="147">
        <f t="shared" si="27"/>
        <v>3.2617213890014929E-2</v>
      </c>
      <c r="M144" s="147">
        <f t="shared" si="28"/>
        <v>-4.3982987240430371E-2</v>
      </c>
    </row>
    <row r="145" spans="1:14" x14ac:dyDescent="0.25">
      <c r="B145" s="145" t="s">
        <v>153</v>
      </c>
      <c r="C145" s="146">
        <v>36076</v>
      </c>
      <c r="D145" s="147">
        <v>-0.20360272853705375</v>
      </c>
      <c r="E145" s="146">
        <v>99</v>
      </c>
      <c r="F145" s="147">
        <f t="shared" si="26"/>
        <v>-0.99725579332520231</v>
      </c>
      <c r="G145" s="146">
        <v>7062</v>
      </c>
      <c r="H145" s="147">
        <f t="shared" si="26"/>
        <v>70.333333333333329</v>
      </c>
      <c r="I145" s="146">
        <v>25721</v>
      </c>
      <c r="J145" s="147">
        <f t="shared" si="26"/>
        <v>2.6421693571226283</v>
      </c>
      <c r="K145" s="146">
        <v>28051</v>
      </c>
      <c r="L145" s="147">
        <f t="shared" si="27"/>
        <v>9.0587457719373266E-2</v>
      </c>
      <c r="M145" s="147">
        <f t="shared" si="28"/>
        <v>-0.22244705621465799</v>
      </c>
    </row>
    <row r="146" spans="1:14" x14ac:dyDescent="0.25">
      <c r="B146" s="145" t="s">
        <v>155</v>
      </c>
      <c r="C146" s="146">
        <v>37315</v>
      </c>
      <c r="D146" s="147">
        <v>-0.1883455866359246</v>
      </c>
      <c r="E146" s="146">
        <v>152</v>
      </c>
      <c r="F146" s="147">
        <f t="shared" si="26"/>
        <v>-0.9959265710840145</v>
      </c>
      <c r="G146" s="146">
        <v>11388</v>
      </c>
      <c r="H146" s="147">
        <f t="shared" si="26"/>
        <v>73.921052631578945</v>
      </c>
      <c r="I146" s="146">
        <v>28586</v>
      </c>
      <c r="J146" s="147">
        <f t="shared" si="26"/>
        <v>1.5101861608710925</v>
      </c>
      <c r="K146" s="146">
        <v>28528</v>
      </c>
      <c r="L146" s="147">
        <f t="shared" si="27"/>
        <v>-2.028965227733881E-3</v>
      </c>
      <c r="M146" s="147">
        <f t="shared" si="28"/>
        <v>-0.23548170976818972</v>
      </c>
    </row>
    <row r="147" spans="1:14" x14ac:dyDescent="0.25">
      <c r="B147" s="145" t="s">
        <v>157</v>
      </c>
      <c r="C147" s="146">
        <v>36928</v>
      </c>
      <c r="D147" s="147">
        <v>-0.19873283138412134</v>
      </c>
      <c r="E147" s="146">
        <v>7854</v>
      </c>
      <c r="F147" s="147">
        <f t="shared" si="26"/>
        <v>-0.7873158578856152</v>
      </c>
      <c r="G147" s="146">
        <v>18480</v>
      </c>
      <c r="H147" s="147">
        <f t="shared" si="26"/>
        <v>1.3529411764705883</v>
      </c>
      <c r="I147" s="146">
        <v>26193</v>
      </c>
      <c r="J147" s="147">
        <f t="shared" si="26"/>
        <v>0.41737012987012978</v>
      </c>
      <c r="K147" s="146">
        <v>26813</v>
      </c>
      <c r="L147" s="147">
        <f t="shared" si="27"/>
        <v>2.3670446302447301E-2</v>
      </c>
      <c r="M147" s="147">
        <f t="shared" si="28"/>
        <v>-0.27391139514731366</v>
      </c>
    </row>
    <row r="148" spans="1:14" x14ac:dyDescent="0.25">
      <c r="B148" s="145" t="s">
        <v>159</v>
      </c>
      <c r="C148" s="146">
        <v>35965</v>
      </c>
      <c r="D148" s="147">
        <v>-0.21134574479749135</v>
      </c>
      <c r="E148" s="146">
        <v>10265</v>
      </c>
      <c r="F148" s="147">
        <f t="shared" si="26"/>
        <v>-0.71458362296677325</v>
      </c>
      <c r="G148" s="146">
        <v>19715</v>
      </c>
      <c r="H148" s="147">
        <f t="shared" si="26"/>
        <v>0.92060399415489536</v>
      </c>
      <c r="I148" s="146">
        <v>27366</v>
      </c>
      <c r="J148" s="147">
        <f t="shared" si="26"/>
        <v>0.38808014202383978</v>
      </c>
      <c r="K148" s="146">
        <v>28752</v>
      </c>
      <c r="L148" s="147">
        <f>IFERROR(K148/I148-1,"-")</f>
        <v>5.0646787985090924E-2</v>
      </c>
      <c r="M148" s="147">
        <f>IFERROR(K148/C148-1,"-")</f>
        <v>-0.20055609620464343</v>
      </c>
    </row>
    <row r="149" spans="1:14" x14ac:dyDescent="0.25">
      <c r="B149" s="145" t="s">
        <v>161</v>
      </c>
      <c r="C149" s="146">
        <v>39092</v>
      </c>
      <c r="D149" s="147">
        <v>-0.18332045041469069</v>
      </c>
      <c r="E149" s="146">
        <v>1689</v>
      </c>
      <c r="F149" s="147">
        <f t="shared" si="26"/>
        <v>-0.9567942289982605</v>
      </c>
      <c r="G149" s="146">
        <v>29438</v>
      </c>
      <c r="H149" s="147">
        <f t="shared" si="26"/>
        <v>16.429248075784489</v>
      </c>
      <c r="I149" s="146">
        <v>28674</v>
      </c>
      <c r="J149" s="147">
        <f t="shared" si="26"/>
        <v>-2.59528500577485E-2</v>
      </c>
      <c r="K149" s="146">
        <v>31033</v>
      </c>
      <c r="L149" s="147">
        <f>IFERROR(K149/I149-1,"-")</f>
        <v>8.2269651949501199E-2</v>
      </c>
      <c r="M149" s="147">
        <f>IFERROR(K149/C149-1,"-")</f>
        <v>-0.20615471196152668</v>
      </c>
    </row>
    <row r="150" spans="1:14" x14ac:dyDescent="0.25">
      <c r="A150" s="144"/>
      <c r="B150" s="145" t="s">
        <v>163</v>
      </c>
      <c r="C150" s="146">
        <v>41544</v>
      </c>
      <c r="D150" s="147">
        <v>-0.20083102493074789</v>
      </c>
      <c r="E150" s="146">
        <v>2290</v>
      </c>
      <c r="F150" s="147">
        <f t="shared" si="26"/>
        <v>-0.94487772000770265</v>
      </c>
      <c r="G150" s="146">
        <v>38530</v>
      </c>
      <c r="H150" s="147">
        <f t="shared" si="26"/>
        <v>15.825327510917031</v>
      </c>
      <c r="I150" s="146">
        <v>33330</v>
      </c>
      <c r="J150" s="147">
        <f t="shared" si="26"/>
        <v>-0.13495977160654038</v>
      </c>
      <c r="K150" s="146">
        <v>37413</v>
      </c>
      <c r="L150" s="147">
        <f>IFERROR(K150/I150-1,"-")</f>
        <v>0.12250225022502259</v>
      </c>
      <c r="M150" s="147">
        <f>IFERROR(K150/C150-1,"-")</f>
        <v>-9.9436741767764292E-2</v>
      </c>
    </row>
    <row r="151" spans="1:14" x14ac:dyDescent="0.25">
      <c r="B151" s="145" t="s">
        <v>165</v>
      </c>
      <c r="C151" s="146">
        <v>47732</v>
      </c>
      <c r="D151" s="147">
        <v>-0.13685352622061486</v>
      </c>
      <c r="E151" s="146">
        <v>7794</v>
      </c>
      <c r="F151" s="147">
        <f t="shared" si="26"/>
        <v>-0.83671331601441379</v>
      </c>
      <c r="G151" s="146">
        <v>43787</v>
      </c>
      <c r="H151" s="147">
        <f t="shared" si="26"/>
        <v>4.6180395175776239</v>
      </c>
      <c r="I151" s="146">
        <v>45958</v>
      </c>
      <c r="J151" s="147">
        <f t="shared" si="26"/>
        <v>4.9580925845570611E-2</v>
      </c>
      <c r="K151" s="146">
        <v>48131</v>
      </c>
      <c r="L151" s="147">
        <f>IFERROR(K151/I151-1,"-")</f>
        <v>4.7282301231559298E-2</v>
      </c>
      <c r="M151" s="147">
        <f>IFERROR(K151/C151-1,"-")</f>
        <v>8.3591720439117889E-3</v>
      </c>
    </row>
    <row r="152" spans="1:14" x14ac:dyDescent="0.25">
      <c r="B152" s="145" t="s">
        <v>167</v>
      </c>
      <c r="C152" s="146">
        <v>39560</v>
      </c>
      <c r="D152" s="147">
        <v>-0.17548978741142141</v>
      </c>
      <c r="E152" s="146">
        <v>6941</v>
      </c>
      <c r="F152" s="147">
        <f t="shared" si="26"/>
        <v>-0.82454499494438827</v>
      </c>
      <c r="G152" s="146">
        <v>35189</v>
      </c>
      <c r="H152" s="147">
        <f t="shared" si="26"/>
        <v>4.0697305863708397</v>
      </c>
      <c r="I152" s="146">
        <v>39499</v>
      </c>
      <c r="J152" s="147">
        <f t="shared" si="26"/>
        <v>0.12248145727357973</v>
      </c>
      <c r="K152" s="146"/>
      <c r="L152" s="147"/>
      <c r="M152" s="147"/>
    </row>
    <row r="153" spans="1:14" ht="15.75" x14ac:dyDescent="0.25">
      <c r="B153" s="148" t="s">
        <v>127</v>
      </c>
      <c r="C153" s="149">
        <v>491040</v>
      </c>
      <c r="D153" s="150">
        <v>-0.15462696434228107</v>
      </c>
      <c r="E153" s="149">
        <v>138922</v>
      </c>
      <c r="F153" s="150">
        <f t="shared" si="26"/>
        <v>-0.71708618442489414</v>
      </c>
      <c r="G153" s="149">
        <v>222501</v>
      </c>
      <c r="H153" s="150">
        <f t="shared" si="26"/>
        <v>0.6016253725111933</v>
      </c>
      <c r="I153" s="149">
        <v>385709</v>
      </c>
      <c r="J153" s="150">
        <f t="shared" si="26"/>
        <v>0.73351580442335096</v>
      </c>
      <c r="K153" s="149">
        <v>387822</v>
      </c>
      <c r="L153" s="150">
        <v>0.12019294647757151</v>
      </c>
      <c r="M153" s="150">
        <v>-0.14099849384247365</v>
      </c>
    </row>
    <row r="154" spans="1:14" ht="6" customHeight="1" x14ac:dyDescent="0.25"/>
    <row r="155" spans="1:14" x14ac:dyDescent="0.25">
      <c r="B155" s="49" t="s">
        <v>109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4"/>
      <c r="L156" s="155"/>
    </row>
    <row r="157" spans="1:14" x14ac:dyDescent="0.25">
      <c r="M157" s="154"/>
    </row>
    <row r="158" spans="1:14" ht="48.75" customHeight="1" thickBot="1" x14ac:dyDescent="0.3">
      <c r="B158" s="315" t="s">
        <v>193</v>
      </c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3" t="str">
        <f>C160</f>
        <v>Francia</v>
      </c>
      <c r="C160" s="327" t="s">
        <v>196</v>
      </c>
      <c r="D160" s="328"/>
      <c r="E160" s="328"/>
      <c r="F160" s="328"/>
      <c r="G160" s="328"/>
      <c r="H160" s="328"/>
      <c r="I160" s="328"/>
      <c r="J160" s="328"/>
      <c r="K160" s="328"/>
      <c r="L160" s="328"/>
      <c r="M160" s="329"/>
    </row>
    <row r="161" spans="2:13" ht="22.5" thickTop="1" thickBot="1" x14ac:dyDescent="0.3">
      <c r="B161" s="13"/>
      <c r="C161" s="334">
        <f>2019</f>
        <v>2019</v>
      </c>
      <c r="D161" s="333"/>
      <c r="E161" s="330">
        <v>2020</v>
      </c>
      <c r="F161" s="333"/>
      <c r="G161" s="330">
        <v>2021</v>
      </c>
      <c r="H161" s="333"/>
      <c r="I161" s="330">
        <v>2022</v>
      </c>
      <c r="J161" s="333"/>
      <c r="K161" s="330">
        <v>2023</v>
      </c>
      <c r="L161" s="331"/>
      <c r="M161" s="332"/>
    </row>
    <row r="162" spans="2:13" ht="16.5" thickTop="1" thickBot="1" x14ac:dyDescent="0.3">
      <c r="B162" s="16"/>
      <c r="C162" s="141" t="s">
        <v>141</v>
      </c>
      <c r="D162" s="142" t="str">
        <f>CONCATENATE("var ",RIGHT(2019,2),"/",RIGHT(2018,2))</f>
        <v>var 19/18</v>
      </c>
      <c r="E162" s="143" t="s">
        <v>141</v>
      </c>
      <c r="F162" s="142" t="str">
        <f>CONCATENATE("var ",RIGHT(E161,2),"/",RIGHT(E161-1,2))</f>
        <v>var 20/19</v>
      </c>
      <c r="G162" s="143" t="s">
        <v>141</v>
      </c>
      <c r="H162" s="142" t="str">
        <f>CONCATENATE("var ",RIGHT(G161,2),"/",RIGHT(G161-1,2))</f>
        <v>var 21/20</v>
      </c>
      <c r="I162" s="143" t="s">
        <v>141</v>
      </c>
      <c r="J162" s="142" t="str">
        <f>CONCATENATE("var ",RIGHT(I161,2),"/",RIGHT(I161-1,2))</f>
        <v>var 22/21</v>
      </c>
      <c r="K162" s="143" t="s">
        <v>141</v>
      </c>
      <c r="L162" s="142" t="str">
        <f>CONCATENATE("var ",RIGHT(K161,2),"/",RIGHT(K161-1,2))</f>
        <v>var 23/22</v>
      </c>
      <c r="M162" s="142" t="str">
        <f>CONCATENATE("var ",RIGHT(K161,2),"/",RIGHT(2019,2))</f>
        <v>var 23/19</v>
      </c>
    </row>
    <row r="163" spans="2:13" x14ac:dyDescent="0.25">
      <c r="B163" s="145" t="s">
        <v>145</v>
      </c>
      <c r="C163" s="146">
        <v>12795</v>
      </c>
      <c r="D163" s="147">
        <v>0.10846400415836444</v>
      </c>
      <c r="E163" s="146">
        <v>14112</v>
      </c>
      <c r="F163" s="147">
        <f t="shared" ref="F163:J175" si="29">IFERROR(E163/C163-1,"-")</f>
        <v>0.10293083235638911</v>
      </c>
      <c r="G163" s="146">
        <v>4901</v>
      </c>
      <c r="H163" s="147">
        <f t="shared" si="29"/>
        <v>-0.65270691609977316</v>
      </c>
      <c r="I163" s="146">
        <v>11986</v>
      </c>
      <c r="J163" s="147">
        <f t="shared" si="29"/>
        <v>1.4456233421750664</v>
      </c>
      <c r="K163" s="146">
        <v>17335</v>
      </c>
      <c r="L163" s="147">
        <f t="shared" ref="L163:L169" si="30">IFERROR(K163/I163-1,"-")</f>
        <v>0.44627064909060565</v>
      </c>
      <c r="M163" s="147">
        <f>K163/C163-1</f>
        <v>0.35482610394685432</v>
      </c>
    </row>
    <row r="164" spans="2:13" x14ac:dyDescent="0.25">
      <c r="B164" s="145" t="s">
        <v>147</v>
      </c>
      <c r="C164" s="146">
        <v>15515</v>
      </c>
      <c r="D164" s="147">
        <v>9.8718221089157954E-2</v>
      </c>
      <c r="E164" s="146">
        <v>17655</v>
      </c>
      <c r="F164" s="147">
        <f t="shared" si="29"/>
        <v>0.13793103448275867</v>
      </c>
      <c r="G164" s="146">
        <v>7511</v>
      </c>
      <c r="H164" s="147">
        <f t="shared" si="29"/>
        <v>-0.57456811101670913</v>
      </c>
      <c r="I164" s="146">
        <v>18369</v>
      </c>
      <c r="J164" s="147">
        <f t="shared" si="29"/>
        <v>1.4456131007855144</v>
      </c>
      <c r="K164" s="146">
        <v>21509</v>
      </c>
      <c r="L164" s="147">
        <f t="shared" si="30"/>
        <v>0.170940170940171</v>
      </c>
      <c r="M164" s="147">
        <f>IFERROR(K164/C164-1,"-")</f>
        <v>0.38633580406058643</v>
      </c>
    </row>
    <row r="165" spans="2:13" x14ac:dyDescent="0.25">
      <c r="B165" s="145" t="s">
        <v>149</v>
      </c>
      <c r="C165" s="146">
        <v>13856</v>
      </c>
      <c r="D165" s="147">
        <v>-5.2516411378555783E-2</v>
      </c>
      <c r="E165" s="146">
        <v>5571</v>
      </c>
      <c r="F165" s="147">
        <f t="shared" si="29"/>
        <v>-0.59793591224018483</v>
      </c>
      <c r="G165" s="146">
        <v>7472</v>
      </c>
      <c r="H165" s="147">
        <f t="shared" si="29"/>
        <v>0.34123137677257231</v>
      </c>
      <c r="I165" s="146">
        <v>17053</v>
      </c>
      <c r="J165" s="147">
        <f t="shared" si="29"/>
        <v>1.2822537473233404</v>
      </c>
      <c r="K165" s="146">
        <v>19062</v>
      </c>
      <c r="L165" s="147">
        <f t="shared" si="30"/>
        <v>0.11780918313493216</v>
      </c>
      <c r="M165" s="147">
        <f t="shared" ref="M165:M169" si="31">IFERROR(K165/C165-1,"-")</f>
        <v>0.37572170900692847</v>
      </c>
    </row>
    <row r="166" spans="2:13" x14ac:dyDescent="0.25">
      <c r="B166" s="145" t="s">
        <v>151</v>
      </c>
      <c r="C166" s="146">
        <v>16651</v>
      </c>
      <c r="D166" s="147">
        <v>-0.13568647806903711</v>
      </c>
      <c r="E166" s="146">
        <v>0</v>
      </c>
      <c r="F166" s="147">
        <f t="shared" si="29"/>
        <v>-1</v>
      </c>
      <c r="G166" s="146">
        <v>5631</v>
      </c>
      <c r="H166" s="147" t="str">
        <f t="shared" si="29"/>
        <v>-</v>
      </c>
      <c r="I166" s="146">
        <v>19383</v>
      </c>
      <c r="J166" s="147">
        <f t="shared" si="29"/>
        <v>2.4421949920085244</v>
      </c>
      <c r="K166" s="146">
        <v>22867</v>
      </c>
      <c r="L166" s="147">
        <f t="shared" si="30"/>
        <v>0.17974513749161636</v>
      </c>
      <c r="M166" s="147">
        <f t="shared" si="31"/>
        <v>0.373310912257522</v>
      </c>
    </row>
    <row r="167" spans="2:13" x14ac:dyDescent="0.25">
      <c r="B167" s="145" t="s">
        <v>153</v>
      </c>
      <c r="C167" s="146">
        <v>13929</v>
      </c>
      <c r="D167" s="147">
        <v>-2.2526315789473728E-2</v>
      </c>
      <c r="E167" s="146">
        <v>3</v>
      </c>
      <c r="F167" s="147">
        <f t="shared" si="29"/>
        <v>-0.99978462201163043</v>
      </c>
      <c r="G167" s="146">
        <v>10680</v>
      </c>
      <c r="H167" s="147">
        <f t="shared" si="29"/>
        <v>3559</v>
      </c>
      <c r="I167" s="146">
        <v>17041</v>
      </c>
      <c r="J167" s="147">
        <f t="shared" si="29"/>
        <v>0.59559925093632948</v>
      </c>
      <c r="K167" s="146">
        <v>16337</v>
      </c>
      <c r="L167" s="147">
        <f t="shared" si="30"/>
        <v>-4.1312129569860967E-2</v>
      </c>
      <c r="M167" s="147">
        <f t="shared" si="31"/>
        <v>0.17287673199798981</v>
      </c>
    </row>
    <row r="168" spans="2:13" x14ac:dyDescent="0.25">
      <c r="B168" s="145" t="s">
        <v>155</v>
      </c>
      <c r="C168" s="146">
        <v>12088</v>
      </c>
      <c r="D168" s="147">
        <v>0.12091988130563802</v>
      </c>
      <c r="E168" s="146">
        <v>38</v>
      </c>
      <c r="F168" s="147">
        <f t="shared" si="29"/>
        <v>-0.99685638649900732</v>
      </c>
      <c r="G168" s="146">
        <v>7599</v>
      </c>
      <c r="H168" s="147">
        <f t="shared" si="29"/>
        <v>198.97368421052633</v>
      </c>
      <c r="I168" s="146">
        <v>11317</v>
      </c>
      <c r="J168" s="147">
        <f t="shared" si="29"/>
        <v>0.48927490459270961</v>
      </c>
      <c r="K168" s="146">
        <v>14183</v>
      </c>
      <c r="L168" s="147">
        <f t="shared" si="30"/>
        <v>0.25324732703013164</v>
      </c>
      <c r="M168" s="147">
        <f t="shared" si="31"/>
        <v>0.17331237590999349</v>
      </c>
    </row>
    <row r="169" spans="2:13" x14ac:dyDescent="0.25">
      <c r="B169" s="145" t="s">
        <v>157</v>
      </c>
      <c r="C169" s="146">
        <v>13483</v>
      </c>
      <c r="D169" s="147">
        <v>2.4855579203405309E-2</v>
      </c>
      <c r="E169" s="146">
        <v>1663</v>
      </c>
      <c r="F169" s="147">
        <f t="shared" si="29"/>
        <v>-0.87665949714455238</v>
      </c>
      <c r="G169" s="146">
        <v>11943</v>
      </c>
      <c r="H169" s="147">
        <f t="shared" si="29"/>
        <v>6.1815995189416713</v>
      </c>
      <c r="I169" s="146">
        <v>15278</v>
      </c>
      <c r="J169" s="147">
        <f t="shared" si="29"/>
        <v>0.27924307125512859</v>
      </c>
      <c r="K169" s="146">
        <v>16278</v>
      </c>
      <c r="L169" s="147">
        <f t="shared" si="30"/>
        <v>6.5453593402277743E-2</v>
      </c>
      <c r="M169" s="147">
        <f t="shared" si="31"/>
        <v>0.20729807906252318</v>
      </c>
    </row>
    <row r="170" spans="2:13" x14ac:dyDescent="0.25">
      <c r="B170" s="145" t="s">
        <v>159</v>
      </c>
      <c r="C170" s="146">
        <v>17214</v>
      </c>
      <c r="D170" s="147">
        <v>0.13593770621618062</v>
      </c>
      <c r="E170" s="146">
        <v>5446</v>
      </c>
      <c r="F170" s="147">
        <f t="shared" si="29"/>
        <v>-0.68362960381085158</v>
      </c>
      <c r="G170" s="146">
        <v>15603</v>
      </c>
      <c r="H170" s="147">
        <f t="shared" si="29"/>
        <v>1.8650385604113109</v>
      </c>
      <c r="I170" s="146">
        <v>18573</v>
      </c>
      <c r="J170" s="147">
        <f t="shared" si="29"/>
        <v>0.19034800999807722</v>
      </c>
      <c r="K170" s="146">
        <v>19267</v>
      </c>
      <c r="L170" s="147">
        <f>IFERROR(K170/I170-1,"-")</f>
        <v>3.7366069024928672E-2</v>
      </c>
      <c r="M170" s="147">
        <f>IFERROR(K170/C170-1,"-")</f>
        <v>0.11926339026373878</v>
      </c>
    </row>
    <row r="171" spans="2:13" x14ac:dyDescent="0.25">
      <c r="B171" s="145" t="s">
        <v>161</v>
      </c>
      <c r="C171" s="146">
        <v>11862</v>
      </c>
      <c r="D171" s="147">
        <v>-3.1989554431206102E-2</v>
      </c>
      <c r="E171" s="146">
        <v>2195</v>
      </c>
      <c r="F171" s="147">
        <f t="shared" si="29"/>
        <v>-0.81495531950767153</v>
      </c>
      <c r="G171" s="146">
        <v>9908</v>
      </c>
      <c r="H171" s="147">
        <f t="shared" si="29"/>
        <v>3.5138952164009112</v>
      </c>
      <c r="I171" s="146">
        <v>14090</v>
      </c>
      <c r="J171" s="147">
        <f t="shared" si="29"/>
        <v>0.42208316511909572</v>
      </c>
      <c r="K171" s="146">
        <v>15420</v>
      </c>
      <c r="L171" s="147">
        <f t="shared" ref="L171:L173" si="32">IFERROR(K171/I171-1,"-")</f>
        <v>9.4393186657203643E-2</v>
      </c>
      <c r="M171" s="147">
        <f t="shared" ref="M171:M173" si="33">IFERROR(K171/C171-1,"-")</f>
        <v>0.29994941831057154</v>
      </c>
    </row>
    <row r="172" spans="2:13" x14ac:dyDescent="0.25">
      <c r="B172" s="145" t="s">
        <v>163</v>
      </c>
      <c r="C172" s="146">
        <v>15838</v>
      </c>
      <c r="D172" s="147">
        <v>1.2336209651645946E-2</v>
      </c>
      <c r="E172" s="146">
        <v>6072</v>
      </c>
      <c r="F172" s="147">
        <f t="shared" si="29"/>
        <v>-0.61661825988129815</v>
      </c>
      <c r="G172" s="146">
        <v>16978</v>
      </c>
      <c r="H172" s="147">
        <f t="shared" si="29"/>
        <v>1.7961133069828721</v>
      </c>
      <c r="I172" s="146">
        <v>21298</v>
      </c>
      <c r="J172" s="147">
        <f t="shared" si="29"/>
        <v>0.25444693132288854</v>
      </c>
      <c r="K172" s="146">
        <v>24620</v>
      </c>
      <c r="L172" s="147">
        <f t="shared" si="32"/>
        <v>0.15597708705042734</v>
      </c>
      <c r="M172" s="147">
        <f t="shared" si="33"/>
        <v>0.55448920318221995</v>
      </c>
    </row>
    <row r="173" spans="2:13" x14ac:dyDescent="0.25">
      <c r="B173" s="145" t="s">
        <v>165</v>
      </c>
      <c r="C173" s="146">
        <v>12272</v>
      </c>
      <c r="D173" s="147">
        <v>0.30248354914030995</v>
      </c>
      <c r="E173" s="146">
        <v>1256</v>
      </c>
      <c r="F173" s="147">
        <f t="shared" si="29"/>
        <v>-0.89765319426336376</v>
      </c>
      <c r="G173" s="146">
        <v>14800</v>
      </c>
      <c r="H173" s="147">
        <f t="shared" si="29"/>
        <v>10.783439490445859</v>
      </c>
      <c r="I173" s="146">
        <v>14412</v>
      </c>
      <c r="J173" s="147">
        <f t="shared" si="29"/>
        <v>-2.621621621621617E-2</v>
      </c>
      <c r="K173" s="146">
        <v>15313</v>
      </c>
      <c r="L173" s="147">
        <f t="shared" si="32"/>
        <v>6.2517346655564854E-2</v>
      </c>
      <c r="M173" s="147">
        <f t="shared" si="33"/>
        <v>0.24779986962190348</v>
      </c>
    </row>
    <row r="174" spans="2:13" x14ac:dyDescent="0.25">
      <c r="B174" s="145" t="s">
        <v>167</v>
      </c>
      <c r="C174" s="146">
        <v>11447</v>
      </c>
      <c r="D174" s="147">
        <v>-3.1802419013786665E-2</v>
      </c>
      <c r="E174" s="146">
        <v>4755</v>
      </c>
      <c r="F174" s="147">
        <f t="shared" si="29"/>
        <v>-0.58460732069537868</v>
      </c>
      <c r="G174" s="146">
        <v>15076</v>
      </c>
      <c r="H174" s="147">
        <f t="shared" si="29"/>
        <v>2.1705573080967402</v>
      </c>
      <c r="I174" s="146">
        <v>18480</v>
      </c>
      <c r="J174" s="147">
        <f t="shared" si="29"/>
        <v>0.22578933404085966</v>
      </c>
      <c r="K174" s="146"/>
      <c r="L174" s="147"/>
      <c r="M174" s="147"/>
    </row>
    <row r="175" spans="2:13" ht="15.75" x14ac:dyDescent="0.25">
      <c r="B175" s="148" t="s">
        <v>127</v>
      </c>
      <c r="C175" s="149">
        <v>166950</v>
      </c>
      <c r="D175" s="150">
        <v>3.0294801932844173E-2</v>
      </c>
      <c r="E175" s="149">
        <v>58766</v>
      </c>
      <c r="F175" s="150">
        <f t="shared" si="29"/>
        <v>-0.64800239592692421</v>
      </c>
      <c r="G175" s="149">
        <v>128102</v>
      </c>
      <c r="H175" s="150">
        <f t="shared" si="29"/>
        <v>1.1798659088588641</v>
      </c>
      <c r="I175" s="149">
        <v>197280</v>
      </c>
      <c r="J175" s="150">
        <f t="shared" si="29"/>
        <v>0.54002279433576361</v>
      </c>
      <c r="K175" s="149">
        <v>202191</v>
      </c>
      <c r="L175" s="150">
        <v>0.13082214765100675</v>
      </c>
      <c r="M175" s="150">
        <v>0.30023858060616204</v>
      </c>
    </row>
    <row r="176" spans="2:13" ht="6" customHeight="1" x14ac:dyDescent="0.25"/>
    <row r="177" spans="1:14" x14ac:dyDescent="0.25">
      <c r="B177" s="49" t="s">
        <v>109</v>
      </c>
      <c r="C177" s="49"/>
      <c r="D177" s="49"/>
      <c r="E177" s="49"/>
      <c r="F177" s="49"/>
      <c r="G177" s="49"/>
      <c r="H177" s="49"/>
      <c r="I177" s="151"/>
      <c r="J177" s="49"/>
      <c r="K177" s="49"/>
      <c r="L177" s="49"/>
      <c r="M177" s="49"/>
    </row>
    <row r="180" spans="1:14" ht="48.75" customHeight="1" thickBot="1" x14ac:dyDescent="0.3">
      <c r="B180" s="315" t="s">
        <v>197</v>
      </c>
      <c r="C180" s="315"/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53" t="str">
        <f>C182</f>
        <v>Bélgica</v>
      </c>
      <c r="C182" s="327" t="s">
        <v>200</v>
      </c>
      <c r="D182" s="328"/>
      <c r="E182" s="328"/>
      <c r="F182" s="328"/>
      <c r="G182" s="328"/>
      <c r="H182" s="328"/>
      <c r="I182" s="328"/>
      <c r="J182" s="328"/>
      <c r="K182" s="328"/>
      <c r="L182" s="328"/>
      <c r="M182" s="329"/>
    </row>
    <row r="183" spans="1:14" ht="22.5" thickTop="1" thickBot="1" x14ac:dyDescent="0.3">
      <c r="B183" s="13"/>
      <c r="C183" s="334">
        <f>2019</f>
        <v>2019</v>
      </c>
      <c r="D183" s="333"/>
      <c r="E183" s="330">
        <v>2020</v>
      </c>
      <c r="F183" s="333"/>
      <c r="G183" s="330">
        <v>2021</v>
      </c>
      <c r="H183" s="333"/>
      <c r="I183" s="330">
        <v>2022</v>
      </c>
      <c r="J183" s="333"/>
      <c r="K183" s="330">
        <v>2023</v>
      </c>
      <c r="L183" s="331"/>
      <c r="M183" s="332"/>
    </row>
    <row r="184" spans="1:14" ht="16.5" thickTop="1" thickBot="1" x14ac:dyDescent="0.3">
      <c r="B184" s="16"/>
      <c r="C184" s="141" t="s">
        <v>141</v>
      </c>
      <c r="D184" s="142" t="str">
        <f>CONCATENATE("var ",RIGHT(2019,2),"/",RIGHT(2018,2))</f>
        <v>var 19/18</v>
      </c>
      <c r="E184" s="143" t="s">
        <v>141</v>
      </c>
      <c r="F184" s="142" t="str">
        <f>CONCATENATE("var ",RIGHT(E183,2),"/",RIGHT(E183-1,2))</f>
        <v>var 20/19</v>
      </c>
      <c r="G184" s="143" t="s">
        <v>141</v>
      </c>
      <c r="H184" s="142" t="str">
        <f>CONCATENATE("var ",RIGHT(G183,2),"/",RIGHT(G183-1,2))</f>
        <v>var 21/20</v>
      </c>
      <c r="I184" s="143" t="s">
        <v>141</v>
      </c>
      <c r="J184" s="142" t="str">
        <f>CONCATENATE("var ",RIGHT(I183,2),"/",RIGHT(I183-1,2))</f>
        <v>var 22/21</v>
      </c>
      <c r="K184" s="143" t="s">
        <v>141</v>
      </c>
      <c r="L184" s="142" t="str">
        <f>CONCATENATE("var ",RIGHT(K183,2),"/",RIGHT(K183-1,2))</f>
        <v>var 23/22</v>
      </c>
      <c r="M184" s="142" t="str">
        <f>CONCATENATE("var ",RIGHT(K183,2),"/",RIGHT(2019,2))</f>
        <v>var 23/19</v>
      </c>
    </row>
    <row r="185" spans="1:14" x14ac:dyDescent="0.25">
      <c r="A185" s="144"/>
      <c r="B185" s="145" t="s">
        <v>145</v>
      </c>
      <c r="C185" s="146">
        <v>12040</v>
      </c>
      <c r="D185" s="147">
        <v>-2.2885895146891766E-2</v>
      </c>
      <c r="E185" s="146">
        <v>12546</v>
      </c>
      <c r="F185" s="147">
        <f t="shared" ref="F185:J197" si="34">IFERROR(E185/C185-1,"-")</f>
        <v>4.2026578073089738E-2</v>
      </c>
      <c r="G185" s="146">
        <v>1367</v>
      </c>
      <c r="H185" s="147">
        <f t="shared" si="34"/>
        <v>-0.89104096923322174</v>
      </c>
      <c r="I185" s="146">
        <v>11804</v>
      </c>
      <c r="J185" s="147">
        <f t="shared" si="34"/>
        <v>7.6349670811997079</v>
      </c>
      <c r="K185" s="146">
        <v>12734</v>
      </c>
      <c r="L185" s="147">
        <f t="shared" ref="L185:L195" si="35">IFERROR(K185/I185-1,"-")</f>
        <v>7.8786851914605327E-2</v>
      </c>
      <c r="M185" s="147">
        <f>K185/C185-1</f>
        <v>5.7641196013288987E-2</v>
      </c>
    </row>
    <row r="186" spans="1:14" x14ac:dyDescent="0.25">
      <c r="B186" s="145" t="s">
        <v>147</v>
      </c>
      <c r="C186" s="146">
        <v>9796</v>
      </c>
      <c r="D186" s="147">
        <v>-0.17708333333333337</v>
      </c>
      <c r="E186" s="146">
        <v>12131</v>
      </c>
      <c r="F186" s="147">
        <f t="shared" si="34"/>
        <v>0.23836259697835849</v>
      </c>
      <c r="G186" s="146">
        <v>495</v>
      </c>
      <c r="H186" s="147">
        <f t="shared" si="34"/>
        <v>-0.95919544967438797</v>
      </c>
      <c r="I186" s="146">
        <v>13448</v>
      </c>
      <c r="J186" s="147">
        <f t="shared" si="34"/>
        <v>26.167676767676767</v>
      </c>
      <c r="K186" s="146">
        <v>12998</v>
      </c>
      <c r="L186" s="147">
        <f t="shared" si="35"/>
        <v>-3.3462224866151136E-2</v>
      </c>
      <c r="M186" s="147">
        <f>IFERROR(K186/C186-1,"-")</f>
        <v>0.32686810943242151</v>
      </c>
    </row>
    <row r="187" spans="1:14" x14ac:dyDescent="0.25">
      <c r="B187" s="145" t="s">
        <v>149</v>
      </c>
      <c r="C187" s="146">
        <v>12981</v>
      </c>
      <c r="D187" s="147">
        <v>8.3555926544240489E-2</v>
      </c>
      <c r="E187" s="146">
        <v>4809</v>
      </c>
      <c r="F187" s="147">
        <f t="shared" si="34"/>
        <v>-0.62953547492489026</v>
      </c>
      <c r="G187" s="146">
        <v>546</v>
      </c>
      <c r="H187" s="147">
        <f t="shared" si="34"/>
        <v>-0.88646288209606983</v>
      </c>
      <c r="I187" s="146">
        <v>12723</v>
      </c>
      <c r="J187" s="147">
        <f t="shared" si="34"/>
        <v>22.302197802197803</v>
      </c>
      <c r="K187" s="146">
        <v>11046</v>
      </c>
      <c r="L187" s="147">
        <f t="shared" si="35"/>
        <v>-0.1318085357227069</v>
      </c>
      <c r="M187" s="147">
        <f t="shared" ref="M187:M195" si="36">IFERROR(K187/C187-1,"-")</f>
        <v>-0.14906401663970414</v>
      </c>
    </row>
    <row r="188" spans="1:14" x14ac:dyDescent="0.25">
      <c r="B188" s="145" t="s">
        <v>151</v>
      </c>
      <c r="C188" s="146">
        <v>12555</v>
      </c>
      <c r="D188" s="147">
        <v>-4.3792840822543755E-2</v>
      </c>
      <c r="E188" s="146">
        <v>0</v>
      </c>
      <c r="F188" s="147">
        <f t="shared" si="34"/>
        <v>-1</v>
      </c>
      <c r="G188" s="146">
        <v>1296</v>
      </c>
      <c r="H188" s="147" t="str">
        <f t="shared" si="34"/>
        <v>-</v>
      </c>
      <c r="I188" s="146">
        <v>15015</v>
      </c>
      <c r="J188" s="147">
        <f t="shared" si="34"/>
        <v>10.585648148148149</v>
      </c>
      <c r="K188" s="146">
        <v>12403</v>
      </c>
      <c r="L188" s="147">
        <f t="shared" si="35"/>
        <v>-0.173959373959374</v>
      </c>
      <c r="M188" s="147">
        <f t="shared" si="36"/>
        <v>-1.210673038630028E-2</v>
      </c>
    </row>
    <row r="189" spans="1:14" x14ac:dyDescent="0.25">
      <c r="B189" s="145" t="s">
        <v>153</v>
      </c>
      <c r="C189" s="146">
        <v>8698</v>
      </c>
      <c r="D189" s="147">
        <v>-6.8736616702355424E-2</v>
      </c>
      <c r="E189" s="146">
        <v>26</v>
      </c>
      <c r="F189" s="147">
        <f t="shared" si="34"/>
        <v>-0.99701080708208789</v>
      </c>
      <c r="G189" s="146">
        <v>3849</v>
      </c>
      <c r="H189" s="147">
        <f t="shared" si="34"/>
        <v>147.03846153846155</v>
      </c>
      <c r="I189" s="146">
        <v>9508</v>
      </c>
      <c r="J189" s="147">
        <f t="shared" si="34"/>
        <v>1.4702520135100028</v>
      </c>
      <c r="K189" s="146">
        <v>11520</v>
      </c>
      <c r="L189" s="147">
        <f t="shared" si="35"/>
        <v>0.21161127471602859</v>
      </c>
      <c r="M189" s="147">
        <f t="shared" si="36"/>
        <v>0.32444240055185092</v>
      </c>
    </row>
    <row r="190" spans="1:14" x14ac:dyDescent="0.25">
      <c r="B190" s="145" t="s">
        <v>201</v>
      </c>
      <c r="C190" s="146">
        <v>10084</v>
      </c>
      <c r="D190" s="147">
        <v>6.6300095167600714E-2</v>
      </c>
      <c r="E190" s="146">
        <v>17</v>
      </c>
      <c r="F190" s="147">
        <f t="shared" si="34"/>
        <v>-0.9983141610472035</v>
      </c>
      <c r="G190" s="146">
        <v>5753</v>
      </c>
      <c r="H190" s="147">
        <f t="shared" si="34"/>
        <v>337.41176470588238</v>
      </c>
      <c r="I190" s="146">
        <v>8661</v>
      </c>
      <c r="J190" s="147">
        <f t="shared" si="34"/>
        <v>0.50547540413697201</v>
      </c>
      <c r="K190" s="146">
        <v>9465</v>
      </c>
      <c r="L190" s="147">
        <f t="shared" si="35"/>
        <v>9.2829927260131617E-2</v>
      </c>
      <c r="M190" s="147">
        <f t="shared" si="36"/>
        <v>-6.1384371281237637E-2</v>
      </c>
    </row>
    <row r="191" spans="1:14" x14ac:dyDescent="0.25">
      <c r="B191" s="145" t="s">
        <v>157</v>
      </c>
      <c r="C191" s="146">
        <v>12140</v>
      </c>
      <c r="D191" s="147">
        <v>5.4918317692040253E-2</v>
      </c>
      <c r="E191" s="146">
        <v>3812</v>
      </c>
      <c r="F191" s="147">
        <f t="shared" si="34"/>
        <v>-0.68599670510708399</v>
      </c>
      <c r="G191" s="146">
        <v>8901</v>
      </c>
      <c r="H191" s="147">
        <f t="shared" si="34"/>
        <v>1.3349947534102835</v>
      </c>
      <c r="I191" s="146">
        <v>14155</v>
      </c>
      <c r="J191" s="147">
        <f t="shared" si="34"/>
        <v>0.59027075609482083</v>
      </c>
      <c r="K191" s="146">
        <v>15668</v>
      </c>
      <c r="L191" s="147">
        <f t="shared" si="35"/>
        <v>0.10688802543270937</v>
      </c>
      <c r="M191" s="147">
        <f t="shared" si="36"/>
        <v>0.2906095551894563</v>
      </c>
    </row>
    <row r="192" spans="1:14" x14ac:dyDescent="0.25">
      <c r="B192" s="145" t="s">
        <v>159</v>
      </c>
      <c r="C192" s="146">
        <v>10486</v>
      </c>
      <c r="D192" s="147">
        <v>-2.3286140089418761E-2</v>
      </c>
      <c r="E192" s="146">
        <v>5984</v>
      </c>
      <c r="F192" s="147">
        <f t="shared" si="34"/>
        <v>-0.42933435056265501</v>
      </c>
      <c r="G192" s="146">
        <v>11063</v>
      </c>
      <c r="H192" s="147">
        <f t="shared" si="34"/>
        <v>0.84876336898395732</v>
      </c>
      <c r="I192" s="146">
        <v>10204</v>
      </c>
      <c r="J192" s="147">
        <f t="shared" si="34"/>
        <v>-7.7646208080990653E-2</v>
      </c>
      <c r="K192" s="146">
        <v>11972</v>
      </c>
      <c r="L192" s="147">
        <f t="shared" si="35"/>
        <v>0.17326538612308906</v>
      </c>
      <c r="M192" s="147">
        <f t="shared" si="36"/>
        <v>0.14171275987030318</v>
      </c>
    </row>
    <row r="193" spans="2:14" x14ac:dyDescent="0.25">
      <c r="B193" s="145" t="s">
        <v>161</v>
      </c>
      <c r="C193" s="146">
        <v>9794</v>
      </c>
      <c r="D193" s="147">
        <v>-3.1735046959960433E-2</v>
      </c>
      <c r="E193" s="146">
        <v>8280</v>
      </c>
      <c r="F193" s="147">
        <f t="shared" si="34"/>
        <v>-0.15458443945272615</v>
      </c>
      <c r="G193" s="146">
        <v>12066</v>
      </c>
      <c r="H193" s="147">
        <f t="shared" si="34"/>
        <v>0.45724637681159419</v>
      </c>
      <c r="I193" s="146">
        <v>10921</v>
      </c>
      <c r="J193" s="147">
        <f t="shared" si="34"/>
        <v>-9.4894745566053373E-2</v>
      </c>
      <c r="K193" s="146">
        <v>11159</v>
      </c>
      <c r="L193" s="147">
        <f t="shared" si="35"/>
        <v>2.1792876110246384E-2</v>
      </c>
      <c r="M193" s="147">
        <f t="shared" si="36"/>
        <v>0.13937104349601803</v>
      </c>
    </row>
    <row r="194" spans="2:14" x14ac:dyDescent="0.25">
      <c r="B194" s="145" t="s">
        <v>163</v>
      </c>
      <c r="C194" s="146">
        <v>10952</v>
      </c>
      <c r="D194" s="147">
        <v>-0.10705258866693845</v>
      </c>
      <c r="E194" s="146">
        <v>3408</v>
      </c>
      <c r="F194" s="147">
        <f t="shared" si="34"/>
        <v>-0.68882395909422933</v>
      </c>
      <c r="G194" s="146">
        <v>16131</v>
      </c>
      <c r="H194" s="147">
        <f t="shared" si="34"/>
        <v>3.733274647887324</v>
      </c>
      <c r="I194" s="146">
        <v>13398</v>
      </c>
      <c r="J194" s="147">
        <f t="shared" si="34"/>
        <v>-0.1694253301097266</v>
      </c>
      <c r="K194" s="146">
        <v>14601</v>
      </c>
      <c r="L194" s="147">
        <f t="shared" si="35"/>
        <v>8.9789520824003599E-2</v>
      </c>
      <c r="M194" s="147">
        <f t="shared" si="36"/>
        <v>0.33318115412710014</v>
      </c>
    </row>
    <row r="195" spans="2:14" x14ac:dyDescent="0.25">
      <c r="B195" s="145" t="s">
        <v>165</v>
      </c>
      <c r="C195" s="146">
        <v>11776</v>
      </c>
      <c r="D195" s="147">
        <v>9.5034405802492117E-2</v>
      </c>
      <c r="E195" s="146">
        <v>1860</v>
      </c>
      <c r="F195" s="147">
        <f t="shared" si="34"/>
        <v>-0.84205163043478259</v>
      </c>
      <c r="G195" s="146">
        <v>16640</v>
      </c>
      <c r="H195" s="147">
        <f t="shared" si="34"/>
        <v>7.9462365591397841</v>
      </c>
      <c r="I195" s="146">
        <v>12499</v>
      </c>
      <c r="J195" s="147">
        <f t="shared" si="34"/>
        <v>-0.24885817307692304</v>
      </c>
      <c r="K195" s="146">
        <v>13181</v>
      </c>
      <c r="L195" s="147">
        <f t="shared" si="35"/>
        <v>5.4564365149212035E-2</v>
      </c>
      <c r="M195" s="147">
        <f t="shared" si="36"/>
        <v>0.11931046195652173</v>
      </c>
    </row>
    <row r="196" spans="2:14" x14ac:dyDescent="0.25">
      <c r="B196" s="145" t="s">
        <v>167</v>
      </c>
      <c r="C196" s="146">
        <v>12560</v>
      </c>
      <c r="D196" s="147">
        <v>-1.1957205789804859E-2</v>
      </c>
      <c r="E196" s="146">
        <v>2657</v>
      </c>
      <c r="F196" s="147">
        <f t="shared" si="34"/>
        <v>-0.78845541401273889</v>
      </c>
      <c r="G196" s="146">
        <v>15230</v>
      </c>
      <c r="H196" s="147">
        <f t="shared" si="34"/>
        <v>4.7320286036883701</v>
      </c>
      <c r="I196" s="146">
        <v>13797</v>
      </c>
      <c r="J196" s="147">
        <f t="shared" si="34"/>
        <v>-9.4090610636900829E-2</v>
      </c>
      <c r="K196" s="146"/>
      <c r="L196" s="147"/>
      <c r="M196" s="147"/>
    </row>
    <row r="197" spans="2:14" ht="15.75" x14ac:dyDescent="0.25">
      <c r="B197" s="148" t="s">
        <v>127</v>
      </c>
      <c r="C197" s="149">
        <v>133862</v>
      </c>
      <c r="D197" s="150">
        <v>-1.7331874940355152E-2</v>
      </c>
      <c r="E197" s="149">
        <v>55544</v>
      </c>
      <c r="F197" s="150">
        <f t="shared" si="34"/>
        <v>-0.58506521641690701</v>
      </c>
      <c r="G197" s="149">
        <v>93337</v>
      </c>
      <c r="H197" s="150">
        <f t="shared" si="34"/>
        <v>0.68041552642949732</v>
      </c>
      <c r="I197" s="149">
        <v>146133</v>
      </c>
      <c r="J197" s="150">
        <f t="shared" si="34"/>
        <v>0.56564920663831053</v>
      </c>
      <c r="K197" s="149">
        <v>136747</v>
      </c>
      <c r="L197" s="150">
        <v>3.3331822028775271E-2</v>
      </c>
      <c r="M197" s="150">
        <v>0.12732683715025317</v>
      </c>
    </row>
    <row r="198" spans="2:14" ht="6" customHeight="1" x14ac:dyDescent="0.25"/>
    <row r="199" spans="2:14" x14ac:dyDescent="0.25">
      <c r="B199" s="49" t="s">
        <v>109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4"/>
    </row>
    <row r="201" spans="2:14" x14ac:dyDescent="0.25"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</row>
    <row r="202" spans="2:14" ht="48.75" customHeight="1" thickBot="1" x14ac:dyDescent="0.3">
      <c r="B202" s="315" t="s">
        <v>202</v>
      </c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53" t="str">
        <f>C204</f>
        <v>Países Bajos</v>
      </c>
      <c r="C204" s="327" t="s">
        <v>205</v>
      </c>
      <c r="D204" s="328"/>
      <c r="E204" s="328"/>
      <c r="F204" s="328"/>
      <c r="G204" s="328"/>
      <c r="H204" s="328"/>
      <c r="I204" s="328"/>
      <c r="J204" s="328"/>
      <c r="K204" s="328"/>
      <c r="L204" s="328"/>
      <c r="M204" s="329"/>
    </row>
    <row r="205" spans="2:14" ht="22.5" thickTop="1" thickBot="1" x14ac:dyDescent="0.3">
      <c r="B205" s="13"/>
      <c r="C205" s="334">
        <f>2019</f>
        <v>2019</v>
      </c>
      <c r="D205" s="333"/>
      <c r="E205" s="330">
        <v>2020</v>
      </c>
      <c r="F205" s="333"/>
      <c r="G205" s="330">
        <v>2021</v>
      </c>
      <c r="H205" s="333"/>
      <c r="I205" s="330">
        <v>2022</v>
      </c>
      <c r="J205" s="333"/>
      <c r="K205" s="330">
        <v>2023</v>
      </c>
      <c r="L205" s="331"/>
      <c r="M205" s="332"/>
    </row>
    <row r="206" spans="2:14" ht="16.5" thickTop="1" thickBot="1" x14ac:dyDescent="0.3">
      <c r="B206" s="16"/>
      <c r="C206" s="141" t="s">
        <v>141</v>
      </c>
      <c r="D206" s="142" t="str">
        <f>CONCATENATE("var ",RIGHT(2019,2),"/",RIGHT(2018,2))</f>
        <v>var 19/18</v>
      </c>
      <c r="E206" s="143" t="s">
        <v>141</v>
      </c>
      <c r="F206" s="142" t="str">
        <f>CONCATENATE("var ",RIGHT(E205,2),"/",RIGHT(E205-1,2))</f>
        <v>var 20/19</v>
      </c>
      <c r="G206" s="143" t="s">
        <v>141</v>
      </c>
      <c r="H206" s="142" t="str">
        <f>CONCATENATE("var ",RIGHT(G205,2),"/",RIGHT(G205-1,2))</f>
        <v>var 21/20</v>
      </c>
      <c r="I206" s="143" t="s">
        <v>141</v>
      </c>
      <c r="J206" s="142" t="str">
        <f>CONCATENATE("var ",RIGHT(I205,2),"/",RIGHT(I205-1,2))</f>
        <v>var 22/21</v>
      </c>
      <c r="K206" s="143" t="s">
        <v>141</v>
      </c>
      <c r="L206" s="142" t="str">
        <f>CONCATENATE("var ",RIGHT(K205,2),"/",RIGHT(K205-1,2))</f>
        <v>var 23/22</v>
      </c>
      <c r="M206" s="142" t="str">
        <f>CONCATENATE("var ",RIGHT(K205,2),"/",RIGHT(2019,2))</f>
        <v>var 23/19</v>
      </c>
    </row>
    <row r="207" spans="2:14" x14ac:dyDescent="0.25">
      <c r="B207" s="145" t="s">
        <v>145</v>
      </c>
      <c r="C207" s="146">
        <v>10065</v>
      </c>
      <c r="D207" s="147">
        <v>-4.4975804155992005E-2</v>
      </c>
      <c r="E207" s="146">
        <v>10903</v>
      </c>
      <c r="F207" s="147">
        <f t="shared" ref="F207:J219" si="37">IFERROR(E207/C207-1,"-")</f>
        <v>8.3258817685047282E-2</v>
      </c>
      <c r="G207" s="146">
        <v>451</v>
      </c>
      <c r="H207" s="147">
        <f t="shared" si="37"/>
        <v>-0.95863523800788775</v>
      </c>
      <c r="I207" s="146">
        <v>14324</v>
      </c>
      <c r="J207" s="147">
        <f t="shared" si="37"/>
        <v>30.760532150776054</v>
      </c>
      <c r="K207" s="146">
        <v>12828</v>
      </c>
      <c r="L207" s="147">
        <f t="shared" ref="L207:L213" si="38">IFERROR(K207/I207-1,"-")</f>
        <v>-0.10444010053057806</v>
      </c>
      <c r="M207" s="147">
        <f>K207/C207-1</f>
        <v>0.27451564828614017</v>
      </c>
    </row>
    <row r="208" spans="2:14" x14ac:dyDescent="0.25">
      <c r="B208" s="145" t="s">
        <v>147</v>
      </c>
      <c r="C208" s="146">
        <v>10836</v>
      </c>
      <c r="D208" s="147">
        <v>-7.2498502097064099E-2</v>
      </c>
      <c r="E208" s="146">
        <v>11863</v>
      </c>
      <c r="F208" s="147">
        <f t="shared" si="37"/>
        <v>9.4776670358065696E-2</v>
      </c>
      <c r="G208" s="146">
        <v>575</v>
      </c>
      <c r="H208" s="147">
        <f t="shared" si="37"/>
        <v>-0.9515299671246733</v>
      </c>
      <c r="I208" s="146">
        <v>14346</v>
      </c>
      <c r="J208" s="147">
        <f t="shared" si="37"/>
        <v>23.949565217391303</v>
      </c>
      <c r="K208" s="146">
        <v>12830</v>
      </c>
      <c r="L208" s="147">
        <f t="shared" si="38"/>
        <v>-0.10567405548584974</v>
      </c>
      <c r="M208" s="147">
        <f>IFERROR(K208/C208-1,"-")</f>
        <v>0.18401624215577694</v>
      </c>
    </row>
    <row r="209" spans="2:14" x14ac:dyDescent="0.25">
      <c r="B209" s="145" t="s">
        <v>149</v>
      </c>
      <c r="C209" s="146">
        <v>11990</v>
      </c>
      <c r="D209" s="147">
        <v>0.13113207547169803</v>
      </c>
      <c r="E209" s="146">
        <v>4736</v>
      </c>
      <c r="F209" s="147">
        <f t="shared" si="37"/>
        <v>-0.60500417014178476</v>
      </c>
      <c r="G209" s="146">
        <v>520</v>
      </c>
      <c r="H209" s="147">
        <f t="shared" si="37"/>
        <v>-0.89020270270270274</v>
      </c>
      <c r="I209" s="146">
        <v>13613</v>
      </c>
      <c r="J209" s="147">
        <f t="shared" si="37"/>
        <v>25.178846153846155</v>
      </c>
      <c r="K209" s="146">
        <v>11637</v>
      </c>
      <c r="L209" s="147">
        <f t="shared" si="38"/>
        <v>-0.14515536619407921</v>
      </c>
      <c r="M209" s="147">
        <f t="shared" ref="M209:M213" si="39">IFERROR(K209/C209-1,"-")</f>
        <v>-2.9441201000834027E-2</v>
      </c>
    </row>
    <row r="210" spans="2:14" x14ac:dyDescent="0.25">
      <c r="B210" s="145" t="s">
        <v>151</v>
      </c>
      <c r="C210" s="146">
        <v>13855</v>
      </c>
      <c r="D210" s="147">
        <v>-0.12226797592651251</v>
      </c>
      <c r="E210" s="146">
        <v>0</v>
      </c>
      <c r="F210" s="147">
        <f t="shared" si="37"/>
        <v>-1</v>
      </c>
      <c r="G210" s="146">
        <v>581</v>
      </c>
      <c r="H210" s="147" t="str">
        <f t="shared" si="37"/>
        <v>-</v>
      </c>
      <c r="I210" s="146">
        <v>17808</v>
      </c>
      <c r="J210" s="147">
        <f t="shared" si="37"/>
        <v>29.650602409638555</v>
      </c>
      <c r="K210" s="146">
        <v>16612</v>
      </c>
      <c r="L210" s="147">
        <f t="shared" si="38"/>
        <v>-6.7160826594788836E-2</v>
      </c>
      <c r="M210" s="147">
        <f t="shared" si="39"/>
        <v>0.1989895344640924</v>
      </c>
    </row>
    <row r="211" spans="2:14" x14ac:dyDescent="0.25">
      <c r="B211" s="145" t="s">
        <v>153</v>
      </c>
      <c r="C211" s="146">
        <v>10445</v>
      </c>
      <c r="D211" s="147">
        <v>-0.17182048842372344</v>
      </c>
      <c r="E211" s="146">
        <v>68</v>
      </c>
      <c r="F211" s="147">
        <f t="shared" si="37"/>
        <v>-0.99348970799425562</v>
      </c>
      <c r="G211" s="146">
        <v>1666</v>
      </c>
      <c r="H211" s="147">
        <f t="shared" si="37"/>
        <v>23.5</v>
      </c>
      <c r="I211" s="146">
        <v>15470</v>
      </c>
      <c r="J211" s="147">
        <f t="shared" si="37"/>
        <v>8.2857142857142865</v>
      </c>
      <c r="K211" s="146">
        <v>11219</v>
      </c>
      <c r="L211" s="147">
        <f t="shared" si="38"/>
        <v>-0.27478991596638658</v>
      </c>
      <c r="M211" s="147">
        <f t="shared" si="39"/>
        <v>7.4102441359502169E-2</v>
      </c>
    </row>
    <row r="212" spans="2:14" x14ac:dyDescent="0.25">
      <c r="B212" s="145" t="s">
        <v>155</v>
      </c>
      <c r="C212" s="146">
        <v>9044</v>
      </c>
      <c r="D212" s="147">
        <v>-8.5540950455005094E-2</v>
      </c>
      <c r="E212" s="146">
        <v>28</v>
      </c>
      <c r="F212" s="147">
        <f t="shared" si="37"/>
        <v>-0.99690402476780182</v>
      </c>
      <c r="G212" s="146">
        <v>5971</v>
      </c>
      <c r="H212" s="147">
        <f t="shared" si="37"/>
        <v>212.25</v>
      </c>
      <c r="I212" s="146">
        <v>11750</v>
      </c>
      <c r="J212" s="147">
        <f t="shared" si="37"/>
        <v>0.96784458214704405</v>
      </c>
      <c r="K212" s="146">
        <v>11171</v>
      </c>
      <c r="L212" s="147">
        <f t="shared" si="38"/>
        <v>-4.9276595744680796E-2</v>
      </c>
      <c r="M212" s="147">
        <f t="shared" si="39"/>
        <v>0.23518354710305167</v>
      </c>
    </row>
    <row r="213" spans="2:14" x14ac:dyDescent="0.25">
      <c r="B213" s="145" t="s">
        <v>157</v>
      </c>
      <c r="C213" s="146">
        <v>13797</v>
      </c>
      <c r="D213" s="147">
        <v>-6.6635096739277477E-2</v>
      </c>
      <c r="E213" s="146">
        <v>3109</v>
      </c>
      <c r="F213" s="147">
        <f t="shared" si="37"/>
        <v>-0.77466115822280202</v>
      </c>
      <c r="G213" s="146">
        <v>7761</v>
      </c>
      <c r="H213" s="147">
        <f t="shared" si="37"/>
        <v>1.4963010614345449</v>
      </c>
      <c r="I213" s="146">
        <v>15218</v>
      </c>
      <c r="J213" s="147">
        <f t="shared" si="37"/>
        <v>0.96082978997551871</v>
      </c>
      <c r="K213" s="146">
        <v>14552</v>
      </c>
      <c r="L213" s="147">
        <f t="shared" si="38"/>
        <v>-4.3763963727165178E-2</v>
      </c>
      <c r="M213" s="147">
        <f t="shared" si="39"/>
        <v>5.4722041023410828E-2</v>
      </c>
    </row>
    <row r="214" spans="2:14" x14ac:dyDescent="0.25">
      <c r="B214" s="145" t="s">
        <v>159</v>
      </c>
      <c r="C214" s="146">
        <v>14554</v>
      </c>
      <c r="D214" s="147">
        <v>-5.4873693096954335E-2</v>
      </c>
      <c r="E214" s="146">
        <v>4970</v>
      </c>
      <c r="F214" s="147">
        <f t="shared" si="37"/>
        <v>-0.65851312353992031</v>
      </c>
      <c r="G214" s="146">
        <v>12517</v>
      </c>
      <c r="H214" s="147">
        <f t="shared" si="37"/>
        <v>1.5185110663983905</v>
      </c>
      <c r="I214" s="146">
        <v>16648</v>
      </c>
      <c r="J214" s="147">
        <f t="shared" si="37"/>
        <v>0.33003115762562918</v>
      </c>
      <c r="K214" s="146">
        <v>17740</v>
      </c>
      <c r="L214" s="147">
        <f>IFERROR(K214/I214-1,"-")</f>
        <v>6.5593464680442137E-2</v>
      </c>
      <c r="M214" s="147">
        <f>IFERROR(K214/C214-1,"-")</f>
        <v>0.218908891026522</v>
      </c>
    </row>
    <row r="215" spans="2:14" x14ac:dyDescent="0.25">
      <c r="B215" s="145" t="s">
        <v>161</v>
      </c>
      <c r="C215" s="146">
        <v>9890</v>
      </c>
      <c r="D215" s="147">
        <v>-9.1159713287998545E-2</v>
      </c>
      <c r="E215" s="146">
        <v>476</v>
      </c>
      <c r="F215" s="147">
        <f t="shared" si="37"/>
        <v>-0.95187057633973715</v>
      </c>
      <c r="G215" s="146">
        <v>13430</v>
      </c>
      <c r="H215" s="147">
        <f t="shared" si="37"/>
        <v>27.214285714285715</v>
      </c>
      <c r="I215" s="146">
        <v>13656</v>
      </c>
      <c r="J215" s="147">
        <f t="shared" si="37"/>
        <v>1.6827997021593433E-2</v>
      </c>
      <c r="K215" s="146">
        <v>13942</v>
      </c>
      <c r="L215" s="147">
        <f>IFERROR(K215/I215-1,"-")</f>
        <v>2.0943175161101335E-2</v>
      </c>
      <c r="M215" s="147">
        <f>IFERROR(K215/C215-1,"-")</f>
        <v>0.40970677451971693</v>
      </c>
    </row>
    <row r="216" spans="2:14" x14ac:dyDescent="0.25">
      <c r="B216" s="145" t="s">
        <v>163</v>
      </c>
      <c r="C216" s="146">
        <v>12903</v>
      </c>
      <c r="D216" s="147">
        <v>-0.10395833333333337</v>
      </c>
      <c r="E216" s="146">
        <v>603</v>
      </c>
      <c r="F216" s="147">
        <f t="shared" si="37"/>
        <v>-0.95326668216693788</v>
      </c>
      <c r="G216" s="146">
        <v>19797</v>
      </c>
      <c r="H216" s="147">
        <f t="shared" si="37"/>
        <v>31.830845771144276</v>
      </c>
      <c r="I216" s="146">
        <v>12565</v>
      </c>
      <c r="J216" s="147">
        <f t="shared" si="37"/>
        <v>-0.36530787493054506</v>
      </c>
      <c r="K216" s="146">
        <v>15773</v>
      </c>
      <c r="L216" s="147">
        <f>IFERROR(K216/I216-1,"-")</f>
        <v>0.25531237564663756</v>
      </c>
      <c r="M216" s="147">
        <f>IFERROR(K216/C216-1,"-")</f>
        <v>0.22242889250561881</v>
      </c>
    </row>
    <row r="217" spans="2:14" x14ac:dyDescent="0.25">
      <c r="B217" s="145" t="s">
        <v>165</v>
      </c>
      <c r="C217" s="146">
        <v>9991</v>
      </c>
      <c r="D217" s="147">
        <v>4.3337510442773564E-2</v>
      </c>
      <c r="E217" s="146">
        <v>1459</v>
      </c>
      <c r="F217" s="147">
        <f t="shared" si="37"/>
        <v>-0.8539685717145431</v>
      </c>
      <c r="G217" s="146">
        <v>15583</v>
      </c>
      <c r="H217" s="147">
        <f t="shared" si="37"/>
        <v>9.6806031528444141</v>
      </c>
      <c r="I217" s="146">
        <v>12634</v>
      </c>
      <c r="J217" s="147">
        <f t="shared" si="37"/>
        <v>-0.18924468972598341</v>
      </c>
      <c r="K217" s="146">
        <v>13125</v>
      </c>
      <c r="L217" s="147">
        <f>IFERROR(K217/I217-1,"-")</f>
        <v>3.8863384517967337E-2</v>
      </c>
      <c r="M217" s="147">
        <f>IFERROR(K217/C217-1,"-")</f>
        <v>0.31368231408267433</v>
      </c>
    </row>
    <row r="218" spans="2:14" x14ac:dyDescent="0.25">
      <c r="B218" s="145" t="s">
        <v>167</v>
      </c>
      <c r="C218" s="146">
        <v>10448</v>
      </c>
      <c r="D218" s="147">
        <v>-9.5620577548283237E-4</v>
      </c>
      <c r="E218" s="146">
        <v>1433</v>
      </c>
      <c r="F218" s="147">
        <f t="shared" si="37"/>
        <v>-0.86284456355283301</v>
      </c>
      <c r="G218" s="146">
        <v>14357</v>
      </c>
      <c r="H218" s="147">
        <f t="shared" si="37"/>
        <v>9.0188415910676909</v>
      </c>
      <c r="I218" s="146">
        <v>11551</v>
      </c>
      <c r="J218" s="147">
        <f t="shared" si="37"/>
        <v>-0.19544473079334124</v>
      </c>
      <c r="K218" s="146"/>
      <c r="L218" s="147"/>
      <c r="M218" s="147"/>
    </row>
    <row r="219" spans="2:14" ht="15.75" x14ac:dyDescent="0.25">
      <c r="B219" s="148" t="s">
        <v>127</v>
      </c>
      <c r="C219" s="149">
        <v>137818</v>
      </c>
      <c r="D219" s="150">
        <v>-5.9942976412970861E-2</v>
      </c>
      <c r="E219" s="149">
        <v>39662</v>
      </c>
      <c r="F219" s="150">
        <f t="shared" si="37"/>
        <v>-0.71221465991379929</v>
      </c>
      <c r="G219" s="149">
        <v>93209</v>
      </c>
      <c r="H219" s="150">
        <f t="shared" si="37"/>
        <v>1.3500832030659069</v>
      </c>
      <c r="I219" s="149">
        <v>169583</v>
      </c>
      <c r="J219" s="150">
        <f t="shared" si="37"/>
        <v>0.8193843942108594</v>
      </c>
      <c r="K219" s="149">
        <v>151429</v>
      </c>
      <c r="L219" s="150">
        <v>-4.1782676926192197E-2</v>
      </c>
      <c r="M219" s="150">
        <v>0.18889063358718694</v>
      </c>
    </row>
    <row r="220" spans="2:14" ht="6" customHeight="1" x14ac:dyDescent="0.25"/>
    <row r="221" spans="2:14" x14ac:dyDescent="0.25">
      <c r="B221" s="49" t="s">
        <v>109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4"/>
      <c r="K222" s="154"/>
      <c r="M222" s="154"/>
    </row>
    <row r="224" spans="2:14" ht="48.75" customHeight="1" thickBot="1" x14ac:dyDescent="0.3">
      <c r="B224" s="315" t="s">
        <v>206</v>
      </c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53" t="str">
        <f>C226</f>
        <v>Italia</v>
      </c>
      <c r="C226" s="327" t="s">
        <v>209</v>
      </c>
      <c r="D226" s="328"/>
      <c r="E226" s="328"/>
      <c r="F226" s="328"/>
      <c r="G226" s="328"/>
      <c r="H226" s="328"/>
      <c r="I226" s="328"/>
      <c r="J226" s="328"/>
      <c r="K226" s="328"/>
      <c r="L226" s="328"/>
      <c r="M226" s="329"/>
    </row>
    <row r="227" spans="2:14" ht="22.5" thickTop="1" thickBot="1" x14ac:dyDescent="0.3">
      <c r="B227" s="13"/>
      <c r="C227" s="334">
        <f>2019</f>
        <v>2019</v>
      </c>
      <c r="D227" s="333"/>
      <c r="E227" s="330">
        <v>2020</v>
      </c>
      <c r="F227" s="333"/>
      <c r="G227" s="330">
        <v>2021</v>
      </c>
      <c r="H227" s="333"/>
      <c r="I227" s="330">
        <v>2022</v>
      </c>
      <c r="J227" s="333"/>
      <c r="K227" s="330">
        <v>2023</v>
      </c>
      <c r="L227" s="331"/>
      <c r="M227" s="332"/>
    </row>
    <row r="228" spans="2:14" ht="16.5" thickTop="1" thickBot="1" x14ac:dyDescent="0.3">
      <c r="B228" s="16"/>
      <c r="C228" s="141" t="s">
        <v>141</v>
      </c>
      <c r="D228" s="142" t="str">
        <f>CONCATENATE("var ",RIGHT(2019,2),"/",RIGHT(2018,2))</f>
        <v>var 19/18</v>
      </c>
      <c r="E228" s="143" t="s">
        <v>141</v>
      </c>
      <c r="F228" s="142" t="str">
        <f>CONCATENATE("var ",RIGHT(E227,2),"/",RIGHT(E227-1,2))</f>
        <v>var 20/19</v>
      </c>
      <c r="G228" s="143" t="s">
        <v>141</v>
      </c>
      <c r="H228" s="142" t="str">
        <f>CONCATENATE("var ",RIGHT(G227,2),"/",RIGHT(G227-1,2))</f>
        <v>var 21/20</v>
      </c>
      <c r="I228" s="143" t="s">
        <v>141</v>
      </c>
      <c r="J228" s="142" t="str">
        <f>CONCATENATE("var ",RIGHT(I227,2),"/",RIGHT(I227-1,2))</f>
        <v>var 22/21</v>
      </c>
      <c r="K228" s="143" t="s">
        <v>141</v>
      </c>
      <c r="L228" s="142" t="str">
        <f>CONCATENATE("var ",RIGHT(K227,2),"/",RIGHT(K227-1,2))</f>
        <v>var 23/22</v>
      </c>
      <c r="M228" s="142" t="str">
        <f>CONCATENATE("var ",RIGHT(K227,2),"/",RIGHT(2019,2))</f>
        <v>var 23/19</v>
      </c>
    </row>
    <row r="229" spans="2:14" x14ac:dyDescent="0.25">
      <c r="B229" s="145" t="s">
        <v>145</v>
      </c>
      <c r="C229" s="146">
        <v>13191</v>
      </c>
      <c r="D229" s="147">
        <v>2.7976932668329235E-2</v>
      </c>
      <c r="E229" s="146">
        <v>12035</v>
      </c>
      <c r="F229" s="147">
        <f t="shared" ref="F229:J241" si="40">IFERROR(E229/C229-1,"-")</f>
        <v>-8.7635509059207028E-2</v>
      </c>
      <c r="G229" s="146">
        <v>1408</v>
      </c>
      <c r="H229" s="147">
        <f t="shared" si="40"/>
        <v>-0.88300789364353971</v>
      </c>
      <c r="I229" s="146">
        <v>9352</v>
      </c>
      <c r="J229" s="147">
        <f t="shared" si="40"/>
        <v>5.6420454545454541</v>
      </c>
      <c r="K229" s="146">
        <v>16063</v>
      </c>
      <c r="L229" s="147">
        <f t="shared" ref="L229:L235" si="41">IFERROR(K229/I229-1,"-")</f>
        <v>0.71760051325919583</v>
      </c>
      <c r="M229" s="147">
        <f>K229/C229-1</f>
        <v>0.21772420589796071</v>
      </c>
    </row>
    <row r="230" spans="2:14" x14ac:dyDescent="0.25">
      <c r="B230" s="145" t="s">
        <v>147</v>
      </c>
      <c r="C230" s="146">
        <v>11280</v>
      </c>
      <c r="D230" s="147">
        <v>7.7727150897881625E-3</v>
      </c>
      <c r="E230" s="146">
        <v>9837</v>
      </c>
      <c r="F230" s="147">
        <f t="shared" si="40"/>
        <v>-0.12792553191489364</v>
      </c>
      <c r="G230" s="146">
        <v>1488</v>
      </c>
      <c r="H230" s="147">
        <f t="shared" si="40"/>
        <v>-0.84873437023482767</v>
      </c>
      <c r="I230" s="146">
        <v>11531</v>
      </c>
      <c r="J230" s="147">
        <f t="shared" si="40"/>
        <v>6.749327956989247</v>
      </c>
      <c r="K230" s="146">
        <v>13125</v>
      </c>
      <c r="L230" s="147">
        <f t="shared" si="41"/>
        <v>0.13823605931835914</v>
      </c>
      <c r="M230" s="147">
        <f>IFERROR(K230/C230-1,"-")</f>
        <v>0.16356382978723394</v>
      </c>
    </row>
    <row r="231" spans="2:14" x14ac:dyDescent="0.25">
      <c r="B231" s="145" t="s">
        <v>149</v>
      </c>
      <c r="C231" s="146">
        <v>11283</v>
      </c>
      <c r="D231" s="147">
        <v>9.5436893203883599E-2</v>
      </c>
      <c r="E231" s="146">
        <v>1844</v>
      </c>
      <c r="F231" s="147">
        <f t="shared" si="40"/>
        <v>-0.8365682885757334</v>
      </c>
      <c r="G231" s="146">
        <v>2168</v>
      </c>
      <c r="H231" s="147">
        <f t="shared" si="40"/>
        <v>0.175704989154013</v>
      </c>
      <c r="I231" s="146">
        <v>13549</v>
      </c>
      <c r="J231" s="147">
        <f t="shared" si="40"/>
        <v>5.2495387453874542</v>
      </c>
      <c r="K231" s="146">
        <v>11883</v>
      </c>
      <c r="L231" s="147">
        <f t="shared" si="41"/>
        <v>-0.12296110414052697</v>
      </c>
      <c r="M231" s="147">
        <f t="shared" ref="M231:M235" si="42">IFERROR(K231/C231-1,"-")</f>
        <v>5.3177346450412166E-2</v>
      </c>
    </row>
    <row r="232" spans="2:14" x14ac:dyDescent="0.25">
      <c r="B232" s="145" t="s">
        <v>151</v>
      </c>
      <c r="C232" s="146">
        <v>11072</v>
      </c>
      <c r="D232" s="147">
        <v>-1.9395979098396965E-2</v>
      </c>
      <c r="E232" s="146">
        <v>0</v>
      </c>
      <c r="F232" s="147">
        <f t="shared" si="40"/>
        <v>-1</v>
      </c>
      <c r="G232" s="146">
        <v>3683</v>
      </c>
      <c r="H232" s="147" t="str">
        <f t="shared" si="40"/>
        <v>-</v>
      </c>
      <c r="I232" s="146">
        <v>12505</v>
      </c>
      <c r="J232" s="147">
        <f t="shared" si="40"/>
        <v>2.3953298941080643</v>
      </c>
      <c r="K232" s="146">
        <v>13375</v>
      </c>
      <c r="L232" s="147">
        <f t="shared" si="41"/>
        <v>6.9572171131547345E-2</v>
      </c>
      <c r="M232" s="147">
        <f t="shared" si="42"/>
        <v>0.20800216763005785</v>
      </c>
    </row>
    <row r="233" spans="2:14" x14ac:dyDescent="0.25">
      <c r="B233" s="145" t="s">
        <v>153</v>
      </c>
      <c r="C233" s="146">
        <v>8602</v>
      </c>
      <c r="D233" s="147">
        <v>-0.11072056239015815</v>
      </c>
      <c r="E233" s="146">
        <v>18</v>
      </c>
      <c r="F233" s="147">
        <f t="shared" si="40"/>
        <v>-0.99790746338060921</v>
      </c>
      <c r="G233" s="146">
        <v>4320</v>
      </c>
      <c r="H233" s="147">
        <f t="shared" si="40"/>
        <v>239</v>
      </c>
      <c r="I233" s="146">
        <v>12696</v>
      </c>
      <c r="J233" s="147">
        <f t="shared" si="40"/>
        <v>1.9388888888888891</v>
      </c>
      <c r="K233" s="146">
        <v>11441</v>
      </c>
      <c r="L233" s="147">
        <f t="shared" si="41"/>
        <v>-9.8850031505986147E-2</v>
      </c>
      <c r="M233" s="147">
        <f t="shared" si="42"/>
        <v>0.3300395256916997</v>
      </c>
    </row>
    <row r="234" spans="2:14" x14ac:dyDescent="0.25">
      <c r="B234" s="145" t="s">
        <v>155</v>
      </c>
      <c r="C234" s="146">
        <v>8180</v>
      </c>
      <c r="D234" s="147">
        <v>-0.13448312347899694</v>
      </c>
      <c r="E234" s="146">
        <v>88</v>
      </c>
      <c r="F234" s="147">
        <f t="shared" si="40"/>
        <v>-0.98924205378973107</v>
      </c>
      <c r="G234" s="146">
        <v>4248</v>
      </c>
      <c r="H234" s="147">
        <f t="shared" si="40"/>
        <v>47.272727272727273</v>
      </c>
      <c r="I234" s="146">
        <v>11083</v>
      </c>
      <c r="J234" s="147">
        <f t="shared" si="40"/>
        <v>1.6089924670433144</v>
      </c>
      <c r="K234" s="146">
        <v>10962</v>
      </c>
      <c r="L234" s="147">
        <f t="shared" si="41"/>
        <v>-1.0917621582604009E-2</v>
      </c>
      <c r="M234" s="147">
        <f t="shared" si="42"/>
        <v>0.34009779951100239</v>
      </c>
    </row>
    <row r="235" spans="2:14" x14ac:dyDescent="0.25">
      <c r="B235" s="145" t="s">
        <v>157</v>
      </c>
      <c r="C235" s="146">
        <v>9494</v>
      </c>
      <c r="D235" s="147">
        <v>-5.9720709121521276E-2</v>
      </c>
      <c r="E235" s="146">
        <v>1574</v>
      </c>
      <c r="F235" s="147">
        <f t="shared" si="40"/>
        <v>-0.83421108068253635</v>
      </c>
      <c r="G235" s="146">
        <v>5462</v>
      </c>
      <c r="H235" s="147">
        <f t="shared" si="40"/>
        <v>2.4701397712833546</v>
      </c>
      <c r="I235" s="146">
        <v>10483</v>
      </c>
      <c r="J235" s="147">
        <f t="shared" si="40"/>
        <v>0.91926034419626501</v>
      </c>
      <c r="K235" s="146">
        <v>10422</v>
      </c>
      <c r="L235" s="147">
        <f t="shared" si="41"/>
        <v>-5.818944958504213E-3</v>
      </c>
      <c r="M235" s="147">
        <f t="shared" si="42"/>
        <v>9.7745944807246632E-2</v>
      </c>
    </row>
    <row r="236" spans="2:14" x14ac:dyDescent="0.25">
      <c r="B236" s="145" t="s">
        <v>159</v>
      </c>
      <c r="C236" s="146">
        <v>14626</v>
      </c>
      <c r="D236" s="147">
        <v>-8.3296772171733036E-2</v>
      </c>
      <c r="E236" s="146">
        <v>3866</v>
      </c>
      <c r="F236" s="147">
        <f t="shared" si="40"/>
        <v>-0.735676193080815</v>
      </c>
      <c r="G236" s="146">
        <v>10530</v>
      </c>
      <c r="H236" s="147">
        <f t="shared" si="40"/>
        <v>1.7237454733574755</v>
      </c>
      <c r="I236" s="146">
        <v>16104</v>
      </c>
      <c r="J236" s="147">
        <f t="shared" si="40"/>
        <v>0.52934472934472931</v>
      </c>
      <c r="K236" s="146">
        <v>14421</v>
      </c>
      <c r="L236" s="147">
        <f>IFERROR(K236/I236-1,"-")</f>
        <v>-0.10450819672131151</v>
      </c>
      <c r="M236" s="147">
        <f>IFERROR(K236/C236-1,"-")</f>
        <v>-1.4016135648844519E-2</v>
      </c>
    </row>
    <row r="237" spans="2:14" x14ac:dyDescent="0.25">
      <c r="B237" s="145" t="s">
        <v>161</v>
      </c>
      <c r="C237" s="146">
        <v>9949</v>
      </c>
      <c r="D237" s="147">
        <v>-5.7959428400119473E-3</v>
      </c>
      <c r="E237" s="146">
        <v>2102</v>
      </c>
      <c r="F237" s="147">
        <f t="shared" si="40"/>
        <v>-0.78872248467182637</v>
      </c>
      <c r="G237" s="146">
        <v>7497</v>
      </c>
      <c r="H237" s="147">
        <f t="shared" si="40"/>
        <v>2.5666032350142722</v>
      </c>
      <c r="I237" s="146">
        <v>11934</v>
      </c>
      <c r="J237" s="147">
        <f t="shared" si="40"/>
        <v>0.59183673469387754</v>
      </c>
      <c r="K237" s="146">
        <v>10905</v>
      </c>
      <c r="L237" s="147">
        <f>IFERROR(K237/I237-1,"-")</f>
        <v>-8.6224233283056839E-2</v>
      </c>
      <c r="M237" s="147">
        <f>IFERROR(K237/C237-1,"-")</f>
        <v>9.6090059302442521E-2</v>
      </c>
    </row>
    <row r="238" spans="2:14" x14ac:dyDescent="0.25">
      <c r="B238" s="145" t="s">
        <v>163</v>
      </c>
      <c r="C238" s="146">
        <v>10618</v>
      </c>
      <c r="D238" s="147">
        <v>-3.7527193618564159E-2</v>
      </c>
      <c r="E238" s="146">
        <v>2165</v>
      </c>
      <c r="F238" s="147">
        <f t="shared" si="40"/>
        <v>-0.79610096063288749</v>
      </c>
      <c r="G238" s="146">
        <v>9212</v>
      </c>
      <c r="H238" s="147">
        <f t="shared" si="40"/>
        <v>3.2549653579676674</v>
      </c>
      <c r="I238" s="146">
        <v>12755</v>
      </c>
      <c r="J238" s="147">
        <f t="shared" si="40"/>
        <v>0.38460703430308296</v>
      </c>
      <c r="K238" s="146">
        <v>13029</v>
      </c>
      <c r="L238" s="147">
        <f>IFERROR(K238/I238-1,"-")</f>
        <v>2.148177185417488E-2</v>
      </c>
      <c r="M238" s="147">
        <f>IFERROR(K238/C238-1,"-")</f>
        <v>0.22706724430212843</v>
      </c>
    </row>
    <row r="239" spans="2:14" x14ac:dyDescent="0.25">
      <c r="B239" s="145" t="s">
        <v>165</v>
      </c>
      <c r="C239" s="146">
        <v>11318</v>
      </c>
      <c r="D239" s="147">
        <v>4.6412721893491105E-2</v>
      </c>
      <c r="E239" s="146">
        <v>1246</v>
      </c>
      <c r="F239" s="147">
        <f t="shared" si="40"/>
        <v>-0.88990987807033051</v>
      </c>
      <c r="G239" s="146">
        <v>11396</v>
      </c>
      <c r="H239" s="147">
        <f t="shared" si="40"/>
        <v>8.1460674157303377</v>
      </c>
      <c r="I239" s="146">
        <v>13438</v>
      </c>
      <c r="J239" s="147">
        <f t="shared" si="40"/>
        <v>0.17918567918567918</v>
      </c>
      <c r="K239" s="146">
        <v>15266</v>
      </c>
      <c r="L239" s="147">
        <f>IFERROR(K239/I239-1,"-")</f>
        <v>0.13603214764101801</v>
      </c>
      <c r="M239" s="147">
        <f>IFERROR(K239/C239-1,"-")</f>
        <v>0.34882488072097551</v>
      </c>
    </row>
    <row r="240" spans="2:14" x14ac:dyDescent="0.25">
      <c r="B240" s="145" t="s">
        <v>167</v>
      </c>
      <c r="C240" s="146">
        <v>13094</v>
      </c>
      <c r="D240" s="147">
        <v>1.9067631722313072E-2</v>
      </c>
      <c r="E240" s="146">
        <v>1322</v>
      </c>
      <c r="F240" s="147">
        <f t="shared" si="40"/>
        <v>-0.89903772720329922</v>
      </c>
      <c r="G240" s="146">
        <v>12656</v>
      </c>
      <c r="H240" s="147">
        <f t="shared" si="40"/>
        <v>8.5733736762481083</v>
      </c>
      <c r="I240" s="146">
        <v>14336</v>
      </c>
      <c r="J240" s="147">
        <f t="shared" si="40"/>
        <v>0.13274336283185839</v>
      </c>
      <c r="K240" s="146"/>
      <c r="L240" s="147"/>
      <c r="M240" s="147"/>
    </row>
    <row r="241" spans="2:14" ht="15.75" x14ac:dyDescent="0.25">
      <c r="B241" s="148" t="s">
        <v>127</v>
      </c>
      <c r="C241" s="149">
        <v>132707</v>
      </c>
      <c r="D241" s="150">
        <v>-2.058363346519454E-2</v>
      </c>
      <c r="E241" s="149">
        <v>36101</v>
      </c>
      <c r="F241" s="150">
        <f t="shared" si="40"/>
        <v>-0.72796461377319965</v>
      </c>
      <c r="G241" s="149">
        <v>74068</v>
      </c>
      <c r="H241" s="150">
        <f t="shared" si="40"/>
        <v>1.0516883188831336</v>
      </c>
      <c r="I241" s="149">
        <v>149766</v>
      </c>
      <c r="J241" s="150">
        <f t="shared" si="40"/>
        <v>1.0220068045579738</v>
      </c>
      <c r="K241" s="149">
        <v>140892</v>
      </c>
      <c r="L241" s="150">
        <v>4.0330798198331186E-2</v>
      </c>
      <c r="M241" s="150">
        <v>0.17789872338290991</v>
      </c>
    </row>
    <row r="242" spans="2:14" ht="6" customHeight="1" x14ac:dyDescent="0.25"/>
    <row r="243" spans="2:14" x14ac:dyDescent="0.25">
      <c r="B243" s="49" t="s">
        <v>109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4"/>
      <c r="I244" s="144"/>
      <c r="K244" s="49"/>
      <c r="M244" s="154"/>
    </row>
    <row r="246" spans="2:14" ht="48.75" customHeight="1" thickBot="1" x14ac:dyDescent="0.3">
      <c r="B246" s="315" t="s">
        <v>210</v>
      </c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  <c r="M246" s="315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53" t="str">
        <f>C248</f>
        <v>Irlanda</v>
      </c>
      <c r="C248" s="327" t="s">
        <v>213</v>
      </c>
      <c r="D248" s="328"/>
      <c r="E248" s="328"/>
      <c r="F248" s="328"/>
      <c r="G248" s="328"/>
      <c r="H248" s="328"/>
      <c r="I248" s="328"/>
      <c r="J248" s="328"/>
      <c r="K248" s="328"/>
      <c r="L248" s="328"/>
      <c r="M248" s="329"/>
    </row>
    <row r="249" spans="2:14" ht="22.5" thickTop="1" thickBot="1" x14ac:dyDescent="0.3">
      <c r="B249" s="13"/>
      <c r="C249" s="334">
        <f>2019</f>
        <v>2019</v>
      </c>
      <c r="D249" s="333"/>
      <c r="E249" s="330">
        <v>2020</v>
      </c>
      <c r="F249" s="333"/>
      <c r="G249" s="330">
        <v>2021</v>
      </c>
      <c r="H249" s="333"/>
      <c r="I249" s="330">
        <v>2022</v>
      </c>
      <c r="J249" s="333"/>
      <c r="K249" s="330">
        <v>2023</v>
      </c>
      <c r="L249" s="331"/>
      <c r="M249" s="332"/>
    </row>
    <row r="250" spans="2:14" ht="16.5" thickTop="1" thickBot="1" x14ac:dyDescent="0.3">
      <c r="B250" s="16"/>
      <c r="C250" s="141" t="s">
        <v>141</v>
      </c>
      <c r="D250" s="142" t="str">
        <f>CONCATENATE("var ",RIGHT(2019,2),"/",RIGHT(2018,2))</f>
        <v>var 19/18</v>
      </c>
      <c r="E250" s="143" t="s">
        <v>141</v>
      </c>
      <c r="F250" s="142" t="str">
        <f>CONCATENATE("var ",RIGHT(E249,2),"/",RIGHT(E249-1,2))</f>
        <v>var 20/19</v>
      </c>
      <c r="G250" s="143" t="s">
        <v>141</v>
      </c>
      <c r="H250" s="142" t="str">
        <f>CONCATENATE("var ",RIGHT(G249,2),"/",RIGHT(G249-1,2))</f>
        <v>var 21/20</v>
      </c>
      <c r="I250" s="143" t="s">
        <v>141</v>
      </c>
      <c r="J250" s="142" t="str">
        <f>CONCATENATE("var ",RIGHT(I249,2),"/",RIGHT(I249-1,2))</f>
        <v>var 22/21</v>
      </c>
      <c r="K250" s="143" t="s">
        <v>141</v>
      </c>
      <c r="L250" s="142" t="str">
        <f>CONCATENATE("var ",RIGHT(K249,2),"/",RIGHT(K249-1,2))</f>
        <v>var 23/22</v>
      </c>
      <c r="M250" s="142" t="str">
        <f>CONCATENATE("var ",RIGHT(K249,2),"/",RIGHT(2019,2))</f>
        <v>var 23/19</v>
      </c>
    </row>
    <row r="251" spans="2:14" x14ac:dyDescent="0.25">
      <c r="B251" s="145" t="s">
        <v>145</v>
      </c>
      <c r="C251" s="146">
        <v>7691</v>
      </c>
      <c r="D251" s="147">
        <v>6.4056447149972273E-2</v>
      </c>
      <c r="E251" s="146">
        <v>9139</v>
      </c>
      <c r="F251" s="147">
        <f t="shared" ref="F251:J263" si="43">IFERROR(E251/C251-1,"-")</f>
        <v>0.188272006241061</v>
      </c>
      <c r="G251" s="146">
        <v>975</v>
      </c>
      <c r="H251" s="147">
        <f t="shared" si="43"/>
        <v>-0.89331436699857747</v>
      </c>
      <c r="I251" s="146">
        <v>10700</v>
      </c>
      <c r="J251" s="147">
        <f t="shared" si="43"/>
        <v>9.9743589743589745</v>
      </c>
      <c r="K251" s="146">
        <v>12002</v>
      </c>
      <c r="L251" s="147">
        <f t="shared" ref="L251:L257" si="44">IFERROR(K251/I251-1,"-")</f>
        <v>0.12168224299065411</v>
      </c>
      <c r="M251" s="147">
        <f>K251/C251-1</f>
        <v>0.56052528929918077</v>
      </c>
    </row>
    <row r="252" spans="2:14" x14ac:dyDescent="0.25">
      <c r="B252" s="145" t="s">
        <v>147</v>
      </c>
      <c r="C252" s="146">
        <v>7497</v>
      </c>
      <c r="D252" s="147">
        <v>0.17803268384663729</v>
      </c>
      <c r="E252" s="146">
        <v>8888</v>
      </c>
      <c r="F252" s="147">
        <f t="shared" si="43"/>
        <v>0.18554088301987459</v>
      </c>
      <c r="G252" s="146">
        <v>704</v>
      </c>
      <c r="H252" s="147">
        <f t="shared" si="43"/>
        <v>-0.92079207920792083</v>
      </c>
      <c r="I252" s="146">
        <v>11614</v>
      </c>
      <c r="J252" s="147">
        <f t="shared" si="43"/>
        <v>15.49715909090909</v>
      </c>
      <c r="K252" s="146">
        <v>11268</v>
      </c>
      <c r="L252" s="147">
        <f t="shared" si="44"/>
        <v>-2.979163079042535E-2</v>
      </c>
      <c r="M252" s="147">
        <f>IFERROR(K252/C252-1,"-")</f>
        <v>0.50300120048019203</v>
      </c>
    </row>
    <row r="253" spans="2:14" x14ac:dyDescent="0.25">
      <c r="B253" s="145" t="s">
        <v>149</v>
      </c>
      <c r="C253" s="146">
        <v>8751</v>
      </c>
      <c r="D253" s="147">
        <v>6.5895249695493208E-2</v>
      </c>
      <c r="E253" s="146">
        <v>3029</v>
      </c>
      <c r="F253" s="147">
        <f t="shared" si="43"/>
        <v>-0.65386812935664496</v>
      </c>
      <c r="G253" s="146">
        <v>508</v>
      </c>
      <c r="H253" s="147">
        <f t="shared" si="43"/>
        <v>-0.83228788379002971</v>
      </c>
      <c r="I253" s="146">
        <v>12149</v>
      </c>
      <c r="J253" s="147">
        <f t="shared" si="43"/>
        <v>22.915354330708663</v>
      </c>
      <c r="K253" s="146">
        <v>12322</v>
      </c>
      <c r="L253" s="147">
        <f t="shared" si="44"/>
        <v>1.423985513210968E-2</v>
      </c>
      <c r="M253" s="147">
        <f t="shared" ref="M253:M257" si="45">IFERROR(K253/C253-1,"-")</f>
        <v>0.40806764941149587</v>
      </c>
    </row>
    <row r="254" spans="2:14" x14ac:dyDescent="0.25">
      <c r="B254" s="145" t="s">
        <v>151</v>
      </c>
      <c r="C254" s="146">
        <v>8831</v>
      </c>
      <c r="D254" s="147">
        <v>0.15212002609262876</v>
      </c>
      <c r="E254" s="146">
        <v>0</v>
      </c>
      <c r="F254" s="147">
        <f t="shared" si="43"/>
        <v>-1</v>
      </c>
      <c r="G254" s="146">
        <v>403</v>
      </c>
      <c r="H254" s="147" t="str">
        <f t="shared" si="43"/>
        <v>-</v>
      </c>
      <c r="I254" s="146">
        <v>11337</v>
      </c>
      <c r="J254" s="147">
        <f t="shared" si="43"/>
        <v>27.131513647642681</v>
      </c>
      <c r="K254" s="146">
        <v>12573</v>
      </c>
      <c r="L254" s="147">
        <f t="shared" si="44"/>
        <v>0.1090235512040223</v>
      </c>
      <c r="M254" s="147">
        <f t="shared" si="45"/>
        <v>0.42373457139621795</v>
      </c>
    </row>
    <row r="255" spans="2:14" x14ac:dyDescent="0.25">
      <c r="B255" s="145" t="s">
        <v>153</v>
      </c>
      <c r="C255" s="146">
        <v>9736</v>
      </c>
      <c r="D255" s="147">
        <v>9.2091979809310054E-2</v>
      </c>
      <c r="E255" s="146">
        <v>0</v>
      </c>
      <c r="F255" s="147">
        <f t="shared" si="43"/>
        <v>-1</v>
      </c>
      <c r="G255" s="146">
        <v>370</v>
      </c>
      <c r="H255" s="147" t="str">
        <f t="shared" si="43"/>
        <v>-</v>
      </c>
      <c r="I255" s="146">
        <v>10696</v>
      </c>
      <c r="J255" s="147">
        <f t="shared" si="43"/>
        <v>27.908108108108109</v>
      </c>
      <c r="K255" s="146">
        <v>12097</v>
      </c>
      <c r="L255" s="147">
        <f t="shared" si="44"/>
        <v>0.130983545250561</v>
      </c>
      <c r="M255" s="147">
        <f t="shared" si="45"/>
        <v>0.24250205423171733</v>
      </c>
    </row>
    <row r="256" spans="2:14" x14ac:dyDescent="0.25">
      <c r="B256" s="145" t="s">
        <v>155</v>
      </c>
      <c r="C256" s="146">
        <v>10998</v>
      </c>
      <c r="D256" s="147">
        <v>4.4752945474473282E-3</v>
      </c>
      <c r="E256" s="146">
        <v>8</v>
      </c>
      <c r="F256" s="147">
        <f t="shared" si="43"/>
        <v>-0.99927259501727583</v>
      </c>
      <c r="G256" s="146">
        <v>454</v>
      </c>
      <c r="H256" s="147">
        <f t="shared" si="43"/>
        <v>55.75</v>
      </c>
      <c r="I256" s="146">
        <v>11328</v>
      </c>
      <c r="J256" s="147">
        <f t="shared" si="43"/>
        <v>23.951541850220263</v>
      </c>
      <c r="K256" s="146">
        <v>13428</v>
      </c>
      <c r="L256" s="147">
        <f t="shared" si="44"/>
        <v>0.18538135593220328</v>
      </c>
      <c r="M256" s="147">
        <f t="shared" si="45"/>
        <v>0.22094926350245503</v>
      </c>
    </row>
    <row r="257" spans="2:14" x14ac:dyDescent="0.25">
      <c r="B257" s="145" t="s">
        <v>157</v>
      </c>
      <c r="C257" s="146">
        <v>11454</v>
      </c>
      <c r="D257" s="147">
        <v>9.8599654709380369E-2</v>
      </c>
      <c r="E257" s="146">
        <v>1045</v>
      </c>
      <c r="F257" s="147">
        <f t="shared" si="43"/>
        <v>-0.90876549676968743</v>
      </c>
      <c r="G257" s="146">
        <v>2072</v>
      </c>
      <c r="H257" s="147">
        <f t="shared" si="43"/>
        <v>0.98277511961722497</v>
      </c>
      <c r="I257" s="146">
        <v>12847</v>
      </c>
      <c r="J257" s="147">
        <f t="shared" si="43"/>
        <v>5.2002895752895757</v>
      </c>
      <c r="K257" s="146">
        <v>13987</v>
      </c>
      <c r="L257" s="147">
        <f t="shared" si="44"/>
        <v>8.8736670039697874E-2</v>
      </c>
      <c r="M257" s="147">
        <f t="shared" si="45"/>
        <v>0.2211454513707003</v>
      </c>
    </row>
    <row r="258" spans="2:14" x14ac:dyDescent="0.25">
      <c r="B258" s="145" t="s">
        <v>159</v>
      </c>
      <c r="C258" s="146">
        <v>10484</v>
      </c>
      <c r="D258" s="147">
        <v>0.1039275560703381</v>
      </c>
      <c r="E258" s="146">
        <v>996</v>
      </c>
      <c r="F258" s="147">
        <f t="shared" si="43"/>
        <v>-0.90499809233117134</v>
      </c>
      <c r="G258" s="146">
        <v>5546</v>
      </c>
      <c r="H258" s="147">
        <f t="shared" si="43"/>
        <v>4.5682730923694779</v>
      </c>
      <c r="I258" s="146">
        <v>11359</v>
      </c>
      <c r="J258" s="147">
        <f t="shared" si="43"/>
        <v>1.0481428056256763</v>
      </c>
      <c r="K258" s="146">
        <v>12434</v>
      </c>
      <c r="L258" s="147">
        <f>IFERROR(K258/I258-1,"-")</f>
        <v>9.463861255392203E-2</v>
      </c>
      <c r="M258" s="147">
        <f>IFERROR(K258/C258-1,"-")</f>
        <v>0.18599771079740557</v>
      </c>
    </row>
    <row r="259" spans="2:14" x14ac:dyDescent="0.25">
      <c r="B259" s="145" t="s">
        <v>161</v>
      </c>
      <c r="C259" s="146">
        <v>9714</v>
      </c>
      <c r="D259" s="147">
        <v>-5.034705249780036E-2</v>
      </c>
      <c r="E259" s="146">
        <v>687</v>
      </c>
      <c r="F259" s="147">
        <f t="shared" si="43"/>
        <v>-0.92927733168622606</v>
      </c>
      <c r="G259" s="146">
        <v>6742</v>
      </c>
      <c r="H259" s="147">
        <f t="shared" si="43"/>
        <v>8.8136826783114994</v>
      </c>
      <c r="I259" s="146">
        <v>10700</v>
      </c>
      <c r="J259" s="147">
        <f t="shared" si="43"/>
        <v>0.58706615247700977</v>
      </c>
      <c r="K259" s="146">
        <v>12810</v>
      </c>
      <c r="L259" s="147">
        <f>IFERROR(K259/I259-1,"-")</f>
        <v>0.19719626168224291</v>
      </c>
      <c r="M259" s="147">
        <f>IFERROR(K259/C259-1,"-")</f>
        <v>0.31871525633106845</v>
      </c>
    </row>
    <row r="260" spans="2:14" x14ac:dyDescent="0.25">
      <c r="B260" s="145" t="s">
        <v>163</v>
      </c>
      <c r="C260" s="146">
        <v>9752</v>
      </c>
      <c r="D260" s="147">
        <v>2.8149710068529288E-2</v>
      </c>
      <c r="E260" s="146">
        <v>746</v>
      </c>
      <c r="F260" s="147">
        <f t="shared" si="43"/>
        <v>-0.92350287120590646</v>
      </c>
      <c r="G260" s="146">
        <v>8432</v>
      </c>
      <c r="H260" s="147">
        <f t="shared" si="43"/>
        <v>10.302949061662199</v>
      </c>
      <c r="I260" s="146">
        <v>10652</v>
      </c>
      <c r="J260" s="147">
        <f t="shared" si="43"/>
        <v>0.26328273244781775</v>
      </c>
      <c r="K260" s="146">
        <v>13216</v>
      </c>
      <c r="L260" s="147">
        <f>IFERROR(K260/I260-1,"-")</f>
        <v>0.24070597070972588</v>
      </c>
      <c r="M260" s="147">
        <f>IFERROR(K260/C260-1,"-")</f>
        <v>0.35520918785890077</v>
      </c>
    </row>
    <row r="261" spans="2:14" x14ac:dyDescent="0.25">
      <c r="B261" s="145" t="s">
        <v>165</v>
      </c>
      <c r="C261" s="146">
        <v>8447</v>
      </c>
      <c r="D261" s="147">
        <v>0.21592054124082338</v>
      </c>
      <c r="E261" s="146">
        <v>1127</v>
      </c>
      <c r="F261" s="147">
        <f t="shared" si="43"/>
        <v>-0.86657985083461586</v>
      </c>
      <c r="G261" s="146">
        <v>8691</v>
      </c>
      <c r="H261" s="147">
        <f t="shared" si="43"/>
        <v>6.7116237799467617</v>
      </c>
      <c r="I261" s="146">
        <v>10849</v>
      </c>
      <c r="J261" s="147">
        <f t="shared" si="43"/>
        <v>0.24830284202048092</v>
      </c>
      <c r="K261" s="146">
        <v>14831</v>
      </c>
      <c r="L261" s="147">
        <f>IFERROR(K261/I261-1,"-")</f>
        <v>0.36703843672227854</v>
      </c>
      <c r="M261" s="147">
        <f>IFERROR(K261/C261-1,"-")</f>
        <v>0.75577127974428793</v>
      </c>
    </row>
    <row r="262" spans="2:14" x14ac:dyDescent="0.25">
      <c r="B262" s="145" t="s">
        <v>167</v>
      </c>
      <c r="C262" s="146">
        <v>7720</v>
      </c>
      <c r="D262" s="147">
        <v>6.1606160616061612E-2</v>
      </c>
      <c r="E262" s="146">
        <v>1549</v>
      </c>
      <c r="F262" s="147">
        <f t="shared" si="43"/>
        <v>-0.79935233160621766</v>
      </c>
      <c r="G262" s="146">
        <v>7818</v>
      </c>
      <c r="H262" s="147">
        <f t="shared" si="43"/>
        <v>4.0471271788250487</v>
      </c>
      <c r="I262" s="146">
        <v>10736</v>
      </c>
      <c r="J262" s="147">
        <f t="shared" si="43"/>
        <v>0.37324123816832944</v>
      </c>
      <c r="K262" s="146"/>
      <c r="L262" s="147"/>
      <c r="M262" s="147"/>
    </row>
    <row r="263" spans="2:14" ht="15.75" x14ac:dyDescent="0.25">
      <c r="B263" s="148" t="s">
        <v>127</v>
      </c>
      <c r="C263" s="149">
        <v>111075</v>
      </c>
      <c r="D263" s="150">
        <v>7.6443738067779821E-2</v>
      </c>
      <c r="E263" s="149">
        <v>27214</v>
      </c>
      <c r="F263" s="150">
        <f t="shared" si="43"/>
        <v>-0.75499437317128071</v>
      </c>
      <c r="G263" s="149">
        <v>42715</v>
      </c>
      <c r="H263" s="150">
        <f t="shared" si="43"/>
        <v>0.56959653119717801</v>
      </c>
      <c r="I263" s="149">
        <v>134967</v>
      </c>
      <c r="J263" s="150">
        <f t="shared" si="43"/>
        <v>2.1597097038511062</v>
      </c>
      <c r="K263" s="149">
        <v>140968</v>
      </c>
      <c r="L263" s="150">
        <v>0.13472482713654399</v>
      </c>
      <c r="M263" s="150">
        <v>0.36392046828890723</v>
      </c>
    </row>
    <row r="264" spans="2:14" ht="6" customHeight="1" x14ac:dyDescent="0.25"/>
    <row r="265" spans="2:14" x14ac:dyDescent="0.25">
      <c r="B265" s="49" t="s">
        <v>109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4"/>
    </row>
    <row r="268" spans="2:14" ht="48.75" customHeight="1" thickBot="1" x14ac:dyDescent="0.3">
      <c r="B268" s="315" t="s">
        <v>214</v>
      </c>
      <c r="C268" s="315"/>
      <c r="D268" s="315"/>
      <c r="E268" s="315"/>
      <c r="F268" s="315"/>
      <c r="G268" s="315"/>
      <c r="H268" s="315"/>
      <c r="I268" s="315"/>
      <c r="J268" s="315"/>
      <c r="K268" s="315"/>
      <c r="L268" s="315"/>
      <c r="M268" s="315"/>
      <c r="N268" s="1" t="s">
        <v>215</v>
      </c>
    </row>
    <row r="269" spans="2:14" ht="10.5" customHeight="1" thickBot="1" x14ac:dyDescent="0.3">
      <c r="B269" s="137"/>
      <c r="C269" s="138"/>
      <c r="D269" s="137"/>
      <c r="E269" s="137"/>
      <c r="F269" s="137"/>
      <c r="G269" s="137"/>
      <c r="H269" s="137"/>
      <c r="I269" s="137"/>
      <c r="J269" s="137"/>
      <c r="K269" s="4"/>
      <c r="L269" s="4"/>
      <c r="N269" s="1" t="s">
        <v>216</v>
      </c>
    </row>
    <row r="270" spans="2:14" ht="22.5" thickTop="1" thickBot="1" x14ac:dyDescent="0.3">
      <c r="B270" s="153" t="str">
        <f>C270</f>
        <v>Suiza</v>
      </c>
      <c r="C270" s="327" t="s">
        <v>217</v>
      </c>
      <c r="D270" s="328"/>
      <c r="E270" s="328"/>
      <c r="F270" s="328"/>
      <c r="G270" s="328"/>
      <c r="H270" s="328"/>
      <c r="I270" s="328"/>
      <c r="J270" s="328"/>
      <c r="K270" s="328"/>
      <c r="L270" s="328"/>
      <c r="M270" s="329"/>
    </row>
    <row r="271" spans="2:14" ht="22.5" thickTop="1" thickBot="1" x14ac:dyDescent="0.3">
      <c r="B271" s="13"/>
      <c r="C271" s="334">
        <f>2019</f>
        <v>2019</v>
      </c>
      <c r="D271" s="333"/>
      <c r="E271" s="330">
        <v>2020</v>
      </c>
      <c r="F271" s="333"/>
      <c r="G271" s="330">
        <v>2021</v>
      </c>
      <c r="H271" s="333"/>
      <c r="I271" s="330">
        <v>2022</v>
      </c>
      <c r="J271" s="333"/>
      <c r="K271" s="330">
        <v>2023</v>
      </c>
      <c r="L271" s="331"/>
      <c r="M271" s="332"/>
    </row>
    <row r="272" spans="2:14" ht="16.5" thickTop="1" thickBot="1" x14ac:dyDescent="0.3">
      <c r="B272" s="16"/>
      <c r="C272" s="141" t="s">
        <v>141</v>
      </c>
      <c r="D272" s="142" t="str">
        <f>CONCATENATE("var ",RIGHT(2019,2),"/",RIGHT(2018,2))</f>
        <v>var 19/18</v>
      </c>
      <c r="E272" s="143" t="s">
        <v>141</v>
      </c>
      <c r="F272" s="142" t="str">
        <f>CONCATENATE("var ",RIGHT(E271,2),"/",RIGHT(E271-1,2))</f>
        <v>var 20/19</v>
      </c>
      <c r="G272" s="143" t="s">
        <v>141</v>
      </c>
      <c r="H272" s="142" t="str">
        <f>CONCATENATE("var ",RIGHT(G271,2),"/",RIGHT(G271-1,2))</f>
        <v>var 21/20</v>
      </c>
      <c r="I272" s="143" t="s">
        <v>141</v>
      </c>
      <c r="J272" s="142" t="str">
        <f>CONCATENATE("var ",RIGHT(I271,2),"/",RIGHT(I271-1,2))</f>
        <v>var 22/21</v>
      </c>
      <c r="K272" s="143" t="s">
        <v>141</v>
      </c>
      <c r="L272" s="142" t="str">
        <f>CONCATENATE("var ",RIGHT(K271,2),"/",RIGHT(K271-1,2))</f>
        <v>var 23/22</v>
      </c>
      <c r="M272" s="142" t="str">
        <f>CONCATENATE("var ",RIGHT(K271,2),"/",RIGHT(2019,2))</f>
        <v>var 23/19</v>
      </c>
    </row>
    <row r="273" spans="2:13" x14ac:dyDescent="0.25">
      <c r="B273" s="145" t="s">
        <v>145</v>
      </c>
      <c r="C273" s="146">
        <v>3107</v>
      </c>
      <c r="D273" s="147">
        <v>-7.9407407407407371E-2</v>
      </c>
      <c r="E273" s="146">
        <v>3295</v>
      </c>
      <c r="F273" s="147">
        <f t="shared" ref="F273:J285" si="46">IFERROR(E273/C273-1,"-")</f>
        <v>6.0508529127776045E-2</v>
      </c>
      <c r="G273" s="146">
        <v>606</v>
      </c>
      <c r="H273" s="147">
        <f t="shared" si="46"/>
        <v>-0.81608497723823969</v>
      </c>
      <c r="I273" s="146">
        <v>2310</v>
      </c>
      <c r="J273" s="147">
        <f t="shared" si="46"/>
        <v>2.8118811881188117</v>
      </c>
      <c r="K273" s="146">
        <v>3770</v>
      </c>
      <c r="L273" s="147">
        <f t="shared" ref="L273:L279" si="47">IFERROR(K273/I273-1,"-")</f>
        <v>0.63203463203463195</v>
      </c>
      <c r="M273" s="147">
        <f>K273/C273-1</f>
        <v>0.21338912133891208</v>
      </c>
    </row>
    <row r="274" spans="2:13" x14ac:dyDescent="0.25">
      <c r="B274" s="145" t="s">
        <v>147</v>
      </c>
      <c r="C274" s="146">
        <v>3118</v>
      </c>
      <c r="D274" s="147">
        <v>-0.1011818968002306</v>
      </c>
      <c r="E274" s="146">
        <v>3745</v>
      </c>
      <c r="F274" s="147">
        <f t="shared" si="46"/>
        <v>0.20109044259140485</v>
      </c>
      <c r="G274" s="146">
        <v>447</v>
      </c>
      <c r="H274" s="147">
        <f t="shared" si="46"/>
        <v>-0.88064085447263019</v>
      </c>
      <c r="I274" s="146">
        <v>3187</v>
      </c>
      <c r="J274" s="147">
        <f t="shared" si="46"/>
        <v>6.1297539149888145</v>
      </c>
      <c r="K274" s="146">
        <v>4064</v>
      </c>
      <c r="L274" s="147">
        <f t="shared" si="47"/>
        <v>0.27518042045811097</v>
      </c>
      <c r="M274" s="147">
        <f>IFERROR(K274/C274-1,"-")</f>
        <v>0.30339961513790881</v>
      </c>
    </row>
    <row r="275" spans="2:13" x14ac:dyDescent="0.25">
      <c r="B275" s="145" t="s">
        <v>149</v>
      </c>
      <c r="C275" s="146">
        <v>3225</v>
      </c>
      <c r="D275" s="147">
        <v>-0.10936205468102733</v>
      </c>
      <c r="E275" s="146">
        <v>1063</v>
      </c>
      <c r="F275" s="147">
        <f t="shared" si="46"/>
        <v>-0.67038759689922478</v>
      </c>
      <c r="G275" s="146">
        <v>728</v>
      </c>
      <c r="H275" s="147">
        <f t="shared" si="46"/>
        <v>-0.31514581373471307</v>
      </c>
      <c r="I275" s="146">
        <v>3118</v>
      </c>
      <c r="J275" s="147">
        <f t="shared" si="46"/>
        <v>3.2829670329670328</v>
      </c>
      <c r="K275" s="146">
        <v>3614</v>
      </c>
      <c r="L275" s="147">
        <f t="shared" si="47"/>
        <v>0.15907633098139828</v>
      </c>
      <c r="M275" s="147">
        <f t="shared" ref="M275:M279" si="48">IFERROR(K275/C275-1,"-")</f>
        <v>0.12062015503875978</v>
      </c>
    </row>
    <row r="276" spans="2:13" x14ac:dyDescent="0.25">
      <c r="B276" s="145" t="s">
        <v>151</v>
      </c>
      <c r="C276" s="146">
        <v>3756</v>
      </c>
      <c r="D276" s="147">
        <v>-0.2137324680761985</v>
      </c>
      <c r="E276" s="146">
        <v>0</v>
      </c>
      <c r="F276" s="147">
        <f t="shared" si="46"/>
        <v>-1</v>
      </c>
      <c r="G276" s="146">
        <v>2190</v>
      </c>
      <c r="H276" s="147" t="str">
        <f t="shared" si="46"/>
        <v>-</v>
      </c>
      <c r="I276" s="146">
        <v>4876</v>
      </c>
      <c r="J276" s="147">
        <f t="shared" si="46"/>
        <v>1.22648401826484</v>
      </c>
      <c r="K276" s="146">
        <v>5655</v>
      </c>
      <c r="L276" s="147">
        <f t="shared" si="47"/>
        <v>0.1597621000820344</v>
      </c>
      <c r="M276" s="147">
        <f t="shared" si="48"/>
        <v>0.50559105431309903</v>
      </c>
    </row>
    <row r="277" spans="2:13" x14ac:dyDescent="0.25">
      <c r="B277" s="145" t="s">
        <v>153</v>
      </c>
      <c r="C277" s="146">
        <v>2844</v>
      </c>
      <c r="D277" s="147">
        <v>-0.17277486910994766</v>
      </c>
      <c r="E277" s="146">
        <v>2</v>
      </c>
      <c r="F277" s="147">
        <f t="shared" si="46"/>
        <v>-0.9992967651195499</v>
      </c>
      <c r="G277" s="146">
        <v>2629</v>
      </c>
      <c r="H277" s="147">
        <f t="shared" si="46"/>
        <v>1313.5</v>
      </c>
      <c r="I277" s="146">
        <v>3214</v>
      </c>
      <c r="J277" s="147">
        <f t="shared" si="46"/>
        <v>0.2225180677063523</v>
      </c>
      <c r="K277" s="146">
        <v>3598</v>
      </c>
      <c r="L277" s="147">
        <f t="shared" si="47"/>
        <v>0.11947728686994408</v>
      </c>
      <c r="M277" s="147">
        <f t="shared" si="48"/>
        <v>0.26511954992967657</v>
      </c>
    </row>
    <row r="278" spans="2:13" x14ac:dyDescent="0.25">
      <c r="B278" s="145" t="s">
        <v>155</v>
      </c>
      <c r="C278" s="146">
        <v>2651</v>
      </c>
      <c r="D278" s="147">
        <v>-0.12392597488433577</v>
      </c>
      <c r="E278" s="146">
        <v>6</v>
      </c>
      <c r="F278" s="147">
        <f t="shared" si="46"/>
        <v>-0.99773670313089402</v>
      </c>
      <c r="G278" s="146">
        <v>1576</v>
      </c>
      <c r="H278" s="147">
        <f t="shared" si="46"/>
        <v>261.66666666666669</v>
      </c>
      <c r="I278" s="146">
        <v>2624</v>
      </c>
      <c r="J278" s="147">
        <f t="shared" si="46"/>
        <v>0.66497461928934021</v>
      </c>
      <c r="K278" s="146">
        <v>2771</v>
      </c>
      <c r="L278" s="147">
        <f t="shared" si="47"/>
        <v>5.6021341463414531E-2</v>
      </c>
      <c r="M278" s="147">
        <f t="shared" si="48"/>
        <v>4.5265937382120036E-2</v>
      </c>
    </row>
    <row r="279" spans="2:13" x14ac:dyDescent="0.25">
      <c r="B279" s="145" t="s">
        <v>157</v>
      </c>
      <c r="C279" s="146">
        <v>3745</v>
      </c>
      <c r="D279" s="147">
        <v>-0.22108985024958405</v>
      </c>
      <c r="E279" s="146">
        <v>1073</v>
      </c>
      <c r="F279" s="147">
        <f t="shared" si="46"/>
        <v>-0.71348464619492658</v>
      </c>
      <c r="G279" s="146">
        <v>3037</v>
      </c>
      <c r="H279" s="147">
        <f t="shared" si="46"/>
        <v>1.8303821062441754</v>
      </c>
      <c r="I279" s="146">
        <v>4059</v>
      </c>
      <c r="J279" s="147">
        <f t="shared" si="46"/>
        <v>0.33651629897925583</v>
      </c>
      <c r="K279" s="146">
        <v>4213</v>
      </c>
      <c r="L279" s="147">
        <f t="shared" si="47"/>
        <v>3.7940379403794022E-2</v>
      </c>
      <c r="M279" s="147">
        <f t="shared" si="48"/>
        <v>0.12496662216288379</v>
      </c>
    </row>
    <row r="280" spans="2:13" x14ac:dyDescent="0.25">
      <c r="B280" s="145" t="s">
        <v>159</v>
      </c>
      <c r="C280" s="146">
        <v>2055</v>
      </c>
      <c r="D280" s="147">
        <v>-0.1960093896713615</v>
      </c>
      <c r="E280" s="146">
        <v>544</v>
      </c>
      <c r="F280" s="147">
        <f t="shared" si="46"/>
        <v>-0.73527980535279802</v>
      </c>
      <c r="G280" s="146">
        <v>2397</v>
      </c>
      <c r="H280" s="147">
        <f t="shared" si="46"/>
        <v>3.40625</v>
      </c>
      <c r="I280" s="146">
        <v>2470</v>
      </c>
      <c r="J280" s="147">
        <f t="shared" si="46"/>
        <v>3.0454735085523543E-2</v>
      </c>
      <c r="K280" s="146">
        <v>2547</v>
      </c>
      <c r="L280" s="147">
        <f>IFERROR(K280/I280-1,"-")</f>
        <v>3.1174089068825905E-2</v>
      </c>
      <c r="M280" s="147">
        <f>IFERROR(K280/C280-1,"-")</f>
        <v>0.23941605839416069</v>
      </c>
    </row>
    <row r="281" spans="2:13" x14ac:dyDescent="0.25">
      <c r="B281" s="145" t="s">
        <v>161</v>
      </c>
      <c r="C281" s="146">
        <v>3514</v>
      </c>
      <c r="D281" s="147">
        <v>-0.11396873424104892</v>
      </c>
      <c r="E281" s="146">
        <v>448</v>
      </c>
      <c r="F281" s="147">
        <f t="shared" si="46"/>
        <v>-0.87250996015936255</v>
      </c>
      <c r="G281" s="146">
        <v>2864</v>
      </c>
      <c r="H281" s="147">
        <f t="shared" si="46"/>
        <v>5.3928571428571432</v>
      </c>
      <c r="I281" s="146">
        <v>3329</v>
      </c>
      <c r="J281" s="147">
        <f t="shared" si="46"/>
        <v>0.16236033519553073</v>
      </c>
      <c r="K281" s="146">
        <v>3612</v>
      </c>
      <c r="L281" s="147">
        <f>IFERROR(K281/I281-1,"-")</f>
        <v>8.5010513667768128E-2</v>
      </c>
      <c r="M281" s="147">
        <f>IFERROR(K281/C281-1,"-")</f>
        <v>2.7888446215139417E-2</v>
      </c>
    </row>
    <row r="282" spans="2:13" x14ac:dyDescent="0.25">
      <c r="B282" s="145" t="s">
        <v>163</v>
      </c>
      <c r="C282" s="146">
        <v>5742</v>
      </c>
      <c r="D282" s="147">
        <v>-0.11743006455579463</v>
      </c>
      <c r="E282" s="146">
        <v>279</v>
      </c>
      <c r="F282" s="147">
        <f t="shared" si="46"/>
        <v>-0.95141065830721006</v>
      </c>
      <c r="G282" s="146">
        <v>6899</v>
      </c>
      <c r="H282" s="147">
        <f t="shared" si="46"/>
        <v>23.727598566308245</v>
      </c>
      <c r="I282" s="146">
        <v>6025</v>
      </c>
      <c r="J282" s="147">
        <f t="shared" si="46"/>
        <v>-0.12668502681548055</v>
      </c>
      <c r="K282" s="146">
        <v>6579</v>
      </c>
      <c r="L282" s="147">
        <f>IFERROR(K282/I282-1,"-")</f>
        <v>9.1950207468879608E-2</v>
      </c>
      <c r="M282" s="147">
        <f>IFERROR(K282/C282-1,"-")</f>
        <v>0.14576802507836994</v>
      </c>
    </row>
    <row r="283" spans="2:13" x14ac:dyDescent="0.25">
      <c r="B283" s="145" t="s">
        <v>165</v>
      </c>
      <c r="C283" s="146">
        <v>4511</v>
      </c>
      <c r="D283" s="147">
        <v>4.0599769319492607E-2</v>
      </c>
      <c r="E283" s="146">
        <v>592</v>
      </c>
      <c r="F283" s="147">
        <f t="shared" si="46"/>
        <v>-0.86876524052316562</v>
      </c>
      <c r="G283" s="146">
        <v>4904</v>
      </c>
      <c r="H283" s="147">
        <f t="shared" si="46"/>
        <v>7.2837837837837842</v>
      </c>
      <c r="I283" s="146">
        <v>5025</v>
      </c>
      <c r="J283" s="147">
        <f t="shared" si="46"/>
        <v>2.4673735725938117E-2</v>
      </c>
      <c r="K283" s="146">
        <v>5206</v>
      </c>
      <c r="L283" s="147">
        <f>IFERROR(K283/I283-1,"-")</f>
        <v>3.6019900497512358E-2</v>
      </c>
      <c r="M283" s="147">
        <f>IFERROR(K283/C283-1,"-")</f>
        <v>0.15406783418310788</v>
      </c>
    </row>
    <row r="284" spans="2:13" x14ac:dyDescent="0.25">
      <c r="B284" s="145" t="s">
        <v>167</v>
      </c>
      <c r="C284" s="146">
        <v>3559</v>
      </c>
      <c r="D284" s="147">
        <v>2.1526980482204472E-2</v>
      </c>
      <c r="E284" s="146">
        <v>847</v>
      </c>
      <c r="F284" s="147">
        <f t="shared" si="46"/>
        <v>-0.76201180106771571</v>
      </c>
      <c r="G284" s="146">
        <v>2948</v>
      </c>
      <c r="H284" s="147">
        <f t="shared" si="46"/>
        <v>2.4805194805194803</v>
      </c>
      <c r="I284" s="146">
        <v>3989</v>
      </c>
      <c r="J284" s="147">
        <f t="shared" si="46"/>
        <v>0.35312075983717772</v>
      </c>
      <c r="K284" s="146"/>
      <c r="L284" s="147"/>
      <c r="M284" s="147"/>
    </row>
    <row r="285" spans="2:13" ht="15.75" x14ac:dyDescent="0.25">
      <c r="B285" s="148" t="s">
        <v>127</v>
      </c>
      <c r="C285" s="149">
        <v>41827</v>
      </c>
      <c r="D285" s="150">
        <v>-0.11684719494943097</v>
      </c>
      <c r="E285" s="149">
        <v>11898</v>
      </c>
      <c r="F285" s="150">
        <f t="shared" si="46"/>
        <v>-0.7155425921055778</v>
      </c>
      <c r="G285" s="149">
        <v>31225</v>
      </c>
      <c r="H285" s="150">
        <f t="shared" si="46"/>
        <v>1.6243906538914104</v>
      </c>
      <c r="I285" s="149">
        <v>44226</v>
      </c>
      <c r="J285" s="150">
        <f t="shared" si="46"/>
        <v>0.41636509207365902</v>
      </c>
      <c r="K285" s="149">
        <v>45629</v>
      </c>
      <c r="L285" s="150">
        <v>0.13400601436488802</v>
      </c>
      <c r="M285" s="150">
        <v>0.19235392495035009</v>
      </c>
    </row>
    <row r="286" spans="2:13" ht="6" customHeight="1" x14ac:dyDescent="0.25"/>
    <row r="287" spans="2:13" x14ac:dyDescent="0.25">
      <c r="B287" s="49" t="s">
        <v>109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4"/>
      <c r="I288" s="144"/>
      <c r="L288" s="123"/>
    </row>
    <row r="290" spans="2:14" ht="48.75" customHeight="1" thickBot="1" x14ac:dyDescent="0.3">
      <c r="B290" s="315" t="s">
        <v>218</v>
      </c>
      <c r="C290" s="315"/>
      <c r="D290" s="315"/>
      <c r="E290" s="315"/>
      <c r="F290" s="315"/>
      <c r="G290" s="315"/>
      <c r="H290" s="315"/>
      <c r="I290" s="315"/>
      <c r="J290" s="315"/>
      <c r="K290" s="315"/>
      <c r="L290" s="315"/>
      <c r="M290" s="315"/>
      <c r="N290" s="1" t="s">
        <v>219</v>
      </c>
    </row>
    <row r="291" spans="2:14" ht="10.5" customHeight="1" thickBot="1" x14ac:dyDescent="0.3">
      <c r="B291" s="137"/>
      <c r="C291" s="138"/>
      <c r="D291" s="137"/>
      <c r="E291" s="137"/>
      <c r="F291" s="137"/>
      <c r="G291" s="137"/>
      <c r="H291" s="137"/>
      <c r="I291" s="137"/>
      <c r="J291" s="137"/>
      <c r="K291" s="4"/>
      <c r="L291" s="4"/>
      <c r="N291" s="1" t="s">
        <v>220</v>
      </c>
    </row>
    <row r="292" spans="2:14" ht="22.5" thickTop="1" thickBot="1" x14ac:dyDescent="0.3">
      <c r="B292" s="153" t="str">
        <f>C292</f>
        <v>Austria</v>
      </c>
      <c r="C292" s="327" t="s">
        <v>221</v>
      </c>
      <c r="D292" s="328"/>
      <c r="E292" s="328"/>
      <c r="F292" s="328"/>
      <c r="G292" s="328"/>
      <c r="H292" s="328"/>
      <c r="I292" s="328"/>
      <c r="J292" s="328"/>
      <c r="K292" s="328"/>
      <c r="L292" s="328"/>
      <c r="M292" s="329"/>
    </row>
    <row r="293" spans="2:14" ht="22.5" thickTop="1" thickBot="1" x14ac:dyDescent="0.3">
      <c r="B293" s="13"/>
      <c r="C293" s="334">
        <f>2019</f>
        <v>2019</v>
      </c>
      <c r="D293" s="333"/>
      <c r="E293" s="330">
        <v>2020</v>
      </c>
      <c r="F293" s="333"/>
      <c r="G293" s="330">
        <v>2021</v>
      </c>
      <c r="H293" s="333"/>
      <c r="I293" s="330">
        <v>2022</v>
      </c>
      <c r="J293" s="333"/>
      <c r="K293" s="330">
        <v>2023</v>
      </c>
      <c r="L293" s="331"/>
      <c r="M293" s="332"/>
    </row>
    <row r="294" spans="2:14" ht="16.5" thickTop="1" thickBot="1" x14ac:dyDescent="0.3">
      <c r="B294" s="16"/>
      <c r="C294" s="141" t="s">
        <v>141</v>
      </c>
      <c r="D294" s="142" t="str">
        <f>CONCATENATE("var ",RIGHT(2019,2),"/",RIGHT(2018,2))</f>
        <v>var 19/18</v>
      </c>
      <c r="E294" s="143" t="s">
        <v>141</v>
      </c>
      <c r="F294" s="142" t="str">
        <f>CONCATENATE("var ",RIGHT(E293,2),"/",RIGHT(E293-1,2))</f>
        <v>var 20/19</v>
      </c>
      <c r="G294" s="143" t="s">
        <v>141</v>
      </c>
      <c r="H294" s="142" t="str">
        <f>CONCATENATE("var ",RIGHT(G293,2),"/",RIGHT(G293-1,2))</f>
        <v>var 21/20</v>
      </c>
      <c r="I294" s="143" t="s">
        <v>141</v>
      </c>
      <c r="J294" s="142" t="str">
        <f>CONCATENATE("var ",RIGHT(I293,2),"/",RIGHT(I293-1,2))</f>
        <v>var 22/21</v>
      </c>
      <c r="K294" s="143" t="s">
        <v>141</v>
      </c>
      <c r="L294" s="142" t="str">
        <f>CONCATENATE("var ",RIGHT(K293,2),"/",RIGHT(K293-1,2))</f>
        <v>var 23/22</v>
      </c>
      <c r="M294" s="142" t="str">
        <f>CONCATENATE("var ",RIGHT(K293,2),"/",RIGHT(2019,2))</f>
        <v>var 23/19</v>
      </c>
    </row>
    <row r="295" spans="2:14" x14ac:dyDescent="0.25">
      <c r="B295" s="145" t="s">
        <v>145</v>
      </c>
      <c r="C295" s="146">
        <v>2768</v>
      </c>
      <c r="D295" s="147">
        <v>0.13489134891348908</v>
      </c>
      <c r="E295" s="146">
        <v>2947</v>
      </c>
      <c r="F295" s="147">
        <f t="shared" ref="F295:J307" si="49">IFERROR(E295/C295-1,"-")</f>
        <v>6.4667630057803516E-2</v>
      </c>
      <c r="G295" s="146">
        <v>348</v>
      </c>
      <c r="H295" s="147">
        <f t="shared" si="49"/>
        <v>-0.88191381065490326</v>
      </c>
      <c r="I295" s="146">
        <v>2305</v>
      </c>
      <c r="J295" s="147">
        <f t="shared" si="49"/>
        <v>5.6235632183908049</v>
      </c>
      <c r="K295" s="146">
        <v>2843</v>
      </c>
      <c r="L295" s="147">
        <f t="shared" ref="L295:L301" si="50">IFERROR(K295/I295-1,"-")</f>
        <v>0.23340563991323204</v>
      </c>
      <c r="M295" s="147">
        <f>K295/C295-1</f>
        <v>2.7095375722543391E-2</v>
      </c>
    </row>
    <row r="296" spans="2:14" x14ac:dyDescent="0.25">
      <c r="B296" s="145" t="s">
        <v>147</v>
      </c>
      <c r="C296" s="146">
        <v>2872</v>
      </c>
      <c r="D296" s="147">
        <v>0.14650698602794421</v>
      </c>
      <c r="E296" s="146">
        <v>2785</v>
      </c>
      <c r="F296" s="147">
        <f t="shared" si="49"/>
        <v>-3.0292479108635084E-2</v>
      </c>
      <c r="G296" s="146">
        <v>314</v>
      </c>
      <c r="H296" s="147">
        <f t="shared" si="49"/>
        <v>-0.88725314183123882</v>
      </c>
      <c r="I296" s="146">
        <v>2627</v>
      </c>
      <c r="J296" s="147">
        <f t="shared" si="49"/>
        <v>7.3662420382165603</v>
      </c>
      <c r="K296" s="146">
        <v>3197</v>
      </c>
      <c r="L296" s="147">
        <f t="shared" si="50"/>
        <v>0.21697754092120292</v>
      </c>
      <c r="M296" s="147">
        <f>IFERROR(K296/C296-1,"-")</f>
        <v>0.11316155988857934</v>
      </c>
    </row>
    <row r="297" spans="2:14" x14ac:dyDescent="0.25">
      <c r="B297" s="145" t="s">
        <v>149</v>
      </c>
      <c r="C297" s="146">
        <v>2378</v>
      </c>
      <c r="D297" s="147">
        <v>-3.1758957654723141E-2</v>
      </c>
      <c r="E297" s="146">
        <v>713</v>
      </c>
      <c r="F297" s="147">
        <f t="shared" si="49"/>
        <v>-0.70016820857863749</v>
      </c>
      <c r="G297" s="146">
        <v>443</v>
      </c>
      <c r="H297" s="147">
        <f t="shared" si="49"/>
        <v>-0.37868162692847129</v>
      </c>
      <c r="I297" s="146">
        <v>2006</v>
      </c>
      <c r="J297" s="147">
        <f t="shared" si="49"/>
        <v>3.5282167042889387</v>
      </c>
      <c r="K297" s="146">
        <v>2123</v>
      </c>
      <c r="L297" s="147">
        <f t="shared" si="50"/>
        <v>5.8325024925224289E-2</v>
      </c>
      <c r="M297" s="147">
        <f t="shared" ref="M297:M301" si="51">IFERROR(K297/C297-1,"-")</f>
        <v>-0.10723296888141298</v>
      </c>
    </row>
    <row r="298" spans="2:14" x14ac:dyDescent="0.25">
      <c r="B298" s="145" t="s">
        <v>151</v>
      </c>
      <c r="C298" s="146">
        <v>2304</v>
      </c>
      <c r="D298" s="147">
        <v>0.25149375339489399</v>
      </c>
      <c r="E298" s="146">
        <v>0</v>
      </c>
      <c r="F298" s="147">
        <f t="shared" si="49"/>
        <v>-1</v>
      </c>
      <c r="G298" s="146">
        <v>468</v>
      </c>
      <c r="H298" s="147" t="str">
        <f t="shared" si="49"/>
        <v>-</v>
      </c>
      <c r="I298" s="146">
        <v>2278</v>
      </c>
      <c r="J298" s="147">
        <f t="shared" si="49"/>
        <v>3.8675213675213671</v>
      </c>
      <c r="K298" s="146">
        <v>2553</v>
      </c>
      <c r="L298" s="147">
        <f t="shared" si="50"/>
        <v>0.12071992976294998</v>
      </c>
      <c r="M298" s="147">
        <f t="shared" si="51"/>
        <v>0.10807291666666674</v>
      </c>
    </row>
    <row r="299" spans="2:14" x14ac:dyDescent="0.25">
      <c r="B299" s="145" t="s">
        <v>153</v>
      </c>
      <c r="C299" s="146">
        <v>1548</v>
      </c>
      <c r="D299" s="147">
        <v>-0.57449147883452445</v>
      </c>
      <c r="E299" s="146">
        <v>0</v>
      </c>
      <c r="F299" s="147">
        <f t="shared" si="49"/>
        <v>-1</v>
      </c>
      <c r="G299" s="146">
        <v>605</v>
      </c>
      <c r="H299" s="147" t="str">
        <f t="shared" si="49"/>
        <v>-</v>
      </c>
      <c r="I299" s="146">
        <v>1430</v>
      </c>
      <c r="J299" s="147">
        <f t="shared" si="49"/>
        <v>1.3636363636363638</v>
      </c>
      <c r="K299" s="146">
        <v>1515</v>
      </c>
      <c r="L299" s="147">
        <f t="shared" si="50"/>
        <v>5.9440559440559371E-2</v>
      </c>
      <c r="M299" s="147">
        <f t="shared" si="51"/>
        <v>-2.1317829457364379E-2</v>
      </c>
    </row>
    <row r="300" spans="2:14" x14ac:dyDescent="0.25">
      <c r="B300" s="145" t="s">
        <v>155</v>
      </c>
      <c r="C300" s="146">
        <v>1591</v>
      </c>
      <c r="D300" s="147">
        <v>-0.13249727371864772</v>
      </c>
      <c r="E300" s="146">
        <v>6</v>
      </c>
      <c r="F300" s="147">
        <f t="shared" si="49"/>
        <v>-0.99622878692646133</v>
      </c>
      <c r="G300" s="146">
        <v>496</v>
      </c>
      <c r="H300" s="147">
        <f t="shared" si="49"/>
        <v>81.666666666666671</v>
      </c>
      <c r="I300" s="146">
        <v>1236</v>
      </c>
      <c r="J300" s="147">
        <f t="shared" si="49"/>
        <v>1.4919354838709675</v>
      </c>
      <c r="K300" s="146">
        <v>1536</v>
      </c>
      <c r="L300" s="147">
        <f t="shared" si="50"/>
        <v>0.24271844660194164</v>
      </c>
      <c r="M300" s="147">
        <f t="shared" si="51"/>
        <v>-3.4569453174104314E-2</v>
      </c>
    </row>
    <row r="301" spans="2:14" x14ac:dyDescent="0.25">
      <c r="B301" s="145" t="s">
        <v>157</v>
      </c>
      <c r="C301" s="146">
        <v>2514</v>
      </c>
      <c r="D301" s="147">
        <v>3.3717105263157965E-2</v>
      </c>
      <c r="E301" s="146">
        <v>270</v>
      </c>
      <c r="F301" s="147">
        <f t="shared" si="49"/>
        <v>-0.89260143198090691</v>
      </c>
      <c r="G301" s="146">
        <v>1542</v>
      </c>
      <c r="H301" s="147">
        <f t="shared" si="49"/>
        <v>4.7111111111111112</v>
      </c>
      <c r="I301" s="146">
        <v>2676</v>
      </c>
      <c r="J301" s="147">
        <f t="shared" si="49"/>
        <v>0.7354085603112841</v>
      </c>
      <c r="K301" s="146">
        <v>2560</v>
      </c>
      <c r="L301" s="147">
        <f t="shared" si="50"/>
        <v>-4.3348281016442503E-2</v>
      </c>
      <c r="M301" s="147">
        <f t="shared" si="51"/>
        <v>1.8297533810660349E-2</v>
      </c>
    </row>
    <row r="302" spans="2:14" x14ac:dyDescent="0.25">
      <c r="B302" s="145" t="s">
        <v>159</v>
      </c>
      <c r="C302" s="146">
        <v>2317</v>
      </c>
      <c r="D302" s="147">
        <v>2.7039007092198641E-2</v>
      </c>
      <c r="E302" s="146">
        <v>259</v>
      </c>
      <c r="F302" s="147">
        <f t="shared" si="49"/>
        <v>-0.88821752265861031</v>
      </c>
      <c r="G302" s="146">
        <v>1373</v>
      </c>
      <c r="H302" s="147">
        <f t="shared" si="49"/>
        <v>4.301158301158301</v>
      </c>
      <c r="I302" s="146">
        <v>1975</v>
      </c>
      <c r="J302" s="147">
        <f t="shared" si="49"/>
        <v>0.43845593590677345</v>
      </c>
      <c r="K302" s="146">
        <v>2266</v>
      </c>
      <c r="L302" s="147">
        <f>IFERROR(K302/I302-1,"-")</f>
        <v>0.14734177215189881</v>
      </c>
      <c r="M302" s="147">
        <f>IFERROR(K302/C302-1,"-")</f>
        <v>-2.2011221406991854E-2</v>
      </c>
    </row>
    <row r="303" spans="2:14" x14ac:dyDescent="0.25">
      <c r="B303" s="145" t="s">
        <v>161</v>
      </c>
      <c r="C303" s="146">
        <v>1734</v>
      </c>
      <c r="D303" s="147">
        <v>-0.16272332206663442</v>
      </c>
      <c r="E303" s="146">
        <v>166</v>
      </c>
      <c r="F303" s="147">
        <f t="shared" si="49"/>
        <v>-0.90426758938869667</v>
      </c>
      <c r="G303" s="146">
        <v>1296</v>
      </c>
      <c r="H303" s="147">
        <f t="shared" si="49"/>
        <v>6.8072289156626509</v>
      </c>
      <c r="I303" s="146">
        <v>1443</v>
      </c>
      <c r="J303" s="147">
        <f t="shared" si="49"/>
        <v>0.11342592592592582</v>
      </c>
      <c r="K303" s="146">
        <v>1768</v>
      </c>
      <c r="L303" s="147">
        <f>IFERROR(K303/I303-1,"-")</f>
        <v>0.22522522522522515</v>
      </c>
      <c r="M303" s="147">
        <f>IFERROR(K303/C303-1,"-")</f>
        <v>1.9607843137254832E-2</v>
      </c>
    </row>
    <row r="304" spans="2:14" x14ac:dyDescent="0.25">
      <c r="B304" s="145" t="s">
        <v>163</v>
      </c>
      <c r="C304" s="146">
        <v>2116</v>
      </c>
      <c r="D304" s="147">
        <v>-0.15931664680174806</v>
      </c>
      <c r="E304" s="146">
        <v>419</v>
      </c>
      <c r="F304" s="147">
        <f t="shared" si="49"/>
        <v>-0.80198487712665401</v>
      </c>
      <c r="G304" s="146">
        <v>2316</v>
      </c>
      <c r="H304" s="147">
        <f t="shared" si="49"/>
        <v>4.5274463007159902</v>
      </c>
      <c r="I304" s="146">
        <v>2325</v>
      </c>
      <c r="J304" s="147">
        <f t="shared" si="49"/>
        <v>3.8860103626943143E-3</v>
      </c>
      <c r="K304" s="146">
        <v>3090</v>
      </c>
      <c r="L304" s="147">
        <f>IFERROR(K304/I304-1,"-")</f>
        <v>0.32903225806451619</v>
      </c>
      <c r="M304" s="147">
        <f>IFERROR(K304/C304-1,"-")</f>
        <v>0.46030245746691878</v>
      </c>
    </row>
    <row r="305" spans="2:14" x14ac:dyDescent="0.25">
      <c r="B305" s="145" t="s">
        <v>165</v>
      </c>
      <c r="C305" s="146">
        <v>3174</v>
      </c>
      <c r="D305" s="147">
        <v>4.8562933597621427E-2</v>
      </c>
      <c r="E305" s="146">
        <v>504</v>
      </c>
      <c r="F305" s="147">
        <f t="shared" si="49"/>
        <v>-0.8412098298676749</v>
      </c>
      <c r="G305" s="146">
        <v>2416</v>
      </c>
      <c r="H305" s="147">
        <f t="shared" si="49"/>
        <v>3.7936507936507935</v>
      </c>
      <c r="I305" s="146">
        <v>2632</v>
      </c>
      <c r="J305" s="147">
        <f t="shared" si="49"/>
        <v>8.9403973509933676E-2</v>
      </c>
      <c r="K305" s="146">
        <v>3313</v>
      </c>
      <c r="L305" s="147">
        <f>IFERROR(K305/I305-1,"-")</f>
        <v>0.25873860182370811</v>
      </c>
      <c r="M305" s="147">
        <f>IFERROR(K305/C305-1,"-")</f>
        <v>4.3793320730938889E-2</v>
      </c>
    </row>
    <row r="306" spans="2:14" x14ac:dyDescent="0.25">
      <c r="B306" s="145" t="s">
        <v>167</v>
      </c>
      <c r="C306" s="146">
        <v>2367</v>
      </c>
      <c r="D306" s="147">
        <v>-0.11480927449513834</v>
      </c>
      <c r="E306" s="146">
        <v>465</v>
      </c>
      <c r="F306" s="147">
        <f t="shared" si="49"/>
        <v>-0.80354879594423323</v>
      </c>
      <c r="G306" s="146">
        <v>2395</v>
      </c>
      <c r="H306" s="147">
        <f t="shared" si="49"/>
        <v>4.150537634408602</v>
      </c>
      <c r="I306" s="146">
        <v>2577</v>
      </c>
      <c r="J306" s="147">
        <f t="shared" si="49"/>
        <v>7.5991649269311123E-2</v>
      </c>
      <c r="K306" s="146"/>
      <c r="L306" s="147"/>
      <c r="M306" s="147"/>
    </row>
    <row r="307" spans="2:14" ht="15.75" x14ac:dyDescent="0.25">
      <c r="B307" s="148" t="s">
        <v>127</v>
      </c>
      <c r="C307" s="149">
        <v>27683</v>
      </c>
      <c r="D307" s="150">
        <v>-6.7598518019535203E-2</v>
      </c>
      <c r="E307" s="149">
        <v>8544</v>
      </c>
      <c r="F307" s="150">
        <f t="shared" si="49"/>
        <v>-0.69136293031824581</v>
      </c>
      <c r="G307" s="149">
        <v>14012</v>
      </c>
      <c r="H307" s="150">
        <f t="shared" si="49"/>
        <v>0.63998127340823974</v>
      </c>
      <c r="I307" s="149">
        <v>25510</v>
      </c>
      <c r="J307" s="150">
        <f t="shared" si="49"/>
        <v>0.82058235797887535</v>
      </c>
      <c r="K307" s="149">
        <v>26764</v>
      </c>
      <c r="L307" s="150">
        <v>0.16705184668381801</v>
      </c>
      <c r="M307" s="150">
        <v>5.719702954653183E-2</v>
      </c>
    </row>
    <row r="308" spans="2:14" ht="6" customHeight="1" x14ac:dyDescent="0.25"/>
    <row r="309" spans="2:14" x14ac:dyDescent="0.25">
      <c r="B309" s="49" t="s">
        <v>109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3"/>
      <c r="E310" s="123"/>
      <c r="G310" s="123"/>
      <c r="I310" s="123"/>
      <c r="K310" s="123"/>
    </row>
    <row r="313" spans="2:14" ht="48.75" customHeight="1" thickBot="1" x14ac:dyDescent="0.3">
      <c r="B313" s="315" t="s">
        <v>222</v>
      </c>
      <c r="C313" s="315"/>
      <c r="D313" s="315"/>
      <c r="E313" s="315"/>
      <c r="F313" s="315"/>
      <c r="G313" s="315"/>
      <c r="H313" s="315"/>
      <c r="I313" s="315"/>
      <c r="J313" s="315"/>
      <c r="K313" s="315"/>
      <c r="L313" s="315"/>
      <c r="M313" s="315"/>
      <c r="N313" s="1" t="s">
        <v>219</v>
      </c>
    </row>
    <row r="314" spans="2:14" ht="10.5" customHeight="1" thickBot="1" x14ac:dyDescent="0.3">
      <c r="B314" s="137"/>
      <c r="C314" s="138"/>
      <c r="D314" s="137"/>
      <c r="E314" s="137"/>
      <c r="F314" s="137"/>
      <c r="G314" s="137"/>
      <c r="H314" s="137"/>
      <c r="I314" s="137"/>
      <c r="J314" s="137"/>
      <c r="K314" s="4"/>
      <c r="L314" s="4"/>
      <c r="N314" s="1" t="s">
        <v>220</v>
      </c>
    </row>
    <row r="315" spans="2:14" ht="22.5" thickTop="1" thickBot="1" x14ac:dyDescent="0.3">
      <c r="B315" s="153" t="str">
        <f>C315</f>
        <v>Canadá</v>
      </c>
      <c r="C315" s="327" t="s">
        <v>223</v>
      </c>
      <c r="D315" s="328"/>
      <c r="E315" s="328"/>
      <c r="F315" s="328"/>
      <c r="G315" s="328"/>
      <c r="H315" s="328"/>
      <c r="I315" s="328"/>
      <c r="J315" s="328"/>
      <c r="K315" s="328"/>
      <c r="L315" s="328"/>
      <c r="M315" s="329"/>
    </row>
    <row r="316" spans="2:14" ht="22.5" thickTop="1" thickBot="1" x14ac:dyDescent="0.3">
      <c r="B316" s="13"/>
      <c r="C316" s="334">
        <f>2019</f>
        <v>2019</v>
      </c>
      <c r="D316" s="333"/>
      <c r="E316" s="330">
        <v>2020</v>
      </c>
      <c r="F316" s="333"/>
      <c r="G316" s="330">
        <v>2021</v>
      </c>
      <c r="H316" s="333"/>
      <c r="I316" s="330">
        <v>2022</v>
      </c>
      <c r="J316" s="333"/>
      <c r="K316" s="330">
        <v>2023</v>
      </c>
      <c r="L316" s="331"/>
      <c r="M316" s="332"/>
    </row>
    <row r="317" spans="2:14" ht="16.5" thickTop="1" thickBot="1" x14ac:dyDescent="0.3">
      <c r="B317" s="16"/>
      <c r="C317" s="141" t="s">
        <v>141</v>
      </c>
      <c r="D317" s="142" t="str">
        <f>CONCATENATE("var ",RIGHT(2019,2),"/",RIGHT(2018,2))</f>
        <v>var 19/18</v>
      </c>
      <c r="E317" s="143" t="s">
        <v>141</v>
      </c>
      <c r="F317" s="142" t="str">
        <f>CONCATENATE("var ",RIGHT(E316,2),"/",RIGHT(E316-1,2))</f>
        <v>var 20/19</v>
      </c>
      <c r="G317" s="143" t="s">
        <v>141</v>
      </c>
      <c r="H317" s="142" t="str">
        <f>CONCATENATE("var ",RIGHT(G316,2),"/",RIGHT(G316-1,2))</f>
        <v>var 21/20</v>
      </c>
      <c r="I317" s="143" t="s">
        <v>141</v>
      </c>
      <c r="J317" s="142" t="str">
        <f>CONCATENATE("var ",RIGHT(I316,2),"/",RIGHT(I316-1,2))</f>
        <v>var 22/21</v>
      </c>
      <c r="K317" s="143" t="s">
        <v>141</v>
      </c>
      <c r="L317" s="142" t="str">
        <f>CONCATENATE("var ",RIGHT(K316,2),"/",RIGHT(K316-1,2))</f>
        <v>var 23/22</v>
      </c>
      <c r="M317" s="142" t="str">
        <f>CONCATENATE("var ",RIGHT(K316,2),"/",RIGHT(2019,2))</f>
        <v>var 23/19</v>
      </c>
    </row>
    <row r="318" spans="2:14" x14ac:dyDescent="0.25">
      <c r="B318" s="145" t="s">
        <v>145</v>
      </c>
      <c r="C318" s="146">
        <v>458</v>
      </c>
      <c r="D318" s="147">
        <v>1.0538116591928253</v>
      </c>
      <c r="E318" s="146">
        <v>363</v>
      </c>
      <c r="F318" s="147">
        <f t="shared" ref="F318:J330" si="52">IFERROR(E318/C318-1,"-")</f>
        <v>-0.20742358078602618</v>
      </c>
      <c r="G318" s="146">
        <v>27</v>
      </c>
      <c r="H318" s="147">
        <f t="shared" si="52"/>
        <v>-0.92561983471074383</v>
      </c>
      <c r="I318" s="146">
        <v>331</v>
      </c>
      <c r="J318" s="147">
        <f t="shared" si="52"/>
        <v>11.25925925925926</v>
      </c>
      <c r="K318" s="146">
        <v>572</v>
      </c>
      <c r="L318" s="147">
        <f t="shared" ref="L318:L324" si="53">IFERROR(K318/I318-1,"-")</f>
        <v>0.72809667673716016</v>
      </c>
      <c r="M318" s="147">
        <f>K318/C318-1</f>
        <v>0.24890829694323147</v>
      </c>
    </row>
    <row r="319" spans="2:14" x14ac:dyDescent="0.25">
      <c r="B319" s="145" t="s">
        <v>147</v>
      </c>
      <c r="C319" s="146">
        <v>264</v>
      </c>
      <c r="D319" s="147">
        <v>-0.22352941176470587</v>
      </c>
      <c r="E319" s="146">
        <v>558</v>
      </c>
      <c r="F319" s="147">
        <f t="shared" si="52"/>
        <v>1.1136363636363638</v>
      </c>
      <c r="G319" s="146">
        <v>26</v>
      </c>
      <c r="H319" s="147">
        <f t="shared" si="52"/>
        <v>-0.95340501792114696</v>
      </c>
      <c r="I319" s="146">
        <v>327</v>
      </c>
      <c r="J319" s="147">
        <f t="shared" si="52"/>
        <v>11.576923076923077</v>
      </c>
      <c r="K319" s="146">
        <v>646</v>
      </c>
      <c r="L319" s="147">
        <f t="shared" si="53"/>
        <v>0.97553516819571873</v>
      </c>
      <c r="M319" s="147">
        <f>IFERROR(K319/C319-1,"-")</f>
        <v>1.4469696969696968</v>
      </c>
    </row>
    <row r="320" spans="2:14" x14ac:dyDescent="0.25">
      <c r="B320" s="145" t="s">
        <v>149</v>
      </c>
      <c r="C320" s="146">
        <v>501</v>
      </c>
      <c r="D320" s="147">
        <v>0.39166666666666661</v>
      </c>
      <c r="E320" s="146">
        <v>377</v>
      </c>
      <c r="F320" s="147">
        <f t="shared" si="52"/>
        <v>-0.24750499001996007</v>
      </c>
      <c r="G320" s="146">
        <v>44</v>
      </c>
      <c r="H320" s="147">
        <f t="shared" si="52"/>
        <v>-0.88328912466843501</v>
      </c>
      <c r="I320" s="146">
        <v>357</v>
      </c>
      <c r="J320" s="147">
        <f t="shared" si="52"/>
        <v>7.1136363636363633</v>
      </c>
      <c r="K320" s="146">
        <v>706</v>
      </c>
      <c r="L320" s="147">
        <f t="shared" si="53"/>
        <v>0.97759103641456591</v>
      </c>
      <c r="M320" s="147">
        <f t="shared" ref="M320:M324" si="54">IFERROR(K320/C320-1,"-")</f>
        <v>0.40918163672654684</v>
      </c>
    </row>
    <row r="321" spans="2:13" x14ac:dyDescent="0.25">
      <c r="B321" s="145" t="s">
        <v>151</v>
      </c>
      <c r="C321" s="146">
        <v>247</v>
      </c>
      <c r="D321" s="147">
        <v>-7.1428571428571397E-2</v>
      </c>
      <c r="E321" s="146">
        <v>0</v>
      </c>
      <c r="F321" s="147">
        <f t="shared" si="52"/>
        <v>-1</v>
      </c>
      <c r="G321" s="146">
        <v>28</v>
      </c>
      <c r="H321" s="147" t="str">
        <f t="shared" si="52"/>
        <v>-</v>
      </c>
      <c r="I321" s="146">
        <v>306</v>
      </c>
      <c r="J321" s="147">
        <f t="shared" si="52"/>
        <v>9.9285714285714288</v>
      </c>
      <c r="K321" s="146">
        <v>383</v>
      </c>
      <c r="L321" s="147">
        <f t="shared" si="53"/>
        <v>0.25163398692810457</v>
      </c>
      <c r="M321" s="147">
        <f t="shared" si="54"/>
        <v>0.5506072874493928</v>
      </c>
    </row>
    <row r="322" spans="2:13" x14ac:dyDescent="0.25">
      <c r="B322" s="145" t="s">
        <v>153</v>
      </c>
      <c r="C322" s="146">
        <v>187</v>
      </c>
      <c r="D322" s="147">
        <v>0.14723926380368102</v>
      </c>
      <c r="E322" s="146">
        <v>2</v>
      </c>
      <c r="F322" s="147">
        <f t="shared" si="52"/>
        <v>-0.98930481283422456</v>
      </c>
      <c r="G322" s="146">
        <v>17</v>
      </c>
      <c r="H322" s="147">
        <f t="shared" si="52"/>
        <v>7.5</v>
      </c>
      <c r="I322" s="146">
        <v>266</v>
      </c>
      <c r="J322" s="147">
        <f t="shared" si="52"/>
        <v>14.647058823529411</v>
      </c>
      <c r="K322" s="146">
        <v>402</v>
      </c>
      <c r="L322" s="147">
        <f t="shared" si="53"/>
        <v>0.51127819548872178</v>
      </c>
      <c r="M322" s="147">
        <f t="shared" si="54"/>
        <v>1.1497326203208558</v>
      </c>
    </row>
    <row r="323" spans="2:13" x14ac:dyDescent="0.25">
      <c r="B323" s="145" t="s">
        <v>155</v>
      </c>
      <c r="C323" s="146">
        <v>163</v>
      </c>
      <c r="D323" s="147">
        <v>0.147887323943662</v>
      </c>
      <c r="E323" s="146">
        <v>10</v>
      </c>
      <c r="F323" s="147">
        <f t="shared" si="52"/>
        <v>-0.93865030674846628</v>
      </c>
      <c r="G323" s="146">
        <v>44</v>
      </c>
      <c r="H323" s="147">
        <f t="shared" si="52"/>
        <v>3.4000000000000004</v>
      </c>
      <c r="I323" s="146">
        <v>263</v>
      </c>
      <c r="J323" s="147">
        <f t="shared" si="52"/>
        <v>4.9772727272727275</v>
      </c>
      <c r="K323" s="146">
        <v>351</v>
      </c>
      <c r="L323" s="147">
        <f t="shared" si="53"/>
        <v>0.33460076045627374</v>
      </c>
      <c r="M323" s="147">
        <f t="shared" si="54"/>
        <v>1.1533742331288344</v>
      </c>
    </row>
    <row r="324" spans="2:13" x14ac:dyDescent="0.25">
      <c r="B324" s="145" t="s">
        <v>157</v>
      </c>
      <c r="C324" s="146">
        <v>202</v>
      </c>
      <c r="D324" s="147">
        <v>-5.6074766355140193E-2</v>
      </c>
      <c r="E324" s="146">
        <v>15</v>
      </c>
      <c r="F324" s="147">
        <f t="shared" si="52"/>
        <v>-0.92574257425742579</v>
      </c>
      <c r="G324" s="146">
        <v>70</v>
      </c>
      <c r="H324" s="147">
        <f t="shared" si="52"/>
        <v>3.666666666666667</v>
      </c>
      <c r="I324" s="146">
        <v>382</v>
      </c>
      <c r="J324" s="147">
        <f t="shared" si="52"/>
        <v>4.4571428571428573</v>
      </c>
      <c r="K324" s="146">
        <v>281</v>
      </c>
      <c r="L324" s="147">
        <f t="shared" si="53"/>
        <v>-0.26439790575916233</v>
      </c>
      <c r="M324" s="147">
        <f t="shared" si="54"/>
        <v>0.39108910891089099</v>
      </c>
    </row>
    <row r="325" spans="2:13" x14ac:dyDescent="0.25">
      <c r="B325" s="145" t="s">
        <v>159</v>
      </c>
      <c r="C325" s="146">
        <v>251</v>
      </c>
      <c r="D325" s="147">
        <v>0.70748299319727881</v>
      </c>
      <c r="E325" s="146">
        <v>12</v>
      </c>
      <c r="F325" s="147">
        <f t="shared" si="52"/>
        <v>-0.952191235059761</v>
      </c>
      <c r="G325" s="146">
        <v>84</v>
      </c>
      <c r="H325" s="147">
        <f t="shared" si="52"/>
        <v>6</v>
      </c>
      <c r="I325" s="146">
        <v>229</v>
      </c>
      <c r="J325" s="147">
        <f t="shared" si="52"/>
        <v>1.7261904761904763</v>
      </c>
      <c r="K325" s="146">
        <v>279</v>
      </c>
      <c r="L325" s="147">
        <f>IFERROR(K325/I325-1,"-")</f>
        <v>0.21834061135371186</v>
      </c>
      <c r="M325" s="147">
        <f>IFERROR(K325/C325-1,"-")</f>
        <v>0.11155378486055767</v>
      </c>
    </row>
    <row r="326" spans="2:13" x14ac:dyDescent="0.25">
      <c r="B326" s="145" t="s">
        <v>161</v>
      </c>
      <c r="C326" s="146">
        <v>281</v>
      </c>
      <c r="D326" s="147">
        <v>0.93793103448275872</v>
      </c>
      <c r="E326" s="146">
        <v>16</v>
      </c>
      <c r="F326" s="147">
        <f t="shared" si="52"/>
        <v>-0.94306049822064053</v>
      </c>
      <c r="G326" s="146">
        <v>91</v>
      </c>
      <c r="H326" s="147">
        <f t="shared" si="52"/>
        <v>4.6875</v>
      </c>
      <c r="I326" s="146">
        <v>389</v>
      </c>
      <c r="J326" s="147">
        <f t="shared" si="52"/>
        <v>3.2747252747252746</v>
      </c>
      <c r="K326" s="146">
        <v>352</v>
      </c>
      <c r="L326" s="147">
        <f>IFERROR(K326/I326-1,"-")</f>
        <v>-9.5115681233933214E-2</v>
      </c>
      <c r="M326" s="147">
        <f>IFERROR(K326/C326-1,"-")</f>
        <v>0.25266903914590744</v>
      </c>
    </row>
    <row r="327" spans="2:13" x14ac:dyDescent="0.25">
      <c r="B327" s="145" t="s">
        <v>163</v>
      </c>
      <c r="C327" s="146">
        <v>278</v>
      </c>
      <c r="D327" s="147">
        <v>0.28110599078341014</v>
      </c>
      <c r="E327" s="146">
        <v>15</v>
      </c>
      <c r="F327" s="147">
        <f t="shared" si="52"/>
        <v>-0.9460431654676259</v>
      </c>
      <c r="G327" s="146">
        <v>176</v>
      </c>
      <c r="H327" s="147">
        <f t="shared" si="52"/>
        <v>10.733333333333333</v>
      </c>
      <c r="I327" s="146">
        <v>526</v>
      </c>
      <c r="J327" s="147">
        <f t="shared" si="52"/>
        <v>1.9886363636363638</v>
      </c>
      <c r="K327" s="146">
        <v>445</v>
      </c>
      <c r="L327" s="147">
        <f>IFERROR(K327/I327-1,"-")</f>
        <v>-0.1539923954372624</v>
      </c>
      <c r="M327" s="147">
        <f>IFERROR(K327/C327-1,"-")</f>
        <v>0.60071942446043169</v>
      </c>
    </row>
    <row r="328" spans="2:13" x14ac:dyDescent="0.25">
      <c r="B328" s="145" t="s">
        <v>165</v>
      </c>
      <c r="C328" s="146">
        <v>319</v>
      </c>
      <c r="D328" s="147">
        <v>-8.8571428571428523E-2</v>
      </c>
      <c r="E328" s="146">
        <v>39</v>
      </c>
      <c r="F328" s="147">
        <f t="shared" si="52"/>
        <v>-0.87774294670846398</v>
      </c>
      <c r="G328" s="146">
        <v>227</v>
      </c>
      <c r="H328" s="147">
        <f t="shared" si="52"/>
        <v>4.8205128205128203</v>
      </c>
      <c r="I328" s="146">
        <v>511</v>
      </c>
      <c r="J328" s="147">
        <f t="shared" si="52"/>
        <v>1.251101321585903</v>
      </c>
      <c r="K328" s="146">
        <v>521</v>
      </c>
      <c r="L328" s="147">
        <f>IFERROR(K328/I328-1,"-")</f>
        <v>1.9569471624266255E-2</v>
      </c>
      <c r="M328" s="147">
        <f>IFERROR(K328/C328-1,"-")</f>
        <v>0.63322884012539182</v>
      </c>
    </row>
    <row r="329" spans="2:13" x14ac:dyDescent="0.25">
      <c r="B329" s="145" t="s">
        <v>167</v>
      </c>
      <c r="C329" s="146">
        <v>331</v>
      </c>
      <c r="D329" s="147">
        <v>0.26335877862595414</v>
      </c>
      <c r="E329" s="146">
        <v>41</v>
      </c>
      <c r="F329" s="147">
        <f t="shared" si="52"/>
        <v>-0.8761329305135952</v>
      </c>
      <c r="G329" s="146">
        <v>307</v>
      </c>
      <c r="H329" s="147">
        <f t="shared" si="52"/>
        <v>6.4878048780487809</v>
      </c>
      <c r="I329" s="146">
        <v>547</v>
      </c>
      <c r="J329" s="147">
        <f t="shared" si="52"/>
        <v>0.78175895765472303</v>
      </c>
      <c r="K329" s="146"/>
      <c r="L329" s="147"/>
      <c r="M329" s="147"/>
    </row>
    <row r="330" spans="2:13" ht="15.75" x14ac:dyDescent="0.25">
      <c r="B330" s="148" t="s">
        <v>127</v>
      </c>
      <c r="C330" s="149">
        <v>3482</v>
      </c>
      <c r="D330" s="150">
        <v>0.23082361258395201</v>
      </c>
      <c r="E330" s="149">
        <v>1448</v>
      </c>
      <c r="F330" s="150">
        <f t="shared" si="52"/>
        <v>-0.58414704192992528</v>
      </c>
      <c r="G330" s="149">
        <v>1141</v>
      </c>
      <c r="H330" s="150">
        <f t="shared" si="52"/>
        <v>-0.21201657458563539</v>
      </c>
      <c r="I330" s="149">
        <v>4434</v>
      </c>
      <c r="J330" s="150">
        <f t="shared" si="52"/>
        <v>2.8860648553900088</v>
      </c>
      <c r="K330" s="149">
        <v>4938</v>
      </c>
      <c r="L330" s="150">
        <v>0.27038847440185232</v>
      </c>
      <c r="M330" s="150">
        <v>0.56712154871469367</v>
      </c>
    </row>
    <row r="331" spans="2:13" ht="6" customHeight="1" x14ac:dyDescent="0.25"/>
    <row r="332" spans="2:13" x14ac:dyDescent="0.25">
      <c r="B332" s="49" t="s">
        <v>109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3"/>
      <c r="E333" s="123"/>
      <c r="G333" s="123"/>
      <c r="I333" s="123"/>
      <c r="K333" s="123"/>
    </row>
    <row r="339" spans="2:14" ht="48.75" customHeight="1" thickBot="1" x14ac:dyDescent="0.3">
      <c r="B339" s="315" t="s">
        <v>224</v>
      </c>
      <c r="C339" s="315"/>
      <c r="D339" s="315"/>
      <c r="E339" s="315"/>
      <c r="F339" s="315"/>
      <c r="G339" s="315"/>
      <c r="H339" s="315"/>
      <c r="I339" s="315"/>
      <c r="J339" s="315"/>
      <c r="K339" s="315"/>
      <c r="L339" s="315"/>
      <c r="M339" s="315"/>
      <c r="N339" s="1" t="s">
        <v>219</v>
      </c>
    </row>
    <row r="340" spans="2:14" ht="10.5" customHeight="1" thickBot="1" x14ac:dyDescent="0.3">
      <c r="B340" s="137"/>
      <c r="C340" s="138"/>
      <c r="D340" s="137"/>
      <c r="E340" s="137"/>
      <c r="F340" s="137"/>
      <c r="G340" s="137"/>
      <c r="H340" s="137"/>
      <c r="I340" s="137"/>
      <c r="J340" s="137"/>
      <c r="K340" s="4"/>
      <c r="L340" s="4"/>
      <c r="N340" s="1" t="s">
        <v>220</v>
      </c>
    </row>
    <row r="341" spans="2:14" ht="22.5" thickTop="1" thickBot="1" x14ac:dyDescent="0.3">
      <c r="B341" s="153" t="str">
        <f>C341</f>
        <v>Dinamarca</v>
      </c>
      <c r="C341" s="327" t="s">
        <v>225</v>
      </c>
      <c r="D341" s="328"/>
      <c r="E341" s="328"/>
      <c r="F341" s="328"/>
      <c r="G341" s="328"/>
      <c r="H341" s="328"/>
      <c r="I341" s="328"/>
      <c r="J341" s="328"/>
      <c r="K341" s="328"/>
      <c r="L341" s="328"/>
      <c r="M341" s="329"/>
    </row>
    <row r="342" spans="2:14" ht="22.5" thickTop="1" thickBot="1" x14ac:dyDescent="0.3">
      <c r="B342" s="13"/>
      <c r="C342" s="334">
        <f>2019</f>
        <v>2019</v>
      </c>
      <c r="D342" s="333"/>
      <c r="E342" s="330">
        <v>2020</v>
      </c>
      <c r="F342" s="333"/>
      <c r="G342" s="330">
        <v>2021</v>
      </c>
      <c r="H342" s="333"/>
      <c r="I342" s="330">
        <v>2022</v>
      </c>
      <c r="J342" s="333"/>
      <c r="K342" s="330">
        <v>2023</v>
      </c>
      <c r="L342" s="331"/>
      <c r="M342" s="332"/>
    </row>
    <row r="343" spans="2:14" ht="16.5" thickTop="1" thickBot="1" x14ac:dyDescent="0.3">
      <c r="B343" s="16"/>
      <c r="C343" s="141" t="s">
        <v>141</v>
      </c>
      <c r="D343" s="142" t="str">
        <f>CONCATENATE("var ",RIGHT(2019,2),"/",RIGHT(2018,2))</f>
        <v>var 19/18</v>
      </c>
      <c r="E343" s="143" t="s">
        <v>141</v>
      </c>
      <c r="F343" s="142" t="str">
        <f>CONCATENATE("var ",RIGHT(E342,2),"/",RIGHT(E342-1,2))</f>
        <v>var 20/19</v>
      </c>
      <c r="G343" s="143" t="s">
        <v>141</v>
      </c>
      <c r="H343" s="142" t="str">
        <f>CONCATENATE("var ",RIGHT(G342,2),"/",RIGHT(G342-1,2))</f>
        <v>var 21/20</v>
      </c>
      <c r="I343" s="143" t="s">
        <v>141</v>
      </c>
      <c r="J343" s="142" t="str">
        <f>CONCATENATE("var ",RIGHT(I342,2),"/",RIGHT(I342-1,2))</f>
        <v>var 22/21</v>
      </c>
      <c r="K343" s="143" t="s">
        <v>141</v>
      </c>
      <c r="L343" s="142" t="str">
        <f>CONCATENATE("var ",RIGHT(K342,2),"/",RIGHT(K342-1,2))</f>
        <v>var 23/22</v>
      </c>
      <c r="M343" s="142" t="str">
        <f>CONCATENATE("var ",RIGHT(K342,2),"/",RIGHT(2019,2))</f>
        <v>var 23/19</v>
      </c>
    </row>
    <row r="344" spans="2:14" x14ac:dyDescent="0.25">
      <c r="B344" s="145" t="s">
        <v>145</v>
      </c>
      <c r="C344" s="146">
        <v>11406</v>
      </c>
      <c r="D344" s="147">
        <v>8.8462639564844014E-2</v>
      </c>
      <c r="E344" s="146">
        <v>10815</v>
      </c>
      <c r="F344" s="147">
        <f t="shared" ref="F344:J356" si="55">IFERROR(E344/C344-1,"-")</f>
        <v>-5.1814834297738033E-2</v>
      </c>
      <c r="G344" s="146">
        <v>136</v>
      </c>
      <c r="H344" s="147">
        <f t="shared" si="55"/>
        <v>-0.98742487286176606</v>
      </c>
      <c r="I344" s="146">
        <v>8191</v>
      </c>
      <c r="J344" s="147">
        <f t="shared" si="55"/>
        <v>59.227941176470587</v>
      </c>
      <c r="K344" s="146">
        <v>12291</v>
      </c>
      <c r="L344" s="147">
        <f t="shared" ref="L344:L350" si="56">IFERROR(K344/I344-1,"-")</f>
        <v>0.50054938346966193</v>
      </c>
      <c r="M344" s="147">
        <f>K344/C344-1</f>
        <v>7.7590741714886891E-2</v>
      </c>
    </row>
    <row r="345" spans="2:14" x14ac:dyDescent="0.25">
      <c r="B345" s="145" t="s">
        <v>147</v>
      </c>
      <c r="C345" s="146">
        <v>11670</v>
      </c>
      <c r="D345" s="147">
        <v>4.1871261494509371E-2</v>
      </c>
      <c r="E345" s="146">
        <v>12694</v>
      </c>
      <c r="F345" s="147">
        <f t="shared" si="55"/>
        <v>8.7746358183376172E-2</v>
      </c>
      <c r="G345" s="146">
        <v>101</v>
      </c>
      <c r="H345" s="147">
        <f t="shared" si="55"/>
        <v>-0.9920434851110761</v>
      </c>
      <c r="I345" s="146">
        <v>8703</v>
      </c>
      <c r="J345" s="147">
        <f t="shared" si="55"/>
        <v>85.168316831683171</v>
      </c>
      <c r="K345" s="146">
        <v>12445</v>
      </c>
      <c r="L345" s="147">
        <f t="shared" si="56"/>
        <v>0.42996667815695733</v>
      </c>
      <c r="M345" s="147">
        <f>IFERROR(K345/C345-1,"-")</f>
        <v>6.6409597257926389E-2</v>
      </c>
    </row>
    <row r="346" spans="2:14" x14ac:dyDescent="0.25">
      <c r="B346" s="145" t="s">
        <v>149</v>
      </c>
      <c r="C346" s="146">
        <v>13037</v>
      </c>
      <c r="D346" s="147">
        <v>0.23036995092487733</v>
      </c>
      <c r="E346" s="146">
        <v>4819</v>
      </c>
      <c r="F346" s="147">
        <f t="shared" si="55"/>
        <v>-0.63035974534018568</v>
      </c>
      <c r="G346" s="146">
        <v>110</v>
      </c>
      <c r="H346" s="147">
        <f t="shared" si="55"/>
        <v>-0.97717368748703048</v>
      </c>
      <c r="I346" s="146">
        <v>8801</v>
      </c>
      <c r="J346" s="147">
        <f t="shared" si="55"/>
        <v>79.009090909090915</v>
      </c>
      <c r="K346" s="146">
        <v>10180</v>
      </c>
      <c r="L346" s="147">
        <f t="shared" si="56"/>
        <v>0.15668674014316553</v>
      </c>
      <c r="M346" s="147">
        <f t="shared" ref="M346:M350" si="57">IFERROR(K346/C346-1,"-")</f>
        <v>-0.21914550893610496</v>
      </c>
    </row>
    <row r="347" spans="2:14" x14ac:dyDescent="0.25">
      <c r="B347" s="145" t="s">
        <v>151</v>
      </c>
      <c r="C347" s="146">
        <v>5084</v>
      </c>
      <c r="D347" s="147">
        <v>6.0050041701417811E-2</v>
      </c>
      <c r="E347" s="146">
        <v>0</v>
      </c>
      <c r="F347" s="147">
        <f t="shared" si="55"/>
        <v>-1</v>
      </c>
      <c r="G347" s="146">
        <v>78</v>
      </c>
      <c r="H347" s="147" t="str">
        <f t="shared" si="55"/>
        <v>-</v>
      </c>
      <c r="I347" s="146">
        <v>5291</v>
      </c>
      <c r="J347" s="147">
        <f t="shared" si="55"/>
        <v>66.833333333333329</v>
      </c>
      <c r="K347" s="146">
        <v>5293</v>
      </c>
      <c r="L347" s="147">
        <f t="shared" si="56"/>
        <v>3.7800037800028718E-4</v>
      </c>
      <c r="M347" s="147">
        <f t="shared" si="57"/>
        <v>4.1109362706530206E-2</v>
      </c>
    </row>
    <row r="348" spans="2:14" x14ac:dyDescent="0.25">
      <c r="B348" s="145" t="s">
        <v>153</v>
      </c>
      <c r="C348" s="146">
        <v>3362</v>
      </c>
      <c r="D348" s="147">
        <v>0.8761160714285714</v>
      </c>
      <c r="E348" s="146">
        <v>10</v>
      </c>
      <c r="F348" s="147">
        <f t="shared" si="55"/>
        <v>-0.99702558001189767</v>
      </c>
      <c r="G348" s="146">
        <v>100</v>
      </c>
      <c r="H348" s="147">
        <f t="shared" si="55"/>
        <v>9</v>
      </c>
      <c r="I348" s="146">
        <v>1043</v>
      </c>
      <c r="J348" s="147">
        <f t="shared" si="55"/>
        <v>9.43</v>
      </c>
      <c r="K348" s="146">
        <v>1049</v>
      </c>
      <c r="L348" s="147">
        <f t="shared" si="56"/>
        <v>5.7526366251199335E-3</v>
      </c>
      <c r="M348" s="147">
        <f t="shared" si="57"/>
        <v>-0.68798334324806665</v>
      </c>
    </row>
    <row r="349" spans="2:14" x14ac:dyDescent="0.25">
      <c r="B349" s="145" t="s">
        <v>155</v>
      </c>
      <c r="C349" s="146">
        <v>1362</v>
      </c>
      <c r="D349" s="147">
        <v>5.8275058275058189E-2</v>
      </c>
      <c r="E349" s="146">
        <v>8</v>
      </c>
      <c r="F349" s="147">
        <f t="shared" si="55"/>
        <v>-0.99412628487518351</v>
      </c>
      <c r="G349" s="146">
        <v>279</v>
      </c>
      <c r="H349" s="147">
        <f t="shared" si="55"/>
        <v>33.875</v>
      </c>
      <c r="I349" s="146">
        <v>926</v>
      </c>
      <c r="J349" s="147">
        <f t="shared" si="55"/>
        <v>2.3189964157706093</v>
      </c>
      <c r="K349" s="146">
        <v>1178</v>
      </c>
      <c r="L349" s="147">
        <f t="shared" si="56"/>
        <v>0.27213822894168471</v>
      </c>
      <c r="M349" s="147">
        <f t="shared" si="57"/>
        <v>-0.13509544787077832</v>
      </c>
    </row>
    <row r="350" spans="2:14" x14ac:dyDescent="0.25">
      <c r="B350" s="145" t="s">
        <v>157</v>
      </c>
      <c r="C350" s="146">
        <v>2362</v>
      </c>
      <c r="D350" s="147">
        <v>-9.188773548635143E-2</v>
      </c>
      <c r="E350" s="146">
        <v>88</v>
      </c>
      <c r="F350" s="147">
        <f t="shared" si="55"/>
        <v>-0.96274343776460625</v>
      </c>
      <c r="G350" s="146">
        <v>1270</v>
      </c>
      <c r="H350" s="147">
        <f t="shared" si="55"/>
        <v>13.431818181818182</v>
      </c>
      <c r="I350" s="146">
        <v>2101</v>
      </c>
      <c r="J350" s="147">
        <f t="shared" si="55"/>
        <v>0.6543307086614174</v>
      </c>
      <c r="K350" s="146">
        <v>1389</v>
      </c>
      <c r="L350" s="147">
        <f t="shared" si="56"/>
        <v>-0.33888624464540695</v>
      </c>
      <c r="M350" s="147">
        <f t="shared" si="57"/>
        <v>-0.41193903471634208</v>
      </c>
    </row>
    <row r="351" spans="2:14" x14ac:dyDescent="0.25">
      <c r="B351" s="145" t="s">
        <v>159</v>
      </c>
      <c r="C351" s="146">
        <v>1401</v>
      </c>
      <c r="D351" s="147">
        <v>0.28650137741046833</v>
      </c>
      <c r="E351" s="146">
        <v>36</v>
      </c>
      <c r="F351" s="147">
        <f t="shared" si="55"/>
        <v>-0.97430406852248397</v>
      </c>
      <c r="G351" s="146">
        <v>887</v>
      </c>
      <c r="H351" s="147">
        <f t="shared" si="55"/>
        <v>23.638888888888889</v>
      </c>
      <c r="I351" s="146">
        <v>1573</v>
      </c>
      <c r="J351" s="147">
        <f t="shared" si="55"/>
        <v>0.77339346110484786</v>
      </c>
      <c r="K351" s="146">
        <v>1274</v>
      </c>
      <c r="L351" s="147">
        <f>IFERROR(K351/I351-1,"-")</f>
        <v>-0.19008264462809921</v>
      </c>
      <c r="M351" s="147">
        <f>IFERROR(K351/C351-1,"-")</f>
        <v>-9.0649536045681711E-2</v>
      </c>
    </row>
    <row r="352" spans="2:14" x14ac:dyDescent="0.25">
      <c r="B352" s="145" t="s">
        <v>161</v>
      </c>
      <c r="C352" s="146">
        <v>1812</v>
      </c>
      <c r="D352" s="147">
        <v>4.0183696900114807E-2</v>
      </c>
      <c r="E352" s="146">
        <v>49</v>
      </c>
      <c r="F352" s="147">
        <f t="shared" si="55"/>
        <v>-0.97295805739514352</v>
      </c>
      <c r="G352" s="146">
        <v>873</v>
      </c>
      <c r="H352" s="147">
        <f t="shared" si="55"/>
        <v>16.816326530612244</v>
      </c>
      <c r="I352" s="146">
        <v>1312</v>
      </c>
      <c r="J352" s="147">
        <f t="shared" si="55"/>
        <v>0.50286368843069873</v>
      </c>
      <c r="K352" s="146">
        <v>1217</v>
      </c>
      <c r="L352" s="147">
        <f>IFERROR(K352/I352-1,"-")</f>
        <v>-7.2408536585365835E-2</v>
      </c>
      <c r="M352" s="147">
        <f>IFERROR(K352/C352-1,"-")</f>
        <v>-0.32836644591611475</v>
      </c>
    </row>
    <row r="353" spans="2:14" x14ac:dyDescent="0.25">
      <c r="B353" s="145" t="s">
        <v>163</v>
      </c>
      <c r="C353" s="146">
        <v>5731</v>
      </c>
      <c r="D353" s="147">
        <v>0.10615711252653925</v>
      </c>
      <c r="E353" s="146">
        <v>68</v>
      </c>
      <c r="F353" s="147">
        <f t="shared" si="55"/>
        <v>-0.98813470598499387</v>
      </c>
      <c r="G353" s="146">
        <v>5501</v>
      </c>
      <c r="H353" s="147">
        <f t="shared" si="55"/>
        <v>79.897058823529406</v>
      </c>
      <c r="I353" s="146">
        <v>6474</v>
      </c>
      <c r="J353" s="147">
        <f t="shared" si="55"/>
        <v>0.176876931467006</v>
      </c>
      <c r="K353" s="146">
        <v>5463</v>
      </c>
      <c r="L353" s="147">
        <f>IFERROR(K353/I353-1,"-")</f>
        <v>-0.15616311399443927</v>
      </c>
      <c r="M353" s="147">
        <f>IFERROR(K353/C353-1,"-")</f>
        <v>-4.6763217588553507E-2</v>
      </c>
    </row>
    <row r="354" spans="2:14" x14ac:dyDescent="0.25">
      <c r="B354" s="145" t="s">
        <v>165</v>
      </c>
      <c r="C354" s="146">
        <v>8081</v>
      </c>
      <c r="D354" s="147">
        <v>-2.1196705426356544E-2</v>
      </c>
      <c r="E354" s="146">
        <v>82</v>
      </c>
      <c r="F354" s="147">
        <f t="shared" si="55"/>
        <v>-0.98985274099740128</v>
      </c>
      <c r="G354" s="146">
        <v>9238</v>
      </c>
      <c r="H354" s="147">
        <f t="shared" si="55"/>
        <v>111.65853658536585</v>
      </c>
      <c r="I354" s="146">
        <v>10120</v>
      </c>
      <c r="J354" s="147">
        <f t="shared" si="55"/>
        <v>9.5475211084650402E-2</v>
      </c>
      <c r="K354" s="146">
        <v>8574</v>
      </c>
      <c r="L354" s="147">
        <f>IFERROR(K354/I354-1,"-")</f>
        <v>-0.15276679841897234</v>
      </c>
      <c r="M354" s="147">
        <f>IFERROR(K354/C354-1,"-")</f>
        <v>6.1007301076599463E-2</v>
      </c>
    </row>
    <row r="355" spans="2:14" x14ac:dyDescent="0.25">
      <c r="B355" s="145" t="s">
        <v>167</v>
      </c>
      <c r="C355" s="146">
        <v>9082</v>
      </c>
      <c r="D355" s="147">
        <v>-5.8762566069022748E-2</v>
      </c>
      <c r="E355" s="146">
        <v>113</v>
      </c>
      <c r="F355" s="147">
        <f t="shared" si="55"/>
        <v>-0.98755780665051751</v>
      </c>
      <c r="G355" s="146">
        <v>6827</v>
      </c>
      <c r="H355" s="147">
        <f t="shared" si="55"/>
        <v>59.415929203539825</v>
      </c>
      <c r="I355" s="146">
        <v>7805</v>
      </c>
      <c r="J355" s="147">
        <f t="shared" si="55"/>
        <v>0.14325472389043514</v>
      </c>
      <c r="K355" s="146"/>
      <c r="L355" s="147"/>
      <c r="M355" s="147"/>
    </row>
    <row r="356" spans="2:14" ht="15.75" x14ac:dyDescent="0.25">
      <c r="B356" s="148" t="s">
        <v>127</v>
      </c>
      <c r="C356" s="149">
        <v>74390</v>
      </c>
      <c r="D356" s="150">
        <v>8.3312702966404029E-2</v>
      </c>
      <c r="E356" s="149">
        <v>28784</v>
      </c>
      <c r="F356" s="150">
        <f t="shared" si="55"/>
        <v>-0.61306627234843392</v>
      </c>
      <c r="G356" s="149">
        <v>25400</v>
      </c>
      <c r="H356" s="150">
        <f t="shared" si="55"/>
        <v>-0.11756531406336856</v>
      </c>
      <c r="I356" s="149">
        <v>62340</v>
      </c>
      <c r="J356" s="150">
        <f t="shared" si="55"/>
        <v>1.4543307086614172</v>
      </c>
      <c r="K356" s="149">
        <v>60353</v>
      </c>
      <c r="L356" s="150">
        <v>0.10668378105803611</v>
      </c>
      <c r="M356" s="150">
        <v>-7.5871256201384241E-2</v>
      </c>
    </row>
    <row r="357" spans="2:14" ht="6" customHeight="1" x14ac:dyDescent="0.25"/>
    <row r="358" spans="2:14" x14ac:dyDescent="0.25">
      <c r="B358" s="49" t="s">
        <v>109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3"/>
      <c r="E359" s="123"/>
      <c r="G359" s="123"/>
      <c r="I359" s="123"/>
      <c r="K359" s="123"/>
    </row>
    <row r="365" spans="2:14" ht="48.75" customHeight="1" thickBot="1" x14ac:dyDescent="0.3">
      <c r="B365" s="315" t="s">
        <v>226</v>
      </c>
      <c r="C365" s="315"/>
      <c r="D365" s="315"/>
      <c r="E365" s="315"/>
      <c r="F365" s="315"/>
      <c r="G365" s="315"/>
      <c r="H365" s="315"/>
      <c r="I365" s="315"/>
      <c r="J365" s="315"/>
      <c r="K365" s="315"/>
      <c r="L365" s="315"/>
      <c r="M365" s="315"/>
      <c r="N365" s="1" t="s">
        <v>219</v>
      </c>
    </row>
    <row r="366" spans="2:14" ht="10.5" customHeight="1" thickBot="1" x14ac:dyDescent="0.3">
      <c r="B366" s="137"/>
      <c r="C366" s="138"/>
      <c r="D366" s="137"/>
      <c r="E366" s="137"/>
      <c r="F366" s="137"/>
      <c r="G366" s="137"/>
      <c r="H366" s="137"/>
      <c r="I366" s="137"/>
      <c r="J366" s="137"/>
      <c r="K366" s="4"/>
      <c r="L366" s="4"/>
      <c r="N366" s="1" t="s">
        <v>220</v>
      </c>
    </row>
    <row r="367" spans="2:14" ht="22.5" thickTop="1" thickBot="1" x14ac:dyDescent="0.3">
      <c r="B367" s="153" t="str">
        <f>C367</f>
        <v>Finlandia</v>
      </c>
      <c r="C367" s="327" t="s">
        <v>227</v>
      </c>
      <c r="D367" s="328"/>
      <c r="E367" s="328"/>
      <c r="F367" s="328"/>
      <c r="G367" s="328"/>
      <c r="H367" s="328"/>
      <c r="I367" s="328"/>
      <c r="J367" s="328"/>
      <c r="K367" s="328"/>
      <c r="L367" s="328"/>
      <c r="M367" s="329"/>
    </row>
    <row r="368" spans="2:14" ht="22.5" thickTop="1" thickBot="1" x14ac:dyDescent="0.3">
      <c r="B368" s="13"/>
      <c r="C368" s="334">
        <f>2019</f>
        <v>2019</v>
      </c>
      <c r="D368" s="333"/>
      <c r="E368" s="330">
        <v>2020</v>
      </c>
      <c r="F368" s="333"/>
      <c r="G368" s="330">
        <v>2021</v>
      </c>
      <c r="H368" s="333"/>
      <c r="I368" s="330">
        <v>2022</v>
      </c>
      <c r="J368" s="333"/>
      <c r="K368" s="330">
        <v>2023</v>
      </c>
      <c r="L368" s="331"/>
      <c r="M368" s="332"/>
    </row>
    <row r="369" spans="2:13" ht="16.5" thickTop="1" thickBot="1" x14ac:dyDescent="0.3">
      <c r="B369" s="16"/>
      <c r="C369" s="141" t="s">
        <v>141</v>
      </c>
      <c r="D369" s="142" t="str">
        <f>CONCATENATE("var ",RIGHT(2019,2),"/",RIGHT(2018,2))</f>
        <v>var 19/18</v>
      </c>
      <c r="E369" s="143" t="s">
        <v>141</v>
      </c>
      <c r="F369" s="142" t="str">
        <f>CONCATENATE("var ",RIGHT(E368,2),"/",RIGHT(E368-1,2))</f>
        <v>var 20/19</v>
      </c>
      <c r="G369" s="143" t="s">
        <v>141</v>
      </c>
      <c r="H369" s="142" t="str">
        <f>CONCATENATE("var ",RIGHT(G368,2),"/",RIGHT(G368-1,2))</f>
        <v>var 21/20</v>
      </c>
      <c r="I369" s="143" t="s">
        <v>141</v>
      </c>
      <c r="J369" s="142" t="str">
        <f>CONCATENATE("var ",RIGHT(I368,2),"/",RIGHT(I368-1,2))</f>
        <v>var 22/21</v>
      </c>
      <c r="K369" s="143" t="s">
        <v>141</v>
      </c>
      <c r="L369" s="142" t="str">
        <f>CONCATENATE("var ",RIGHT(K368,2),"/",RIGHT(K368-1,2))</f>
        <v>var 23/22</v>
      </c>
      <c r="M369" s="142" t="str">
        <f>CONCATENATE("var ",RIGHT(K368,2),"/",RIGHT(2019,2))</f>
        <v>var 23/19</v>
      </c>
    </row>
    <row r="370" spans="2:13" x14ac:dyDescent="0.25">
      <c r="B370" s="145" t="s">
        <v>145</v>
      </c>
      <c r="C370" s="146">
        <v>12891</v>
      </c>
      <c r="D370" s="147">
        <v>-5.9394381612550173E-2</v>
      </c>
      <c r="E370" s="146">
        <v>13481</v>
      </c>
      <c r="F370" s="147">
        <f t="shared" ref="F370:J382" si="58">IFERROR(E370/C370-1,"-")</f>
        <v>4.5768365526336119E-2</v>
      </c>
      <c r="G370" s="146">
        <v>110</v>
      </c>
      <c r="H370" s="147">
        <f t="shared" si="58"/>
        <v>-0.99184036792522812</v>
      </c>
      <c r="I370" s="146">
        <v>8106</v>
      </c>
      <c r="J370" s="147">
        <f t="shared" si="58"/>
        <v>72.690909090909088</v>
      </c>
      <c r="K370" s="146">
        <v>10905</v>
      </c>
      <c r="L370" s="147">
        <f t="shared" ref="L370:L376" si="59">IFERROR(K370/I370-1,"-")</f>
        <v>0.34529977794226507</v>
      </c>
      <c r="M370" s="147">
        <f>K370/C370-1</f>
        <v>-0.15406097277170117</v>
      </c>
    </row>
    <row r="371" spans="2:13" x14ac:dyDescent="0.25">
      <c r="B371" s="145" t="s">
        <v>147</v>
      </c>
      <c r="C371" s="146">
        <v>13454</v>
      </c>
      <c r="D371" s="147">
        <v>4.2546838844517154E-3</v>
      </c>
      <c r="E371" s="146">
        <v>14277</v>
      </c>
      <c r="F371" s="147">
        <f t="shared" si="58"/>
        <v>6.1171398840493607E-2</v>
      </c>
      <c r="G371" s="146">
        <v>95</v>
      </c>
      <c r="H371" s="147">
        <f t="shared" si="58"/>
        <v>-0.99334594102402463</v>
      </c>
      <c r="I371" s="146">
        <v>7763</v>
      </c>
      <c r="J371" s="147">
        <f t="shared" si="58"/>
        <v>80.715789473684211</v>
      </c>
      <c r="K371" s="146">
        <v>11151</v>
      </c>
      <c r="L371" s="147">
        <f t="shared" si="59"/>
        <v>0.436429215509468</v>
      </c>
      <c r="M371" s="147">
        <f>IFERROR(K371/C371-1,"-")</f>
        <v>-0.17117585848074923</v>
      </c>
    </row>
    <row r="372" spans="2:13" x14ac:dyDescent="0.25">
      <c r="B372" s="145" t="s">
        <v>149</v>
      </c>
      <c r="C372" s="146">
        <v>14560</v>
      </c>
      <c r="D372" s="147">
        <v>5.7294314138406799E-2</v>
      </c>
      <c r="E372" s="146">
        <v>5740</v>
      </c>
      <c r="F372" s="147">
        <f t="shared" si="58"/>
        <v>-0.60576923076923084</v>
      </c>
      <c r="G372" s="146">
        <v>93</v>
      </c>
      <c r="H372" s="147">
        <f t="shared" si="58"/>
        <v>-0.98379790940766554</v>
      </c>
      <c r="I372" s="146">
        <v>7621</v>
      </c>
      <c r="J372" s="147">
        <f t="shared" si="58"/>
        <v>80.946236559139791</v>
      </c>
      <c r="K372" s="146">
        <v>9997</v>
      </c>
      <c r="L372" s="147">
        <f t="shared" si="59"/>
        <v>0.31177010890959189</v>
      </c>
      <c r="M372" s="147">
        <f t="shared" ref="M372:M376" si="60">IFERROR(K372/C372-1,"-")</f>
        <v>-0.31339285714285714</v>
      </c>
    </row>
    <row r="373" spans="2:13" x14ac:dyDescent="0.25">
      <c r="B373" s="145" t="s">
        <v>151</v>
      </c>
      <c r="C373" s="146">
        <v>4884</v>
      </c>
      <c r="D373" s="147">
        <v>6.1804697156984112E-3</v>
      </c>
      <c r="E373" s="146">
        <v>0</v>
      </c>
      <c r="F373" s="147">
        <f t="shared" si="58"/>
        <v>-1</v>
      </c>
      <c r="G373" s="146">
        <v>50</v>
      </c>
      <c r="H373" s="147" t="str">
        <f t="shared" si="58"/>
        <v>-</v>
      </c>
      <c r="I373" s="146">
        <v>2805</v>
      </c>
      <c r="J373" s="147">
        <f t="shared" si="58"/>
        <v>55.1</v>
      </c>
      <c r="K373" s="146">
        <v>3255</v>
      </c>
      <c r="L373" s="147">
        <f t="shared" si="59"/>
        <v>0.16042780748663099</v>
      </c>
      <c r="M373" s="147">
        <f t="shared" si="60"/>
        <v>-0.33353808353808356</v>
      </c>
    </row>
    <row r="374" spans="2:13" x14ac:dyDescent="0.25">
      <c r="B374" s="145" t="s">
        <v>153</v>
      </c>
      <c r="C374" s="146">
        <v>549</v>
      </c>
      <c r="D374" s="147">
        <v>-0.37113402061855671</v>
      </c>
      <c r="E374" s="146">
        <v>0</v>
      </c>
      <c r="F374" s="147">
        <f t="shared" si="58"/>
        <v>-1</v>
      </c>
      <c r="G374" s="146">
        <v>32</v>
      </c>
      <c r="H374" s="147" t="str">
        <f t="shared" si="58"/>
        <v>-</v>
      </c>
      <c r="I374" s="146">
        <v>300</v>
      </c>
      <c r="J374" s="147">
        <f t="shared" si="58"/>
        <v>8.375</v>
      </c>
      <c r="K374" s="146">
        <v>157</v>
      </c>
      <c r="L374" s="147">
        <f t="shared" si="59"/>
        <v>-0.47666666666666668</v>
      </c>
      <c r="M374" s="147">
        <f t="shared" si="60"/>
        <v>-0.71402550091074679</v>
      </c>
    </row>
    <row r="375" spans="2:13" x14ac:dyDescent="0.25">
      <c r="B375" s="145" t="s">
        <v>155</v>
      </c>
      <c r="C375" s="146">
        <v>380</v>
      </c>
      <c r="D375" s="147">
        <v>-0.17748917748917747</v>
      </c>
      <c r="E375" s="146">
        <v>3</v>
      </c>
      <c r="F375" s="147">
        <f t="shared" si="58"/>
        <v>-0.99210526315789471</v>
      </c>
      <c r="G375" s="146">
        <v>28</v>
      </c>
      <c r="H375" s="147">
        <f t="shared" si="58"/>
        <v>8.3333333333333339</v>
      </c>
      <c r="I375" s="146">
        <v>229</v>
      </c>
      <c r="J375" s="147">
        <f t="shared" si="58"/>
        <v>7.1785714285714288</v>
      </c>
      <c r="K375" s="146">
        <v>297</v>
      </c>
      <c r="L375" s="147">
        <f t="shared" si="59"/>
        <v>0.29694323144104806</v>
      </c>
      <c r="M375" s="147">
        <f t="shared" si="60"/>
        <v>-0.21842105263157896</v>
      </c>
    </row>
    <row r="376" spans="2:13" x14ac:dyDescent="0.25">
      <c r="B376" s="145" t="s">
        <v>157</v>
      </c>
      <c r="C376" s="146">
        <v>136</v>
      </c>
      <c r="D376" s="147">
        <v>-0.37899543378995437</v>
      </c>
      <c r="E376" s="146">
        <v>21</v>
      </c>
      <c r="F376" s="147">
        <f t="shared" si="58"/>
        <v>-0.84558823529411764</v>
      </c>
      <c r="G376" s="146">
        <v>56</v>
      </c>
      <c r="H376" s="147">
        <f t="shared" si="58"/>
        <v>1.6666666666666665</v>
      </c>
      <c r="I376" s="146">
        <v>179</v>
      </c>
      <c r="J376" s="147">
        <f t="shared" si="58"/>
        <v>2.1964285714285716</v>
      </c>
      <c r="K376" s="146">
        <v>137</v>
      </c>
      <c r="L376" s="147">
        <f t="shared" si="59"/>
        <v>-0.23463687150837986</v>
      </c>
      <c r="M376" s="147">
        <f t="shared" si="60"/>
        <v>7.3529411764705621E-3</v>
      </c>
    </row>
    <row r="377" spans="2:13" x14ac:dyDescent="0.25">
      <c r="B377" s="145" t="s">
        <v>159</v>
      </c>
      <c r="C377" s="146">
        <v>155</v>
      </c>
      <c r="D377" s="147">
        <v>0.80232558139534893</v>
      </c>
      <c r="E377" s="146">
        <v>54</v>
      </c>
      <c r="F377" s="147">
        <f t="shared" si="58"/>
        <v>-0.65161290322580645</v>
      </c>
      <c r="G377" s="146">
        <v>68</v>
      </c>
      <c r="H377" s="147">
        <f t="shared" si="58"/>
        <v>0.2592592592592593</v>
      </c>
      <c r="I377" s="146">
        <v>157</v>
      </c>
      <c r="J377" s="147">
        <f t="shared" si="58"/>
        <v>1.3088235294117645</v>
      </c>
      <c r="K377" s="146">
        <v>72</v>
      </c>
      <c r="L377" s="147">
        <f>IFERROR(K377/I377-1,"-")</f>
        <v>-0.54140127388535031</v>
      </c>
      <c r="M377" s="147">
        <f>IFERROR(K377/C377-1,"-")</f>
        <v>-0.53548387096774186</v>
      </c>
    </row>
    <row r="378" spans="2:13" x14ac:dyDescent="0.25">
      <c r="B378" s="145" t="s">
        <v>161</v>
      </c>
      <c r="C378" s="146">
        <v>545</v>
      </c>
      <c r="D378" s="147">
        <v>-0.20204978038067345</v>
      </c>
      <c r="E378" s="146">
        <v>25</v>
      </c>
      <c r="F378" s="147">
        <f t="shared" si="58"/>
        <v>-0.95412844036697253</v>
      </c>
      <c r="G378" s="146">
        <v>444</v>
      </c>
      <c r="H378" s="147">
        <f t="shared" si="58"/>
        <v>16.760000000000002</v>
      </c>
      <c r="I378" s="146">
        <v>219</v>
      </c>
      <c r="J378" s="147">
        <f t="shared" si="58"/>
        <v>-0.5067567567567568</v>
      </c>
      <c r="K378" s="146">
        <v>489</v>
      </c>
      <c r="L378" s="147">
        <f>IFERROR(K378/I378-1,"-")</f>
        <v>1.2328767123287672</v>
      </c>
      <c r="M378" s="147">
        <f>IFERROR(K378/C378-1,"-")</f>
        <v>-0.10275229357798166</v>
      </c>
    </row>
    <row r="379" spans="2:13" x14ac:dyDescent="0.25">
      <c r="B379" s="145" t="s">
        <v>163</v>
      </c>
      <c r="C379" s="146">
        <v>8211</v>
      </c>
      <c r="D379" s="147">
        <v>-3.0120481927710885E-2</v>
      </c>
      <c r="E379" s="146">
        <v>62</v>
      </c>
      <c r="F379" s="147">
        <f t="shared" si="58"/>
        <v>-0.99244915357447328</v>
      </c>
      <c r="G379" s="146">
        <v>2952</v>
      </c>
      <c r="H379" s="147">
        <f t="shared" si="58"/>
        <v>46.612903225806448</v>
      </c>
      <c r="I379" s="146">
        <v>6127</v>
      </c>
      <c r="J379" s="147">
        <f t="shared" si="58"/>
        <v>1.0755420054200542</v>
      </c>
      <c r="K379" s="146">
        <v>7047</v>
      </c>
      <c r="L379" s="147">
        <f>IFERROR(K379/I379-1,"-")</f>
        <v>0.15015505141178398</v>
      </c>
      <c r="M379" s="147">
        <f>IFERROR(K379/C379-1,"-")</f>
        <v>-0.14176105224698576</v>
      </c>
    </row>
    <row r="380" spans="2:13" x14ac:dyDescent="0.25">
      <c r="B380" s="145" t="s">
        <v>165</v>
      </c>
      <c r="C380" s="146">
        <v>14645</v>
      </c>
      <c r="D380" s="147">
        <v>0.12949251889557312</v>
      </c>
      <c r="E380" s="146">
        <v>46</v>
      </c>
      <c r="F380" s="147">
        <f t="shared" si="58"/>
        <v>-0.99685899624445207</v>
      </c>
      <c r="G380" s="146">
        <v>7599</v>
      </c>
      <c r="H380" s="147">
        <f t="shared" si="58"/>
        <v>164.19565217391303</v>
      </c>
      <c r="I380" s="146">
        <v>11086</v>
      </c>
      <c r="J380" s="147">
        <f t="shared" si="58"/>
        <v>0.45887616791683117</v>
      </c>
      <c r="K380" s="146">
        <v>10821</v>
      </c>
      <c r="L380" s="147">
        <f>IFERROR(K380/I380-1,"-")</f>
        <v>-2.3904023092188309E-2</v>
      </c>
      <c r="M380" s="147">
        <f>IFERROR(K380/C380-1,"-")</f>
        <v>-0.26111300785250935</v>
      </c>
    </row>
    <row r="381" spans="2:13" x14ac:dyDescent="0.25">
      <c r="B381" s="145" t="s">
        <v>167</v>
      </c>
      <c r="C381" s="146">
        <v>14401</v>
      </c>
      <c r="D381" s="147">
        <v>-3.7880812399786246E-2</v>
      </c>
      <c r="E381" s="146">
        <v>86</v>
      </c>
      <c r="F381" s="147">
        <f t="shared" si="58"/>
        <v>-0.99402819248663288</v>
      </c>
      <c r="G381" s="146">
        <v>8183</v>
      </c>
      <c r="H381" s="147">
        <f t="shared" si="58"/>
        <v>94.151162790697668</v>
      </c>
      <c r="I381" s="146">
        <v>11049</v>
      </c>
      <c r="J381" s="147">
        <f t="shared" si="58"/>
        <v>0.35023829891237934</v>
      </c>
      <c r="K381" s="146"/>
      <c r="L381" s="147"/>
      <c r="M381" s="147"/>
    </row>
    <row r="382" spans="2:13" ht="15.75" x14ac:dyDescent="0.25">
      <c r="B382" s="148" t="s">
        <v>127</v>
      </c>
      <c r="C382" s="149">
        <v>84811</v>
      </c>
      <c r="D382" s="150">
        <v>4.2747187685021615E-3</v>
      </c>
      <c r="E382" s="149">
        <v>33820</v>
      </c>
      <c r="F382" s="150">
        <f t="shared" si="58"/>
        <v>-0.60123097239744849</v>
      </c>
      <c r="G382" s="149">
        <v>19710</v>
      </c>
      <c r="H382" s="150">
        <f t="shared" si="58"/>
        <v>-0.41720875221762266</v>
      </c>
      <c r="I382" s="149">
        <v>55641</v>
      </c>
      <c r="J382" s="150">
        <f t="shared" si="58"/>
        <v>1.8229832572298328</v>
      </c>
      <c r="K382" s="149">
        <v>54328</v>
      </c>
      <c r="L382" s="150">
        <v>0.21833512737710792</v>
      </c>
      <c r="M382" s="150">
        <v>-0.22840505609998585</v>
      </c>
    </row>
    <row r="383" spans="2:13" ht="6" customHeight="1" x14ac:dyDescent="0.25"/>
    <row r="384" spans="2:13" x14ac:dyDescent="0.25">
      <c r="B384" s="49" t="s">
        <v>109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3"/>
      <c r="E385" s="123"/>
      <c r="G385" s="123"/>
      <c r="I385" s="123"/>
      <c r="K385" s="123"/>
    </row>
    <row r="391" spans="2:14" ht="48.75" customHeight="1" thickBot="1" x14ac:dyDescent="0.3">
      <c r="B391" s="315" t="s">
        <v>228</v>
      </c>
      <c r="C391" s="315"/>
      <c r="D391" s="315"/>
      <c r="E391" s="315"/>
      <c r="F391" s="315"/>
      <c r="G391" s="315"/>
      <c r="H391" s="315"/>
      <c r="I391" s="315"/>
      <c r="J391" s="315"/>
      <c r="K391" s="315"/>
      <c r="L391" s="315"/>
      <c r="M391" s="315"/>
      <c r="N391" s="1" t="s">
        <v>219</v>
      </c>
    </row>
    <row r="392" spans="2:14" ht="10.5" customHeight="1" thickBot="1" x14ac:dyDescent="0.3">
      <c r="B392" s="137"/>
      <c r="C392" s="138"/>
      <c r="D392" s="137"/>
      <c r="E392" s="137"/>
      <c r="F392" s="137"/>
      <c r="G392" s="137"/>
      <c r="H392" s="137"/>
      <c r="I392" s="137"/>
      <c r="J392" s="137"/>
      <c r="K392" s="4"/>
      <c r="L392" s="4"/>
      <c r="N392" s="1" t="s">
        <v>220</v>
      </c>
    </row>
    <row r="393" spans="2:14" ht="22.5" thickTop="1" thickBot="1" x14ac:dyDescent="0.3">
      <c r="B393" s="153" t="str">
        <f>C393</f>
        <v>Noruega</v>
      </c>
      <c r="C393" s="327" t="s">
        <v>229</v>
      </c>
      <c r="D393" s="328"/>
      <c r="E393" s="328"/>
      <c r="F393" s="328"/>
      <c r="G393" s="328"/>
      <c r="H393" s="328"/>
      <c r="I393" s="328"/>
      <c r="J393" s="328"/>
      <c r="K393" s="328"/>
      <c r="L393" s="328"/>
      <c r="M393" s="329"/>
    </row>
    <row r="394" spans="2:14" ht="22.5" thickTop="1" thickBot="1" x14ac:dyDescent="0.3">
      <c r="B394" s="13"/>
      <c r="C394" s="334">
        <f>2019</f>
        <v>2019</v>
      </c>
      <c r="D394" s="333"/>
      <c r="E394" s="330">
        <v>2020</v>
      </c>
      <c r="F394" s="333"/>
      <c r="G394" s="330">
        <v>2021</v>
      </c>
      <c r="H394" s="333"/>
      <c r="I394" s="330">
        <v>2022</v>
      </c>
      <c r="J394" s="333"/>
      <c r="K394" s="330">
        <v>2023</v>
      </c>
      <c r="L394" s="331"/>
      <c r="M394" s="332"/>
    </row>
    <row r="395" spans="2:14" ht="16.5" thickTop="1" thickBot="1" x14ac:dyDescent="0.3">
      <c r="B395" s="16"/>
      <c r="C395" s="141" t="s">
        <v>141</v>
      </c>
      <c r="D395" s="142" t="str">
        <f>CONCATENATE("var ",RIGHT(2019,2),"/",RIGHT(2018,2))</f>
        <v>var 19/18</v>
      </c>
      <c r="E395" s="143" t="s">
        <v>141</v>
      </c>
      <c r="F395" s="142" t="str">
        <f>CONCATENATE("var ",RIGHT(E394,2),"/",RIGHT(E394-1,2))</f>
        <v>var 20/19</v>
      </c>
      <c r="G395" s="143" t="s">
        <v>141</v>
      </c>
      <c r="H395" s="142" t="str">
        <f>CONCATENATE("var ",RIGHT(G394,2),"/",RIGHT(G394-1,2))</f>
        <v>var 21/20</v>
      </c>
      <c r="I395" s="143" t="s">
        <v>141</v>
      </c>
      <c r="J395" s="142" t="str">
        <f>CONCATENATE("var ",RIGHT(I394,2),"/",RIGHT(I394-1,2))</f>
        <v>var 22/21</v>
      </c>
      <c r="K395" s="143" t="s">
        <v>141</v>
      </c>
      <c r="L395" s="142" t="str">
        <f>CONCATENATE("var ",RIGHT(K394,2),"/",RIGHT(K394-1,2))</f>
        <v>var 23/22</v>
      </c>
      <c r="M395" s="142" t="str">
        <f>CONCATENATE("var ",RIGHT(K394,2),"/",RIGHT(2019,2))</f>
        <v>var 23/19</v>
      </c>
    </row>
    <row r="396" spans="2:14" x14ac:dyDescent="0.25">
      <c r="B396" s="145" t="s">
        <v>145</v>
      </c>
      <c r="C396" s="146">
        <v>8585</v>
      </c>
      <c r="D396" s="147">
        <v>9.4062316284537761E-3</v>
      </c>
      <c r="E396" s="146">
        <v>7756</v>
      </c>
      <c r="F396" s="147">
        <f t="shared" ref="F396:J408" si="61">IFERROR(E396/C396-1,"-")</f>
        <v>-9.6563774024461257E-2</v>
      </c>
      <c r="G396" s="146">
        <v>25</v>
      </c>
      <c r="H396" s="147">
        <f t="shared" si="61"/>
        <v>-0.9967766890149562</v>
      </c>
      <c r="I396" s="146">
        <v>4251</v>
      </c>
      <c r="J396" s="147">
        <f t="shared" si="61"/>
        <v>169.04</v>
      </c>
      <c r="K396" s="146">
        <v>7577</v>
      </c>
      <c r="L396" s="147">
        <f t="shared" ref="L396:L402" si="62">IFERROR(K396/I396-1,"-")</f>
        <v>0.78240414020230542</v>
      </c>
      <c r="M396" s="147">
        <f>K396/C396-1</f>
        <v>-0.11741409435061156</v>
      </c>
    </row>
    <row r="397" spans="2:14" x14ac:dyDescent="0.25">
      <c r="B397" s="145" t="s">
        <v>147</v>
      </c>
      <c r="C397" s="146">
        <v>8979</v>
      </c>
      <c r="D397" s="147">
        <v>1.8835810734142644E-2</v>
      </c>
      <c r="E397" s="146">
        <v>9385</v>
      </c>
      <c r="F397" s="147">
        <f t="shared" si="61"/>
        <v>4.5216616549727195E-2</v>
      </c>
      <c r="G397" s="146">
        <v>65</v>
      </c>
      <c r="H397" s="147">
        <f t="shared" si="61"/>
        <v>-0.99307405434203522</v>
      </c>
      <c r="I397" s="146">
        <v>4350</v>
      </c>
      <c r="J397" s="147">
        <f t="shared" si="61"/>
        <v>65.92307692307692</v>
      </c>
      <c r="K397" s="146">
        <v>8120</v>
      </c>
      <c r="L397" s="147">
        <f t="shared" si="62"/>
        <v>0.8666666666666667</v>
      </c>
      <c r="M397" s="147">
        <f>IFERROR(K397/C397-1,"-")</f>
        <v>-9.5667669005457201E-2</v>
      </c>
    </row>
    <row r="398" spans="2:14" x14ac:dyDescent="0.25">
      <c r="B398" s="145" t="s">
        <v>149</v>
      </c>
      <c r="C398" s="146">
        <v>11017</v>
      </c>
      <c r="D398" s="147">
        <v>0.36585668237044389</v>
      </c>
      <c r="E398" s="146">
        <v>3457</v>
      </c>
      <c r="F398" s="147">
        <f t="shared" si="61"/>
        <v>-0.68621221748207317</v>
      </c>
      <c r="G398" s="146">
        <v>61</v>
      </c>
      <c r="H398" s="147">
        <f t="shared" si="61"/>
        <v>-0.98235464275383277</v>
      </c>
      <c r="I398" s="146">
        <v>4263</v>
      </c>
      <c r="J398" s="147">
        <f t="shared" si="61"/>
        <v>68.885245901639351</v>
      </c>
      <c r="K398" s="146">
        <v>6363</v>
      </c>
      <c r="L398" s="147">
        <f t="shared" si="62"/>
        <v>0.49261083743842371</v>
      </c>
      <c r="M398" s="147">
        <f t="shared" ref="M398:M402" si="63">IFERROR(K398/C398-1,"-")</f>
        <v>-0.42243805028592174</v>
      </c>
    </row>
    <row r="399" spans="2:14" x14ac:dyDescent="0.25">
      <c r="B399" s="145" t="s">
        <v>151</v>
      </c>
      <c r="C399" s="146">
        <v>3670</v>
      </c>
      <c r="D399" s="147">
        <v>0.19272018199545005</v>
      </c>
      <c r="E399" s="146">
        <v>0</v>
      </c>
      <c r="F399" s="147">
        <f t="shared" si="61"/>
        <v>-1</v>
      </c>
      <c r="G399" s="146">
        <v>28</v>
      </c>
      <c r="H399" s="147" t="str">
        <f t="shared" si="61"/>
        <v>-</v>
      </c>
      <c r="I399" s="146">
        <v>2519</v>
      </c>
      <c r="J399" s="147">
        <f t="shared" si="61"/>
        <v>88.964285714285708</v>
      </c>
      <c r="K399" s="146">
        <v>3424</v>
      </c>
      <c r="L399" s="147">
        <f t="shared" si="62"/>
        <v>0.3592695514092894</v>
      </c>
      <c r="M399" s="147">
        <f t="shared" si="63"/>
        <v>-6.7029972752043587E-2</v>
      </c>
    </row>
    <row r="400" spans="2:14" x14ac:dyDescent="0.25">
      <c r="B400" s="145" t="s">
        <v>153</v>
      </c>
      <c r="C400" s="146">
        <v>611</v>
      </c>
      <c r="D400" s="147">
        <v>-1.6339869281045694E-3</v>
      </c>
      <c r="E400" s="146">
        <v>0</v>
      </c>
      <c r="F400" s="147">
        <f t="shared" si="61"/>
        <v>-1</v>
      </c>
      <c r="G400" s="146">
        <v>31</v>
      </c>
      <c r="H400" s="147" t="str">
        <f t="shared" si="61"/>
        <v>-</v>
      </c>
      <c r="I400" s="146">
        <v>352</v>
      </c>
      <c r="J400" s="147">
        <f t="shared" si="61"/>
        <v>10.35483870967742</v>
      </c>
      <c r="K400" s="146">
        <v>281</v>
      </c>
      <c r="L400" s="147">
        <f t="shared" si="62"/>
        <v>-0.20170454545454541</v>
      </c>
      <c r="M400" s="147">
        <f t="shared" si="63"/>
        <v>-0.5400981996726677</v>
      </c>
    </row>
    <row r="401" spans="2:13" x14ac:dyDescent="0.25">
      <c r="B401" s="145" t="s">
        <v>155</v>
      </c>
      <c r="C401" s="146">
        <v>1376</v>
      </c>
      <c r="D401" s="147">
        <v>0.22638146167557927</v>
      </c>
      <c r="E401" s="146">
        <v>18</v>
      </c>
      <c r="F401" s="147">
        <f t="shared" si="61"/>
        <v>-0.98691860465116277</v>
      </c>
      <c r="G401" s="146">
        <v>20</v>
      </c>
      <c r="H401" s="147">
        <f t="shared" si="61"/>
        <v>0.11111111111111116</v>
      </c>
      <c r="I401" s="146">
        <v>557</v>
      </c>
      <c r="J401" s="147">
        <f t="shared" si="61"/>
        <v>26.85</v>
      </c>
      <c r="K401" s="146">
        <v>583</v>
      </c>
      <c r="L401" s="147">
        <f t="shared" si="62"/>
        <v>4.6678635547576341E-2</v>
      </c>
      <c r="M401" s="147">
        <f t="shared" si="63"/>
        <v>-0.57630813953488369</v>
      </c>
    </row>
    <row r="402" spans="2:13" x14ac:dyDescent="0.25">
      <c r="B402" s="145" t="s">
        <v>157</v>
      </c>
      <c r="C402" s="146">
        <v>2232</v>
      </c>
      <c r="D402" s="147">
        <v>-5.82278481012658E-2</v>
      </c>
      <c r="E402" s="146">
        <v>28</v>
      </c>
      <c r="F402" s="147">
        <f t="shared" si="61"/>
        <v>-0.98745519713261654</v>
      </c>
      <c r="G402" s="146">
        <v>101</v>
      </c>
      <c r="H402" s="147">
        <f t="shared" si="61"/>
        <v>2.6071428571428572</v>
      </c>
      <c r="I402" s="146">
        <v>512</v>
      </c>
      <c r="J402" s="147">
        <f t="shared" si="61"/>
        <v>4.0693069306930694</v>
      </c>
      <c r="K402" s="146">
        <v>1494</v>
      </c>
      <c r="L402" s="147">
        <f t="shared" si="62"/>
        <v>1.91796875</v>
      </c>
      <c r="M402" s="147">
        <f t="shared" si="63"/>
        <v>-0.33064516129032262</v>
      </c>
    </row>
    <row r="403" spans="2:13" x14ac:dyDescent="0.25">
      <c r="B403" s="145" t="s">
        <v>159</v>
      </c>
      <c r="C403" s="146">
        <v>1144</v>
      </c>
      <c r="D403" s="147">
        <v>0.44810126582278476</v>
      </c>
      <c r="E403" s="146">
        <v>32</v>
      </c>
      <c r="F403" s="147">
        <f t="shared" si="61"/>
        <v>-0.97202797202797198</v>
      </c>
      <c r="G403" s="146">
        <v>48</v>
      </c>
      <c r="H403" s="147">
        <f t="shared" si="61"/>
        <v>0.5</v>
      </c>
      <c r="I403" s="146">
        <v>359</v>
      </c>
      <c r="J403" s="147">
        <f t="shared" si="61"/>
        <v>6.479166666666667</v>
      </c>
      <c r="K403" s="146">
        <v>602</v>
      </c>
      <c r="L403" s="147">
        <f>IFERROR(K403/I403-1,"-")</f>
        <v>0.67688022284122562</v>
      </c>
      <c r="M403" s="147">
        <f>IFERROR(K403/C403-1,"-")</f>
        <v>-0.47377622377622375</v>
      </c>
    </row>
    <row r="404" spans="2:13" x14ac:dyDescent="0.25">
      <c r="B404" s="145" t="s">
        <v>161</v>
      </c>
      <c r="C404" s="146">
        <v>1782</v>
      </c>
      <c r="D404" s="147">
        <v>0.15864759427828345</v>
      </c>
      <c r="E404" s="146">
        <v>28</v>
      </c>
      <c r="F404" s="147">
        <f t="shared" si="61"/>
        <v>-0.98428731762065091</v>
      </c>
      <c r="G404" s="146">
        <v>93</v>
      </c>
      <c r="H404" s="147">
        <f t="shared" si="61"/>
        <v>2.3214285714285716</v>
      </c>
      <c r="I404" s="146">
        <v>303</v>
      </c>
      <c r="J404" s="147">
        <f t="shared" si="61"/>
        <v>2.2580645161290325</v>
      </c>
      <c r="K404" s="146">
        <v>883</v>
      </c>
      <c r="L404" s="147">
        <f>IFERROR(K404/I404-1,"-")</f>
        <v>1.9141914191419143</v>
      </c>
      <c r="M404" s="147">
        <f>IFERROR(K404/C404-1,"-")</f>
        <v>-0.50448933782267114</v>
      </c>
    </row>
    <row r="405" spans="2:13" x14ac:dyDescent="0.25">
      <c r="B405" s="145" t="s">
        <v>163</v>
      </c>
      <c r="C405" s="146">
        <v>5207</v>
      </c>
      <c r="D405" s="147">
        <v>-0.23302400942701429</v>
      </c>
      <c r="E405" s="146">
        <v>43</v>
      </c>
      <c r="F405" s="147">
        <f t="shared" si="61"/>
        <v>-0.99174188592279622</v>
      </c>
      <c r="G405" s="146">
        <v>1116</v>
      </c>
      <c r="H405" s="147">
        <f t="shared" si="61"/>
        <v>24.953488372093023</v>
      </c>
      <c r="I405" s="146">
        <v>4320</v>
      </c>
      <c r="J405" s="147">
        <f t="shared" si="61"/>
        <v>2.870967741935484</v>
      </c>
      <c r="K405" s="146">
        <v>6191</v>
      </c>
      <c r="L405" s="147">
        <f>IFERROR(K405/I405-1,"-")</f>
        <v>0.4331018518518519</v>
      </c>
      <c r="M405" s="147">
        <f>IFERROR(K405/C405-1,"-")</f>
        <v>0.18897637795275601</v>
      </c>
    </row>
    <row r="406" spans="2:13" x14ac:dyDescent="0.25">
      <c r="B406" s="145" t="s">
        <v>165</v>
      </c>
      <c r="C406" s="146">
        <v>8591</v>
      </c>
      <c r="D406" s="147">
        <v>-1.5358166189111788E-2</v>
      </c>
      <c r="E406" s="146">
        <v>38</v>
      </c>
      <c r="F406" s="147">
        <f t="shared" si="61"/>
        <v>-0.99557676638342452</v>
      </c>
      <c r="G406" s="146">
        <v>3420</v>
      </c>
      <c r="H406" s="147">
        <f t="shared" si="61"/>
        <v>89</v>
      </c>
      <c r="I406" s="146">
        <v>6929</v>
      </c>
      <c r="J406" s="147">
        <f t="shared" si="61"/>
        <v>1.0260233918128656</v>
      </c>
      <c r="K406" s="146">
        <v>8400</v>
      </c>
      <c r="L406" s="147">
        <f>IFERROR(K406/I406-1,"-")</f>
        <v>0.21229614663010543</v>
      </c>
      <c r="M406" s="147">
        <f>IFERROR(K406/C406-1,"-")</f>
        <v>-2.2232568967524124E-2</v>
      </c>
    </row>
    <row r="407" spans="2:13" x14ac:dyDescent="0.25">
      <c r="B407" s="145" t="s">
        <v>167</v>
      </c>
      <c r="C407" s="146">
        <v>8348</v>
      </c>
      <c r="D407" s="147">
        <v>1.3475780016996453E-2</v>
      </c>
      <c r="E407" s="146">
        <v>26</v>
      </c>
      <c r="F407" s="147">
        <f t="shared" si="61"/>
        <v>-0.9968854815524677</v>
      </c>
      <c r="G407" s="146">
        <v>3192</v>
      </c>
      <c r="H407" s="147">
        <f t="shared" si="61"/>
        <v>121.76923076923077</v>
      </c>
      <c r="I407" s="146">
        <v>5702</v>
      </c>
      <c r="J407" s="147">
        <f t="shared" si="61"/>
        <v>0.7863408521303259</v>
      </c>
      <c r="K407" s="146"/>
      <c r="L407" s="147"/>
      <c r="M407" s="147"/>
    </row>
    <row r="408" spans="2:13" ht="15.75" x14ac:dyDescent="0.25">
      <c r="B408" s="148" t="s">
        <v>127</v>
      </c>
      <c r="C408" s="149">
        <v>61542</v>
      </c>
      <c r="D408" s="150">
        <v>4.941682013505222E-2</v>
      </c>
      <c r="E408" s="149">
        <v>20813</v>
      </c>
      <c r="F408" s="150">
        <f t="shared" si="61"/>
        <v>-0.66180819602872831</v>
      </c>
      <c r="G408" s="149">
        <v>8200</v>
      </c>
      <c r="H408" s="150">
        <f t="shared" si="61"/>
        <v>-0.60601547109979337</v>
      </c>
      <c r="I408" s="149">
        <v>34417</v>
      </c>
      <c r="J408" s="150">
        <f t="shared" si="61"/>
        <v>3.1971951219512196</v>
      </c>
      <c r="K408" s="149">
        <v>43918</v>
      </c>
      <c r="L408" s="150">
        <v>0.52944454118056772</v>
      </c>
      <c r="M408" s="150">
        <v>-0.17438056923713197</v>
      </c>
    </row>
    <row r="409" spans="2:13" ht="6" customHeight="1" x14ac:dyDescent="0.25"/>
    <row r="410" spans="2:13" x14ac:dyDescent="0.25">
      <c r="B410" s="49" t="s">
        <v>109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3"/>
      <c r="E411" s="123"/>
      <c r="G411" s="123"/>
      <c r="I411" s="123"/>
      <c r="K411" s="123"/>
    </row>
    <row r="417" spans="2:14" ht="48.75" customHeight="1" thickBot="1" x14ac:dyDescent="0.3">
      <c r="B417" s="315" t="s">
        <v>230</v>
      </c>
      <c r="C417" s="315"/>
      <c r="D417" s="315"/>
      <c r="E417" s="315"/>
      <c r="F417" s="315"/>
      <c r="G417" s="315"/>
      <c r="H417" s="315"/>
      <c r="I417" s="315"/>
      <c r="J417" s="315"/>
      <c r="K417" s="315"/>
      <c r="L417" s="315"/>
      <c r="M417" s="315"/>
      <c r="N417" s="1" t="s">
        <v>219</v>
      </c>
    </row>
    <row r="418" spans="2:14" ht="10.5" customHeight="1" thickBot="1" x14ac:dyDescent="0.3">
      <c r="B418" s="137"/>
      <c r="C418" s="138"/>
      <c r="D418" s="137"/>
      <c r="E418" s="137"/>
      <c r="F418" s="137"/>
      <c r="G418" s="137"/>
      <c r="H418" s="137"/>
      <c r="I418" s="137"/>
      <c r="J418" s="137"/>
      <c r="K418" s="4"/>
      <c r="L418" s="4"/>
      <c r="N418" s="1" t="s">
        <v>220</v>
      </c>
    </row>
    <row r="419" spans="2:14" ht="22.5" thickTop="1" thickBot="1" x14ac:dyDescent="0.3">
      <c r="B419" s="153" t="str">
        <f>C419</f>
        <v>Suecia</v>
      </c>
      <c r="C419" s="327" t="s">
        <v>231</v>
      </c>
      <c r="D419" s="328"/>
      <c r="E419" s="328"/>
      <c r="F419" s="328"/>
      <c r="G419" s="328"/>
      <c r="H419" s="328"/>
      <c r="I419" s="328"/>
      <c r="J419" s="328"/>
      <c r="K419" s="328"/>
      <c r="L419" s="328"/>
      <c r="M419" s="329"/>
    </row>
    <row r="420" spans="2:14" ht="22.5" thickTop="1" thickBot="1" x14ac:dyDescent="0.3">
      <c r="B420" s="13"/>
      <c r="C420" s="334">
        <f>2019</f>
        <v>2019</v>
      </c>
      <c r="D420" s="333"/>
      <c r="E420" s="330">
        <v>2020</v>
      </c>
      <c r="F420" s="333"/>
      <c r="G420" s="330">
        <v>2021</v>
      </c>
      <c r="H420" s="333"/>
      <c r="I420" s="330">
        <v>2022</v>
      </c>
      <c r="J420" s="333"/>
      <c r="K420" s="330">
        <v>2023</v>
      </c>
      <c r="L420" s="331"/>
      <c r="M420" s="332"/>
    </row>
    <row r="421" spans="2:14" ht="16.5" thickTop="1" thickBot="1" x14ac:dyDescent="0.3">
      <c r="B421" s="16"/>
      <c r="C421" s="141" t="s">
        <v>141</v>
      </c>
      <c r="D421" s="142" t="str">
        <f>CONCATENATE("var ",RIGHT(2019,2),"/",RIGHT(2018,2))</f>
        <v>var 19/18</v>
      </c>
      <c r="E421" s="143" t="s">
        <v>141</v>
      </c>
      <c r="F421" s="142" t="str">
        <f>CONCATENATE("var ",RIGHT(E420,2),"/",RIGHT(E420-1,2))</f>
        <v>var 20/19</v>
      </c>
      <c r="G421" s="143" t="s">
        <v>141</v>
      </c>
      <c r="H421" s="142" t="str">
        <f>CONCATENATE("var ",RIGHT(G420,2),"/",RIGHT(G420-1,2))</f>
        <v>var 21/20</v>
      </c>
      <c r="I421" s="143" t="s">
        <v>141</v>
      </c>
      <c r="J421" s="142" t="str">
        <f>CONCATENATE("var ",RIGHT(I420,2),"/",RIGHT(I420-1,2))</f>
        <v>var 22/21</v>
      </c>
      <c r="K421" s="143" t="s">
        <v>141</v>
      </c>
      <c r="L421" s="142" t="str">
        <f>CONCATENATE("var ",RIGHT(K420,2),"/",RIGHT(K420-1,2))</f>
        <v>var 23/22</v>
      </c>
      <c r="M421" s="142" t="str">
        <f>CONCATENATE("var ",RIGHT(K420,2),"/",RIGHT(2019,2))</f>
        <v>var 23/19</v>
      </c>
    </row>
    <row r="422" spans="2:14" x14ac:dyDescent="0.25">
      <c r="B422" s="145" t="s">
        <v>145</v>
      </c>
      <c r="C422" s="146">
        <v>16712</v>
      </c>
      <c r="D422" s="147">
        <v>-0.18917083110960164</v>
      </c>
      <c r="E422" s="146">
        <v>16794</v>
      </c>
      <c r="F422" s="147">
        <f t="shared" ref="F422:J434" si="64">IFERROR(E422/C422-1,"-")</f>
        <v>4.9066539013882249E-3</v>
      </c>
      <c r="G422" s="146">
        <v>728</v>
      </c>
      <c r="H422" s="147">
        <f t="shared" si="64"/>
        <v>-0.95665118494700485</v>
      </c>
      <c r="I422" s="146">
        <v>7732</v>
      </c>
      <c r="J422" s="147">
        <f t="shared" si="64"/>
        <v>9.6208791208791204</v>
      </c>
      <c r="K422" s="146">
        <v>12762</v>
      </c>
      <c r="L422" s="147">
        <f t="shared" ref="L422:L430" si="65">IFERROR(K422/I422-1,"-")</f>
        <v>0.65054319710294872</v>
      </c>
      <c r="M422" s="147">
        <f>K422/C422-1</f>
        <v>-0.23635710866443271</v>
      </c>
    </row>
    <row r="423" spans="2:14" x14ac:dyDescent="0.25">
      <c r="B423" s="145" t="s">
        <v>147</v>
      </c>
      <c r="C423" s="146">
        <v>14021</v>
      </c>
      <c r="D423" s="147">
        <v>-0.25451935346660992</v>
      </c>
      <c r="E423" s="146">
        <v>17581</v>
      </c>
      <c r="F423" s="147">
        <f t="shared" si="64"/>
        <v>0.25390485700021403</v>
      </c>
      <c r="G423" s="146">
        <v>577</v>
      </c>
      <c r="H423" s="147">
        <f t="shared" si="64"/>
        <v>-0.96718047892611336</v>
      </c>
      <c r="I423" s="146">
        <v>5816</v>
      </c>
      <c r="J423" s="147">
        <f t="shared" si="64"/>
        <v>9.0797227036395149</v>
      </c>
      <c r="K423" s="146">
        <v>9657</v>
      </c>
      <c r="L423" s="147">
        <f t="shared" si="65"/>
        <v>0.66041953232462181</v>
      </c>
      <c r="M423" s="147">
        <f>IFERROR(K423/C423-1,"-")</f>
        <v>-0.31124741459239713</v>
      </c>
    </row>
    <row r="424" spans="2:14" x14ac:dyDescent="0.25">
      <c r="B424" s="145" t="s">
        <v>149</v>
      </c>
      <c r="C424" s="146">
        <v>17537</v>
      </c>
      <c r="D424" s="147">
        <v>-7.2607086197779003E-2</v>
      </c>
      <c r="E424" s="146">
        <v>5710</v>
      </c>
      <c r="F424" s="147">
        <f t="shared" si="64"/>
        <v>-0.67440269145235787</v>
      </c>
      <c r="G424" s="146">
        <v>660</v>
      </c>
      <c r="H424" s="147">
        <f t="shared" si="64"/>
        <v>-0.88441330998248691</v>
      </c>
      <c r="I424" s="146">
        <v>6989</v>
      </c>
      <c r="J424" s="147">
        <f t="shared" si="64"/>
        <v>9.5893939393939398</v>
      </c>
      <c r="K424" s="146">
        <v>9056</v>
      </c>
      <c r="L424" s="147">
        <f t="shared" si="65"/>
        <v>0.29575046501645441</v>
      </c>
      <c r="M424" s="147">
        <f t="shared" ref="M424:M432" si="66">IFERROR(K424/C424-1,"-")</f>
        <v>-0.4836060899811826</v>
      </c>
    </row>
    <row r="425" spans="2:14" x14ac:dyDescent="0.25">
      <c r="B425" s="145" t="s">
        <v>151</v>
      </c>
      <c r="C425" s="146">
        <v>6610</v>
      </c>
      <c r="D425" s="147">
        <v>-0.28832902670111971</v>
      </c>
      <c r="E425" s="146">
        <v>0</v>
      </c>
      <c r="F425" s="147">
        <f t="shared" si="64"/>
        <v>-1</v>
      </c>
      <c r="G425" s="146">
        <v>248</v>
      </c>
      <c r="H425" s="147" t="str">
        <f t="shared" si="64"/>
        <v>-</v>
      </c>
      <c r="I425" s="146">
        <v>4370</v>
      </c>
      <c r="J425" s="147">
        <f t="shared" si="64"/>
        <v>16.620967741935484</v>
      </c>
      <c r="K425" s="146">
        <v>5653</v>
      </c>
      <c r="L425" s="147">
        <f t="shared" si="65"/>
        <v>0.29359267734553773</v>
      </c>
      <c r="M425" s="147">
        <f t="shared" si="66"/>
        <v>-0.14478063540090769</v>
      </c>
    </row>
    <row r="426" spans="2:14" x14ac:dyDescent="0.25">
      <c r="B426" s="145" t="s">
        <v>153</v>
      </c>
      <c r="C426" s="146">
        <v>1044</v>
      </c>
      <c r="D426" s="147">
        <v>0.12987012987012991</v>
      </c>
      <c r="E426" s="146">
        <v>21</v>
      </c>
      <c r="F426" s="147">
        <f t="shared" si="64"/>
        <v>-0.97988505747126442</v>
      </c>
      <c r="G426" s="146">
        <v>231</v>
      </c>
      <c r="H426" s="147">
        <f t="shared" si="64"/>
        <v>10</v>
      </c>
      <c r="I426" s="146">
        <v>447</v>
      </c>
      <c r="J426" s="147">
        <f t="shared" si="64"/>
        <v>0.93506493506493515</v>
      </c>
      <c r="K426" s="146">
        <v>722</v>
      </c>
      <c r="L426" s="147">
        <f t="shared" si="65"/>
        <v>0.61521252796420578</v>
      </c>
      <c r="M426" s="147">
        <f t="shared" si="66"/>
        <v>-0.30842911877394641</v>
      </c>
    </row>
    <row r="427" spans="2:14" x14ac:dyDescent="0.25">
      <c r="B427" s="145" t="s">
        <v>155</v>
      </c>
      <c r="C427" s="146">
        <v>1923</v>
      </c>
      <c r="D427" s="147">
        <v>0.61596638655462188</v>
      </c>
      <c r="E427" s="146">
        <v>19</v>
      </c>
      <c r="F427" s="147">
        <f t="shared" si="64"/>
        <v>-0.99011960478419136</v>
      </c>
      <c r="G427" s="146">
        <v>151</v>
      </c>
      <c r="H427" s="147">
        <f t="shared" si="64"/>
        <v>6.9473684210526319</v>
      </c>
      <c r="I427" s="146">
        <v>719</v>
      </c>
      <c r="J427" s="147">
        <f t="shared" si="64"/>
        <v>3.7615894039735096</v>
      </c>
      <c r="K427" s="146">
        <v>917</v>
      </c>
      <c r="L427" s="147">
        <f t="shared" si="65"/>
        <v>0.27538247566063978</v>
      </c>
      <c r="M427" s="147">
        <f t="shared" si="66"/>
        <v>-0.52314092563702541</v>
      </c>
    </row>
    <row r="428" spans="2:14" x14ac:dyDescent="0.25">
      <c r="B428" s="145" t="s">
        <v>157</v>
      </c>
      <c r="C428" s="146">
        <v>1700</v>
      </c>
      <c r="D428" s="147">
        <v>0.22390208783297338</v>
      </c>
      <c r="E428" s="146">
        <v>58</v>
      </c>
      <c r="F428" s="147">
        <f t="shared" si="64"/>
        <v>-0.96588235294117641</v>
      </c>
      <c r="G428" s="146">
        <v>216</v>
      </c>
      <c r="H428" s="147">
        <f t="shared" si="64"/>
        <v>2.7241379310344827</v>
      </c>
      <c r="I428" s="146">
        <v>648</v>
      </c>
      <c r="J428" s="147">
        <f t="shared" si="64"/>
        <v>2</v>
      </c>
      <c r="K428" s="146">
        <v>860</v>
      </c>
      <c r="L428" s="147">
        <f t="shared" si="65"/>
        <v>0.32716049382716039</v>
      </c>
      <c r="M428" s="147">
        <f t="shared" si="66"/>
        <v>-0.49411764705882355</v>
      </c>
    </row>
    <row r="429" spans="2:14" x14ac:dyDescent="0.25">
      <c r="B429" s="145" t="s">
        <v>159</v>
      </c>
      <c r="C429" s="146">
        <v>1267</v>
      </c>
      <c r="D429" s="147">
        <v>0.28238866396761142</v>
      </c>
      <c r="E429" s="146">
        <v>96</v>
      </c>
      <c r="F429" s="147">
        <f t="shared" si="64"/>
        <v>-0.92423046566692979</v>
      </c>
      <c r="G429" s="146">
        <v>211</v>
      </c>
      <c r="H429" s="147">
        <f t="shared" si="64"/>
        <v>1.1979166666666665</v>
      </c>
      <c r="I429" s="146">
        <v>649</v>
      </c>
      <c r="J429" s="147">
        <f t="shared" si="64"/>
        <v>2.0758293838862558</v>
      </c>
      <c r="K429" s="146">
        <v>896</v>
      </c>
      <c r="L429" s="147">
        <f t="shared" si="65"/>
        <v>0.38058551617873659</v>
      </c>
      <c r="M429" s="147">
        <f t="shared" si="66"/>
        <v>-0.29281767955801108</v>
      </c>
    </row>
    <row r="430" spans="2:14" x14ac:dyDescent="0.25">
      <c r="B430" s="145" t="s">
        <v>161</v>
      </c>
      <c r="C430" s="146">
        <v>1250</v>
      </c>
      <c r="D430" s="147">
        <v>-0.10007199424046076</v>
      </c>
      <c r="E430" s="146">
        <v>111</v>
      </c>
      <c r="F430" s="147">
        <f t="shared" si="64"/>
        <v>-0.91120000000000001</v>
      </c>
      <c r="G430" s="146">
        <v>273</v>
      </c>
      <c r="H430" s="147">
        <f t="shared" si="64"/>
        <v>1.4594594594594597</v>
      </c>
      <c r="I430" s="146">
        <v>714</v>
      </c>
      <c r="J430" s="147">
        <f t="shared" si="64"/>
        <v>1.6153846153846154</v>
      </c>
      <c r="K430" s="146">
        <v>953</v>
      </c>
      <c r="L430" s="147">
        <f t="shared" si="65"/>
        <v>0.33473389355742289</v>
      </c>
      <c r="M430" s="147">
        <f t="shared" si="66"/>
        <v>-0.23760000000000003</v>
      </c>
    </row>
    <row r="431" spans="2:14" x14ac:dyDescent="0.25">
      <c r="B431" s="145" t="s">
        <v>163</v>
      </c>
      <c r="C431" s="146">
        <v>10088</v>
      </c>
      <c r="D431" s="147">
        <v>-6.6962634110247832E-2</v>
      </c>
      <c r="E431" s="146">
        <v>719</v>
      </c>
      <c r="F431" s="147">
        <f t="shared" si="64"/>
        <v>-0.92872720063441716</v>
      </c>
      <c r="G431" s="146">
        <v>3666</v>
      </c>
      <c r="H431" s="147">
        <f t="shared" si="64"/>
        <v>4.0987482614742694</v>
      </c>
      <c r="I431" s="146">
        <v>5899</v>
      </c>
      <c r="J431" s="147">
        <f t="shared" si="64"/>
        <v>0.6091107474086197</v>
      </c>
      <c r="K431" s="146">
        <v>6372</v>
      </c>
      <c r="L431" s="147">
        <f>IFERROR(K431/I431-1,"-")</f>
        <v>8.018308187828449E-2</v>
      </c>
      <c r="M431" s="147">
        <f t="shared" si="66"/>
        <v>-0.36835844567803333</v>
      </c>
    </row>
    <row r="432" spans="2:14" x14ac:dyDescent="0.25">
      <c r="B432" s="145" t="s">
        <v>165</v>
      </c>
      <c r="C432" s="146">
        <v>15908</v>
      </c>
      <c r="D432" s="147">
        <v>-8.3530731828949101E-3</v>
      </c>
      <c r="E432" s="146">
        <v>997</v>
      </c>
      <c r="F432" s="147">
        <f t="shared" si="64"/>
        <v>-0.93732713100326881</v>
      </c>
      <c r="G432" s="146">
        <v>7949</v>
      </c>
      <c r="H432" s="147">
        <f t="shared" si="64"/>
        <v>6.9729187562688066</v>
      </c>
      <c r="I432" s="146">
        <v>11799</v>
      </c>
      <c r="J432" s="147">
        <f t="shared" si="64"/>
        <v>0.48433765253491012</v>
      </c>
      <c r="K432" s="146">
        <v>10840</v>
      </c>
      <c r="L432" s="147">
        <f>IFERROR(K432/I432-1,"-")</f>
        <v>-8.1278074413085877E-2</v>
      </c>
      <c r="M432" s="147">
        <f t="shared" si="66"/>
        <v>-0.31858184561227054</v>
      </c>
    </row>
    <row r="433" spans="2:14" x14ac:dyDescent="0.25">
      <c r="B433" s="145" t="s">
        <v>167</v>
      </c>
      <c r="C433" s="146">
        <v>17968</v>
      </c>
      <c r="D433" s="147">
        <v>-7.648026315789469E-2</v>
      </c>
      <c r="E433" s="146">
        <v>605</v>
      </c>
      <c r="F433" s="147">
        <f t="shared" si="64"/>
        <v>-0.96632902938557441</v>
      </c>
      <c r="G433" s="146">
        <v>7237</v>
      </c>
      <c r="H433" s="147">
        <f t="shared" si="64"/>
        <v>10.96198347107438</v>
      </c>
      <c r="I433" s="146">
        <v>10970</v>
      </c>
      <c r="J433" s="147">
        <f t="shared" si="64"/>
        <v>0.51582147298604397</v>
      </c>
      <c r="K433" s="146"/>
      <c r="L433" s="147"/>
      <c r="M433" s="147"/>
    </row>
    <row r="434" spans="2:14" ht="15.75" x14ac:dyDescent="0.25">
      <c r="B434" s="148" t="s">
        <v>127</v>
      </c>
      <c r="C434" s="149">
        <v>106028</v>
      </c>
      <c r="D434" s="150">
        <v>-0.11500997437545391</v>
      </c>
      <c r="E434" s="149">
        <v>42711</v>
      </c>
      <c r="F434" s="150">
        <f t="shared" si="64"/>
        <v>-0.59717244501452449</v>
      </c>
      <c r="G434" s="149">
        <v>22147</v>
      </c>
      <c r="H434" s="150">
        <f t="shared" si="64"/>
        <v>-0.48146847416356442</v>
      </c>
      <c r="I434" s="149">
        <v>56752</v>
      </c>
      <c r="J434" s="150">
        <f t="shared" si="64"/>
        <v>1.5625141102632409</v>
      </c>
      <c r="K434" s="149">
        <v>58688</v>
      </c>
      <c r="L434" s="150">
        <v>0.28190118387139051</v>
      </c>
      <c r="M434" s="150">
        <v>-0.33354531001589827</v>
      </c>
    </row>
    <row r="435" spans="2:14" ht="6" customHeight="1" x14ac:dyDescent="0.25"/>
    <row r="436" spans="2:14" x14ac:dyDescent="0.25">
      <c r="B436" s="49" t="s">
        <v>109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3"/>
      <c r="E437" s="123"/>
      <c r="G437" s="123"/>
      <c r="I437" s="123"/>
      <c r="K437" s="123"/>
    </row>
    <row r="443" spans="2:14" ht="48.75" customHeight="1" thickBot="1" x14ac:dyDescent="0.3">
      <c r="B443" s="315" t="s">
        <v>232</v>
      </c>
      <c r="C443" s="315"/>
      <c r="D443" s="315"/>
      <c r="E443" s="315"/>
      <c r="F443" s="315"/>
      <c r="G443" s="315"/>
      <c r="H443" s="315"/>
      <c r="I443" s="315"/>
      <c r="J443" s="315"/>
      <c r="K443" s="315"/>
      <c r="L443" s="315"/>
      <c r="M443" s="315"/>
      <c r="N443" s="1" t="s">
        <v>219</v>
      </c>
    </row>
    <row r="444" spans="2:14" ht="10.5" customHeight="1" thickBot="1" x14ac:dyDescent="0.3">
      <c r="B444" s="137"/>
      <c r="C444" s="138"/>
      <c r="D444" s="137"/>
      <c r="E444" s="137"/>
      <c r="F444" s="137"/>
      <c r="G444" s="137"/>
      <c r="H444" s="137"/>
      <c r="I444" s="137"/>
      <c r="J444" s="137"/>
      <c r="K444" s="4"/>
      <c r="L444" s="4"/>
      <c r="N444" s="1" t="s">
        <v>220</v>
      </c>
    </row>
    <row r="445" spans="2:14" ht="22.5" thickTop="1" thickBot="1" x14ac:dyDescent="0.3">
      <c r="B445" s="153" t="str">
        <f>C445</f>
        <v>Portugal</v>
      </c>
      <c r="C445" s="327" t="s">
        <v>233</v>
      </c>
      <c r="D445" s="328"/>
      <c r="E445" s="328"/>
      <c r="F445" s="328"/>
      <c r="G445" s="328"/>
      <c r="H445" s="328"/>
      <c r="I445" s="328"/>
      <c r="J445" s="328"/>
      <c r="K445" s="328"/>
      <c r="L445" s="328"/>
      <c r="M445" s="329"/>
    </row>
    <row r="446" spans="2:14" ht="22.5" thickTop="1" thickBot="1" x14ac:dyDescent="0.3">
      <c r="B446" s="13"/>
      <c r="C446" s="334">
        <f>2019</f>
        <v>2019</v>
      </c>
      <c r="D446" s="333"/>
      <c r="E446" s="330">
        <v>2020</v>
      </c>
      <c r="F446" s="333"/>
      <c r="G446" s="330">
        <v>2021</v>
      </c>
      <c r="H446" s="333"/>
      <c r="I446" s="330">
        <v>2022</v>
      </c>
      <c r="J446" s="333"/>
      <c r="K446" s="330">
        <v>2023</v>
      </c>
      <c r="L446" s="331"/>
      <c r="M446" s="332"/>
    </row>
    <row r="447" spans="2:14" ht="16.5" thickTop="1" thickBot="1" x14ac:dyDescent="0.3">
      <c r="B447" s="16"/>
      <c r="C447" s="141" t="s">
        <v>141</v>
      </c>
      <c r="D447" s="142" t="str">
        <f>CONCATENATE("var ",RIGHT(2019,2),"/",RIGHT(2018,2))</f>
        <v>var 19/18</v>
      </c>
      <c r="E447" s="143" t="s">
        <v>141</v>
      </c>
      <c r="F447" s="142" t="str">
        <f>CONCATENATE("var ",RIGHT(E446,2),"/",RIGHT(E446-1,2))</f>
        <v>var 20/19</v>
      </c>
      <c r="G447" s="143" t="s">
        <v>141</v>
      </c>
      <c r="H447" s="142" t="str">
        <f>CONCATENATE("var ",RIGHT(G446,2),"/",RIGHT(G446-1,2))</f>
        <v>var 21/20</v>
      </c>
      <c r="I447" s="143" t="s">
        <v>141</v>
      </c>
      <c r="J447" s="142" t="str">
        <f>CONCATENATE("var ",RIGHT(I446,2),"/",RIGHT(I446-1,2))</f>
        <v>var 22/21</v>
      </c>
      <c r="K447" s="143" t="s">
        <v>141</v>
      </c>
      <c r="L447" s="142" t="str">
        <f>CONCATENATE("var ",RIGHT(K446,2),"/",RIGHT(K446-1,2))</f>
        <v>var 23/22</v>
      </c>
      <c r="M447" s="142" t="str">
        <f>CONCATENATE("var ",RIGHT(K446,2),"/",RIGHT(2019,2))</f>
        <v>var 23/19</v>
      </c>
    </row>
    <row r="448" spans="2:14" x14ac:dyDescent="0.25">
      <c r="B448" s="145" t="s">
        <v>145</v>
      </c>
      <c r="C448" s="146">
        <v>387</v>
      </c>
      <c r="D448" s="147">
        <v>0</v>
      </c>
      <c r="E448" s="146">
        <v>555</v>
      </c>
      <c r="F448" s="147">
        <f t="shared" ref="F448:J460" si="67">IFERROR(E448/C448-1,"-")</f>
        <v>0.43410852713178305</v>
      </c>
      <c r="G448" s="146">
        <v>156</v>
      </c>
      <c r="H448" s="147">
        <f t="shared" si="67"/>
        <v>-0.7189189189189189</v>
      </c>
      <c r="I448" s="146">
        <v>411</v>
      </c>
      <c r="J448" s="147">
        <f t="shared" si="67"/>
        <v>1.6346153846153846</v>
      </c>
      <c r="K448" s="146">
        <v>996</v>
      </c>
      <c r="L448" s="147">
        <f t="shared" ref="L448:L454" si="68">IFERROR(K448/I448-1,"-")</f>
        <v>1.4233576642335768</v>
      </c>
      <c r="M448" s="147">
        <f>K448/C448-1</f>
        <v>1.5736434108527133</v>
      </c>
    </row>
    <row r="449" spans="2:13" x14ac:dyDescent="0.25">
      <c r="B449" s="145" t="s">
        <v>147</v>
      </c>
      <c r="C449" s="146">
        <v>408</v>
      </c>
      <c r="D449" s="147">
        <v>0.45714285714285707</v>
      </c>
      <c r="E449" s="146">
        <v>507</v>
      </c>
      <c r="F449" s="147">
        <f t="shared" si="67"/>
        <v>0.24264705882352944</v>
      </c>
      <c r="G449" s="146">
        <v>114</v>
      </c>
      <c r="H449" s="147">
        <f t="shared" si="67"/>
        <v>-0.7751479289940828</v>
      </c>
      <c r="I449" s="146">
        <v>667</v>
      </c>
      <c r="J449" s="147">
        <f t="shared" si="67"/>
        <v>4.8508771929824563</v>
      </c>
      <c r="K449" s="146">
        <v>916</v>
      </c>
      <c r="L449" s="147">
        <f t="shared" si="68"/>
        <v>0.37331334332833577</v>
      </c>
      <c r="M449" s="147">
        <f>IFERROR(K449/C449-1,"-")</f>
        <v>1.2450980392156863</v>
      </c>
    </row>
    <row r="450" spans="2:13" x14ac:dyDescent="0.25">
      <c r="B450" s="145" t="s">
        <v>149</v>
      </c>
      <c r="C450" s="146">
        <v>455</v>
      </c>
      <c r="D450" s="147">
        <v>0.48208469055374592</v>
      </c>
      <c r="E450" s="146">
        <v>155</v>
      </c>
      <c r="F450" s="147">
        <f t="shared" si="67"/>
        <v>-0.65934065934065933</v>
      </c>
      <c r="G450" s="146">
        <v>183</v>
      </c>
      <c r="H450" s="147">
        <f t="shared" si="67"/>
        <v>0.1806451612903226</v>
      </c>
      <c r="I450" s="146">
        <v>862</v>
      </c>
      <c r="J450" s="147">
        <f t="shared" si="67"/>
        <v>3.7103825136612025</v>
      </c>
      <c r="K450" s="146">
        <v>1066</v>
      </c>
      <c r="L450" s="147">
        <f t="shared" si="68"/>
        <v>0.23665893271461713</v>
      </c>
      <c r="M450" s="147">
        <f t="shared" ref="M450:M454" si="69">IFERROR(K450/C450-1,"-")</f>
        <v>1.342857142857143</v>
      </c>
    </row>
    <row r="451" spans="2:13" x14ac:dyDescent="0.25">
      <c r="B451" s="145" t="s">
        <v>151</v>
      </c>
      <c r="C451" s="146">
        <v>1040</v>
      </c>
      <c r="D451" s="147">
        <v>1.295805739514349</v>
      </c>
      <c r="E451" s="146">
        <v>0</v>
      </c>
      <c r="F451" s="147">
        <f t="shared" si="67"/>
        <v>-1</v>
      </c>
      <c r="G451" s="146">
        <v>284</v>
      </c>
      <c r="H451" s="147" t="str">
        <f t="shared" si="67"/>
        <v>-</v>
      </c>
      <c r="I451" s="146">
        <v>1288</v>
      </c>
      <c r="J451" s="147">
        <f t="shared" si="67"/>
        <v>3.535211267605634</v>
      </c>
      <c r="K451" s="146">
        <v>1958</v>
      </c>
      <c r="L451" s="147">
        <f t="shared" si="68"/>
        <v>0.52018633540372661</v>
      </c>
      <c r="M451" s="147">
        <f t="shared" si="69"/>
        <v>0.88269230769230766</v>
      </c>
    </row>
    <row r="452" spans="2:13" x14ac:dyDescent="0.25">
      <c r="B452" s="145" t="s">
        <v>153</v>
      </c>
      <c r="C452" s="146">
        <v>996</v>
      </c>
      <c r="D452" s="147">
        <v>0.78815080789946146</v>
      </c>
      <c r="E452" s="146">
        <v>4</v>
      </c>
      <c r="F452" s="147">
        <f t="shared" si="67"/>
        <v>-0.99598393574297184</v>
      </c>
      <c r="G452" s="146">
        <v>394</v>
      </c>
      <c r="H452" s="147">
        <f t="shared" si="67"/>
        <v>97.5</v>
      </c>
      <c r="I452" s="146">
        <v>1689</v>
      </c>
      <c r="J452" s="147">
        <f t="shared" si="67"/>
        <v>3.2868020304568528</v>
      </c>
      <c r="K452" s="146">
        <v>1815</v>
      </c>
      <c r="L452" s="147">
        <f t="shared" si="68"/>
        <v>7.460035523978692E-2</v>
      </c>
      <c r="M452" s="147">
        <f t="shared" si="69"/>
        <v>0.82228915662650603</v>
      </c>
    </row>
    <row r="453" spans="2:13" x14ac:dyDescent="0.25">
      <c r="B453" s="145" t="s">
        <v>155</v>
      </c>
      <c r="C453" s="146">
        <v>1638</v>
      </c>
      <c r="D453" s="147">
        <v>0.56297709923664119</v>
      </c>
      <c r="E453" s="146">
        <v>9</v>
      </c>
      <c r="F453" s="147">
        <f t="shared" si="67"/>
        <v>-0.99450549450549453</v>
      </c>
      <c r="G453" s="146">
        <v>650</v>
      </c>
      <c r="H453" s="147">
        <f t="shared" si="67"/>
        <v>71.222222222222229</v>
      </c>
      <c r="I453" s="146">
        <v>2250</v>
      </c>
      <c r="J453" s="147">
        <f t="shared" si="67"/>
        <v>2.4615384615384617</v>
      </c>
      <c r="K453" s="146">
        <v>3277</v>
      </c>
      <c r="L453" s="147">
        <f t="shared" si="68"/>
        <v>0.45644444444444443</v>
      </c>
      <c r="M453" s="147">
        <f t="shared" si="69"/>
        <v>1.0006105006105006</v>
      </c>
    </row>
    <row r="454" spans="2:13" x14ac:dyDescent="0.25">
      <c r="B454" s="145" t="s">
        <v>157</v>
      </c>
      <c r="C454" s="146">
        <v>1730</v>
      </c>
      <c r="D454" s="147">
        <v>-9.4714809000523315E-2</v>
      </c>
      <c r="E454" s="146">
        <v>288</v>
      </c>
      <c r="F454" s="147">
        <f t="shared" si="67"/>
        <v>-0.83352601156069361</v>
      </c>
      <c r="G454" s="146">
        <v>1314</v>
      </c>
      <c r="H454" s="147">
        <f t="shared" si="67"/>
        <v>3.5625</v>
      </c>
      <c r="I454" s="146">
        <v>2964</v>
      </c>
      <c r="J454" s="147">
        <f t="shared" si="67"/>
        <v>1.2557077625570776</v>
      </c>
      <c r="K454" s="146">
        <v>3475</v>
      </c>
      <c r="L454" s="147">
        <f t="shared" si="68"/>
        <v>0.17240215924426461</v>
      </c>
      <c r="M454" s="147">
        <f t="shared" si="69"/>
        <v>1.0086705202312141</v>
      </c>
    </row>
    <row r="455" spans="2:13" x14ac:dyDescent="0.25">
      <c r="B455" s="145" t="s">
        <v>159</v>
      </c>
      <c r="C455" s="146">
        <v>2223</v>
      </c>
      <c r="D455" s="147">
        <v>-0.19718309859154926</v>
      </c>
      <c r="E455" s="146">
        <v>814</v>
      </c>
      <c r="F455" s="147">
        <f t="shared" si="67"/>
        <v>-0.6338281601439496</v>
      </c>
      <c r="G455" s="146">
        <v>2103</v>
      </c>
      <c r="H455" s="147">
        <f t="shared" si="67"/>
        <v>1.5835380835380835</v>
      </c>
      <c r="I455" s="146">
        <v>3666</v>
      </c>
      <c r="J455" s="147">
        <f t="shared" si="67"/>
        <v>0.74322396576319538</v>
      </c>
      <c r="K455" s="146">
        <v>4319</v>
      </c>
      <c r="L455" s="147">
        <f>IFERROR(K455/I455-1,"-")</f>
        <v>0.1781232951445717</v>
      </c>
      <c r="M455" s="147">
        <f>IFERROR(K455/C455-1,"-")</f>
        <v>0.94286999550157446</v>
      </c>
    </row>
    <row r="456" spans="2:13" x14ac:dyDescent="0.25">
      <c r="B456" s="145" t="s">
        <v>161</v>
      </c>
      <c r="C456" s="146">
        <v>1934</v>
      </c>
      <c r="D456" s="147">
        <v>0.30323450134770891</v>
      </c>
      <c r="E456" s="146">
        <v>570</v>
      </c>
      <c r="F456" s="147">
        <f t="shared" si="67"/>
        <v>-0.70527404343329891</v>
      </c>
      <c r="G456" s="146">
        <v>1697</v>
      </c>
      <c r="H456" s="147">
        <f t="shared" si="67"/>
        <v>1.9771929824561405</v>
      </c>
      <c r="I456" s="146">
        <v>2780</v>
      </c>
      <c r="J456" s="147">
        <f t="shared" si="67"/>
        <v>0.63818503241013547</v>
      </c>
      <c r="K456" s="146">
        <v>2729</v>
      </c>
      <c r="L456" s="147">
        <f>IFERROR(K456/I456-1,"-")</f>
        <v>-1.8345323741007169E-2</v>
      </c>
      <c r="M456" s="147">
        <f>IFERROR(K456/C456-1,"-")</f>
        <v>0.4110651499482938</v>
      </c>
    </row>
    <row r="457" spans="2:13" x14ac:dyDescent="0.25">
      <c r="B457" s="145" t="s">
        <v>163</v>
      </c>
      <c r="C457" s="146">
        <v>1047</v>
      </c>
      <c r="D457" s="147">
        <v>1.036964980544747</v>
      </c>
      <c r="E457" s="146">
        <v>354</v>
      </c>
      <c r="F457" s="147">
        <f t="shared" si="67"/>
        <v>-0.66189111747851004</v>
      </c>
      <c r="G457" s="146">
        <v>971</v>
      </c>
      <c r="H457" s="147">
        <f t="shared" si="67"/>
        <v>1.7429378531073447</v>
      </c>
      <c r="I457" s="146">
        <v>1666</v>
      </c>
      <c r="J457" s="147">
        <f t="shared" si="67"/>
        <v>0.71575695159629249</v>
      </c>
      <c r="K457" s="146">
        <v>1620</v>
      </c>
      <c r="L457" s="147">
        <f>IFERROR(K457/I457-1,"-")</f>
        <v>-2.7611044417767072E-2</v>
      </c>
      <c r="M457" s="147">
        <f>IFERROR(K457/C457-1,"-")</f>
        <v>0.54727793696275073</v>
      </c>
    </row>
    <row r="458" spans="2:13" x14ac:dyDescent="0.25">
      <c r="B458" s="145" t="s">
        <v>165</v>
      </c>
      <c r="C458" s="146">
        <v>752</v>
      </c>
      <c r="D458" s="147">
        <v>0.61373390557939911</v>
      </c>
      <c r="E458" s="146">
        <v>169</v>
      </c>
      <c r="F458" s="147">
        <f t="shared" si="67"/>
        <v>-0.77526595744680848</v>
      </c>
      <c r="G458" s="146">
        <v>891</v>
      </c>
      <c r="H458" s="147">
        <f t="shared" si="67"/>
        <v>4.2721893491124261</v>
      </c>
      <c r="I458" s="146">
        <v>1352</v>
      </c>
      <c r="J458" s="147">
        <f t="shared" si="67"/>
        <v>0.51739618406285071</v>
      </c>
      <c r="K458" s="146">
        <v>898</v>
      </c>
      <c r="L458" s="147">
        <f>IFERROR(K458/I458-1,"-")</f>
        <v>-0.33579881656804733</v>
      </c>
      <c r="M458" s="147">
        <f>IFERROR(K458/C458-1,"-")</f>
        <v>0.19414893617021267</v>
      </c>
    </row>
    <row r="459" spans="2:13" x14ac:dyDescent="0.25">
      <c r="B459" s="145" t="s">
        <v>167</v>
      </c>
      <c r="C459" s="146">
        <v>760</v>
      </c>
      <c r="D459" s="147">
        <v>0.75115207373271886</v>
      </c>
      <c r="E459" s="146">
        <v>202</v>
      </c>
      <c r="F459" s="147">
        <f t="shared" si="67"/>
        <v>-0.73421052631578942</v>
      </c>
      <c r="G459" s="146">
        <v>814</v>
      </c>
      <c r="H459" s="147">
        <f t="shared" si="67"/>
        <v>3.0297029702970297</v>
      </c>
      <c r="I459" s="146">
        <v>1061</v>
      </c>
      <c r="J459" s="147">
        <f t="shared" si="67"/>
        <v>0.30343980343980337</v>
      </c>
      <c r="K459" s="146"/>
      <c r="L459" s="147"/>
      <c r="M459" s="147"/>
    </row>
    <row r="460" spans="2:13" ht="15.75" x14ac:dyDescent="0.25">
      <c r="B460" s="148" t="s">
        <v>127</v>
      </c>
      <c r="C460" s="149">
        <v>13370</v>
      </c>
      <c r="D460" s="150">
        <v>0.26013195098963249</v>
      </c>
      <c r="E460" s="149">
        <v>3627</v>
      </c>
      <c r="F460" s="150">
        <f t="shared" si="67"/>
        <v>-0.72872101720269256</v>
      </c>
      <c r="G460" s="149">
        <v>9571</v>
      </c>
      <c r="H460" s="150">
        <f t="shared" si="67"/>
        <v>1.6388199614006065</v>
      </c>
      <c r="I460" s="149">
        <v>20656</v>
      </c>
      <c r="J460" s="150">
        <f t="shared" si="67"/>
        <v>1.1581861874412289</v>
      </c>
      <c r="K460" s="149">
        <v>23069</v>
      </c>
      <c r="L460" s="150">
        <v>0.1772901250318959</v>
      </c>
      <c r="M460" s="150">
        <v>0.82942109436954792</v>
      </c>
    </row>
    <row r="461" spans="2:13" ht="6" customHeight="1" x14ac:dyDescent="0.25"/>
    <row r="462" spans="2:13" x14ac:dyDescent="0.25">
      <c r="B462" s="49" t="s">
        <v>109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3"/>
      <c r="E463" s="123"/>
      <c r="G463" s="123"/>
      <c r="I463" s="123"/>
      <c r="K463" s="123"/>
    </row>
    <row r="466" spans="2:14" ht="48.75" customHeight="1" thickBot="1" x14ac:dyDescent="0.3">
      <c r="B466" s="315" t="s">
        <v>234</v>
      </c>
      <c r="C466" s="315"/>
      <c r="D466" s="315"/>
      <c r="E466" s="315"/>
      <c r="F466" s="315"/>
      <c r="G466" s="315"/>
      <c r="H466" s="315"/>
      <c r="I466" s="315"/>
      <c r="J466" s="315"/>
      <c r="K466" s="315"/>
      <c r="L466" s="315"/>
      <c r="M466" s="315"/>
      <c r="N466" s="1" t="s">
        <v>219</v>
      </c>
    </row>
    <row r="467" spans="2:14" ht="10.5" customHeight="1" thickBot="1" x14ac:dyDescent="0.3">
      <c r="B467" s="137"/>
      <c r="C467" s="138"/>
      <c r="D467" s="137"/>
      <c r="E467" s="137"/>
      <c r="F467" s="137"/>
      <c r="G467" s="137"/>
      <c r="H467" s="137"/>
      <c r="I467" s="137"/>
      <c r="J467" s="137"/>
      <c r="K467" s="4"/>
      <c r="L467" s="4"/>
      <c r="N467" s="1" t="s">
        <v>220</v>
      </c>
    </row>
    <row r="468" spans="2:14" ht="22.5" thickTop="1" thickBot="1" x14ac:dyDescent="0.3">
      <c r="B468" s="153" t="str">
        <f>C468</f>
        <v>Polonia</v>
      </c>
      <c r="C468" s="327" t="s">
        <v>235</v>
      </c>
      <c r="D468" s="328"/>
      <c r="E468" s="328"/>
      <c r="F468" s="328"/>
      <c r="G468" s="328"/>
      <c r="H468" s="328"/>
      <c r="I468" s="328"/>
      <c r="J468" s="328"/>
      <c r="K468" s="328"/>
      <c r="L468" s="328"/>
      <c r="M468" s="329"/>
    </row>
    <row r="469" spans="2:14" ht="22.5" thickTop="1" thickBot="1" x14ac:dyDescent="0.3">
      <c r="B469" s="13"/>
      <c r="C469" s="334">
        <f>2019</f>
        <v>2019</v>
      </c>
      <c r="D469" s="333"/>
      <c r="E469" s="330">
        <v>2020</v>
      </c>
      <c r="F469" s="333"/>
      <c r="G469" s="330">
        <v>2021</v>
      </c>
      <c r="H469" s="333"/>
      <c r="I469" s="330">
        <v>2022</v>
      </c>
      <c r="J469" s="333"/>
      <c r="K469" s="330">
        <v>2023</v>
      </c>
      <c r="L469" s="331"/>
      <c r="M469" s="332"/>
    </row>
    <row r="470" spans="2:14" ht="16.5" thickTop="1" thickBot="1" x14ac:dyDescent="0.3">
      <c r="B470" s="16"/>
      <c r="C470" s="141" t="s">
        <v>141</v>
      </c>
      <c r="D470" s="142" t="str">
        <f>CONCATENATE("var ",RIGHT(2019,2),"/",RIGHT(2018,2))</f>
        <v>var 19/18</v>
      </c>
      <c r="E470" s="143" t="s">
        <v>141</v>
      </c>
      <c r="F470" s="142" t="str">
        <f>CONCATENATE("var ",RIGHT(E469,2),"/",RIGHT(E469-1,2))</f>
        <v>var 20/19</v>
      </c>
      <c r="G470" s="143" t="s">
        <v>141</v>
      </c>
      <c r="H470" s="142" t="str">
        <f>CONCATENATE("var ",RIGHT(G469,2),"/",RIGHT(G469-1,2))</f>
        <v>var 21/20</v>
      </c>
      <c r="I470" s="143" t="s">
        <v>141</v>
      </c>
      <c r="J470" s="142" t="str">
        <f>CONCATENATE("var ",RIGHT(I469,2),"/",RIGHT(I469-1,2))</f>
        <v>var 22/21</v>
      </c>
      <c r="K470" s="143" t="s">
        <v>141</v>
      </c>
      <c r="L470" s="142" t="str">
        <f>CONCATENATE("var ",RIGHT(K469,2),"/",RIGHT(K469-1,2))</f>
        <v>var 23/22</v>
      </c>
      <c r="M470" s="142" t="str">
        <f>CONCATENATE("var ",RIGHT(K469,2),"/",RIGHT(2019,2))</f>
        <v>var 23/19</v>
      </c>
    </row>
    <row r="471" spans="2:14" x14ac:dyDescent="0.25">
      <c r="B471" s="145" t="s">
        <v>145</v>
      </c>
      <c r="C471" s="146">
        <v>4077</v>
      </c>
      <c r="D471" s="147">
        <v>2.3343373493975861E-2</v>
      </c>
      <c r="E471" s="146">
        <v>5674</v>
      </c>
      <c r="F471" s="147">
        <f t="shared" ref="F471:J483" si="70">IFERROR(E471/C471-1,"-")</f>
        <v>0.39170959038508713</v>
      </c>
      <c r="G471" s="146">
        <v>2224</v>
      </c>
      <c r="H471" s="147">
        <f t="shared" si="70"/>
        <v>-0.60803665844201626</v>
      </c>
      <c r="I471" s="146">
        <v>7725</v>
      </c>
      <c r="J471" s="147">
        <f t="shared" si="70"/>
        <v>2.473471223021583</v>
      </c>
      <c r="K471" s="146">
        <v>9856</v>
      </c>
      <c r="L471" s="147">
        <f t="shared" ref="L471:L477" si="71">IFERROR(K471/I471-1,"-")</f>
        <v>0.27585760517799351</v>
      </c>
      <c r="M471" s="147">
        <f>K471/C471-1</f>
        <v>1.4174638214373312</v>
      </c>
    </row>
    <row r="472" spans="2:14" x14ac:dyDescent="0.25">
      <c r="B472" s="145" t="s">
        <v>147</v>
      </c>
      <c r="C472" s="146">
        <v>3794</v>
      </c>
      <c r="D472" s="147">
        <v>-4.3609780690698208E-2</v>
      </c>
      <c r="E472" s="146">
        <v>6153</v>
      </c>
      <c r="F472" s="147">
        <f t="shared" si="70"/>
        <v>0.62177121771217703</v>
      </c>
      <c r="G472" s="146">
        <v>1915</v>
      </c>
      <c r="H472" s="147">
        <f t="shared" si="70"/>
        <v>-0.68876970583455233</v>
      </c>
      <c r="I472" s="146">
        <v>7768</v>
      </c>
      <c r="J472" s="147">
        <f t="shared" si="70"/>
        <v>3.0563968668407311</v>
      </c>
      <c r="K472" s="146">
        <v>9688</v>
      </c>
      <c r="L472" s="147">
        <f t="shared" si="71"/>
        <v>0.24716786817713698</v>
      </c>
      <c r="M472" s="147">
        <f>IFERROR(K472/C472-1,"-")</f>
        <v>1.5535055350553506</v>
      </c>
    </row>
    <row r="473" spans="2:14" x14ac:dyDescent="0.25">
      <c r="B473" s="145" t="s">
        <v>149</v>
      </c>
      <c r="C473" s="146">
        <v>4418</v>
      </c>
      <c r="D473" s="147">
        <v>0.13954088212535476</v>
      </c>
      <c r="E473" s="146">
        <v>1768</v>
      </c>
      <c r="F473" s="147">
        <f t="shared" si="70"/>
        <v>-0.59981892258940694</v>
      </c>
      <c r="G473" s="146">
        <v>2228</v>
      </c>
      <c r="H473" s="147">
        <f t="shared" si="70"/>
        <v>0.26018099547511309</v>
      </c>
      <c r="I473" s="146">
        <v>6642</v>
      </c>
      <c r="J473" s="147">
        <f t="shared" si="70"/>
        <v>1.9811490125673248</v>
      </c>
      <c r="K473" s="146">
        <v>8109</v>
      </c>
      <c r="L473" s="147">
        <f t="shared" si="71"/>
        <v>0.22086720867208665</v>
      </c>
      <c r="M473" s="147">
        <f t="shared" ref="M473:M477" si="72">IFERROR(K473/C473-1,"-")</f>
        <v>0.83544590312358524</v>
      </c>
    </row>
    <row r="474" spans="2:14" x14ac:dyDescent="0.25">
      <c r="B474" s="145" t="s">
        <v>151</v>
      </c>
      <c r="C474" s="146">
        <v>4145</v>
      </c>
      <c r="D474" s="147">
        <v>-0.1634712411705348</v>
      </c>
      <c r="E474" s="146">
        <v>0</v>
      </c>
      <c r="F474" s="147">
        <f t="shared" si="70"/>
        <v>-1</v>
      </c>
      <c r="G474" s="146">
        <v>3165</v>
      </c>
      <c r="H474" s="147" t="str">
        <f t="shared" si="70"/>
        <v>-</v>
      </c>
      <c r="I474" s="146">
        <v>6432</v>
      </c>
      <c r="J474" s="147">
        <f t="shared" si="70"/>
        <v>1.0322274881516589</v>
      </c>
      <c r="K474" s="146">
        <v>8091</v>
      </c>
      <c r="L474" s="147">
        <f t="shared" si="71"/>
        <v>0.25792910447761197</v>
      </c>
      <c r="M474" s="147">
        <f t="shared" si="72"/>
        <v>0.95199034981905917</v>
      </c>
    </row>
    <row r="475" spans="2:14" x14ac:dyDescent="0.25">
      <c r="B475" s="145" t="s">
        <v>153</v>
      </c>
      <c r="C475" s="146">
        <v>4275</v>
      </c>
      <c r="D475" s="147">
        <v>-0.13879935535858179</v>
      </c>
      <c r="E475" s="146">
        <v>4</v>
      </c>
      <c r="F475" s="147">
        <f t="shared" si="70"/>
        <v>-0.9990643274853801</v>
      </c>
      <c r="G475" s="146">
        <v>3823</v>
      </c>
      <c r="H475" s="147">
        <f t="shared" si="70"/>
        <v>954.75</v>
      </c>
      <c r="I475" s="146">
        <v>7440</v>
      </c>
      <c r="J475" s="147">
        <f t="shared" si="70"/>
        <v>0.94611561600837035</v>
      </c>
      <c r="K475" s="146">
        <v>7048</v>
      </c>
      <c r="L475" s="147">
        <f t="shared" si="71"/>
        <v>-5.2688172043010795E-2</v>
      </c>
      <c r="M475" s="147">
        <f t="shared" si="72"/>
        <v>0.64865497076023382</v>
      </c>
    </row>
    <row r="476" spans="2:14" x14ac:dyDescent="0.25">
      <c r="B476" s="145" t="s">
        <v>155</v>
      </c>
      <c r="C476" s="146">
        <v>4620</v>
      </c>
      <c r="D476" s="147">
        <v>-0.21039138608784824</v>
      </c>
      <c r="E476" s="146">
        <v>30</v>
      </c>
      <c r="F476" s="147">
        <f t="shared" si="70"/>
        <v>-0.99350649350649356</v>
      </c>
      <c r="G476" s="146">
        <v>4349</v>
      </c>
      <c r="H476" s="147">
        <f t="shared" si="70"/>
        <v>143.96666666666667</v>
      </c>
      <c r="I476" s="146">
        <v>7190</v>
      </c>
      <c r="J476" s="147">
        <f t="shared" si="70"/>
        <v>0.65325362152218891</v>
      </c>
      <c r="K476" s="146">
        <v>8800</v>
      </c>
      <c r="L476" s="147">
        <f t="shared" si="71"/>
        <v>0.22392211404728779</v>
      </c>
      <c r="M476" s="147">
        <f t="shared" si="72"/>
        <v>0.90476190476190466</v>
      </c>
    </row>
    <row r="477" spans="2:14" x14ac:dyDescent="0.25">
      <c r="B477" s="145" t="s">
        <v>157</v>
      </c>
      <c r="C477" s="146">
        <v>4820</v>
      </c>
      <c r="D477" s="147">
        <v>-0.12427325581395354</v>
      </c>
      <c r="E477" s="146">
        <v>2480</v>
      </c>
      <c r="F477" s="147">
        <f t="shared" si="70"/>
        <v>-0.48547717842323657</v>
      </c>
      <c r="G477" s="146">
        <v>8160</v>
      </c>
      <c r="H477" s="147">
        <f t="shared" si="70"/>
        <v>2.2903225806451615</v>
      </c>
      <c r="I477" s="146">
        <v>9038</v>
      </c>
      <c r="J477" s="147">
        <f t="shared" si="70"/>
        <v>0.10759803921568634</v>
      </c>
      <c r="K477" s="146">
        <v>10542</v>
      </c>
      <c r="L477" s="147">
        <f t="shared" si="71"/>
        <v>0.16640849745518915</v>
      </c>
      <c r="M477" s="147">
        <f t="shared" si="72"/>
        <v>1.1871369294605807</v>
      </c>
    </row>
    <row r="478" spans="2:14" x14ac:dyDescent="0.25">
      <c r="B478" s="145" t="s">
        <v>159</v>
      </c>
      <c r="C478" s="146">
        <v>5518</v>
      </c>
      <c r="D478" s="147">
        <v>-4.7964113181504509E-2</v>
      </c>
      <c r="E478" s="146">
        <v>4018</v>
      </c>
      <c r="F478" s="147">
        <f t="shared" si="70"/>
        <v>-0.2718376223269301</v>
      </c>
      <c r="G478" s="146">
        <v>8147</v>
      </c>
      <c r="H478" s="147">
        <f t="shared" si="70"/>
        <v>1.0276256844201095</v>
      </c>
      <c r="I478" s="146">
        <v>8119</v>
      </c>
      <c r="J478" s="147">
        <f t="shared" si="70"/>
        <v>-3.4368479194795132E-3</v>
      </c>
      <c r="K478" s="146">
        <v>9076</v>
      </c>
      <c r="L478" s="147">
        <f>IFERROR(K478/I478-1,"-")</f>
        <v>0.11787165907131425</v>
      </c>
      <c r="M478" s="147">
        <f>IFERROR(K478/C478-1,"-")</f>
        <v>0.64479884015947797</v>
      </c>
    </row>
    <row r="479" spans="2:14" x14ac:dyDescent="0.25">
      <c r="B479" s="145" t="s">
        <v>161</v>
      </c>
      <c r="C479" s="146">
        <v>5043</v>
      </c>
      <c r="D479" s="147">
        <v>-5.2957746478873191E-2</v>
      </c>
      <c r="E479" s="146">
        <v>1891</v>
      </c>
      <c r="F479" s="147">
        <f t="shared" si="70"/>
        <v>-0.62502478683323415</v>
      </c>
      <c r="G479" s="146">
        <v>8181</v>
      </c>
      <c r="H479" s="147">
        <f t="shared" si="70"/>
        <v>3.3262823902696983</v>
      </c>
      <c r="I479" s="146">
        <v>9035</v>
      </c>
      <c r="J479" s="147">
        <f t="shared" si="70"/>
        <v>0.10438821659943764</v>
      </c>
      <c r="K479" s="146">
        <v>8329</v>
      </c>
      <c r="L479" s="147">
        <f>IFERROR(K479/I479-1,"-")</f>
        <v>-7.8140564471499752E-2</v>
      </c>
      <c r="M479" s="147">
        <f>IFERROR(K479/C479-1,"-")</f>
        <v>0.65159627206028148</v>
      </c>
    </row>
    <row r="480" spans="2:14" x14ac:dyDescent="0.25">
      <c r="B480" s="145" t="s">
        <v>163</v>
      </c>
      <c r="C480" s="146">
        <v>4270</v>
      </c>
      <c r="D480" s="147">
        <v>3.7162982754432861E-2</v>
      </c>
      <c r="E480" s="146">
        <v>2564</v>
      </c>
      <c r="F480" s="147">
        <f t="shared" si="70"/>
        <v>-0.39953161592505859</v>
      </c>
      <c r="G480" s="146">
        <v>5206</v>
      </c>
      <c r="H480" s="147">
        <f t="shared" si="70"/>
        <v>1.0304212168486742</v>
      </c>
      <c r="I480" s="146">
        <v>6965</v>
      </c>
      <c r="J480" s="147">
        <f t="shared" si="70"/>
        <v>0.33787936995774115</v>
      </c>
      <c r="K480" s="146">
        <v>8495</v>
      </c>
      <c r="L480" s="147">
        <f>IFERROR(K480/I480-1,"-")</f>
        <v>0.21966977745872218</v>
      </c>
      <c r="M480" s="147">
        <f>IFERROR(K480/C480-1,"-")</f>
        <v>0.98946135831381743</v>
      </c>
    </row>
    <row r="481" spans="2:14" x14ac:dyDescent="0.25">
      <c r="B481" s="145" t="s">
        <v>165</v>
      </c>
      <c r="C481" s="146">
        <v>3997</v>
      </c>
      <c r="D481" s="147">
        <v>4.7431865828092334E-2</v>
      </c>
      <c r="E481" s="146">
        <v>2053</v>
      </c>
      <c r="F481" s="147">
        <f t="shared" si="70"/>
        <v>-0.48636477358018515</v>
      </c>
      <c r="G481" s="146">
        <v>6097</v>
      </c>
      <c r="H481" s="147">
        <f t="shared" si="70"/>
        <v>1.9698002922552362</v>
      </c>
      <c r="I481" s="146">
        <v>7112</v>
      </c>
      <c r="J481" s="147">
        <f t="shared" si="70"/>
        <v>0.16647531572904706</v>
      </c>
      <c r="K481" s="146">
        <v>8961</v>
      </c>
      <c r="L481" s="147">
        <f>IFERROR(K481/I481-1,"-")</f>
        <v>0.25998312710911131</v>
      </c>
      <c r="M481" s="147">
        <f>IFERROR(K481/C481-1,"-")</f>
        <v>1.2419314485864397</v>
      </c>
    </row>
    <row r="482" spans="2:14" x14ac:dyDescent="0.25">
      <c r="B482" s="145" t="s">
        <v>167</v>
      </c>
      <c r="C482" s="146">
        <v>4130</v>
      </c>
      <c r="D482" s="147">
        <v>3.7427781964330498E-2</v>
      </c>
      <c r="E482" s="146">
        <v>2828</v>
      </c>
      <c r="F482" s="147">
        <f t="shared" si="70"/>
        <v>-0.31525423728813562</v>
      </c>
      <c r="G482" s="146">
        <v>7456</v>
      </c>
      <c r="H482" s="147">
        <f t="shared" si="70"/>
        <v>1.6364922206506365</v>
      </c>
      <c r="I482" s="146">
        <v>7799</v>
      </c>
      <c r="J482" s="147">
        <f t="shared" si="70"/>
        <v>4.6003218884120178E-2</v>
      </c>
      <c r="K482" s="146"/>
      <c r="L482" s="147"/>
      <c r="M482" s="147"/>
    </row>
    <row r="483" spans="2:14" ht="15.75" x14ac:dyDescent="0.25">
      <c r="B483" s="148" t="s">
        <v>127</v>
      </c>
      <c r="C483" s="149">
        <v>53107</v>
      </c>
      <c r="D483" s="150">
        <v>-5.3975096638580577E-2</v>
      </c>
      <c r="E483" s="149">
        <v>29463</v>
      </c>
      <c r="F483" s="150">
        <f t="shared" si="70"/>
        <v>-0.44521437851883927</v>
      </c>
      <c r="G483" s="149">
        <v>60951</v>
      </c>
      <c r="H483" s="150">
        <f t="shared" si="70"/>
        <v>1.0687302718664089</v>
      </c>
      <c r="I483" s="149">
        <v>91265</v>
      </c>
      <c r="J483" s="150">
        <f t="shared" si="70"/>
        <v>0.49735033059342748</v>
      </c>
      <c r="K483" s="149">
        <v>96995</v>
      </c>
      <c r="L483" s="150">
        <v>0.16208995279515004</v>
      </c>
      <c r="M483" s="150">
        <v>0.98041938052555277</v>
      </c>
    </row>
    <row r="484" spans="2:14" ht="6" customHeight="1" x14ac:dyDescent="0.25"/>
    <row r="485" spans="2:14" x14ac:dyDescent="0.25">
      <c r="B485" s="49" t="s">
        <v>109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3"/>
      <c r="E486" s="123"/>
      <c r="G486" s="123"/>
      <c r="I486" s="123"/>
      <c r="K486" s="123"/>
    </row>
    <row r="493" spans="2:14" ht="48.75" customHeight="1" thickBot="1" x14ac:dyDescent="0.3">
      <c r="B493" s="315" t="s">
        <v>236</v>
      </c>
      <c r="C493" s="315"/>
      <c r="D493" s="315"/>
      <c r="E493" s="315"/>
      <c r="F493" s="315"/>
      <c r="G493" s="315"/>
      <c r="H493" s="315"/>
      <c r="I493" s="315"/>
      <c r="J493" s="315"/>
      <c r="K493" s="315"/>
      <c r="L493" s="315"/>
      <c r="M493" s="315"/>
      <c r="N493" s="1" t="s">
        <v>219</v>
      </c>
    </row>
    <row r="494" spans="2:14" ht="10.5" customHeight="1" thickBot="1" x14ac:dyDescent="0.3">
      <c r="B494" s="137"/>
      <c r="C494" s="138"/>
      <c r="D494" s="137"/>
      <c r="E494" s="137"/>
      <c r="F494" s="137"/>
      <c r="G494" s="137"/>
      <c r="H494" s="137"/>
      <c r="I494" s="137"/>
      <c r="J494" s="137"/>
      <c r="K494" s="4"/>
      <c r="L494" s="4"/>
      <c r="N494" s="1" t="s">
        <v>220</v>
      </c>
    </row>
    <row r="495" spans="2:14" ht="22.5" thickTop="1" thickBot="1" x14ac:dyDescent="0.3">
      <c r="B495" s="153" t="str">
        <f>C495</f>
        <v>Islandia</v>
      </c>
      <c r="C495" s="327" t="s">
        <v>237</v>
      </c>
      <c r="D495" s="328"/>
      <c r="E495" s="328"/>
      <c r="F495" s="328"/>
      <c r="G495" s="328"/>
      <c r="H495" s="328"/>
      <c r="I495" s="328"/>
      <c r="J495" s="328"/>
      <c r="K495" s="328"/>
      <c r="L495" s="328"/>
      <c r="M495" s="329"/>
    </row>
    <row r="496" spans="2:14" ht="22.5" thickTop="1" thickBot="1" x14ac:dyDescent="0.3">
      <c r="B496" s="13"/>
      <c r="C496" s="334">
        <f>2019</f>
        <v>2019</v>
      </c>
      <c r="D496" s="333"/>
      <c r="E496" s="330">
        <v>2020</v>
      </c>
      <c r="F496" s="333"/>
      <c r="G496" s="330">
        <v>2021</v>
      </c>
      <c r="H496" s="333"/>
      <c r="I496" s="330">
        <v>2022</v>
      </c>
      <c r="J496" s="333"/>
      <c r="K496" s="330">
        <v>2023</v>
      </c>
      <c r="L496" s="331"/>
      <c r="M496" s="332"/>
    </row>
    <row r="497" spans="2:13" ht="16.5" thickTop="1" thickBot="1" x14ac:dyDescent="0.3">
      <c r="B497" s="16"/>
      <c r="C497" s="141" t="s">
        <v>141</v>
      </c>
      <c r="D497" s="142" t="str">
        <f>CONCATENATE("var ",RIGHT(2019,2),"/",RIGHT(2018,2))</f>
        <v>var 19/18</v>
      </c>
      <c r="E497" s="143" t="s">
        <v>141</v>
      </c>
      <c r="F497" s="142" t="str">
        <f>CONCATENATE("var ",RIGHT(E496,2),"/",RIGHT(E496-1,2))</f>
        <v>var 20/19</v>
      </c>
      <c r="G497" s="143" t="s">
        <v>141</v>
      </c>
      <c r="H497" s="142" t="str">
        <f>CONCATENATE("var ",RIGHT(G496,2),"/",RIGHT(G496-1,2))</f>
        <v>var 21/20</v>
      </c>
      <c r="I497" s="143" t="s">
        <v>141</v>
      </c>
      <c r="J497" s="142" t="str">
        <f>CONCATENATE("var ",RIGHT(I496,2),"/",RIGHT(I496-1,2))</f>
        <v>var 22/21</v>
      </c>
      <c r="K497" s="143" t="s">
        <v>141</v>
      </c>
      <c r="L497" s="142" t="str">
        <f>CONCATENATE("var ",RIGHT(K496,2),"/",RIGHT(K496-1,2))</f>
        <v>var 23/22</v>
      </c>
      <c r="M497" s="142" t="str">
        <f>CONCATENATE("var ",RIGHT(K496,2),"/",RIGHT(2019,2))</f>
        <v>var 23/19</v>
      </c>
    </row>
    <row r="498" spans="2:13" x14ac:dyDescent="0.25">
      <c r="B498" s="145" t="s">
        <v>145</v>
      </c>
      <c r="C498" s="146">
        <v>1925</v>
      </c>
      <c r="D498" s="147">
        <v>0.21298046628859479</v>
      </c>
      <c r="E498" s="146">
        <v>3209</v>
      </c>
      <c r="F498" s="147">
        <f t="shared" ref="F498:J510" si="73">IFERROR(E498/C498-1,"-")</f>
        <v>0.66701298701298706</v>
      </c>
      <c r="G498" s="146">
        <v>95</v>
      </c>
      <c r="H498" s="147">
        <f t="shared" si="73"/>
        <v>-0.97039576191960109</v>
      </c>
      <c r="I498" s="146">
        <v>4299</v>
      </c>
      <c r="J498" s="147">
        <f t="shared" si="73"/>
        <v>44.252631578947366</v>
      </c>
      <c r="K498" s="146">
        <v>4920</v>
      </c>
      <c r="L498" s="147">
        <f t="shared" ref="L498:L504" si="74">IFERROR(K498/I498-1,"-")</f>
        <v>0.1444521981856246</v>
      </c>
      <c r="M498" s="147">
        <f>K498/C498-1</f>
        <v>1.5558441558441558</v>
      </c>
    </row>
    <row r="499" spans="2:13" x14ac:dyDescent="0.25">
      <c r="B499" s="145" t="s">
        <v>147</v>
      </c>
      <c r="C499" s="146">
        <v>2446</v>
      </c>
      <c r="D499" s="147">
        <v>7.9911699779249501E-2</v>
      </c>
      <c r="E499" s="146">
        <v>3208</v>
      </c>
      <c r="F499" s="147">
        <f t="shared" si="73"/>
        <v>0.31152902698282903</v>
      </c>
      <c r="G499" s="146">
        <v>235</v>
      </c>
      <c r="H499" s="147">
        <f t="shared" si="73"/>
        <v>-0.92674563591022441</v>
      </c>
      <c r="I499" s="146">
        <v>4391</v>
      </c>
      <c r="J499" s="147">
        <f t="shared" si="73"/>
        <v>17.685106382978724</v>
      </c>
      <c r="K499" s="146">
        <v>6110</v>
      </c>
      <c r="L499" s="147">
        <f t="shared" si="74"/>
        <v>0.39148257800045538</v>
      </c>
      <c r="M499" s="147">
        <f>IFERROR(K499/C499-1,"-")</f>
        <v>1.4979558462796403</v>
      </c>
    </row>
    <row r="500" spans="2:13" x14ac:dyDescent="0.25">
      <c r="B500" s="145" t="s">
        <v>149</v>
      </c>
      <c r="C500" s="146">
        <v>2568</v>
      </c>
      <c r="D500" s="147">
        <v>2.4331870761866714E-2</v>
      </c>
      <c r="E500" s="146">
        <v>1261</v>
      </c>
      <c r="F500" s="147">
        <f t="shared" si="73"/>
        <v>-0.50895638629283491</v>
      </c>
      <c r="G500" s="146">
        <v>337</v>
      </c>
      <c r="H500" s="147">
        <f t="shared" si="73"/>
        <v>-0.73275178429817611</v>
      </c>
      <c r="I500" s="146">
        <v>5161</v>
      </c>
      <c r="J500" s="147">
        <f t="shared" si="73"/>
        <v>14.314540059347181</v>
      </c>
      <c r="K500" s="146">
        <v>5249</v>
      </c>
      <c r="L500" s="147">
        <f t="shared" si="74"/>
        <v>1.7050959116450271E-2</v>
      </c>
      <c r="M500" s="147">
        <f t="shared" ref="M500:M504" si="75">IFERROR(K500/C500-1,"-")</f>
        <v>1.0440031152647977</v>
      </c>
    </row>
    <row r="501" spans="2:13" x14ac:dyDescent="0.25">
      <c r="B501" s="145" t="s">
        <v>151</v>
      </c>
      <c r="C501" s="146">
        <v>2274</v>
      </c>
      <c r="D501" s="147">
        <v>0.54693877551020398</v>
      </c>
      <c r="E501" s="146">
        <v>0</v>
      </c>
      <c r="F501" s="147">
        <f t="shared" si="73"/>
        <v>-1</v>
      </c>
      <c r="G501" s="146">
        <v>138</v>
      </c>
      <c r="H501" s="147" t="str">
        <f t="shared" si="73"/>
        <v>-</v>
      </c>
      <c r="I501" s="146">
        <v>5011</v>
      </c>
      <c r="J501" s="147">
        <f t="shared" si="73"/>
        <v>35.311594202898547</v>
      </c>
      <c r="K501" s="146">
        <v>5208</v>
      </c>
      <c r="L501" s="147">
        <f t="shared" si="74"/>
        <v>3.9313510277389829E-2</v>
      </c>
      <c r="M501" s="147">
        <f t="shared" si="75"/>
        <v>1.2902374670184695</v>
      </c>
    </row>
    <row r="502" spans="2:13" x14ac:dyDescent="0.25">
      <c r="B502" s="145" t="s">
        <v>153</v>
      </c>
      <c r="C502" s="146">
        <v>1230</v>
      </c>
      <c r="D502" s="147">
        <v>-0.12642045454545459</v>
      </c>
      <c r="E502" s="146">
        <v>0</v>
      </c>
      <c r="F502" s="147">
        <f t="shared" si="73"/>
        <v>-1</v>
      </c>
      <c r="G502" s="146">
        <v>278</v>
      </c>
      <c r="H502" s="147" t="str">
        <f t="shared" si="73"/>
        <v>-</v>
      </c>
      <c r="I502" s="146">
        <v>3031</v>
      </c>
      <c r="J502" s="147">
        <f t="shared" si="73"/>
        <v>9.9028776978417259</v>
      </c>
      <c r="K502" s="146">
        <v>3077</v>
      </c>
      <c r="L502" s="147">
        <f t="shared" si="74"/>
        <v>1.5176509402837324E-2</v>
      </c>
      <c r="M502" s="147">
        <f t="shared" si="75"/>
        <v>1.5016260162601625</v>
      </c>
    </row>
    <row r="503" spans="2:13" x14ac:dyDescent="0.25">
      <c r="B503" s="145" t="s">
        <v>155</v>
      </c>
      <c r="C503" s="146">
        <v>2289</v>
      </c>
      <c r="D503" s="147">
        <v>0.33391608391608396</v>
      </c>
      <c r="E503" s="146">
        <v>2</v>
      </c>
      <c r="F503" s="147">
        <f t="shared" si="73"/>
        <v>-0.9991262560069899</v>
      </c>
      <c r="G503" s="146">
        <v>1048</v>
      </c>
      <c r="H503" s="147">
        <f t="shared" si="73"/>
        <v>523</v>
      </c>
      <c r="I503" s="146">
        <v>4239</v>
      </c>
      <c r="J503" s="147">
        <f t="shared" si="73"/>
        <v>3.0448473282442752</v>
      </c>
      <c r="K503" s="146">
        <v>4305</v>
      </c>
      <c r="L503" s="147">
        <f t="shared" si="74"/>
        <v>1.5569709837225831E-2</v>
      </c>
      <c r="M503" s="147">
        <f t="shared" si="75"/>
        <v>0.88073394495412849</v>
      </c>
    </row>
    <row r="504" spans="2:13" x14ac:dyDescent="0.25">
      <c r="B504" s="145" t="s">
        <v>157</v>
      </c>
      <c r="C504" s="146">
        <v>2449</v>
      </c>
      <c r="D504" s="147">
        <v>0.36055555555555552</v>
      </c>
      <c r="E504" s="146">
        <v>90</v>
      </c>
      <c r="F504" s="147">
        <f t="shared" si="73"/>
        <v>-0.9632503062474479</v>
      </c>
      <c r="G504" s="146">
        <v>2684</v>
      </c>
      <c r="H504" s="147">
        <f t="shared" si="73"/>
        <v>28.822222222222223</v>
      </c>
      <c r="I504" s="146">
        <v>5114</v>
      </c>
      <c r="J504" s="147">
        <f t="shared" si="73"/>
        <v>0.90536512667660207</v>
      </c>
      <c r="K504" s="146">
        <v>4842</v>
      </c>
      <c r="L504" s="147">
        <f t="shared" si="74"/>
        <v>-5.318732890105593E-2</v>
      </c>
      <c r="M504" s="147">
        <f t="shared" si="75"/>
        <v>0.9771335238873009</v>
      </c>
    </row>
    <row r="505" spans="2:13" x14ac:dyDescent="0.25">
      <c r="B505" s="145" t="s">
        <v>159</v>
      </c>
      <c r="C505" s="146">
        <v>1463</v>
      </c>
      <c r="D505" s="147">
        <v>-6.9338422391857502E-2</v>
      </c>
      <c r="E505" s="146">
        <v>219</v>
      </c>
      <c r="F505" s="147">
        <f t="shared" si="73"/>
        <v>-0.85030758714969235</v>
      </c>
      <c r="G505" s="146">
        <v>1484</v>
      </c>
      <c r="H505" s="147">
        <f t="shared" si="73"/>
        <v>5.7762557077625569</v>
      </c>
      <c r="I505" s="146">
        <v>2991</v>
      </c>
      <c r="J505" s="147">
        <f t="shared" si="73"/>
        <v>1.0154986522911051</v>
      </c>
      <c r="K505" s="146">
        <v>2398</v>
      </c>
      <c r="L505" s="147">
        <f>IFERROR(K505/I505-1,"-")</f>
        <v>-0.19826145101972581</v>
      </c>
      <c r="M505" s="147">
        <f>IFERROR(K505/C505-1,"-")</f>
        <v>0.63909774436090228</v>
      </c>
    </row>
    <row r="506" spans="2:13" x14ac:dyDescent="0.25">
      <c r="B506" s="145" t="s">
        <v>161</v>
      </c>
      <c r="C506" s="146">
        <v>1374</v>
      </c>
      <c r="D506" s="147">
        <v>-0.11297611362169147</v>
      </c>
      <c r="E506" s="146">
        <v>15</v>
      </c>
      <c r="F506" s="147">
        <f t="shared" si="73"/>
        <v>-0.98908296943231444</v>
      </c>
      <c r="G506" s="146">
        <v>2699</v>
      </c>
      <c r="H506" s="147">
        <f t="shared" si="73"/>
        <v>178.93333333333334</v>
      </c>
      <c r="I506" s="146">
        <v>3337</v>
      </c>
      <c r="J506" s="147">
        <f t="shared" si="73"/>
        <v>0.23638384586884031</v>
      </c>
      <c r="K506" s="146">
        <v>2524</v>
      </c>
      <c r="L506" s="147">
        <f>IFERROR(K506/I506-1,"-")</f>
        <v>-0.2436320047947258</v>
      </c>
      <c r="M506" s="147">
        <f>IFERROR(K506/C506-1,"-")</f>
        <v>0.83697234352256178</v>
      </c>
    </row>
    <row r="507" spans="2:13" x14ac:dyDescent="0.25">
      <c r="B507" s="145" t="s">
        <v>163</v>
      </c>
      <c r="C507" s="146">
        <v>2555</v>
      </c>
      <c r="D507" s="147">
        <v>0.30157921548650024</v>
      </c>
      <c r="E507" s="146">
        <v>25</v>
      </c>
      <c r="F507" s="147">
        <f t="shared" si="73"/>
        <v>-0.99021526418786698</v>
      </c>
      <c r="G507" s="146">
        <v>4587</v>
      </c>
      <c r="H507" s="147">
        <f t="shared" si="73"/>
        <v>182.48</v>
      </c>
      <c r="I507" s="146">
        <v>5084</v>
      </c>
      <c r="J507" s="147">
        <f t="shared" si="73"/>
        <v>0.10834968388925215</v>
      </c>
      <c r="K507" s="146">
        <v>5813</v>
      </c>
      <c r="L507" s="147">
        <f>IFERROR(K507/I507-1,"-")</f>
        <v>0.14339103068450032</v>
      </c>
      <c r="M507" s="147">
        <f>IFERROR(K507/C507-1,"-")</f>
        <v>1.275146771037182</v>
      </c>
    </row>
    <row r="508" spans="2:13" x14ac:dyDescent="0.25">
      <c r="B508" s="145" t="s">
        <v>165</v>
      </c>
      <c r="C508" s="146">
        <v>2216</v>
      </c>
      <c r="D508" s="147">
        <v>0.42324983943481054</v>
      </c>
      <c r="E508" s="146">
        <v>24</v>
      </c>
      <c r="F508" s="147">
        <f t="shared" si="73"/>
        <v>-0.98916967509025266</v>
      </c>
      <c r="G508" s="146">
        <v>2748</v>
      </c>
      <c r="H508" s="147">
        <f t="shared" si="73"/>
        <v>113.5</v>
      </c>
      <c r="I508" s="146">
        <v>3402</v>
      </c>
      <c r="J508" s="147">
        <f t="shared" si="73"/>
        <v>0.23799126637554591</v>
      </c>
      <c r="K508" s="146">
        <v>3581</v>
      </c>
      <c r="L508" s="147">
        <f>IFERROR(K508/I508-1,"-")</f>
        <v>5.2616108171663623E-2</v>
      </c>
      <c r="M508" s="147">
        <f>IFERROR(K508/C508-1,"-")</f>
        <v>0.61597472924187735</v>
      </c>
    </row>
    <row r="509" spans="2:13" x14ac:dyDescent="0.25">
      <c r="B509" s="145" t="s">
        <v>167</v>
      </c>
      <c r="C509" s="146">
        <v>2578</v>
      </c>
      <c r="D509" s="147">
        <v>0.25389105058365757</v>
      </c>
      <c r="E509" s="146">
        <v>37</v>
      </c>
      <c r="F509" s="147">
        <f t="shared" si="73"/>
        <v>-0.98564778898370831</v>
      </c>
      <c r="G509" s="146">
        <v>4076</v>
      </c>
      <c r="H509" s="147">
        <f t="shared" si="73"/>
        <v>109.16216216216216</v>
      </c>
      <c r="I509" s="146">
        <v>5002</v>
      </c>
      <c r="J509" s="147">
        <f t="shared" si="73"/>
        <v>0.22718351324828268</v>
      </c>
      <c r="K509" s="146"/>
      <c r="L509" s="147"/>
      <c r="M509" s="147"/>
    </row>
    <row r="510" spans="2:13" ht="15.75" x14ac:dyDescent="0.25">
      <c r="B510" s="148" t="s">
        <v>127</v>
      </c>
      <c r="C510" s="149">
        <v>25367</v>
      </c>
      <c r="D510" s="150">
        <v>0.18261072261072253</v>
      </c>
      <c r="E510" s="149">
        <v>8090</v>
      </c>
      <c r="F510" s="150">
        <f t="shared" si="73"/>
        <v>-0.68108172034533054</v>
      </c>
      <c r="G510" s="149">
        <v>20409</v>
      </c>
      <c r="H510" s="150">
        <f t="shared" si="73"/>
        <v>1.5227441285537702</v>
      </c>
      <c r="I510" s="149">
        <v>51062</v>
      </c>
      <c r="J510" s="150">
        <f t="shared" si="73"/>
        <v>1.5019354206477535</v>
      </c>
      <c r="K510" s="149">
        <v>48027</v>
      </c>
      <c r="L510" s="150">
        <v>4.2705167173252345E-2</v>
      </c>
      <c r="M510" s="150">
        <v>1.1074641274299002</v>
      </c>
    </row>
    <row r="511" spans="2:13" ht="6" customHeight="1" x14ac:dyDescent="0.25"/>
    <row r="512" spans="2:13" x14ac:dyDescent="0.25">
      <c r="B512" s="49" t="s">
        <v>109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3"/>
      <c r="E513" s="123"/>
      <c r="G513" s="123"/>
      <c r="I513" s="144"/>
    </row>
    <row r="516" spans="2:14" ht="48.75" customHeight="1" thickBot="1" x14ac:dyDescent="0.3">
      <c r="B516" s="315" t="s">
        <v>238</v>
      </c>
      <c r="C516" s="315"/>
      <c r="D516" s="315"/>
      <c r="E516" s="315"/>
      <c r="F516" s="315"/>
      <c r="G516" s="315"/>
      <c r="H516" s="315"/>
      <c r="I516" s="315"/>
      <c r="J516" s="315"/>
      <c r="K516" s="315"/>
      <c r="L516" s="315"/>
      <c r="M516" s="315"/>
      <c r="N516" s="1" t="s">
        <v>219</v>
      </c>
    </row>
    <row r="517" spans="2:14" ht="10.5" customHeight="1" thickBot="1" x14ac:dyDescent="0.3">
      <c r="B517" s="137"/>
      <c r="C517" s="138"/>
      <c r="D517" s="137"/>
      <c r="E517" s="137"/>
      <c r="F517" s="137"/>
      <c r="G517" s="137"/>
      <c r="H517" s="137"/>
      <c r="I517" s="137"/>
      <c r="J517" s="137"/>
      <c r="K517" s="4"/>
      <c r="L517" s="4"/>
      <c r="N517" s="1" t="s">
        <v>220</v>
      </c>
    </row>
    <row r="518" spans="2:14" ht="22.5" thickTop="1" thickBot="1" x14ac:dyDescent="0.3">
      <c r="B518" s="153" t="str">
        <f>C518</f>
        <v>Luxemburgo</v>
      </c>
      <c r="C518" s="327" t="s">
        <v>239</v>
      </c>
      <c r="D518" s="328"/>
      <c r="E518" s="328"/>
      <c r="F518" s="328"/>
      <c r="G518" s="328"/>
      <c r="H518" s="328"/>
      <c r="I518" s="328"/>
      <c r="J518" s="328"/>
      <c r="K518" s="328"/>
      <c r="L518" s="328"/>
      <c r="M518" s="329"/>
    </row>
    <row r="519" spans="2:14" ht="22.5" thickTop="1" thickBot="1" x14ac:dyDescent="0.3">
      <c r="B519" s="13"/>
      <c r="C519" s="334">
        <f>2019</f>
        <v>2019</v>
      </c>
      <c r="D519" s="333"/>
      <c r="E519" s="330">
        <v>2020</v>
      </c>
      <c r="F519" s="333"/>
      <c r="G519" s="330">
        <v>2021</v>
      </c>
      <c r="H519" s="333"/>
      <c r="I519" s="330">
        <v>2022</v>
      </c>
      <c r="J519" s="333"/>
      <c r="K519" s="330">
        <v>2023</v>
      </c>
      <c r="L519" s="331"/>
      <c r="M519" s="332"/>
    </row>
    <row r="520" spans="2:14" ht="16.5" thickTop="1" thickBot="1" x14ac:dyDescent="0.3">
      <c r="B520" s="16"/>
      <c r="C520" s="141" t="s">
        <v>141</v>
      </c>
      <c r="D520" s="142" t="str">
        <f>CONCATENATE("var ",RIGHT(2019,2),"/",RIGHT(2018,2))</f>
        <v>var 19/18</v>
      </c>
      <c r="E520" s="143" t="s">
        <v>141</v>
      </c>
      <c r="F520" s="142" t="str">
        <f>CONCATENATE("var ",RIGHT(E519,2),"/",RIGHT(E519-1,2))</f>
        <v>var 20/19</v>
      </c>
      <c r="G520" s="143" t="s">
        <v>141</v>
      </c>
      <c r="H520" s="142" t="str">
        <f>CONCATENATE("var ",RIGHT(G519,2),"/",RIGHT(G519-1,2))</f>
        <v>var 21/20</v>
      </c>
      <c r="I520" s="143" t="s">
        <v>141</v>
      </c>
      <c r="J520" s="142" t="str">
        <f>CONCATENATE("var ",RIGHT(I519,2),"/",RIGHT(I519-1,2))</f>
        <v>var 22/21</v>
      </c>
      <c r="K520" s="143" t="s">
        <v>141</v>
      </c>
      <c r="L520" s="142" t="str">
        <f>CONCATENATE("var ",RIGHT(K519,2),"/",RIGHT(K519-1,2))</f>
        <v>var 23/22</v>
      </c>
      <c r="M520" s="142" t="str">
        <f>CONCATENATE("var ",RIGHT(K519,2),"/",RIGHT(2019,2))</f>
        <v>var 23/19</v>
      </c>
    </row>
    <row r="521" spans="2:14" x14ac:dyDescent="0.25">
      <c r="B521" s="145" t="s">
        <v>145</v>
      </c>
      <c r="C521" s="146">
        <v>197</v>
      </c>
      <c r="D521" s="147">
        <v>-0.2334630350194552</v>
      </c>
      <c r="E521" s="146">
        <v>294</v>
      </c>
      <c r="F521" s="147">
        <f t="shared" ref="F521:J533" si="76">IFERROR(E521/C521-1,"-")</f>
        <v>0.49238578680203049</v>
      </c>
      <c r="G521" s="146">
        <v>186</v>
      </c>
      <c r="H521" s="147">
        <f t="shared" si="76"/>
        <v>-0.36734693877551017</v>
      </c>
      <c r="I521" s="146">
        <v>416</v>
      </c>
      <c r="J521" s="147">
        <f t="shared" si="76"/>
        <v>1.236559139784946</v>
      </c>
      <c r="K521" s="146">
        <v>471</v>
      </c>
      <c r="L521" s="147">
        <f t="shared" ref="L521:L531" si="77">IFERROR(K521/I521-1,"-")</f>
        <v>0.13221153846153855</v>
      </c>
      <c r="M521" s="147">
        <f>K521/C521-1</f>
        <v>1.3908629441624365</v>
      </c>
    </row>
    <row r="522" spans="2:14" x14ac:dyDescent="0.25">
      <c r="B522" s="145" t="s">
        <v>147</v>
      </c>
      <c r="C522" s="146">
        <v>289</v>
      </c>
      <c r="D522" s="147">
        <v>-6.7741935483870974E-2</v>
      </c>
      <c r="E522" s="146">
        <v>337</v>
      </c>
      <c r="F522" s="147">
        <f t="shared" si="76"/>
        <v>0.16608996539792398</v>
      </c>
      <c r="G522" s="146">
        <v>284</v>
      </c>
      <c r="H522" s="147">
        <f t="shared" si="76"/>
        <v>-0.15727002967359049</v>
      </c>
      <c r="I522" s="146">
        <v>634</v>
      </c>
      <c r="J522" s="147">
        <f t="shared" si="76"/>
        <v>1.232394366197183</v>
      </c>
      <c r="K522" s="146">
        <v>528</v>
      </c>
      <c r="L522" s="147">
        <f t="shared" si="77"/>
        <v>-0.16719242902208198</v>
      </c>
      <c r="M522" s="147">
        <f>IFERROR(K522/C522-1,"-")</f>
        <v>0.82698961937716264</v>
      </c>
    </row>
    <row r="523" spans="2:14" x14ac:dyDescent="0.25">
      <c r="B523" s="145" t="s">
        <v>149</v>
      </c>
      <c r="C523" s="146">
        <v>206</v>
      </c>
      <c r="D523" s="147">
        <v>-0.26164874551971329</v>
      </c>
      <c r="E523" s="146">
        <v>142</v>
      </c>
      <c r="F523" s="147">
        <f t="shared" si="76"/>
        <v>-0.31067961165048541</v>
      </c>
      <c r="G523" s="146">
        <v>268</v>
      </c>
      <c r="H523" s="147">
        <f t="shared" si="76"/>
        <v>0.88732394366197176</v>
      </c>
      <c r="I523" s="146">
        <v>411</v>
      </c>
      <c r="J523" s="147">
        <f t="shared" si="76"/>
        <v>0.53358208955223874</v>
      </c>
      <c r="K523" s="146">
        <v>371</v>
      </c>
      <c r="L523" s="147">
        <f t="shared" si="77"/>
        <v>-9.7323600973236002E-2</v>
      </c>
      <c r="M523" s="147">
        <f t="shared" ref="M523:M531" si="78">IFERROR(K523/C523-1,"-")</f>
        <v>0.80097087378640786</v>
      </c>
    </row>
    <row r="524" spans="2:14" x14ac:dyDescent="0.25">
      <c r="B524" s="145" t="s">
        <v>151</v>
      </c>
      <c r="C524" s="146">
        <v>367</v>
      </c>
      <c r="D524" s="147">
        <v>0.21122112211221111</v>
      </c>
      <c r="E524" s="146">
        <v>0</v>
      </c>
      <c r="F524" s="147">
        <f t="shared" si="76"/>
        <v>-1</v>
      </c>
      <c r="G524" s="146">
        <v>790</v>
      </c>
      <c r="H524" s="147" t="str">
        <f t="shared" si="76"/>
        <v>-</v>
      </c>
      <c r="I524" s="146">
        <v>673</v>
      </c>
      <c r="J524" s="147">
        <f t="shared" si="76"/>
        <v>-0.14810126582278482</v>
      </c>
      <c r="K524" s="146">
        <v>578</v>
      </c>
      <c r="L524" s="147">
        <f t="shared" si="77"/>
        <v>-0.14115898959881135</v>
      </c>
      <c r="M524" s="147">
        <f t="shared" si="78"/>
        <v>0.57493188010899177</v>
      </c>
    </row>
    <row r="525" spans="2:14" x14ac:dyDescent="0.25">
      <c r="B525" s="145" t="s">
        <v>153</v>
      </c>
      <c r="C525" s="146">
        <v>165</v>
      </c>
      <c r="D525" s="147">
        <v>-0.11764705882352944</v>
      </c>
      <c r="E525" s="146">
        <v>0</v>
      </c>
      <c r="F525" s="147">
        <f t="shared" si="76"/>
        <v>-1</v>
      </c>
      <c r="G525" s="146">
        <v>418</v>
      </c>
      <c r="H525" s="147" t="str">
        <f t="shared" si="76"/>
        <v>-</v>
      </c>
      <c r="I525" s="146">
        <v>247</v>
      </c>
      <c r="J525" s="147">
        <f t="shared" si="76"/>
        <v>-0.40909090909090906</v>
      </c>
      <c r="K525" s="146">
        <v>379</v>
      </c>
      <c r="L525" s="147">
        <f t="shared" si="77"/>
        <v>0.53441295546558698</v>
      </c>
      <c r="M525" s="147">
        <f t="shared" si="78"/>
        <v>1.2969696969696969</v>
      </c>
    </row>
    <row r="526" spans="2:14" x14ac:dyDescent="0.25">
      <c r="B526" s="145" t="s">
        <v>155</v>
      </c>
      <c r="C526" s="146">
        <v>95</v>
      </c>
      <c r="D526" s="147">
        <v>-0.20168067226890751</v>
      </c>
      <c r="E526" s="146">
        <v>0</v>
      </c>
      <c r="F526" s="147">
        <f t="shared" si="76"/>
        <v>-1</v>
      </c>
      <c r="G526" s="146">
        <v>199</v>
      </c>
      <c r="H526" s="147" t="str">
        <f t="shared" si="76"/>
        <v>-</v>
      </c>
      <c r="I526" s="146">
        <v>216</v>
      </c>
      <c r="J526" s="147">
        <f t="shared" si="76"/>
        <v>8.5427135678391997E-2</v>
      </c>
      <c r="K526" s="146">
        <v>232</v>
      </c>
      <c r="L526" s="147">
        <f t="shared" si="77"/>
        <v>7.4074074074074181E-2</v>
      </c>
      <c r="M526" s="147">
        <f t="shared" si="78"/>
        <v>1.4421052631578948</v>
      </c>
    </row>
    <row r="527" spans="2:14" x14ac:dyDescent="0.25">
      <c r="B527" s="145" t="s">
        <v>157</v>
      </c>
      <c r="C527" s="146">
        <v>145</v>
      </c>
      <c r="D527" s="147">
        <v>-0.24870466321243523</v>
      </c>
      <c r="E527" s="146">
        <v>71</v>
      </c>
      <c r="F527" s="147">
        <f t="shared" si="76"/>
        <v>-0.51034482758620692</v>
      </c>
      <c r="G527" s="146">
        <v>218</v>
      </c>
      <c r="H527" s="147">
        <f t="shared" si="76"/>
        <v>2.0704225352112675</v>
      </c>
      <c r="I527" s="146">
        <v>233</v>
      </c>
      <c r="J527" s="147">
        <f t="shared" si="76"/>
        <v>6.8807339449541205E-2</v>
      </c>
      <c r="K527" s="146">
        <v>234</v>
      </c>
      <c r="L527" s="147">
        <f t="shared" si="77"/>
        <v>4.2918454935623185E-3</v>
      </c>
      <c r="M527" s="147">
        <f t="shared" si="78"/>
        <v>0.61379310344827576</v>
      </c>
    </row>
    <row r="528" spans="2:14" x14ac:dyDescent="0.25">
      <c r="B528" s="145" t="s">
        <v>159</v>
      </c>
      <c r="C528" s="146">
        <v>264</v>
      </c>
      <c r="D528" s="147">
        <v>-2.5830258302583009E-2</v>
      </c>
      <c r="E528" s="146">
        <v>122</v>
      </c>
      <c r="F528" s="147">
        <f t="shared" si="76"/>
        <v>-0.53787878787878785</v>
      </c>
      <c r="G528" s="146">
        <v>340</v>
      </c>
      <c r="H528" s="147">
        <f t="shared" si="76"/>
        <v>1.7868852459016393</v>
      </c>
      <c r="I528" s="146">
        <v>428</v>
      </c>
      <c r="J528" s="147">
        <f t="shared" si="76"/>
        <v>0.25882352941176467</v>
      </c>
      <c r="K528" s="146">
        <v>400</v>
      </c>
      <c r="L528" s="147">
        <f t="shared" si="77"/>
        <v>-6.5420560747663559E-2</v>
      </c>
      <c r="M528" s="147">
        <f t="shared" si="78"/>
        <v>0.51515151515151514</v>
      </c>
    </row>
    <row r="529" spans="2:14" x14ac:dyDescent="0.25">
      <c r="B529" s="145" t="s">
        <v>161</v>
      </c>
      <c r="C529" s="146">
        <v>204</v>
      </c>
      <c r="D529" s="147">
        <v>3.5532994923857864E-2</v>
      </c>
      <c r="E529" s="146">
        <v>83</v>
      </c>
      <c r="F529" s="147">
        <f t="shared" si="76"/>
        <v>-0.59313725490196079</v>
      </c>
      <c r="G529" s="146">
        <v>236</v>
      </c>
      <c r="H529" s="147">
        <f t="shared" si="76"/>
        <v>1.8433734939759034</v>
      </c>
      <c r="I529" s="146">
        <v>363</v>
      </c>
      <c r="J529" s="147">
        <f t="shared" si="76"/>
        <v>0.53813559322033888</v>
      </c>
      <c r="K529" s="146">
        <v>363</v>
      </c>
      <c r="L529" s="147">
        <f t="shared" si="77"/>
        <v>0</v>
      </c>
      <c r="M529" s="147">
        <f t="shared" si="78"/>
        <v>0.77941176470588225</v>
      </c>
    </row>
    <row r="530" spans="2:14" x14ac:dyDescent="0.25">
      <c r="B530" s="145" t="s">
        <v>163</v>
      </c>
      <c r="C530" s="146">
        <v>235</v>
      </c>
      <c r="D530" s="147">
        <v>-8.203125E-2</v>
      </c>
      <c r="E530" s="146">
        <v>146</v>
      </c>
      <c r="F530" s="147">
        <f t="shared" si="76"/>
        <v>-0.37872340425531914</v>
      </c>
      <c r="G530" s="146">
        <v>463</v>
      </c>
      <c r="H530" s="147">
        <f t="shared" si="76"/>
        <v>2.1712328767123288</v>
      </c>
      <c r="I530" s="146">
        <v>416</v>
      </c>
      <c r="J530" s="147">
        <f t="shared" si="76"/>
        <v>-0.10151187904967607</v>
      </c>
      <c r="K530" s="146">
        <v>664</v>
      </c>
      <c r="L530" s="147">
        <f t="shared" si="77"/>
        <v>0.59615384615384626</v>
      </c>
      <c r="M530" s="147">
        <f t="shared" si="78"/>
        <v>1.8255319148936171</v>
      </c>
    </row>
    <row r="531" spans="2:14" x14ac:dyDescent="0.25">
      <c r="B531" s="145" t="s">
        <v>165</v>
      </c>
      <c r="C531" s="146">
        <v>224</v>
      </c>
      <c r="D531" s="147">
        <v>-0.14828897338403046</v>
      </c>
      <c r="E531" s="146">
        <v>184</v>
      </c>
      <c r="F531" s="147">
        <f t="shared" si="76"/>
        <v>-0.1785714285714286</v>
      </c>
      <c r="G531" s="146">
        <v>435</v>
      </c>
      <c r="H531" s="147">
        <f t="shared" si="76"/>
        <v>1.3641304347826089</v>
      </c>
      <c r="I531" s="146">
        <v>344</v>
      </c>
      <c r="J531" s="147">
        <f t="shared" si="76"/>
        <v>-0.20919540229885059</v>
      </c>
      <c r="K531" s="146">
        <v>421</v>
      </c>
      <c r="L531" s="147">
        <f t="shared" si="77"/>
        <v>0.22383720930232553</v>
      </c>
      <c r="M531" s="147">
        <f t="shared" si="78"/>
        <v>0.87946428571428581</v>
      </c>
    </row>
    <row r="532" spans="2:14" x14ac:dyDescent="0.25">
      <c r="B532" s="145" t="s">
        <v>167</v>
      </c>
      <c r="C532" s="146">
        <v>411</v>
      </c>
      <c r="D532" s="147">
        <v>0.15774647887323945</v>
      </c>
      <c r="E532" s="146">
        <v>342</v>
      </c>
      <c r="F532" s="147">
        <f t="shared" si="76"/>
        <v>-0.16788321167883213</v>
      </c>
      <c r="G532" s="146">
        <v>612</v>
      </c>
      <c r="H532" s="147">
        <f t="shared" si="76"/>
        <v>0.78947368421052633</v>
      </c>
      <c r="I532" s="146">
        <v>594</v>
      </c>
      <c r="J532" s="147">
        <f t="shared" si="76"/>
        <v>-2.9411764705882359E-2</v>
      </c>
      <c r="K532" s="146"/>
      <c r="L532" s="147"/>
      <c r="M532" s="147"/>
    </row>
    <row r="533" spans="2:14" ht="15.75" x14ac:dyDescent="0.25">
      <c r="B533" s="148" t="s">
        <v>127</v>
      </c>
      <c r="C533" s="149">
        <v>2802</v>
      </c>
      <c r="D533" s="150">
        <v>-6.2876254180602054E-2</v>
      </c>
      <c r="E533" s="149">
        <v>1721</v>
      </c>
      <c r="F533" s="150">
        <f t="shared" si="76"/>
        <v>-0.38579586009992861</v>
      </c>
      <c r="G533" s="149">
        <v>4449</v>
      </c>
      <c r="H533" s="150">
        <f t="shared" si="76"/>
        <v>1.5851249273678096</v>
      </c>
      <c r="I533" s="149">
        <v>4975</v>
      </c>
      <c r="J533" s="150">
        <f t="shared" si="76"/>
        <v>0.11822881546414932</v>
      </c>
      <c r="K533" s="149">
        <v>4641</v>
      </c>
      <c r="L533" s="150">
        <v>5.9347181008902128E-2</v>
      </c>
      <c r="M533" s="150">
        <v>0.94102885821831861</v>
      </c>
    </row>
    <row r="534" spans="2:14" ht="6" customHeight="1" x14ac:dyDescent="0.25"/>
    <row r="535" spans="2:14" x14ac:dyDescent="0.25">
      <c r="B535" s="49" t="s">
        <v>109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3"/>
      <c r="E536" s="123"/>
      <c r="G536" s="123"/>
      <c r="I536" s="123"/>
      <c r="K536" s="123"/>
    </row>
    <row r="539" spans="2:14" ht="48.75" customHeight="1" thickBot="1" x14ac:dyDescent="0.3">
      <c r="B539" s="315" t="s">
        <v>240</v>
      </c>
      <c r="C539" s="315"/>
      <c r="D539" s="315"/>
      <c r="E539" s="315"/>
      <c r="F539" s="315"/>
      <c r="G539" s="315"/>
      <c r="H539" s="315"/>
      <c r="I539" s="315"/>
      <c r="J539" s="315"/>
      <c r="K539" s="315"/>
      <c r="L539" s="315"/>
      <c r="M539" s="315"/>
      <c r="N539" s="1" t="s">
        <v>219</v>
      </c>
    </row>
    <row r="540" spans="2:14" ht="10.5" customHeight="1" thickBot="1" x14ac:dyDescent="0.3">
      <c r="B540" s="137"/>
      <c r="C540" s="138"/>
      <c r="D540" s="137"/>
      <c r="E540" s="137"/>
      <c r="F540" s="137"/>
      <c r="G540" s="137"/>
      <c r="H540" s="137"/>
      <c r="I540" s="137"/>
      <c r="J540" s="137"/>
      <c r="K540" s="4"/>
      <c r="L540" s="4"/>
      <c r="N540" s="1" t="s">
        <v>220</v>
      </c>
    </row>
    <row r="541" spans="2:14" ht="22.5" thickTop="1" thickBot="1" x14ac:dyDescent="0.3">
      <c r="B541" s="153" t="str">
        <f>C541</f>
        <v>Lituania</v>
      </c>
      <c r="C541" s="327" t="s">
        <v>241</v>
      </c>
      <c r="D541" s="328"/>
      <c r="E541" s="328"/>
      <c r="F541" s="328"/>
      <c r="G541" s="328"/>
      <c r="H541" s="328"/>
      <c r="I541" s="328"/>
      <c r="J541" s="328"/>
      <c r="K541" s="328"/>
      <c r="L541" s="328"/>
      <c r="M541" s="329"/>
    </row>
    <row r="542" spans="2:14" ht="22.5" thickTop="1" thickBot="1" x14ac:dyDescent="0.3">
      <c r="B542" s="13"/>
      <c r="C542" s="334">
        <f>2019</f>
        <v>2019</v>
      </c>
      <c r="D542" s="333"/>
      <c r="E542" s="330">
        <v>2020</v>
      </c>
      <c r="F542" s="333"/>
      <c r="G542" s="330">
        <v>2021</v>
      </c>
      <c r="H542" s="333"/>
      <c r="I542" s="330">
        <v>2022</v>
      </c>
      <c r="J542" s="333"/>
      <c r="K542" s="330">
        <v>2023</v>
      </c>
      <c r="L542" s="331"/>
      <c r="M542" s="332"/>
    </row>
    <row r="543" spans="2:14" ht="16.5" thickTop="1" thickBot="1" x14ac:dyDescent="0.3">
      <c r="B543" s="16"/>
      <c r="C543" s="141" t="s">
        <v>141</v>
      </c>
      <c r="D543" s="142" t="str">
        <f>CONCATENATE("var ",RIGHT(2019,2),"/",RIGHT(2018,2))</f>
        <v>var 19/18</v>
      </c>
      <c r="E543" s="143" t="s">
        <v>141</v>
      </c>
      <c r="F543" s="142" t="str">
        <f>CONCATENATE("var ",RIGHT(E542,2),"/",RIGHT(E542-1,2))</f>
        <v>var 20/19</v>
      </c>
      <c r="G543" s="143" t="s">
        <v>141</v>
      </c>
      <c r="H543" s="142" t="str">
        <f>CONCATENATE("var ",RIGHT(G542,2),"/",RIGHT(G542-1,2))</f>
        <v>var 21/20</v>
      </c>
      <c r="I543" s="143" t="s">
        <v>141</v>
      </c>
      <c r="J543" s="142" t="str">
        <f>CONCATENATE("var ",RIGHT(I542,2),"/",RIGHT(I542-1,2))</f>
        <v>var 22/21</v>
      </c>
      <c r="K543" s="143" t="s">
        <v>141</v>
      </c>
      <c r="L543" s="142" t="str">
        <f>CONCATENATE("var ",RIGHT(K542,2),"/",RIGHT(K542-1,2))</f>
        <v>var 23/22</v>
      </c>
      <c r="M543" s="142" t="str">
        <f>CONCATENATE("var ",RIGHT(K542,2),"/",RIGHT(2019,2))</f>
        <v>var 23/19</v>
      </c>
    </row>
    <row r="544" spans="2:14" x14ac:dyDescent="0.25">
      <c r="B544" s="145" t="s">
        <v>145</v>
      </c>
      <c r="C544" s="146">
        <v>1009</v>
      </c>
      <c r="D544" s="147">
        <v>-4.3601895734597163E-2</v>
      </c>
      <c r="E544" s="146">
        <v>1169</v>
      </c>
      <c r="F544" s="147">
        <f t="shared" ref="F544:J556" si="79">IFERROR(E544/C544-1,"-")</f>
        <v>0.15857284440039643</v>
      </c>
      <c r="G544" s="146">
        <v>664</v>
      </c>
      <c r="H544" s="147">
        <f t="shared" si="79"/>
        <v>-0.43199315654405479</v>
      </c>
      <c r="I544" s="146">
        <v>2347</v>
      </c>
      <c r="J544" s="147">
        <f t="shared" si="79"/>
        <v>2.5346385542168677</v>
      </c>
      <c r="K544" s="146">
        <v>2983</v>
      </c>
      <c r="L544" s="147">
        <f t="shared" ref="L544:L550" si="80">IFERROR(K544/I544-1,"-")</f>
        <v>0.2709842351938645</v>
      </c>
      <c r="M544" s="147">
        <f>K544/C544-1</f>
        <v>1.956392467789891</v>
      </c>
    </row>
    <row r="545" spans="2:13" x14ac:dyDescent="0.25">
      <c r="B545" s="145" t="s">
        <v>147</v>
      </c>
      <c r="C545" s="146">
        <v>967</v>
      </c>
      <c r="D545" s="147">
        <v>0.16086434573829522</v>
      </c>
      <c r="E545" s="146">
        <v>1117</v>
      </c>
      <c r="F545" s="147">
        <f t="shared" si="79"/>
        <v>0.15511892450879006</v>
      </c>
      <c r="G545" s="146">
        <v>1808</v>
      </c>
      <c r="H545" s="147">
        <f t="shared" si="79"/>
        <v>0.61862130707251572</v>
      </c>
      <c r="I545" s="146">
        <v>2812</v>
      </c>
      <c r="J545" s="147">
        <f t="shared" si="79"/>
        <v>0.55530973451327426</v>
      </c>
      <c r="K545" s="146">
        <v>3202</v>
      </c>
      <c r="L545" s="147">
        <f t="shared" si="80"/>
        <v>0.13869132290184916</v>
      </c>
      <c r="M545" s="147">
        <f>IFERROR(K545/C545-1,"-")</f>
        <v>2.311271975180972</v>
      </c>
    </row>
    <row r="546" spans="2:13" x14ac:dyDescent="0.25">
      <c r="B546" s="145" t="s">
        <v>149</v>
      </c>
      <c r="C546" s="146">
        <v>833</v>
      </c>
      <c r="D546" s="147">
        <v>-0.24683544303797467</v>
      </c>
      <c r="E546" s="146">
        <v>453</v>
      </c>
      <c r="F546" s="147">
        <f t="shared" si="79"/>
        <v>-0.45618247298919568</v>
      </c>
      <c r="G546" s="146">
        <v>1500</v>
      </c>
      <c r="H546" s="147">
        <f t="shared" si="79"/>
        <v>2.3112582781456954</v>
      </c>
      <c r="I546" s="146">
        <v>2942</v>
      </c>
      <c r="J546" s="147">
        <f t="shared" si="79"/>
        <v>0.96133333333333337</v>
      </c>
      <c r="K546" s="146">
        <v>2731</v>
      </c>
      <c r="L546" s="147">
        <f t="shared" si="80"/>
        <v>-7.1719918422841644E-2</v>
      </c>
      <c r="M546" s="147">
        <f t="shared" ref="M546:M550" si="81">IFERROR(K546/C546-1,"-")</f>
        <v>2.2785114045618249</v>
      </c>
    </row>
    <row r="547" spans="2:13" x14ac:dyDescent="0.25">
      <c r="B547" s="145" t="s">
        <v>151</v>
      </c>
      <c r="C547" s="146">
        <v>799</v>
      </c>
      <c r="D547" s="147">
        <v>-0.40328603435399557</v>
      </c>
      <c r="E547" s="146">
        <v>0</v>
      </c>
      <c r="F547" s="147">
        <f t="shared" si="79"/>
        <v>-1</v>
      </c>
      <c r="G547" s="146">
        <v>1189</v>
      </c>
      <c r="H547" s="147" t="str">
        <f t="shared" si="79"/>
        <v>-</v>
      </c>
      <c r="I547" s="146">
        <v>2602</v>
      </c>
      <c r="J547" s="147">
        <f t="shared" si="79"/>
        <v>1.1883936080740116</v>
      </c>
      <c r="K547" s="146">
        <v>2340</v>
      </c>
      <c r="L547" s="147">
        <f t="shared" si="80"/>
        <v>-0.10069177555726361</v>
      </c>
      <c r="M547" s="147">
        <f t="shared" si="81"/>
        <v>1.9286608260325409</v>
      </c>
    </row>
    <row r="548" spans="2:13" x14ac:dyDescent="0.25">
      <c r="B548" s="145" t="s">
        <v>153</v>
      </c>
      <c r="C548" s="146">
        <v>729</v>
      </c>
      <c r="D548" s="147">
        <v>2.6760563380281654E-2</v>
      </c>
      <c r="E548" s="146">
        <v>6</v>
      </c>
      <c r="F548" s="147">
        <f t="shared" si="79"/>
        <v>-0.99176954732510292</v>
      </c>
      <c r="G548" s="146">
        <v>573</v>
      </c>
      <c r="H548" s="147">
        <f t="shared" si="79"/>
        <v>94.5</v>
      </c>
      <c r="I548" s="146">
        <v>1393</v>
      </c>
      <c r="J548" s="147">
        <f t="shared" si="79"/>
        <v>1.4310645724258291</v>
      </c>
      <c r="K548" s="146">
        <v>1069</v>
      </c>
      <c r="L548" s="147">
        <f t="shared" si="80"/>
        <v>-0.23259152907394109</v>
      </c>
      <c r="M548" s="147">
        <f t="shared" si="81"/>
        <v>0.46639231824417005</v>
      </c>
    </row>
    <row r="549" spans="2:13" x14ac:dyDescent="0.25">
      <c r="B549" s="145" t="s">
        <v>155</v>
      </c>
      <c r="C549" s="146">
        <v>414</v>
      </c>
      <c r="D549" s="147">
        <v>-7.194244604316502E-3</v>
      </c>
      <c r="E549" s="146">
        <v>2</v>
      </c>
      <c r="F549" s="147">
        <f t="shared" si="79"/>
        <v>-0.99516908212560384</v>
      </c>
      <c r="G549" s="146">
        <v>279</v>
      </c>
      <c r="H549" s="147">
        <f t="shared" si="79"/>
        <v>138.5</v>
      </c>
      <c r="I549" s="146">
        <v>699</v>
      </c>
      <c r="J549" s="147">
        <f t="shared" si="79"/>
        <v>1.5053763440860215</v>
      </c>
      <c r="K549" s="146">
        <v>747</v>
      </c>
      <c r="L549" s="147">
        <f t="shared" si="80"/>
        <v>6.8669527896995763E-2</v>
      </c>
      <c r="M549" s="147">
        <f t="shared" si="81"/>
        <v>0.80434782608695654</v>
      </c>
    </row>
    <row r="550" spans="2:13" x14ac:dyDescent="0.25">
      <c r="B550" s="145" t="s">
        <v>157</v>
      </c>
      <c r="C550" s="146">
        <v>636</v>
      </c>
      <c r="D550" s="147">
        <v>0.81196581196581197</v>
      </c>
      <c r="E550" s="146">
        <v>80</v>
      </c>
      <c r="F550" s="147">
        <f t="shared" si="79"/>
        <v>-0.87421383647798745</v>
      </c>
      <c r="G550" s="146">
        <v>450</v>
      </c>
      <c r="H550" s="147">
        <f t="shared" si="79"/>
        <v>4.625</v>
      </c>
      <c r="I550" s="146">
        <v>618</v>
      </c>
      <c r="J550" s="147">
        <f t="shared" si="79"/>
        <v>0.37333333333333329</v>
      </c>
      <c r="K550" s="146">
        <v>595</v>
      </c>
      <c r="L550" s="147">
        <f t="shared" si="80"/>
        <v>-3.7216828478964348E-2</v>
      </c>
      <c r="M550" s="147">
        <f t="shared" si="81"/>
        <v>-6.4465408805031488E-2</v>
      </c>
    </row>
    <row r="551" spans="2:13" x14ac:dyDescent="0.25">
      <c r="B551" s="145" t="s">
        <v>159</v>
      </c>
      <c r="C551" s="146">
        <v>747</v>
      </c>
      <c r="D551" s="147">
        <v>0.98670212765957444</v>
      </c>
      <c r="E551" s="146">
        <v>86</v>
      </c>
      <c r="F551" s="147">
        <f t="shared" si="79"/>
        <v>-0.88487282463186079</v>
      </c>
      <c r="G551" s="146">
        <v>336</v>
      </c>
      <c r="H551" s="147">
        <f t="shared" si="79"/>
        <v>2.9069767441860463</v>
      </c>
      <c r="I551" s="146">
        <v>494</v>
      </c>
      <c r="J551" s="147">
        <f t="shared" si="79"/>
        <v>0.47023809523809534</v>
      </c>
      <c r="K551" s="146">
        <v>472</v>
      </c>
      <c r="L551" s="147">
        <f>IFERROR(K551/I551-1,"-")</f>
        <v>-4.4534412955465563E-2</v>
      </c>
      <c r="M551" s="147">
        <f>IFERROR(K551/C551-1,"-")</f>
        <v>-0.36813922356091033</v>
      </c>
    </row>
    <row r="552" spans="2:13" x14ac:dyDescent="0.25">
      <c r="B552" s="145" t="s">
        <v>161</v>
      </c>
      <c r="C552" s="146">
        <v>572</v>
      </c>
      <c r="D552" s="147">
        <v>0.62962962962962954</v>
      </c>
      <c r="E552" s="146">
        <v>62</v>
      </c>
      <c r="F552" s="147">
        <f t="shared" si="79"/>
        <v>-0.89160839160839167</v>
      </c>
      <c r="G552" s="146">
        <v>435</v>
      </c>
      <c r="H552" s="147">
        <f t="shared" si="79"/>
        <v>6.0161290322580649</v>
      </c>
      <c r="I552" s="146">
        <v>673</v>
      </c>
      <c r="J552" s="147">
        <f t="shared" si="79"/>
        <v>0.5471264367816091</v>
      </c>
      <c r="K552" s="146">
        <v>590</v>
      </c>
      <c r="L552" s="147">
        <f>IFERROR(K552/I552-1,"-")</f>
        <v>-0.12332838038632987</v>
      </c>
      <c r="M552" s="147">
        <f>IFERROR(K552/C552-1,"-")</f>
        <v>3.1468531468531458E-2</v>
      </c>
    </row>
    <row r="553" spans="2:13" x14ac:dyDescent="0.25">
      <c r="B553" s="145" t="s">
        <v>163</v>
      </c>
      <c r="C553" s="146">
        <v>1175</v>
      </c>
      <c r="D553" s="147">
        <v>0.18686868686868685</v>
      </c>
      <c r="E553" s="146">
        <v>158</v>
      </c>
      <c r="F553" s="147">
        <f t="shared" si="79"/>
        <v>-0.86553191489361703</v>
      </c>
      <c r="G553" s="146">
        <v>1362</v>
      </c>
      <c r="H553" s="147">
        <f t="shared" si="79"/>
        <v>7.6202531645569618</v>
      </c>
      <c r="I553" s="146">
        <v>2067</v>
      </c>
      <c r="J553" s="147">
        <f t="shared" si="79"/>
        <v>0.51762114537444925</v>
      </c>
      <c r="K553" s="146">
        <v>1813</v>
      </c>
      <c r="L553" s="147">
        <f>IFERROR(K553/I553-1,"-")</f>
        <v>-0.12288340590227387</v>
      </c>
      <c r="M553" s="147">
        <f>IFERROR(K553/C553-1,"-")</f>
        <v>0.54297872340425535</v>
      </c>
    </row>
    <row r="554" spans="2:13" x14ac:dyDescent="0.25">
      <c r="B554" s="145" t="s">
        <v>165</v>
      </c>
      <c r="C554" s="146">
        <v>1297</v>
      </c>
      <c r="D554" s="147">
        <v>2.0456333595594067E-2</v>
      </c>
      <c r="E554" s="146">
        <v>217</v>
      </c>
      <c r="F554" s="147">
        <f t="shared" si="79"/>
        <v>-0.83269082498072478</v>
      </c>
      <c r="G554" s="146">
        <v>1984</v>
      </c>
      <c r="H554" s="147">
        <f t="shared" si="79"/>
        <v>8.1428571428571423</v>
      </c>
      <c r="I554" s="146">
        <v>2070</v>
      </c>
      <c r="J554" s="147">
        <f t="shared" si="79"/>
        <v>4.3346774193548487E-2</v>
      </c>
      <c r="K554" s="146">
        <v>2285</v>
      </c>
      <c r="L554" s="147">
        <f>IFERROR(K554/I554-1,"-")</f>
        <v>0.10386473429951693</v>
      </c>
      <c r="M554" s="147">
        <f>IFERROR(K554/C554-1,"-")</f>
        <v>0.76175790285273703</v>
      </c>
    </row>
    <row r="555" spans="2:13" x14ac:dyDescent="0.25">
      <c r="B555" s="145" t="s">
        <v>167</v>
      </c>
      <c r="C555" s="146">
        <v>1298</v>
      </c>
      <c r="D555" s="147">
        <v>1.9638648860958341E-2</v>
      </c>
      <c r="E555" s="146">
        <v>813</v>
      </c>
      <c r="F555" s="147">
        <f t="shared" si="79"/>
        <v>-0.37365177195685673</v>
      </c>
      <c r="G555" s="146">
        <v>1993</v>
      </c>
      <c r="H555" s="147">
        <f t="shared" si="79"/>
        <v>1.4514145141451413</v>
      </c>
      <c r="I555" s="146">
        <v>2380</v>
      </c>
      <c r="J555" s="147">
        <f t="shared" si="79"/>
        <v>0.19417962870045158</v>
      </c>
      <c r="K555" s="146"/>
      <c r="L555" s="147"/>
      <c r="M555" s="147"/>
    </row>
    <row r="556" spans="2:13" ht="15.75" x14ac:dyDescent="0.25">
      <c r="B556" s="148" t="s">
        <v>127</v>
      </c>
      <c r="C556" s="149">
        <v>10476</v>
      </c>
      <c r="D556" s="150">
        <v>4.0111199364575079E-2</v>
      </c>
      <c r="E556" s="149">
        <v>4167</v>
      </c>
      <c r="F556" s="150">
        <f t="shared" si="79"/>
        <v>-0.6022336769759451</v>
      </c>
      <c r="G556" s="149">
        <v>12573</v>
      </c>
      <c r="H556" s="150">
        <f t="shared" si="79"/>
        <v>2.0172786177105833</v>
      </c>
      <c r="I556" s="149">
        <v>21097</v>
      </c>
      <c r="J556" s="150">
        <f t="shared" si="79"/>
        <v>0.67796070945677256</v>
      </c>
      <c r="K556" s="149">
        <v>18827</v>
      </c>
      <c r="L556" s="150">
        <v>5.8770102046268313E-3</v>
      </c>
      <c r="M556" s="150">
        <v>1.0513183700152537</v>
      </c>
    </row>
    <row r="557" spans="2:13" ht="6" customHeight="1" x14ac:dyDescent="0.25"/>
    <row r="558" spans="2:13" x14ac:dyDescent="0.25">
      <c r="B558" s="49" t="s">
        <v>109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3"/>
      <c r="E559" s="123"/>
      <c r="G559" s="123"/>
      <c r="I559" s="123"/>
      <c r="K559" s="123"/>
    </row>
    <row r="562" spans="2:14" ht="48.75" customHeight="1" thickBot="1" x14ac:dyDescent="0.3">
      <c r="B562" s="315" t="s">
        <v>242</v>
      </c>
      <c r="C562" s="315"/>
      <c r="D562" s="315"/>
      <c r="E562" s="315"/>
      <c r="F562" s="315"/>
      <c r="G562" s="315"/>
      <c r="H562" s="315"/>
      <c r="I562" s="315"/>
      <c r="J562" s="315"/>
      <c r="K562" s="315"/>
      <c r="L562" s="315"/>
      <c r="M562" s="315"/>
      <c r="N562" s="1" t="s">
        <v>219</v>
      </c>
    </row>
    <row r="563" spans="2:14" ht="10.5" customHeight="1" thickBot="1" x14ac:dyDescent="0.3">
      <c r="B563" s="137"/>
      <c r="C563" s="138"/>
      <c r="D563" s="137"/>
      <c r="E563" s="137"/>
      <c r="F563" s="137"/>
      <c r="G563" s="137"/>
      <c r="H563" s="137"/>
      <c r="I563" s="137"/>
      <c r="J563" s="137"/>
      <c r="K563" s="4"/>
      <c r="L563" s="4"/>
      <c r="N563" s="1" t="s">
        <v>220</v>
      </c>
    </row>
    <row r="564" spans="2:14" ht="22.5" thickTop="1" thickBot="1" x14ac:dyDescent="0.3">
      <c r="B564" s="153" t="str">
        <f>C564</f>
        <v>Hungría</v>
      </c>
      <c r="C564" s="327" t="s">
        <v>243</v>
      </c>
      <c r="D564" s="328"/>
      <c r="E564" s="328"/>
      <c r="F564" s="328"/>
      <c r="G564" s="328"/>
      <c r="H564" s="328"/>
      <c r="I564" s="328"/>
      <c r="J564" s="328"/>
      <c r="K564" s="328"/>
      <c r="L564" s="328"/>
      <c r="M564" s="329"/>
    </row>
    <row r="565" spans="2:14" ht="22.5" thickTop="1" thickBot="1" x14ac:dyDescent="0.3">
      <c r="B565" s="13"/>
      <c r="C565" s="334">
        <f>2019</f>
        <v>2019</v>
      </c>
      <c r="D565" s="333"/>
      <c r="E565" s="330">
        <v>2020</v>
      </c>
      <c r="F565" s="333"/>
      <c r="G565" s="330">
        <v>2021</v>
      </c>
      <c r="H565" s="333"/>
      <c r="I565" s="330">
        <v>2022</v>
      </c>
      <c r="J565" s="333"/>
      <c r="K565" s="330">
        <v>2023</v>
      </c>
      <c r="L565" s="331"/>
      <c r="M565" s="332"/>
    </row>
    <row r="566" spans="2:14" ht="16.5" thickTop="1" thickBot="1" x14ac:dyDescent="0.3">
      <c r="B566" s="16"/>
      <c r="C566" s="141" t="s">
        <v>141</v>
      </c>
      <c r="D566" s="142" t="str">
        <f>CONCATENATE("var ",RIGHT(2019,2),"/",RIGHT(2018,2))</f>
        <v>var 19/18</v>
      </c>
      <c r="E566" s="143" t="s">
        <v>141</v>
      </c>
      <c r="F566" s="142" t="str">
        <f>CONCATENATE("var ",RIGHT(E565,2),"/",RIGHT(E565-1,2))</f>
        <v>var 20/19</v>
      </c>
      <c r="G566" s="143" t="s">
        <v>141</v>
      </c>
      <c r="H566" s="142" t="str">
        <f>CONCATENATE("var ",RIGHT(G565,2),"/",RIGHT(G565-1,2))</f>
        <v>var 21/20</v>
      </c>
      <c r="I566" s="143" t="s">
        <v>141</v>
      </c>
      <c r="J566" s="142" t="str">
        <f>CONCATENATE("var ",RIGHT(I565,2),"/",RIGHT(I565-1,2))</f>
        <v>var 22/21</v>
      </c>
      <c r="K566" s="143" t="s">
        <v>141</v>
      </c>
      <c r="L566" s="142" t="str">
        <f>CONCATENATE("var ",RIGHT(K565,2),"/",RIGHT(K565-1,2))</f>
        <v>var 23/22</v>
      </c>
      <c r="M566" s="142" t="str">
        <f>CONCATENATE("var ",RIGHT(K565,2),"/",RIGHT(2019,2))</f>
        <v>var 23/19</v>
      </c>
    </row>
    <row r="567" spans="2:14" x14ac:dyDescent="0.25">
      <c r="B567" s="145" t="s">
        <v>145</v>
      </c>
      <c r="C567" s="146">
        <v>825</v>
      </c>
      <c r="D567" s="147">
        <v>0.24810892586989408</v>
      </c>
      <c r="E567" s="146">
        <v>1231</v>
      </c>
      <c r="F567" s="147">
        <f t="shared" ref="F567:J579" si="82">IFERROR(E567/C567-1,"-")</f>
        <v>0.49212121212121218</v>
      </c>
      <c r="G567" s="146">
        <v>189</v>
      </c>
      <c r="H567" s="147">
        <f t="shared" si="82"/>
        <v>-0.84646628757108044</v>
      </c>
      <c r="I567" s="146">
        <v>1124</v>
      </c>
      <c r="J567" s="147">
        <f t="shared" si="82"/>
        <v>4.947089947089947</v>
      </c>
      <c r="K567" s="146">
        <v>1688</v>
      </c>
      <c r="L567" s="147">
        <f t="shared" ref="L567:L577" si="83">IFERROR(K567/I567-1,"-")</f>
        <v>0.50177935943060503</v>
      </c>
      <c r="M567" s="147">
        <f>K567/C567-1</f>
        <v>1.0460606060606059</v>
      </c>
    </row>
    <row r="568" spans="2:14" x14ac:dyDescent="0.25">
      <c r="B568" s="145" t="s">
        <v>147</v>
      </c>
      <c r="C568" s="146">
        <v>718</v>
      </c>
      <c r="D568" s="147">
        <v>5.7437407952871888E-2</v>
      </c>
      <c r="E568" s="146">
        <v>753</v>
      </c>
      <c r="F568" s="147">
        <f t="shared" si="82"/>
        <v>4.8746518105849512E-2</v>
      </c>
      <c r="G568" s="146">
        <v>160</v>
      </c>
      <c r="H568" s="147">
        <f t="shared" si="82"/>
        <v>-0.78751660026560422</v>
      </c>
      <c r="I568" s="146">
        <v>1077</v>
      </c>
      <c r="J568" s="147">
        <f t="shared" si="82"/>
        <v>5.7312500000000002</v>
      </c>
      <c r="K568" s="146">
        <v>1238</v>
      </c>
      <c r="L568" s="147">
        <f t="shared" si="83"/>
        <v>0.14948932219127209</v>
      </c>
      <c r="M568" s="147">
        <f>IFERROR(K568/C568-1,"-")</f>
        <v>0.72423398328690802</v>
      </c>
    </row>
    <row r="569" spans="2:14" x14ac:dyDescent="0.25">
      <c r="B569" s="145" t="s">
        <v>149</v>
      </c>
      <c r="C569" s="146">
        <v>829</v>
      </c>
      <c r="D569" s="147">
        <v>3.2378580323785711E-2</v>
      </c>
      <c r="E569" s="146">
        <v>183</v>
      </c>
      <c r="F569" s="147">
        <f t="shared" si="82"/>
        <v>-0.7792521109770808</v>
      </c>
      <c r="G569" s="146">
        <v>253</v>
      </c>
      <c r="H569" s="147">
        <f t="shared" si="82"/>
        <v>0.38251366120218577</v>
      </c>
      <c r="I569" s="146">
        <v>1284</v>
      </c>
      <c r="J569" s="147">
        <f t="shared" si="82"/>
        <v>4.075098814229249</v>
      </c>
      <c r="K569" s="146">
        <v>1409</v>
      </c>
      <c r="L569" s="147">
        <f t="shared" si="83"/>
        <v>9.7352024922118474E-2</v>
      </c>
      <c r="M569" s="147">
        <f t="shared" ref="M569:M577" si="84">IFERROR(K569/C569-1,"-")</f>
        <v>0.69963811821471644</v>
      </c>
    </row>
    <row r="570" spans="2:14" x14ac:dyDescent="0.25">
      <c r="B570" s="145" t="s">
        <v>151</v>
      </c>
      <c r="C570" s="146">
        <v>622</v>
      </c>
      <c r="D570" s="147">
        <v>0.22200392927308443</v>
      </c>
      <c r="E570" s="146">
        <v>0</v>
      </c>
      <c r="F570" s="147">
        <f t="shared" si="82"/>
        <v>-1</v>
      </c>
      <c r="G570" s="146">
        <v>366</v>
      </c>
      <c r="H570" s="147" t="str">
        <f t="shared" si="82"/>
        <v>-</v>
      </c>
      <c r="I570" s="146">
        <v>1253</v>
      </c>
      <c r="J570" s="147">
        <f t="shared" si="82"/>
        <v>2.4234972677595628</v>
      </c>
      <c r="K570" s="146">
        <v>1445</v>
      </c>
      <c r="L570" s="147">
        <f t="shared" si="83"/>
        <v>0.15323224261771751</v>
      </c>
      <c r="M570" s="147">
        <f t="shared" si="84"/>
        <v>1.3231511254019295</v>
      </c>
    </row>
    <row r="571" spans="2:14" x14ac:dyDescent="0.25">
      <c r="B571" s="145" t="s">
        <v>153</v>
      </c>
      <c r="C571" s="146">
        <v>629</v>
      </c>
      <c r="D571" s="147">
        <v>-0.20580808080808077</v>
      </c>
      <c r="E571" s="146">
        <v>54</v>
      </c>
      <c r="F571" s="147">
        <f t="shared" si="82"/>
        <v>-0.91414944356120831</v>
      </c>
      <c r="G571" s="146">
        <v>358</v>
      </c>
      <c r="H571" s="147">
        <f t="shared" si="82"/>
        <v>5.6296296296296298</v>
      </c>
      <c r="I571" s="146">
        <v>1163</v>
      </c>
      <c r="J571" s="147">
        <f t="shared" si="82"/>
        <v>2.2486033519553073</v>
      </c>
      <c r="K571" s="146">
        <v>1867</v>
      </c>
      <c r="L571" s="147">
        <f t="shared" si="83"/>
        <v>0.60533104041272567</v>
      </c>
      <c r="M571" s="147">
        <f t="shared" si="84"/>
        <v>1.9682034976152623</v>
      </c>
    </row>
    <row r="572" spans="2:14" x14ac:dyDescent="0.25">
      <c r="B572" s="145" t="s">
        <v>155</v>
      </c>
      <c r="C572" s="146">
        <v>1035</v>
      </c>
      <c r="D572" s="147">
        <v>0.16422947131608545</v>
      </c>
      <c r="E572" s="146">
        <v>7</v>
      </c>
      <c r="F572" s="147">
        <f t="shared" si="82"/>
        <v>-0.99323671497584543</v>
      </c>
      <c r="G572" s="146">
        <v>607</v>
      </c>
      <c r="H572" s="147">
        <f t="shared" si="82"/>
        <v>85.714285714285708</v>
      </c>
      <c r="I572" s="146">
        <v>1386</v>
      </c>
      <c r="J572" s="147">
        <f t="shared" si="82"/>
        <v>1.2833607907742999</v>
      </c>
      <c r="K572" s="146">
        <v>1746</v>
      </c>
      <c r="L572" s="147">
        <f t="shared" si="83"/>
        <v>0.25974025974025983</v>
      </c>
      <c r="M572" s="147">
        <f t="shared" si="84"/>
        <v>0.68695652173913047</v>
      </c>
    </row>
    <row r="573" spans="2:14" x14ac:dyDescent="0.25">
      <c r="B573" s="145" t="s">
        <v>157</v>
      </c>
      <c r="C573" s="146">
        <v>1192</v>
      </c>
      <c r="D573" s="147">
        <v>0.17786561264822143</v>
      </c>
      <c r="E573" s="146">
        <v>318</v>
      </c>
      <c r="F573" s="147">
        <f t="shared" si="82"/>
        <v>-0.73322147651006708</v>
      </c>
      <c r="G573" s="146">
        <v>1197</v>
      </c>
      <c r="H573" s="147">
        <f t="shared" si="82"/>
        <v>2.7641509433962264</v>
      </c>
      <c r="I573" s="146">
        <v>1445</v>
      </c>
      <c r="J573" s="147">
        <f t="shared" si="82"/>
        <v>0.2071846282372598</v>
      </c>
      <c r="K573" s="146">
        <v>1994</v>
      </c>
      <c r="L573" s="147">
        <f t="shared" si="83"/>
        <v>0.37993079584775091</v>
      </c>
      <c r="M573" s="147">
        <f t="shared" si="84"/>
        <v>0.67281879194630867</v>
      </c>
    </row>
    <row r="574" spans="2:14" x14ac:dyDescent="0.25">
      <c r="B574" s="145" t="s">
        <v>159</v>
      </c>
      <c r="C574" s="146">
        <v>925</v>
      </c>
      <c r="D574" s="147">
        <v>-1.5957446808510634E-2</v>
      </c>
      <c r="E574" s="146">
        <v>451</v>
      </c>
      <c r="F574" s="147">
        <f t="shared" si="82"/>
        <v>-0.51243243243243242</v>
      </c>
      <c r="G574" s="146">
        <v>932</v>
      </c>
      <c r="H574" s="147">
        <f t="shared" si="82"/>
        <v>1.0665188470066518</v>
      </c>
      <c r="I574" s="146">
        <v>1294</v>
      </c>
      <c r="J574" s="147">
        <f t="shared" si="82"/>
        <v>0.38841201716738194</v>
      </c>
      <c r="K574" s="146">
        <v>1406</v>
      </c>
      <c r="L574" s="147">
        <f t="shared" si="83"/>
        <v>8.6553323029366247E-2</v>
      </c>
      <c r="M574" s="147">
        <f t="shared" si="84"/>
        <v>0.52</v>
      </c>
    </row>
    <row r="575" spans="2:14" x14ac:dyDescent="0.25">
      <c r="B575" s="145" t="s">
        <v>161</v>
      </c>
      <c r="C575" s="146">
        <v>918</v>
      </c>
      <c r="D575" s="147">
        <v>6.127167630057806E-2</v>
      </c>
      <c r="E575" s="146">
        <v>105</v>
      </c>
      <c r="F575" s="147">
        <f t="shared" si="82"/>
        <v>-0.8856209150326797</v>
      </c>
      <c r="G575" s="146">
        <v>906</v>
      </c>
      <c r="H575" s="147">
        <f t="shared" si="82"/>
        <v>7.6285714285714281</v>
      </c>
      <c r="I575" s="146">
        <v>1137</v>
      </c>
      <c r="J575" s="147">
        <f t="shared" si="82"/>
        <v>0.25496688741721862</v>
      </c>
      <c r="K575" s="146">
        <v>1281</v>
      </c>
      <c r="L575" s="147">
        <f t="shared" si="83"/>
        <v>0.12664907651715041</v>
      </c>
      <c r="M575" s="147">
        <f t="shared" si="84"/>
        <v>0.39542483660130712</v>
      </c>
    </row>
    <row r="576" spans="2:14" x14ac:dyDescent="0.25">
      <c r="B576" s="145" t="s">
        <v>163</v>
      </c>
      <c r="C576" s="146">
        <v>1115</v>
      </c>
      <c r="D576" s="147">
        <v>2.7649769585253559E-2</v>
      </c>
      <c r="E576" s="146">
        <v>97</v>
      </c>
      <c r="F576" s="147">
        <f t="shared" si="82"/>
        <v>-0.91300448430493275</v>
      </c>
      <c r="G576" s="146">
        <v>1219</v>
      </c>
      <c r="H576" s="147">
        <f t="shared" si="82"/>
        <v>11.56701030927835</v>
      </c>
      <c r="I576" s="146">
        <v>1452</v>
      </c>
      <c r="J576" s="147">
        <f t="shared" si="82"/>
        <v>0.19114027891714525</v>
      </c>
      <c r="K576" s="146">
        <v>2258</v>
      </c>
      <c r="L576" s="147">
        <f t="shared" si="83"/>
        <v>0.55509641873278226</v>
      </c>
      <c r="M576" s="147">
        <f t="shared" si="84"/>
        <v>1.0251121076233183</v>
      </c>
    </row>
    <row r="577" spans="2:14" x14ac:dyDescent="0.25">
      <c r="B577" s="145" t="s">
        <v>165</v>
      </c>
      <c r="C577" s="146">
        <v>850</v>
      </c>
      <c r="D577" s="147">
        <v>0.16120218579234979</v>
      </c>
      <c r="E577" s="146">
        <v>95</v>
      </c>
      <c r="F577" s="147">
        <f t="shared" si="82"/>
        <v>-0.88823529411764701</v>
      </c>
      <c r="G577" s="146">
        <v>937</v>
      </c>
      <c r="H577" s="147">
        <f t="shared" si="82"/>
        <v>8.8631578947368421</v>
      </c>
      <c r="I577" s="146">
        <v>1083</v>
      </c>
      <c r="J577" s="147">
        <f t="shared" si="82"/>
        <v>0.15581643543223045</v>
      </c>
      <c r="K577" s="146">
        <v>1761</v>
      </c>
      <c r="L577" s="147">
        <f t="shared" si="83"/>
        <v>0.62603878116343492</v>
      </c>
      <c r="M577" s="147">
        <f t="shared" si="84"/>
        <v>1.071764705882353</v>
      </c>
    </row>
    <row r="578" spans="2:14" x14ac:dyDescent="0.25">
      <c r="B578" s="145" t="s">
        <v>167</v>
      </c>
      <c r="C578" s="146">
        <v>994</v>
      </c>
      <c r="D578" s="147">
        <v>0.21071863580998773</v>
      </c>
      <c r="E578" s="146">
        <v>244</v>
      </c>
      <c r="F578" s="147">
        <f t="shared" si="82"/>
        <v>-0.75452716297786715</v>
      </c>
      <c r="G578" s="146">
        <v>1132</v>
      </c>
      <c r="H578" s="147">
        <f t="shared" si="82"/>
        <v>3.639344262295082</v>
      </c>
      <c r="I578" s="146">
        <v>1544</v>
      </c>
      <c r="J578" s="147">
        <f t="shared" si="82"/>
        <v>0.3639575971731448</v>
      </c>
      <c r="K578" s="146"/>
      <c r="L578" s="147"/>
      <c r="M578" s="147"/>
    </row>
    <row r="579" spans="2:14" ht="15.75" x14ac:dyDescent="0.25">
      <c r="B579" s="148" t="s">
        <v>127</v>
      </c>
      <c r="C579" s="149">
        <v>10652</v>
      </c>
      <c r="D579" s="150">
        <v>8.8271352676747128E-2</v>
      </c>
      <c r="E579" s="149">
        <v>3538</v>
      </c>
      <c r="F579" s="150">
        <f t="shared" si="82"/>
        <v>-0.66785580172737513</v>
      </c>
      <c r="G579" s="149">
        <v>8256</v>
      </c>
      <c r="H579" s="150">
        <f t="shared" si="82"/>
        <v>1.3335217637083097</v>
      </c>
      <c r="I579" s="149">
        <v>15242</v>
      </c>
      <c r="J579" s="150">
        <f t="shared" si="82"/>
        <v>0.84617248062015493</v>
      </c>
      <c r="K579" s="149">
        <v>18093</v>
      </c>
      <c r="L579" s="150">
        <v>0.32084975908891811</v>
      </c>
      <c r="M579" s="150">
        <v>0.87336922758335067</v>
      </c>
    </row>
    <row r="580" spans="2:14" ht="6" customHeight="1" x14ac:dyDescent="0.25"/>
    <row r="581" spans="2:14" x14ac:dyDescent="0.25">
      <c r="B581" s="49" t="s">
        <v>109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3"/>
      <c r="E582" s="123"/>
      <c r="G582" s="123"/>
      <c r="I582" s="123"/>
      <c r="K582" s="123"/>
    </row>
    <row r="585" spans="2:14" ht="48.75" customHeight="1" thickBot="1" x14ac:dyDescent="0.3">
      <c r="B585" s="315" t="s">
        <v>244</v>
      </c>
      <c r="C585" s="315"/>
      <c r="D585" s="315"/>
      <c r="E585" s="315"/>
      <c r="F585" s="315"/>
      <c r="G585" s="315"/>
      <c r="H585" s="315"/>
      <c r="I585" s="315"/>
      <c r="J585" s="315"/>
      <c r="K585" s="315"/>
      <c r="L585" s="315"/>
      <c r="M585" s="315"/>
      <c r="N585" s="1" t="s">
        <v>219</v>
      </c>
    </row>
    <row r="586" spans="2:14" ht="10.5" customHeight="1" thickBot="1" x14ac:dyDescent="0.3">
      <c r="B586" s="137"/>
      <c r="C586" s="138"/>
      <c r="D586" s="137"/>
      <c r="E586" s="137"/>
      <c r="F586" s="137"/>
      <c r="G586" s="137"/>
      <c r="H586" s="137"/>
      <c r="I586" s="137"/>
      <c r="J586" s="137"/>
      <c r="K586" s="4"/>
      <c r="L586" s="4"/>
      <c r="N586" s="1" t="s">
        <v>220</v>
      </c>
    </row>
    <row r="587" spans="2:14" ht="22.5" thickTop="1" thickBot="1" x14ac:dyDescent="0.3">
      <c r="B587" s="153" t="str">
        <f>C587</f>
        <v>Rusia</v>
      </c>
      <c r="C587" s="327" t="s">
        <v>245</v>
      </c>
      <c r="D587" s="328"/>
      <c r="E587" s="328"/>
      <c r="F587" s="328"/>
      <c r="G587" s="328"/>
      <c r="H587" s="328"/>
      <c r="I587" s="328"/>
      <c r="J587" s="328"/>
      <c r="K587" s="328"/>
      <c r="L587" s="328"/>
      <c r="M587" s="329"/>
    </row>
    <row r="588" spans="2:14" ht="22.5" thickTop="1" thickBot="1" x14ac:dyDescent="0.3">
      <c r="B588" s="13"/>
      <c r="C588" s="334">
        <f>2019</f>
        <v>2019</v>
      </c>
      <c r="D588" s="333"/>
      <c r="E588" s="330">
        <v>2020</v>
      </c>
      <c r="F588" s="333"/>
      <c r="G588" s="330">
        <v>2021</v>
      </c>
      <c r="H588" s="333"/>
      <c r="I588" s="330">
        <v>2022</v>
      </c>
      <c r="J588" s="333"/>
      <c r="K588" s="330">
        <v>2023</v>
      </c>
      <c r="L588" s="331"/>
      <c r="M588" s="332"/>
    </row>
    <row r="589" spans="2:14" ht="16.5" thickTop="1" thickBot="1" x14ac:dyDescent="0.3">
      <c r="B589" s="16"/>
      <c r="C589" s="141" t="s">
        <v>141</v>
      </c>
      <c r="D589" s="142" t="str">
        <f>CONCATENATE("var ",RIGHT(2019,2),"/",RIGHT(2018,2))</f>
        <v>var 19/18</v>
      </c>
      <c r="E589" s="143" t="s">
        <v>141</v>
      </c>
      <c r="F589" s="142" t="str">
        <f>CONCATENATE("var ",RIGHT(E588,2),"/",RIGHT(E588-1,2))</f>
        <v>var 20/19</v>
      </c>
      <c r="G589" s="143" t="s">
        <v>141</v>
      </c>
      <c r="H589" s="142" t="str">
        <f>CONCATENATE("var ",RIGHT(G588,2),"/",RIGHT(G588-1,2))</f>
        <v>var 21/20</v>
      </c>
      <c r="I589" s="143" t="s">
        <v>141</v>
      </c>
      <c r="J589" s="142" t="str">
        <f>CONCATENATE("var ",RIGHT(I588,2),"/",RIGHT(I588-1,2))</f>
        <v>var 22/21</v>
      </c>
      <c r="K589" s="143" t="s">
        <v>141</v>
      </c>
      <c r="L589" s="142" t="str">
        <f>CONCATENATE("var ",RIGHT(K588,2),"/",RIGHT(K588-1,2))</f>
        <v>var 23/22</v>
      </c>
      <c r="M589" s="142" t="str">
        <f>CONCATENATE("var ",RIGHT(K588,2),"/",RIGHT(2019,2))</f>
        <v>var 23/19</v>
      </c>
    </row>
    <row r="590" spans="2:14" x14ac:dyDescent="0.25">
      <c r="B590" s="145" t="s">
        <v>145</v>
      </c>
      <c r="C590" s="146">
        <v>5379</v>
      </c>
      <c r="D590" s="147">
        <v>5.5326662742789967E-2</v>
      </c>
      <c r="E590" s="146">
        <v>6112</v>
      </c>
      <c r="F590" s="147">
        <f t="shared" ref="F590:J602" si="85">IFERROR(E590/C590-1,"-")</f>
        <v>0.13627068228295225</v>
      </c>
      <c r="G590" s="146">
        <v>403</v>
      </c>
      <c r="H590" s="147">
        <f t="shared" si="85"/>
        <v>-0.93406413612565442</v>
      </c>
      <c r="I590" s="146">
        <v>1253</v>
      </c>
      <c r="J590" s="147">
        <f t="shared" si="85"/>
        <v>2.1091811414392061</v>
      </c>
      <c r="K590" s="146">
        <v>1154</v>
      </c>
      <c r="L590" s="147">
        <f t="shared" ref="L590:L596" si="86">IFERROR(K590/I590-1,"-")</f>
        <v>-7.901037509976061E-2</v>
      </c>
      <c r="M590" s="147">
        <f>K590/C590-1</f>
        <v>-0.78546198178100024</v>
      </c>
    </row>
    <row r="591" spans="2:14" x14ac:dyDescent="0.25">
      <c r="B591" s="145" t="s">
        <v>147</v>
      </c>
      <c r="C591" s="146">
        <v>2650</v>
      </c>
      <c r="D591" s="147">
        <v>8.7848932676518832E-2</v>
      </c>
      <c r="E591" s="146">
        <v>3074</v>
      </c>
      <c r="F591" s="147">
        <f t="shared" si="85"/>
        <v>0.15999999999999992</v>
      </c>
      <c r="G591" s="146">
        <v>311</v>
      </c>
      <c r="H591" s="147">
        <f t="shared" si="85"/>
        <v>-0.89882888744307088</v>
      </c>
      <c r="I591" s="146">
        <v>750</v>
      </c>
      <c r="J591" s="147">
        <f t="shared" si="85"/>
        <v>1.4115755627009645</v>
      </c>
      <c r="K591" s="146">
        <v>787</v>
      </c>
      <c r="L591" s="147">
        <f t="shared" si="86"/>
        <v>4.9333333333333229E-2</v>
      </c>
      <c r="M591" s="147">
        <f>IFERROR(K591/C591-1,"-")</f>
        <v>-0.70301886792452828</v>
      </c>
    </row>
    <row r="592" spans="2:14" x14ac:dyDescent="0.25">
      <c r="B592" s="145" t="s">
        <v>149</v>
      </c>
      <c r="C592" s="146">
        <v>4002</v>
      </c>
      <c r="D592" s="147">
        <v>0.28971962616822422</v>
      </c>
      <c r="E592" s="146">
        <v>1106</v>
      </c>
      <c r="F592" s="147">
        <f t="shared" si="85"/>
        <v>-0.72363818090954524</v>
      </c>
      <c r="G592" s="146">
        <v>420</v>
      </c>
      <c r="H592" s="147">
        <f t="shared" si="85"/>
        <v>-0.620253164556962</v>
      </c>
      <c r="I592" s="146">
        <v>492</v>
      </c>
      <c r="J592" s="147">
        <f t="shared" si="85"/>
        <v>0.17142857142857149</v>
      </c>
      <c r="K592" s="146">
        <v>756</v>
      </c>
      <c r="L592" s="147">
        <f t="shared" si="86"/>
        <v>0.53658536585365857</v>
      </c>
      <c r="M592" s="147">
        <f t="shared" ref="M592:M596" si="87">IFERROR(K592/C592-1,"-")</f>
        <v>-0.81109445277361325</v>
      </c>
    </row>
    <row r="593" spans="2:14" x14ac:dyDescent="0.25">
      <c r="B593" s="145" t="s">
        <v>151</v>
      </c>
      <c r="C593" s="146">
        <v>4605</v>
      </c>
      <c r="D593" s="147">
        <v>0.1107091172214183</v>
      </c>
      <c r="E593" s="146">
        <v>0</v>
      </c>
      <c r="F593" s="147">
        <f t="shared" si="85"/>
        <v>-1</v>
      </c>
      <c r="G593" s="146">
        <v>362</v>
      </c>
      <c r="H593" s="147" t="str">
        <f t="shared" si="85"/>
        <v>-</v>
      </c>
      <c r="I593" s="146">
        <v>589</v>
      </c>
      <c r="J593" s="147">
        <f t="shared" si="85"/>
        <v>0.6270718232044199</v>
      </c>
      <c r="K593" s="146">
        <v>834</v>
      </c>
      <c r="L593" s="147">
        <f t="shared" si="86"/>
        <v>0.41595925297113756</v>
      </c>
      <c r="M593" s="147">
        <f t="shared" si="87"/>
        <v>-0.81889250814332248</v>
      </c>
    </row>
    <row r="594" spans="2:14" x14ac:dyDescent="0.25">
      <c r="B594" s="145" t="s">
        <v>153</v>
      </c>
      <c r="C594" s="146">
        <v>5079</v>
      </c>
      <c r="D594" s="147">
        <v>0.2687984011991007</v>
      </c>
      <c r="E594" s="146">
        <v>4</v>
      </c>
      <c r="F594" s="147">
        <f t="shared" si="85"/>
        <v>-0.99921244339436899</v>
      </c>
      <c r="G594" s="146">
        <v>279</v>
      </c>
      <c r="H594" s="147">
        <f t="shared" si="85"/>
        <v>68.75</v>
      </c>
      <c r="I594" s="146">
        <v>423</v>
      </c>
      <c r="J594" s="147">
        <f t="shared" si="85"/>
        <v>0.5161290322580645</v>
      </c>
      <c r="K594" s="146">
        <v>592</v>
      </c>
      <c r="L594" s="147">
        <f t="shared" si="86"/>
        <v>0.39952718676122934</v>
      </c>
      <c r="M594" s="147">
        <f t="shared" si="87"/>
        <v>-0.88344162236660762</v>
      </c>
    </row>
    <row r="595" spans="2:14" x14ac:dyDescent="0.25">
      <c r="B595" s="145" t="s">
        <v>155</v>
      </c>
      <c r="C595" s="146">
        <v>5524</v>
      </c>
      <c r="D595" s="147">
        <v>0.22537710736468508</v>
      </c>
      <c r="E595" s="146">
        <v>7</v>
      </c>
      <c r="F595" s="147">
        <f t="shared" si="85"/>
        <v>-0.99873280231716144</v>
      </c>
      <c r="G595" s="146">
        <v>674</v>
      </c>
      <c r="H595" s="147">
        <f t="shared" si="85"/>
        <v>95.285714285714292</v>
      </c>
      <c r="I595" s="146">
        <v>402</v>
      </c>
      <c r="J595" s="147">
        <f t="shared" si="85"/>
        <v>-0.40356083086053407</v>
      </c>
      <c r="K595" s="146">
        <v>650</v>
      </c>
      <c r="L595" s="147">
        <f t="shared" si="86"/>
        <v>0.61691542288557222</v>
      </c>
      <c r="M595" s="147">
        <f t="shared" si="87"/>
        <v>-0.88233164373642292</v>
      </c>
    </row>
    <row r="596" spans="2:14" x14ac:dyDescent="0.25">
      <c r="B596" s="145" t="s">
        <v>157</v>
      </c>
      <c r="C596" s="146">
        <v>5844</v>
      </c>
      <c r="D596" s="147">
        <v>0.24791800128122987</v>
      </c>
      <c r="E596" s="146">
        <v>273</v>
      </c>
      <c r="F596" s="147">
        <f t="shared" si="85"/>
        <v>-0.95328542094455848</v>
      </c>
      <c r="G596" s="146">
        <v>409</v>
      </c>
      <c r="H596" s="147">
        <f t="shared" si="85"/>
        <v>0.49816849816849818</v>
      </c>
      <c r="I596" s="146">
        <v>589</v>
      </c>
      <c r="J596" s="147">
        <f t="shared" si="85"/>
        <v>0.44009779951100247</v>
      </c>
      <c r="K596" s="146">
        <v>609</v>
      </c>
      <c r="L596" s="147">
        <f t="shared" si="86"/>
        <v>3.395585738539908E-2</v>
      </c>
      <c r="M596" s="147">
        <f t="shared" si="87"/>
        <v>-0.89579055441478439</v>
      </c>
    </row>
    <row r="597" spans="2:14" x14ac:dyDescent="0.25">
      <c r="B597" s="145" t="s">
        <v>159</v>
      </c>
      <c r="C597" s="146">
        <v>5525</v>
      </c>
      <c r="D597" s="147">
        <v>7.7628242637019618E-2</v>
      </c>
      <c r="E597" s="146">
        <v>208</v>
      </c>
      <c r="F597" s="147">
        <f t="shared" si="85"/>
        <v>-0.96235294117647063</v>
      </c>
      <c r="G597" s="146">
        <v>375</v>
      </c>
      <c r="H597" s="147">
        <f t="shared" si="85"/>
        <v>0.80288461538461542</v>
      </c>
      <c r="I597" s="146">
        <v>428</v>
      </c>
      <c r="J597" s="147">
        <f t="shared" si="85"/>
        <v>0.14133333333333331</v>
      </c>
      <c r="K597" s="146">
        <v>615</v>
      </c>
      <c r="L597" s="147">
        <f>IFERROR(K597/I597-1,"-")</f>
        <v>0.43691588785046731</v>
      </c>
      <c r="M597" s="147">
        <f>IFERROR(K597/C597-1,"-")</f>
        <v>-0.88868778280542982</v>
      </c>
    </row>
    <row r="598" spans="2:14" x14ac:dyDescent="0.25">
      <c r="B598" s="145" t="s">
        <v>161</v>
      </c>
      <c r="C598" s="146">
        <v>5634</v>
      </c>
      <c r="D598" s="147">
        <v>0.16164948453608252</v>
      </c>
      <c r="E598" s="146">
        <v>153</v>
      </c>
      <c r="F598" s="147">
        <f t="shared" si="85"/>
        <v>-0.97284345047923326</v>
      </c>
      <c r="G598" s="146">
        <v>381</v>
      </c>
      <c r="H598" s="147">
        <f t="shared" si="85"/>
        <v>1.4901960784313726</v>
      </c>
      <c r="I598" s="146">
        <v>537</v>
      </c>
      <c r="J598" s="147">
        <f t="shared" si="85"/>
        <v>0.40944881889763773</v>
      </c>
      <c r="K598" s="146">
        <v>472</v>
      </c>
      <c r="L598" s="147">
        <f>IFERROR(K598/I598-1,"-")</f>
        <v>-0.12104283054003728</v>
      </c>
      <c r="M598" s="147">
        <f>IFERROR(K598/C598-1,"-")</f>
        <v>-0.91622293219737305</v>
      </c>
    </row>
    <row r="599" spans="2:14" x14ac:dyDescent="0.25">
      <c r="B599" s="145" t="s">
        <v>163</v>
      </c>
      <c r="C599" s="146">
        <v>5843</v>
      </c>
      <c r="D599" s="147">
        <v>6.2750090942160774E-2</v>
      </c>
      <c r="E599" s="146">
        <v>263</v>
      </c>
      <c r="F599" s="147">
        <f t="shared" si="85"/>
        <v>-0.95498887557761425</v>
      </c>
      <c r="G599" s="146">
        <v>633</v>
      </c>
      <c r="H599" s="147">
        <f t="shared" si="85"/>
        <v>1.4068441064638781</v>
      </c>
      <c r="I599" s="146">
        <v>668</v>
      </c>
      <c r="J599" s="147">
        <f t="shared" si="85"/>
        <v>5.5292259083728368E-2</v>
      </c>
      <c r="K599" s="146">
        <v>802</v>
      </c>
      <c r="L599" s="147">
        <f>IFERROR(K599/I599-1,"-")</f>
        <v>0.20059880239520966</v>
      </c>
      <c r="M599" s="147">
        <f>IFERROR(K599/C599-1,"-")</f>
        <v>-0.86274174225569056</v>
      </c>
    </row>
    <row r="600" spans="2:14" x14ac:dyDescent="0.25">
      <c r="B600" s="145" t="s">
        <v>165</v>
      </c>
      <c r="C600" s="146">
        <v>4402</v>
      </c>
      <c r="D600" s="147">
        <v>-1.5873015873015928E-2</v>
      </c>
      <c r="E600" s="146">
        <v>272</v>
      </c>
      <c r="F600" s="147">
        <f t="shared" si="85"/>
        <v>-0.93820990458882325</v>
      </c>
      <c r="G600" s="146">
        <v>790</v>
      </c>
      <c r="H600" s="147">
        <f t="shared" si="85"/>
        <v>1.9044117647058822</v>
      </c>
      <c r="I600" s="146">
        <v>739</v>
      </c>
      <c r="J600" s="147">
        <f t="shared" si="85"/>
        <v>-6.4556962025316467E-2</v>
      </c>
      <c r="K600" s="146">
        <v>786</v>
      </c>
      <c r="L600" s="147">
        <f>IFERROR(K600/I600-1,"-")</f>
        <v>6.3599458728010871E-2</v>
      </c>
      <c r="M600" s="147">
        <f>IFERROR(K600/C600-1,"-")</f>
        <v>-0.82144479781917312</v>
      </c>
    </row>
    <row r="601" spans="2:14" x14ac:dyDescent="0.25">
      <c r="B601" s="145" t="s">
        <v>167</v>
      </c>
      <c r="C601" s="146">
        <v>4286</v>
      </c>
      <c r="D601" s="147">
        <v>-0.18871853113761117</v>
      </c>
      <c r="E601" s="146">
        <v>412</v>
      </c>
      <c r="F601" s="147">
        <f t="shared" si="85"/>
        <v>-0.90387307512832482</v>
      </c>
      <c r="G601" s="146">
        <v>961</v>
      </c>
      <c r="H601" s="147">
        <f t="shared" si="85"/>
        <v>1.3325242718446604</v>
      </c>
      <c r="I601" s="146">
        <v>985</v>
      </c>
      <c r="J601" s="147">
        <f t="shared" si="85"/>
        <v>2.4973985431841816E-2</v>
      </c>
      <c r="K601" s="146"/>
      <c r="L601" s="147"/>
      <c r="M601" s="147"/>
    </row>
    <row r="602" spans="2:14" ht="15.75" x14ac:dyDescent="0.25">
      <c r="B602" s="148" t="s">
        <v>127</v>
      </c>
      <c r="C602" s="149">
        <v>58773</v>
      </c>
      <c r="D602" s="150">
        <v>0.10461029563779212</v>
      </c>
      <c r="E602" s="149">
        <v>11884</v>
      </c>
      <c r="F602" s="150">
        <f t="shared" si="85"/>
        <v>-0.7977983087472138</v>
      </c>
      <c r="G602" s="149">
        <v>5998</v>
      </c>
      <c r="H602" s="150">
        <f t="shared" si="85"/>
        <v>-0.49528778189161904</v>
      </c>
      <c r="I602" s="149">
        <v>7855</v>
      </c>
      <c r="J602" s="150">
        <f t="shared" si="85"/>
        <v>0.30960320106702244</v>
      </c>
      <c r="K602" s="149">
        <v>8057</v>
      </c>
      <c r="L602" s="150">
        <v>0.17278020378457071</v>
      </c>
      <c r="M602" s="150">
        <v>-0.85212986583955808</v>
      </c>
    </row>
    <row r="603" spans="2:14" ht="6" customHeight="1" x14ac:dyDescent="0.25"/>
    <row r="604" spans="2:14" x14ac:dyDescent="0.25">
      <c r="B604" s="49" t="s">
        <v>109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3"/>
      <c r="E605" s="123"/>
      <c r="G605" s="123"/>
      <c r="I605" s="123"/>
      <c r="K605" s="123"/>
    </row>
    <row r="608" spans="2:14" ht="48.75" customHeight="1" thickBot="1" x14ac:dyDescent="0.3">
      <c r="B608" s="315" t="s">
        <v>246</v>
      </c>
      <c r="C608" s="315"/>
      <c r="D608" s="315"/>
      <c r="E608" s="315"/>
      <c r="F608" s="315"/>
      <c r="G608" s="315"/>
      <c r="H608" s="315"/>
      <c r="I608" s="315"/>
      <c r="J608" s="315"/>
      <c r="K608" s="315"/>
      <c r="L608" s="315"/>
      <c r="M608" s="315"/>
      <c r="N608" s="1" t="s">
        <v>219</v>
      </c>
    </row>
    <row r="609" spans="2:14" ht="10.5" customHeight="1" thickBot="1" x14ac:dyDescent="0.3">
      <c r="B609" s="137"/>
      <c r="C609" s="138"/>
      <c r="D609" s="137"/>
      <c r="E609" s="137"/>
      <c r="F609" s="137"/>
      <c r="G609" s="137"/>
      <c r="H609" s="137"/>
      <c r="I609" s="137"/>
      <c r="J609" s="137"/>
      <c r="K609" s="4"/>
      <c r="L609" s="4"/>
      <c r="N609" s="1" t="s">
        <v>220</v>
      </c>
    </row>
    <row r="610" spans="2:14" ht="22.5" thickTop="1" thickBot="1" x14ac:dyDescent="0.3">
      <c r="B610" s="153" t="str">
        <f>C610</f>
        <v>República Checa</v>
      </c>
      <c r="C610" s="327" t="s">
        <v>247</v>
      </c>
      <c r="D610" s="328"/>
      <c r="E610" s="328"/>
      <c r="F610" s="328"/>
      <c r="G610" s="328"/>
      <c r="H610" s="328"/>
      <c r="I610" s="328"/>
      <c r="J610" s="328"/>
      <c r="K610" s="328"/>
      <c r="L610" s="328"/>
      <c r="M610" s="329"/>
    </row>
    <row r="611" spans="2:14" ht="22.5" thickTop="1" thickBot="1" x14ac:dyDescent="0.3">
      <c r="B611" s="13"/>
      <c r="C611" s="334">
        <f>2019</f>
        <v>2019</v>
      </c>
      <c r="D611" s="333"/>
      <c r="E611" s="330">
        <v>2020</v>
      </c>
      <c r="F611" s="333"/>
      <c r="G611" s="330">
        <v>2021</v>
      </c>
      <c r="H611" s="333"/>
      <c r="I611" s="330">
        <v>2022</v>
      </c>
      <c r="J611" s="333"/>
      <c r="K611" s="330">
        <v>2023</v>
      </c>
      <c r="L611" s="331"/>
      <c r="M611" s="332"/>
    </row>
    <row r="612" spans="2:14" ht="16.5" thickTop="1" thickBot="1" x14ac:dyDescent="0.3">
      <c r="B612" s="16"/>
      <c r="C612" s="141" t="s">
        <v>141</v>
      </c>
      <c r="D612" s="142" t="str">
        <f>CONCATENATE("var ",RIGHT(2019,2),"/",RIGHT(2018,2))</f>
        <v>var 19/18</v>
      </c>
      <c r="E612" s="143" t="s">
        <v>141</v>
      </c>
      <c r="F612" s="142" t="str">
        <f>CONCATENATE("var ",RIGHT(E611,2),"/",RIGHT(E611-1,2))</f>
        <v>var 20/19</v>
      </c>
      <c r="G612" s="143" t="s">
        <v>141</v>
      </c>
      <c r="H612" s="142" t="str">
        <f>CONCATENATE("var ",RIGHT(G611,2),"/",RIGHT(G611-1,2))</f>
        <v>var 21/20</v>
      </c>
      <c r="I612" s="143" t="s">
        <v>141</v>
      </c>
      <c r="J612" s="142" t="str">
        <f>CONCATENATE("var ",RIGHT(I611,2),"/",RIGHT(I611-1,2))</f>
        <v>var 22/21</v>
      </c>
      <c r="K612" s="143" t="s">
        <v>141</v>
      </c>
      <c r="L612" s="142" t="str">
        <f>CONCATENATE("var ",RIGHT(K611,2),"/",RIGHT(K611-1,2))</f>
        <v>var 23/22</v>
      </c>
      <c r="M612" s="142" t="str">
        <f>CONCATENATE("var ",RIGHT(K611,2),"/",RIGHT(2019,2))</f>
        <v>var 23/19</v>
      </c>
    </row>
    <row r="613" spans="2:14" x14ac:dyDescent="0.25">
      <c r="B613" s="145" t="s">
        <v>145</v>
      </c>
      <c r="C613" s="146">
        <v>576</v>
      </c>
      <c r="D613" s="147">
        <v>0.11844660194174761</v>
      </c>
      <c r="E613" s="146">
        <v>782</v>
      </c>
      <c r="F613" s="147">
        <f t="shared" ref="F613:J625" si="88">IFERROR(E613/C613-1,"-")</f>
        <v>0.35763888888888884</v>
      </c>
      <c r="G613" s="146">
        <v>701</v>
      </c>
      <c r="H613" s="147">
        <f t="shared" si="88"/>
        <v>-0.1035805626598465</v>
      </c>
      <c r="I613" s="146">
        <v>2132</v>
      </c>
      <c r="J613" s="147">
        <f t="shared" si="88"/>
        <v>2.0413694721825961</v>
      </c>
      <c r="K613" s="146">
        <v>1912</v>
      </c>
      <c r="L613" s="147">
        <f t="shared" ref="L613:L619" si="89">IFERROR(K613/I613-1,"-")</f>
        <v>-0.1031894934333959</v>
      </c>
      <c r="M613" s="147">
        <f>K613/C613-1</f>
        <v>2.3194444444444446</v>
      </c>
    </row>
    <row r="614" spans="2:14" x14ac:dyDescent="0.25">
      <c r="B614" s="145" t="s">
        <v>147</v>
      </c>
      <c r="C614" s="146">
        <v>685</v>
      </c>
      <c r="D614" s="147">
        <v>0.42708333333333326</v>
      </c>
      <c r="E614" s="146">
        <v>871</v>
      </c>
      <c r="F614" s="147">
        <f t="shared" si="88"/>
        <v>0.2715328467153284</v>
      </c>
      <c r="G614" s="146">
        <v>1186</v>
      </c>
      <c r="H614" s="147">
        <f t="shared" si="88"/>
        <v>0.36165327210103326</v>
      </c>
      <c r="I614" s="146">
        <v>2172</v>
      </c>
      <c r="J614" s="147">
        <f t="shared" si="88"/>
        <v>0.83136593591905572</v>
      </c>
      <c r="K614" s="146">
        <v>2361</v>
      </c>
      <c r="L614" s="147">
        <f t="shared" si="89"/>
        <v>8.7016574585635276E-2</v>
      </c>
      <c r="M614" s="147">
        <f>IFERROR(K614/C614-1,"-")</f>
        <v>2.4467153284671532</v>
      </c>
    </row>
    <row r="615" spans="2:14" x14ac:dyDescent="0.25">
      <c r="B615" s="145" t="s">
        <v>149</v>
      </c>
      <c r="C615" s="146">
        <v>764</v>
      </c>
      <c r="D615" s="147">
        <v>0.29054054054054057</v>
      </c>
      <c r="E615" s="146">
        <v>334</v>
      </c>
      <c r="F615" s="147">
        <f t="shared" si="88"/>
        <v>-0.56282722513089012</v>
      </c>
      <c r="G615" s="146">
        <v>1704</v>
      </c>
      <c r="H615" s="147">
        <f t="shared" si="88"/>
        <v>4.1017964071856285</v>
      </c>
      <c r="I615" s="146">
        <v>2523</v>
      </c>
      <c r="J615" s="147">
        <f t="shared" si="88"/>
        <v>0.48063380281690149</v>
      </c>
      <c r="K615" s="146">
        <v>3026</v>
      </c>
      <c r="L615" s="147">
        <f t="shared" si="89"/>
        <v>0.19936583432421728</v>
      </c>
      <c r="M615" s="147">
        <f t="shared" ref="M615:M619" si="90">IFERROR(K615/C615-1,"-")</f>
        <v>2.9607329842931938</v>
      </c>
    </row>
    <row r="616" spans="2:14" x14ac:dyDescent="0.25">
      <c r="B616" s="145" t="s">
        <v>151</v>
      </c>
      <c r="C616" s="146">
        <v>753</v>
      </c>
      <c r="D616" s="147">
        <v>0.16203703703703698</v>
      </c>
      <c r="E616" s="146">
        <v>0</v>
      </c>
      <c r="F616" s="147">
        <f t="shared" si="88"/>
        <v>-1</v>
      </c>
      <c r="G616" s="146">
        <v>1802</v>
      </c>
      <c r="H616" s="147" t="str">
        <f t="shared" si="88"/>
        <v>-</v>
      </c>
      <c r="I616" s="146">
        <v>2211</v>
      </c>
      <c r="J616" s="147">
        <f t="shared" si="88"/>
        <v>0.22697003329633736</v>
      </c>
      <c r="K616" s="146">
        <v>2013</v>
      </c>
      <c r="L616" s="147">
        <f t="shared" si="89"/>
        <v>-8.9552238805970186E-2</v>
      </c>
      <c r="M616" s="147">
        <f t="shared" si="90"/>
        <v>1.6733067729083664</v>
      </c>
    </row>
    <row r="617" spans="2:14" x14ac:dyDescent="0.25">
      <c r="B617" s="145" t="s">
        <v>153</v>
      </c>
      <c r="C617" s="146">
        <v>578</v>
      </c>
      <c r="D617" s="147">
        <v>-0.18246110325318243</v>
      </c>
      <c r="E617" s="146">
        <v>6</v>
      </c>
      <c r="F617" s="147">
        <f t="shared" si="88"/>
        <v>-0.98961937716262971</v>
      </c>
      <c r="G617" s="146">
        <v>1952</v>
      </c>
      <c r="H617" s="147">
        <f t="shared" si="88"/>
        <v>324.33333333333331</v>
      </c>
      <c r="I617" s="146">
        <v>2184</v>
      </c>
      <c r="J617" s="147">
        <f t="shared" si="88"/>
        <v>0.11885245901639352</v>
      </c>
      <c r="K617" s="146">
        <v>2083</v>
      </c>
      <c r="L617" s="147">
        <f t="shared" si="89"/>
        <v>-4.6245421245421192E-2</v>
      </c>
      <c r="M617" s="147">
        <f t="shared" si="90"/>
        <v>2.6038062283737022</v>
      </c>
    </row>
    <row r="618" spans="2:14" x14ac:dyDescent="0.25">
      <c r="B618" s="145" t="s">
        <v>155</v>
      </c>
      <c r="C618" s="146">
        <v>840</v>
      </c>
      <c r="D618" s="147">
        <v>-0.20754716981132071</v>
      </c>
      <c r="E618" s="146">
        <v>5</v>
      </c>
      <c r="F618" s="147">
        <f t="shared" si="88"/>
        <v>-0.99404761904761907</v>
      </c>
      <c r="G618" s="146">
        <v>1470</v>
      </c>
      <c r="H618" s="147">
        <f t="shared" si="88"/>
        <v>293</v>
      </c>
      <c r="I618" s="146">
        <v>2029</v>
      </c>
      <c r="J618" s="147">
        <f t="shared" si="88"/>
        <v>0.38027210884353746</v>
      </c>
      <c r="K618" s="146">
        <v>2705</v>
      </c>
      <c r="L618" s="147">
        <f t="shared" si="89"/>
        <v>0.33316904879250853</v>
      </c>
      <c r="M618" s="147">
        <f t="shared" si="90"/>
        <v>2.2202380952380953</v>
      </c>
    </row>
    <row r="619" spans="2:14" x14ac:dyDescent="0.25">
      <c r="B619" s="145" t="s">
        <v>157</v>
      </c>
      <c r="C619" s="146">
        <v>1043</v>
      </c>
      <c r="D619" s="147">
        <v>-0.11006825938566556</v>
      </c>
      <c r="E619" s="146">
        <v>290</v>
      </c>
      <c r="F619" s="147">
        <f t="shared" si="88"/>
        <v>-0.72195589645254077</v>
      </c>
      <c r="G619" s="146">
        <v>1990</v>
      </c>
      <c r="H619" s="147">
        <f t="shared" si="88"/>
        <v>5.8620689655172411</v>
      </c>
      <c r="I619" s="146">
        <v>2567</v>
      </c>
      <c r="J619" s="147">
        <f t="shared" si="88"/>
        <v>0.28994974874371859</v>
      </c>
      <c r="K619" s="146">
        <v>3396</v>
      </c>
      <c r="L619" s="147">
        <f t="shared" si="89"/>
        <v>0.32294507206856249</v>
      </c>
      <c r="M619" s="147">
        <f t="shared" si="90"/>
        <v>2.255992329817833</v>
      </c>
    </row>
    <row r="620" spans="2:14" x14ac:dyDescent="0.25">
      <c r="B620" s="145" t="s">
        <v>159</v>
      </c>
      <c r="C620" s="146">
        <v>1049</v>
      </c>
      <c r="D620" s="147">
        <v>-9.8022355975924347E-2</v>
      </c>
      <c r="E620" s="146">
        <v>551</v>
      </c>
      <c r="F620" s="147">
        <f t="shared" si="88"/>
        <v>-0.47473784556720688</v>
      </c>
      <c r="G620" s="146">
        <v>1447</v>
      </c>
      <c r="H620" s="147">
        <f t="shared" si="88"/>
        <v>1.6261343012704175</v>
      </c>
      <c r="I620" s="146">
        <v>2451</v>
      </c>
      <c r="J620" s="147">
        <f t="shared" si="88"/>
        <v>0.69384934346924676</v>
      </c>
      <c r="K620" s="146">
        <v>2369</v>
      </c>
      <c r="L620" s="147">
        <f>IFERROR(K620/I620-1,"-")</f>
        <v>-3.3455732354141121E-2</v>
      </c>
      <c r="M620" s="147">
        <f>IFERROR(K620/C620-1,"-")</f>
        <v>1.2583412774070544</v>
      </c>
    </row>
    <row r="621" spans="2:14" x14ac:dyDescent="0.25">
      <c r="B621" s="145" t="s">
        <v>161</v>
      </c>
      <c r="C621" s="146">
        <v>1042</v>
      </c>
      <c r="D621" s="147">
        <v>3.3730158730158832E-2</v>
      </c>
      <c r="E621" s="146">
        <v>360</v>
      </c>
      <c r="F621" s="147">
        <f t="shared" si="88"/>
        <v>-0.65451055662188096</v>
      </c>
      <c r="G621" s="146">
        <v>1580</v>
      </c>
      <c r="H621" s="147">
        <f t="shared" si="88"/>
        <v>3.3888888888888893</v>
      </c>
      <c r="I621" s="146">
        <v>2391</v>
      </c>
      <c r="J621" s="147">
        <f t="shared" si="88"/>
        <v>0.5132911392405064</v>
      </c>
      <c r="K621" s="146">
        <v>2473</v>
      </c>
      <c r="L621" s="147">
        <f>IFERROR(K621/I621-1,"-")</f>
        <v>3.4295273943956595E-2</v>
      </c>
      <c r="M621" s="147">
        <f>IFERROR(K621/C621-1,"-")</f>
        <v>1.3733205374280231</v>
      </c>
    </row>
    <row r="622" spans="2:14" x14ac:dyDescent="0.25">
      <c r="B622" s="145" t="s">
        <v>163</v>
      </c>
      <c r="C622" s="146">
        <v>1351</v>
      </c>
      <c r="D622" s="147">
        <v>0.40729166666666661</v>
      </c>
      <c r="E622" s="146">
        <v>1101</v>
      </c>
      <c r="F622" s="147">
        <f t="shared" si="88"/>
        <v>-0.18504811250925246</v>
      </c>
      <c r="G622" s="146">
        <v>2191</v>
      </c>
      <c r="H622" s="147">
        <f t="shared" si="88"/>
        <v>0.99000908265213439</v>
      </c>
      <c r="I622" s="146">
        <v>2778</v>
      </c>
      <c r="J622" s="147">
        <f t="shared" si="88"/>
        <v>0.26791419443176623</v>
      </c>
      <c r="K622" s="146">
        <v>3277</v>
      </c>
      <c r="L622" s="147">
        <f>IFERROR(K622/I622-1,"-")</f>
        <v>0.17962562994960396</v>
      </c>
      <c r="M622" s="147">
        <f>IFERROR(K622/C622-1,"-")</f>
        <v>1.4256106587712805</v>
      </c>
    </row>
    <row r="623" spans="2:14" x14ac:dyDescent="0.25">
      <c r="B623" s="145" t="s">
        <v>165</v>
      </c>
      <c r="C623" s="146">
        <v>988</v>
      </c>
      <c r="D623" s="147">
        <v>0.19902912621359214</v>
      </c>
      <c r="E623" s="146">
        <v>1032</v>
      </c>
      <c r="F623" s="147">
        <f t="shared" si="88"/>
        <v>4.4534412955465674E-2</v>
      </c>
      <c r="G623" s="146">
        <v>2133</v>
      </c>
      <c r="H623" s="147">
        <f t="shared" si="88"/>
        <v>1.066860465116279</v>
      </c>
      <c r="I623" s="146">
        <v>2189</v>
      </c>
      <c r="J623" s="147">
        <f t="shared" si="88"/>
        <v>2.6254102203469243E-2</v>
      </c>
      <c r="K623" s="146">
        <v>2166</v>
      </c>
      <c r="L623" s="147">
        <f>IFERROR(K623/I623-1,"-")</f>
        <v>-1.0507080858839668E-2</v>
      </c>
      <c r="M623" s="147">
        <f>IFERROR(K623/C623-1,"-")</f>
        <v>1.1923076923076925</v>
      </c>
    </row>
    <row r="624" spans="2:14" x14ac:dyDescent="0.25">
      <c r="B624" s="145" t="s">
        <v>167</v>
      </c>
      <c r="C624" s="146">
        <v>1005</v>
      </c>
      <c r="D624" s="147">
        <v>0.39004149377593356</v>
      </c>
      <c r="E624" s="146">
        <v>823</v>
      </c>
      <c r="F624" s="147">
        <f t="shared" si="88"/>
        <v>-0.1810945273631841</v>
      </c>
      <c r="G624" s="146">
        <v>2333</v>
      </c>
      <c r="H624" s="147">
        <f t="shared" si="88"/>
        <v>1.8347509113001217</v>
      </c>
      <c r="I624" s="146">
        <v>1993</v>
      </c>
      <c r="J624" s="147">
        <f t="shared" si="88"/>
        <v>-0.1457351050150022</v>
      </c>
      <c r="K624" s="146"/>
      <c r="L624" s="147"/>
      <c r="M624" s="147"/>
    </row>
    <row r="625" spans="2:14" ht="15.75" x14ac:dyDescent="0.25">
      <c r="B625" s="148" t="s">
        <v>127</v>
      </c>
      <c r="C625" s="149">
        <v>10674</v>
      </c>
      <c r="D625" s="150">
        <v>8.3434835566382537E-2</v>
      </c>
      <c r="E625" s="149">
        <v>6155</v>
      </c>
      <c r="F625" s="150">
        <f t="shared" si="88"/>
        <v>-0.42336518643432641</v>
      </c>
      <c r="G625" s="149">
        <v>20489</v>
      </c>
      <c r="H625" s="150">
        <f t="shared" si="88"/>
        <v>2.3288383428107231</v>
      </c>
      <c r="I625" s="149">
        <v>27620</v>
      </c>
      <c r="J625" s="150">
        <f t="shared" si="88"/>
        <v>0.34804041192835178</v>
      </c>
      <c r="K625" s="149">
        <v>27781</v>
      </c>
      <c r="L625" s="150">
        <v>8.4051976431107844E-2</v>
      </c>
      <c r="M625" s="150">
        <v>1.873203019960699</v>
      </c>
    </row>
    <row r="626" spans="2:14" ht="6" customHeight="1" x14ac:dyDescent="0.25"/>
    <row r="627" spans="2:14" x14ac:dyDescent="0.25">
      <c r="B627" s="49" t="s">
        <v>109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3"/>
      <c r="E628" s="123"/>
      <c r="G628" s="123"/>
      <c r="I628" s="123"/>
      <c r="K628" s="123"/>
    </row>
    <row r="630" spans="2:14" ht="48.75" customHeight="1" thickBot="1" x14ac:dyDescent="0.3">
      <c r="B630" s="315" t="s">
        <v>248</v>
      </c>
      <c r="C630" s="315"/>
      <c r="D630" s="315"/>
      <c r="E630" s="315"/>
      <c r="F630" s="315"/>
      <c r="G630" s="315"/>
      <c r="H630" s="315"/>
      <c r="I630" s="315"/>
      <c r="J630" s="315"/>
      <c r="K630" s="315"/>
      <c r="L630" s="315"/>
      <c r="M630" s="315"/>
      <c r="N630" s="1" t="s">
        <v>219</v>
      </c>
    </row>
    <row r="631" spans="2:14" ht="10.5" customHeight="1" thickBot="1" x14ac:dyDescent="0.3">
      <c r="B631" s="137"/>
      <c r="C631" s="138"/>
      <c r="D631" s="137"/>
      <c r="E631" s="137"/>
      <c r="F631" s="137"/>
      <c r="G631" s="137"/>
      <c r="H631" s="137"/>
      <c r="I631" s="137"/>
      <c r="J631" s="137"/>
      <c r="K631" s="4"/>
      <c r="L631" s="4"/>
      <c r="N631" s="1" t="s">
        <v>220</v>
      </c>
    </row>
    <row r="632" spans="2:14" ht="22.5" thickTop="1" thickBot="1" x14ac:dyDescent="0.3">
      <c r="B632" s="153" t="s">
        <v>249</v>
      </c>
      <c r="C632" s="327" t="s">
        <v>250</v>
      </c>
      <c r="D632" s="328"/>
      <c r="E632" s="328"/>
      <c r="F632" s="328"/>
      <c r="G632" s="328"/>
      <c r="H632" s="328"/>
      <c r="I632" s="328"/>
      <c r="J632" s="328"/>
      <c r="K632" s="328"/>
      <c r="L632" s="328"/>
      <c r="M632" s="329"/>
    </row>
    <row r="633" spans="2:14" ht="22.5" thickTop="1" thickBot="1" x14ac:dyDescent="0.3">
      <c r="B633" s="13"/>
      <c r="C633" s="334">
        <f>2019</f>
        <v>2019</v>
      </c>
      <c r="D633" s="333"/>
      <c r="E633" s="330">
        <v>2020</v>
      </c>
      <c r="F633" s="333"/>
      <c r="G633" s="330">
        <v>2021</v>
      </c>
      <c r="H633" s="333"/>
      <c r="I633" s="330">
        <v>2022</v>
      </c>
      <c r="J633" s="333"/>
      <c r="K633" s="330">
        <v>2023</v>
      </c>
      <c r="L633" s="331"/>
      <c r="M633" s="332"/>
    </row>
    <row r="634" spans="2:14" ht="16.5" thickTop="1" thickBot="1" x14ac:dyDescent="0.3">
      <c r="B634" s="16"/>
      <c r="C634" s="141" t="s">
        <v>141</v>
      </c>
      <c r="D634" s="142" t="str">
        <f>CONCATENATE("var ",RIGHT(2019,2),"/",RIGHT(2018,2))</f>
        <v>var 19/18</v>
      </c>
      <c r="E634" s="143" t="s">
        <v>141</v>
      </c>
      <c r="F634" s="142" t="str">
        <f>CONCATENATE("var ",RIGHT(E633,2),"/",RIGHT(E633-1,2))</f>
        <v>var 20/19</v>
      </c>
      <c r="G634" s="143" t="s">
        <v>141</v>
      </c>
      <c r="H634" s="142" t="str">
        <f>CONCATENATE("var ",RIGHT(G633,2),"/",RIGHT(G633-1,2))</f>
        <v>var 21/20</v>
      </c>
      <c r="I634" s="143" t="s">
        <v>141</v>
      </c>
      <c r="J634" s="142" t="str">
        <f>CONCATENATE("var ",RIGHT(I633,2),"/",RIGHT(I633-1,2))</f>
        <v>var 22/21</v>
      </c>
      <c r="K634" s="143" t="s">
        <v>141</v>
      </c>
      <c r="L634" s="142" t="str">
        <f>CONCATENATE("var ",RIGHT(K633,2),"/",RIGHT(K633-1,2))</f>
        <v>var 23/22</v>
      </c>
      <c r="M634" s="142" t="str">
        <f>CONCATENATE("var ",RIGHT(K633,2),"/",RIGHT(2019,2))</f>
        <v>var 23/19</v>
      </c>
    </row>
    <row r="635" spans="2:14" x14ac:dyDescent="0.25">
      <c r="B635" s="145" t="s">
        <v>145</v>
      </c>
      <c r="C635" s="146">
        <v>674</v>
      </c>
      <c r="D635" s="147">
        <v>-3.8516405135520682E-2</v>
      </c>
      <c r="E635" s="146">
        <v>1076</v>
      </c>
      <c r="F635" s="147">
        <f t="shared" ref="F635:J647" si="91">IFERROR(E635/C635-1,"-")</f>
        <v>0.59643916913946593</v>
      </c>
      <c r="G635" s="146">
        <v>292</v>
      </c>
      <c r="H635" s="147">
        <f t="shared" si="91"/>
        <v>-0.72862453531598514</v>
      </c>
      <c r="I635" s="146">
        <v>1451</v>
      </c>
      <c r="J635" s="147">
        <f t="shared" si="91"/>
        <v>3.9691780821917808</v>
      </c>
      <c r="K635" s="146">
        <v>2082</v>
      </c>
      <c r="L635" s="147">
        <f t="shared" ref="L635:L645" si="92">IFERROR(K635/I635-1,"-")</f>
        <v>0.43487250172294978</v>
      </c>
      <c r="M635" s="147">
        <f>K635/C635-1</f>
        <v>2.0890207715133533</v>
      </c>
    </row>
    <row r="636" spans="2:14" x14ac:dyDescent="0.25">
      <c r="B636" s="145" t="s">
        <v>147</v>
      </c>
      <c r="C636" s="146">
        <v>730</v>
      </c>
      <c r="D636" s="147">
        <v>0.21464226289517474</v>
      </c>
      <c r="E636" s="146">
        <v>953</v>
      </c>
      <c r="F636" s="147">
        <f t="shared" si="91"/>
        <v>0.30547945205479454</v>
      </c>
      <c r="G636" s="146">
        <v>202</v>
      </c>
      <c r="H636" s="147">
        <f t="shared" si="91"/>
        <v>-0.7880377754459601</v>
      </c>
      <c r="I636" s="146">
        <v>1625</v>
      </c>
      <c r="J636" s="147">
        <f t="shared" si="91"/>
        <v>7.0445544554455441</v>
      </c>
      <c r="K636" s="146">
        <v>2256</v>
      </c>
      <c r="L636" s="147">
        <f t="shared" si="92"/>
        <v>0.38830769230769224</v>
      </c>
      <c r="M636" s="147">
        <f>IFERROR(K636/C636-1,"-")</f>
        <v>2.0904109589041098</v>
      </c>
    </row>
    <row r="637" spans="2:14" x14ac:dyDescent="0.25">
      <c r="B637" s="145" t="s">
        <v>149</v>
      </c>
      <c r="C637" s="146">
        <v>821</v>
      </c>
      <c r="D637" s="147">
        <v>0.26502311248073962</v>
      </c>
      <c r="E637" s="146">
        <v>337</v>
      </c>
      <c r="F637" s="147">
        <f t="shared" si="91"/>
        <v>-0.58952496954933009</v>
      </c>
      <c r="G637" s="146">
        <v>207</v>
      </c>
      <c r="H637" s="147">
        <f t="shared" si="91"/>
        <v>-0.3857566765578635</v>
      </c>
      <c r="I637" s="146">
        <v>1662</v>
      </c>
      <c r="J637" s="147">
        <f t="shared" si="91"/>
        <v>7.0289855072463769</v>
      </c>
      <c r="K637" s="146">
        <v>1904</v>
      </c>
      <c r="L637" s="147">
        <f t="shared" si="92"/>
        <v>0.14560770156438019</v>
      </c>
      <c r="M637" s="147">
        <f t="shared" ref="M637:M645" si="93">IFERROR(K637/C637-1,"-")</f>
        <v>1.3191230207064555</v>
      </c>
    </row>
    <row r="638" spans="2:14" x14ac:dyDescent="0.25">
      <c r="B638" s="145" t="s">
        <v>151</v>
      </c>
      <c r="C638" s="146">
        <v>1282</v>
      </c>
      <c r="D638" s="147">
        <v>0.45516458569807039</v>
      </c>
      <c r="E638" s="146">
        <v>0</v>
      </c>
      <c r="F638" s="147">
        <f t="shared" si="91"/>
        <v>-1</v>
      </c>
      <c r="G638" s="146">
        <v>518</v>
      </c>
      <c r="H638" s="147" t="str">
        <f t="shared" si="91"/>
        <v>-</v>
      </c>
      <c r="I638" s="146">
        <v>2647</v>
      </c>
      <c r="J638" s="147">
        <f t="shared" si="91"/>
        <v>4.1100386100386102</v>
      </c>
      <c r="K638" s="146">
        <v>3282</v>
      </c>
      <c r="L638" s="147">
        <f t="shared" si="92"/>
        <v>0.23989421987155279</v>
      </c>
      <c r="M638" s="147">
        <f t="shared" si="93"/>
        <v>1.5600624024960998</v>
      </c>
    </row>
    <row r="639" spans="2:14" x14ac:dyDescent="0.25">
      <c r="B639" s="145" t="s">
        <v>153</v>
      </c>
      <c r="C639" s="146">
        <v>1368</v>
      </c>
      <c r="D639" s="147">
        <v>2.2421524663677195E-2</v>
      </c>
      <c r="E639" s="146">
        <v>1</v>
      </c>
      <c r="F639" s="147">
        <f t="shared" si="91"/>
        <v>-0.9992690058479532</v>
      </c>
      <c r="G639" s="146">
        <v>592</v>
      </c>
      <c r="H639" s="147">
        <f t="shared" si="91"/>
        <v>591</v>
      </c>
      <c r="I639" s="146">
        <v>2712</v>
      </c>
      <c r="J639" s="147">
        <f t="shared" si="91"/>
        <v>3.5810810810810807</v>
      </c>
      <c r="K639" s="146">
        <v>3136</v>
      </c>
      <c r="L639" s="147">
        <f t="shared" si="92"/>
        <v>0.15634218289085555</v>
      </c>
      <c r="M639" s="147">
        <f t="shared" si="93"/>
        <v>1.2923976608187133</v>
      </c>
    </row>
    <row r="640" spans="2:14" x14ac:dyDescent="0.25">
      <c r="B640" s="145" t="s">
        <v>155</v>
      </c>
      <c r="C640" s="146">
        <v>2020</v>
      </c>
      <c r="D640" s="147">
        <v>-6.481481481481477E-2</v>
      </c>
      <c r="E640" s="146">
        <v>19</v>
      </c>
      <c r="F640" s="147">
        <f t="shared" si="91"/>
        <v>-0.99059405940594059</v>
      </c>
      <c r="G640" s="146">
        <v>1158</v>
      </c>
      <c r="H640" s="147">
        <f t="shared" si="91"/>
        <v>59.94736842105263</v>
      </c>
      <c r="I640" s="146">
        <v>3163</v>
      </c>
      <c r="J640" s="147">
        <f t="shared" si="91"/>
        <v>1.7314335060449051</v>
      </c>
      <c r="K640" s="146">
        <v>3708</v>
      </c>
      <c r="L640" s="147">
        <f t="shared" si="92"/>
        <v>0.17230477394878285</v>
      </c>
      <c r="M640" s="147">
        <f t="shared" si="93"/>
        <v>0.83564356435643572</v>
      </c>
    </row>
    <row r="641" spans="2:14" x14ac:dyDescent="0.25">
      <c r="B641" s="145" t="s">
        <v>157</v>
      </c>
      <c r="C641" s="146">
        <v>2495</v>
      </c>
      <c r="D641" s="147">
        <v>0.38611111111111107</v>
      </c>
      <c r="E641" s="146">
        <v>879</v>
      </c>
      <c r="F641" s="147">
        <f t="shared" si="91"/>
        <v>-0.64769539078156313</v>
      </c>
      <c r="G641" s="146">
        <v>2192</v>
      </c>
      <c r="H641" s="147">
        <f t="shared" si="91"/>
        <v>1.4937428896473266</v>
      </c>
      <c r="I641" s="146">
        <v>3094</v>
      </c>
      <c r="J641" s="147">
        <f t="shared" si="91"/>
        <v>0.41149635036496357</v>
      </c>
      <c r="K641" s="146">
        <v>4315</v>
      </c>
      <c r="L641" s="147">
        <f t="shared" si="92"/>
        <v>0.39463477698771809</v>
      </c>
      <c r="M641" s="147">
        <f t="shared" si="93"/>
        <v>0.72945891783567141</v>
      </c>
    </row>
    <row r="642" spans="2:14" x14ac:dyDescent="0.25">
      <c r="B642" s="145" t="s">
        <v>159</v>
      </c>
      <c r="C642" s="146">
        <v>2263</v>
      </c>
      <c r="D642" s="147">
        <v>0.1202970297029704</v>
      </c>
      <c r="E642" s="146">
        <v>1409</v>
      </c>
      <c r="F642" s="147">
        <f t="shared" si="91"/>
        <v>-0.37737516570923557</v>
      </c>
      <c r="G642" s="146">
        <v>2134</v>
      </c>
      <c r="H642" s="147">
        <f t="shared" si="91"/>
        <v>0.51454932576295254</v>
      </c>
      <c r="I642" s="146">
        <v>3343</v>
      </c>
      <c r="J642" s="147">
        <f t="shared" si="91"/>
        <v>0.5665417057169635</v>
      </c>
      <c r="K642" s="146">
        <v>4010</v>
      </c>
      <c r="L642" s="147">
        <f t="shared" si="92"/>
        <v>0.19952138797487295</v>
      </c>
      <c r="M642" s="147">
        <f t="shared" si="93"/>
        <v>0.77198409191338935</v>
      </c>
    </row>
    <row r="643" spans="2:14" x14ac:dyDescent="0.25">
      <c r="B643" s="145" t="s">
        <v>161</v>
      </c>
      <c r="C643" s="146">
        <v>2136</v>
      </c>
      <c r="D643" s="147">
        <v>0.16276537833424065</v>
      </c>
      <c r="E643" s="146">
        <v>828</v>
      </c>
      <c r="F643" s="147">
        <f t="shared" si="91"/>
        <v>-0.61235955056179781</v>
      </c>
      <c r="G643" s="146">
        <v>1768</v>
      </c>
      <c r="H643" s="147">
        <f t="shared" si="91"/>
        <v>1.1352657004830919</v>
      </c>
      <c r="I643" s="146">
        <v>2472</v>
      </c>
      <c r="J643" s="147">
        <f t="shared" si="91"/>
        <v>0.3981900452488687</v>
      </c>
      <c r="K643" s="146">
        <v>3372</v>
      </c>
      <c r="L643" s="147">
        <f t="shared" si="92"/>
        <v>0.36407766990291268</v>
      </c>
      <c r="M643" s="147">
        <f t="shared" si="93"/>
        <v>0.5786516853932584</v>
      </c>
    </row>
    <row r="644" spans="2:14" x14ac:dyDescent="0.25">
      <c r="B644" s="145" t="s">
        <v>163</v>
      </c>
      <c r="C644" s="146">
        <v>1369</v>
      </c>
      <c r="D644" s="147">
        <v>0.35948361469712009</v>
      </c>
      <c r="E644" s="146">
        <v>461</v>
      </c>
      <c r="F644" s="147">
        <f t="shared" si="91"/>
        <v>-0.66325785244704161</v>
      </c>
      <c r="G644" s="146">
        <v>1594</v>
      </c>
      <c r="H644" s="147">
        <f t="shared" si="91"/>
        <v>2.457700650759219</v>
      </c>
      <c r="I644" s="146">
        <v>2285</v>
      </c>
      <c r="J644" s="147">
        <f t="shared" si="91"/>
        <v>0.43350062735257211</v>
      </c>
      <c r="K644" s="146">
        <v>3083</v>
      </c>
      <c r="L644" s="147">
        <f t="shared" si="92"/>
        <v>0.34923413566739603</v>
      </c>
      <c r="M644" s="147">
        <f t="shared" si="93"/>
        <v>1.2520087655222789</v>
      </c>
    </row>
    <row r="645" spans="2:14" x14ac:dyDescent="0.25">
      <c r="B645" s="145" t="s">
        <v>165</v>
      </c>
      <c r="C645" s="146">
        <v>804</v>
      </c>
      <c r="D645" s="147">
        <v>0.22748091603053444</v>
      </c>
      <c r="E645" s="146">
        <v>287</v>
      </c>
      <c r="F645" s="147">
        <f t="shared" si="91"/>
        <v>-0.64303482587064675</v>
      </c>
      <c r="G645" s="146">
        <v>1245</v>
      </c>
      <c r="H645" s="147">
        <f t="shared" si="91"/>
        <v>3.3379790940766547</v>
      </c>
      <c r="I645" s="146">
        <v>1790</v>
      </c>
      <c r="J645" s="147">
        <f t="shared" si="91"/>
        <v>0.43775100401606415</v>
      </c>
      <c r="K645" s="146">
        <v>2407</v>
      </c>
      <c r="L645" s="147">
        <f t="shared" si="92"/>
        <v>0.3446927374301676</v>
      </c>
      <c r="M645" s="147">
        <f t="shared" si="93"/>
        <v>1.9937810945273631</v>
      </c>
    </row>
    <row r="646" spans="2:14" x14ac:dyDescent="0.25">
      <c r="B646" s="145" t="s">
        <v>167</v>
      </c>
      <c r="C646" s="146">
        <v>1197</v>
      </c>
      <c r="D646" s="147">
        <v>0.34645669291338588</v>
      </c>
      <c r="E646" s="146">
        <v>415</v>
      </c>
      <c r="F646" s="147">
        <f t="shared" si="91"/>
        <v>-0.65329991645781127</v>
      </c>
      <c r="G646" s="146">
        <v>1394</v>
      </c>
      <c r="H646" s="147">
        <f t="shared" si="91"/>
        <v>2.3590361445783135</v>
      </c>
      <c r="I646" s="146">
        <v>2020</v>
      </c>
      <c r="J646" s="147">
        <f t="shared" si="91"/>
        <v>0.44906743185078901</v>
      </c>
      <c r="K646" s="146"/>
      <c r="L646" s="147"/>
      <c r="M646" s="147"/>
    </row>
    <row r="647" spans="2:14" ht="15.75" x14ac:dyDescent="0.25">
      <c r="B647" s="148" t="s">
        <v>127</v>
      </c>
      <c r="C647" s="149">
        <v>17159</v>
      </c>
      <c r="D647" s="150">
        <v>0.18028614665015819</v>
      </c>
      <c r="E647" s="149">
        <v>6665</v>
      </c>
      <c r="F647" s="150">
        <f t="shared" si="91"/>
        <v>-0.61157410105484</v>
      </c>
      <c r="G647" s="149">
        <v>13296</v>
      </c>
      <c r="H647" s="150">
        <f t="shared" si="91"/>
        <v>0.99489872468117024</v>
      </c>
      <c r="I647" s="149">
        <v>28264</v>
      </c>
      <c r="J647" s="150">
        <f t="shared" si="91"/>
        <v>1.1257521058965101</v>
      </c>
      <c r="K647" s="149">
        <v>33555</v>
      </c>
      <c r="L647" s="150">
        <v>0.27857796067672602</v>
      </c>
      <c r="M647" s="150">
        <v>1.1021801779225662</v>
      </c>
    </row>
    <row r="648" spans="2:14" ht="6" customHeight="1" x14ac:dyDescent="0.25"/>
    <row r="649" spans="2:14" x14ac:dyDescent="0.25">
      <c r="B649" s="49" t="s">
        <v>109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3"/>
      <c r="E650" s="123"/>
      <c r="G650" s="123"/>
      <c r="I650" s="123"/>
      <c r="K650" s="123"/>
    </row>
    <row r="655" spans="2:14" ht="48.75" customHeight="1" thickBot="1" x14ac:dyDescent="0.3">
      <c r="B655" s="315" t="s">
        <v>251</v>
      </c>
      <c r="C655" s="315"/>
      <c r="D655" s="315"/>
      <c r="E655" s="315"/>
      <c r="F655" s="315"/>
      <c r="G655" s="315"/>
      <c r="H655" s="315"/>
      <c r="I655" s="315"/>
      <c r="J655" s="315"/>
      <c r="K655" s="315"/>
      <c r="L655" s="315"/>
      <c r="M655" s="315"/>
      <c r="N655" s="1" t="s">
        <v>219</v>
      </c>
    </row>
    <row r="656" spans="2:14" ht="10.5" customHeight="1" thickBot="1" x14ac:dyDescent="0.3">
      <c r="B656" s="137"/>
      <c r="C656" s="138"/>
      <c r="D656" s="137"/>
      <c r="E656" s="137"/>
      <c r="F656" s="137"/>
      <c r="G656" s="137"/>
      <c r="H656" s="137"/>
      <c r="I656" s="137"/>
      <c r="J656" s="137"/>
      <c r="K656" s="4"/>
      <c r="L656" s="4"/>
      <c r="N656" s="1" t="s">
        <v>220</v>
      </c>
    </row>
    <row r="657" spans="2:13" ht="22.5" thickTop="1" thickBot="1" x14ac:dyDescent="0.3">
      <c r="B657" s="153" t="str">
        <f>C657</f>
        <v>Estados Unidos de América</v>
      </c>
      <c r="C657" s="327" t="s">
        <v>252</v>
      </c>
      <c r="D657" s="328"/>
      <c r="E657" s="328"/>
      <c r="F657" s="328"/>
      <c r="G657" s="328"/>
      <c r="H657" s="328"/>
      <c r="I657" s="328"/>
      <c r="J657" s="328"/>
      <c r="K657" s="328"/>
      <c r="L657" s="328"/>
      <c r="M657" s="329"/>
    </row>
    <row r="658" spans="2:13" ht="22.5" thickTop="1" thickBot="1" x14ac:dyDescent="0.3">
      <c r="B658" s="13"/>
      <c r="C658" s="334">
        <f>2019</f>
        <v>2019</v>
      </c>
      <c r="D658" s="333"/>
      <c r="E658" s="330">
        <v>2020</v>
      </c>
      <c r="F658" s="333"/>
      <c r="G658" s="330">
        <v>2021</v>
      </c>
      <c r="H658" s="333"/>
      <c r="I658" s="330">
        <v>2022</v>
      </c>
      <c r="J658" s="333"/>
      <c r="K658" s="330">
        <v>2023</v>
      </c>
      <c r="L658" s="331"/>
      <c r="M658" s="332"/>
    </row>
    <row r="659" spans="2:13" ht="16.5" thickTop="1" thickBot="1" x14ac:dyDescent="0.3">
      <c r="B659" s="16"/>
      <c r="C659" s="141" t="s">
        <v>141</v>
      </c>
      <c r="D659" s="142" t="str">
        <f>CONCATENATE("var ",RIGHT(2019,2),"/",RIGHT(2018,2))</f>
        <v>var 19/18</v>
      </c>
      <c r="E659" s="143" t="s">
        <v>141</v>
      </c>
      <c r="F659" s="142" t="str">
        <f>CONCATENATE("var ",RIGHT(E658,2),"/",RIGHT(E658-1,2))</f>
        <v>var 20/19</v>
      </c>
      <c r="G659" s="143" t="s">
        <v>141</v>
      </c>
      <c r="H659" s="142" t="str">
        <f>CONCATENATE("var ",RIGHT(G658,2),"/",RIGHT(G658-1,2))</f>
        <v>var 21/20</v>
      </c>
      <c r="I659" s="143" t="s">
        <v>141</v>
      </c>
      <c r="J659" s="142" t="str">
        <f>CONCATENATE("var ",RIGHT(I658,2),"/",RIGHT(I658-1,2))</f>
        <v>var 22/21</v>
      </c>
      <c r="K659" s="143" t="s">
        <v>141</v>
      </c>
      <c r="L659" s="142" t="str">
        <f>CONCATENATE("var ",RIGHT(K658,2),"/",RIGHT(K658-1,2))</f>
        <v>var 23/22</v>
      </c>
      <c r="M659" s="142" t="str">
        <f>CONCATENATE("var ",RIGHT(K658,2),"/",RIGHT(2019,2))</f>
        <v>var 23/19</v>
      </c>
    </row>
    <row r="660" spans="2:13" x14ac:dyDescent="0.25">
      <c r="B660" s="145" t="s">
        <v>145</v>
      </c>
      <c r="C660" s="146">
        <v>1336</v>
      </c>
      <c r="D660" s="147">
        <v>0.2784688995215312</v>
      </c>
      <c r="E660" s="146">
        <v>1372</v>
      </c>
      <c r="F660" s="147">
        <f t="shared" ref="F660:J672" si="94">IFERROR(E660/C660-1,"-")</f>
        <v>2.6946107784431073E-2</v>
      </c>
      <c r="G660" s="146">
        <v>181</v>
      </c>
      <c r="H660" s="147">
        <f t="shared" si="94"/>
        <v>-0.86807580174927113</v>
      </c>
      <c r="I660" s="146">
        <v>1057</v>
      </c>
      <c r="J660" s="147">
        <f t="shared" si="94"/>
        <v>4.8397790055248615</v>
      </c>
      <c r="K660" s="146">
        <v>2324</v>
      </c>
      <c r="L660" s="147">
        <f t="shared" ref="L660:L666" si="95">IFERROR(K660/I660-1,"-")</f>
        <v>1.1986754966887418</v>
      </c>
      <c r="M660" s="147">
        <f>K660/C660-1</f>
        <v>0.73952095808383222</v>
      </c>
    </row>
    <row r="661" spans="2:13" x14ac:dyDescent="0.25">
      <c r="B661" s="145" t="s">
        <v>147</v>
      </c>
      <c r="C661" s="146">
        <v>1340</v>
      </c>
      <c r="D661" s="147">
        <v>0.11573688592839293</v>
      </c>
      <c r="E661" s="146">
        <v>1501</v>
      </c>
      <c r="F661" s="147">
        <f t="shared" si="94"/>
        <v>0.12014925373134333</v>
      </c>
      <c r="G661" s="146">
        <v>180</v>
      </c>
      <c r="H661" s="147">
        <f t="shared" si="94"/>
        <v>-0.88007994670219858</v>
      </c>
      <c r="I661" s="146">
        <v>1321</v>
      </c>
      <c r="J661" s="147">
        <f t="shared" si="94"/>
        <v>6.3388888888888886</v>
      </c>
      <c r="K661" s="146">
        <v>2360</v>
      </c>
      <c r="L661" s="147">
        <f t="shared" si="95"/>
        <v>0.78652535957607883</v>
      </c>
      <c r="M661" s="147">
        <f>IFERROR(K661/C661-1,"-")</f>
        <v>0.76119402985074625</v>
      </c>
    </row>
    <row r="662" spans="2:13" x14ac:dyDescent="0.25">
      <c r="B662" s="145" t="s">
        <v>149</v>
      </c>
      <c r="C662" s="146">
        <v>1776</v>
      </c>
      <c r="D662" s="147">
        <v>-0.10528967254408061</v>
      </c>
      <c r="E662" s="146">
        <v>541</v>
      </c>
      <c r="F662" s="147">
        <f t="shared" si="94"/>
        <v>-0.69538288288288286</v>
      </c>
      <c r="G662" s="146">
        <v>185</v>
      </c>
      <c r="H662" s="147">
        <f t="shared" si="94"/>
        <v>-0.65804066543438078</v>
      </c>
      <c r="I662" s="146">
        <v>2502</v>
      </c>
      <c r="J662" s="147">
        <f t="shared" si="94"/>
        <v>12.524324324324324</v>
      </c>
      <c r="K662" s="146">
        <v>2872</v>
      </c>
      <c r="L662" s="147">
        <f t="shared" si="95"/>
        <v>0.14788169464428447</v>
      </c>
      <c r="M662" s="147">
        <f t="shared" ref="M662:M666" si="96">IFERROR(K662/C662-1,"-")</f>
        <v>0.61711711711711703</v>
      </c>
    </row>
    <row r="663" spans="2:13" x14ac:dyDescent="0.25">
      <c r="B663" s="145" t="s">
        <v>151</v>
      </c>
      <c r="C663" s="146">
        <v>1691</v>
      </c>
      <c r="D663" s="147">
        <v>0.13337801608579092</v>
      </c>
      <c r="E663" s="146">
        <v>0</v>
      </c>
      <c r="F663" s="147">
        <f t="shared" si="94"/>
        <v>-1</v>
      </c>
      <c r="G663" s="146">
        <v>266</v>
      </c>
      <c r="H663" s="147" t="str">
        <f t="shared" si="94"/>
        <v>-</v>
      </c>
      <c r="I663" s="146">
        <v>2880</v>
      </c>
      <c r="J663" s="147">
        <f t="shared" si="94"/>
        <v>9.8270676691729317</v>
      </c>
      <c r="K663" s="146">
        <v>3582</v>
      </c>
      <c r="L663" s="147">
        <f t="shared" si="95"/>
        <v>0.24374999999999991</v>
      </c>
      <c r="M663" s="147">
        <f t="shared" si="96"/>
        <v>1.1182732111176819</v>
      </c>
    </row>
    <row r="664" spans="2:13" x14ac:dyDescent="0.25">
      <c r="B664" s="145" t="s">
        <v>153</v>
      </c>
      <c r="C664" s="146">
        <v>1250</v>
      </c>
      <c r="D664" s="147">
        <v>-0.2711370262390671</v>
      </c>
      <c r="E664" s="146">
        <v>0</v>
      </c>
      <c r="F664" s="147">
        <f t="shared" si="94"/>
        <v>-1</v>
      </c>
      <c r="G664" s="146">
        <v>405</v>
      </c>
      <c r="H664" s="147" t="str">
        <f t="shared" si="94"/>
        <v>-</v>
      </c>
      <c r="I664" s="146">
        <v>1563</v>
      </c>
      <c r="J664" s="147">
        <f t="shared" si="94"/>
        <v>2.8592592592592592</v>
      </c>
      <c r="K664" s="146">
        <v>2767</v>
      </c>
      <c r="L664" s="147">
        <f t="shared" si="95"/>
        <v>0.77031349968010243</v>
      </c>
      <c r="M664" s="147">
        <f t="shared" si="96"/>
        <v>1.2136</v>
      </c>
    </row>
    <row r="665" spans="2:13" x14ac:dyDescent="0.25">
      <c r="B665" s="145" t="s">
        <v>155</v>
      </c>
      <c r="C665" s="146">
        <v>1566</v>
      </c>
      <c r="D665" s="147">
        <v>-0.15579514824797847</v>
      </c>
      <c r="E665" s="146">
        <v>12</v>
      </c>
      <c r="F665" s="147">
        <f t="shared" si="94"/>
        <v>-0.9923371647509579</v>
      </c>
      <c r="G665" s="146">
        <v>364</v>
      </c>
      <c r="H665" s="147">
        <f t="shared" si="94"/>
        <v>29.333333333333332</v>
      </c>
      <c r="I665" s="146">
        <v>3423</v>
      </c>
      <c r="J665" s="147">
        <f t="shared" si="94"/>
        <v>8.4038461538461533</v>
      </c>
      <c r="K665" s="146">
        <v>2266</v>
      </c>
      <c r="L665" s="147">
        <f t="shared" si="95"/>
        <v>-0.33800759567630734</v>
      </c>
      <c r="M665" s="147">
        <f t="shared" si="96"/>
        <v>0.4469987228607919</v>
      </c>
    </row>
    <row r="666" spans="2:13" x14ac:dyDescent="0.25">
      <c r="B666" s="145" t="s">
        <v>157</v>
      </c>
      <c r="C666" s="146">
        <v>1527</v>
      </c>
      <c r="D666" s="147">
        <v>0.21479713603818618</v>
      </c>
      <c r="E666" s="146">
        <v>189</v>
      </c>
      <c r="F666" s="147">
        <f t="shared" si="94"/>
        <v>-0.87622789783889976</v>
      </c>
      <c r="G666" s="146">
        <v>942</v>
      </c>
      <c r="H666" s="147">
        <f t="shared" si="94"/>
        <v>3.9841269841269842</v>
      </c>
      <c r="I666" s="146">
        <v>2471</v>
      </c>
      <c r="J666" s="147">
        <f t="shared" si="94"/>
        <v>1.6231422505307855</v>
      </c>
      <c r="K666" s="146">
        <v>2371</v>
      </c>
      <c r="L666" s="147">
        <f t="shared" si="95"/>
        <v>-4.0469445568595663E-2</v>
      </c>
      <c r="M666" s="147">
        <f t="shared" si="96"/>
        <v>0.55271774721676481</v>
      </c>
    </row>
    <row r="667" spans="2:13" x14ac:dyDescent="0.25">
      <c r="B667" s="145" t="s">
        <v>159</v>
      </c>
      <c r="C667" s="146">
        <v>1264</v>
      </c>
      <c r="D667" s="147">
        <v>0.10974539069359079</v>
      </c>
      <c r="E667" s="146">
        <v>140</v>
      </c>
      <c r="F667" s="147">
        <f t="shared" si="94"/>
        <v>-0.88924050632911389</v>
      </c>
      <c r="G667" s="146">
        <v>830</v>
      </c>
      <c r="H667" s="147">
        <f t="shared" si="94"/>
        <v>4.9285714285714288</v>
      </c>
      <c r="I667" s="146">
        <v>1900</v>
      </c>
      <c r="J667" s="147">
        <f t="shared" si="94"/>
        <v>1.2891566265060241</v>
      </c>
      <c r="K667" s="146">
        <v>3632</v>
      </c>
      <c r="L667" s="147">
        <f>IFERROR(K667/I667-1,"-")</f>
        <v>0.91157894736842104</v>
      </c>
      <c r="M667" s="147">
        <f>IFERROR(K667/C667-1,"-")</f>
        <v>1.8734177215189876</v>
      </c>
    </row>
    <row r="668" spans="2:13" x14ac:dyDescent="0.25">
      <c r="B668" s="145" t="s">
        <v>161</v>
      </c>
      <c r="C668" s="146">
        <v>1110</v>
      </c>
      <c r="D668" s="147">
        <v>-0.11412609736632084</v>
      </c>
      <c r="E668" s="146">
        <v>127</v>
      </c>
      <c r="F668" s="147">
        <f t="shared" si="94"/>
        <v>-0.88558558558558564</v>
      </c>
      <c r="G668" s="146">
        <v>817</v>
      </c>
      <c r="H668" s="147">
        <f t="shared" si="94"/>
        <v>5.4330708661417324</v>
      </c>
      <c r="I668" s="146">
        <v>2189</v>
      </c>
      <c r="J668" s="147">
        <f t="shared" si="94"/>
        <v>1.6793145654834762</v>
      </c>
      <c r="K668" s="146">
        <v>3910</v>
      </c>
      <c r="L668" s="147">
        <f t="shared" ref="L668:L670" si="97">IFERROR(K668/I668-1,"-")</f>
        <v>0.7862037460027409</v>
      </c>
      <c r="M668" s="147">
        <f t="shared" ref="M668:M670" si="98">IFERROR(K668/C668-1,"-")</f>
        <v>2.5225225225225225</v>
      </c>
    </row>
    <row r="669" spans="2:13" x14ac:dyDescent="0.25">
      <c r="B669" s="145" t="s">
        <v>163</v>
      </c>
      <c r="C669" s="146">
        <v>1231</v>
      </c>
      <c r="D669" s="147">
        <v>-2.4564183835182218E-2</v>
      </c>
      <c r="E669" s="146">
        <v>149</v>
      </c>
      <c r="F669" s="147">
        <f t="shared" si="94"/>
        <v>-0.87896019496344435</v>
      </c>
      <c r="G669" s="146">
        <v>873</v>
      </c>
      <c r="H669" s="147">
        <f t="shared" si="94"/>
        <v>4.8590604026845634</v>
      </c>
      <c r="I669" s="146">
        <v>2144</v>
      </c>
      <c r="J669" s="147">
        <f t="shared" si="94"/>
        <v>1.4558991981672396</v>
      </c>
      <c r="K669" s="146">
        <v>1959</v>
      </c>
      <c r="L669" s="147">
        <f t="shared" si="97"/>
        <v>-8.6287313432835799E-2</v>
      </c>
      <c r="M669" s="147">
        <f t="shared" si="98"/>
        <v>0.5913891145410235</v>
      </c>
    </row>
    <row r="670" spans="2:13" x14ac:dyDescent="0.25">
      <c r="B670" s="145" t="s">
        <v>165</v>
      </c>
      <c r="C670" s="146">
        <v>1324</v>
      </c>
      <c r="D670" s="147">
        <v>-0.11615487316421891</v>
      </c>
      <c r="E670" s="146">
        <v>114</v>
      </c>
      <c r="F670" s="147">
        <f t="shared" si="94"/>
        <v>-0.91389728096676737</v>
      </c>
      <c r="G670" s="146">
        <v>1038</v>
      </c>
      <c r="H670" s="147">
        <f t="shared" si="94"/>
        <v>8.1052631578947363</v>
      </c>
      <c r="I670" s="146">
        <v>2283</v>
      </c>
      <c r="J670" s="147">
        <f t="shared" si="94"/>
        <v>1.199421965317919</v>
      </c>
      <c r="K670" s="146">
        <v>3519</v>
      </c>
      <c r="L670" s="147">
        <f t="shared" si="97"/>
        <v>0.54139290407358742</v>
      </c>
      <c r="M670" s="147">
        <f t="shared" si="98"/>
        <v>1.6578549848942599</v>
      </c>
    </row>
    <row r="671" spans="2:13" x14ac:dyDescent="0.25">
      <c r="B671" s="145" t="s">
        <v>167</v>
      </c>
      <c r="C671" s="146">
        <v>1622</v>
      </c>
      <c r="D671" s="147">
        <v>-5.4227405247813443E-2</v>
      </c>
      <c r="E671" s="146">
        <v>337</v>
      </c>
      <c r="F671" s="147">
        <f t="shared" si="94"/>
        <v>-0.79223181257706532</v>
      </c>
      <c r="G671" s="146">
        <v>1479</v>
      </c>
      <c r="H671" s="147">
        <f t="shared" si="94"/>
        <v>3.388724035608309</v>
      </c>
      <c r="I671" s="146">
        <v>2774</v>
      </c>
      <c r="J671" s="147">
        <f t="shared" si="94"/>
        <v>0.87559161595672741</v>
      </c>
      <c r="K671" s="146"/>
      <c r="L671" s="147"/>
      <c r="M671" s="147"/>
    </row>
    <row r="672" spans="2:13" ht="15.75" x14ac:dyDescent="0.25">
      <c r="B672" s="148" t="s">
        <v>127</v>
      </c>
      <c r="C672" s="149">
        <v>17037</v>
      </c>
      <c r="D672" s="150">
        <v>-2.1817764253315719E-2</v>
      </c>
      <c r="E672" s="149">
        <v>4482</v>
      </c>
      <c r="F672" s="150">
        <f t="shared" si="94"/>
        <v>-0.73692551505546744</v>
      </c>
      <c r="G672" s="149">
        <v>7560</v>
      </c>
      <c r="H672" s="150">
        <f t="shared" si="94"/>
        <v>0.68674698795180733</v>
      </c>
      <c r="I672" s="149">
        <v>26507</v>
      </c>
      <c r="J672" s="150">
        <f t="shared" si="94"/>
        <v>2.5062169312169313</v>
      </c>
      <c r="K672" s="149">
        <v>31562</v>
      </c>
      <c r="L672" s="150">
        <v>0.32987822862680649</v>
      </c>
      <c r="M672" s="150">
        <v>1.0474862147259163</v>
      </c>
    </row>
    <row r="673" spans="2:14" ht="6" customHeight="1" x14ac:dyDescent="0.25"/>
    <row r="674" spans="2:14" x14ac:dyDescent="0.25">
      <c r="B674" s="49" t="s">
        <v>109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44"/>
      <c r="E675" s="123"/>
      <c r="G675" s="123"/>
      <c r="I675" s="312"/>
      <c r="K675" s="312"/>
      <c r="L675" s="123"/>
    </row>
    <row r="679" spans="2:14" ht="48.75" customHeight="1" thickBot="1" x14ac:dyDescent="0.3">
      <c r="B679" s="315" t="s">
        <v>253</v>
      </c>
      <c r="C679" s="315"/>
      <c r="D679" s="315"/>
      <c r="E679" s="315"/>
      <c r="F679" s="315"/>
      <c r="G679" s="315"/>
      <c r="H679" s="315"/>
      <c r="I679" s="315"/>
      <c r="J679" s="315"/>
      <c r="K679" s="315"/>
      <c r="L679" s="315"/>
      <c r="M679" s="315"/>
      <c r="N679" s="1" t="s">
        <v>219</v>
      </c>
    </row>
    <row r="680" spans="2:14" ht="10.5" customHeight="1" thickBot="1" x14ac:dyDescent="0.3">
      <c r="B680" s="137"/>
      <c r="C680" s="138"/>
      <c r="D680" s="137"/>
      <c r="E680" s="137"/>
      <c r="F680" s="137"/>
      <c r="G680" s="137"/>
      <c r="H680" s="137"/>
      <c r="I680" s="137"/>
      <c r="J680" s="137"/>
      <c r="K680" s="4"/>
      <c r="L680" s="4"/>
      <c r="N680" s="1" t="s">
        <v>220</v>
      </c>
    </row>
    <row r="681" spans="2:14" ht="22.5" thickTop="1" thickBot="1" x14ac:dyDescent="0.3">
      <c r="B681" s="153" t="str">
        <f>C681</f>
        <v>Otros países o territorios del mundo (excluida España)</v>
      </c>
      <c r="C681" s="327" t="s">
        <v>254</v>
      </c>
      <c r="D681" s="328"/>
      <c r="E681" s="328"/>
      <c r="F681" s="328"/>
      <c r="G681" s="328"/>
      <c r="H681" s="328"/>
      <c r="I681" s="328"/>
      <c r="J681" s="328"/>
      <c r="K681" s="328"/>
      <c r="L681" s="328"/>
      <c r="M681" s="329"/>
    </row>
    <row r="682" spans="2:14" ht="22.5" thickTop="1" thickBot="1" x14ac:dyDescent="0.3">
      <c r="B682" s="13"/>
      <c r="C682" s="334">
        <f>2019</f>
        <v>2019</v>
      </c>
      <c r="D682" s="333"/>
      <c r="E682" s="330">
        <v>2020</v>
      </c>
      <c r="F682" s="333"/>
      <c r="G682" s="330">
        <v>2021</v>
      </c>
      <c r="H682" s="333"/>
      <c r="I682" s="330">
        <v>2022</v>
      </c>
      <c r="J682" s="333"/>
      <c r="K682" s="330">
        <v>2023</v>
      </c>
      <c r="L682" s="331"/>
      <c r="M682" s="332"/>
    </row>
    <row r="683" spans="2:14" ht="16.5" thickTop="1" thickBot="1" x14ac:dyDescent="0.3">
      <c r="B683" s="16"/>
      <c r="C683" s="141" t="s">
        <v>141</v>
      </c>
      <c r="D683" s="142" t="str">
        <f>CONCATENATE("var ",RIGHT(2019,2),"/",RIGHT(2018,2))</f>
        <v>var 19/18</v>
      </c>
      <c r="E683" s="143" t="s">
        <v>141</v>
      </c>
      <c r="F683" s="142" t="str">
        <f>CONCATENATE("var ",RIGHT(E682,2),"/",RIGHT(E682-1,2))</f>
        <v>var 20/19</v>
      </c>
      <c r="G683" s="143" t="s">
        <v>141</v>
      </c>
      <c r="H683" s="142" t="str">
        <f>CONCATENATE("var ",RIGHT(G682,2),"/",RIGHT(G682-1,2))</f>
        <v>var 21/20</v>
      </c>
      <c r="I683" s="143" t="s">
        <v>141</v>
      </c>
      <c r="J683" s="142" t="str">
        <f>CONCATENATE("var ",RIGHT(I682,2),"/",RIGHT(I682-1,2))</f>
        <v>var 22/21</v>
      </c>
      <c r="K683" s="143" t="s">
        <v>141</v>
      </c>
      <c r="L683" s="142" t="str">
        <f>CONCATENATE("var ",RIGHT(K682,2),"/",RIGHT(K682-1,2))</f>
        <v>var 23/22</v>
      </c>
      <c r="M683" s="142" t="str">
        <f>CONCATENATE("var ",RIGHT(K682,2),"/",RIGHT(2019,2))</f>
        <v>var 23/19</v>
      </c>
    </row>
    <row r="684" spans="2:14" x14ac:dyDescent="0.25">
      <c r="B684" s="145" t="s">
        <v>145</v>
      </c>
      <c r="C684" s="146">
        <v>110916</v>
      </c>
      <c r="D684" s="147">
        <v>7.5914249684741586E-2</v>
      </c>
      <c r="E684" s="146">
        <v>117052</v>
      </c>
      <c r="F684" s="147">
        <f t="shared" ref="F684:J696" si="99">IFERROR(E684/C684-1,"-")</f>
        <v>5.5321143928738881E-2</v>
      </c>
      <c r="G684" s="146">
        <v>17300</v>
      </c>
      <c r="H684" s="147">
        <f t="shared" si="99"/>
        <v>-0.85220243994122269</v>
      </c>
      <c r="I684" s="146">
        <v>96374</v>
      </c>
      <c r="J684" s="147">
        <f t="shared" si="99"/>
        <v>4.5707514450867048</v>
      </c>
      <c r="K684" s="146">
        <v>132462</v>
      </c>
      <c r="L684" s="147">
        <f t="shared" ref="L684:L692" si="100">IFERROR(K684/I684-1,"-")</f>
        <v>0.37445784132649895</v>
      </c>
      <c r="M684" s="147">
        <f>K684/C684-1</f>
        <v>0.19425511197663092</v>
      </c>
    </row>
    <row r="685" spans="2:14" x14ac:dyDescent="0.25">
      <c r="B685" s="145" t="s">
        <v>147</v>
      </c>
      <c r="C685" s="146">
        <v>102777</v>
      </c>
      <c r="D685" s="147">
        <v>3.1845790873952007E-2</v>
      </c>
      <c r="E685" s="146">
        <v>113655</v>
      </c>
      <c r="F685" s="147">
        <f t="shared" si="99"/>
        <v>0.10584080095741255</v>
      </c>
      <c r="G685" s="146">
        <v>21704</v>
      </c>
      <c r="H685" s="147">
        <f t="shared" si="99"/>
        <v>-0.80903611807663545</v>
      </c>
      <c r="I685" s="146">
        <v>110132</v>
      </c>
      <c r="J685" s="147">
        <f t="shared" si="99"/>
        <v>4.0742720235901215</v>
      </c>
      <c r="K685" s="146">
        <v>130143</v>
      </c>
      <c r="L685" s="147">
        <f t="shared" si="100"/>
        <v>0.18170014164820403</v>
      </c>
      <c r="M685" s="147">
        <f>IFERROR(K685/C685-1,"-")</f>
        <v>0.26626579876820688</v>
      </c>
    </row>
    <row r="686" spans="2:14" x14ac:dyDescent="0.25">
      <c r="B686" s="145" t="s">
        <v>149</v>
      </c>
      <c r="C686" s="146">
        <v>115463</v>
      </c>
      <c r="D686" s="147">
        <v>9.5682292655152823E-2</v>
      </c>
      <c r="E686" s="146">
        <v>36627</v>
      </c>
      <c r="F686" s="147">
        <f t="shared" si="99"/>
        <v>-0.68278149710296798</v>
      </c>
      <c r="G686" s="146">
        <v>27480</v>
      </c>
      <c r="H686" s="147">
        <f t="shared" si="99"/>
        <v>-0.2497338029322631</v>
      </c>
      <c r="I686" s="146">
        <v>114550</v>
      </c>
      <c r="J686" s="147">
        <f t="shared" si="99"/>
        <v>3.1684861717612813</v>
      </c>
      <c r="K686" s="146">
        <v>123425</v>
      </c>
      <c r="L686" s="147">
        <f t="shared" si="100"/>
        <v>7.7477084242688843E-2</v>
      </c>
      <c r="M686" s="147">
        <f t="shared" ref="M686:M695" si="101">IFERROR(K686/C686-1,"-")</f>
        <v>6.8957155105964674E-2</v>
      </c>
    </row>
    <row r="687" spans="2:14" x14ac:dyDescent="0.25">
      <c r="B687" s="145" t="s">
        <v>151</v>
      </c>
      <c r="C687" s="146">
        <v>92722</v>
      </c>
      <c r="D687" s="147">
        <v>-3.9856685754522614E-2</v>
      </c>
      <c r="E687" s="146">
        <v>0</v>
      </c>
      <c r="F687" s="147">
        <f t="shared" si="99"/>
        <v>-1</v>
      </c>
      <c r="G687" s="146">
        <v>34706</v>
      </c>
      <c r="H687" s="147" t="str">
        <f t="shared" si="99"/>
        <v>-</v>
      </c>
      <c r="I687" s="146">
        <v>109812</v>
      </c>
      <c r="J687" s="147">
        <f t="shared" si="99"/>
        <v>2.164063850631015</v>
      </c>
      <c r="K687" s="146">
        <v>118811</v>
      </c>
      <c r="L687" s="147">
        <f t="shared" si="100"/>
        <v>8.1949149455432968E-2</v>
      </c>
      <c r="M687" s="147">
        <f t="shared" si="101"/>
        <v>0.28136796013890986</v>
      </c>
    </row>
    <row r="688" spans="2:14" x14ac:dyDescent="0.25">
      <c r="B688" s="145" t="s">
        <v>153</v>
      </c>
      <c r="C688" s="146">
        <v>82812</v>
      </c>
      <c r="D688" s="147">
        <v>-1.3191291602616784E-2</v>
      </c>
      <c r="E688" s="146">
        <v>295</v>
      </c>
      <c r="F688" s="147">
        <f t="shared" si="99"/>
        <v>-0.99643771434091677</v>
      </c>
      <c r="G688" s="146">
        <v>34064</v>
      </c>
      <c r="H688" s="147">
        <f t="shared" si="99"/>
        <v>114.47118644067797</v>
      </c>
      <c r="I688" s="146">
        <v>85167</v>
      </c>
      <c r="J688" s="147">
        <f t="shared" si="99"/>
        <v>1.500205495537811</v>
      </c>
      <c r="K688" s="146">
        <v>90578</v>
      </c>
      <c r="L688" s="147">
        <f t="shared" si="100"/>
        <v>6.3533997909988704E-2</v>
      </c>
      <c r="M688" s="147">
        <f t="shared" si="101"/>
        <v>9.3778679418441868E-2</v>
      </c>
    </row>
    <row r="689" spans="2:13" x14ac:dyDescent="0.25">
      <c r="B689" s="145" t="s">
        <v>155</v>
      </c>
      <c r="C689" s="146">
        <v>89572</v>
      </c>
      <c r="D689" s="147">
        <v>-1.7667767017974789E-2</v>
      </c>
      <c r="E689" s="146">
        <v>876</v>
      </c>
      <c r="F689" s="147">
        <f t="shared" si="99"/>
        <v>-0.99022015808511588</v>
      </c>
      <c r="G689" s="146">
        <v>37026</v>
      </c>
      <c r="H689" s="147">
        <f t="shared" si="99"/>
        <v>41.267123287671232</v>
      </c>
      <c r="I689" s="146">
        <v>90243</v>
      </c>
      <c r="J689" s="147">
        <f t="shared" si="99"/>
        <v>1.4372873116188623</v>
      </c>
      <c r="K689" s="146">
        <v>99040</v>
      </c>
      <c r="L689" s="147">
        <f t="shared" si="100"/>
        <v>9.7481245082721157E-2</v>
      </c>
      <c r="M689" s="147">
        <f t="shared" si="101"/>
        <v>0.10570267494306251</v>
      </c>
    </row>
    <row r="690" spans="2:13" x14ac:dyDescent="0.25">
      <c r="B690" s="145" t="s">
        <v>157</v>
      </c>
      <c r="C690" s="146">
        <v>97640</v>
      </c>
      <c r="D690" s="147">
        <v>-1.0970088024067293E-2</v>
      </c>
      <c r="E690" s="146">
        <v>21212</v>
      </c>
      <c r="F690" s="147">
        <f t="shared" si="99"/>
        <v>-0.78275297009422373</v>
      </c>
      <c r="G690" s="146">
        <v>62858</v>
      </c>
      <c r="H690" s="147">
        <f t="shared" si="99"/>
        <v>1.9633226475579861</v>
      </c>
      <c r="I690" s="146">
        <v>101875</v>
      </c>
      <c r="J690" s="147">
        <f t="shared" si="99"/>
        <v>0.62071653568360441</v>
      </c>
      <c r="K690" s="146">
        <v>105181</v>
      </c>
      <c r="L690" s="147">
        <f t="shared" si="100"/>
        <v>3.2451533742331229E-2</v>
      </c>
      <c r="M690" s="147">
        <f t="shared" si="101"/>
        <v>7.723269151986889E-2</v>
      </c>
    </row>
    <row r="691" spans="2:13" x14ac:dyDescent="0.25">
      <c r="B691" s="145" t="s">
        <v>159</v>
      </c>
      <c r="C691" s="146">
        <v>98059</v>
      </c>
      <c r="D691" s="147">
        <v>-2.9503167062549518E-2</v>
      </c>
      <c r="E691" s="146">
        <v>30653</v>
      </c>
      <c r="F691" s="147">
        <f t="shared" si="99"/>
        <v>-0.68740248217909627</v>
      </c>
      <c r="G691" s="146">
        <v>69312</v>
      </c>
      <c r="H691" s="147">
        <f t="shared" si="99"/>
        <v>1.2611816135451668</v>
      </c>
      <c r="I691" s="146">
        <v>99653</v>
      </c>
      <c r="J691" s="147">
        <f t="shared" si="99"/>
        <v>0.4377452677746998</v>
      </c>
      <c r="K691" s="146">
        <v>99544</v>
      </c>
      <c r="L691" s="147">
        <f t="shared" si="100"/>
        <v>-1.0937954702818775E-3</v>
      </c>
      <c r="M691" s="147">
        <f t="shared" si="101"/>
        <v>1.5143943952110384E-2</v>
      </c>
    </row>
    <row r="692" spans="2:13" x14ac:dyDescent="0.25">
      <c r="B692" s="145" t="s">
        <v>161</v>
      </c>
      <c r="C692" s="146">
        <v>91292</v>
      </c>
      <c r="D692" s="147">
        <v>-2.3761148063391579E-2</v>
      </c>
      <c r="E692" s="146">
        <v>19402</v>
      </c>
      <c r="F692" s="147">
        <f t="shared" si="99"/>
        <v>-0.78747316303728698</v>
      </c>
      <c r="G692" s="146">
        <v>67269</v>
      </c>
      <c r="H692" s="147">
        <f t="shared" si="99"/>
        <v>2.4671167920832904</v>
      </c>
      <c r="I692" s="146">
        <v>90145</v>
      </c>
      <c r="J692" s="147">
        <f t="shared" si="99"/>
        <v>0.34006749022580984</v>
      </c>
      <c r="K692" s="146">
        <v>89314</v>
      </c>
      <c r="L692" s="147">
        <f t="shared" si="100"/>
        <v>-9.2184813356259721E-3</v>
      </c>
      <c r="M692" s="147">
        <f t="shared" si="101"/>
        <v>-2.1666739692415504E-2</v>
      </c>
    </row>
    <row r="693" spans="2:13" x14ac:dyDescent="0.25">
      <c r="B693" s="145" t="s">
        <v>163</v>
      </c>
      <c r="C693" s="146">
        <v>110231</v>
      </c>
      <c r="D693" s="147">
        <v>2.5252055508017346E-2</v>
      </c>
      <c r="E693" s="146">
        <v>19325</v>
      </c>
      <c r="F693" s="147">
        <f t="shared" si="99"/>
        <v>-0.82468634050312528</v>
      </c>
      <c r="G693" s="146">
        <v>86806</v>
      </c>
      <c r="H693" s="147">
        <f t="shared" si="99"/>
        <v>3.4919016817593791</v>
      </c>
      <c r="I693" s="146">
        <v>111013</v>
      </c>
      <c r="J693" s="147">
        <f t="shared" si="99"/>
        <v>0.27886321222035337</v>
      </c>
      <c r="K693" s="146">
        <v>116839</v>
      </c>
      <c r="L693" s="147">
        <f>IFERROR(K693/I693-1,"-")</f>
        <v>5.2480340140343973E-2</v>
      </c>
      <c r="M693" s="147">
        <f t="shared" si="101"/>
        <v>5.9946838911014044E-2</v>
      </c>
    </row>
    <row r="694" spans="2:13" x14ac:dyDescent="0.25">
      <c r="B694" s="145" t="s">
        <v>165</v>
      </c>
      <c r="C694" s="146">
        <v>115457</v>
      </c>
      <c r="D694" s="147">
        <v>5.9209379558360808E-2</v>
      </c>
      <c r="E694" s="146">
        <v>15909</v>
      </c>
      <c r="F694" s="147">
        <f t="shared" si="99"/>
        <v>-0.86220844123786344</v>
      </c>
      <c r="G694" s="146">
        <v>93009</v>
      </c>
      <c r="H694" s="147">
        <f t="shared" si="99"/>
        <v>4.8463134075051855</v>
      </c>
      <c r="I694" s="146">
        <v>118152</v>
      </c>
      <c r="J694" s="147">
        <f t="shared" si="99"/>
        <v>0.27032867786988346</v>
      </c>
      <c r="K694" s="146">
        <v>125881</v>
      </c>
      <c r="L694" s="147">
        <f>IFERROR(K694/I694-1,"-")</f>
        <v>6.5415735662536445E-2</v>
      </c>
      <c r="M694" s="147">
        <f t="shared" si="101"/>
        <v>9.0284694734836357E-2</v>
      </c>
    </row>
    <row r="695" spans="2:13" x14ac:dyDescent="0.25">
      <c r="B695" s="145" t="s">
        <v>167</v>
      </c>
      <c r="C695" s="146">
        <v>116213</v>
      </c>
      <c r="D695" s="147">
        <v>-1.0397329563840096E-2</v>
      </c>
      <c r="E695" s="146">
        <v>21371</v>
      </c>
      <c r="F695" s="147">
        <f t="shared" si="99"/>
        <v>-0.81610491081032244</v>
      </c>
      <c r="G695" s="146">
        <v>102635</v>
      </c>
      <c r="H695" s="147">
        <f t="shared" si="99"/>
        <v>3.8025361471152497</v>
      </c>
      <c r="I695" s="146">
        <v>130684</v>
      </c>
      <c r="J695" s="147">
        <f t="shared" si="99"/>
        <v>0.27328883908997903</v>
      </c>
      <c r="K695" s="146" t="s">
        <v>543</v>
      </c>
      <c r="L695" s="147" t="str">
        <f>IFERROR(K695/I695-1,"-")</f>
        <v>-</v>
      </c>
      <c r="M695" s="147" t="str">
        <f t="shared" si="101"/>
        <v>-</v>
      </c>
    </row>
    <row r="696" spans="2:13" ht="15.75" x14ac:dyDescent="0.25">
      <c r="B696" s="148" t="s">
        <v>127</v>
      </c>
      <c r="C696" s="149">
        <v>1223154</v>
      </c>
      <c r="D696" s="150">
        <v>1.3402066980508387E-2</v>
      </c>
      <c r="E696" s="149">
        <v>396558</v>
      </c>
      <c r="F696" s="150">
        <f t="shared" si="99"/>
        <v>-0.67579061998734424</v>
      </c>
      <c r="G696" s="149">
        <v>654169</v>
      </c>
      <c r="H696" s="150">
        <f t="shared" si="99"/>
        <v>0.64961745822805228</v>
      </c>
      <c r="I696" s="149">
        <v>1257800</v>
      </c>
      <c r="J696" s="150">
        <f t="shared" si="99"/>
        <v>0.9227447341589099</v>
      </c>
      <c r="K696" s="149">
        <v>1231218</v>
      </c>
      <c r="L696" s="150">
        <v>9.23613895996509E-2</v>
      </c>
      <c r="M696" s="150">
        <v>0.11227066302540067</v>
      </c>
    </row>
    <row r="697" spans="2:13" ht="6" customHeight="1" x14ac:dyDescent="0.25"/>
    <row r="698" spans="2:13" x14ac:dyDescent="0.25">
      <c r="B698" s="49" t="s">
        <v>109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3"/>
      <c r="E699" s="123"/>
      <c r="G699" s="123"/>
      <c r="I699" s="123"/>
      <c r="K699" s="123"/>
    </row>
  </sheetData>
  <mergeCells count="222"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C29:D29"/>
    <mergeCell ref="E29:F29"/>
    <mergeCell ref="G29:H29"/>
    <mergeCell ref="I29:J29"/>
    <mergeCell ref="K29:M29"/>
    <mergeCell ref="AC7:AD7"/>
    <mergeCell ref="AE7:AF7"/>
    <mergeCell ref="AG7:AI7"/>
    <mergeCell ref="AL7:AM7"/>
    <mergeCell ref="C7:D7"/>
    <mergeCell ref="E7:F7"/>
    <mergeCell ref="G7:H7"/>
    <mergeCell ref="I7:J7"/>
    <mergeCell ref="K7:M7"/>
    <mergeCell ref="AA7:AB7"/>
    <mergeCell ref="B4:M4"/>
    <mergeCell ref="Z4:AI4"/>
    <mergeCell ref="AK4:AT4"/>
    <mergeCell ref="C6:M6"/>
    <mergeCell ref="AA6:AI6"/>
    <mergeCell ref="AL6:AT6"/>
    <mergeCell ref="AR7:AT7"/>
    <mergeCell ref="B26:M26"/>
    <mergeCell ref="C28:M28"/>
    <mergeCell ref="AN7:AO7"/>
    <mergeCell ref="AP7:AQ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DCCBE-042C-4844-BE35-A23D770BAA79}">
  <sheetPr>
    <tabColor rgb="FFFFFF00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315" t="s">
        <v>135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1" t="s">
        <v>136</v>
      </c>
    </row>
    <row r="5" spans="1:20" ht="10.5" customHeight="1" thickBot="1" x14ac:dyDescent="0.3">
      <c r="B5" s="137"/>
      <c r="C5" s="137"/>
      <c r="D5" s="137"/>
      <c r="E5" s="137"/>
      <c r="F5" s="137"/>
      <c r="G5" s="137"/>
      <c r="H5" s="137"/>
      <c r="I5" s="137"/>
      <c r="J5" s="138"/>
      <c r="K5" s="137"/>
      <c r="L5" s="137"/>
      <c r="M5" s="137"/>
      <c r="N5" s="137"/>
      <c r="O5" s="137"/>
      <c r="P5" s="13"/>
      <c r="Q5" s="4"/>
      <c r="R5" s="4"/>
      <c r="T5" s="1" t="s">
        <v>138</v>
      </c>
    </row>
    <row r="6" spans="1:20" ht="22.5" thickTop="1" thickBot="1" x14ac:dyDescent="0.3">
      <c r="B6" s="139" t="s">
        <v>127</v>
      </c>
      <c r="C6" s="139"/>
      <c r="D6" s="139"/>
      <c r="E6" s="139"/>
      <c r="F6" s="139"/>
      <c r="G6" s="139"/>
      <c r="H6" s="139"/>
      <c r="I6" s="139"/>
      <c r="J6" s="327" t="s">
        <v>140</v>
      </c>
      <c r="K6" s="328"/>
      <c r="L6" s="328"/>
      <c r="M6" s="328"/>
      <c r="N6" s="328"/>
      <c r="O6" s="328"/>
      <c r="P6" s="328"/>
      <c r="Q6" s="328"/>
      <c r="R6" s="328"/>
      <c r="S6" s="329"/>
    </row>
    <row r="7" spans="1:20" ht="22.5" thickTop="1" thickBot="1" x14ac:dyDescent="0.3">
      <c r="B7" s="13"/>
      <c r="C7" s="140">
        <v>2016</v>
      </c>
      <c r="D7" s="334">
        <v>2017</v>
      </c>
      <c r="E7" s="333"/>
      <c r="F7" s="334">
        <v>2018</v>
      </c>
      <c r="G7" s="333"/>
      <c r="H7" s="334">
        <v>2019</v>
      </c>
      <c r="I7" s="333"/>
      <c r="J7" s="334">
        <v>2020</v>
      </c>
      <c r="K7" s="333"/>
      <c r="L7" s="330">
        <v>2021</v>
      </c>
      <c r="M7" s="333"/>
      <c r="N7" s="330">
        <v>2022</v>
      </c>
      <c r="O7" s="331"/>
      <c r="P7" s="333"/>
      <c r="Q7" s="330">
        <v>2023</v>
      </c>
      <c r="R7" s="331"/>
      <c r="S7" s="332"/>
    </row>
    <row r="8" spans="1:20" ht="16.5" thickTop="1" thickBot="1" x14ac:dyDescent="0.3">
      <c r="B8" s="16"/>
      <c r="C8" s="141" t="s">
        <v>141</v>
      </c>
      <c r="D8" s="141" t="s">
        <v>141</v>
      </c>
      <c r="E8" s="142" t="s">
        <v>255</v>
      </c>
      <c r="F8" s="141" t="s">
        <v>141</v>
      </c>
      <c r="G8" s="142" t="s">
        <v>256</v>
      </c>
      <c r="H8" s="141" t="s">
        <v>141</v>
      </c>
      <c r="I8" s="142" t="s">
        <v>257</v>
      </c>
      <c r="J8" s="141" t="s">
        <v>141</v>
      </c>
      <c r="K8" s="142" t="s">
        <v>541</v>
      </c>
      <c r="L8" s="143" t="s">
        <v>141</v>
      </c>
      <c r="M8" s="142" t="s">
        <v>542</v>
      </c>
      <c r="N8" s="143" t="s">
        <v>141</v>
      </c>
      <c r="O8" s="142" t="s">
        <v>142</v>
      </c>
      <c r="P8" s="156" t="s">
        <v>143</v>
      </c>
      <c r="Q8" s="143" t="s">
        <v>141</v>
      </c>
      <c r="R8" s="142" t="s">
        <v>142</v>
      </c>
      <c r="S8" s="156" t="s">
        <v>544</v>
      </c>
    </row>
    <row r="9" spans="1:20" x14ac:dyDescent="0.25">
      <c r="A9" s="1" t="s">
        <v>144</v>
      </c>
      <c r="B9" s="145" t="s">
        <v>145</v>
      </c>
      <c r="C9" s="146">
        <v>379390</v>
      </c>
      <c r="D9" s="146">
        <v>395920</v>
      </c>
      <c r="E9" s="147">
        <f t="shared" ref="E9:E21" si="0">D9/C9-1</f>
        <v>4.3569941221434316E-2</v>
      </c>
      <c r="F9" s="146">
        <v>365836</v>
      </c>
      <c r="G9" s="147">
        <f>F9/D9-1</f>
        <v>-7.5985047484340318E-2</v>
      </c>
      <c r="H9" s="146">
        <v>373317</v>
      </c>
      <c r="I9" s="147">
        <f>H9/F9-1</f>
        <v>2.0449053674324036E-2</v>
      </c>
      <c r="J9" s="146">
        <v>386253</v>
      </c>
      <c r="K9" s="147">
        <v>3.4651516003825211E-2</v>
      </c>
      <c r="L9" s="146">
        <v>46362</v>
      </c>
      <c r="M9" s="147">
        <f t="shared" ref="M9:M21" si="1">IFERROR(L9/J9-1,"-")</f>
        <v>-0.87996986431173352</v>
      </c>
      <c r="N9" s="146">
        <v>273717</v>
      </c>
      <c r="O9" s="147">
        <f t="shared" ref="O9:O21" si="2">IFERROR(N9/L9-1,"-")</f>
        <v>4.9039083732367024</v>
      </c>
      <c r="P9" s="42">
        <f>N9/H9-1</f>
        <v>-0.2667973866713812</v>
      </c>
      <c r="Q9" s="146">
        <v>403637</v>
      </c>
      <c r="R9" s="147">
        <f t="shared" ref="R9:R19" si="3">IFERROR(Q9/N9-1,"-")</f>
        <v>0.47465082548763871</v>
      </c>
      <c r="S9" s="147">
        <f>Q9/H9-1</f>
        <v>8.1217838994741776E-2</v>
      </c>
    </row>
    <row r="10" spans="1:20" x14ac:dyDescent="0.25">
      <c r="A10" s="1" t="s">
        <v>146</v>
      </c>
      <c r="B10" s="145" t="s">
        <v>147</v>
      </c>
      <c r="C10" s="146">
        <v>379031</v>
      </c>
      <c r="D10" s="146">
        <v>378419</v>
      </c>
      <c r="E10" s="147">
        <f t="shared" si="0"/>
        <v>-1.6146436571151668E-3</v>
      </c>
      <c r="F10" s="146">
        <v>366465</v>
      </c>
      <c r="G10" s="147">
        <f t="shared" ref="G10:I21" si="4">F10/D10-1</f>
        <v>-3.1589322946257936E-2</v>
      </c>
      <c r="H10" s="146">
        <v>364413</v>
      </c>
      <c r="I10" s="147">
        <f t="shared" si="4"/>
        <v>-5.5994433301952418E-3</v>
      </c>
      <c r="J10" s="146">
        <v>404607</v>
      </c>
      <c r="K10" s="147">
        <v>0.11029793119345355</v>
      </c>
      <c r="L10" s="146">
        <v>56791</v>
      </c>
      <c r="M10" s="147">
        <f t="shared" si="1"/>
        <v>-0.85963910658985143</v>
      </c>
      <c r="N10" s="146">
        <v>349079</v>
      </c>
      <c r="O10" s="147">
        <f t="shared" si="2"/>
        <v>5.1467309961085386</v>
      </c>
      <c r="P10" s="42">
        <f t="shared" ref="P10:P21" si="5">N10/H10-1</f>
        <v>-4.2078630564771236E-2</v>
      </c>
      <c r="Q10" s="146">
        <v>411122</v>
      </c>
      <c r="R10" s="147">
        <f t="shared" si="3"/>
        <v>0.17773340705112606</v>
      </c>
      <c r="S10" s="147">
        <f t="shared" ref="S10:S19" si="6">Q10/J10-1</f>
        <v>1.6102044700165852E-2</v>
      </c>
    </row>
    <row r="11" spans="1:20" x14ac:dyDescent="0.25">
      <c r="A11" s="1" t="s">
        <v>148</v>
      </c>
      <c r="B11" s="145" t="s">
        <v>149</v>
      </c>
      <c r="C11" s="146">
        <v>426291</v>
      </c>
      <c r="D11" s="146">
        <v>422086</v>
      </c>
      <c r="E11" s="147">
        <f t="shared" si="0"/>
        <v>-9.8641538291918129E-3</v>
      </c>
      <c r="F11" s="146">
        <v>437355</v>
      </c>
      <c r="G11" s="147">
        <f t="shared" si="4"/>
        <v>3.6175092279772336E-2</v>
      </c>
      <c r="H11" s="146">
        <v>430515</v>
      </c>
      <c r="I11" s="147">
        <f t="shared" si="4"/>
        <v>-1.563946908118119E-2</v>
      </c>
      <c r="J11" s="146">
        <v>156456</v>
      </c>
      <c r="K11" s="147">
        <v>-0.63658409114664993</v>
      </c>
      <c r="L11" s="146">
        <v>74197</v>
      </c>
      <c r="M11" s="147">
        <f t="shared" si="1"/>
        <v>-0.52576443217262359</v>
      </c>
      <c r="N11" s="146">
        <v>393667</v>
      </c>
      <c r="O11" s="147">
        <f t="shared" si="2"/>
        <v>4.3056996913621841</v>
      </c>
      <c r="P11" s="42">
        <f t="shared" si="5"/>
        <v>-8.5590513687095693E-2</v>
      </c>
      <c r="Q11" s="146">
        <v>440377</v>
      </c>
      <c r="R11" s="147">
        <f t="shared" si="3"/>
        <v>0.11865358285048022</v>
      </c>
      <c r="S11" s="147">
        <f t="shared" si="6"/>
        <v>1.8147018970189701</v>
      </c>
    </row>
    <row r="12" spans="1:20" x14ac:dyDescent="0.25">
      <c r="A12" s="1" t="s">
        <v>150</v>
      </c>
      <c r="B12" s="145" t="s">
        <v>151</v>
      </c>
      <c r="C12" s="146">
        <v>421680</v>
      </c>
      <c r="D12" s="146">
        <v>434254</v>
      </c>
      <c r="E12" s="147">
        <f t="shared" si="0"/>
        <v>2.9818819958262299E-2</v>
      </c>
      <c r="F12" s="146">
        <v>391665</v>
      </c>
      <c r="G12" s="147">
        <f t="shared" si="4"/>
        <v>-9.8073938294178098E-2</v>
      </c>
      <c r="H12" s="146">
        <v>402943</v>
      </c>
      <c r="I12" s="147">
        <f t="shared" si="4"/>
        <v>2.8795016149004926E-2</v>
      </c>
      <c r="J12" s="146">
        <v>0</v>
      </c>
      <c r="K12" s="147">
        <v>-1</v>
      </c>
      <c r="L12" s="146">
        <v>86160</v>
      </c>
      <c r="M12" s="147" t="str">
        <f t="shared" si="1"/>
        <v>-</v>
      </c>
      <c r="N12" s="146">
        <v>425687</v>
      </c>
      <c r="O12" s="147">
        <f t="shared" si="2"/>
        <v>3.9406569173630457</v>
      </c>
      <c r="P12" s="147">
        <f t="shared" si="5"/>
        <v>5.6444708060445326E-2</v>
      </c>
      <c r="Q12" s="146">
        <v>445687</v>
      </c>
      <c r="R12" s="147">
        <f t="shared" si="3"/>
        <v>4.6982877090444353E-2</v>
      </c>
      <c r="S12" s="147" t="e">
        <f t="shared" si="6"/>
        <v>#DIV/0!</v>
      </c>
    </row>
    <row r="13" spans="1:20" x14ac:dyDescent="0.25">
      <c r="A13" s="1" t="s">
        <v>152</v>
      </c>
      <c r="B13" s="145" t="s">
        <v>153</v>
      </c>
      <c r="C13" s="146">
        <v>389749</v>
      </c>
      <c r="D13" s="146">
        <v>389833</v>
      </c>
      <c r="E13" s="147">
        <f t="shared" si="0"/>
        <v>2.155233239853338E-4</v>
      </c>
      <c r="F13" s="146">
        <v>380013</v>
      </c>
      <c r="G13" s="147">
        <f t="shared" si="4"/>
        <v>-2.5190273783902373E-2</v>
      </c>
      <c r="H13" s="146">
        <v>387465</v>
      </c>
      <c r="I13" s="147">
        <f t="shared" si="4"/>
        <v>1.9609855452313418E-2</v>
      </c>
      <c r="J13" s="146">
        <v>1066</v>
      </c>
      <c r="K13" s="147">
        <v>-0.99724878376111392</v>
      </c>
      <c r="L13" s="146">
        <v>114793</v>
      </c>
      <c r="M13" s="147">
        <f t="shared" si="1"/>
        <v>106.68574108818011</v>
      </c>
      <c r="N13" s="146">
        <v>379380</v>
      </c>
      <c r="O13" s="147">
        <f t="shared" si="2"/>
        <v>2.3049053513715991</v>
      </c>
      <c r="P13" s="42">
        <f t="shared" si="5"/>
        <v>-2.0866400836204613E-2</v>
      </c>
      <c r="Q13" s="146">
        <v>391272</v>
      </c>
      <c r="R13" s="147">
        <f t="shared" si="3"/>
        <v>3.1345880120196012E-2</v>
      </c>
      <c r="S13" s="147">
        <f t="shared" si="6"/>
        <v>366.04690431519703</v>
      </c>
    </row>
    <row r="14" spans="1:20" x14ac:dyDescent="0.25">
      <c r="A14" s="1" t="s">
        <v>154</v>
      </c>
      <c r="B14" s="145" t="s">
        <v>155</v>
      </c>
      <c r="C14" s="146">
        <v>394008</v>
      </c>
      <c r="D14" s="146">
        <v>410043</v>
      </c>
      <c r="E14" s="147">
        <f t="shared" si="0"/>
        <v>4.0697143205214115E-2</v>
      </c>
      <c r="F14" s="146">
        <v>415251</v>
      </c>
      <c r="G14" s="147">
        <f t="shared" si="4"/>
        <v>1.270110695707527E-2</v>
      </c>
      <c r="H14" s="146">
        <v>406415</v>
      </c>
      <c r="I14" s="147">
        <f t="shared" si="4"/>
        <v>-2.1278696499225758E-2</v>
      </c>
      <c r="J14" s="146">
        <v>4661</v>
      </c>
      <c r="K14" s="147">
        <v>-0.98853142723570731</v>
      </c>
      <c r="L14" s="146">
        <v>142483</v>
      </c>
      <c r="M14" s="147">
        <f t="shared" si="1"/>
        <v>29.56919116069513</v>
      </c>
      <c r="N14" s="146">
        <v>381871</v>
      </c>
      <c r="O14" s="147">
        <f t="shared" si="2"/>
        <v>1.6801162243916816</v>
      </c>
      <c r="P14" s="42">
        <f t="shared" si="5"/>
        <v>-6.0391471771465088E-2</v>
      </c>
      <c r="Q14" s="146">
        <v>433518</v>
      </c>
      <c r="R14" s="147">
        <f t="shared" si="3"/>
        <v>0.13524724317897929</v>
      </c>
      <c r="S14" s="147">
        <f t="shared" si="6"/>
        <v>92.009654580562113</v>
      </c>
    </row>
    <row r="15" spans="1:20" x14ac:dyDescent="0.25">
      <c r="A15" s="1" t="s">
        <v>156</v>
      </c>
      <c r="B15" s="145" t="s">
        <v>157</v>
      </c>
      <c r="C15" s="146">
        <v>445843</v>
      </c>
      <c r="D15" s="146">
        <v>441789</v>
      </c>
      <c r="E15" s="147">
        <f t="shared" si="0"/>
        <v>-9.0928869579650629E-3</v>
      </c>
      <c r="F15" s="146">
        <v>428210</v>
      </c>
      <c r="G15" s="147">
        <f t="shared" si="4"/>
        <v>-3.0736392259653411E-2</v>
      </c>
      <c r="H15" s="146">
        <v>426749</v>
      </c>
      <c r="I15" s="147">
        <f t="shared" si="4"/>
        <v>-3.4118773498984512E-3</v>
      </c>
      <c r="J15" s="146">
        <v>96087</v>
      </c>
      <c r="K15" s="147">
        <v>-0.77483954268199806</v>
      </c>
      <c r="L15" s="146">
        <v>224964</v>
      </c>
      <c r="M15" s="147">
        <f t="shared" si="1"/>
        <v>1.3412532392519281</v>
      </c>
      <c r="N15" s="146">
        <v>455417</v>
      </c>
      <c r="O15" s="147">
        <f t="shared" si="2"/>
        <v>1.0243994594690706</v>
      </c>
      <c r="P15" s="42">
        <f t="shared" si="5"/>
        <v>6.7177661810572387E-2</v>
      </c>
      <c r="Q15" s="146">
        <v>453884</v>
      </c>
      <c r="R15" s="147">
        <f t="shared" si="3"/>
        <v>-3.366145752134897E-3</v>
      </c>
      <c r="S15" s="147">
        <f t="shared" si="6"/>
        <v>3.7236775005984164</v>
      </c>
    </row>
    <row r="16" spans="1:20" x14ac:dyDescent="0.25">
      <c r="A16" s="1" t="s">
        <v>158</v>
      </c>
      <c r="B16" s="145" t="s">
        <v>159</v>
      </c>
      <c r="C16" s="146">
        <v>459004</v>
      </c>
      <c r="D16" s="146">
        <v>450024</v>
      </c>
      <c r="E16" s="147">
        <f t="shared" si="0"/>
        <v>-1.9564099659262202E-2</v>
      </c>
      <c r="F16" s="146">
        <v>454026</v>
      </c>
      <c r="G16" s="147">
        <f t="shared" si="4"/>
        <v>8.8928590475174651E-3</v>
      </c>
      <c r="H16" s="146">
        <v>446971</v>
      </c>
      <c r="I16" s="147">
        <f t="shared" si="4"/>
        <v>-1.5538757692290739E-2</v>
      </c>
      <c r="J16" s="146">
        <v>152176</v>
      </c>
      <c r="K16" s="147">
        <v>-0.65953943320707609</v>
      </c>
      <c r="L16" s="146">
        <v>286184</v>
      </c>
      <c r="M16" s="147">
        <f t="shared" si="1"/>
        <v>0.88061192303648417</v>
      </c>
      <c r="N16" s="146">
        <v>442299</v>
      </c>
      <c r="O16" s="147">
        <f t="shared" si="2"/>
        <v>0.54550568864786286</v>
      </c>
      <c r="P16" s="42">
        <f t="shared" si="5"/>
        <v>-1.0452579697564301E-2</v>
      </c>
      <c r="Q16" s="146">
        <v>447853</v>
      </c>
      <c r="R16" s="147">
        <f t="shared" si="3"/>
        <v>1.255711633985146E-2</v>
      </c>
      <c r="S16" s="147">
        <f t="shared" si="6"/>
        <v>1.94299363894438</v>
      </c>
    </row>
    <row r="17" spans="1:19" x14ac:dyDescent="0.25">
      <c r="A17" s="1" t="s">
        <v>160</v>
      </c>
      <c r="B17" s="145" t="s">
        <v>161</v>
      </c>
      <c r="C17" s="146">
        <v>410466</v>
      </c>
      <c r="D17" s="146">
        <v>418771</v>
      </c>
      <c r="E17" s="147">
        <f t="shared" si="0"/>
        <v>2.0233100914570201E-2</v>
      </c>
      <c r="F17" s="146">
        <v>399156</v>
      </c>
      <c r="G17" s="147">
        <f t="shared" si="4"/>
        <v>-4.6839442081710536E-2</v>
      </c>
      <c r="H17" s="146">
        <v>382041</v>
      </c>
      <c r="I17" s="147">
        <f t="shared" si="4"/>
        <v>-4.2877972522021413E-2</v>
      </c>
      <c r="J17" s="146">
        <v>109886</v>
      </c>
      <c r="K17" s="147">
        <v>-0.71237118529163101</v>
      </c>
      <c r="L17" s="146">
        <v>280035</v>
      </c>
      <c r="M17" s="147">
        <f t="shared" si="1"/>
        <v>1.5484138106765193</v>
      </c>
      <c r="N17" s="146">
        <v>390968</v>
      </c>
      <c r="O17" s="147">
        <f t="shared" si="2"/>
        <v>0.39613976824325525</v>
      </c>
      <c r="P17" s="42">
        <f t="shared" si="5"/>
        <v>2.3366602013920046E-2</v>
      </c>
      <c r="Q17" s="146">
        <v>423998</v>
      </c>
      <c r="R17" s="147">
        <f t="shared" si="3"/>
        <v>8.4482617503222723E-2</v>
      </c>
      <c r="S17" s="147">
        <f t="shared" si="6"/>
        <v>2.8585261088764722</v>
      </c>
    </row>
    <row r="18" spans="1:19" x14ac:dyDescent="0.25">
      <c r="A18" s="1" t="s">
        <v>162</v>
      </c>
      <c r="B18" s="145" t="s">
        <v>163</v>
      </c>
      <c r="C18" s="146">
        <v>448136</v>
      </c>
      <c r="D18" s="146">
        <v>451250</v>
      </c>
      <c r="E18" s="147">
        <f t="shared" si="0"/>
        <v>6.948783405037684E-3</v>
      </c>
      <c r="F18" s="146">
        <v>441029</v>
      </c>
      <c r="G18" s="147">
        <f t="shared" si="4"/>
        <v>-2.2650415512465383E-2</v>
      </c>
      <c r="H18" s="146">
        <v>420241</v>
      </c>
      <c r="I18" s="147">
        <f t="shared" si="4"/>
        <v>-4.713522240034107E-2</v>
      </c>
      <c r="J18" s="146">
        <v>96220</v>
      </c>
      <c r="K18" s="147">
        <v>-0.7710361435462032</v>
      </c>
      <c r="L18" s="146">
        <v>366988</v>
      </c>
      <c r="M18" s="147">
        <f t="shared" si="1"/>
        <v>2.8140511328206195</v>
      </c>
      <c r="N18" s="146">
        <v>432738</v>
      </c>
      <c r="O18" s="147">
        <f t="shared" si="2"/>
        <v>0.17916117148244637</v>
      </c>
      <c r="P18" s="42">
        <f t="shared" si="5"/>
        <v>2.9737698130358536E-2</v>
      </c>
      <c r="Q18" s="146">
        <v>471699</v>
      </c>
      <c r="R18" s="147">
        <f t="shared" si="3"/>
        <v>9.003369244207815E-2</v>
      </c>
      <c r="S18" s="147">
        <f t="shared" si="6"/>
        <v>3.9022968197879857</v>
      </c>
    </row>
    <row r="19" spans="1:19" x14ac:dyDescent="0.25">
      <c r="A19" s="1" t="s">
        <v>164</v>
      </c>
      <c r="B19" s="145" t="s">
        <v>165</v>
      </c>
      <c r="C19" s="146">
        <v>383716</v>
      </c>
      <c r="D19" s="146">
        <v>393703</v>
      </c>
      <c r="E19" s="147">
        <f t="shared" si="0"/>
        <v>2.6027061681034969E-2</v>
      </c>
      <c r="F19" s="146">
        <v>390853</v>
      </c>
      <c r="G19" s="147">
        <f t="shared" si="4"/>
        <v>-7.2389593170486544E-3</v>
      </c>
      <c r="H19" s="146">
        <v>393250</v>
      </c>
      <c r="I19" s="147">
        <f t="shared" si="4"/>
        <v>6.1327404420588039E-3</v>
      </c>
      <c r="J19" s="146">
        <v>71141</v>
      </c>
      <c r="K19" s="147">
        <v>-0.81909472345835987</v>
      </c>
      <c r="L19" s="146">
        <v>342567</v>
      </c>
      <c r="M19" s="147">
        <f t="shared" si="1"/>
        <v>3.8153244964225976</v>
      </c>
      <c r="N19" s="146">
        <v>409402</v>
      </c>
      <c r="O19" s="147">
        <f t="shared" si="2"/>
        <v>0.19510052048212456</v>
      </c>
      <c r="P19" s="42">
        <f t="shared" si="5"/>
        <v>4.107310870947245E-2</v>
      </c>
      <c r="Q19" s="146">
        <v>433576</v>
      </c>
      <c r="R19" s="147">
        <f t="shared" si="3"/>
        <v>5.9047097962393824E-2</v>
      </c>
      <c r="S19" s="147">
        <f t="shared" si="6"/>
        <v>5.0946008630747386</v>
      </c>
    </row>
    <row r="20" spans="1:19" x14ac:dyDescent="0.25">
      <c r="A20" s="1" t="s">
        <v>166</v>
      </c>
      <c r="B20" s="145" t="s">
        <v>167</v>
      </c>
      <c r="C20" s="146">
        <v>417964</v>
      </c>
      <c r="D20" s="146">
        <v>414407</v>
      </c>
      <c r="E20" s="147">
        <f t="shared" si="0"/>
        <v>-8.5103023226881236E-3</v>
      </c>
      <c r="F20" s="146">
        <v>402597</v>
      </c>
      <c r="G20" s="147">
        <f t="shared" si="4"/>
        <v>-2.8498553354552425E-2</v>
      </c>
      <c r="H20" s="146">
        <v>397253</v>
      </c>
      <c r="I20" s="147">
        <f t="shared" si="4"/>
        <v>-1.3273819725432623E-2</v>
      </c>
      <c r="J20" s="146">
        <v>86477</v>
      </c>
      <c r="K20" s="147">
        <v>-0.78231253130876288</v>
      </c>
      <c r="L20" s="146">
        <v>313914</v>
      </c>
      <c r="M20" s="147">
        <f t="shared" si="1"/>
        <v>2.630028793783318</v>
      </c>
      <c r="N20" s="146">
        <v>423458</v>
      </c>
      <c r="O20" s="147">
        <f t="shared" si="2"/>
        <v>0.34896181756786882</v>
      </c>
      <c r="P20" s="42">
        <f t="shared" si="5"/>
        <v>6.5965518196212436E-2</v>
      </c>
      <c r="Q20" s="146" t="s">
        <v>543</v>
      </c>
      <c r="R20" s="147" t="str">
        <f>IFERROR(Q20/N20-1,"-")</f>
        <v>-</v>
      </c>
      <c r="S20" s="147" t="e">
        <f>Q20/J20-1</f>
        <v>#VALUE!</v>
      </c>
    </row>
    <row r="21" spans="1:19" ht="15.75" x14ac:dyDescent="0.25">
      <c r="A21" s="1" t="s">
        <v>0</v>
      </c>
      <c r="B21" s="148" t="s">
        <v>127</v>
      </c>
      <c r="C21" s="149">
        <v>4955278</v>
      </c>
      <c r="D21" s="149">
        <v>5000499</v>
      </c>
      <c r="E21" s="150">
        <f t="shared" si="0"/>
        <v>9.1258250293928533E-3</v>
      </c>
      <c r="F21" s="149">
        <v>4872456</v>
      </c>
      <c r="G21" s="150">
        <f>F21/D21-1</f>
        <v>-2.5606044516757187E-2</v>
      </c>
      <c r="H21" s="149">
        <v>4831573</v>
      </c>
      <c r="I21" s="150">
        <f t="shared" si="4"/>
        <v>-8.3906350308755595E-3</v>
      </c>
      <c r="J21" s="149">
        <v>1565303</v>
      </c>
      <c r="K21" s="150">
        <v>-0.67602621340917335</v>
      </c>
      <c r="L21" s="149">
        <v>2335438</v>
      </c>
      <c r="M21" s="150">
        <f t="shared" si="1"/>
        <v>0.49200378457078275</v>
      </c>
      <c r="N21" s="149">
        <v>4757683</v>
      </c>
      <c r="O21" s="150">
        <f t="shared" si="2"/>
        <v>1.0371694731352319</v>
      </c>
      <c r="P21" s="150">
        <f t="shared" si="5"/>
        <v>-1.5293156079810855E-2</v>
      </c>
      <c r="Q21" s="149">
        <v>4756623</v>
      </c>
      <c r="R21" s="150">
        <v>9.7456408008352202E-2</v>
      </c>
      <c r="S21" s="150">
        <v>7.2683748579263519E-2</v>
      </c>
    </row>
    <row r="22" spans="1:19" ht="6" customHeight="1" x14ac:dyDescent="0.25"/>
    <row r="23" spans="1:19" x14ac:dyDescent="0.25">
      <c r="B23" s="49" t="s">
        <v>109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50"/>
      <c r="Q23" s="146"/>
      <c r="R23" s="49"/>
      <c r="S23" s="49"/>
    </row>
  </sheetData>
  <mergeCells count="9">
    <mergeCell ref="B4:S4"/>
    <mergeCell ref="J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5B96F-E063-47E2-8592-6E2ABA3B9B29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5" t="s">
        <v>135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7" t="s">
        <v>140</v>
      </c>
      <c r="D6" s="328"/>
      <c r="E6" s="328"/>
      <c r="F6" s="328"/>
      <c r="G6" s="328"/>
      <c r="H6" s="328"/>
      <c r="I6" s="328"/>
      <c r="J6" s="328"/>
      <c r="K6" s="328"/>
      <c r="L6" s="328"/>
      <c r="M6" s="329"/>
    </row>
    <row r="7" spans="1:14" ht="22.5" thickTop="1" thickBot="1" x14ac:dyDescent="0.3">
      <c r="B7" s="13"/>
      <c r="C7" s="334">
        <f>2019</f>
        <v>2019</v>
      </c>
      <c r="D7" s="333"/>
      <c r="E7" s="330">
        <v>2020</v>
      </c>
      <c r="F7" s="333"/>
      <c r="G7" s="330">
        <v>2021</v>
      </c>
      <c r="H7" s="333"/>
      <c r="I7" s="330">
        <v>2022</v>
      </c>
      <c r="J7" s="333"/>
      <c r="K7" s="330">
        <v>2023</v>
      </c>
      <c r="L7" s="331"/>
      <c r="M7" s="332"/>
    </row>
    <row r="8" spans="1:14" ht="16.5" thickTop="1" thickBot="1" x14ac:dyDescent="0.3">
      <c r="B8" s="16"/>
      <c r="C8" s="141" t="s">
        <v>141</v>
      </c>
      <c r="D8" s="142" t="str">
        <f>CONCATENATE("var ",RIGHT(2019,2),"/",RIGHT(2018,2))</f>
        <v>var 19/18</v>
      </c>
      <c r="E8" s="143" t="s">
        <v>141</v>
      </c>
      <c r="F8" s="142" t="str">
        <f>CONCATENATE("var ",RIGHT(E7,2),"/",RIGHT(E7-1,2))</f>
        <v>var 20/19</v>
      </c>
      <c r="G8" s="143" t="s">
        <v>141</v>
      </c>
      <c r="H8" s="142" t="str">
        <f>CONCATENATE("var ",RIGHT(G7,2),"/",RIGHT(G7-1,2))</f>
        <v>var 21/20</v>
      </c>
      <c r="I8" s="143" t="s">
        <v>141</v>
      </c>
      <c r="J8" s="142" t="str">
        <f>CONCATENATE("var ",RIGHT(I7,2),"/",RIGHT(I7-1,2))</f>
        <v>var 22/21</v>
      </c>
      <c r="K8" s="143" t="s">
        <v>141</v>
      </c>
      <c r="L8" s="142" t="str">
        <f>CONCATENATE("var ",RIGHT(K7,2),"/",RIGHT(K7-1,2))</f>
        <v>var 23/22</v>
      </c>
      <c r="M8" s="142" t="str">
        <f>CONCATENATE("var ",RIGHT(K7,2),"/",RIGHT(2019,2))</f>
        <v>var 23/19</v>
      </c>
    </row>
    <row r="9" spans="1:14" x14ac:dyDescent="0.25">
      <c r="A9" s="1" t="s">
        <v>144</v>
      </c>
      <c r="B9" s="145" t="s">
        <v>145</v>
      </c>
      <c r="C9" s="146">
        <v>373317</v>
      </c>
      <c r="D9" s="147">
        <v>2.0449053674324036E-2</v>
      </c>
      <c r="E9" s="146">
        <v>386253</v>
      </c>
      <c r="F9" s="147">
        <f t="shared" ref="F9:F21" si="0">IFERROR(E9/C9-1,"-")</f>
        <v>3.4651516003825211E-2</v>
      </c>
      <c r="G9" s="146">
        <v>46362</v>
      </c>
      <c r="H9" s="147">
        <f t="shared" ref="H9:J21" si="1">IFERROR(G9/E9-1,"-")</f>
        <v>-0.87996986431173352</v>
      </c>
      <c r="I9" s="146">
        <v>273717</v>
      </c>
      <c r="J9" s="147">
        <f t="shared" si="1"/>
        <v>4.9039083732367024</v>
      </c>
      <c r="K9" s="146">
        <v>403637</v>
      </c>
      <c r="L9" s="147">
        <f t="shared" ref="L9:L17" si="2">IFERROR(K9/I9-1,"-")</f>
        <v>0.47465082548763871</v>
      </c>
      <c r="M9" s="147">
        <f>K9/C9-1</f>
        <v>8.1217838994741776E-2</v>
      </c>
    </row>
    <row r="10" spans="1:14" x14ac:dyDescent="0.25">
      <c r="A10" s="1" t="s">
        <v>146</v>
      </c>
      <c r="B10" s="145" t="s">
        <v>147</v>
      </c>
      <c r="C10" s="146">
        <v>364413</v>
      </c>
      <c r="D10" s="147">
        <v>-5.5994433301952418E-3</v>
      </c>
      <c r="E10" s="146">
        <v>404607</v>
      </c>
      <c r="F10" s="147">
        <f t="shared" si="0"/>
        <v>0.11029793119345355</v>
      </c>
      <c r="G10" s="146">
        <v>56791</v>
      </c>
      <c r="H10" s="147">
        <f t="shared" si="1"/>
        <v>-0.85963910658985143</v>
      </c>
      <c r="I10" s="146">
        <v>349079</v>
      </c>
      <c r="J10" s="147">
        <f t="shared" si="1"/>
        <v>5.1467309961085386</v>
      </c>
      <c r="K10" s="146">
        <v>411122</v>
      </c>
      <c r="L10" s="147">
        <f>IFERROR(K10/I10-1,"-")</f>
        <v>0.17773340705112606</v>
      </c>
      <c r="M10" s="147">
        <f>IFERROR(K10/C10-1,"-")</f>
        <v>0.12817599811203229</v>
      </c>
    </row>
    <row r="11" spans="1:14" x14ac:dyDescent="0.25">
      <c r="A11" s="1" t="s">
        <v>148</v>
      </c>
      <c r="B11" s="145" t="s">
        <v>149</v>
      </c>
      <c r="C11" s="146">
        <v>430515</v>
      </c>
      <c r="D11" s="147">
        <v>-1.563946908118119E-2</v>
      </c>
      <c r="E11" s="146">
        <v>156456</v>
      </c>
      <c r="F11" s="147">
        <f t="shared" si="0"/>
        <v>-0.63658409114664993</v>
      </c>
      <c r="G11" s="146">
        <v>74197</v>
      </c>
      <c r="H11" s="147">
        <f t="shared" si="1"/>
        <v>-0.52576443217262359</v>
      </c>
      <c r="I11" s="146">
        <v>393667</v>
      </c>
      <c r="J11" s="147">
        <f t="shared" si="1"/>
        <v>4.3056996913621841</v>
      </c>
      <c r="K11" s="146">
        <v>440377</v>
      </c>
      <c r="L11" s="147">
        <f t="shared" si="2"/>
        <v>0.11865358285048022</v>
      </c>
      <c r="M11" s="147">
        <f t="shared" ref="M11:M19" si="3">IFERROR(K11/C11-1,"-")</f>
        <v>2.290744805639755E-2</v>
      </c>
    </row>
    <row r="12" spans="1:14" x14ac:dyDescent="0.25">
      <c r="A12" s="1" t="s">
        <v>150</v>
      </c>
      <c r="B12" s="145" t="s">
        <v>151</v>
      </c>
      <c r="C12" s="146">
        <v>402943</v>
      </c>
      <c r="D12" s="147">
        <v>2.8795016149004926E-2</v>
      </c>
      <c r="E12" s="146">
        <v>0</v>
      </c>
      <c r="F12" s="147">
        <f t="shared" si="0"/>
        <v>-1</v>
      </c>
      <c r="G12" s="146">
        <v>86160</v>
      </c>
      <c r="H12" s="147" t="str">
        <f t="shared" si="1"/>
        <v>-</v>
      </c>
      <c r="I12" s="146">
        <v>425687</v>
      </c>
      <c r="J12" s="147">
        <f t="shared" si="1"/>
        <v>3.9406569173630457</v>
      </c>
      <c r="K12" s="146">
        <v>445687</v>
      </c>
      <c r="L12" s="147">
        <f t="shared" si="2"/>
        <v>4.6982877090444353E-2</v>
      </c>
      <c r="M12" s="147">
        <f t="shared" si="3"/>
        <v>0.10607951993209963</v>
      </c>
    </row>
    <row r="13" spans="1:14" x14ac:dyDescent="0.25">
      <c r="A13" s="1" t="s">
        <v>152</v>
      </c>
      <c r="B13" s="145" t="s">
        <v>153</v>
      </c>
      <c r="C13" s="146">
        <v>387465</v>
      </c>
      <c r="D13" s="147">
        <v>1.9609855452313418E-2</v>
      </c>
      <c r="E13" s="146">
        <v>1066</v>
      </c>
      <c r="F13" s="147">
        <f t="shared" si="0"/>
        <v>-0.99724878376111392</v>
      </c>
      <c r="G13" s="146">
        <v>114793</v>
      </c>
      <c r="H13" s="147">
        <f t="shared" si="1"/>
        <v>106.68574108818011</v>
      </c>
      <c r="I13" s="146">
        <v>379380</v>
      </c>
      <c r="J13" s="147">
        <f t="shared" si="1"/>
        <v>2.3049053513715991</v>
      </c>
      <c r="K13" s="146">
        <v>391272</v>
      </c>
      <c r="L13" s="147">
        <f t="shared" si="2"/>
        <v>3.1345880120196012E-2</v>
      </c>
      <c r="M13" s="147">
        <f t="shared" si="3"/>
        <v>9.8254035848399646E-3</v>
      </c>
    </row>
    <row r="14" spans="1:14" x14ac:dyDescent="0.25">
      <c r="A14" s="1" t="s">
        <v>154</v>
      </c>
      <c r="B14" s="145" t="s">
        <v>155</v>
      </c>
      <c r="C14" s="146">
        <v>406415</v>
      </c>
      <c r="D14" s="147">
        <v>-2.1278696499225758E-2</v>
      </c>
      <c r="E14" s="146">
        <v>4661</v>
      </c>
      <c r="F14" s="147">
        <f t="shared" si="0"/>
        <v>-0.98853142723570731</v>
      </c>
      <c r="G14" s="146">
        <v>142483</v>
      </c>
      <c r="H14" s="147">
        <f t="shared" si="1"/>
        <v>29.56919116069513</v>
      </c>
      <c r="I14" s="146">
        <v>381871</v>
      </c>
      <c r="J14" s="147">
        <f t="shared" si="1"/>
        <v>1.6801162243916816</v>
      </c>
      <c r="K14" s="146">
        <v>433518</v>
      </c>
      <c r="L14" s="147">
        <f t="shared" si="2"/>
        <v>0.13524724317897929</v>
      </c>
      <c r="M14" s="147">
        <f t="shared" si="3"/>
        <v>6.6687991338902464E-2</v>
      </c>
    </row>
    <row r="15" spans="1:14" x14ac:dyDescent="0.25">
      <c r="A15" s="1" t="s">
        <v>156</v>
      </c>
      <c r="B15" s="145" t="s">
        <v>157</v>
      </c>
      <c r="C15" s="146">
        <v>426749</v>
      </c>
      <c r="D15" s="147">
        <v>-3.4118773498984512E-3</v>
      </c>
      <c r="E15" s="146">
        <v>96087</v>
      </c>
      <c r="F15" s="147">
        <f t="shared" si="0"/>
        <v>-0.77483954268199806</v>
      </c>
      <c r="G15" s="146">
        <v>224964</v>
      </c>
      <c r="H15" s="147">
        <f t="shared" si="1"/>
        <v>1.3412532392519281</v>
      </c>
      <c r="I15" s="146">
        <v>455417</v>
      </c>
      <c r="J15" s="147">
        <f t="shared" si="1"/>
        <v>1.0243994594690706</v>
      </c>
      <c r="K15" s="146">
        <v>453884</v>
      </c>
      <c r="L15" s="147">
        <f t="shared" si="2"/>
        <v>-3.366145752134897E-3</v>
      </c>
      <c r="M15" s="147">
        <f t="shared" si="3"/>
        <v>6.3585386257495546E-2</v>
      </c>
    </row>
    <row r="16" spans="1:14" x14ac:dyDescent="0.25">
      <c r="A16" s="1" t="s">
        <v>158</v>
      </c>
      <c r="B16" s="145" t="s">
        <v>159</v>
      </c>
      <c r="C16" s="146">
        <v>446971</v>
      </c>
      <c r="D16" s="147">
        <v>-1.5538757692290739E-2</v>
      </c>
      <c r="E16" s="146">
        <v>152176</v>
      </c>
      <c r="F16" s="147">
        <f t="shared" si="0"/>
        <v>-0.65953943320707609</v>
      </c>
      <c r="G16" s="146">
        <v>286184</v>
      </c>
      <c r="H16" s="147">
        <f t="shared" si="1"/>
        <v>0.88061192303648417</v>
      </c>
      <c r="I16" s="146">
        <v>442299</v>
      </c>
      <c r="J16" s="147">
        <f t="shared" si="1"/>
        <v>0.54550568864786286</v>
      </c>
      <c r="K16" s="146">
        <v>447853</v>
      </c>
      <c r="L16" s="147">
        <f t="shared" si="2"/>
        <v>1.255711633985146E-2</v>
      </c>
      <c r="M16" s="147">
        <f t="shared" si="3"/>
        <v>1.9732823829734514E-3</v>
      </c>
    </row>
    <row r="17" spans="1:14" x14ac:dyDescent="0.25">
      <c r="A17" s="1" t="s">
        <v>160</v>
      </c>
      <c r="B17" s="145" t="s">
        <v>161</v>
      </c>
      <c r="C17" s="146">
        <v>382041</v>
      </c>
      <c r="D17" s="147">
        <v>-4.2877972522021413E-2</v>
      </c>
      <c r="E17" s="146">
        <v>109886</v>
      </c>
      <c r="F17" s="147">
        <f t="shared" si="0"/>
        <v>-0.71237118529163101</v>
      </c>
      <c r="G17" s="146">
        <v>280035</v>
      </c>
      <c r="H17" s="147">
        <f t="shared" si="1"/>
        <v>1.5484138106765193</v>
      </c>
      <c r="I17" s="146">
        <v>390968</v>
      </c>
      <c r="J17" s="147">
        <f t="shared" si="1"/>
        <v>0.39613976824325525</v>
      </c>
      <c r="K17" s="146">
        <v>423998</v>
      </c>
      <c r="L17" s="147">
        <f t="shared" si="2"/>
        <v>8.4482617503222723E-2</v>
      </c>
      <c r="M17" s="147">
        <f t="shared" si="3"/>
        <v>0.10982329121743484</v>
      </c>
    </row>
    <row r="18" spans="1:14" x14ac:dyDescent="0.25">
      <c r="A18" s="1" t="s">
        <v>162</v>
      </c>
      <c r="B18" s="145" t="s">
        <v>163</v>
      </c>
      <c r="C18" s="146">
        <v>420241</v>
      </c>
      <c r="D18" s="147">
        <v>-4.713522240034107E-2</v>
      </c>
      <c r="E18" s="146">
        <v>96220</v>
      </c>
      <c r="F18" s="147">
        <f t="shared" si="0"/>
        <v>-0.7710361435462032</v>
      </c>
      <c r="G18" s="146">
        <v>366988</v>
      </c>
      <c r="H18" s="147">
        <f t="shared" si="1"/>
        <v>2.8140511328206195</v>
      </c>
      <c r="I18" s="146">
        <v>432738</v>
      </c>
      <c r="J18" s="147">
        <f t="shared" si="1"/>
        <v>0.17916117148244637</v>
      </c>
      <c r="K18" s="146">
        <v>471699</v>
      </c>
      <c r="L18" s="147">
        <f>IFERROR(K18/I18-1,"-")</f>
        <v>9.003369244207815E-2</v>
      </c>
      <c r="M18" s="147">
        <f t="shared" si="3"/>
        <v>0.1224487853398406</v>
      </c>
    </row>
    <row r="19" spans="1:14" x14ac:dyDescent="0.25">
      <c r="A19" s="1" t="s">
        <v>164</v>
      </c>
      <c r="B19" s="145" t="s">
        <v>165</v>
      </c>
      <c r="C19" s="146">
        <v>393250</v>
      </c>
      <c r="D19" s="147">
        <v>6.1327404420588039E-3</v>
      </c>
      <c r="E19" s="146">
        <v>71141</v>
      </c>
      <c r="F19" s="147">
        <f t="shared" si="0"/>
        <v>-0.81909472345835987</v>
      </c>
      <c r="G19" s="146">
        <v>342567</v>
      </c>
      <c r="H19" s="147">
        <f t="shared" si="1"/>
        <v>3.8153244964225976</v>
      </c>
      <c r="I19" s="146">
        <v>409402</v>
      </c>
      <c r="J19" s="147">
        <f t="shared" si="1"/>
        <v>0.19510052048212456</v>
      </c>
      <c r="K19" s="146">
        <v>433576</v>
      </c>
      <c r="L19" s="147">
        <f>IFERROR(K19/I19-1,"-")</f>
        <v>5.9047097962393824E-2</v>
      </c>
      <c r="M19" s="147">
        <f t="shared" si="3"/>
        <v>0.1025454545454545</v>
      </c>
    </row>
    <row r="20" spans="1:14" x14ac:dyDescent="0.25">
      <c r="A20" s="1" t="s">
        <v>166</v>
      </c>
      <c r="B20" s="145" t="s">
        <v>167</v>
      </c>
      <c r="C20" s="146">
        <v>397253</v>
      </c>
      <c r="D20" s="147">
        <v>-1.3273819725432623E-2</v>
      </c>
      <c r="E20" s="146">
        <v>86477</v>
      </c>
      <c r="F20" s="147">
        <f t="shared" si="0"/>
        <v>-0.78231253130876288</v>
      </c>
      <c r="G20" s="146">
        <v>313914</v>
      </c>
      <c r="H20" s="147">
        <f t="shared" si="1"/>
        <v>2.630028793783318</v>
      </c>
      <c r="I20" s="146">
        <v>423458</v>
      </c>
      <c r="J20" s="147">
        <f t="shared" si="1"/>
        <v>0.34896181756786882</v>
      </c>
      <c r="K20" s="146"/>
      <c r="L20" s="147"/>
      <c r="M20" s="147"/>
    </row>
    <row r="21" spans="1:14" ht="15.75" x14ac:dyDescent="0.25">
      <c r="A21" s="1" t="s">
        <v>0</v>
      </c>
      <c r="B21" s="148" t="s">
        <v>127</v>
      </c>
      <c r="C21" s="149">
        <v>4831573</v>
      </c>
      <c r="D21" s="150">
        <v>-8.3906350308755595E-3</v>
      </c>
      <c r="E21" s="149">
        <v>1565303</v>
      </c>
      <c r="F21" s="150">
        <f t="shared" si="0"/>
        <v>-0.67602621340917335</v>
      </c>
      <c r="G21" s="149">
        <v>2335438</v>
      </c>
      <c r="H21" s="150">
        <f t="shared" si="1"/>
        <v>0.49200378457078275</v>
      </c>
      <c r="I21" s="149">
        <v>4757683</v>
      </c>
      <c r="J21" s="150">
        <f t="shared" si="1"/>
        <v>1.0371694731352319</v>
      </c>
      <c r="K21" s="149">
        <v>4756623</v>
      </c>
      <c r="L21" s="150">
        <v>9.7456408008352202E-2</v>
      </c>
      <c r="M21" s="150">
        <v>7.2683748579263519E-2</v>
      </c>
    </row>
    <row r="22" spans="1:14" ht="6" customHeight="1" x14ac:dyDescent="0.25"/>
    <row r="23" spans="1:14" x14ac:dyDescent="0.25">
      <c r="B23" s="49" t="s">
        <v>109</v>
      </c>
      <c r="C23" s="49"/>
      <c r="D23" s="49"/>
      <c r="E23" s="49"/>
      <c r="F23" s="49"/>
      <c r="G23" s="49"/>
      <c r="H23" s="49"/>
      <c r="I23" s="49"/>
      <c r="J23" s="49"/>
      <c r="K23" s="146"/>
      <c r="L23" s="49"/>
      <c r="M23" s="49"/>
    </row>
    <row r="24" spans="1:14" x14ac:dyDescent="0.25">
      <c r="I24" s="144"/>
      <c r="L24" s="123"/>
    </row>
    <row r="26" spans="1:14" ht="48.75" customHeight="1" thickBot="1" x14ac:dyDescent="0.3">
      <c r="B26" s="315" t="s">
        <v>260</v>
      </c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3" t="s">
        <v>171</v>
      </c>
      <c r="C28" s="327" t="s">
        <v>261</v>
      </c>
      <c r="D28" s="328"/>
      <c r="E28" s="328"/>
      <c r="F28" s="328"/>
      <c r="G28" s="328"/>
      <c r="H28" s="328"/>
      <c r="I28" s="328"/>
      <c r="J28" s="328"/>
      <c r="K28" s="328"/>
      <c r="L28" s="328"/>
      <c r="M28" s="329"/>
    </row>
    <row r="29" spans="1:14" ht="22.5" thickTop="1" thickBot="1" x14ac:dyDescent="0.3">
      <c r="B29" s="13"/>
      <c r="C29" s="334">
        <f>2019</f>
        <v>2019</v>
      </c>
      <c r="D29" s="333"/>
      <c r="E29" s="330">
        <v>2020</v>
      </c>
      <c r="F29" s="333"/>
      <c r="G29" s="330">
        <v>2021</v>
      </c>
      <c r="H29" s="333"/>
      <c r="I29" s="330">
        <v>2022</v>
      </c>
      <c r="J29" s="333"/>
      <c r="K29" s="330">
        <v>2023</v>
      </c>
      <c r="L29" s="331"/>
      <c r="M29" s="332"/>
    </row>
    <row r="30" spans="1:14" ht="16.5" thickTop="1" thickBot="1" x14ac:dyDescent="0.3">
      <c r="B30" s="16"/>
      <c r="C30" s="141" t="s">
        <v>141</v>
      </c>
      <c r="D30" s="142" t="str">
        <f>CONCATENATE("var ",RIGHT(2019,2),"/",RIGHT(2018,2))</f>
        <v>var 19/18</v>
      </c>
      <c r="E30" s="143" t="s">
        <v>141</v>
      </c>
      <c r="F30" s="142" t="str">
        <f>CONCATENATE("var ",RIGHT(E29,2),"/",RIGHT(E29-1,2))</f>
        <v>var 20/19</v>
      </c>
      <c r="G30" s="143" t="s">
        <v>141</v>
      </c>
      <c r="H30" s="142" t="str">
        <f>CONCATENATE("var ",RIGHT(G29,2),"/",RIGHT(G29-1,2))</f>
        <v>var 21/20</v>
      </c>
      <c r="I30" s="143" t="s">
        <v>141</v>
      </c>
      <c r="J30" s="142" t="str">
        <f>CONCATENATE("var ",RIGHT(I29,2),"/",RIGHT(I29-1,2))</f>
        <v>var 22/21</v>
      </c>
      <c r="K30" s="143" t="s">
        <v>141</v>
      </c>
      <c r="L30" s="142" t="str">
        <f>CONCATENATE("var ",RIGHT(K29,2),"/",RIGHT(K29-1,2))</f>
        <v>var 23/22</v>
      </c>
      <c r="M30" s="142" t="str">
        <f>CONCATENATE("var ",RIGHT(K29,2),"/",RIGHT(2019,2))</f>
        <v>var 23/19</v>
      </c>
    </row>
    <row r="31" spans="1:14" x14ac:dyDescent="0.25">
      <c r="B31" s="145" t="s">
        <v>145</v>
      </c>
      <c r="C31" s="146">
        <v>276086</v>
      </c>
      <c r="D31" s="147">
        <v>3.9683974272071376E-2</v>
      </c>
      <c r="E31" s="146">
        <v>293229</v>
      </c>
      <c r="F31" s="147">
        <f t="shared" ref="F31:F43" si="4">IFERROR(E31/C31-1,"-")</f>
        <v>6.2092971030765831E-2</v>
      </c>
      <c r="G31" s="146">
        <v>35671</v>
      </c>
      <c r="H31" s="147">
        <f t="shared" ref="H31:J43" si="5">IFERROR(G31/E31-1,"-")</f>
        <v>-0.87835104986205326</v>
      </c>
      <c r="I31" s="146">
        <v>211722</v>
      </c>
      <c r="J31" s="147">
        <f t="shared" si="5"/>
        <v>4.9354097165764905</v>
      </c>
      <c r="K31" s="146">
        <v>323159</v>
      </c>
      <c r="L31" s="147">
        <f t="shared" ref="L31:L39" si="6">IFERROR(K31/I31-1,"-")</f>
        <v>0.52633642228960609</v>
      </c>
      <c r="M31" s="147">
        <f>K31/C31-1</f>
        <v>0.1705012206341503</v>
      </c>
    </row>
    <row r="32" spans="1:14" x14ac:dyDescent="0.25">
      <c r="B32" s="145" t="s">
        <v>147</v>
      </c>
      <c r="C32" s="146">
        <v>270304</v>
      </c>
      <c r="D32" s="147">
        <v>5.3970013353021873E-3</v>
      </c>
      <c r="E32" s="146">
        <v>311807</v>
      </c>
      <c r="F32" s="147">
        <f t="shared" si="4"/>
        <v>0.15354193796614179</v>
      </c>
      <c r="G32" s="146">
        <v>43424</v>
      </c>
      <c r="H32" s="147">
        <f t="shared" si="5"/>
        <v>-0.86073436452677454</v>
      </c>
      <c r="I32" s="146">
        <v>279945</v>
      </c>
      <c r="J32" s="147">
        <f t="shared" si="5"/>
        <v>5.4467805821665438</v>
      </c>
      <c r="K32" s="146">
        <v>327297</v>
      </c>
      <c r="L32" s="147">
        <f t="shared" si="6"/>
        <v>0.16914751111825543</v>
      </c>
      <c r="M32" s="147">
        <f>IFERROR(K32/C32-1,"-")</f>
        <v>0.21084778619628275</v>
      </c>
    </row>
    <row r="33" spans="2:14" x14ac:dyDescent="0.25">
      <c r="B33" s="145" t="s">
        <v>149</v>
      </c>
      <c r="C33" s="146">
        <v>313846</v>
      </c>
      <c r="D33" s="147">
        <v>-7.3190789473683848E-3</v>
      </c>
      <c r="E33" s="146">
        <v>119555</v>
      </c>
      <c r="F33" s="147">
        <f t="shared" si="4"/>
        <v>-0.6190647642474334</v>
      </c>
      <c r="G33" s="146">
        <v>56792</v>
      </c>
      <c r="H33" s="147">
        <f t="shared" si="5"/>
        <v>-0.52497177031491782</v>
      </c>
      <c r="I33" s="146">
        <v>315116</v>
      </c>
      <c r="J33" s="147">
        <f t="shared" si="5"/>
        <v>4.5485983941400194</v>
      </c>
      <c r="K33" s="146">
        <v>343050</v>
      </c>
      <c r="L33" s="147">
        <f t="shared" si="6"/>
        <v>8.8646720572741478E-2</v>
      </c>
      <c r="M33" s="147">
        <f t="shared" ref="M33:M41" si="7">IFERROR(K33/C33-1,"-")</f>
        <v>9.3052006398042453E-2</v>
      </c>
    </row>
    <row r="34" spans="2:14" x14ac:dyDescent="0.25">
      <c r="B34" s="145" t="s">
        <v>151</v>
      </c>
      <c r="C34" s="146">
        <v>293476</v>
      </c>
      <c r="D34" s="147">
        <v>9.3757523645743301E-3</v>
      </c>
      <c r="E34" s="146">
        <v>0</v>
      </c>
      <c r="F34" s="147">
        <f t="shared" si="4"/>
        <v>-1</v>
      </c>
      <c r="G34" s="146">
        <v>64473</v>
      </c>
      <c r="H34" s="147" t="str">
        <f t="shared" si="5"/>
        <v>-</v>
      </c>
      <c r="I34" s="146">
        <v>337375</v>
      </c>
      <c r="J34" s="147">
        <f t="shared" si="5"/>
        <v>4.2328106339087679</v>
      </c>
      <c r="K34" s="146">
        <v>349241</v>
      </c>
      <c r="L34" s="147">
        <f t="shared" si="6"/>
        <v>3.5171545016672745E-2</v>
      </c>
      <c r="M34" s="147">
        <f t="shared" si="7"/>
        <v>0.19001553789747705</v>
      </c>
    </row>
    <row r="35" spans="2:14" x14ac:dyDescent="0.25">
      <c r="B35" s="145" t="s">
        <v>153</v>
      </c>
      <c r="C35" s="146">
        <v>283721</v>
      </c>
      <c r="D35" s="147">
        <v>3.6542053429928778E-3</v>
      </c>
      <c r="E35" s="146">
        <v>0</v>
      </c>
      <c r="F35" s="147">
        <f t="shared" si="4"/>
        <v>-1</v>
      </c>
      <c r="G35" s="146">
        <v>88479</v>
      </c>
      <c r="H35" s="147" t="str">
        <f t="shared" si="5"/>
        <v>-</v>
      </c>
      <c r="I35" s="146">
        <v>305518</v>
      </c>
      <c r="J35" s="147">
        <f t="shared" si="5"/>
        <v>2.4530001469275193</v>
      </c>
      <c r="K35" s="146">
        <v>311677</v>
      </c>
      <c r="L35" s="147">
        <f t="shared" si="6"/>
        <v>2.0159205022290072E-2</v>
      </c>
      <c r="M35" s="147">
        <f t="shared" si="7"/>
        <v>9.8533418393421668E-2</v>
      </c>
    </row>
    <row r="36" spans="2:14" x14ac:dyDescent="0.25">
      <c r="B36" s="145" t="s">
        <v>155</v>
      </c>
      <c r="C36" s="146">
        <v>293679</v>
      </c>
      <c r="D36" s="147">
        <v>-6.6565870785091352E-3</v>
      </c>
      <c r="E36" s="146">
        <v>0</v>
      </c>
      <c r="F36" s="147">
        <f t="shared" si="4"/>
        <v>-1</v>
      </c>
      <c r="G36" s="146">
        <v>111793</v>
      </c>
      <c r="H36" s="147" t="str">
        <f t="shared" si="5"/>
        <v>-</v>
      </c>
      <c r="I36" s="146">
        <v>305537</v>
      </c>
      <c r="J36" s="147">
        <f t="shared" si="5"/>
        <v>1.7330602094943335</v>
      </c>
      <c r="K36" s="146">
        <v>340000</v>
      </c>
      <c r="L36" s="147">
        <f t="shared" si="6"/>
        <v>0.11279484972360132</v>
      </c>
      <c r="M36" s="147">
        <f t="shared" si="7"/>
        <v>0.15772663350120375</v>
      </c>
    </row>
    <row r="37" spans="2:14" x14ac:dyDescent="0.25">
      <c r="B37" s="145" t="s">
        <v>157</v>
      </c>
      <c r="C37" s="146">
        <v>309509</v>
      </c>
      <c r="D37" s="147">
        <v>1.6006145099184854E-2</v>
      </c>
      <c r="E37" s="146">
        <v>70284</v>
      </c>
      <c r="F37" s="147">
        <f t="shared" si="4"/>
        <v>-0.77291775037236399</v>
      </c>
      <c r="G37" s="146">
        <v>177784</v>
      </c>
      <c r="H37" s="147">
        <f t="shared" si="5"/>
        <v>1.529508849809345</v>
      </c>
      <c r="I37" s="146">
        <v>355886</v>
      </c>
      <c r="J37" s="147">
        <f t="shared" si="5"/>
        <v>1.001788687395941</v>
      </c>
      <c r="K37" s="146">
        <v>358994</v>
      </c>
      <c r="L37" s="147">
        <f t="shared" si="6"/>
        <v>8.7331336439195884E-3</v>
      </c>
      <c r="M37" s="147">
        <f t="shared" si="7"/>
        <v>0.15988226513607029</v>
      </c>
    </row>
    <row r="38" spans="2:14" x14ac:dyDescent="0.25">
      <c r="B38" s="145" t="s">
        <v>159</v>
      </c>
      <c r="C38" s="146">
        <v>325829</v>
      </c>
      <c r="D38" s="147">
        <v>2.1602877039182955E-2</v>
      </c>
      <c r="E38" s="146">
        <v>120031</v>
      </c>
      <c r="F38" s="147">
        <f t="shared" si="4"/>
        <v>-0.63161351506465047</v>
      </c>
      <c r="G38" s="146">
        <v>230328</v>
      </c>
      <c r="H38" s="147">
        <f t="shared" si="5"/>
        <v>0.91890428306020944</v>
      </c>
      <c r="I38" s="146">
        <v>347304</v>
      </c>
      <c r="J38" s="147">
        <f t="shared" si="5"/>
        <v>0.50786704178389086</v>
      </c>
      <c r="K38" s="146">
        <v>346742</v>
      </c>
      <c r="L38" s="147">
        <f t="shared" si="6"/>
        <v>-1.6181788865086144E-3</v>
      </c>
      <c r="M38" s="147">
        <f t="shared" si="7"/>
        <v>6.4183973802209193E-2</v>
      </c>
    </row>
    <row r="39" spans="2:14" x14ac:dyDescent="0.25">
      <c r="B39" s="145" t="s">
        <v>161</v>
      </c>
      <c r="C39" s="146">
        <v>286586</v>
      </c>
      <c r="D39" s="147">
        <v>-1.4914496863452809E-2</v>
      </c>
      <c r="E39" s="146">
        <v>87408</v>
      </c>
      <c r="F39" s="147">
        <f t="shared" si="4"/>
        <v>-0.69500254722840615</v>
      </c>
      <c r="G39" s="146">
        <v>229668</v>
      </c>
      <c r="H39" s="147">
        <f t="shared" si="5"/>
        <v>1.6275398132894012</v>
      </c>
      <c r="I39" s="146">
        <v>311856</v>
      </c>
      <c r="J39" s="147">
        <f t="shared" si="5"/>
        <v>0.35785568733998652</v>
      </c>
      <c r="K39" s="146">
        <v>334033</v>
      </c>
      <c r="L39" s="147">
        <f t="shared" si="6"/>
        <v>7.1112949566466632E-2</v>
      </c>
      <c r="M39" s="147">
        <f t="shared" si="7"/>
        <v>0.16555937833669465</v>
      </c>
    </row>
    <row r="40" spans="2:14" x14ac:dyDescent="0.25">
      <c r="B40" s="145" t="s">
        <v>163</v>
      </c>
      <c r="C40" s="146">
        <v>320464</v>
      </c>
      <c r="D40" s="147">
        <v>-4.674363059797737E-3</v>
      </c>
      <c r="E40" s="146">
        <v>72715</v>
      </c>
      <c r="F40" s="147">
        <f t="shared" si="4"/>
        <v>-0.77309463777522591</v>
      </c>
      <c r="G40" s="146">
        <v>297544</v>
      </c>
      <c r="H40" s="147">
        <f t="shared" si="5"/>
        <v>3.0919205115863306</v>
      </c>
      <c r="I40" s="146">
        <v>345763</v>
      </c>
      <c r="J40" s="147">
        <f t="shared" si="5"/>
        <v>0.16205670421853569</v>
      </c>
      <c r="K40" s="146">
        <v>376210</v>
      </c>
      <c r="L40" s="147">
        <f>IFERROR(K40/I40-1,"-")</f>
        <v>8.8057426618811219E-2</v>
      </c>
      <c r="M40" s="147">
        <f t="shared" si="7"/>
        <v>0.17395401667582</v>
      </c>
    </row>
    <row r="41" spans="2:14" x14ac:dyDescent="0.25">
      <c r="B41" s="145" t="s">
        <v>165</v>
      </c>
      <c r="C41" s="146">
        <v>296638</v>
      </c>
      <c r="D41" s="147">
        <v>3.272187968903939E-2</v>
      </c>
      <c r="E41" s="146">
        <v>53376</v>
      </c>
      <c r="F41" s="147">
        <f t="shared" si="4"/>
        <v>-0.82006351175506853</v>
      </c>
      <c r="G41" s="146">
        <v>274669</v>
      </c>
      <c r="H41" s="147">
        <f t="shared" si="5"/>
        <v>4.1459270083932855</v>
      </c>
      <c r="I41" s="146">
        <v>324591</v>
      </c>
      <c r="J41" s="147">
        <f t="shared" si="5"/>
        <v>0.18175331034809172</v>
      </c>
      <c r="K41" s="146">
        <v>342786</v>
      </c>
      <c r="L41" s="147">
        <f>IFERROR(K41/I41-1,"-")</f>
        <v>5.6055158645803571E-2</v>
      </c>
      <c r="M41" s="147">
        <f t="shared" si="7"/>
        <v>0.15557008879509704</v>
      </c>
    </row>
    <row r="42" spans="2:14" x14ac:dyDescent="0.25">
      <c r="B42" s="145" t="s">
        <v>167</v>
      </c>
      <c r="C42" s="146">
        <v>298050</v>
      </c>
      <c r="D42" s="147">
        <v>2.2221002774624354E-2</v>
      </c>
      <c r="E42" s="146">
        <v>67414</v>
      </c>
      <c r="F42" s="147">
        <f t="shared" si="4"/>
        <v>-0.77381647374601581</v>
      </c>
      <c r="G42" s="146">
        <v>247406</v>
      </c>
      <c r="H42" s="147">
        <f t="shared" si="5"/>
        <v>2.669949862046459</v>
      </c>
      <c r="I42" s="146">
        <v>336260</v>
      </c>
      <c r="J42" s="147">
        <f t="shared" si="5"/>
        <v>0.35914246218765911</v>
      </c>
      <c r="K42" s="146"/>
      <c r="L42" s="147"/>
      <c r="M42" s="147"/>
    </row>
    <row r="43" spans="2:14" ht="15.75" x14ac:dyDescent="0.25">
      <c r="B43" s="148" t="s">
        <v>127</v>
      </c>
      <c r="C43" s="149">
        <v>3568188</v>
      </c>
      <c r="D43" s="150">
        <v>9.4106744080915128E-3</v>
      </c>
      <c r="E43" s="149">
        <v>1200286</v>
      </c>
      <c r="F43" s="150">
        <f t="shared" si="4"/>
        <v>-0.66361469743186174</v>
      </c>
      <c r="G43" s="149">
        <v>1858031</v>
      </c>
      <c r="H43" s="150">
        <f t="shared" si="5"/>
        <v>0.54799022899542282</v>
      </c>
      <c r="I43" s="149">
        <v>3776873</v>
      </c>
      <c r="J43" s="150">
        <f t="shared" si="5"/>
        <v>1.0327287327283559</v>
      </c>
      <c r="K43" s="149">
        <v>3753189</v>
      </c>
      <c r="L43" s="150">
        <v>9.0848927211517161E-2</v>
      </c>
      <c r="M43" s="150">
        <v>0.14771578447148093</v>
      </c>
    </row>
    <row r="44" spans="2:14" ht="6" customHeight="1" x14ac:dyDescent="0.25"/>
    <row r="45" spans="2:14" x14ac:dyDescent="0.25">
      <c r="B45" s="49" t="s">
        <v>109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2:14" x14ac:dyDescent="0.25">
      <c r="I46" s="123"/>
    </row>
    <row r="48" spans="2:14" ht="48.75" customHeight="1" thickBot="1" x14ac:dyDescent="0.3">
      <c r="B48" s="315" t="s">
        <v>262</v>
      </c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7" t="s">
        <v>111</v>
      </c>
      <c r="D50" s="328"/>
      <c r="E50" s="328"/>
      <c r="F50" s="328"/>
      <c r="G50" s="328"/>
      <c r="H50" s="328"/>
      <c r="I50" s="328"/>
      <c r="J50" s="328"/>
      <c r="K50" s="328"/>
      <c r="L50" s="328"/>
      <c r="M50" s="329"/>
    </row>
    <row r="51" spans="1:14" ht="22.5" thickTop="1" thickBot="1" x14ac:dyDescent="0.3">
      <c r="B51" s="13"/>
      <c r="C51" s="334">
        <f>2019</f>
        <v>2019</v>
      </c>
      <c r="D51" s="333"/>
      <c r="E51" s="330">
        <v>2020</v>
      </c>
      <c r="F51" s="333"/>
      <c r="G51" s="330">
        <v>2021</v>
      </c>
      <c r="H51" s="333"/>
      <c r="I51" s="330">
        <v>2022</v>
      </c>
      <c r="J51" s="333"/>
      <c r="K51" s="330">
        <v>2023</v>
      </c>
      <c r="L51" s="331"/>
      <c r="M51" s="332"/>
    </row>
    <row r="52" spans="1:14" ht="16.5" thickTop="1" thickBot="1" x14ac:dyDescent="0.3">
      <c r="B52" s="16"/>
      <c r="C52" s="141" t="s">
        <v>141</v>
      </c>
      <c r="D52" s="142" t="str">
        <f>CONCATENATE("var ",RIGHT(2019,2),"/",RIGHT(2018,2))</f>
        <v>var 19/18</v>
      </c>
      <c r="E52" s="143" t="s">
        <v>141</v>
      </c>
      <c r="F52" s="142" t="str">
        <f>CONCATENATE("var ",RIGHT(E51,2),"/",RIGHT(E51-1,2))</f>
        <v>var 20/19</v>
      </c>
      <c r="G52" s="143" t="s">
        <v>141</v>
      </c>
      <c r="H52" s="142" t="str">
        <f>CONCATENATE("var ",RIGHT(G51,2),"/",RIGHT(G51-1,2))</f>
        <v>var 21/20</v>
      </c>
      <c r="I52" s="143" t="s">
        <v>141</v>
      </c>
      <c r="J52" s="142" t="str">
        <f>CONCATENATE("var ",RIGHT(I51,2),"/",RIGHT(I51-1,2))</f>
        <v>var 22/21</v>
      </c>
      <c r="K52" s="143" t="s">
        <v>141</v>
      </c>
      <c r="L52" s="142" t="str">
        <f>CONCATENATE("var ",RIGHT(K51,2),"/",RIGHT(K51-1,2))</f>
        <v>var 23/22</v>
      </c>
      <c r="M52" s="142" t="str">
        <f>CONCATENATE("var ",RIGHT(K51,2),"/",RIGHT(2019,2))</f>
        <v>var 23/19</v>
      </c>
    </row>
    <row r="53" spans="1:14" x14ac:dyDescent="0.25">
      <c r="A53" s="1">
        <v>1</v>
      </c>
      <c r="B53" s="145" t="s">
        <v>145</v>
      </c>
      <c r="C53" s="146">
        <v>44446</v>
      </c>
      <c r="D53" s="147">
        <v>0.19286097691894799</v>
      </c>
      <c r="E53" s="146">
        <v>56020</v>
      </c>
      <c r="F53" s="147">
        <f t="shared" ref="F53:F65" si="8">IFERROR(E53/C53-1,"-")</f>
        <v>0.26040588579399726</v>
      </c>
      <c r="G53" s="146">
        <v>6298</v>
      </c>
      <c r="H53" s="147">
        <f t="shared" ref="H53:J65" si="9">IFERROR(G53/E53-1,"-")</f>
        <v>-0.8875758657622278</v>
      </c>
      <c r="I53" s="146">
        <v>48711</v>
      </c>
      <c r="J53" s="147">
        <f t="shared" si="9"/>
        <v>6.7343601143220067</v>
      </c>
      <c r="K53" s="146">
        <v>60660</v>
      </c>
      <c r="L53" s="147">
        <f t="shared" ref="L53:L63" si="10">IFERROR(K53/I53-1,"-")</f>
        <v>0.24530393545605711</v>
      </c>
      <c r="M53" s="147">
        <f>K53/C53-1</f>
        <v>0.36480223192188266</v>
      </c>
    </row>
    <row r="54" spans="1:14" x14ac:dyDescent="0.25">
      <c r="A54" s="1">
        <v>2</v>
      </c>
      <c r="B54" s="145" t="s">
        <v>147</v>
      </c>
      <c r="C54" s="146">
        <v>46135</v>
      </c>
      <c r="D54" s="147">
        <v>0.10834834834834828</v>
      </c>
      <c r="E54" s="146">
        <v>61080</v>
      </c>
      <c r="F54" s="147">
        <f t="shared" si="8"/>
        <v>0.32394060908204181</v>
      </c>
      <c r="G54" s="146">
        <v>8069</v>
      </c>
      <c r="H54" s="147">
        <f t="shared" si="9"/>
        <v>-0.86789456450556646</v>
      </c>
      <c r="I54" s="146">
        <v>61135</v>
      </c>
      <c r="J54" s="147">
        <f t="shared" si="9"/>
        <v>6.5765274507373901</v>
      </c>
      <c r="K54" s="146">
        <v>66108</v>
      </c>
      <c r="L54" s="147">
        <f t="shared" si="10"/>
        <v>8.1344565306289418E-2</v>
      </c>
      <c r="M54" s="147">
        <f>IFERROR(K54/C54-1,"-")</f>
        <v>0.43292511108702714</v>
      </c>
    </row>
    <row r="55" spans="1:14" x14ac:dyDescent="0.25">
      <c r="A55" s="1">
        <v>3</v>
      </c>
      <c r="B55" s="145" t="s">
        <v>149</v>
      </c>
      <c r="C55" s="146">
        <v>52850</v>
      </c>
      <c r="D55" s="147">
        <v>6.8691484844195516E-2</v>
      </c>
      <c r="E55" s="146">
        <v>19976</v>
      </c>
      <c r="F55" s="147">
        <f t="shared" si="8"/>
        <v>-0.62202459791863762</v>
      </c>
      <c r="G55" s="146">
        <v>13156</v>
      </c>
      <c r="H55" s="147">
        <f t="shared" si="9"/>
        <v>-0.34140969162995594</v>
      </c>
      <c r="I55" s="146">
        <v>62463</v>
      </c>
      <c r="J55" s="147">
        <f t="shared" si="9"/>
        <v>3.7478716935238676</v>
      </c>
      <c r="K55" s="146">
        <v>63992</v>
      </c>
      <c r="L55" s="147">
        <f t="shared" si="10"/>
        <v>2.4478491266829883E-2</v>
      </c>
      <c r="M55" s="147">
        <f t="shared" ref="M55:M63" si="11">IFERROR(K55/C55-1,"-")</f>
        <v>0.21082308420056761</v>
      </c>
    </row>
    <row r="56" spans="1:14" x14ac:dyDescent="0.25">
      <c r="A56" s="1">
        <v>4</v>
      </c>
      <c r="B56" s="145" t="s">
        <v>151</v>
      </c>
      <c r="C56" s="146">
        <v>50747</v>
      </c>
      <c r="D56" s="147">
        <v>7.6242789277231049E-2</v>
      </c>
      <c r="E56" s="146" t="s">
        <v>543</v>
      </c>
      <c r="F56" s="147" t="str">
        <f t="shared" si="8"/>
        <v>-</v>
      </c>
      <c r="G56" s="146">
        <v>18016</v>
      </c>
      <c r="H56" s="147" t="str">
        <f t="shared" si="9"/>
        <v>-</v>
      </c>
      <c r="I56" s="146">
        <v>72188</v>
      </c>
      <c r="J56" s="147">
        <f t="shared" si="9"/>
        <v>3.0068827708703374</v>
      </c>
      <c r="K56" s="146">
        <v>65295</v>
      </c>
      <c r="L56" s="147">
        <f t="shared" si="10"/>
        <v>-9.5486784507120337E-2</v>
      </c>
      <c r="M56" s="147">
        <f t="shared" si="11"/>
        <v>0.28667704494846991</v>
      </c>
    </row>
    <row r="57" spans="1:14" x14ac:dyDescent="0.25">
      <c r="A57" s="1">
        <v>5</v>
      </c>
      <c r="B57" s="145" t="s">
        <v>153</v>
      </c>
      <c r="C57" s="146">
        <v>47042</v>
      </c>
      <c r="D57" s="147">
        <v>9.5554158224457897E-2</v>
      </c>
      <c r="E57" s="146" t="s">
        <v>543</v>
      </c>
      <c r="F57" s="147" t="str">
        <f t="shared" si="8"/>
        <v>-</v>
      </c>
      <c r="G57" s="146">
        <v>22764</v>
      </c>
      <c r="H57" s="147" t="str">
        <f t="shared" si="9"/>
        <v>-</v>
      </c>
      <c r="I57" s="146">
        <v>62414</v>
      </c>
      <c r="J57" s="147">
        <f t="shared" si="9"/>
        <v>1.7417852749956073</v>
      </c>
      <c r="K57" s="146">
        <v>48965</v>
      </c>
      <c r="L57" s="147">
        <f t="shared" si="10"/>
        <v>-0.21548050116960937</v>
      </c>
      <c r="M57" s="147">
        <f t="shared" si="11"/>
        <v>4.0878364015135338E-2</v>
      </c>
    </row>
    <row r="58" spans="1:14" x14ac:dyDescent="0.25">
      <c r="A58" s="1">
        <v>6</v>
      </c>
      <c r="B58" s="145" t="s">
        <v>155</v>
      </c>
      <c r="C58" s="146">
        <v>46916</v>
      </c>
      <c r="D58" s="147">
        <v>7.1924693840248688E-2</v>
      </c>
      <c r="E58" s="146">
        <v>0</v>
      </c>
      <c r="F58" s="147">
        <f t="shared" si="8"/>
        <v>-1</v>
      </c>
      <c r="G58" s="146">
        <v>31220</v>
      </c>
      <c r="H58" s="147" t="str">
        <f t="shared" si="9"/>
        <v>-</v>
      </c>
      <c r="I58" s="146">
        <v>56978</v>
      </c>
      <c r="J58" s="147">
        <f t="shared" si="9"/>
        <v>0.82504804612427929</v>
      </c>
      <c r="K58" s="146">
        <v>67278</v>
      </c>
      <c r="L58" s="147">
        <f t="shared" si="10"/>
        <v>0.18077152585208323</v>
      </c>
      <c r="M58" s="147">
        <f t="shared" si="11"/>
        <v>0.4340097194986785</v>
      </c>
    </row>
    <row r="59" spans="1:14" x14ac:dyDescent="0.25">
      <c r="A59" s="1">
        <v>7</v>
      </c>
      <c r="B59" s="145" t="s">
        <v>157</v>
      </c>
      <c r="C59" s="146">
        <v>53890</v>
      </c>
      <c r="D59" s="147">
        <v>0.13407268671478767</v>
      </c>
      <c r="E59" s="146">
        <v>0</v>
      </c>
      <c r="F59" s="147">
        <f t="shared" si="8"/>
        <v>-1</v>
      </c>
      <c r="G59" s="146">
        <v>41300</v>
      </c>
      <c r="H59" s="147" t="str">
        <f t="shared" si="9"/>
        <v>-</v>
      </c>
      <c r="I59" s="146">
        <v>79160</v>
      </c>
      <c r="J59" s="147">
        <f t="shared" si="9"/>
        <v>0.91670702179176766</v>
      </c>
      <c r="K59" s="146">
        <v>72567</v>
      </c>
      <c r="L59" s="147">
        <f t="shared" si="10"/>
        <v>-8.3287013643254193E-2</v>
      </c>
      <c r="M59" s="147">
        <f t="shared" si="11"/>
        <v>0.34657635925032482</v>
      </c>
    </row>
    <row r="60" spans="1:14" x14ac:dyDescent="0.25">
      <c r="A60" s="1">
        <v>8</v>
      </c>
      <c r="B60" s="145" t="s">
        <v>159</v>
      </c>
      <c r="C60" s="146">
        <v>53585</v>
      </c>
      <c r="D60" s="147">
        <v>1.1782254866788744E-2</v>
      </c>
      <c r="E60" s="146">
        <v>0</v>
      </c>
      <c r="F60" s="147">
        <f t="shared" si="8"/>
        <v>-1</v>
      </c>
      <c r="G60" s="146">
        <v>50599</v>
      </c>
      <c r="H60" s="147" t="str">
        <f t="shared" si="9"/>
        <v>-</v>
      </c>
      <c r="I60" s="146">
        <v>72192</v>
      </c>
      <c r="J60" s="147">
        <f t="shared" si="9"/>
        <v>0.42674756418111026</v>
      </c>
      <c r="K60" s="146">
        <v>60153</v>
      </c>
      <c r="L60" s="147">
        <f t="shared" si="10"/>
        <v>-0.16676363031914898</v>
      </c>
      <c r="M60" s="147">
        <f t="shared" si="11"/>
        <v>0.12257161519081827</v>
      </c>
    </row>
    <row r="61" spans="1:14" x14ac:dyDescent="0.25">
      <c r="A61" s="1">
        <v>9</v>
      </c>
      <c r="B61" s="145" t="s">
        <v>161</v>
      </c>
      <c r="C61" s="146">
        <v>47338</v>
      </c>
      <c r="D61" s="147">
        <v>-2.5906948988620671E-2</v>
      </c>
      <c r="E61" s="146">
        <v>0</v>
      </c>
      <c r="F61" s="147">
        <f t="shared" si="8"/>
        <v>-1</v>
      </c>
      <c r="G61" s="146">
        <v>51246</v>
      </c>
      <c r="H61" s="147" t="str">
        <f t="shared" si="9"/>
        <v>-</v>
      </c>
      <c r="I61" s="146">
        <v>61301</v>
      </c>
      <c r="J61" s="147">
        <f t="shared" si="9"/>
        <v>0.19621043593646337</v>
      </c>
      <c r="K61" s="146">
        <v>68356</v>
      </c>
      <c r="L61" s="147">
        <f t="shared" si="10"/>
        <v>0.11508784522275328</v>
      </c>
      <c r="M61" s="147">
        <f t="shared" si="11"/>
        <v>0.443998479023195</v>
      </c>
    </row>
    <row r="62" spans="1:14" x14ac:dyDescent="0.25">
      <c r="A62" s="1">
        <v>10</v>
      </c>
      <c r="B62" s="145" t="s">
        <v>163</v>
      </c>
      <c r="C62" s="146">
        <v>56134</v>
      </c>
      <c r="D62" s="147">
        <v>-1.6469846164628432E-2</v>
      </c>
      <c r="E62" s="146">
        <v>0</v>
      </c>
      <c r="F62" s="147">
        <f t="shared" si="8"/>
        <v>-1</v>
      </c>
      <c r="G62" s="146">
        <v>70305</v>
      </c>
      <c r="H62" s="147" t="str">
        <f t="shared" si="9"/>
        <v>-</v>
      </c>
      <c r="I62" s="146">
        <v>75078</v>
      </c>
      <c r="J62" s="147">
        <f t="shared" si="9"/>
        <v>6.7889908256880682E-2</v>
      </c>
      <c r="K62" s="146">
        <v>78310</v>
      </c>
      <c r="L62" s="147">
        <f t="shared" si="10"/>
        <v>4.3048562827992187E-2</v>
      </c>
      <c r="M62" s="147">
        <f t="shared" si="11"/>
        <v>0.3950546905618697</v>
      </c>
    </row>
    <row r="63" spans="1:14" x14ac:dyDescent="0.25">
      <c r="A63" s="1">
        <v>11</v>
      </c>
      <c r="B63" s="145" t="s">
        <v>165</v>
      </c>
      <c r="C63" s="146">
        <v>47496</v>
      </c>
      <c r="D63" s="147">
        <v>3.7075854840822764E-2</v>
      </c>
      <c r="E63" s="146">
        <v>0</v>
      </c>
      <c r="F63" s="147">
        <f t="shared" si="8"/>
        <v>-1</v>
      </c>
      <c r="G63" s="146">
        <v>54624</v>
      </c>
      <c r="H63" s="147" t="str">
        <f t="shared" si="9"/>
        <v>-</v>
      </c>
      <c r="I63" s="146">
        <v>64015</v>
      </c>
      <c r="J63" s="147">
        <f t="shared" si="9"/>
        <v>0.17192076742823659</v>
      </c>
      <c r="K63" s="146">
        <v>63882</v>
      </c>
      <c r="L63" s="147">
        <f t="shared" si="10"/>
        <v>-2.0776380535811878E-3</v>
      </c>
      <c r="M63" s="147">
        <f t="shared" si="11"/>
        <v>0.34499747347145027</v>
      </c>
    </row>
    <row r="64" spans="1:14" x14ac:dyDescent="0.25">
      <c r="A64" s="1">
        <v>12</v>
      </c>
      <c r="B64" s="145" t="s">
        <v>167</v>
      </c>
      <c r="C64" s="146">
        <v>48533</v>
      </c>
      <c r="D64" s="147">
        <v>-2.3023949018398104E-3</v>
      </c>
      <c r="E64" s="146">
        <v>0</v>
      </c>
      <c r="F64" s="147">
        <f t="shared" si="8"/>
        <v>-1</v>
      </c>
      <c r="G64" s="146">
        <v>52857</v>
      </c>
      <c r="H64" s="147" t="str">
        <f t="shared" si="9"/>
        <v>-</v>
      </c>
      <c r="I64" s="146">
        <v>69417</v>
      </c>
      <c r="J64" s="147">
        <f t="shared" si="9"/>
        <v>0.31329814404903789</v>
      </c>
      <c r="K64" s="146"/>
      <c r="L64" s="147"/>
      <c r="M64" s="147"/>
    </row>
    <row r="65" spans="1:14" ht="15.75" x14ac:dyDescent="0.25">
      <c r="B65" s="148" t="s">
        <v>127</v>
      </c>
      <c r="C65" s="149">
        <v>595112</v>
      </c>
      <c r="D65" s="150">
        <v>5.7429845182314532E-2</v>
      </c>
      <c r="E65" s="149">
        <v>0</v>
      </c>
      <c r="F65" s="150">
        <f t="shared" si="8"/>
        <v>-1</v>
      </c>
      <c r="G65" s="149">
        <v>420454</v>
      </c>
      <c r="H65" s="150" t="str">
        <f t="shared" si="9"/>
        <v>-</v>
      </c>
      <c r="I65" s="149">
        <v>785052</v>
      </c>
      <c r="J65" s="150">
        <f t="shared" si="9"/>
        <v>0.86715312495540542</v>
      </c>
      <c r="K65" s="149">
        <v>715566</v>
      </c>
      <c r="L65" s="150">
        <v>-9.6417866649933792E-5</v>
      </c>
      <c r="M65" s="150">
        <v>0.30917214163002971</v>
      </c>
    </row>
    <row r="66" spans="1:14" ht="6" customHeight="1" x14ac:dyDescent="0.25"/>
    <row r="67" spans="1:14" x14ac:dyDescent="0.25">
      <c r="B67" s="49" t="s">
        <v>109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5" t="s">
        <v>263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7" t="s">
        <v>112</v>
      </c>
      <c r="D72" s="328"/>
      <c r="E72" s="328"/>
      <c r="F72" s="328"/>
      <c r="G72" s="328"/>
      <c r="H72" s="328"/>
      <c r="I72" s="328"/>
      <c r="J72" s="328"/>
      <c r="K72" s="328"/>
      <c r="L72" s="328"/>
      <c r="M72" s="329"/>
    </row>
    <row r="73" spans="1:14" ht="22.5" thickTop="1" thickBot="1" x14ac:dyDescent="0.3">
      <c r="B73" s="13"/>
      <c r="C73" s="334">
        <f>2019</f>
        <v>2019</v>
      </c>
      <c r="D73" s="333"/>
      <c r="E73" s="330">
        <v>2020</v>
      </c>
      <c r="F73" s="333"/>
      <c r="G73" s="330">
        <v>2021</v>
      </c>
      <c r="H73" s="333"/>
      <c r="I73" s="330">
        <v>2022</v>
      </c>
      <c r="J73" s="333"/>
      <c r="K73" s="330">
        <v>2023</v>
      </c>
      <c r="L73" s="331"/>
      <c r="M73" s="332"/>
    </row>
    <row r="74" spans="1:14" ht="16.5" thickTop="1" thickBot="1" x14ac:dyDescent="0.3">
      <c r="B74" s="16"/>
      <c r="C74" s="141" t="s">
        <v>141</v>
      </c>
      <c r="D74" s="142" t="str">
        <f>CONCATENATE("var ",RIGHT(2019,2),"/",RIGHT(2018,2))</f>
        <v>var 19/18</v>
      </c>
      <c r="E74" s="143" t="s">
        <v>141</v>
      </c>
      <c r="F74" s="142" t="str">
        <f>CONCATENATE("var ",RIGHT(E73,2),"/",RIGHT(E73-1,2))</f>
        <v>var 20/19</v>
      </c>
      <c r="G74" s="143" t="s">
        <v>141</v>
      </c>
      <c r="H74" s="142" t="str">
        <f>CONCATENATE("var ",RIGHT(G73,2),"/",RIGHT(G73-1,2))</f>
        <v>var 21/20</v>
      </c>
      <c r="I74" s="143" t="s">
        <v>141</v>
      </c>
      <c r="J74" s="142" t="str">
        <f>CONCATENATE("var ",RIGHT(I73,2),"/",RIGHT(I73-1,2))</f>
        <v>var 22/21</v>
      </c>
      <c r="K74" s="143" t="s">
        <v>141</v>
      </c>
      <c r="L74" s="142" t="str">
        <f>CONCATENATE("var ",RIGHT(K73,2),"/",RIGHT(K73-1,2))</f>
        <v>var 23/22</v>
      </c>
      <c r="M74" s="142" t="str">
        <f>CONCATENATE("var ",RIGHT(K73,2),"/",RIGHT(2019,2))</f>
        <v>var 23/19</v>
      </c>
    </row>
    <row r="75" spans="1:14" x14ac:dyDescent="0.25">
      <c r="A75" s="1">
        <v>1</v>
      </c>
      <c r="B75" s="145" t="s">
        <v>145</v>
      </c>
      <c r="C75" s="146">
        <v>169666</v>
      </c>
      <c r="D75" s="147">
        <v>2.8334878872180891E-2</v>
      </c>
      <c r="E75" s="146">
        <v>177492</v>
      </c>
      <c r="F75" s="147">
        <f t="shared" ref="F75:F87" si="12">IFERROR(E75/C75-1,"-")</f>
        <v>4.6125917980031295E-2</v>
      </c>
      <c r="G75" s="146">
        <v>19921</v>
      </c>
      <c r="H75" s="147">
        <f t="shared" ref="H75:J87" si="13">IFERROR(G75/E75-1,"-")</f>
        <v>-0.88776395555856036</v>
      </c>
      <c r="I75" s="146">
        <v>125711</v>
      </c>
      <c r="J75" s="147">
        <f t="shared" si="13"/>
        <v>5.3104763817077458</v>
      </c>
      <c r="K75" s="146">
        <v>202529</v>
      </c>
      <c r="L75" s="147">
        <f t="shared" ref="L75:L85" si="14">IFERROR(K75/I75-1,"-")</f>
        <v>0.61106824382910019</v>
      </c>
      <c r="M75" s="147">
        <f>K75/C75-1</f>
        <v>0.19369231313286095</v>
      </c>
    </row>
    <row r="76" spans="1:14" x14ac:dyDescent="0.25">
      <c r="A76" s="1">
        <v>2</v>
      </c>
      <c r="B76" s="145" t="s">
        <v>147</v>
      </c>
      <c r="C76" s="146">
        <v>164351</v>
      </c>
      <c r="D76" s="147">
        <v>8.70846730975261E-4</v>
      </c>
      <c r="E76" s="146">
        <v>187348</v>
      </c>
      <c r="F76" s="147">
        <f t="shared" si="12"/>
        <v>0.13992613370165063</v>
      </c>
      <c r="G76" s="146">
        <v>24755</v>
      </c>
      <c r="H76" s="147">
        <f t="shared" si="13"/>
        <v>-0.86786621687981724</v>
      </c>
      <c r="I76" s="146">
        <v>168017</v>
      </c>
      <c r="J76" s="147">
        <f t="shared" si="13"/>
        <v>5.7871945061603718</v>
      </c>
      <c r="K76" s="146">
        <v>199073</v>
      </c>
      <c r="L76" s="147">
        <f t="shared" si="14"/>
        <v>0.18483843896748553</v>
      </c>
      <c r="M76" s="147">
        <f>IFERROR(K76/C76-1,"-")</f>
        <v>0.21126734854062335</v>
      </c>
    </row>
    <row r="77" spans="1:14" x14ac:dyDescent="0.25">
      <c r="A77" s="1">
        <v>3</v>
      </c>
      <c r="B77" s="145" t="s">
        <v>149</v>
      </c>
      <c r="C77" s="146">
        <v>190304</v>
      </c>
      <c r="D77" s="147">
        <v>-1.9481155163974528E-2</v>
      </c>
      <c r="E77" s="146">
        <v>73984</v>
      </c>
      <c r="F77" s="147">
        <f t="shared" si="12"/>
        <v>-0.61123255422902312</v>
      </c>
      <c r="G77" s="146">
        <v>29819</v>
      </c>
      <c r="H77" s="147">
        <f t="shared" si="13"/>
        <v>-0.59695339532871972</v>
      </c>
      <c r="I77" s="146">
        <v>189215</v>
      </c>
      <c r="J77" s="147">
        <f t="shared" si="13"/>
        <v>5.3454508870183437</v>
      </c>
      <c r="K77" s="146">
        <v>210907</v>
      </c>
      <c r="L77" s="147">
        <f t="shared" si="14"/>
        <v>0.11464207383135583</v>
      </c>
      <c r="M77" s="147">
        <f t="shared" ref="M77:M85" si="15">IFERROR(K77/C77-1,"-")</f>
        <v>0.10826362031276271</v>
      </c>
    </row>
    <row r="78" spans="1:14" x14ac:dyDescent="0.25">
      <c r="A78" s="1">
        <v>4</v>
      </c>
      <c r="B78" s="145" t="s">
        <v>151</v>
      </c>
      <c r="C78" s="146">
        <v>182359</v>
      </c>
      <c r="D78" s="147">
        <v>1.9956261780514684E-2</v>
      </c>
      <c r="E78" s="146">
        <v>0</v>
      </c>
      <c r="F78" s="147">
        <f t="shared" si="12"/>
        <v>-1</v>
      </c>
      <c r="G78" s="146">
        <v>35767</v>
      </c>
      <c r="H78" s="147" t="str">
        <f t="shared" si="13"/>
        <v>-</v>
      </c>
      <c r="I78" s="146">
        <v>205820</v>
      </c>
      <c r="J78" s="147">
        <f t="shared" si="13"/>
        <v>4.7544664075824086</v>
      </c>
      <c r="K78" s="146">
        <v>216116</v>
      </c>
      <c r="L78" s="147">
        <f t="shared" si="14"/>
        <v>5.0024293071615933E-2</v>
      </c>
      <c r="M78" s="147">
        <f t="shared" si="15"/>
        <v>0.18511288173328433</v>
      </c>
    </row>
    <row r="79" spans="1:14" x14ac:dyDescent="0.25">
      <c r="A79" s="1">
        <v>5</v>
      </c>
      <c r="B79" s="145" t="s">
        <v>153</v>
      </c>
      <c r="C79" s="146">
        <v>175897</v>
      </c>
      <c r="D79" s="147">
        <v>-1.0830994865681065E-2</v>
      </c>
      <c r="E79" s="146">
        <v>0</v>
      </c>
      <c r="F79" s="147">
        <f t="shared" si="12"/>
        <v>-1</v>
      </c>
      <c r="G79" s="146">
        <v>47958</v>
      </c>
      <c r="H79" s="147" t="str">
        <f t="shared" si="13"/>
        <v>-</v>
      </c>
      <c r="I79" s="146">
        <v>191717</v>
      </c>
      <c r="J79" s="147">
        <f t="shared" si="13"/>
        <v>2.9976020684765836</v>
      </c>
      <c r="K79" s="146">
        <v>206620</v>
      </c>
      <c r="L79" s="147">
        <f t="shared" si="14"/>
        <v>7.7734368887474758E-2</v>
      </c>
      <c r="M79" s="147">
        <f t="shared" si="15"/>
        <v>0.17466471855688281</v>
      </c>
    </row>
    <row r="80" spans="1:14" x14ac:dyDescent="0.25">
      <c r="A80" s="1">
        <v>6</v>
      </c>
      <c r="B80" s="145" t="s">
        <v>155</v>
      </c>
      <c r="C80" s="146">
        <v>186018</v>
      </c>
      <c r="D80" s="147">
        <v>-7.9145822444560698E-3</v>
      </c>
      <c r="E80" s="146">
        <v>0</v>
      </c>
      <c r="F80" s="147">
        <f t="shared" si="12"/>
        <v>-1</v>
      </c>
      <c r="G80" s="146">
        <v>60106</v>
      </c>
      <c r="H80" s="147" t="str">
        <f t="shared" si="13"/>
        <v>-</v>
      </c>
      <c r="I80" s="146">
        <v>196251</v>
      </c>
      <c r="J80" s="147">
        <f t="shared" si="13"/>
        <v>2.2650816890160717</v>
      </c>
      <c r="K80" s="146">
        <v>215987</v>
      </c>
      <c r="L80" s="147">
        <f t="shared" si="14"/>
        <v>0.10056509266194813</v>
      </c>
      <c r="M80" s="147">
        <f t="shared" si="15"/>
        <v>0.16110806481093221</v>
      </c>
    </row>
    <row r="81" spans="1:14" x14ac:dyDescent="0.25">
      <c r="A81" s="1">
        <v>7</v>
      </c>
      <c r="B81" s="145" t="s">
        <v>157</v>
      </c>
      <c r="C81" s="146">
        <v>195947</v>
      </c>
      <c r="D81" s="147">
        <v>3.0551494177912808E-2</v>
      </c>
      <c r="E81" s="146">
        <v>0</v>
      </c>
      <c r="F81" s="147">
        <f t="shared" si="12"/>
        <v>-1</v>
      </c>
      <c r="G81" s="146">
        <v>111498</v>
      </c>
      <c r="H81" s="147" t="str">
        <f t="shared" si="13"/>
        <v>-</v>
      </c>
      <c r="I81" s="146">
        <v>218088</v>
      </c>
      <c r="J81" s="147">
        <f t="shared" si="13"/>
        <v>0.95598127320669435</v>
      </c>
      <c r="K81" s="146">
        <v>228131</v>
      </c>
      <c r="L81" s="147">
        <f t="shared" si="14"/>
        <v>4.6050218260518694E-2</v>
      </c>
      <c r="M81" s="147">
        <f t="shared" si="15"/>
        <v>0.16424849576671252</v>
      </c>
    </row>
    <row r="82" spans="1:14" x14ac:dyDescent="0.25">
      <c r="A82" s="1">
        <v>8</v>
      </c>
      <c r="B82" s="145" t="s">
        <v>159</v>
      </c>
      <c r="C82" s="146">
        <v>209657</v>
      </c>
      <c r="D82" s="147">
        <v>6.2108340045694765E-2</v>
      </c>
      <c r="E82" s="146">
        <v>0</v>
      </c>
      <c r="F82" s="147">
        <f t="shared" si="12"/>
        <v>-1</v>
      </c>
      <c r="G82" s="146">
        <v>143374</v>
      </c>
      <c r="H82" s="147" t="str">
        <f t="shared" si="13"/>
        <v>-</v>
      </c>
      <c r="I82" s="146">
        <v>213645</v>
      </c>
      <c r="J82" s="147">
        <f t="shared" si="13"/>
        <v>0.49012373233640694</v>
      </c>
      <c r="K82" s="146">
        <v>231701</v>
      </c>
      <c r="L82" s="147">
        <f t="shared" si="14"/>
        <v>8.4514030283882047E-2</v>
      </c>
      <c r="M82" s="147">
        <f t="shared" si="15"/>
        <v>0.10514316240335408</v>
      </c>
    </row>
    <row r="83" spans="1:14" x14ac:dyDescent="0.25">
      <c r="A83" s="1">
        <v>9</v>
      </c>
      <c r="B83" s="145" t="s">
        <v>161</v>
      </c>
      <c r="C83" s="146">
        <v>183041</v>
      </c>
      <c r="D83" s="147">
        <v>2.1958818143243075E-2</v>
      </c>
      <c r="E83" s="146">
        <v>0</v>
      </c>
      <c r="F83" s="147">
        <f t="shared" si="12"/>
        <v>-1</v>
      </c>
      <c r="G83" s="146">
        <v>140512</v>
      </c>
      <c r="H83" s="147" t="str">
        <f t="shared" si="13"/>
        <v>-</v>
      </c>
      <c r="I83" s="146">
        <v>194764</v>
      </c>
      <c r="J83" s="147">
        <f t="shared" si="13"/>
        <v>0.38610225461170566</v>
      </c>
      <c r="K83" s="146">
        <v>209327</v>
      </c>
      <c r="L83" s="147">
        <f t="shared" si="14"/>
        <v>7.4772545234232268E-2</v>
      </c>
      <c r="M83" s="147">
        <f t="shared" si="15"/>
        <v>0.1436071699783108</v>
      </c>
    </row>
    <row r="84" spans="1:14" x14ac:dyDescent="0.25">
      <c r="A84" s="1">
        <v>10</v>
      </c>
      <c r="B84" s="145" t="s">
        <v>163</v>
      </c>
      <c r="C84" s="146">
        <v>202635</v>
      </c>
      <c r="D84" s="147">
        <v>3.7238943488943521E-2</v>
      </c>
      <c r="E84" s="146">
        <v>0</v>
      </c>
      <c r="F84" s="147">
        <f t="shared" si="12"/>
        <v>-1</v>
      </c>
      <c r="G84" s="146">
        <v>175105</v>
      </c>
      <c r="H84" s="147" t="str">
        <f t="shared" si="13"/>
        <v>-</v>
      </c>
      <c r="I84" s="146">
        <v>210769</v>
      </c>
      <c r="J84" s="147">
        <f t="shared" si="13"/>
        <v>0.20367208246480684</v>
      </c>
      <c r="K84" s="146">
        <v>232546</v>
      </c>
      <c r="L84" s="147">
        <f t="shared" si="14"/>
        <v>0.10332164597260518</v>
      </c>
      <c r="M84" s="147">
        <f t="shared" si="15"/>
        <v>0.14761023515187399</v>
      </c>
    </row>
    <row r="85" spans="1:14" x14ac:dyDescent="0.25">
      <c r="A85" s="1">
        <v>11</v>
      </c>
      <c r="B85" s="145" t="s">
        <v>165</v>
      </c>
      <c r="C85" s="146">
        <v>184696</v>
      </c>
      <c r="D85" s="147">
        <v>6.0404765322233489E-2</v>
      </c>
      <c r="E85" s="146">
        <v>0</v>
      </c>
      <c r="F85" s="147">
        <f t="shared" si="12"/>
        <v>-1</v>
      </c>
      <c r="G85" s="146">
        <v>166551</v>
      </c>
      <c r="H85" s="147" t="str">
        <f t="shared" si="13"/>
        <v>-</v>
      </c>
      <c r="I85" s="146">
        <v>200457</v>
      </c>
      <c r="J85" s="147">
        <f t="shared" si="13"/>
        <v>0.2035772826341482</v>
      </c>
      <c r="K85" s="146">
        <v>213209</v>
      </c>
      <c r="L85" s="147">
        <f t="shared" si="14"/>
        <v>6.3614640546351575E-2</v>
      </c>
      <c r="M85" s="147">
        <f t="shared" si="15"/>
        <v>0.15437800493784382</v>
      </c>
    </row>
    <row r="86" spans="1:14" x14ac:dyDescent="0.25">
      <c r="A86" s="1">
        <v>12</v>
      </c>
      <c r="B86" s="145" t="s">
        <v>167</v>
      </c>
      <c r="C86" s="146">
        <v>186457</v>
      </c>
      <c r="D86" s="147">
        <v>6.8025730176823451E-2</v>
      </c>
      <c r="E86" s="146">
        <v>0</v>
      </c>
      <c r="F86" s="147">
        <f t="shared" si="12"/>
        <v>-1</v>
      </c>
      <c r="G86" s="146">
        <v>149356</v>
      </c>
      <c r="H86" s="147" t="str">
        <f t="shared" si="13"/>
        <v>-</v>
      </c>
      <c r="I86" s="146">
        <v>204884</v>
      </c>
      <c r="J86" s="147">
        <f t="shared" si="13"/>
        <v>0.37178285438817316</v>
      </c>
      <c r="K86" s="146"/>
      <c r="L86" s="147"/>
      <c r="M86" s="147"/>
    </row>
    <row r="87" spans="1:14" ht="15.75" x14ac:dyDescent="0.25">
      <c r="B87" s="148" t="s">
        <v>127</v>
      </c>
      <c r="C87" s="149">
        <v>2231028</v>
      </c>
      <c r="D87" s="150">
        <v>2.4272332736039903E-2</v>
      </c>
      <c r="E87" s="149">
        <v>0</v>
      </c>
      <c r="F87" s="150">
        <f t="shared" si="12"/>
        <v>-1</v>
      </c>
      <c r="G87" s="149">
        <v>1104722</v>
      </c>
      <c r="H87" s="150" t="str">
        <f t="shared" si="13"/>
        <v>-</v>
      </c>
      <c r="I87" s="149">
        <v>2319338</v>
      </c>
      <c r="J87" s="150">
        <f t="shared" si="13"/>
        <v>1.0994766104051519</v>
      </c>
      <c r="K87" s="149">
        <v>2366146</v>
      </c>
      <c r="L87" s="150">
        <v>0.11903403904743248</v>
      </c>
      <c r="M87" s="150">
        <v>0.157282383443764</v>
      </c>
    </row>
    <row r="88" spans="1:14" ht="6" customHeight="1" x14ac:dyDescent="0.25"/>
    <row r="89" spans="1:14" x14ac:dyDescent="0.25">
      <c r="B89" s="49" t="s">
        <v>109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15" t="s">
        <v>264</v>
      </c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3"/>
      <c r="C94" s="327" t="s">
        <v>113</v>
      </c>
      <c r="D94" s="328"/>
      <c r="E94" s="328"/>
      <c r="F94" s="328"/>
      <c r="G94" s="328"/>
      <c r="H94" s="328"/>
      <c r="I94" s="328"/>
      <c r="J94" s="328"/>
      <c r="K94" s="328"/>
      <c r="L94" s="328"/>
      <c r="M94" s="329"/>
    </row>
    <row r="95" spans="1:14" ht="22.5" thickTop="1" thickBot="1" x14ac:dyDescent="0.3">
      <c r="B95" s="13"/>
      <c r="C95" s="334">
        <f>2019</f>
        <v>2019</v>
      </c>
      <c r="D95" s="333"/>
      <c r="E95" s="330">
        <v>2020</v>
      </c>
      <c r="F95" s="333"/>
      <c r="G95" s="330">
        <v>2021</v>
      </c>
      <c r="H95" s="333"/>
      <c r="I95" s="330">
        <v>2022</v>
      </c>
      <c r="J95" s="333"/>
      <c r="K95" s="330">
        <v>2023</v>
      </c>
      <c r="L95" s="331"/>
      <c r="M95" s="332"/>
    </row>
    <row r="96" spans="1:14" ht="16.5" thickTop="1" thickBot="1" x14ac:dyDescent="0.3">
      <c r="B96" s="16"/>
      <c r="C96" s="141" t="s">
        <v>141</v>
      </c>
      <c r="D96" s="142" t="str">
        <f>CONCATENATE("var ",RIGHT(2019,2),"/",RIGHT(2018,2))</f>
        <v>var 19/18</v>
      </c>
      <c r="E96" s="143" t="s">
        <v>141</v>
      </c>
      <c r="F96" s="142" t="str">
        <f>CONCATENATE("var ",RIGHT(E95,2),"/",RIGHT(E95-1,2))</f>
        <v>var 20/19</v>
      </c>
      <c r="G96" s="143" t="s">
        <v>141</v>
      </c>
      <c r="H96" s="142" t="str">
        <f>CONCATENATE("var ",RIGHT(G95,2),"/",RIGHT(G95-1,2))</f>
        <v>var 21/20</v>
      </c>
      <c r="I96" s="143" t="s">
        <v>141</v>
      </c>
      <c r="J96" s="142" t="str">
        <f>CONCATENATE("var ",RIGHT(I95,2),"/",RIGHT(I95-1,2))</f>
        <v>var 22/21</v>
      </c>
      <c r="K96" s="143" t="s">
        <v>141</v>
      </c>
      <c r="L96" s="142" t="str">
        <f>CONCATENATE("var ",RIGHT(K95,2),"/",RIGHT(K95-1,2))</f>
        <v>var 23/22</v>
      </c>
      <c r="M96" s="142" t="str">
        <f>CONCATENATE("var ",RIGHT(K95,2),"/",RIGHT(2019,2))</f>
        <v>var 23/19</v>
      </c>
    </row>
    <row r="97" spans="2:13" x14ac:dyDescent="0.25">
      <c r="B97" s="145" t="s">
        <v>145</v>
      </c>
      <c r="C97" s="146">
        <v>45940</v>
      </c>
      <c r="D97" s="147">
        <v>1.9801101047771219E-2</v>
      </c>
      <c r="E97" s="146">
        <v>43734</v>
      </c>
      <c r="F97" s="147">
        <f t="shared" ref="F97:F109" si="16">IFERROR(E97/C97-1,"-")</f>
        <v>-4.8019155420113147E-2</v>
      </c>
      <c r="G97" s="146">
        <v>7880</v>
      </c>
      <c r="H97" s="147">
        <f t="shared" ref="H97:J109" si="17">IFERROR(G97/E97-1,"-")</f>
        <v>-0.81981981981981988</v>
      </c>
      <c r="I97" s="146">
        <v>30388</v>
      </c>
      <c r="J97" s="147">
        <f t="shared" si="17"/>
        <v>2.8563451776649744</v>
      </c>
      <c r="K97" s="146">
        <v>46492</v>
      </c>
      <c r="L97" s="147">
        <f t="shared" ref="L97:L107" si="18">IFERROR(K97/I97-1,"-")</f>
        <v>0.52994603132815588</v>
      </c>
      <c r="M97" s="147">
        <f>K97/C97-1</f>
        <v>1.2015672616456197E-2</v>
      </c>
    </row>
    <row r="98" spans="2:13" x14ac:dyDescent="0.25">
      <c r="B98" s="145" t="s">
        <v>147</v>
      </c>
      <c r="C98" s="146">
        <v>43527</v>
      </c>
      <c r="D98" s="147">
        <v>-1.2522970121826682E-2</v>
      </c>
      <c r="E98" s="146">
        <v>47305</v>
      </c>
      <c r="F98" s="147">
        <f t="shared" si="16"/>
        <v>8.6796700898293055E-2</v>
      </c>
      <c r="G98" s="146">
        <v>8902</v>
      </c>
      <c r="H98" s="147">
        <f t="shared" si="17"/>
        <v>-0.811816932670965</v>
      </c>
      <c r="I98" s="146">
        <v>42774</v>
      </c>
      <c r="J98" s="147">
        <f t="shared" si="17"/>
        <v>3.8049876432262417</v>
      </c>
      <c r="K98" s="146">
        <v>49896</v>
      </c>
      <c r="L98" s="147">
        <f t="shared" si="18"/>
        <v>0.16650301585075056</v>
      </c>
      <c r="M98" s="147">
        <f>IFERROR(K98/C98-1,"-")</f>
        <v>0.14632297194844579</v>
      </c>
    </row>
    <row r="99" spans="2:13" x14ac:dyDescent="0.25">
      <c r="B99" s="145" t="s">
        <v>149</v>
      </c>
      <c r="C99" s="146">
        <v>52728</v>
      </c>
      <c r="D99" s="147">
        <v>9.1096991502717106E-3</v>
      </c>
      <c r="E99" s="146">
        <v>18695</v>
      </c>
      <c r="F99" s="147">
        <f t="shared" si="16"/>
        <v>-0.64544454559247466</v>
      </c>
      <c r="G99" s="146">
        <v>11837</v>
      </c>
      <c r="H99" s="147">
        <f t="shared" si="17"/>
        <v>-0.36683605242043327</v>
      </c>
      <c r="I99" s="146">
        <v>53892</v>
      </c>
      <c r="J99" s="147">
        <f t="shared" si="17"/>
        <v>3.5528427811100789</v>
      </c>
      <c r="K99" s="146">
        <v>54154</v>
      </c>
      <c r="L99" s="147">
        <f t="shared" si="18"/>
        <v>4.8615750018554671E-3</v>
      </c>
      <c r="M99" s="147">
        <f t="shared" ref="M99:M107" si="19">IFERROR(K99/C99-1,"-")</f>
        <v>2.7044454559247422E-2</v>
      </c>
    </row>
    <row r="100" spans="2:13" x14ac:dyDescent="0.25">
      <c r="B100" s="145" t="s">
        <v>151</v>
      </c>
      <c r="C100" s="146">
        <v>45764</v>
      </c>
      <c r="D100" s="147">
        <v>-3.3474835793786517E-2</v>
      </c>
      <c r="E100" s="146">
        <v>0</v>
      </c>
      <c r="F100" s="147">
        <f t="shared" si="16"/>
        <v>-1</v>
      </c>
      <c r="G100" s="146">
        <v>9669</v>
      </c>
      <c r="H100" s="147" t="str">
        <f t="shared" si="17"/>
        <v>-</v>
      </c>
      <c r="I100" s="146">
        <v>48912</v>
      </c>
      <c r="J100" s="147">
        <f t="shared" si="17"/>
        <v>4.0586410176853862</v>
      </c>
      <c r="K100" s="146">
        <v>56652</v>
      </c>
      <c r="L100" s="147">
        <f t="shared" si="18"/>
        <v>0.15824337585868498</v>
      </c>
      <c r="M100" s="147">
        <f t="shared" si="19"/>
        <v>0.23791626606065908</v>
      </c>
    </row>
    <row r="101" spans="2:13" x14ac:dyDescent="0.25">
      <c r="B101" s="145" t="s">
        <v>153</v>
      </c>
      <c r="C101" s="146">
        <v>45731</v>
      </c>
      <c r="D101" s="147">
        <v>-2.7972027972028024E-2</v>
      </c>
      <c r="E101" s="146">
        <v>0</v>
      </c>
      <c r="F101" s="147">
        <f t="shared" si="16"/>
        <v>-1</v>
      </c>
      <c r="G101" s="146">
        <v>15426</v>
      </c>
      <c r="H101" s="147" t="str">
        <f t="shared" si="17"/>
        <v>-</v>
      </c>
      <c r="I101" s="146">
        <v>41886</v>
      </c>
      <c r="J101" s="147">
        <f t="shared" si="17"/>
        <v>1.7152858809801632</v>
      </c>
      <c r="K101" s="146">
        <v>45073</v>
      </c>
      <c r="L101" s="147">
        <f t="shared" si="18"/>
        <v>7.608747552881634E-2</v>
      </c>
      <c r="M101" s="147">
        <f t="shared" si="19"/>
        <v>-1.4388489208633115E-2</v>
      </c>
    </row>
    <row r="102" spans="2:13" x14ac:dyDescent="0.25">
      <c r="B102" s="145" t="s">
        <v>155</v>
      </c>
      <c r="C102" s="146">
        <v>48613</v>
      </c>
      <c r="D102" s="147">
        <v>2.5742198214926182E-2</v>
      </c>
      <c r="E102" s="146">
        <v>0</v>
      </c>
      <c r="F102" s="147">
        <f t="shared" si="16"/>
        <v>-1</v>
      </c>
      <c r="G102" s="146">
        <v>18695</v>
      </c>
      <c r="H102" s="147" t="str">
        <f t="shared" si="17"/>
        <v>-</v>
      </c>
      <c r="I102" s="146">
        <v>42042</v>
      </c>
      <c r="J102" s="147">
        <f t="shared" si="17"/>
        <v>1.2488365873228138</v>
      </c>
      <c r="K102" s="146">
        <v>44438</v>
      </c>
      <c r="L102" s="147">
        <f t="shared" si="18"/>
        <v>5.6990628419199885E-2</v>
      </c>
      <c r="M102" s="147">
        <f t="shared" si="19"/>
        <v>-8.5882377141916821E-2</v>
      </c>
    </row>
    <row r="103" spans="2:13" x14ac:dyDescent="0.25">
      <c r="B103" s="145" t="s">
        <v>157</v>
      </c>
      <c r="C103" s="146">
        <v>47205</v>
      </c>
      <c r="D103" s="147">
        <v>-6.2723373838456054E-2</v>
      </c>
      <c r="E103" s="146">
        <v>0</v>
      </c>
      <c r="F103" s="147">
        <f t="shared" si="16"/>
        <v>-1</v>
      </c>
      <c r="G103" s="146">
        <v>21668</v>
      </c>
      <c r="H103" s="147" t="str">
        <f t="shared" si="17"/>
        <v>-</v>
      </c>
      <c r="I103" s="146">
        <v>47912</v>
      </c>
      <c r="J103" s="147">
        <f t="shared" si="17"/>
        <v>1.2111870038766845</v>
      </c>
      <c r="K103" s="146">
        <v>48099</v>
      </c>
      <c r="L103" s="147">
        <f t="shared" si="18"/>
        <v>3.9029888128234713E-3</v>
      </c>
      <c r="M103" s="147">
        <f t="shared" si="19"/>
        <v>1.8938671750873937E-2</v>
      </c>
    </row>
    <row r="104" spans="2:13" x14ac:dyDescent="0.25">
      <c r="B104" s="145" t="s">
        <v>159</v>
      </c>
      <c r="C104" s="146">
        <v>48990</v>
      </c>
      <c r="D104" s="147">
        <v>-7.7331625734518572E-2</v>
      </c>
      <c r="E104" s="146">
        <v>0</v>
      </c>
      <c r="F104" s="147">
        <f t="shared" si="16"/>
        <v>-1</v>
      </c>
      <c r="G104" s="146">
        <v>31864</v>
      </c>
      <c r="H104" s="147" t="str">
        <f t="shared" si="17"/>
        <v>-</v>
      </c>
      <c r="I104" s="146">
        <v>50443</v>
      </c>
      <c r="J104" s="147">
        <f t="shared" si="17"/>
        <v>0.58307180517198098</v>
      </c>
      <c r="K104" s="146">
        <v>44199</v>
      </c>
      <c r="L104" s="147">
        <f t="shared" si="18"/>
        <v>-0.12378328013797757</v>
      </c>
      <c r="M104" s="147">
        <f t="shared" si="19"/>
        <v>-9.7795468462951618E-2</v>
      </c>
    </row>
    <row r="105" spans="2:13" x14ac:dyDescent="0.25">
      <c r="B105" s="145" t="s">
        <v>161</v>
      </c>
      <c r="C105" s="146">
        <v>43793</v>
      </c>
      <c r="D105" s="147">
        <v>-9.0752429200232521E-2</v>
      </c>
      <c r="E105" s="146">
        <v>0</v>
      </c>
      <c r="F105" s="147">
        <f t="shared" si="16"/>
        <v>-1</v>
      </c>
      <c r="G105" s="146">
        <v>32447</v>
      </c>
      <c r="H105" s="147" t="str">
        <f t="shared" si="17"/>
        <v>-</v>
      </c>
      <c r="I105" s="146">
        <v>43723</v>
      </c>
      <c r="J105" s="147">
        <f t="shared" si="17"/>
        <v>0.34752057200973896</v>
      </c>
      <c r="K105" s="146">
        <v>45549</v>
      </c>
      <c r="L105" s="147">
        <f t="shared" si="18"/>
        <v>4.1762916542780637E-2</v>
      </c>
      <c r="M105" s="147">
        <f t="shared" si="19"/>
        <v>4.0097732514328799E-2</v>
      </c>
    </row>
    <row r="106" spans="2:13" x14ac:dyDescent="0.25">
      <c r="B106" s="145" t="s">
        <v>163</v>
      </c>
      <c r="C106" s="146">
        <v>47801</v>
      </c>
      <c r="D106" s="147">
        <v>-0.11206672363190551</v>
      </c>
      <c r="E106" s="146">
        <v>0</v>
      </c>
      <c r="F106" s="147">
        <f t="shared" si="16"/>
        <v>-1</v>
      </c>
      <c r="G106" s="146">
        <v>44834</v>
      </c>
      <c r="H106" s="147" t="str">
        <f t="shared" si="17"/>
        <v>-</v>
      </c>
      <c r="I106" s="146">
        <v>47264</v>
      </c>
      <c r="J106" s="147">
        <f t="shared" si="17"/>
        <v>5.4199937547397159E-2</v>
      </c>
      <c r="K106" s="146">
        <v>52341</v>
      </c>
      <c r="L106" s="147">
        <f t="shared" si="18"/>
        <v>0.10741790792146233</v>
      </c>
      <c r="M106" s="147">
        <f t="shared" si="19"/>
        <v>9.4977092529445084E-2</v>
      </c>
    </row>
    <row r="107" spans="2:13" x14ac:dyDescent="0.25">
      <c r="B107" s="145" t="s">
        <v>165</v>
      </c>
      <c r="C107" s="146">
        <v>48916</v>
      </c>
      <c r="D107" s="147">
        <v>-1.1997576247222752E-2</v>
      </c>
      <c r="E107" s="146">
        <v>0</v>
      </c>
      <c r="F107" s="147">
        <f t="shared" si="16"/>
        <v>-1</v>
      </c>
      <c r="G107" s="146">
        <v>46834</v>
      </c>
      <c r="H107" s="147" t="str">
        <f t="shared" si="17"/>
        <v>-</v>
      </c>
      <c r="I107" s="146">
        <v>46434</v>
      </c>
      <c r="J107" s="147">
        <f t="shared" si="17"/>
        <v>-8.5408036896271744E-3</v>
      </c>
      <c r="K107" s="146">
        <v>52368</v>
      </c>
      <c r="L107" s="147">
        <f t="shared" si="18"/>
        <v>0.12779428866778653</v>
      </c>
      <c r="M107" s="147">
        <f t="shared" si="19"/>
        <v>7.0569956660397448E-2</v>
      </c>
    </row>
    <row r="108" spans="2:13" x14ac:dyDescent="0.25">
      <c r="B108" s="145" t="s">
        <v>167</v>
      </c>
      <c r="C108" s="146">
        <v>47100</v>
      </c>
      <c r="D108" s="147">
        <v>-7.3691663224969006E-2</v>
      </c>
      <c r="E108" s="146">
        <v>0</v>
      </c>
      <c r="F108" s="147">
        <f t="shared" si="16"/>
        <v>-1</v>
      </c>
      <c r="G108" s="146">
        <v>37702</v>
      </c>
      <c r="H108" s="147" t="str">
        <f t="shared" si="17"/>
        <v>-</v>
      </c>
      <c r="I108" s="146">
        <v>48142</v>
      </c>
      <c r="J108" s="147">
        <f t="shared" si="17"/>
        <v>0.27690838682298025</v>
      </c>
      <c r="K108" s="146"/>
      <c r="L108" s="147"/>
      <c r="M108" s="147"/>
    </row>
    <row r="109" spans="2:13" ht="15.75" x14ac:dyDescent="0.25">
      <c r="B109" s="148" t="s">
        <v>127</v>
      </c>
      <c r="C109" s="149">
        <v>566108</v>
      </c>
      <c r="D109" s="150">
        <v>-3.8838132849335238E-2</v>
      </c>
      <c r="E109" s="149">
        <v>0</v>
      </c>
      <c r="F109" s="150">
        <f t="shared" si="16"/>
        <v>-1</v>
      </c>
      <c r="G109" s="149">
        <v>287758</v>
      </c>
      <c r="H109" s="150" t="str">
        <f t="shared" si="17"/>
        <v>-</v>
      </c>
      <c r="I109" s="149">
        <v>543812</v>
      </c>
      <c r="J109" s="150">
        <f t="shared" si="17"/>
        <v>0.88982408829641568</v>
      </c>
      <c r="K109" s="149">
        <v>539261</v>
      </c>
      <c r="L109" s="150">
        <v>8.7943591502410934E-2</v>
      </c>
      <c r="M109" s="150">
        <v>3.9022519884086559E-2</v>
      </c>
    </row>
    <row r="110" spans="2:13" ht="6" customHeight="1" x14ac:dyDescent="0.25"/>
    <row r="111" spans="2:13" x14ac:dyDescent="0.25">
      <c r="B111" s="49" t="s">
        <v>109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5" t="s">
        <v>265</v>
      </c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3"/>
      <c r="C116" s="327" t="s">
        <v>114</v>
      </c>
      <c r="D116" s="328"/>
      <c r="E116" s="328"/>
      <c r="F116" s="328"/>
      <c r="G116" s="328"/>
      <c r="H116" s="328"/>
      <c r="I116" s="328"/>
      <c r="J116" s="328"/>
      <c r="K116" s="328"/>
      <c r="L116" s="328"/>
      <c r="M116" s="329"/>
    </row>
    <row r="117" spans="1:14" ht="22.5" thickTop="1" thickBot="1" x14ac:dyDescent="0.3">
      <c r="B117" s="13"/>
      <c r="C117" s="334">
        <f>2019</f>
        <v>2019</v>
      </c>
      <c r="D117" s="333"/>
      <c r="E117" s="330">
        <v>2020</v>
      </c>
      <c r="F117" s="333"/>
      <c r="G117" s="330">
        <v>2021</v>
      </c>
      <c r="H117" s="333"/>
      <c r="I117" s="330">
        <v>2022</v>
      </c>
      <c r="J117" s="333"/>
      <c r="K117" s="330">
        <v>2023</v>
      </c>
      <c r="L117" s="331"/>
      <c r="M117" s="332"/>
    </row>
    <row r="118" spans="1:14" ht="16.5" thickTop="1" thickBot="1" x14ac:dyDescent="0.3">
      <c r="B118" s="16"/>
      <c r="C118" s="141" t="s">
        <v>141</v>
      </c>
      <c r="D118" s="142" t="str">
        <f>CONCATENATE("var ",RIGHT(2019,2),"/",RIGHT(2018,2))</f>
        <v>var 19/18</v>
      </c>
      <c r="E118" s="143" t="s">
        <v>141</v>
      </c>
      <c r="F118" s="142" t="str">
        <f>CONCATENATE("var ",RIGHT(E117,2),"/",RIGHT(E117-1,2))</f>
        <v>var 20/19</v>
      </c>
      <c r="G118" s="143" t="s">
        <v>141</v>
      </c>
      <c r="H118" s="142" t="str">
        <f>CONCATENATE("var ",RIGHT(G117,2),"/",RIGHT(G117-1,2))</f>
        <v>var 21/20</v>
      </c>
      <c r="I118" s="143" t="s">
        <v>141</v>
      </c>
      <c r="J118" s="142" t="str">
        <f>CONCATENATE("var ",RIGHT(I117,2),"/",RIGHT(I117-1,2))</f>
        <v>var 22/21</v>
      </c>
      <c r="K118" s="143" t="s">
        <v>141</v>
      </c>
      <c r="L118" s="142" t="str">
        <f>CONCATENATE("var ",RIGHT(K117,2),"/",RIGHT(K117-1,2))</f>
        <v>var 23/22</v>
      </c>
      <c r="M118" s="142" t="str">
        <f>CONCATENATE("var ",RIGHT(K117,2),"/",RIGHT(2019,2))</f>
        <v>var 23/19</v>
      </c>
    </row>
    <row r="119" spans="1:14" x14ac:dyDescent="0.25">
      <c r="B119" s="145" t="s">
        <v>145</v>
      </c>
      <c r="C119" s="146">
        <v>11892</v>
      </c>
      <c r="D119" s="147">
        <v>-0.11326523003504585</v>
      </c>
      <c r="E119" s="146">
        <v>11164</v>
      </c>
      <c r="F119" s="147">
        <f t="shared" ref="F119:F131" si="20">IFERROR(E119/C119-1,"-")</f>
        <v>-6.1217625294315514E-2</v>
      </c>
      <c r="G119" s="146">
        <v>459</v>
      </c>
      <c r="H119" s="147">
        <f t="shared" ref="H119:J131" si="21">IFERROR(G119/E119-1,"-")</f>
        <v>-0.95888570404872808</v>
      </c>
      <c r="I119" s="146">
        <v>5531</v>
      </c>
      <c r="J119" s="147">
        <f t="shared" si="21"/>
        <v>11.050108932461873</v>
      </c>
      <c r="K119" s="146">
        <v>10005</v>
      </c>
      <c r="L119" s="147">
        <f t="shared" ref="L119:L129" si="22">IFERROR(K119/I119-1,"-")</f>
        <v>0.80889531730247688</v>
      </c>
      <c r="M119" s="147">
        <f>K119/C119-1</f>
        <v>-0.15867810292633699</v>
      </c>
    </row>
    <row r="120" spans="1:14" x14ac:dyDescent="0.25">
      <c r="B120" s="145" t="s">
        <v>147</v>
      </c>
      <c r="C120" s="146">
        <v>11723</v>
      </c>
      <c r="D120" s="147">
        <v>-0.1755977496483826</v>
      </c>
      <c r="E120" s="146">
        <v>11067</v>
      </c>
      <c r="F120" s="147">
        <f t="shared" si="20"/>
        <v>-5.5958372430265246E-2</v>
      </c>
      <c r="G120" s="146">
        <v>334</v>
      </c>
      <c r="H120" s="147">
        <f t="shared" si="21"/>
        <v>-0.9698201861389717</v>
      </c>
      <c r="I120" s="146">
        <v>6227</v>
      </c>
      <c r="J120" s="147">
        <f t="shared" si="21"/>
        <v>17.643712574850298</v>
      </c>
      <c r="K120" s="146">
        <v>8910</v>
      </c>
      <c r="L120" s="147">
        <f t="shared" si="22"/>
        <v>0.43086558535410302</v>
      </c>
      <c r="M120" s="147">
        <f>IFERROR(K120/C120-1,"-")</f>
        <v>-0.2399556427535614</v>
      </c>
    </row>
    <row r="121" spans="1:14" x14ac:dyDescent="0.25">
      <c r="B121" s="145" t="s">
        <v>149</v>
      </c>
      <c r="C121" s="146">
        <v>12796</v>
      </c>
      <c r="D121" s="147">
        <v>-0.12810029980921234</v>
      </c>
      <c r="E121" s="146">
        <v>4439</v>
      </c>
      <c r="F121" s="147">
        <f t="shared" si="20"/>
        <v>-0.6530947170990935</v>
      </c>
      <c r="G121" s="146">
        <v>493</v>
      </c>
      <c r="H121" s="147">
        <f t="shared" si="21"/>
        <v>-0.88893895021401215</v>
      </c>
      <c r="I121" s="146">
        <v>7191</v>
      </c>
      <c r="J121" s="147">
        <f t="shared" si="21"/>
        <v>13.586206896551724</v>
      </c>
      <c r="K121" s="146">
        <v>10428</v>
      </c>
      <c r="L121" s="147">
        <f t="shared" si="22"/>
        <v>0.45014601585314984</v>
      </c>
      <c r="M121" s="147">
        <f t="shared" ref="M121:M129" si="23">IFERROR(K121/C121-1,"-")</f>
        <v>-0.18505783057205372</v>
      </c>
    </row>
    <row r="122" spans="1:14" x14ac:dyDescent="0.25">
      <c r="B122" s="145" t="s">
        <v>151</v>
      </c>
      <c r="C122" s="146">
        <v>10681</v>
      </c>
      <c r="D122" s="147">
        <v>-0.16174854810861716</v>
      </c>
      <c r="E122" s="146">
        <v>0</v>
      </c>
      <c r="F122" s="147">
        <f t="shared" si="20"/>
        <v>-1</v>
      </c>
      <c r="G122" s="146">
        <v>248</v>
      </c>
      <c r="H122" s="147" t="str">
        <f t="shared" si="21"/>
        <v>-</v>
      </c>
      <c r="I122" s="146">
        <v>7707</v>
      </c>
      <c r="J122" s="147">
        <f t="shared" si="21"/>
        <v>30.076612903225808</v>
      </c>
      <c r="K122" s="146">
        <v>8238</v>
      </c>
      <c r="L122" s="147">
        <f t="shared" si="22"/>
        <v>6.8898404048267858E-2</v>
      </c>
      <c r="M122" s="147">
        <f t="shared" si="23"/>
        <v>-0.22872390225634309</v>
      </c>
    </row>
    <row r="123" spans="1:14" x14ac:dyDescent="0.25">
      <c r="B123" s="145" t="s">
        <v>153</v>
      </c>
      <c r="C123" s="146">
        <v>11200</v>
      </c>
      <c r="D123" s="147">
        <v>4.9770362733152052E-2</v>
      </c>
      <c r="E123" s="146">
        <v>0</v>
      </c>
      <c r="F123" s="147">
        <f t="shared" si="20"/>
        <v>-1</v>
      </c>
      <c r="G123" s="146">
        <v>494</v>
      </c>
      <c r="H123" s="147" t="str">
        <f t="shared" si="21"/>
        <v>-</v>
      </c>
      <c r="I123" s="146">
        <v>7008</v>
      </c>
      <c r="J123" s="147">
        <f t="shared" si="21"/>
        <v>13.186234817813766</v>
      </c>
      <c r="K123" s="146">
        <v>8233</v>
      </c>
      <c r="L123" s="147">
        <f t="shared" si="22"/>
        <v>0.17480022831050235</v>
      </c>
      <c r="M123" s="147">
        <f t="shared" si="23"/>
        <v>-0.26491071428571433</v>
      </c>
    </row>
    <row r="124" spans="1:14" x14ac:dyDescent="0.25">
      <c r="B124" s="145" t="s">
        <v>155</v>
      </c>
      <c r="C124" s="146">
        <v>8829</v>
      </c>
      <c r="D124" s="147">
        <v>-0.29531486950275365</v>
      </c>
      <c r="E124" s="146">
        <v>0</v>
      </c>
      <c r="F124" s="147">
        <f t="shared" si="20"/>
        <v>-1</v>
      </c>
      <c r="G124" s="146">
        <v>379</v>
      </c>
      <c r="H124" s="147" t="str">
        <f t="shared" si="21"/>
        <v>-</v>
      </c>
      <c r="I124" s="146">
        <v>7519</v>
      </c>
      <c r="J124" s="147">
        <f t="shared" si="21"/>
        <v>18.839050131926122</v>
      </c>
      <c r="K124" s="146">
        <v>9455</v>
      </c>
      <c r="L124" s="147">
        <f t="shared" si="22"/>
        <v>0.25748104801170379</v>
      </c>
      <c r="M124" s="147">
        <f t="shared" si="23"/>
        <v>7.0902706988333897E-2</v>
      </c>
    </row>
    <row r="125" spans="1:14" x14ac:dyDescent="0.25">
      <c r="B125" s="145" t="s">
        <v>157</v>
      </c>
      <c r="C125" s="146">
        <v>8734</v>
      </c>
      <c r="D125" s="147">
        <v>-0.2904955320877336</v>
      </c>
      <c r="E125" s="146">
        <v>0</v>
      </c>
      <c r="F125" s="147">
        <f t="shared" si="20"/>
        <v>-1</v>
      </c>
      <c r="G125" s="146">
        <v>2588</v>
      </c>
      <c r="H125" s="147" t="str">
        <f t="shared" si="21"/>
        <v>-</v>
      </c>
      <c r="I125" s="146">
        <v>7469</v>
      </c>
      <c r="J125" s="147">
        <f t="shared" si="21"/>
        <v>1.8860123647604325</v>
      </c>
      <c r="K125" s="146">
        <v>7025</v>
      </c>
      <c r="L125" s="147">
        <f t="shared" si="22"/>
        <v>-5.9445708930245034E-2</v>
      </c>
      <c r="M125" s="147">
        <f t="shared" si="23"/>
        <v>-0.19567208610029774</v>
      </c>
    </row>
    <row r="126" spans="1:14" x14ac:dyDescent="0.25">
      <c r="B126" s="145" t="s">
        <v>159</v>
      </c>
      <c r="C126" s="146">
        <v>9013</v>
      </c>
      <c r="D126" s="147">
        <v>-0.22502149613069644</v>
      </c>
      <c r="E126" s="146">
        <v>0</v>
      </c>
      <c r="F126" s="147">
        <f t="shared" si="20"/>
        <v>-1</v>
      </c>
      <c r="G126" s="146">
        <v>3766</v>
      </c>
      <c r="H126" s="147" t="str">
        <f t="shared" si="21"/>
        <v>-</v>
      </c>
      <c r="I126" s="146">
        <v>7632</v>
      </c>
      <c r="J126" s="147">
        <f t="shared" si="21"/>
        <v>1.0265533722782791</v>
      </c>
      <c r="K126" s="146">
        <v>7301</v>
      </c>
      <c r="L126" s="147">
        <f t="shared" si="22"/>
        <v>-4.3370020964360601E-2</v>
      </c>
      <c r="M126" s="147">
        <f t="shared" si="23"/>
        <v>-0.1899478531010762</v>
      </c>
    </row>
    <row r="127" spans="1:14" x14ac:dyDescent="0.25">
      <c r="B127" s="145" t="s">
        <v>161</v>
      </c>
      <c r="C127" s="146">
        <v>8674</v>
      </c>
      <c r="D127" s="147">
        <v>-0.22842910514143389</v>
      </c>
      <c r="E127" s="146">
        <v>0</v>
      </c>
      <c r="F127" s="147">
        <f t="shared" si="20"/>
        <v>-1</v>
      </c>
      <c r="G127" s="146">
        <v>4401</v>
      </c>
      <c r="H127" s="147" t="str">
        <f t="shared" si="21"/>
        <v>-</v>
      </c>
      <c r="I127" s="146">
        <v>8593</v>
      </c>
      <c r="J127" s="147">
        <f t="shared" si="21"/>
        <v>0.95251079300159058</v>
      </c>
      <c r="K127" s="146">
        <v>7633</v>
      </c>
      <c r="L127" s="147">
        <f t="shared" si="22"/>
        <v>-0.11171884091702544</v>
      </c>
      <c r="M127" s="147">
        <f t="shared" si="23"/>
        <v>-0.12001383444777491</v>
      </c>
    </row>
    <row r="128" spans="1:14" x14ac:dyDescent="0.25">
      <c r="A128" s="144"/>
      <c r="B128" s="145" t="s">
        <v>163</v>
      </c>
      <c r="C128" s="146">
        <v>10153</v>
      </c>
      <c r="D128" s="147">
        <v>-0.10412070943263041</v>
      </c>
      <c r="E128" s="146">
        <v>0</v>
      </c>
      <c r="F128" s="147">
        <f t="shared" si="20"/>
        <v>-1</v>
      </c>
      <c r="G128" s="146">
        <v>5845</v>
      </c>
      <c r="H128" s="147" t="str">
        <f t="shared" si="21"/>
        <v>-</v>
      </c>
      <c r="I128" s="146">
        <v>9594</v>
      </c>
      <c r="J128" s="147">
        <f t="shared" si="21"/>
        <v>0.64140290846877668</v>
      </c>
      <c r="K128" s="146">
        <v>9419</v>
      </c>
      <c r="L128" s="147">
        <f t="shared" si="22"/>
        <v>-1.824056702105481E-2</v>
      </c>
      <c r="M128" s="147">
        <f t="shared" si="23"/>
        <v>-7.2293903279818772E-2</v>
      </c>
    </row>
    <row r="129" spans="2:14" x14ac:dyDescent="0.25">
      <c r="B129" s="145" t="s">
        <v>165</v>
      </c>
      <c r="C129" s="146">
        <v>10640</v>
      </c>
      <c r="D129" s="147">
        <v>-0.14524421593830339</v>
      </c>
      <c r="E129" s="146">
        <v>0</v>
      </c>
      <c r="F129" s="147">
        <f t="shared" si="20"/>
        <v>-1</v>
      </c>
      <c r="G129" s="146">
        <v>5448</v>
      </c>
      <c r="H129" s="147" t="str">
        <f t="shared" si="21"/>
        <v>-</v>
      </c>
      <c r="I129" s="146">
        <v>10382</v>
      </c>
      <c r="J129" s="147">
        <f t="shared" si="21"/>
        <v>0.90565345080763593</v>
      </c>
      <c r="K129" s="146">
        <v>10046</v>
      </c>
      <c r="L129" s="147">
        <f t="shared" si="22"/>
        <v>-3.2363706414948901E-2</v>
      </c>
      <c r="M129" s="147">
        <f t="shared" si="23"/>
        <v>-5.5827067669172892E-2</v>
      </c>
    </row>
    <row r="130" spans="2:14" x14ac:dyDescent="0.25">
      <c r="B130" s="145" t="s">
        <v>167</v>
      </c>
      <c r="C130" s="146">
        <v>11151</v>
      </c>
      <c r="D130" s="147">
        <v>-0.11835863377609113</v>
      </c>
      <c r="E130" s="146">
        <v>0</v>
      </c>
      <c r="F130" s="147">
        <f t="shared" si="20"/>
        <v>-1</v>
      </c>
      <c r="G130" s="146">
        <v>5987</v>
      </c>
      <c r="H130" s="147" t="str">
        <f t="shared" si="21"/>
        <v>-</v>
      </c>
      <c r="I130" s="146">
        <v>10500</v>
      </c>
      <c r="J130" s="147">
        <f t="shared" si="21"/>
        <v>0.75379989978286277</v>
      </c>
      <c r="K130" s="146"/>
      <c r="L130" s="147"/>
      <c r="M130" s="147"/>
    </row>
    <row r="131" spans="2:14" ht="15.75" x14ac:dyDescent="0.25">
      <c r="B131" s="148" t="s">
        <v>127</v>
      </c>
      <c r="C131" s="149">
        <v>125486</v>
      </c>
      <c r="D131" s="150">
        <v>-0.16263396014894105</v>
      </c>
      <c r="E131" s="149">
        <v>0</v>
      </c>
      <c r="F131" s="150">
        <f t="shared" si="20"/>
        <v>-1</v>
      </c>
      <c r="G131" s="149">
        <v>30442</v>
      </c>
      <c r="H131" s="150" t="str">
        <f t="shared" si="21"/>
        <v>-</v>
      </c>
      <c r="I131" s="149">
        <v>95353</v>
      </c>
      <c r="J131" s="150">
        <f t="shared" si="21"/>
        <v>2.1322843439984234</v>
      </c>
      <c r="K131" s="149">
        <v>96693</v>
      </c>
      <c r="L131" s="150">
        <v>0.13953543186451856</v>
      </c>
      <c r="M131" s="150">
        <v>-0.15430095771198671</v>
      </c>
    </row>
    <row r="132" spans="2:14" ht="6" customHeight="1" x14ac:dyDescent="0.25"/>
    <row r="133" spans="2:14" x14ac:dyDescent="0.25">
      <c r="B133" s="49" t="s">
        <v>109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4"/>
      <c r="K134" s="144"/>
      <c r="L134" s="154"/>
    </row>
    <row r="136" spans="2:14" ht="48.75" customHeight="1" thickBot="1" x14ac:dyDescent="0.3">
      <c r="B136" s="315" t="s">
        <v>266</v>
      </c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3"/>
      <c r="C138" s="327" t="s">
        <v>115</v>
      </c>
      <c r="D138" s="328"/>
      <c r="E138" s="328"/>
      <c r="F138" s="328"/>
      <c r="G138" s="328"/>
      <c r="H138" s="328"/>
      <c r="I138" s="328"/>
      <c r="J138" s="328"/>
      <c r="K138" s="328"/>
      <c r="L138" s="328"/>
      <c r="M138" s="329"/>
    </row>
    <row r="139" spans="2:14" ht="22.5" thickTop="1" thickBot="1" x14ac:dyDescent="0.3">
      <c r="B139" s="13"/>
      <c r="C139" s="334">
        <f>2019</f>
        <v>2019</v>
      </c>
      <c r="D139" s="333"/>
      <c r="E139" s="330">
        <v>2020</v>
      </c>
      <c r="F139" s="333"/>
      <c r="G139" s="330">
        <v>2021</v>
      </c>
      <c r="H139" s="333"/>
      <c r="I139" s="330">
        <v>2022</v>
      </c>
      <c r="J139" s="333"/>
      <c r="K139" s="330">
        <v>2023</v>
      </c>
      <c r="L139" s="331"/>
      <c r="M139" s="332"/>
    </row>
    <row r="140" spans="2:14" ht="16.5" thickTop="1" thickBot="1" x14ac:dyDescent="0.3">
      <c r="B140" s="16"/>
      <c r="C140" s="141" t="s">
        <v>141</v>
      </c>
      <c r="D140" s="142" t="str">
        <f>CONCATENATE("var ",RIGHT(2019,2),"/",RIGHT(2018,2))</f>
        <v>var 19/18</v>
      </c>
      <c r="E140" s="143" t="s">
        <v>141</v>
      </c>
      <c r="F140" s="142" t="str">
        <f>CONCATENATE("var ",RIGHT(E139,2),"/",RIGHT(E139-1,2))</f>
        <v>var 20/19</v>
      </c>
      <c r="G140" s="143" t="s">
        <v>141</v>
      </c>
      <c r="H140" s="142" t="str">
        <f>CONCATENATE("var ",RIGHT(G139,2),"/",RIGHT(G139-1,2))</f>
        <v>var 21/20</v>
      </c>
      <c r="I140" s="143" t="s">
        <v>141</v>
      </c>
      <c r="J140" s="142" t="str">
        <f>CONCATENATE("var ",RIGHT(I139,2),"/",RIGHT(I139-1,2))</f>
        <v>var 22/21</v>
      </c>
      <c r="K140" s="143" t="s">
        <v>141</v>
      </c>
      <c r="L140" s="142" t="str">
        <f>CONCATENATE("var ",RIGHT(K139,2),"/",RIGHT(K139-1,2))</f>
        <v>var 23/22</v>
      </c>
      <c r="M140" s="142" t="str">
        <f>CONCATENATE("var ",RIGHT(K139,2),"/",RIGHT(2019,2))</f>
        <v>var 23/19</v>
      </c>
    </row>
    <row r="141" spans="2:14" x14ac:dyDescent="0.25">
      <c r="B141" s="145" t="s">
        <v>145</v>
      </c>
      <c r="C141" s="146">
        <v>4142</v>
      </c>
      <c r="D141" s="147">
        <v>-0.14386109962794547</v>
      </c>
      <c r="E141" s="146">
        <v>4819</v>
      </c>
      <c r="F141" s="147">
        <f t="shared" ref="F141:F153" si="24">IFERROR(E141/C141-1,"-")</f>
        <v>0.16344760985031392</v>
      </c>
      <c r="G141" s="146">
        <v>1113</v>
      </c>
      <c r="H141" s="147">
        <f t="shared" ref="H141:J153" si="25">IFERROR(G141/E141-1,"-")</f>
        <v>-0.76903921975513589</v>
      </c>
      <c r="I141" s="146">
        <v>1381</v>
      </c>
      <c r="J141" s="147">
        <f t="shared" si="25"/>
        <v>0.24079065588499549</v>
      </c>
      <c r="K141" s="146">
        <v>3473</v>
      </c>
      <c r="L141" s="147">
        <f t="shared" ref="L141:L151" si="26">IFERROR(K141/I141-1,"-")</f>
        <v>1.5148443157132512</v>
      </c>
      <c r="M141" s="147">
        <f>K141/C141-1</f>
        <v>-0.16151617576050215</v>
      </c>
    </row>
    <row r="142" spans="2:14" x14ac:dyDescent="0.25">
      <c r="B142" s="145" t="s">
        <v>147</v>
      </c>
      <c r="C142" s="146">
        <v>4568</v>
      </c>
      <c r="D142" s="147">
        <v>-3.2408388053378534E-2</v>
      </c>
      <c r="E142" s="146">
        <v>5007</v>
      </c>
      <c r="F142" s="147">
        <f t="shared" si="24"/>
        <v>9.6103327495621782E-2</v>
      </c>
      <c r="G142" s="146">
        <v>1364</v>
      </c>
      <c r="H142" s="147">
        <f t="shared" si="25"/>
        <v>-0.72758138605951661</v>
      </c>
      <c r="I142" s="146">
        <v>1792</v>
      </c>
      <c r="J142" s="147">
        <f t="shared" si="25"/>
        <v>0.31378299120234598</v>
      </c>
      <c r="K142" s="146">
        <v>3310</v>
      </c>
      <c r="L142" s="147">
        <f t="shared" si="26"/>
        <v>0.84709821428571419</v>
      </c>
      <c r="M142" s="147">
        <f>IFERROR(K142/C142-1,"-")</f>
        <v>-0.27539404553415059</v>
      </c>
    </row>
    <row r="143" spans="2:14" x14ac:dyDescent="0.25">
      <c r="B143" s="145" t="s">
        <v>149</v>
      </c>
      <c r="C143" s="146">
        <v>5168</v>
      </c>
      <c r="D143" s="147">
        <v>-9.2377941693010168E-2</v>
      </c>
      <c r="E143" s="146">
        <v>2461</v>
      </c>
      <c r="F143" s="147">
        <f t="shared" si="24"/>
        <v>-0.52380030959752322</v>
      </c>
      <c r="G143" s="146">
        <v>1487</v>
      </c>
      <c r="H143" s="147">
        <f t="shared" si="25"/>
        <v>-0.39577407557903288</v>
      </c>
      <c r="I143" s="146">
        <v>2355</v>
      </c>
      <c r="J143" s="147">
        <f t="shared" si="25"/>
        <v>0.58372562205783463</v>
      </c>
      <c r="K143" s="146">
        <v>3569</v>
      </c>
      <c r="L143" s="147">
        <f t="shared" si="26"/>
        <v>0.51549893842887484</v>
      </c>
      <c r="M143" s="147">
        <f t="shared" ref="M143:M151" si="27">IFERROR(K143/C143-1,"-")</f>
        <v>-0.30940402476780182</v>
      </c>
    </row>
    <row r="144" spans="2:14" x14ac:dyDescent="0.25">
      <c r="B144" s="145" t="s">
        <v>151</v>
      </c>
      <c r="C144" s="146">
        <v>3925</v>
      </c>
      <c r="D144" s="147">
        <v>-0.16772688719253603</v>
      </c>
      <c r="E144" s="146">
        <v>0</v>
      </c>
      <c r="F144" s="147">
        <f t="shared" si="24"/>
        <v>-1</v>
      </c>
      <c r="G144" s="146">
        <v>773</v>
      </c>
      <c r="H144" s="147" t="str">
        <f t="shared" si="25"/>
        <v>-</v>
      </c>
      <c r="I144" s="146">
        <v>2748</v>
      </c>
      <c r="J144" s="147">
        <f t="shared" si="25"/>
        <v>2.5549805950840878</v>
      </c>
      <c r="K144" s="146">
        <v>2940</v>
      </c>
      <c r="L144" s="147">
        <f t="shared" si="26"/>
        <v>6.9868995633187714E-2</v>
      </c>
      <c r="M144" s="147">
        <f t="shared" si="27"/>
        <v>-0.25095541401273891</v>
      </c>
    </row>
    <row r="145" spans="1:14" x14ac:dyDescent="0.25">
      <c r="B145" s="145" t="s">
        <v>153</v>
      </c>
      <c r="C145" s="146">
        <v>3851</v>
      </c>
      <c r="D145" s="147">
        <v>-8.5273159144893085E-2</v>
      </c>
      <c r="E145" s="146">
        <v>0</v>
      </c>
      <c r="F145" s="147">
        <f t="shared" si="24"/>
        <v>-1</v>
      </c>
      <c r="G145" s="146">
        <v>1837</v>
      </c>
      <c r="H145" s="147" t="str">
        <f t="shared" si="25"/>
        <v>-</v>
      </c>
      <c r="I145" s="146">
        <v>2493</v>
      </c>
      <c r="J145" s="147">
        <f t="shared" si="25"/>
        <v>0.35710397387044091</v>
      </c>
      <c r="K145" s="146">
        <v>2786</v>
      </c>
      <c r="L145" s="147">
        <f t="shared" si="26"/>
        <v>0.11752908142799834</v>
      </c>
      <c r="M145" s="147">
        <f t="shared" si="27"/>
        <v>-0.27655154505323287</v>
      </c>
    </row>
    <row r="146" spans="1:14" x14ac:dyDescent="0.25">
      <c r="B146" s="145" t="s">
        <v>155</v>
      </c>
      <c r="C146" s="146">
        <v>3303</v>
      </c>
      <c r="D146" s="147">
        <v>-0.25858585858585859</v>
      </c>
      <c r="E146" s="146">
        <v>0</v>
      </c>
      <c r="F146" s="147">
        <f t="shared" si="24"/>
        <v>-1</v>
      </c>
      <c r="G146" s="146">
        <v>1393</v>
      </c>
      <c r="H146" s="147" t="str">
        <f t="shared" si="25"/>
        <v>-</v>
      </c>
      <c r="I146" s="146">
        <v>2747</v>
      </c>
      <c r="J146" s="147">
        <f t="shared" si="25"/>
        <v>0.97200287150035902</v>
      </c>
      <c r="K146" s="146">
        <v>2842</v>
      </c>
      <c r="L146" s="147">
        <f t="shared" si="26"/>
        <v>3.4583181652712014E-2</v>
      </c>
      <c r="M146" s="147">
        <f t="shared" si="27"/>
        <v>-0.13957008779897062</v>
      </c>
    </row>
    <row r="147" spans="1:14" x14ac:dyDescent="0.25">
      <c r="B147" s="145" t="s">
        <v>157</v>
      </c>
      <c r="C147" s="146">
        <v>3733</v>
      </c>
      <c r="D147" s="147">
        <v>-0.13226406322640627</v>
      </c>
      <c r="E147" s="146">
        <v>0</v>
      </c>
      <c r="F147" s="147">
        <f t="shared" si="24"/>
        <v>-1</v>
      </c>
      <c r="G147" s="146">
        <v>730</v>
      </c>
      <c r="H147" s="147" t="str">
        <f t="shared" si="25"/>
        <v>-</v>
      </c>
      <c r="I147" s="146">
        <v>3257</v>
      </c>
      <c r="J147" s="147">
        <f t="shared" si="25"/>
        <v>3.4616438356164387</v>
      </c>
      <c r="K147" s="146">
        <v>3172</v>
      </c>
      <c r="L147" s="147">
        <f t="shared" si="26"/>
        <v>-2.6097635861221935E-2</v>
      </c>
      <c r="M147" s="147">
        <f t="shared" si="27"/>
        <v>-0.15028127511384948</v>
      </c>
    </row>
    <row r="148" spans="1:14" x14ac:dyDescent="0.25">
      <c r="B148" s="145" t="s">
        <v>159</v>
      </c>
      <c r="C148" s="146">
        <v>4584</v>
      </c>
      <c r="D148" s="147">
        <v>0.18910505836575875</v>
      </c>
      <c r="E148" s="146">
        <v>0</v>
      </c>
      <c r="F148" s="147">
        <f t="shared" si="24"/>
        <v>-1</v>
      </c>
      <c r="G148" s="146">
        <v>725</v>
      </c>
      <c r="H148" s="147" t="str">
        <f t="shared" si="25"/>
        <v>-</v>
      </c>
      <c r="I148" s="146">
        <v>3392</v>
      </c>
      <c r="J148" s="147">
        <f t="shared" si="25"/>
        <v>3.6786206896551725</v>
      </c>
      <c r="K148" s="146">
        <v>3388</v>
      </c>
      <c r="L148" s="147">
        <f t="shared" si="26"/>
        <v>-1.179245283018826E-3</v>
      </c>
      <c r="M148" s="147">
        <f t="shared" si="27"/>
        <v>-0.2609075043630017</v>
      </c>
    </row>
    <row r="149" spans="1:14" x14ac:dyDescent="0.25">
      <c r="B149" s="145" t="s">
        <v>161</v>
      </c>
      <c r="C149" s="146">
        <v>3740</v>
      </c>
      <c r="D149" s="147">
        <v>-1.9402202412165725E-2</v>
      </c>
      <c r="E149" s="146">
        <v>0</v>
      </c>
      <c r="F149" s="147">
        <f t="shared" si="24"/>
        <v>-1</v>
      </c>
      <c r="G149" s="146">
        <v>1062</v>
      </c>
      <c r="H149" s="147" t="str">
        <f t="shared" si="25"/>
        <v>-</v>
      </c>
      <c r="I149" s="146">
        <v>3475</v>
      </c>
      <c r="J149" s="147">
        <f t="shared" si="25"/>
        <v>2.2721280602636535</v>
      </c>
      <c r="K149" s="146">
        <v>3168</v>
      </c>
      <c r="L149" s="147">
        <f t="shared" si="26"/>
        <v>-8.8345323741007231E-2</v>
      </c>
      <c r="M149" s="147">
        <f t="shared" si="27"/>
        <v>-0.15294117647058825</v>
      </c>
    </row>
    <row r="150" spans="1:14" x14ac:dyDescent="0.25">
      <c r="A150" s="144"/>
      <c r="B150" s="145" t="s">
        <v>163</v>
      </c>
      <c r="C150" s="146">
        <v>3741</v>
      </c>
      <c r="D150" s="147">
        <v>-0.14354395604395609</v>
      </c>
      <c r="E150" s="146">
        <v>0</v>
      </c>
      <c r="F150" s="147">
        <f t="shared" si="24"/>
        <v>-1</v>
      </c>
      <c r="G150" s="146">
        <v>1455</v>
      </c>
      <c r="H150" s="147" t="str">
        <f t="shared" si="25"/>
        <v>-</v>
      </c>
      <c r="I150" s="146">
        <v>3058</v>
      </c>
      <c r="J150" s="147">
        <f t="shared" si="25"/>
        <v>1.1017182130584193</v>
      </c>
      <c r="K150" s="146">
        <v>3594</v>
      </c>
      <c r="L150" s="147">
        <f t="shared" si="26"/>
        <v>0.1752779594506213</v>
      </c>
      <c r="M150" s="147">
        <f t="shared" si="27"/>
        <v>-3.9294306335204476E-2</v>
      </c>
    </row>
    <row r="151" spans="1:14" x14ac:dyDescent="0.25">
      <c r="B151" s="145" t="s">
        <v>165</v>
      </c>
      <c r="C151" s="146">
        <v>4890</v>
      </c>
      <c r="D151" s="147">
        <v>-7.874905802562171E-2</v>
      </c>
      <c r="E151" s="146">
        <v>0</v>
      </c>
      <c r="F151" s="147">
        <f t="shared" si="24"/>
        <v>-1</v>
      </c>
      <c r="G151" s="146">
        <v>1212</v>
      </c>
      <c r="H151" s="147" t="str">
        <f t="shared" si="25"/>
        <v>-</v>
      </c>
      <c r="I151" s="146">
        <v>3303</v>
      </c>
      <c r="J151" s="147">
        <f t="shared" si="25"/>
        <v>1.7252475247524752</v>
      </c>
      <c r="K151" s="146">
        <v>3281</v>
      </c>
      <c r="L151" s="147">
        <f t="shared" si="26"/>
        <v>-6.6606115652436682E-3</v>
      </c>
      <c r="M151" s="147">
        <f t="shared" si="27"/>
        <v>-0.32903885480572592</v>
      </c>
    </row>
    <row r="152" spans="1:14" x14ac:dyDescent="0.25">
      <c r="B152" s="145" t="s">
        <v>167</v>
      </c>
      <c r="C152" s="146">
        <v>4809</v>
      </c>
      <c r="D152" s="147">
        <v>-8.4536082474226948E-3</v>
      </c>
      <c r="E152" s="146">
        <v>0</v>
      </c>
      <c r="F152" s="147">
        <f t="shared" si="24"/>
        <v>-1</v>
      </c>
      <c r="G152" s="146">
        <v>1504</v>
      </c>
      <c r="H152" s="147" t="str">
        <f t="shared" si="25"/>
        <v>-</v>
      </c>
      <c r="I152" s="146">
        <v>3317</v>
      </c>
      <c r="J152" s="147">
        <f t="shared" si="25"/>
        <v>1.2054521276595747</v>
      </c>
      <c r="K152" s="146"/>
      <c r="L152" s="147"/>
      <c r="M152" s="147"/>
    </row>
    <row r="153" spans="1:14" ht="15.75" x14ac:dyDescent="0.25">
      <c r="B153" s="148" t="s">
        <v>127</v>
      </c>
      <c r="C153" s="149">
        <v>50454</v>
      </c>
      <c r="D153" s="150">
        <v>-8.4834303749251827E-2</v>
      </c>
      <c r="E153" s="149">
        <v>0</v>
      </c>
      <c r="F153" s="150">
        <f t="shared" si="24"/>
        <v>-1</v>
      </c>
      <c r="G153" s="149">
        <v>14655</v>
      </c>
      <c r="H153" s="150" t="str">
        <f t="shared" si="25"/>
        <v>-</v>
      </c>
      <c r="I153" s="149">
        <v>33318</v>
      </c>
      <c r="J153" s="150">
        <f t="shared" si="25"/>
        <v>1.2734902763561924</v>
      </c>
      <c r="K153" s="149">
        <v>35523</v>
      </c>
      <c r="L153" s="150">
        <v>0.18406053131562272</v>
      </c>
      <c r="M153" s="150">
        <v>-0.22175484719027272</v>
      </c>
    </row>
    <row r="154" spans="1:14" ht="6" customHeight="1" x14ac:dyDescent="0.25"/>
    <row r="155" spans="1:14" x14ac:dyDescent="0.25">
      <c r="B155" s="49" t="s">
        <v>109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4"/>
      <c r="L156" s="155"/>
    </row>
    <row r="157" spans="1:14" x14ac:dyDescent="0.25">
      <c r="M157" s="154"/>
    </row>
    <row r="158" spans="1:14" ht="48.75" customHeight="1" thickBot="1" x14ac:dyDescent="0.3">
      <c r="B158" s="315" t="s">
        <v>267</v>
      </c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3" t="s">
        <v>171</v>
      </c>
      <c r="C160" s="327" t="s">
        <v>129</v>
      </c>
      <c r="D160" s="328"/>
      <c r="E160" s="328"/>
      <c r="F160" s="328"/>
      <c r="G160" s="328"/>
      <c r="H160" s="328"/>
      <c r="I160" s="328"/>
      <c r="J160" s="328"/>
      <c r="K160" s="328"/>
      <c r="L160" s="328"/>
      <c r="M160" s="329"/>
    </row>
    <row r="161" spans="2:13" ht="22.5" thickTop="1" thickBot="1" x14ac:dyDescent="0.3">
      <c r="B161" s="13"/>
      <c r="C161" s="334">
        <f>2019</f>
        <v>2019</v>
      </c>
      <c r="D161" s="333"/>
      <c r="E161" s="330">
        <v>2020</v>
      </c>
      <c r="F161" s="333"/>
      <c r="G161" s="330">
        <v>2021</v>
      </c>
      <c r="H161" s="333"/>
      <c r="I161" s="330">
        <v>2022</v>
      </c>
      <c r="J161" s="333"/>
      <c r="K161" s="330">
        <v>2023</v>
      </c>
      <c r="L161" s="331"/>
      <c r="M161" s="332"/>
    </row>
    <row r="162" spans="2:13" ht="16.5" thickTop="1" thickBot="1" x14ac:dyDescent="0.3">
      <c r="B162" s="16"/>
      <c r="C162" s="141" t="s">
        <v>141</v>
      </c>
      <c r="D162" s="142" t="str">
        <f>CONCATENATE("var ",RIGHT(2019,2),"/",RIGHT(2018,2))</f>
        <v>var 19/18</v>
      </c>
      <c r="E162" s="143" t="s">
        <v>141</v>
      </c>
      <c r="F162" s="142" t="str">
        <f>CONCATENATE("var ",RIGHT(E161,2),"/",RIGHT(E161-1,2))</f>
        <v>var 20/19</v>
      </c>
      <c r="G162" s="143" t="s">
        <v>141</v>
      </c>
      <c r="H162" s="142" t="str">
        <f>CONCATENATE("var ",RIGHT(G161,2),"/",RIGHT(G161-1,2))</f>
        <v>var 21/20</v>
      </c>
      <c r="I162" s="143" t="s">
        <v>141</v>
      </c>
      <c r="J162" s="142" t="str">
        <f>CONCATENATE("var ",RIGHT(I161,2),"/",RIGHT(I161-1,2))</f>
        <v>var 22/21</v>
      </c>
      <c r="K162" s="143" t="s">
        <v>141</v>
      </c>
      <c r="L162" s="142" t="str">
        <f>CONCATENATE("var ",RIGHT(K161,2),"/",RIGHT(K161-1,2))</f>
        <v>var 23/22</v>
      </c>
      <c r="M162" s="142" t="str">
        <f>CONCATENATE("var ",RIGHT(K161,2),"/",RIGHT(2019,2))</f>
        <v>var 23/19</v>
      </c>
    </row>
    <row r="163" spans="2:13" x14ac:dyDescent="0.25">
      <c r="B163" s="145" t="s">
        <v>145</v>
      </c>
      <c r="C163" s="146">
        <v>97231</v>
      </c>
      <c r="D163" s="147">
        <v>-3.0482211231652845E-2</v>
      </c>
      <c r="E163" s="146">
        <v>93024</v>
      </c>
      <c r="F163" s="147">
        <f t="shared" ref="F163:F175" si="28">IFERROR(E163/C163-1,"-")</f>
        <v>-4.3268093509271743E-2</v>
      </c>
      <c r="G163" s="146">
        <v>10691</v>
      </c>
      <c r="H163" s="147">
        <f t="shared" ref="H163:J175" si="29">IFERROR(G163/E163-1,"-")</f>
        <v>-0.8850726694186446</v>
      </c>
      <c r="I163" s="146">
        <v>61995</v>
      </c>
      <c r="J163" s="147">
        <f t="shared" si="29"/>
        <v>4.7988027312692916</v>
      </c>
      <c r="K163" s="146">
        <v>80478</v>
      </c>
      <c r="L163" s="147">
        <f t="shared" ref="L163:L173" si="30">IFERROR(K163/I163-1,"-")</f>
        <v>0.29813694652794576</v>
      </c>
      <c r="M163" s="147">
        <f>K163/C163-1</f>
        <v>-0.17230101510835016</v>
      </c>
    </row>
    <row r="164" spans="2:13" x14ac:dyDescent="0.25">
      <c r="B164" s="145" t="s">
        <v>147</v>
      </c>
      <c r="C164" s="146">
        <v>94109</v>
      </c>
      <c r="D164" s="147">
        <v>-3.5886981108880001E-2</v>
      </c>
      <c r="E164" s="146">
        <v>92800</v>
      </c>
      <c r="F164" s="147">
        <f t="shared" si="28"/>
        <v>-1.3909402926393866E-2</v>
      </c>
      <c r="G164" s="146">
        <v>13367</v>
      </c>
      <c r="H164" s="147">
        <f t="shared" si="29"/>
        <v>-0.855959051724138</v>
      </c>
      <c r="I164" s="146">
        <v>69134</v>
      </c>
      <c r="J164" s="147">
        <f t="shared" si="29"/>
        <v>4.171990723423356</v>
      </c>
      <c r="K164" s="146">
        <v>83825</v>
      </c>
      <c r="L164" s="147">
        <f t="shared" si="30"/>
        <v>0.21250036161657082</v>
      </c>
      <c r="M164" s="147">
        <f>IFERROR(K164/C164-1,"-")</f>
        <v>-0.10927753987397593</v>
      </c>
    </row>
    <row r="165" spans="2:13" x14ac:dyDescent="0.25">
      <c r="B165" s="145" t="s">
        <v>149</v>
      </c>
      <c r="C165" s="146">
        <v>116669</v>
      </c>
      <c r="D165" s="147">
        <v>-3.7344774949461645E-2</v>
      </c>
      <c r="E165" s="146">
        <v>36901</v>
      </c>
      <c r="F165" s="147">
        <f t="shared" si="28"/>
        <v>-0.68371204004491337</v>
      </c>
      <c r="G165" s="146">
        <v>17405</v>
      </c>
      <c r="H165" s="147">
        <f t="shared" si="29"/>
        <v>-0.52833256551312968</v>
      </c>
      <c r="I165" s="146">
        <v>78551</v>
      </c>
      <c r="J165" s="147">
        <f t="shared" si="29"/>
        <v>3.5131284113760417</v>
      </c>
      <c r="K165" s="146">
        <v>97327</v>
      </c>
      <c r="L165" s="147">
        <f t="shared" si="30"/>
        <v>0.2390294203765706</v>
      </c>
      <c r="M165" s="147">
        <f t="shared" ref="M165:M173" si="31">IFERROR(K165/C165-1,"-")</f>
        <v>-0.16578525572345693</v>
      </c>
    </row>
    <row r="166" spans="2:13" x14ac:dyDescent="0.25">
      <c r="B166" s="145" t="s">
        <v>151</v>
      </c>
      <c r="C166" s="146">
        <v>109467</v>
      </c>
      <c r="D166" s="147">
        <v>8.474458702868759E-2</v>
      </c>
      <c r="E166" s="146">
        <v>0</v>
      </c>
      <c r="F166" s="147">
        <f t="shared" si="28"/>
        <v>-1</v>
      </c>
      <c r="G166" s="146">
        <v>21687</v>
      </c>
      <c r="H166" s="147" t="str">
        <f t="shared" si="29"/>
        <v>-</v>
      </c>
      <c r="I166" s="146">
        <v>88312</v>
      </c>
      <c r="J166" s="147">
        <f t="shared" si="29"/>
        <v>3.0721169364135195</v>
      </c>
      <c r="K166" s="146">
        <v>96446</v>
      </c>
      <c r="L166" s="147">
        <f t="shared" si="30"/>
        <v>9.210526315789469E-2</v>
      </c>
      <c r="M166" s="147">
        <f t="shared" si="31"/>
        <v>-0.11894908967999485</v>
      </c>
    </row>
    <row r="167" spans="2:13" x14ac:dyDescent="0.25">
      <c r="B167" s="145" t="s">
        <v>153</v>
      </c>
      <c r="C167" s="146">
        <v>103744</v>
      </c>
      <c r="D167" s="147">
        <v>6.5954276907269405E-2</v>
      </c>
      <c r="E167" s="146">
        <v>0</v>
      </c>
      <c r="F167" s="147">
        <f t="shared" si="28"/>
        <v>-1</v>
      </c>
      <c r="G167" s="146">
        <v>26314</v>
      </c>
      <c r="H167" s="147" t="str">
        <f t="shared" si="29"/>
        <v>-</v>
      </c>
      <c r="I167" s="146">
        <v>73862</v>
      </c>
      <c r="J167" s="147">
        <f t="shared" si="29"/>
        <v>1.8069468723873223</v>
      </c>
      <c r="K167" s="146">
        <v>79595</v>
      </c>
      <c r="L167" s="147">
        <f t="shared" si="30"/>
        <v>7.761771953101726E-2</v>
      </c>
      <c r="M167" s="147">
        <f t="shared" si="31"/>
        <v>-0.23277490746452811</v>
      </c>
    </row>
    <row r="168" spans="2:13" x14ac:dyDescent="0.25">
      <c r="B168" s="145" t="s">
        <v>155</v>
      </c>
      <c r="C168" s="146">
        <v>112736</v>
      </c>
      <c r="D168" s="147">
        <v>-5.7422828667937575E-2</v>
      </c>
      <c r="E168" s="146">
        <v>0</v>
      </c>
      <c r="F168" s="147">
        <f t="shared" si="28"/>
        <v>-1</v>
      </c>
      <c r="G168" s="146">
        <v>30690</v>
      </c>
      <c r="H168" s="147" t="str">
        <f t="shared" si="29"/>
        <v>-</v>
      </c>
      <c r="I168" s="146">
        <v>76334</v>
      </c>
      <c r="J168" s="147">
        <f t="shared" si="29"/>
        <v>1.4872596937113065</v>
      </c>
      <c r="K168" s="146">
        <v>93518</v>
      </c>
      <c r="L168" s="147">
        <f t="shared" si="30"/>
        <v>0.22511593785207107</v>
      </c>
      <c r="M168" s="147">
        <f t="shared" si="31"/>
        <v>-0.17046906045983534</v>
      </c>
    </row>
    <row r="169" spans="2:13" x14ac:dyDescent="0.25">
      <c r="B169" s="145" t="s">
        <v>157</v>
      </c>
      <c r="C169" s="146">
        <v>117240</v>
      </c>
      <c r="D169" s="147">
        <v>-5.127976888903274E-2</v>
      </c>
      <c r="E169" s="146">
        <v>25803</v>
      </c>
      <c r="F169" s="147">
        <f t="shared" si="28"/>
        <v>-0.7799129989764586</v>
      </c>
      <c r="G169" s="146">
        <v>47180</v>
      </c>
      <c r="H169" s="147">
        <f t="shared" si="29"/>
        <v>0.82846955780335629</v>
      </c>
      <c r="I169" s="146">
        <v>99531</v>
      </c>
      <c r="J169" s="147">
        <f t="shared" si="29"/>
        <v>1.1096015260703687</v>
      </c>
      <c r="K169" s="146">
        <v>94890</v>
      </c>
      <c r="L169" s="147">
        <f t="shared" si="30"/>
        <v>-4.6628688549296249E-2</v>
      </c>
      <c r="M169" s="147">
        <f t="shared" si="31"/>
        <v>-0.19063459570112584</v>
      </c>
    </row>
    <row r="170" spans="2:13" x14ac:dyDescent="0.25">
      <c r="B170" s="145" t="s">
        <v>159</v>
      </c>
      <c r="C170" s="146">
        <v>121142</v>
      </c>
      <c r="D170" s="147">
        <v>-0.10322977044423221</v>
      </c>
      <c r="E170" s="146">
        <v>32145</v>
      </c>
      <c r="F170" s="147">
        <f t="shared" si="28"/>
        <v>-0.73465024516682909</v>
      </c>
      <c r="G170" s="146">
        <v>55856</v>
      </c>
      <c r="H170" s="147">
        <f t="shared" si="29"/>
        <v>0.73762638046352458</v>
      </c>
      <c r="I170" s="146">
        <v>94995</v>
      </c>
      <c r="J170" s="147">
        <f t="shared" si="29"/>
        <v>0.70071254654826687</v>
      </c>
      <c r="K170" s="146">
        <v>101111</v>
      </c>
      <c r="L170" s="147">
        <f t="shared" si="30"/>
        <v>6.4382335912416488E-2</v>
      </c>
      <c r="M170" s="147">
        <f t="shared" si="31"/>
        <v>-0.16535140578824847</v>
      </c>
    </row>
    <row r="171" spans="2:13" x14ac:dyDescent="0.25">
      <c r="B171" s="145" t="s">
        <v>161</v>
      </c>
      <c r="C171" s="146">
        <v>95455</v>
      </c>
      <c r="D171" s="147">
        <v>-0.11804381369478245</v>
      </c>
      <c r="E171" s="146">
        <v>22478</v>
      </c>
      <c r="F171" s="147">
        <f t="shared" si="28"/>
        <v>-0.76451731182232463</v>
      </c>
      <c r="G171" s="146">
        <v>50367</v>
      </c>
      <c r="H171" s="147">
        <f t="shared" si="29"/>
        <v>1.2407242637245308</v>
      </c>
      <c r="I171" s="146">
        <v>79112</v>
      </c>
      <c r="J171" s="147">
        <f t="shared" si="29"/>
        <v>0.57071098139654941</v>
      </c>
      <c r="K171" s="146">
        <v>89965</v>
      </c>
      <c r="L171" s="147">
        <f t="shared" si="30"/>
        <v>0.13718525634543433</v>
      </c>
      <c r="M171" s="147">
        <f t="shared" si="31"/>
        <v>-5.7514011838038837E-2</v>
      </c>
    </row>
    <row r="172" spans="2:13" x14ac:dyDescent="0.25">
      <c r="B172" s="145" t="s">
        <v>163</v>
      </c>
      <c r="C172" s="146">
        <v>99777</v>
      </c>
      <c r="D172" s="147">
        <v>-0.16196035612296322</v>
      </c>
      <c r="E172" s="146">
        <v>23505</v>
      </c>
      <c r="F172" s="147">
        <f t="shared" si="28"/>
        <v>-0.76442466700742662</v>
      </c>
      <c r="G172" s="146">
        <v>69444</v>
      </c>
      <c r="H172" s="147">
        <f t="shared" si="29"/>
        <v>1.9544352265475431</v>
      </c>
      <c r="I172" s="146">
        <v>86975</v>
      </c>
      <c r="J172" s="147">
        <f t="shared" si="29"/>
        <v>0.25244801566730035</v>
      </c>
      <c r="K172" s="146">
        <v>95489</v>
      </c>
      <c r="L172" s="147">
        <f t="shared" si="30"/>
        <v>9.7890198332854172E-2</v>
      </c>
      <c r="M172" s="147">
        <f t="shared" si="31"/>
        <v>-4.2975836114535371E-2</v>
      </c>
    </row>
    <row r="173" spans="2:13" x14ac:dyDescent="0.25">
      <c r="B173" s="145" t="s">
        <v>165</v>
      </c>
      <c r="C173" s="146">
        <v>96612</v>
      </c>
      <c r="D173" s="147">
        <v>-6.7577740459783375E-2</v>
      </c>
      <c r="E173" s="146">
        <v>17765</v>
      </c>
      <c r="F173" s="147">
        <f t="shared" si="28"/>
        <v>-0.81612015070591648</v>
      </c>
      <c r="G173" s="146">
        <v>67898</v>
      </c>
      <c r="H173" s="147">
        <f t="shared" si="29"/>
        <v>2.8220095693779905</v>
      </c>
      <c r="I173" s="146">
        <v>84811</v>
      </c>
      <c r="J173" s="147">
        <f t="shared" si="29"/>
        <v>0.24909422957966365</v>
      </c>
      <c r="K173" s="146">
        <v>90790</v>
      </c>
      <c r="L173" s="147">
        <f t="shared" si="30"/>
        <v>7.0497930692952515E-2</v>
      </c>
      <c r="M173" s="147">
        <f t="shared" si="31"/>
        <v>-6.026166521757137E-2</v>
      </c>
    </row>
    <row r="174" spans="2:13" x14ac:dyDescent="0.25">
      <c r="B174" s="145" t="s">
        <v>167</v>
      </c>
      <c r="C174" s="146">
        <v>99203</v>
      </c>
      <c r="D174" s="147">
        <v>-0.10648857024480751</v>
      </c>
      <c r="E174" s="146">
        <v>19063</v>
      </c>
      <c r="F174" s="147">
        <f t="shared" si="28"/>
        <v>-0.80783847262683595</v>
      </c>
      <c r="G174" s="146">
        <v>66508</v>
      </c>
      <c r="H174" s="147">
        <f t="shared" si="29"/>
        <v>2.4888527514032419</v>
      </c>
      <c r="I174" s="146">
        <v>87198</v>
      </c>
      <c r="J174" s="147">
        <f t="shared" si="29"/>
        <v>0.31109039514043424</v>
      </c>
      <c r="K174" s="146"/>
      <c r="L174" s="147"/>
      <c r="M174" s="147"/>
    </row>
    <row r="175" spans="2:13" ht="15.75" x14ac:dyDescent="0.25">
      <c r="B175" s="148" t="s">
        <v>127</v>
      </c>
      <c r="C175" s="149">
        <v>1263385</v>
      </c>
      <c r="D175" s="150">
        <v>-5.5437095430845074E-2</v>
      </c>
      <c r="E175" s="149">
        <v>365017</v>
      </c>
      <c r="F175" s="150">
        <f t="shared" si="28"/>
        <v>-0.71108015371403011</v>
      </c>
      <c r="G175" s="149">
        <v>477407</v>
      </c>
      <c r="H175" s="150">
        <f t="shared" si="29"/>
        <v>0.30790346750973252</v>
      </c>
      <c r="I175" s="149">
        <v>980810</v>
      </c>
      <c r="J175" s="150">
        <f t="shared" si="29"/>
        <v>1.0544524902232268</v>
      </c>
      <c r="K175" s="149">
        <v>1003434</v>
      </c>
      <c r="L175" s="150">
        <v>0.12289673818167168</v>
      </c>
      <c r="M175" s="150">
        <v>-0.13807806683147483</v>
      </c>
    </row>
    <row r="176" spans="2:13" ht="6" customHeight="1" x14ac:dyDescent="0.25"/>
    <row r="177" spans="1:14" x14ac:dyDescent="0.25">
      <c r="B177" s="49" t="s">
        <v>109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15" t="s">
        <v>268</v>
      </c>
      <c r="C180" s="315"/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3"/>
      <c r="C182" s="327" t="s">
        <v>116</v>
      </c>
      <c r="D182" s="328"/>
      <c r="E182" s="328"/>
      <c r="F182" s="328"/>
      <c r="G182" s="328"/>
      <c r="H182" s="328"/>
      <c r="I182" s="328"/>
      <c r="J182" s="328"/>
      <c r="K182" s="328"/>
      <c r="L182" s="328"/>
      <c r="M182" s="329"/>
    </row>
    <row r="183" spans="1:14" ht="22.5" thickTop="1" thickBot="1" x14ac:dyDescent="0.3">
      <c r="B183" s="13"/>
      <c r="C183" s="334">
        <f>2019</f>
        <v>2019</v>
      </c>
      <c r="D183" s="333"/>
      <c r="E183" s="330">
        <v>2020</v>
      </c>
      <c r="F183" s="333"/>
      <c r="G183" s="330">
        <v>2021</v>
      </c>
      <c r="H183" s="333"/>
      <c r="I183" s="330">
        <v>2022</v>
      </c>
      <c r="J183" s="333"/>
      <c r="K183" s="330">
        <v>2023</v>
      </c>
      <c r="L183" s="331"/>
      <c r="M183" s="332"/>
    </row>
    <row r="184" spans="1:14" ht="16.5" thickTop="1" thickBot="1" x14ac:dyDescent="0.3">
      <c r="B184" s="16"/>
      <c r="C184" s="141" t="s">
        <v>141</v>
      </c>
      <c r="D184" s="142" t="str">
        <f>CONCATENATE("var ",RIGHT(2019,2),"/",RIGHT(2018,2))</f>
        <v>var 19/18</v>
      </c>
      <c r="E184" s="143" t="s">
        <v>141</v>
      </c>
      <c r="F184" s="142" t="str">
        <f>CONCATENATE("var ",RIGHT(E183,2),"/",RIGHT(E183-1,2))</f>
        <v>var 20/19</v>
      </c>
      <c r="G184" s="143" t="s">
        <v>141</v>
      </c>
      <c r="H184" s="142" t="str">
        <f>CONCATENATE("var ",RIGHT(G183,2),"/",RIGHT(G183-1,2))</f>
        <v>var 21/20</v>
      </c>
      <c r="I184" s="143" t="s">
        <v>141</v>
      </c>
      <c r="J184" s="142" t="str">
        <f>CONCATENATE("var ",RIGHT(I183,2),"/",RIGHT(I183-1,2))</f>
        <v>var 22/21</v>
      </c>
      <c r="K184" s="143" t="s">
        <v>141</v>
      </c>
      <c r="L184" s="142" t="str">
        <f>CONCATENATE("var ",RIGHT(K183,2),"/",RIGHT(K183-1,2))</f>
        <v>var 23/22</v>
      </c>
      <c r="M184" s="142" t="str">
        <f>CONCATENATE("var ",RIGHT(K183,2),"/",RIGHT(2019,2))</f>
        <v>var 23/19</v>
      </c>
    </row>
    <row r="185" spans="1:14" x14ac:dyDescent="0.25">
      <c r="A185" s="144"/>
      <c r="B185" s="145" t="s">
        <v>145</v>
      </c>
      <c r="C185" s="146">
        <v>5076</v>
      </c>
      <c r="D185" s="147">
        <v>-3.0482211231652845E-2</v>
      </c>
      <c r="E185" s="146">
        <v>5544</v>
      </c>
      <c r="F185" s="147">
        <f t="shared" ref="F185:F197" si="32">IFERROR(E185/C185-1,"-")</f>
        <v>9.219858156028371E-2</v>
      </c>
      <c r="G185" s="146">
        <v>1650</v>
      </c>
      <c r="H185" s="147">
        <f t="shared" ref="H185:J197" si="33">IFERROR(G185/E185-1,"-")</f>
        <v>-0.70238095238095233</v>
      </c>
      <c r="I185" s="146">
        <v>7075</v>
      </c>
      <c r="J185" s="147">
        <f t="shared" si="33"/>
        <v>3.2878787878787881</v>
      </c>
      <c r="K185" s="146">
        <v>6138</v>
      </c>
      <c r="L185" s="147">
        <f t="shared" ref="L185:L195" si="34">IFERROR(K185/I185-1,"-")</f>
        <v>-0.13243816254416962</v>
      </c>
      <c r="M185" s="147">
        <f>K185/C185-1</f>
        <v>0.20921985815602828</v>
      </c>
    </row>
    <row r="186" spans="1:14" x14ac:dyDescent="0.25">
      <c r="B186" s="145" t="s">
        <v>147</v>
      </c>
      <c r="C186" s="146">
        <v>5096</v>
      </c>
      <c r="D186" s="147">
        <v>1.1796407185628741</v>
      </c>
      <c r="E186" s="146">
        <v>6605</v>
      </c>
      <c r="F186" s="147">
        <f t="shared" si="32"/>
        <v>0.29611459968602816</v>
      </c>
      <c r="G186" s="146">
        <v>2034</v>
      </c>
      <c r="H186" s="147">
        <f t="shared" si="33"/>
        <v>-0.69205147615442852</v>
      </c>
      <c r="I186" s="146">
        <v>5769</v>
      </c>
      <c r="J186" s="147">
        <f t="shared" si="33"/>
        <v>1.836283185840708</v>
      </c>
      <c r="K186" s="146">
        <v>6805</v>
      </c>
      <c r="L186" s="147">
        <f t="shared" si="34"/>
        <v>0.17958051655399543</v>
      </c>
      <c r="M186" s="147">
        <f>IFERROR(K186/C186-1,"-")</f>
        <v>0.33536106750392469</v>
      </c>
    </row>
    <row r="187" spans="1:14" x14ac:dyDescent="0.25">
      <c r="B187" s="145" t="s">
        <v>149</v>
      </c>
      <c r="C187" s="146">
        <v>5858</v>
      </c>
      <c r="D187" s="147">
        <v>1.3640032284100081</v>
      </c>
      <c r="E187" s="146">
        <v>2199</v>
      </c>
      <c r="F187" s="147">
        <f t="shared" si="32"/>
        <v>-0.62461590986684867</v>
      </c>
      <c r="G187" s="146">
        <v>2233</v>
      </c>
      <c r="H187" s="147">
        <f t="shared" si="33"/>
        <v>1.5461573442473897E-2</v>
      </c>
      <c r="I187" s="146">
        <v>6395</v>
      </c>
      <c r="J187" s="147">
        <f t="shared" si="33"/>
        <v>1.863860277653381</v>
      </c>
      <c r="K187" s="146">
        <v>6671</v>
      </c>
      <c r="L187" s="147">
        <f t="shared" si="34"/>
        <v>4.3158717748240871E-2</v>
      </c>
      <c r="M187" s="147">
        <f t="shared" ref="M187:M195" si="35">IFERROR(K187/C187-1,"-")</f>
        <v>0.1387845681119837</v>
      </c>
    </row>
    <row r="188" spans="1:14" x14ac:dyDescent="0.25">
      <c r="B188" s="145" t="s">
        <v>151</v>
      </c>
      <c r="C188" s="146">
        <v>5502</v>
      </c>
      <c r="D188" s="147">
        <v>7.1511111111111116</v>
      </c>
      <c r="E188" s="146">
        <v>0</v>
      </c>
      <c r="F188" s="147">
        <f t="shared" si="32"/>
        <v>-1</v>
      </c>
      <c r="G188" s="146">
        <v>2848</v>
      </c>
      <c r="H188" s="147" t="str">
        <f t="shared" si="33"/>
        <v>-</v>
      </c>
      <c r="I188" s="146">
        <v>6909</v>
      </c>
      <c r="J188" s="147">
        <f t="shared" si="33"/>
        <v>1.4259129213483148</v>
      </c>
      <c r="K188" s="146">
        <v>7397</v>
      </c>
      <c r="L188" s="147">
        <f t="shared" si="34"/>
        <v>7.0632508322477916E-2</v>
      </c>
      <c r="M188" s="147">
        <f t="shared" si="35"/>
        <v>0.34442021083242458</v>
      </c>
    </row>
    <row r="189" spans="1:14" x14ac:dyDescent="0.25">
      <c r="B189" s="145" t="s">
        <v>153</v>
      </c>
      <c r="C189" s="146">
        <v>5099</v>
      </c>
      <c r="D189" s="147">
        <v>1.5571715145436307</v>
      </c>
      <c r="E189" s="146">
        <v>0</v>
      </c>
      <c r="F189" s="147">
        <f t="shared" si="32"/>
        <v>-1</v>
      </c>
      <c r="G189" s="146">
        <v>3408</v>
      </c>
      <c r="H189" s="147" t="str">
        <f t="shared" si="33"/>
        <v>-</v>
      </c>
      <c r="I189" s="146">
        <v>6149</v>
      </c>
      <c r="J189" s="147">
        <f t="shared" si="33"/>
        <v>0.80428403755868549</v>
      </c>
      <c r="K189" s="146">
        <v>6548</v>
      </c>
      <c r="L189" s="147">
        <f t="shared" si="34"/>
        <v>6.4888599772320754E-2</v>
      </c>
      <c r="M189" s="147">
        <f t="shared" si="35"/>
        <v>0.28417336732692688</v>
      </c>
    </row>
    <row r="190" spans="1:14" x14ac:dyDescent="0.25">
      <c r="B190" s="145" t="s">
        <v>155</v>
      </c>
      <c r="C190" s="146">
        <v>6013</v>
      </c>
      <c r="D190" s="147">
        <v>1.9062348960850652</v>
      </c>
      <c r="E190" s="146">
        <v>0</v>
      </c>
      <c r="F190" s="147">
        <f t="shared" si="32"/>
        <v>-1</v>
      </c>
      <c r="G190" s="146">
        <v>2974</v>
      </c>
      <c r="H190" s="147" t="str">
        <f t="shared" si="33"/>
        <v>-</v>
      </c>
      <c r="I190" s="146">
        <v>6208</v>
      </c>
      <c r="J190" s="147">
        <f t="shared" si="33"/>
        <v>1.0874243443174176</v>
      </c>
      <c r="K190" s="146">
        <v>4794</v>
      </c>
      <c r="L190" s="147">
        <f t="shared" si="34"/>
        <v>-0.227770618556701</v>
      </c>
      <c r="M190" s="147">
        <f t="shared" si="35"/>
        <v>-0.2027274239148511</v>
      </c>
    </row>
    <row r="191" spans="1:14" x14ac:dyDescent="0.25">
      <c r="B191" s="145" t="s">
        <v>157</v>
      </c>
      <c r="C191" s="146">
        <v>6350</v>
      </c>
      <c r="D191" s="147">
        <v>1.6326699834162519</v>
      </c>
      <c r="E191" s="146">
        <v>1987</v>
      </c>
      <c r="F191" s="147">
        <f t="shared" si="32"/>
        <v>-0.68708661417322836</v>
      </c>
      <c r="G191" s="146">
        <v>4717</v>
      </c>
      <c r="H191" s="147">
        <f t="shared" si="33"/>
        <v>1.373930548565677</v>
      </c>
      <c r="I191" s="146">
        <v>6707</v>
      </c>
      <c r="J191" s="147">
        <f t="shared" si="33"/>
        <v>0.42187831248675001</v>
      </c>
      <c r="K191" s="146">
        <v>6015</v>
      </c>
      <c r="L191" s="147">
        <f t="shared" si="34"/>
        <v>-0.1031757864917251</v>
      </c>
      <c r="M191" s="147">
        <f t="shared" si="35"/>
        <v>-5.2755905511810974E-2</v>
      </c>
    </row>
    <row r="192" spans="1:14" x14ac:dyDescent="0.25">
      <c r="B192" s="145" t="s">
        <v>159</v>
      </c>
      <c r="C192" s="146">
        <v>6500</v>
      </c>
      <c r="D192" s="147">
        <v>1.780153977758768</v>
      </c>
      <c r="E192" s="146">
        <v>4087</v>
      </c>
      <c r="F192" s="147">
        <f t="shared" si="32"/>
        <v>-0.37123076923076925</v>
      </c>
      <c r="G192" s="146">
        <v>3160</v>
      </c>
      <c r="H192" s="147">
        <f t="shared" si="33"/>
        <v>-0.22681673599217034</v>
      </c>
      <c r="I192" s="146">
        <v>6642</v>
      </c>
      <c r="J192" s="147">
        <f t="shared" si="33"/>
        <v>1.1018987341772153</v>
      </c>
      <c r="K192" s="146">
        <v>6668</v>
      </c>
      <c r="L192" s="147">
        <f t="shared" si="34"/>
        <v>3.9144835892803709E-3</v>
      </c>
      <c r="M192" s="147">
        <f t="shared" si="35"/>
        <v>2.5846153846153852E-2</v>
      </c>
    </row>
    <row r="193" spans="2:14" x14ac:dyDescent="0.25">
      <c r="B193" s="145" t="s">
        <v>161</v>
      </c>
      <c r="C193" s="146">
        <v>5012</v>
      </c>
      <c r="D193" s="147">
        <v>-0.17115925252191166</v>
      </c>
      <c r="E193" s="146">
        <v>3481</v>
      </c>
      <c r="F193" s="147">
        <f t="shared" si="32"/>
        <v>-0.30546687948922591</v>
      </c>
      <c r="G193" s="146">
        <v>4075</v>
      </c>
      <c r="H193" s="147">
        <f t="shared" si="33"/>
        <v>0.17064062051134732</v>
      </c>
      <c r="I193" s="146">
        <v>6074</v>
      </c>
      <c r="J193" s="147">
        <f t="shared" si="33"/>
        <v>0.49055214723926377</v>
      </c>
      <c r="K193" s="146">
        <v>5209</v>
      </c>
      <c r="L193" s="147">
        <f t="shared" si="34"/>
        <v>-0.14241027329601585</v>
      </c>
      <c r="M193" s="147">
        <f t="shared" si="35"/>
        <v>3.9305666400638373E-2</v>
      </c>
    </row>
    <row r="194" spans="2:14" x14ac:dyDescent="0.25">
      <c r="B194" s="145" t="s">
        <v>163</v>
      </c>
      <c r="C194" s="146">
        <v>6625</v>
      </c>
      <c r="D194" s="147">
        <v>-0.10010866612333602</v>
      </c>
      <c r="E194" s="146">
        <v>4294</v>
      </c>
      <c r="F194" s="147">
        <f t="shared" si="32"/>
        <v>-0.35184905660377364</v>
      </c>
      <c r="G194" s="146">
        <v>7265</v>
      </c>
      <c r="H194" s="147">
        <f t="shared" si="33"/>
        <v>0.69189566837447591</v>
      </c>
      <c r="I194" s="146">
        <v>7216</v>
      </c>
      <c r="J194" s="147">
        <f t="shared" si="33"/>
        <v>-6.7446662078458619E-3</v>
      </c>
      <c r="K194" s="146">
        <v>6478</v>
      </c>
      <c r="L194" s="147">
        <f t="shared" si="34"/>
        <v>-0.10227272727272729</v>
      </c>
      <c r="M194" s="147">
        <f t="shared" si="35"/>
        <v>-2.2188679245283005E-2</v>
      </c>
    </row>
    <row r="195" spans="2:14" x14ac:dyDescent="0.25">
      <c r="B195" s="145" t="s">
        <v>165</v>
      </c>
      <c r="C195" s="146">
        <v>5875</v>
      </c>
      <c r="D195" s="147">
        <v>0.44597587989170573</v>
      </c>
      <c r="E195" s="146">
        <v>2675</v>
      </c>
      <c r="F195" s="147">
        <f t="shared" si="32"/>
        <v>-0.5446808510638298</v>
      </c>
      <c r="G195" s="146">
        <v>7883</v>
      </c>
      <c r="H195" s="147">
        <f t="shared" si="33"/>
        <v>1.9469158878504671</v>
      </c>
      <c r="I195" s="146">
        <v>6295</v>
      </c>
      <c r="J195" s="147">
        <f t="shared" si="33"/>
        <v>-0.2014461499429151</v>
      </c>
      <c r="K195" s="146">
        <v>6388</v>
      </c>
      <c r="L195" s="147">
        <f t="shared" si="34"/>
        <v>1.4773629864972104E-2</v>
      </c>
      <c r="M195" s="147">
        <f t="shared" si="35"/>
        <v>8.731914893617021E-2</v>
      </c>
    </row>
    <row r="196" spans="2:14" x14ac:dyDescent="0.25">
      <c r="B196" s="145" t="s">
        <v>167</v>
      </c>
      <c r="C196" s="146">
        <v>6215</v>
      </c>
      <c r="D196" s="147">
        <v>7.0444367895280635E-2</v>
      </c>
      <c r="E196" s="146">
        <v>2352</v>
      </c>
      <c r="F196" s="147">
        <f t="shared" si="32"/>
        <v>-0.62156074014481089</v>
      </c>
      <c r="G196" s="146">
        <v>6115</v>
      </c>
      <c r="H196" s="147">
        <f t="shared" si="33"/>
        <v>1.5999149659863945</v>
      </c>
      <c r="I196" s="146">
        <v>6380</v>
      </c>
      <c r="J196" s="147">
        <f t="shared" si="33"/>
        <v>4.333605887162717E-2</v>
      </c>
      <c r="K196" s="146"/>
      <c r="L196" s="147"/>
      <c r="M196" s="147"/>
    </row>
    <row r="197" spans="2:14" ht="15.75" x14ac:dyDescent="0.25">
      <c r="B197" s="148" t="s">
        <v>127</v>
      </c>
      <c r="C197" s="149">
        <v>69221</v>
      </c>
      <c r="D197" s="150">
        <v>0.72866668331543583</v>
      </c>
      <c r="E197" s="149">
        <v>33675</v>
      </c>
      <c r="F197" s="150">
        <f t="shared" si="32"/>
        <v>-0.5135146848499732</v>
      </c>
      <c r="G197" s="149">
        <v>48362</v>
      </c>
      <c r="H197" s="150">
        <f t="shared" si="33"/>
        <v>0.43613956941351151</v>
      </c>
      <c r="I197" s="149">
        <v>77819</v>
      </c>
      <c r="J197" s="150">
        <f t="shared" si="33"/>
        <v>0.60909391671146773</v>
      </c>
      <c r="K197" s="149">
        <v>69111</v>
      </c>
      <c r="L197" s="150">
        <v>-3.2587242262629657E-2</v>
      </c>
      <c r="M197" s="150">
        <v>9.6895533758689645E-2</v>
      </c>
    </row>
    <row r="198" spans="2:14" ht="6" customHeight="1" x14ac:dyDescent="0.25"/>
    <row r="199" spans="2:14" x14ac:dyDescent="0.25">
      <c r="B199" s="49" t="s">
        <v>109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4"/>
    </row>
    <row r="202" spans="2:14" ht="48.75" customHeight="1" thickBot="1" x14ac:dyDescent="0.3">
      <c r="B202" s="315" t="s">
        <v>269</v>
      </c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3"/>
      <c r="C204" s="327" t="s">
        <v>118</v>
      </c>
      <c r="D204" s="328"/>
      <c r="E204" s="328"/>
      <c r="F204" s="328"/>
      <c r="G204" s="328"/>
      <c r="H204" s="328"/>
      <c r="I204" s="328"/>
      <c r="J204" s="328"/>
      <c r="K204" s="328"/>
      <c r="L204" s="328"/>
      <c r="M204" s="329"/>
    </row>
    <row r="205" spans="2:14" ht="22.5" thickTop="1" thickBot="1" x14ac:dyDescent="0.3">
      <c r="B205" s="13"/>
      <c r="C205" s="334">
        <f>2019</f>
        <v>2019</v>
      </c>
      <c r="D205" s="333"/>
      <c r="E205" s="330">
        <v>2020</v>
      </c>
      <c r="F205" s="333"/>
      <c r="G205" s="330">
        <v>2021</v>
      </c>
      <c r="H205" s="333"/>
      <c r="I205" s="330">
        <v>2022</v>
      </c>
      <c r="J205" s="333"/>
      <c r="K205" s="330">
        <v>2023</v>
      </c>
      <c r="L205" s="331"/>
      <c r="M205" s="332"/>
    </row>
    <row r="206" spans="2:14" ht="16.5" thickTop="1" thickBot="1" x14ac:dyDescent="0.3">
      <c r="B206" s="16"/>
      <c r="C206" s="141" t="s">
        <v>141</v>
      </c>
      <c r="D206" s="142" t="str">
        <f>CONCATENATE("var ",RIGHT(2019,2),"/",RIGHT(2018,2))</f>
        <v>var 19/18</v>
      </c>
      <c r="E206" s="143" t="s">
        <v>141</v>
      </c>
      <c r="F206" s="142" t="str">
        <f>CONCATENATE("var ",RIGHT(E205,2),"/",RIGHT(E205-1,2))</f>
        <v>var 20/19</v>
      </c>
      <c r="G206" s="143" t="s">
        <v>141</v>
      </c>
      <c r="H206" s="142" t="str">
        <f>CONCATENATE("var ",RIGHT(G205,2),"/",RIGHT(G205-1,2))</f>
        <v>var 21/20</v>
      </c>
      <c r="I206" s="143" t="s">
        <v>141</v>
      </c>
      <c r="J206" s="142" t="str">
        <f>CONCATENATE("var ",RIGHT(I205,2),"/",RIGHT(I205-1,2))</f>
        <v>var 22/21</v>
      </c>
      <c r="K206" s="143" t="s">
        <v>141</v>
      </c>
      <c r="L206" s="142" t="str">
        <f>CONCATENATE("var ",RIGHT(K205,2),"/",RIGHT(K205-1,2))</f>
        <v>var 23/22</v>
      </c>
      <c r="M206" s="142" t="str">
        <f>CONCATENATE("var ",RIGHT(K205,2),"/",RIGHT(2019,2))</f>
        <v>var 23/19</v>
      </c>
    </row>
    <row r="207" spans="2:14" x14ac:dyDescent="0.25">
      <c r="B207" s="145" t="s">
        <v>145</v>
      </c>
      <c r="C207" s="146">
        <v>53293</v>
      </c>
      <c r="D207" s="147">
        <v>-3.0482211231652845E-2</v>
      </c>
      <c r="E207" s="146">
        <v>50661</v>
      </c>
      <c r="F207" s="147">
        <f t="shared" ref="F207:F219" si="36">IFERROR(E207/C207-1,"-")</f>
        <v>-4.9387349182819507E-2</v>
      </c>
      <c r="G207" s="146">
        <v>6511</v>
      </c>
      <c r="H207" s="147">
        <f t="shared" ref="H207:J219" si="37">IFERROR(G207/E207-1,"-")</f>
        <v>-0.87147904699867751</v>
      </c>
      <c r="I207" s="146">
        <v>33543</v>
      </c>
      <c r="J207" s="147">
        <f t="shared" si="37"/>
        <v>4.1517432038089384</v>
      </c>
      <c r="K207" s="146">
        <v>43419</v>
      </c>
      <c r="L207" s="147">
        <f t="shared" ref="L207:L217" si="38">IFERROR(K207/I207-1,"-")</f>
        <v>0.29442804758071728</v>
      </c>
      <c r="M207" s="147">
        <f>K207/C207-1</f>
        <v>-0.18527761619724914</v>
      </c>
    </row>
    <row r="208" spans="2:14" x14ac:dyDescent="0.25">
      <c r="B208" s="145" t="s">
        <v>147</v>
      </c>
      <c r="C208" s="146">
        <v>51516</v>
      </c>
      <c r="D208" s="147">
        <v>-5.8999744273554255E-2</v>
      </c>
      <c r="E208" s="146">
        <v>50739</v>
      </c>
      <c r="F208" s="147">
        <f t="shared" si="36"/>
        <v>-1.5082692755648774E-2</v>
      </c>
      <c r="G208" s="146">
        <v>8669</v>
      </c>
      <c r="H208" s="147">
        <f t="shared" si="37"/>
        <v>-0.82914523344961466</v>
      </c>
      <c r="I208" s="146">
        <v>38535</v>
      </c>
      <c r="J208" s="147">
        <f t="shared" si="37"/>
        <v>3.4451493828584612</v>
      </c>
      <c r="K208" s="146">
        <v>47017</v>
      </c>
      <c r="L208" s="147">
        <f t="shared" si="38"/>
        <v>0.22011158686908017</v>
      </c>
      <c r="M208" s="147">
        <f>IFERROR(K208/C208-1,"-")</f>
        <v>-8.7332091000854151E-2</v>
      </c>
    </row>
    <row r="209" spans="2:14" x14ac:dyDescent="0.25">
      <c r="B209" s="145" t="s">
        <v>149</v>
      </c>
      <c r="C209" s="146">
        <v>60843</v>
      </c>
      <c r="D209" s="147">
        <v>-8.6331691494473839E-2</v>
      </c>
      <c r="E209" s="146">
        <v>21791</v>
      </c>
      <c r="F209" s="147">
        <f t="shared" si="36"/>
        <v>-0.64184869253652843</v>
      </c>
      <c r="G209" s="146">
        <v>11872</v>
      </c>
      <c r="H209" s="147">
        <f t="shared" si="37"/>
        <v>-0.455187921619017</v>
      </c>
      <c r="I209" s="146">
        <v>45639</v>
      </c>
      <c r="J209" s="147">
        <f t="shared" si="37"/>
        <v>2.8442553908355794</v>
      </c>
      <c r="K209" s="146">
        <v>56206</v>
      </c>
      <c r="L209" s="147">
        <f t="shared" si="38"/>
        <v>0.23153443326979128</v>
      </c>
      <c r="M209" s="147">
        <f t="shared" ref="M209:M217" si="39">IFERROR(K209/C209-1,"-")</f>
        <v>-7.6212547047318502E-2</v>
      </c>
    </row>
    <row r="210" spans="2:14" x14ac:dyDescent="0.25">
      <c r="B210" s="145" t="s">
        <v>151</v>
      </c>
      <c r="C210" s="146">
        <v>60906</v>
      </c>
      <c r="D210" s="147">
        <v>6.6109146200377111E-3</v>
      </c>
      <c r="E210" s="146">
        <v>0</v>
      </c>
      <c r="F210" s="147">
        <f t="shared" si="36"/>
        <v>-1</v>
      </c>
      <c r="G210" s="146">
        <v>13695</v>
      </c>
      <c r="H210" s="147" t="str">
        <f t="shared" si="37"/>
        <v>-</v>
      </c>
      <c r="I210" s="146">
        <v>52447</v>
      </c>
      <c r="J210" s="147">
        <f t="shared" si="37"/>
        <v>2.8296458561518802</v>
      </c>
      <c r="K210" s="146">
        <v>54804</v>
      </c>
      <c r="L210" s="147">
        <f t="shared" si="38"/>
        <v>4.494060670772404E-2</v>
      </c>
      <c r="M210" s="147">
        <f t="shared" si="39"/>
        <v>-0.10018717367747021</v>
      </c>
    </row>
    <row r="211" spans="2:14" x14ac:dyDescent="0.25">
      <c r="B211" s="145" t="s">
        <v>153</v>
      </c>
      <c r="C211" s="146">
        <v>56864</v>
      </c>
      <c r="D211" s="147">
        <v>3.7853622923891272E-2</v>
      </c>
      <c r="E211" s="146">
        <v>0</v>
      </c>
      <c r="F211" s="147">
        <f t="shared" si="36"/>
        <v>-1</v>
      </c>
      <c r="G211" s="146">
        <v>17799</v>
      </c>
      <c r="H211" s="147" t="str">
        <f t="shared" si="37"/>
        <v>-</v>
      </c>
      <c r="I211" s="146">
        <v>45510</v>
      </c>
      <c r="J211" s="147">
        <f t="shared" si="37"/>
        <v>1.5568852182706894</v>
      </c>
      <c r="K211" s="146">
        <v>45837</v>
      </c>
      <c r="L211" s="147">
        <f t="shared" si="38"/>
        <v>7.1852340145022175E-3</v>
      </c>
      <c r="M211" s="147">
        <f t="shared" si="39"/>
        <v>-0.1939188238604389</v>
      </c>
    </row>
    <row r="212" spans="2:14" x14ac:dyDescent="0.25">
      <c r="B212" s="145" t="s">
        <v>155</v>
      </c>
      <c r="C212" s="146">
        <v>60726</v>
      </c>
      <c r="D212" s="147">
        <v>-0.10098153878040472</v>
      </c>
      <c r="E212" s="146">
        <v>0</v>
      </c>
      <c r="F212" s="147">
        <f t="shared" si="36"/>
        <v>-1</v>
      </c>
      <c r="G212" s="146">
        <v>20516</v>
      </c>
      <c r="H212" s="147" t="str">
        <f t="shared" si="37"/>
        <v>-</v>
      </c>
      <c r="I212" s="146">
        <v>47701</v>
      </c>
      <c r="J212" s="147">
        <f t="shared" si="37"/>
        <v>1.3250633651783974</v>
      </c>
      <c r="K212" s="146">
        <v>57143</v>
      </c>
      <c r="L212" s="147">
        <f t="shared" si="38"/>
        <v>0.19794134294878507</v>
      </c>
      <c r="M212" s="147">
        <f t="shared" si="39"/>
        <v>-5.9002733590224898E-2</v>
      </c>
    </row>
    <row r="213" spans="2:14" x14ac:dyDescent="0.25">
      <c r="B213" s="145" t="s">
        <v>157</v>
      </c>
      <c r="C213" s="146">
        <v>63573</v>
      </c>
      <c r="D213" s="147">
        <v>-0.16158259149357068</v>
      </c>
      <c r="E213" s="146">
        <v>0</v>
      </c>
      <c r="F213" s="147">
        <f t="shared" si="36"/>
        <v>-1</v>
      </c>
      <c r="G213" s="146">
        <v>29611</v>
      </c>
      <c r="H213" s="147" t="str">
        <f t="shared" si="37"/>
        <v>-</v>
      </c>
      <c r="I213" s="146">
        <v>62217</v>
      </c>
      <c r="J213" s="147">
        <f t="shared" si="37"/>
        <v>1.1011448448211811</v>
      </c>
      <c r="K213" s="146">
        <v>56175</v>
      </c>
      <c r="L213" s="147">
        <f t="shared" si="38"/>
        <v>-9.7111721876657509E-2</v>
      </c>
      <c r="M213" s="147">
        <f t="shared" si="39"/>
        <v>-0.11637015714218302</v>
      </c>
    </row>
    <row r="214" spans="2:14" x14ac:dyDescent="0.25">
      <c r="B214" s="145" t="s">
        <v>159</v>
      </c>
      <c r="C214" s="146">
        <v>69100</v>
      </c>
      <c r="D214" s="147">
        <v>-0.10288867250892564</v>
      </c>
      <c r="E214" s="146">
        <v>0</v>
      </c>
      <c r="F214" s="147">
        <f t="shared" si="36"/>
        <v>-1</v>
      </c>
      <c r="G214" s="146">
        <v>36487</v>
      </c>
      <c r="H214" s="147" t="str">
        <f t="shared" si="37"/>
        <v>-</v>
      </c>
      <c r="I214" s="146">
        <v>55150</v>
      </c>
      <c r="J214" s="147">
        <f t="shared" si="37"/>
        <v>0.51149724559432119</v>
      </c>
      <c r="K214" s="146">
        <v>59931</v>
      </c>
      <c r="L214" s="147">
        <f t="shared" si="38"/>
        <v>8.6690843155031727E-2</v>
      </c>
      <c r="M214" s="147">
        <f t="shared" si="39"/>
        <v>-0.13269175108538345</v>
      </c>
    </row>
    <row r="215" spans="2:14" x14ac:dyDescent="0.25">
      <c r="B215" s="145" t="s">
        <v>161</v>
      </c>
      <c r="C215" s="146">
        <v>54081</v>
      </c>
      <c r="D215" s="147">
        <v>-9.8785182222666634E-2</v>
      </c>
      <c r="E215" s="146">
        <v>0</v>
      </c>
      <c r="F215" s="147">
        <f t="shared" si="36"/>
        <v>-1</v>
      </c>
      <c r="G215" s="146">
        <v>32019</v>
      </c>
      <c r="H215" s="147" t="str">
        <f t="shared" si="37"/>
        <v>-</v>
      </c>
      <c r="I215" s="146">
        <v>46059</v>
      </c>
      <c r="J215" s="147">
        <f t="shared" si="37"/>
        <v>0.43848964677222901</v>
      </c>
      <c r="K215" s="146">
        <v>54069</v>
      </c>
      <c r="L215" s="147">
        <f t="shared" si="38"/>
        <v>0.17390737966521197</v>
      </c>
      <c r="M215" s="147">
        <f t="shared" si="39"/>
        <v>-2.2188938814005077E-4</v>
      </c>
    </row>
    <row r="216" spans="2:14" x14ac:dyDescent="0.25">
      <c r="B216" s="145" t="s">
        <v>163</v>
      </c>
      <c r="C216" s="146">
        <v>54953</v>
      </c>
      <c r="D216" s="147">
        <v>-0.1473413086316312</v>
      </c>
      <c r="E216" s="146">
        <v>0</v>
      </c>
      <c r="F216" s="147">
        <f t="shared" si="36"/>
        <v>-1</v>
      </c>
      <c r="G216" s="146">
        <v>40931</v>
      </c>
      <c r="H216" s="147" t="str">
        <f t="shared" si="37"/>
        <v>-</v>
      </c>
      <c r="I216" s="146">
        <v>51256</v>
      </c>
      <c r="J216" s="147">
        <f t="shared" si="37"/>
        <v>0.25225379296865458</v>
      </c>
      <c r="K216" s="146">
        <v>57841</v>
      </c>
      <c r="L216" s="147">
        <f t="shared" si="38"/>
        <v>0.1284727641641954</v>
      </c>
      <c r="M216" s="147">
        <f t="shared" si="39"/>
        <v>5.2554000691499958E-2</v>
      </c>
    </row>
    <row r="217" spans="2:14" x14ac:dyDescent="0.25">
      <c r="B217" s="145" t="s">
        <v>165</v>
      </c>
      <c r="C217" s="146">
        <v>51966</v>
      </c>
      <c r="D217" s="147">
        <v>-0.11181376905722296</v>
      </c>
      <c r="E217" s="146">
        <v>0</v>
      </c>
      <c r="F217" s="147">
        <f t="shared" si="36"/>
        <v>-1</v>
      </c>
      <c r="G217" s="146">
        <v>37742</v>
      </c>
      <c r="H217" s="147" t="str">
        <f t="shared" si="37"/>
        <v>-</v>
      </c>
      <c r="I217" s="146">
        <v>48451</v>
      </c>
      <c r="J217" s="147">
        <f t="shared" si="37"/>
        <v>0.28374225001324782</v>
      </c>
      <c r="K217" s="146">
        <v>54291</v>
      </c>
      <c r="L217" s="147">
        <f t="shared" si="38"/>
        <v>0.12053414790200412</v>
      </c>
      <c r="M217" s="147">
        <f t="shared" si="39"/>
        <v>4.4740792056344514E-2</v>
      </c>
    </row>
    <row r="218" spans="2:14" x14ac:dyDescent="0.25">
      <c r="B218" s="145" t="s">
        <v>167</v>
      </c>
      <c r="C218" s="146">
        <v>54232</v>
      </c>
      <c r="D218" s="147">
        <v>-0.1130301097427342</v>
      </c>
      <c r="E218" s="146">
        <v>0</v>
      </c>
      <c r="F218" s="147">
        <f t="shared" si="36"/>
        <v>-1</v>
      </c>
      <c r="G218" s="146">
        <v>37656</v>
      </c>
      <c r="H218" s="147" t="str">
        <f t="shared" si="37"/>
        <v>-</v>
      </c>
      <c r="I218" s="146">
        <v>49327</v>
      </c>
      <c r="J218" s="147">
        <f t="shared" si="37"/>
        <v>0.30993732738474611</v>
      </c>
      <c r="K218" s="146"/>
      <c r="L218" s="147"/>
      <c r="M218" s="147"/>
    </row>
    <row r="219" spans="2:14" ht="15.75" x14ac:dyDescent="0.25">
      <c r="B219" s="148" t="s">
        <v>127</v>
      </c>
      <c r="C219" s="149">
        <v>692053</v>
      </c>
      <c r="D219" s="150">
        <v>-8.3792174436846723E-2</v>
      </c>
      <c r="E219" s="149">
        <v>0</v>
      </c>
      <c r="F219" s="150">
        <f t="shared" si="36"/>
        <v>-1</v>
      </c>
      <c r="G219" s="149">
        <v>293508</v>
      </c>
      <c r="H219" s="150" t="str">
        <f t="shared" si="37"/>
        <v>-</v>
      </c>
      <c r="I219" s="149">
        <v>575835</v>
      </c>
      <c r="J219" s="150">
        <f t="shared" si="37"/>
        <v>0.9619056380064599</v>
      </c>
      <c r="K219" s="149">
        <v>586733</v>
      </c>
      <c r="L219" s="150">
        <v>0.11438572633274324</v>
      </c>
      <c r="M219" s="150">
        <v>-8.0097707664062434E-2</v>
      </c>
    </row>
    <row r="220" spans="2:14" ht="6" customHeight="1" x14ac:dyDescent="0.25"/>
    <row r="221" spans="2:14" x14ac:dyDescent="0.25">
      <c r="B221" s="49" t="s">
        <v>109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4"/>
      <c r="K222" s="154"/>
      <c r="M222" s="154"/>
    </row>
    <row r="224" spans="2:14" ht="48.75" customHeight="1" thickBot="1" x14ac:dyDescent="0.3">
      <c r="B224" s="315" t="s">
        <v>270</v>
      </c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3"/>
      <c r="C226" s="327" t="s">
        <v>119</v>
      </c>
      <c r="D226" s="328"/>
      <c r="E226" s="328"/>
      <c r="F226" s="328"/>
      <c r="G226" s="328"/>
      <c r="H226" s="328"/>
      <c r="I226" s="328"/>
      <c r="J226" s="328"/>
      <c r="K226" s="328"/>
      <c r="L226" s="328"/>
      <c r="M226" s="329"/>
    </row>
    <row r="227" spans="2:14" ht="22.5" thickTop="1" thickBot="1" x14ac:dyDescent="0.3">
      <c r="B227" s="13"/>
      <c r="C227" s="334">
        <f>2019</f>
        <v>2019</v>
      </c>
      <c r="D227" s="333"/>
      <c r="E227" s="330">
        <v>2020</v>
      </c>
      <c r="F227" s="333"/>
      <c r="G227" s="330">
        <v>2021</v>
      </c>
      <c r="H227" s="333"/>
      <c r="I227" s="330">
        <v>2022</v>
      </c>
      <c r="J227" s="333"/>
      <c r="K227" s="330">
        <v>2023</v>
      </c>
      <c r="L227" s="331"/>
      <c r="M227" s="332"/>
    </row>
    <row r="228" spans="2:14" ht="16.5" thickTop="1" thickBot="1" x14ac:dyDescent="0.3">
      <c r="B228" s="16"/>
      <c r="C228" s="141" t="s">
        <v>141</v>
      </c>
      <c r="D228" s="142" t="str">
        <f>CONCATENATE("var ",RIGHT(2019,2),"/",RIGHT(2018,2))</f>
        <v>var 19/18</v>
      </c>
      <c r="E228" s="143" t="s">
        <v>141</v>
      </c>
      <c r="F228" s="142" t="str">
        <f>CONCATENATE("var ",RIGHT(E227,2),"/",RIGHT(E227-1,2))</f>
        <v>var 20/19</v>
      </c>
      <c r="G228" s="143" t="s">
        <v>141</v>
      </c>
      <c r="H228" s="142" t="str">
        <f>CONCATENATE("var ",RIGHT(G227,2),"/",RIGHT(G227-1,2))</f>
        <v>var 21/20</v>
      </c>
      <c r="I228" s="143" t="s">
        <v>141</v>
      </c>
      <c r="J228" s="142" t="str">
        <f>CONCATENATE("var ",RIGHT(I227,2),"/",RIGHT(I227-1,2))</f>
        <v>var 22/21</v>
      </c>
      <c r="K228" s="143" t="s">
        <v>141</v>
      </c>
      <c r="L228" s="142" t="str">
        <f>CONCATENATE("var ",RIGHT(K227,2),"/",RIGHT(K227-1,2))</f>
        <v>var 23/22</v>
      </c>
      <c r="M228" s="142" t="str">
        <f>CONCATENATE("var ",RIGHT(K227,2),"/",RIGHT(2019,2))</f>
        <v>var 23/19</v>
      </c>
    </row>
    <row r="229" spans="2:14" x14ac:dyDescent="0.25">
      <c r="B229" s="145" t="s">
        <v>145</v>
      </c>
      <c r="C229" s="146">
        <v>26771</v>
      </c>
      <c r="D229" s="147">
        <v>-3.0482211231652845E-2</v>
      </c>
      <c r="E229" s="146">
        <v>24619</v>
      </c>
      <c r="F229" s="147">
        <f t="shared" ref="F229:F241" si="40">IFERROR(E229/C229-1,"-")</f>
        <v>-8.0385491763475425E-2</v>
      </c>
      <c r="G229" s="146">
        <v>1596</v>
      </c>
      <c r="H229" s="147">
        <f t="shared" ref="H229:J241" si="41">IFERROR(G229/E229-1,"-")</f>
        <v>-0.93517202160932611</v>
      </c>
      <c r="I229" s="146">
        <v>14553</v>
      </c>
      <c r="J229" s="147">
        <f t="shared" si="41"/>
        <v>8.1184210526315788</v>
      </c>
      <c r="K229" s="146">
        <v>22524</v>
      </c>
      <c r="L229" s="147">
        <f t="shared" ref="L229:L239" si="42">IFERROR(K229/I229-1,"-")</f>
        <v>0.54772211915069069</v>
      </c>
      <c r="M229" s="147">
        <f>K229/C229-1</f>
        <v>-0.15864181390310406</v>
      </c>
    </row>
    <row r="230" spans="2:14" x14ac:dyDescent="0.25">
      <c r="B230" s="145" t="s">
        <v>147</v>
      </c>
      <c r="C230" s="146">
        <v>26302</v>
      </c>
      <c r="D230" s="147">
        <v>-8.8476867094091194E-2</v>
      </c>
      <c r="E230" s="146">
        <v>23735</v>
      </c>
      <c r="F230" s="147">
        <f t="shared" si="40"/>
        <v>-9.759714090183258E-2</v>
      </c>
      <c r="G230" s="146">
        <v>1759</v>
      </c>
      <c r="H230" s="147">
        <f t="shared" si="41"/>
        <v>-0.92589003581209184</v>
      </c>
      <c r="I230" s="146">
        <v>17393</v>
      </c>
      <c r="J230" s="147">
        <f t="shared" si="41"/>
        <v>8.8880045480386585</v>
      </c>
      <c r="K230" s="146">
        <v>21538</v>
      </c>
      <c r="L230" s="147">
        <f t="shared" si="42"/>
        <v>0.23831426435922487</v>
      </c>
      <c r="M230" s="147">
        <f>IFERROR(K230/C230-1,"-")</f>
        <v>-0.18112691050110252</v>
      </c>
    </row>
    <row r="231" spans="2:14" x14ac:dyDescent="0.25">
      <c r="B231" s="145" t="s">
        <v>149</v>
      </c>
      <c r="C231" s="146">
        <v>32885</v>
      </c>
      <c r="D231" s="147">
        <v>-8.9234774420472451E-2</v>
      </c>
      <c r="E231" s="146">
        <v>7427</v>
      </c>
      <c r="F231" s="147">
        <f t="shared" si="40"/>
        <v>-0.77415234909533226</v>
      </c>
      <c r="G231" s="146">
        <v>1992</v>
      </c>
      <c r="H231" s="147">
        <f t="shared" si="41"/>
        <v>-0.73178941699205602</v>
      </c>
      <c r="I231" s="146">
        <v>18348</v>
      </c>
      <c r="J231" s="147">
        <f t="shared" si="41"/>
        <v>8.2108433734939759</v>
      </c>
      <c r="K231" s="146">
        <v>24751</v>
      </c>
      <c r="L231" s="147">
        <f t="shared" si="42"/>
        <v>0.34897536516241545</v>
      </c>
      <c r="M231" s="147">
        <f t="shared" ref="M231:M239" si="43">IFERROR(K231/C231-1,"-")</f>
        <v>-0.24734681465713848</v>
      </c>
    </row>
    <row r="232" spans="2:14" x14ac:dyDescent="0.25">
      <c r="B232" s="145" t="s">
        <v>151</v>
      </c>
      <c r="C232" s="146">
        <v>31155</v>
      </c>
      <c r="D232" s="147">
        <v>2.1140609636184804E-2</v>
      </c>
      <c r="E232" s="146">
        <v>0</v>
      </c>
      <c r="F232" s="147">
        <f t="shared" si="40"/>
        <v>-1</v>
      </c>
      <c r="G232" s="146">
        <v>3190</v>
      </c>
      <c r="H232" s="147" t="str">
        <f t="shared" si="41"/>
        <v>-</v>
      </c>
      <c r="I232" s="146">
        <v>21245</v>
      </c>
      <c r="J232" s="147">
        <f t="shared" si="41"/>
        <v>5.6598746081504698</v>
      </c>
      <c r="K232" s="146">
        <v>24771</v>
      </c>
      <c r="L232" s="147">
        <f t="shared" si="42"/>
        <v>0.16596846316780423</v>
      </c>
      <c r="M232" s="147">
        <f t="shared" si="43"/>
        <v>-0.20491092922484355</v>
      </c>
    </row>
    <row r="233" spans="2:14" x14ac:dyDescent="0.25">
      <c r="B233" s="145" t="s">
        <v>153</v>
      </c>
      <c r="C233" s="146">
        <v>28735</v>
      </c>
      <c r="D233" s="147">
        <v>3.022372006310059E-2</v>
      </c>
      <c r="E233" s="146">
        <v>0</v>
      </c>
      <c r="F233" s="147">
        <f t="shared" si="40"/>
        <v>-1</v>
      </c>
      <c r="G233" s="146">
        <v>3355</v>
      </c>
      <c r="H233" s="147" t="str">
        <f t="shared" si="41"/>
        <v>-</v>
      </c>
      <c r="I233" s="146">
        <v>16785</v>
      </c>
      <c r="J233" s="147">
        <f t="shared" si="41"/>
        <v>4.0029806259314453</v>
      </c>
      <c r="K233" s="146">
        <v>20221</v>
      </c>
      <c r="L233" s="147">
        <f t="shared" si="42"/>
        <v>0.20470658325886215</v>
      </c>
      <c r="M233" s="147">
        <f t="shared" si="43"/>
        <v>-0.29629371846180619</v>
      </c>
    </row>
    <row r="234" spans="2:14" x14ac:dyDescent="0.25">
      <c r="B234" s="145" t="s">
        <v>155</v>
      </c>
      <c r="C234" s="146">
        <v>31899</v>
      </c>
      <c r="D234" s="147">
        <v>-8.2175226586102768E-2</v>
      </c>
      <c r="E234" s="146">
        <v>0</v>
      </c>
      <c r="F234" s="147">
        <f t="shared" si="40"/>
        <v>-1</v>
      </c>
      <c r="G234" s="146">
        <v>4827</v>
      </c>
      <c r="H234" s="147" t="str">
        <f t="shared" si="41"/>
        <v>-</v>
      </c>
      <c r="I234" s="146">
        <v>16034</v>
      </c>
      <c r="J234" s="147">
        <f t="shared" si="41"/>
        <v>2.3217319245908432</v>
      </c>
      <c r="K234" s="146">
        <v>23129</v>
      </c>
      <c r="L234" s="147">
        <f t="shared" si="42"/>
        <v>0.44249719346388927</v>
      </c>
      <c r="M234" s="147">
        <f t="shared" si="43"/>
        <v>-0.27493024859713466</v>
      </c>
    </row>
    <row r="235" spans="2:14" x14ac:dyDescent="0.25">
      <c r="B235" s="145" t="s">
        <v>157</v>
      </c>
      <c r="C235" s="146">
        <v>31248</v>
      </c>
      <c r="D235" s="147">
        <v>1.7982799061766919E-2</v>
      </c>
      <c r="E235" s="146">
        <v>0</v>
      </c>
      <c r="F235" s="147">
        <f t="shared" si="40"/>
        <v>-1</v>
      </c>
      <c r="G235" s="146">
        <v>9328</v>
      </c>
      <c r="H235" s="147" t="str">
        <f t="shared" si="41"/>
        <v>-</v>
      </c>
      <c r="I235" s="146">
        <v>22502</v>
      </c>
      <c r="J235" s="147">
        <f t="shared" si="41"/>
        <v>1.4123070325900513</v>
      </c>
      <c r="K235" s="146">
        <v>23993</v>
      </c>
      <c r="L235" s="147">
        <f t="shared" si="42"/>
        <v>6.6260776819838219E-2</v>
      </c>
      <c r="M235" s="147">
        <f t="shared" si="43"/>
        <v>-0.23217485919098824</v>
      </c>
    </row>
    <row r="236" spans="2:14" x14ac:dyDescent="0.25">
      <c r="B236" s="145" t="s">
        <v>159</v>
      </c>
      <c r="C236" s="146">
        <v>31625</v>
      </c>
      <c r="D236" s="147">
        <v>-0.17231542306786363</v>
      </c>
      <c r="E236" s="146">
        <v>0</v>
      </c>
      <c r="F236" s="147">
        <f t="shared" si="40"/>
        <v>-1</v>
      </c>
      <c r="G236" s="146">
        <v>10856</v>
      </c>
      <c r="H236" s="147" t="str">
        <f t="shared" si="41"/>
        <v>-</v>
      </c>
      <c r="I236" s="146">
        <v>24787</v>
      </c>
      <c r="J236" s="147">
        <f t="shared" si="41"/>
        <v>1.2832535003684598</v>
      </c>
      <c r="K236" s="146">
        <v>25432</v>
      </c>
      <c r="L236" s="147">
        <f t="shared" si="42"/>
        <v>2.6021704925969225E-2</v>
      </c>
      <c r="M236" s="147">
        <f t="shared" si="43"/>
        <v>-0.19582608695652171</v>
      </c>
    </row>
    <row r="237" spans="2:14" x14ac:dyDescent="0.25">
      <c r="B237" s="145" t="s">
        <v>161</v>
      </c>
      <c r="C237" s="146">
        <v>24587</v>
      </c>
      <c r="D237" s="147">
        <v>-0.11420542565839242</v>
      </c>
      <c r="E237" s="146">
        <v>0</v>
      </c>
      <c r="F237" s="147">
        <f t="shared" si="40"/>
        <v>-1</v>
      </c>
      <c r="G237" s="146">
        <v>9637</v>
      </c>
      <c r="H237" s="147" t="str">
        <f t="shared" si="41"/>
        <v>-</v>
      </c>
      <c r="I237" s="146">
        <v>19836</v>
      </c>
      <c r="J237" s="147">
        <f t="shared" si="41"/>
        <v>1.0583169036007054</v>
      </c>
      <c r="K237" s="146">
        <v>22913</v>
      </c>
      <c r="L237" s="147">
        <f t="shared" si="42"/>
        <v>0.15512200040330715</v>
      </c>
      <c r="M237" s="147">
        <f t="shared" si="43"/>
        <v>-6.8084760239150777E-2</v>
      </c>
    </row>
    <row r="238" spans="2:14" x14ac:dyDescent="0.25">
      <c r="B238" s="145" t="s">
        <v>163</v>
      </c>
      <c r="C238" s="146">
        <v>27225</v>
      </c>
      <c r="D238" s="147">
        <v>-0.11807580174927113</v>
      </c>
      <c r="E238" s="146">
        <v>0</v>
      </c>
      <c r="F238" s="147">
        <f t="shared" si="40"/>
        <v>-1</v>
      </c>
      <c r="G238" s="146">
        <v>14508</v>
      </c>
      <c r="H238" s="147" t="str">
        <f t="shared" si="41"/>
        <v>-</v>
      </c>
      <c r="I238" s="146">
        <v>21114</v>
      </c>
      <c r="J238" s="147">
        <f t="shared" si="41"/>
        <v>0.45533498759305213</v>
      </c>
      <c r="K238" s="146">
        <v>21558</v>
      </c>
      <c r="L238" s="147">
        <f t="shared" si="42"/>
        <v>2.1028701335606748E-2</v>
      </c>
      <c r="M238" s="147">
        <f t="shared" si="43"/>
        <v>-0.20815426997245179</v>
      </c>
    </row>
    <row r="239" spans="2:14" x14ac:dyDescent="0.25">
      <c r="B239" s="145" t="s">
        <v>165</v>
      </c>
      <c r="C239" s="146">
        <v>26307</v>
      </c>
      <c r="D239" s="147">
        <v>-1.2499999999999956E-2</v>
      </c>
      <c r="E239" s="146">
        <v>0</v>
      </c>
      <c r="F239" s="147">
        <f t="shared" si="40"/>
        <v>-1</v>
      </c>
      <c r="G239" s="146">
        <v>15583</v>
      </c>
      <c r="H239" s="147" t="str">
        <f t="shared" si="41"/>
        <v>-</v>
      </c>
      <c r="I239" s="146">
        <v>21814</v>
      </c>
      <c r="J239" s="147">
        <f t="shared" si="41"/>
        <v>0.3998588205095297</v>
      </c>
      <c r="K239" s="146">
        <v>21878</v>
      </c>
      <c r="L239" s="147">
        <f t="shared" si="42"/>
        <v>2.9338956633355728E-3</v>
      </c>
      <c r="M239" s="147">
        <f t="shared" si="43"/>
        <v>-0.16835823164937092</v>
      </c>
    </row>
    <row r="240" spans="2:14" x14ac:dyDescent="0.25">
      <c r="B240" s="145" t="s">
        <v>167</v>
      </c>
      <c r="C240" s="146">
        <v>25824</v>
      </c>
      <c r="D240" s="147">
        <v>-0.12798000945498755</v>
      </c>
      <c r="E240" s="146">
        <v>0</v>
      </c>
      <c r="F240" s="147">
        <f t="shared" si="40"/>
        <v>-1</v>
      </c>
      <c r="G240" s="146">
        <v>15645</v>
      </c>
      <c r="H240" s="147" t="str">
        <f t="shared" si="41"/>
        <v>-</v>
      </c>
      <c r="I240" s="146">
        <v>22806</v>
      </c>
      <c r="J240" s="147">
        <f t="shared" si="41"/>
        <v>0.45771812080536911</v>
      </c>
      <c r="K240" s="146"/>
      <c r="L240" s="147"/>
      <c r="M240" s="147"/>
    </row>
    <row r="241" spans="2:14" ht="15.75" x14ac:dyDescent="0.25">
      <c r="B241" s="148" t="s">
        <v>127</v>
      </c>
      <c r="C241" s="149">
        <v>344563</v>
      </c>
      <c r="D241" s="150">
        <v>-7.746288437596216E-2</v>
      </c>
      <c r="E241" s="149">
        <v>0</v>
      </c>
      <c r="F241" s="150">
        <f t="shared" si="40"/>
        <v>-1</v>
      </c>
      <c r="G241" s="149">
        <v>92276</v>
      </c>
      <c r="H241" s="150" t="str">
        <f t="shared" si="41"/>
        <v>-</v>
      </c>
      <c r="I241" s="149">
        <v>237217</v>
      </c>
      <c r="J241" s="150">
        <f t="shared" si="41"/>
        <v>1.5707334518184575</v>
      </c>
      <c r="K241" s="149">
        <v>252708</v>
      </c>
      <c r="L241" s="150">
        <v>0.17861490315328976</v>
      </c>
      <c r="M241" s="150">
        <v>-0.20716322759373662</v>
      </c>
    </row>
    <row r="242" spans="2:14" ht="6" customHeight="1" x14ac:dyDescent="0.25"/>
    <row r="243" spans="2:14" x14ac:dyDescent="0.25">
      <c r="B243" s="49" t="s">
        <v>109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4"/>
      <c r="I244" s="144"/>
      <c r="K244" s="49"/>
      <c r="M244" s="154"/>
    </row>
    <row r="246" spans="2:14" ht="48.75" customHeight="1" thickBot="1" x14ac:dyDescent="0.3">
      <c r="B246" s="315" t="s">
        <v>271</v>
      </c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  <c r="M246" s="315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3"/>
      <c r="C248" s="327" t="s">
        <v>120</v>
      </c>
      <c r="D248" s="328"/>
      <c r="E248" s="328"/>
      <c r="F248" s="328"/>
      <c r="G248" s="328"/>
      <c r="H248" s="328"/>
      <c r="I248" s="328"/>
      <c r="J248" s="328"/>
      <c r="K248" s="328"/>
      <c r="L248" s="328"/>
      <c r="M248" s="329"/>
    </row>
    <row r="249" spans="2:14" ht="22.5" thickTop="1" thickBot="1" x14ac:dyDescent="0.3">
      <c r="B249" s="13"/>
      <c r="C249" s="334">
        <f>2019</f>
        <v>2019</v>
      </c>
      <c r="D249" s="333"/>
      <c r="E249" s="330">
        <v>2020</v>
      </c>
      <c r="F249" s="333"/>
      <c r="G249" s="330">
        <v>2021</v>
      </c>
      <c r="H249" s="333"/>
      <c r="I249" s="330">
        <v>2022</v>
      </c>
      <c r="J249" s="333"/>
      <c r="K249" s="330">
        <v>2023</v>
      </c>
      <c r="L249" s="331"/>
      <c r="M249" s="332"/>
    </row>
    <row r="250" spans="2:14" ht="16.5" thickTop="1" thickBot="1" x14ac:dyDescent="0.3">
      <c r="B250" s="16"/>
      <c r="C250" s="141" t="s">
        <v>141</v>
      </c>
      <c r="D250" s="142" t="str">
        <f>CONCATENATE("var ",RIGHT(2019,2),"/",RIGHT(2018,2))</f>
        <v>var 19/18</v>
      </c>
      <c r="E250" s="143" t="s">
        <v>141</v>
      </c>
      <c r="F250" s="142" t="str">
        <f>CONCATENATE("var ",RIGHT(E249,2),"/",RIGHT(E249-1,2))</f>
        <v>var 20/19</v>
      </c>
      <c r="G250" s="143" t="s">
        <v>141</v>
      </c>
      <c r="H250" s="142" t="str">
        <f>CONCATENATE("var ",RIGHT(G249,2),"/",RIGHT(G249-1,2))</f>
        <v>var 21/20</v>
      </c>
      <c r="I250" s="143" t="s">
        <v>141</v>
      </c>
      <c r="J250" s="142" t="str">
        <f>CONCATENATE("var ",RIGHT(I249,2),"/",RIGHT(I249-1,2))</f>
        <v>var 22/21</v>
      </c>
      <c r="K250" s="143" t="s">
        <v>141</v>
      </c>
      <c r="L250" s="142" t="str">
        <f>CONCATENATE("var ",RIGHT(K249,2),"/",RIGHT(K249-1,2))</f>
        <v>var 23/22</v>
      </c>
      <c r="M250" s="142" t="str">
        <f>CONCATENATE("var ",RIGHT(K249,2),"/",RIGHT(2019,2))</f>
        <v>var 23/19</v>
      </c>
    </row>
    <row r="251" spans="2:14" x14ac:dyDescent="0.25">
      <c r="B251" s="145" t="s">
        <v>145</v>
      </c>
      <c r="C251" s="146">
        <v>12091</v>
      </c>
      <c r="D251" s="147">
        <v>-3.0482211231652845E-2</v>
      </c>
      <c r="E251" s="146">
        <v>12200</v>
      </c>
      <c r="F251" s="147">
        <f t="shared" ref="F251:F263" si="44">IFERROR(E251/C251-1,"-")</f>
        <v>9.0149698122570232E-3</v>
      </c>
      <c r="G251" s="146">
        <v>934</v>
      </c>
      <c r="H251" s="147">
        <f t="shared" ref="H251:J263" si="45">IFERROR(G251/E251-1,"-")</f>
        <v>-0.92344262295081969</v>
      </c>
      <c r="I251" s="146">
        <v>6824</v>
      </c>
      <c r="J251" s="147">
        <f t="shared" si="45"/>
        <v>6.3062098501070665</v>
      </c>
      <c r="K251" s="146">
        <v>8397</v>
      </c>
      <c r="L251" s="147">
        <f>IFERROR(K251/I251-1,"-")</f>
        <v>0.23050996483001174</v>
      </c>
      <c r="M251" s="147">
        <f>K251/C251-1</f>
        <v>-0.30551649987594076</v>
      </c>
    </row>
    <row r="252" spans="2:14" x14ac:dyDescent="0.25">
      <c r="B252" s="145" t="s">
        <v>147</v>
      </c>
      <c r="C252" s="146">
        <v>11195</v>
      </c>
      <c r="D252" s="147">
        <v>-4.0949199006253711E-2</v>
      </c>
      <c r="E252" s="146">
        <v>11721</v>
      </c>
      <c r="F252" s="147">
        <f t="shared" si="44"/>
        <v>4.6985261277356027E-2</v>
      </c>
      <c r="G252" s="146">
        <v>905</v>
      </c>
      <c r="H252" s="147">
        <f t="shared" si="45"/>
        <v>-0.92278815800699598</v>
      </c>
      <c r="I252" s="146">
        <v>7437</v>
      </c>
      <c r="J252" s="147">
        <f t="shared" si="45"/>
        <v>7.2176795580110493</v>
      </c>
      <c r="K252" s="146">
        <v>8465</v>
      </c>
      <c r="L252" s="147">
        <f t="shared" ref="L252:L261" si="46">IFERROR(K252/I252-1,"-")</f>
        <v>0.13822778001882474</v>
      </c>
      <c r="M252" s="147">
        <f>IFERROR(K252/C252-1,"-")</f>
        <v>-0.24385886556498437</v>
      </c>
    </row>
    <row r="253" spans="2:14" x14ac:dyDescent="0.25">
      <c r="B253" s="145" t="s">
        <v>149</v>
      </c>
      <c r="C253" s="146">
        <v>17083</v>
      </c>
      <c r="D253" s="147">
        <v>6.6487701335997018E-2</v>
      </c>
      <c r="E253" s="146">
        <v>5484</v>
      </c>
      <c r="F253" s="147">
        <f t="shared" si="44"/>
        <v>-0.67897910203125922</v>
      </c>
      <c r="G253" s="146">
        <v>1308</v>
      </c>
      <c r="H253" s="147">
        <f t="shared" si="45"/>
        <v>-0.76148796498905913</v>
      </c>
      <c r="I253" s="146">
        <v>8169</v>
      </c>
      <c r="J253" s="147">
        <f t="shared" si="45"/>
        <v>5.2454128440366974</v>
      </c>
      <c r="K253" s="146">
        <v>9699</v>
      </c>
      <c r="L253" s="147">
        <f t="shared" si="46"/>
        <v>0.18729342636797641</v>
      </c>
      <c r="M253" s="147">
        <f t="shared" ref="M253:M261" si="47">IFERROR(K253/C253-1,"-")</f>
        <v>-0.43224258034303109</v>
      </c>
    </row>
    <row r="254" spans="2:14" x14ac:dyDescent="0.25">
      <c r="B254" s="145" t="s">
        <v>151</v>
      </c>
      <c r="C254" s="146">
        <v>11904</v>
      </c>
      <c r="D254" s="147">
        <v>0.29054640069384208</v>
      </c>
      <c r="E254" s="146">
        <v>0</v>
      </c>
      <c r="F254" s="147">
        <f t="shared" si="44"/>
        <v>-1</v>
      </c>
      <c r="G254" s="146">
        <v>1954</v>
      </c>
      <c r="H254" s="147" t="str">
        <f t="shared" si="45"/>
        <v>-</v>
      </c>
      <c r="I254" s="146">
        <v>7711</v>
      </c>
      <c r="J254" s="147">
        <f t="shared" si="45"/>
        <v>2.9462640736949846</v>
      </c>
      <c r="K254" s="146">
        <v>9474</v>
      </c>
      <c r="L254" s="147">
        <f t="shared" si="46"/>
        <v>0.22863441836337706</v>
      </c>
      <c r="M254" s="147">
        <f t="shared" si="47"/>
        <v>-0.204133064516129</v>
      </c>
    </row>
    <row r="255" spans="2:14" x14ac:dyDescent="0.25">
      <c r="B255" s="145" t="s">
        <v>153</v>
      </c>
      <c r="C255" s="146">
        <v>13046</v>
      </c>
      <c r="D255" s="147">
        <v>3.1385880306743719E-2</v>
      </c>
      <c r="E255" s="146">
        <v>0</v>
      </c>
      <c r="F255" s="147">
        <f t="shared" si="44"/>
        <v>-1</v>
      </c>
      <c r="G255" s="146">
        <v>1752</v>
      </c>
      <c r="H255" s="147" t="str">
        <f t="shared" si="45"/>
        <v>-</v>
      </c>
      <c r="I255" s="146">
        <v>5418</v>
      </c>
      <c r="J255" s="147">
        <f t="shared" si="45"/>
        <v>2.0924657534246576</v>
      </c>
      <c r="K255" s="146">
        <v>6989</v>
      </c>
      <c r="L255" s="147">
        <f t="shared" si="46"/>
        <v>0.28995939461055742</v>
      </c>
      <c r="M255" s="147">
        <f t="shared" si="47"/>
        <v>-0.4642802391537636</v>
      </c>
    </row>
    <row r="256" spans="2:14" x14ac:dyDescent="0.25">
      <c r="B256" s="145" t="s">
        <v>155</v>
      </c>
      <c r="C256" s="146">
        <v>14098</v>
      </c>
      <c r="D256" s="147">
        <v>-7.4509289043523941E-2</v>
      </c>
      <c r="E256" s="146">
        <v>0</v>
      </c>
      <c r="F256" s="147">
        <f t="shared" si="44"/>
        <v>-1</v>
      </c>
      <c r="G256" s="146">
        <v>2373</v>
      </c>
      <c r="H256" s="147" t="str">
        <f t="shared" si="45"/>
        <v>-</v>
      </c>
      <c r="I256" s="146">
        <v>6391</v>
      </c>
      <c r="J256" s="147">
        <f t="shared" si="45"/>
        <v>1.6932153392330385</v>
      </c>
      <c r="K256" s="146">
        <v>8452</v>
      </c>
      <c r="L256" s="147">
        <f t="shared" si="46"/>
        <v>0.32248474417149109</v>
      </c>
      <c r="M256" s="147">
        <f t="shared" si="47"/>
        <v>-0.40048233792027232</v>
      </c>
    </row>
    <row r="257" spans="2:13" x14ac:dyDescent="0.25">
      <c r="B257" s="145" t="s">
        <v>157</v>
      </c>
      <c r="C257" s="146">
        <v>16069</v>
      </c>
      <c r="D257" s="147">
        <v>9.7309478284621775E-2</v>
      </c>
      <c r="E257" s="146">
        <v>0</v>
      </c>
      <c r="F257" s="147">
        <f t="shared" si="44"/>
        <v>-1</v>
      </c>
      <c r="G257" s="146">
        <v>3524</v>
      </c>
      <c r="H257" s="147" t="str">
        <f t="shared" si="45"/>
        <v>-</v>
      </c>
      <c r="I257" s="146">
        <v>8105</v>
      </c>
      <c r="J257" s="147">
        <f t="shared" si="45"/>
        <v>1.2999432463110101</v>
      </c>
      <c r="K257" s="146">
        <v>8707</v>
      </c>
      <c r="L257" s="147">
        <f t="shared" si="46"/>
        <v>7.4275138803207907E-2</v>
      </c>
      <c r="M257" s="147">
        <f t="shared" si="47"/>
        <v>-0.45814923143941755</v>
      </c>
    </row>
    <row r="258" spans="2:13" x14ac:dyDescent="0.25">
      <c r="B258" s="145" t="s">
        <v>159</v>
      </c>
      <c r="C258" s="146">
        <v>13917</v>
      </c>
      <c r="D258" s="147">
        <v>-0.20542392235226947</v>
      </c>
      <c r="E258" s="146">
        <v>0</v>
      </c>
      <c r="F258" s="147">
        <f t="shared" si="44"/>
        <v>-1</v>
      </c>
      <c r="G258" s="146">
        <v>5353</v>
      </c>
      <c r="H258" s="147" t="str">
        <f t="shared" si="45"/>
        <v>-</v>
      </c>
      <c r="I258" s="146">
        <v>8416</v>
      </c>
      <c r="J258" s="147">
        <f t="shared" si="45"/>
        <v>0.57220250326919486</v>
      </c>
      <c r="K258" s="146">
        <v>9080</v>
      </c>
      <c r="L258" s="147">
        <f t="shared" si="46"/>
        <v>7.8897338403041806E-2</v>
      </c>
      <c r="M258" s="147">
        <f t="shared" si="47"/>
        <v>-0.34756053747215632</v>
      </c>
    </row>
    <row r="259" spans="2:13" x14ac:dyDescent="0.25">
      <c r="B259" s="145" t="s">
        <v>161</v>
      </c>
      <c r="C259" s="146">
        <v>11775</v>
      </c>
      <c r="D259" s="147">
        <v>-0.18331252600915526</v>
      </c>
      <c r="E259" s="146">
        <v>0</v>
      </c>
      <c r="F259" s="147">
        <f t="shared" si="44"/>
        <v>-1</v>
      </c>
      <c r="G259" s="146">
        <v>4636</v>
      </c>
      <c r="H259" s="147" t="str">
        <f t="shared" si="45"/>
        <v>-</v>
      </c>
      <c r="I259" s="146">
        <v>7143</v>
      </c>
      <c r="J259" s="147">
        <f t="shared" si="45"/>
        <v>0.54076790336496972</v>
      </c>
      <c r="K259" s="146">
        <v>7774</v>
      </c>
      <c r="L259" s="147">
        <f t="shared" si="46"/>
        <v>8.8338233235335295E-2</v>
      </c>
      <c r="M259" s="147">
        <f t="shared" si="47"/>
        <v>-0.33978768577494689</v>
      </c>
    </row>
    <row r="260" spans="2:13" x14ac:dyDescent="0.25">
      <c r="B260" s="145" t="s">
        <v>163</v>
      </c>
      <c r="C260" s="146">
        <v>10974</v>
      </c>
      <c r="D260" s="147">
        <v>-0.32999572623481288</v>
      </c>
      <c r="E260" s="146">
        <v>0</v>
      </c>
      <c r="F260" s="147">
        <f t="shared" si="44"/>
        <v>-1</v>
      </c>
      <c r="G260" s="146">
        <v>6740</v>
      </c>
      <c r="H260" s="147" t="str">
        <f t="shared" si="45"/>
        <v>-</v>
      </c>
      <c r="I260" s="146">
        <v>7389</v>
      </c>
      <c r="J260" s="147">
        <f t="shared" si="45"/>
        <v>9.6290801186943664E-2</v>
      </c>
      <c r="K260" s="146">
        <v>9612</v>
      </c>
      <c r="L260" s="147">
        <f t="shared" si="46"/>
        <v>0.3008526187576126</v>
      </c>
      <c r="M260" s="147">
        <f t="shared" si="47"/>
        <v>-0.1241115363586659</v>
      </c>
    </row>
    <row r="261" spans="2:13" x14ac:dyDescent="0.25">
      <c r="B261" s="145" t="s">
        <v>165</v>
      </c>
      <c r="C261" s="146">
        <v>12464</v>
      </c>
      <c r="D261" s="147">
        <v>-0.13462473095882799</v>
      </c>
      <c r="E261" s="146">
        <v>0</v>
      </c>
      <c r="F261" s="147">
        <f t="shared" si="44"/>
        <v>-1</v>
      </c>
      <c r="G261" s="146">
        <v>6690</v>
      </c>
      <c r="H261" s="147" t="str">
        <f t="shared" si="45"/>
        <v>-</v>
      </c>
      <c r="I261" s="146">
        <v>8251</v>
      </c>
      <c r="J261" s="147">
        <f t="shared" si="45"/>
        <v>0.23333333333333339</v>
      </c>
      <c r="K261" s="146">
        <v>8233</v>
      </c>
      <c r="L261" s="147">
        <f t="shared" si="46"/>
        <v>-2.1815537510604388E-3</v>
      </c>
      <c r="M261" s="147">
        <f t="shared" si="47"/>
        <v>-0.33945763799743256</v>
      </c>
    </row>
    <row r="262" spans="2:13" x14ac:dyDescent="0.25">
      <c r="B262" s="145" t="s">
        <v>167</v>
      </c>
      <c r="C262" s="146">
        <v>12932</v>
      </c>
      <c r="D262" s="147">
        <v>-0.10585632303118298</v>
      </c>
      <c r="E262" s="146">
        <v>0</v>
      </c>
      <c r="F262" s="147">
        <f t="shared" si="44"/>
        <v>-1</v>
      </c>
      <c r="G262" s="146">
        <v>7092</v>
      </c>
      <c r="H262" s="147" t="str">
        <f t="shared" si="45"/>
        <v>-</v>
      </c>
      <c r="I262" s="146">
        <v>8685</v>
      </c>
      <c r="J262" s="147">
        <f t="shared" si="45"/>
        <v>0.22461928934010156</v>
      </c>
      <c r="K262" s="146"/>
      <c r="L262" s="147"/>
      <c r="M262" s="147"/>
    </row>
    <row r="263" spans="2:13" ht="15.75" x14ac:dyDescent="0.25">
      <c r="B263" s="148" t="s">
        <v>127</v>
      </c>
      <c r="C263" s="149">
        <v>157548</v>
      </c>
      <c r="D263" s="150">
        <v>-6.5834178273476041E-2</v>
      </c>
      <c r="E263" s="149">
        <v>0</v>
      </c>
      <c r="F263" s="150">
        <f t="shared" si="44"/>
        <v>-1</v>
      </c>
      <c r="G263" s="149">
        <v>43261</v>
      </c>
      <c r="H263" s="150" t="str">
        <f t="shared" si="45"/>
        <v>-</v>
      </c>
      <c r="I263" s="149">
        <v>89939</v>
      </c>
      <c r="J263" s="150">
        <f t="shared" si="45"/>
        <v>1.0789856915004274</v>
      </c>
      <c r="K263" s="149">
        <v>94882</v>
      </c>
      <c r="L263" s="150">
        <v>0.1677209737366776</v>
      </c>
      <c r="M263" s="150">
        <v>-0.34390385572827353</v>
      </c>
    </row>
    <row r="264" spans="2:13" ht="6" customHeight="1" x14ac:dyDescent="0.25"/>
    <row r="265" spans="2:13" x14ac:dyDescent="0.25">
      <c r="B265" s="49" t="s">
        <v>109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I266" s="144"/>
    </row>
  </sheetData>
  <mergeCells count="84"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16EE2-DC16-4677-AEE0-B524190B9B6B}">
  <dimension ref="A4:E25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15" t="s">
        <v>272</v>
      </c>
      <c r="C4" s="315"/>
      <c r="D4" s="315"/>
      <c r="E4" s="1" t="s">
        <v>136</v>
      </c>
    </row>
    <row r="5" spans="1:5" ht="10.5" customHeight="1" thickBot="1" x14ac:dyDescent="0.3">
      <c r="B5" s="137"/>
      <c r="C5" s="138"/>
      <c r="D5" s="137"/>
      <c r="E5" s="1" t="s">
        <v>138</v>
      </c>
    </row>
    <row r="6" spans="1:5" ht="22.5" thickTop="1" thickBot="1" x14ac:dyDescent="0.3">
      <c r="B6" s="139" t="s">
        <v>127</v>
      </c>
      <c r="C6" s="327" t="s">
        <v>140</v>
      </c>
      <c r="D6" s="328"/>
    </row>
    <row r="7" spans="1:5" ht="16.5" thickTop="1" thickBot="1" x14ac:dyDescent="0.3">
      <c r="B7" s="16"/>
      <c r="C7" s="141" t="s">
        <v>273</v>
      </c>
      <c r="D7" s="142" t="s">
        <v>274</v>
      </c>
    </row>
    <row r="8" spans="1:5" x14ac:dyDescent="0.25">
      <c r="A8" s="1" t="s">
        <v>144</v>
      </c>
      <c r="B8" s="145">
        <v>2022</v>
      </c>
      <c r="C8" s="146">
        <v>4757683</v>
      </c>
      <c r="D8" s="147">
        <f>C8/C9-1</f>
        <v>1.0371694731352319</v>
      </c>
    </row>
    <row r="9" spans="1:5" x14ac:dyDescent="0.25">
      <c r="A9" s="1"/>
      <c r="B9" s="145">
        <v>2021</v>
      </c>
      <c r="C9" s="146">
        <v>2335438</v>
      </c>
      <c r="D9" s="147">
        <f>C9/C10-1</f>
        <v>0.49200378457078275</v>
      </c>
    </row>
    <row r="10" spans="1:5" x14ac:dyDescent="0.25">
      <c r="A10" s="1" t="s">
        <v>146</v>
      </c>
      <c r="B10" s="145">
        <v>2020</v>
      </c>
      <c r="C10" s="146">
        <v>1565303</v>
      </c>
      <c r="D10" s="147">
        <f t="shared" ref="D10:D19" si="0">C10/C11-1</f>
        <v>-0.67602621340917335</v>
      </c>
    </row>
    <row r="11" spans="1:5" x14ac:dyDescent="0.25">
      <c r="A11" s="1" t="s">
        <v>148</v>
      </c>
      <c r="B11" s="145">
        <v>2019</v>
      </c>
      <c r="C11" s="146">
        <v>4831573</v>
      </c>
      <c r="D11" s="147">
        <f t="shared" si="0"/>
        <v>-8.3906350308755595E-3</v>
      </c>
    </row>
    <row r="12" spans="1:5" x14ac:dyDescent="0.25">
      <c r="A12" s="1" t="s">
        <v>150</v>
      </c>
      <c r="B12" s="145">
        <v>2018</v>
      </c>
      <c r="C12" s="146">
        <v>4872456</v>
      </c>
      <c r="D12" s="147">
        <f t="shared" si="0"/>
        <v>-2.5606044516757187E-2</v>
      </c>
    </row>
    <row r="13" spans="1:5" x14ac:dyDescent="0.25">
      <c r="A13" s="1" t="s">
        <v>152</v>
      </c>
      <c r="B13" s="145">
        <v>2017</v>
      </c>
      <c r="C13" s="146">
        <v>5000499</v>
      </c>
      <c r="D13" s="147">
        <f>C13/C14-1</f>
        <v>9.1258250293928533E-3</v>
      </c>
    </row>
    <row r="14" spans="1:5" x14ac:dyDescent="0.25">
      <c r="A14" s="1" t="s">
        <v>154</v>
      </c>
      <c r="B14" s="145">
        <v>2016</v>
      </c>
      <c r="C14" s="146">
        <v>4955278</v>
      </c>
      <c r="D14" s="147">
        <f>C14/C15-1</f>
        <v>0.11031049754804312</v>
      </c>
    </row>
    <row r="15" spans="1:5" x14ac:dyDescent="0.25">
      <c r="A15" s="1" t="s">
        <v>156</v>
      </c>
      <c r="B15" s="145">
        <v>2015</v>
      </c>
      <c r="C15" s="146">
        <v>4462966</v>
      </c>
      <c r="D15" s="147">
        <f t="shared" si="0"/>
        <v>-1.5106522900106389E-2</v>
      </c>
    </row>
    <row r="16" spans="1:5" x14ac:dyDescent="0.25">
      <c r="A16" s="1" t="s">
        <v>158</v>
      </c>
      <c r="B16" s="145">
        <v>2014</v>
      </c>
      <c r="C16" s="146">
        <v>4531420</v>
      </c>
      <c r="D16" s="147">
        <f t="shared" si="0"/>
        <v>3.2597995427912974E-2</v>
      </c>
    </row>
    <row r="17" spans="1:5" x14ac:dyDescent="0.25">
      <c r="A17" s="1" t="s">
        <v>160</v>
      </c>
      <c r="B17" s="145">
        <v>2013</v>
      </c>
      <c r="C17" s="146">
        <v>4388368</v>
      </c>
      <c r="D17" s="147">
        <f t="shared" si="0"/>
        <v>2.7426811343451485E-2</v>
      </c>
    </row>
    <row r="18" spans="1:5" x14ac:dyDescent="0.25">
      <c r="A18" s="1" t="s">
        <v>162</v>
      </c>
      <c r="B18" s="145">
        <v>2012</v>
      </c>
      <c r="C18" s="146">
        <v>4271222</v>
      </c>
      <c r="D18" s="147">
        <f>C18/C19-1</f>
        <v>-1.2373934501435424E-2</v>
      </c>
    </row>
    <row r="19" spans="1:5" x14ac:dyDescent="0.25">
      <c r="A19" s="1" t="s">
        <v>164</v>
      </c>
      <c r="B19" s="145">
        <v>2011</v>
      </c>
      <c r="C19" s="146">
        <v>4324736</v>
      </c>
      <c r="D19" s="147">
        <f t="shared" si="0"/>
        <v>8.342859318793705E-2</v>
      </c>
    </row>
    <row r="20" spans="1:5" x14ac:dyDescent="0.25">
      <c r="A20" s="1" t="s">
        <v>166</v>
      </c>
      <c r="B20" s="145">
        <v>2010</v>
      </c>
      <c r="C20" s="146">
        <v>3991713</v>
      </c>
      <c r="D20" s="147"/>
    </row>
    <row r="21" spans="1:5" ht="6" customHeight="1" x14ac:dyDescent="0.25"/>
    <row r="22" spans="1:5" x14ac:dyDescent="0.25">
      <c r="B22" s="49" t="s">
        <v>109</v>
      </c>
      <c r="C22" s="49"/>
      <c r="D22" s="49"/>
    </row>
    <row r="25" spans="1:5" ht="48.75" customHeight="1" thickBot="1" x14ac:dyDescent="0.3">
      <c r="B25" s="315" t="s">
        <v>275</v>
      </c>
      <c r="C25" s="315"/>
      <c r="D25" s="315"/>
      <c r="E25" s="1" t="s">
        <v>169</v>
      </c>
    </row>
    <row r="26" spans="1:5" ht="10.5" customHeight="1" thickBot="1" x14ac:dyDescent="0.3">
      <c r="B26" s="137"/>
      <c r="C26" s="138"/>
      <c r="D26" s="137"/>
      <c r="E26" s="1" t="s">
        <v>170</v>
      </c>
    </row>
    <row r="27" spans="1:5" ht="22.5" thickTop="1" thickBot="1" x14ac:dyDescent="0.3">
      <c r="B27" s="153" t="s">
        <v>171</v>
      </c>
      <c r="C27" s="327" t="s">
        <v>261</v>
      </c>
      <c r="D27" s="328"/>
    </row>
    <row r="28" spans="1:5" ht="16.5" thickTop="1" thickBot="1" x14ac:dyDescent="0.3">
      <c r="B28" s="16"/>
      <c r="C28" s="141" t="s">
        <v>273</v>
      </c>
      <c r="D28" s="142" t="s">
        <v>274</v>
      </c>
    </row>
    <row r="29" spans="1:5" x14ac:dyDescent="0.25">
      <c r="B29" s="145">
        <v>2022</v>
      </c>
      <c r="C29" s="146">
        <v>3776873</v>
      </c>
      <c r="D29" s="147">
        <f>C29/C30-1</f>
        <v>1.0327287327283559</v>
      </c>
    </row>
    <row r="30" spans="1:5" x14ac:dyDescent="0.25">
      <c r="B30" s="145">
        <v>2021</v>
      </c>
      <c r="C30" s="146">
        <v>1858031</v>
      </c>
      <c r="D30" s="147">
        <f>C30/C31-1</f>
        <v>0.54799022899542282</v>
      </c>
    </row>
    <row r="31" spans="1:5" x14ac:dyDescent="0.25">
      <c r="B31" s="145">
        <v>2020</v>
      </c>
      <c r="C31" s="146">
        <v>1200286</v>
      </c>
      <c r="D31" s="147">
        <f t="shared" ref="D31:D40" si="1">C31/C32-1</f>
        <v>-0.66361469743186174</v>
      </c>
    </row>
    <row r="32" spans="1:5" x14ac:dyDescent="0.25">
      <c r="B32" s="145">
        <v>2019</v>
      </c>
      <c r="C32" s="146">
        <v>3568188</v>
      </c>
      <c r="D32" s="147">
        <f t="shared" si="1"/>
        <v>9.4106744080915128E-3</v>
      </c>
    </row>
    <row r="33" spans="2:5" x14ac:dyDescent="0.25">
      <c r="B33" s="145">
        <v>2018</v>
      </c>
      <c r="C33" s="146">
        <v>3534922</v>
      </c>
      <c r="D33" s="147">
        <f t="shared" si="1"/>
        <v>-1.1659322215397006E-2</v>
      </c>
    </row>
    <row r="34" spans="2:5" x14ac:dyDescent="0.25">
      <c r="B34" s="145">
        <v>2017</v>
      </c>
      <c r="C34" s="146">
        <v>3576623</v>
      </c>
      <c r="D34" s="147">
        <f>C34/C35-1</f>
        <v>-7.6609876991927672E-3</v>
      </c>
    </row>
    <row r="35" spans="2:5" x14ac:dyDescent="0.25">
      <c r="B35" s="145">
        <v>2016</v>
      </c>
      <c r="C35" s="146">
        <v>3604235</v>
      </c>
      <c r="D35" s="147">
        <f>C35/C36-1</f>
        <v>9.9015981345999426E-2</v>
      </c>
    </row>
    <row r="36" spans="2:5" x14ac:dyDescent="0.25">
      <c r="B36" s="145">
        <v>2015</v>
      </c>
      <c r="C36" s="146">
        <v>3279511</v>
      </c>
      <c r="D36" s="147">
        <f t="shared" si="1"/>
        <v>-1.5103300436482447E-2</v>
      </c>
    </row>
    <row r="37" spans="2:5" x14ac:dyDescent="0.25">
      <c r="B37" s="145">
        <v>2014</v>
      </c>
      <c r="C37" s="146">
        <v>3329802</v>
      </c>
      <c r="D37" s="147">
        <f t="shared" si="1"/>
        <v>3.5501464404308791E-2</v>
      </c>
    </row>
    <row r="38" spans="2:5" x14ac:dyDescent="0.25">
      <c r="B38" s="145">
        <v>2013</v>
      </c>
      <c r="C38" s="146">
        <v>3215642</v>
      </c>
      <c r="D38" s="147">
        <f t="shared" si="1"/>
        <v>2.8431492952413207E-2</v>
      </c>
    </row>
    <row r="39" spans="2:5" x14ac:dyDescent="0.25">
      <c r="B39" s="145">
        <v>2012</v>
      </c>
      <c r="C39" s="146">
        <v>3126744</v>
      </c>
      <c r="D39" s="147">
        <f>C39/C40-1</f>
        <v>-1.083113122160495E-2</v>
      </c>
    </row>
    <row r="40" spans="2:5" x14ac:dyDescent="0.25">
      <c r="B40" s="145">
        <v>2011</v>
      </c>
      <c r="C40" s="146">
        <v>3160981</v>
      </c>
      <c r="D40" s="147">
        <f t="shared" si="1"/>
        <v>7.9026078383984011E-2</v>
      </c>
    </row>
    <row r="41" spans="2:5" x14ac:dyDescent="0.25">
      <c r="B41" s="145">
        <v>2010</v>
      </c>
      <c r="C41" s="146">
        <v>2929476</v>
      </c>
      <c r="D41" s="147"/>
    </row>
    <row r="42" spans="2:5" ht="6" customHeight="1" x14ac:dyDescent="0.25"/>
    <row r="43" spans="2:5" x14ac:dyDescent="0.25">
      <c r="B43" s="49" t="s">
        <v>109</v>
      </c>
      <c r="C43" s="49"/>
      <c r="D43" s="49"/>
    </row>
    <row r="46" spans="2:5" ht="48.75" customHeight="1" thickBot="1" x14ac:dyDescent="0.3">
      <c r="B46" s="315" t="s">
        <v>276</v>
      </c>
      <c r="C46" s="315"/>
      <c r="D46" s="315"/>
      <c r="E46" s="1" t="s">
        <v>174</v>
      </c>
    </row>
    <row r="47" spans="2:5" ht="10.5" customHeight="1" thickBot="1" x14ac:dyDescent="0.3">
      <c r="B47" s="137"/>
      <c r="C47" s="138"/>
      <c r="D47" s="137"/>
      <c r="E47" s="1" t="s">
        <v>175</v>
      </c>
    </row>
    <row r="48" spans="2:5" ht="22.5" thickTop="1" thickBot="1" x14ac:dyDescent="0.3">
      <c r="B48" s="13"/>
      <c r="C48" s="327" t="s">
        <v>111</v>
      </c>
      <c r="D48" s="328"/>
    </row>
    <row r="49" spans="1:4" ht="16.5" thickTop="1" thickBot="1" x14ac:dyDescent="0.3">
      <c r="B49" s="16"/>
      <c r="C49" s="141" t="s">
        <v>273</v>
      </c>
      <c r="D49" s="142" t="s">
        <v>274</v>
      </c>
    </row>
    <row r="50" spans="1:4" x14ac:dyDescent="0.25">
      <c r="A50" s="1">
        <v>1</v>
      </c>
      <c r="B50" s="145">
        <v>2022</v>
      </c>
      <c r="C50" s="146">
        <v>785052</v>
      </c>
      <c r="D50" s="147">
        <f>C50/C51-1</f>
        <v>0.86715312495540542</v>
      </c>
    </row>
    <row r="51" spans="1:4" x14ac:dyDescent="0.25">
      <c r="A51" s="1"/>
      <c r="B51" s="145">
        <v>2021</v>
      </c>
      <c r="C51" s="146">
        <v>420454</v>
      </c>
      <c r="D51" s="147" t="e">
        <f>C51/C52-1</f>
        <v>#DIV/0!</v>
      </c>
    </row>
    <row r="52" spans="1:4" x14ac:dyDescent="0.25">
      <c r="A52" s="1">
        <v>2</v>
      </c>
      <c r="B52" s="145">
        <v>2020</v>
      </c>
      <c r="C52" s="146">
        <v>0</v>
      </c>
      <c r="D52" s="147">
        <f t="shared" ref="D52:D61" si="2">C52/C53-1</f>
        <v>-1</v>
      </c>
    </row>
    <row r="53" spans="1:4" x14ac:dyDescent="0.25">
      <c r="A53" s="1">
        <v>3</v>
      </c>
      <c r="B53" s="145">
        <v>2019</v>
      </c>
      <c r="C53" s="146">
        <v>595112</v>
      </c>
      <c r="D53" s="147">
        <f t="shared" si="2"/>
        <v>5.7429845182314532E-2</v>
      </c>
    </row>
    <row r="54" spans="1:4" x14ac:dyDescent="0.25">
      <c r="A54" s="1">
        <v>4</v>
      </c>
      <c r="B54" s="145">
        <v>2018</v>
      </c>
      <c r="C54" s="146">
        <v>562791</v>
      </c>
      <c r="D54" s="147">
        <f t="shared" si="2"/>
        <v>8.2533954755204642E-2</v>
      </c>
    </row>
    <row r="55" spans="1:4" x14ac:dyDescent="0.25">
      <c r="A55" s="1">
        <v>5</v>
      </c>
      <c r="B55" s="145">
        <v>2017</v>
      </c>
      <c r="C55" s="146">
        <v>519883</v>
      </c>
      <c r="D55" s="147">
        <f>C55/C56-1</f>
        <v>5.8745064017579063E-2</v>
      </c>
    </row>
    <row r="56" spans="1:4" x14ac:dyDescent="0.25">
      <c r="A56" s="1">
        <v>6</v>
      </c>
      <c r="B56" s="145">
        <v>2016</v>
      </c>
      <c r="C56" s="146">
        <v>491037</v>
      </c>
      <c r="D56" s="147">
        <f>C56/C57-1</f>
        <v>3.8130997608884609E-2</v>
      </c>
    </row>
    <row r="57" spans="1:4" x14ac:dyDescent="0.25">
      <c r="A57" s="1">
        <v>7</v>
      </c>
      <c r="B57" s="145">
        <v>2015</v>
      </c>
      <c r="C57" s="146">
        <v>473001</v>
      </c>
      <c r="D57" s="147">
        <f t="shared" si="2"/>
        <v>4.2998802648726242E-2</v>
      </c>
    </row>
    <row r="58" spans="1:4" x14ac:dyDescent="0.25">
      <c r="A58" s="1">
        <v>8</v>
      </c>
      <c r="B58" s="145">
        <v>2014</v>
      </c>
      <c r="C58" s="146">
        <v>453501</v>
      </c>
      <c r="D58" s="147">
        <f t="shared" si="2"/>
        <v>5.3489749695104338E-2</v>
      </c>
    </row>
    <row r="59" spans="1:4" x14ac:dyDescent="0.25">
      <c r="A59" s="1">
        <v>9</v>
      </c>
      <c r="B59" s="145">
        <v>2013</v>
      </c>
      <c r="C59" s="146">
        <v>430475</v>
      </c>
      <c r="D59" s="147">
        <f t="shared" si="2"/>
        <v>5.0149054201084065E-2</v>
      </c>
    </row>
    <row r="60" spans="1:4" x14ac:dyDescent="0.25">
      <c r="A60" s="1">
        <v>10</v>
      </c>
      <c r="B60" s="145">
        <v>2012</v>
      </c>
      <c r="C60" s="146">
        <v>409918</v>
      </c>
      <c r="D60" s="147">
        <f>C60/C61-1</f>
        <v>3.6837871881908457E-2</v>
      </c>
    </row>
    <row r="61" spans="1:4" x14ac:dyDescent="0.25">
      <c r="A61" s="1">
        <v>11</v>
      </c>
      <c r="B61" s="145">
        <v>2011</v>
      </c>
      <c r="C61" s="146">
        <v>395354</v>
      </c>
      <c r="D61" s="147">
        <f t="shared" si="2"/>
        <v>0.18363082229101435</v>
      </c>
    </row>
    <row r="62" spans="1:4" x14ac:dyDescent="0.25">
      <c r="A62" s="1">
        <v>12</v>
      </c>
      <c r="B62" s="145">
        <v>2010</v>
      </c>
      <c r="C62" s="146">
        <v>334018</v>
      </c>
      <c r="D62" s="147"/>
    </row>
    <row r="63" spans="1:4" ht="6" customHeight="1" x14ac:dyDescent="0.25"/>
    <row r="64" spans="1:4" x14ac:dyDescent="0.25">
      <c r="B64" s="49" t="s">
        <v>109</v>
      </c>
      <c r="C64" s="49"/>
      <c r="D64" s="49"/>
    </row>
    <row r="67" spans="1:5" ht="48.75" customHeight="1" thickBot="1" x14ac:dyDescent="0.3">
      <c r="B67" s="315" t="s">
        <v>277</v>
      </c>
      <c r="C67" s="315"/>
      <c r="D67" s="315"/>
      <c r="E67" s="1" t="s">
        <v>178</v>
      </c>
    </row>
    <row r="68" spans="1:5" ht="10.5" customHeight="1" thickBot="1" x14ac:dyDescent="0.3">
      <c r="B68" s="137"/>
      <c r="C68" s="138"/>
      <c r="D68" s="137"/>
      <c r="E68" s="1" t="s">
        <v>179</v>
      </c>
    </row>
    <row r="69" spans="1:5" ht="22.5" thickTop="1" thickBot="1" x14ac:dyDescent="0.3">
      <c r="B69" s="13"/>
      <c r="C69" s="327" t="s">
        <v>112</v>
      </c>
      <c r="D69" s="328"/>
    </row>
    <row r="70" spans="1:5" ht="16.5" thickTop="1" thickBot="1" x14ac:dyDescent="0.3">
      <c r="B70" s="16"/>
      <c r="C70" s="141" t="s">
        <v>273</v>
      </c>
      <c r="D70" s="142" t="s">
        <v>274</v>
      </c>
    </row>
    <row r="71" spans="1:5" x14ac:dyDescent="0.25">
      <c r="A71" s="1">
        <v>1</v>
      </c>
      <c r="B71" s="145">
        <v>2022</v>
      </c>
      <c r="C71" s="146">
        <v>2319338</v>
      </c>
      <c r="D71" s="147">
        <f t="shared" ref="D71:D82" si="3">C71/C72-1</f>
        <v>1.0994766104051519</v>
      </c>
    </row>
    <row r="72" spans="1:5" x14ac:dyDescent="0.25">
      <c r="A72" s="1"/>
      <c r="B72" s="145">
        <v>2021</v>
      </c>
      <c r="C72" s="146">
        <v>1104722</v>
      </c>
      <c r="D72" s="147" t="e">
        <f t="shared" si="3"/>
        <v>#DIV/0!</v>
      </c>
    </row>
    <row r="73" spans="1:5" x14ac:dyDescent="0.25">
      <c r="A73" s="1">
        <v>2</v>
      </c>
      <c r="B73" s="145">
        <v>2020</v>
      </c>
      <c r="C73" s="146">
        <v>0</v>
      </c>
      <c r="D73" s="147">
        <f t="shared" si="3"/>
        <v>-1</v>
      </c>
    </row>
    <row r="74" spans="1:5" x14ac:dyDescent="0.25">
      <c r="A74" s="1">
        <v>3</v>
      </c>
      <c r="B74" s="145">
        <v>2019</v>
      </c>
      <c r="C74" s="146">
        <v>2231028</v>
      </c>
      <c r="D74" s="147">
        <f t="shared" si="3"/>
        <v>2.4272332736039903E-2</v>
      </c>
    </row>
    <row r="75" spans="1:5" x14ac:dyDescent="0.25">
      <c r="A75" s="1">
        <v>4</v>
      </c>
      <c r="B75" s="145">
        <v>2018</v>
      </c>
      <c r="C75" s="146">
        <v>2178159</v>
      </c>
      <c r="D75" s="147">
        <f t="shared" si="3"/>
        <v>1.3263573042457732E-2</v>
      </c>
    </row>
    <row r="76" spans="1:5" x14ac:dyDescent="0.25">
      <c r="A76" s="1">
        <v>5</v>
      </c>
      <c r="B76" s="145">
        <v>2017</v>
      </c>
      <c r="C76" s="146">
        <v>2149647</v>
      </c>
      <c r="D76" s="147">
        <f t="shared" si="3"/>
        <v>2.4560605800632462E-2</v>
      </c>
    </row>
    <row r="77" spans="1:5" x14ac:dyDescent="0.25">
      <c r="A77" s="1">
        <v>6</v>
      </c>
      <c r="B77" s="145">
        <v>2016</v>
      </c>
      <c r="C77" s="146">
        <v>2098116</v>
      </c>
      <c r="D77" s="147">
        <f t="shared" si="3"/>
        <v>8.5840859102083167E-2</v>
      </c>
    </row>
    <row r="78" spans="1:5" x14ac:dyDescent="0.25">
      <c r="A78" s="1">
        <v>7</v>
      </c>
      <c r="B78" s="145">
        <v>2015</v>
      </c>
      <c r="C78" s="146">
        <v>1932250</v>
      </c>
      <c r="D78" s="147">
        <f t="shared" si="3"/>
        <v>-2.9730981019936098E-2</v>
      </c>
    </row>
    <row r="79" spans="1:5" x14ac:dyDescent="0.25">
      <c r="A79" s="1">
        <v>8</v>
      </c>
      <c r="B79" s="145">
        <v>2014</v>
      </c>
      <c r="C79" s="146">
        <v>1991458</v>
      </c>
      <c r="D79" s="147">
        <f t="shared" si="3"/>
        <v>2.3257176182242878E-2</v>
      </c>
    </row>
    <row r="80" spans="1:5" x14ac:dyDescent="0.25">
      <c r="A80" s="1">
        <v>9</v>
      </c>
      <c r="B80" s="145">
        <v>2013</v>
      </c>
      <c r="C80" s="146">
        <v>1946195</v>
      </c>
      <c r="D80" s="147">
        <f t="shared" si="3"/>
        <v>1.8911319096181156E-2</v>
      </c>
    </row>
    <row r="81" spans="1:5" x14ac:dyDescent="0.25">
      <c r="A81" s="1">
        <v>10</v>
      </c>
      <c r="B81" s="145">
        <v>2012</v>
      </c>
      <c r="C81" s="146">
        <v>1910073</v>
      </c>
      <c r="D81" s="147">
        <f t="shared" si="3"/>
        <v>2.0097133522396504E-3</v>
      </c>
    </row>
    <row r="82" spans="1:5" x14ac:dyDescent="0.25">
      <c r="A82" s="1">
        <v>11</v>
      </c>
      <c r="B82" s="145">
        <v>2011</v>
      </c>
      <c r="C82" s="146">
        <v>1906242</v>
      </c>
      <c r="D82" s="147">
        <f t="shared" si="3"/>
        <v>7.4631156851989733E-2</v>
      </c>
    </row>
    <row r="83" spans="1:5" x14ac:dyDescent="0.25">
      <c r="A83" s="1">
        <v>12</v>
      </c>
      <c r="B83" s="145">
        <v>2010</v>
      </c>
      <c r="C83" s="146">
        <v>1773857</v>
      </c>
      <c r="D83" s="147"/>
    </row>
    <row r="84" spans="1:5" ht="6" customHeight="1" x14ac:dyDescent="0.25"/>
    <row r="85" spans="1:5" x14ac:dyDescent="0.25">
      <c r="B85" s="49" t="s">
        <v>109</v>
      </c>
      <c r="C85" s="49"/>
      <c r="D85" s="49"/>
    </row>
    <row r="88" spans="1:5" ht="48.75" customHeight="1" thickBot="1" x14ac:dyDescent="0.3">
      <c r="B88" s="315" t="s">
        <v>278</v>
      </c>
      <c r="C88" s="315"/>
      <c r="D88" s="315"/>
      <c r="E88" s="1" t="s">
        <v>181</v>
      </c>
    </row>
    <row r="89" spans="1:5" ht="10.5" customHeight="1" thickBot="1" x14ac:dyDescent="0.3">
      <c r="B89" s="137"/>
      <c r="C89" s="138"/>
      <c r="D89" s="137"/>
      <c r="E89" s="1" t="s">
        <v>182</v>
      </c>
    </row>
    <row r="90" spans="1:5" ht="22.5" thickTop="1" thickBot="1" x14ac:dyDescent="0.3">
      <c r="B90" s="13"/>
      <c r="C90" s="327" t="s">
        <v>113</v>
      </c>
      <c r="D90" s="328"/>
    </row>
    <row r="91" spans="1:5" ht="16.5" thickTop="1" thickBot="1" x14ac:dyDescent="0.3">
      <c r="B91" s="16"/>
      <c r="C91" s="141" t="s">
        <v>273</v>
      </c>
      <c r="D91" s="142" t="s">
        <v>274</v>
      </c>
    </row>
    <row r="92" spans="1:5" x14ac:dyDescent="0.25">
      <c r="B92" s="145">
        <v>2022</v>
      </c>
      <c r="C92" s="146">
        <v>543812</v>
      </c>
      <c r="D92" s="147">
        <f t="shared" ref="D92:D103" si="4">C92/C93-1</f>
        <v>0.88982408829641568</v>
      </c>
    </row>
    <row r="93" spans="1:5" x14ac:dyDescent="0.25">
      <c r="B93" s="145">
        <v>2021</v>
      </c>
      <c r="C93" s="146">
        <v>287758</v>
      </c>
      <c r="D93" s="147" t="e">
        <f t="shared" si="4"/>
        <v>#DIV/0!</v>
      </c>
    </row>
    <row r="94" spans="1:5" x14ac:dyDescent="0.25">
      <c r="B94" s="145">
        <v>2020</v>
      </c>
      <c r="C94" s="146">
        <v>0</v>
      </c>
      <c r="D94" s="147">
        <f t="shared" si="4"/>
        <v>-1</v>
      </c>
    </row>
    <row r="95" spans="1:5" x14ac:dyDescent="0.25">
      <c r="B95" s="145">
        <v>2019</v>
      </c>
      <c r="C95" s="146">
        <v>566108</v>
      </c>
      <c r="D95" s="147">
        <f t="shared" si="4"/>
        <v>-3.8838132849335238E-2</v>
      </c>
    </row>
    <row r="96" spans="1:5" x14ac:dyDescent="0.25">
      <c r="B96" s="145">
        <v>2018</v>
      </c>
      <c r="C96" s="146">
        <v>588983</v>
      </c>
      <c r="D96" s="147">
        <f t="shared" si="4"/>
        <v>-0.18113782029001624</v>
      </c>
    </row>
    <row r="97" spans="2:5" x14ac:dyDescent="0.25">
      <c r="B97" s="145">
        <v>2017</v>
      </c>
      <c r="C97" s="146">
        <v>719270</v>
      </c>
      <c r="D97" s="147">
        <f t="shared" si="4"/>
        <v>-0.13576701623523302</v>
      </c>
    </row>
    <row r="98" spans="2:5" x14ac:dyDescent="0.25">
      <c r="B98" s="145">
        <v>2016</v>
      </c>
      <c r="C98" s="146">
        <v>832264</v>
      </c>
      <c r="D98" s="147">
        <f t="shared" si="4"/>
        <v>0.16211532849365295</v>
      </c>
    </row>
    <row r="99" spans="2:5" x14ac:dyDescent="0.25">
      <c r="B99" s="145">
        <v>2015</v>
      </c>
      <c r="C99" s="146">
        <v>716163</v>
      </c>
      <c r="D99" s="147">
        <f t="shared" si="4"/>
        <v>-1.5913563011168752E-2</v>
      </c>
    </row>
    <row r="100" spans="2:5" x14ac:dyDescent="0.25">
      <c r="B100" s="145">
        <v>2014</v>
      </c>
      <c r="C100" s="146">
        <v>727744</v>
      </c>
      <c r="D100" s="147">
        <f t="shared" si="4"/>
        <v>2.7807161873018238E-2</v>
      </c>
    </row>
    <row r="101" spans="2:5" x14ac:dyDescent="0.25">
      <c r="B101" s="145">
        <v>2013</v>
      </c>
      <c r="C101" s="146">
        <v>708055</v>
      </c>
      <c r="D101" s="147">
        <f t="shared" si="4"/>
        <v>2.8082774562445456E-2</v>
      </c>
    </row>
    <row r="102" spans="2:5" x14ac:dyDescent="0.25">
      <c r="B102" s="145">
        <v>2012</v>
      </c>
      <c r="C102" s="146">
        <v>688714</v>
      </c>
      <c r="D102" s="147">
        <f t="shared" si="4"/>
        <v>-5.7253538478385879E-2</v>
      </c>
    </row>
    <row r="103" spans="2:5" x14ac:dyDescent="0.25">
      <c r="B103" s="145">
        <v>2011</v>
      </c>
      <c r="C103" s="146">
        <v>730540</v>
      </c>
      <c r="D103" s="147">
        <f t="shared" si="4"/>
        <v>6.2844805512232593E-2</v>
      </c>
    </row>
    <row r="104" spans="2:5" x14ac:dyDescent="0.25">
      <c r="B104" s="145">
        <v>2010</v>
      </c>
      <c r="C104" s="146">
        <v>687344</v>
      </c>
      <c r="D104" s="147"/>
    </row>
    <row r="105" spans="2:5" ht="6" customHeight="1" x14ac:dyDescent="0.25"/>
    <row r="106" spans="2:5" x14ac:dyDescent="0.25">
      <c r="B106" s="49" t="s">
        <v>109</v>
      </c>
      <c r="C106" s="49"/>
      <c r="D106" s="49"/>
    </row>
    <row r="109" spans="2:5" ht="48.75" customHeight="1" thickBot="1" x14ac:dyDescent="0.3">
      <c r="B109" s="315" t="s">
        <v>279</v>
      </c>
      <c r="C109" s="315"/>
      <c r="D109" s="315"/>
      <c r="E109" s="1" t="s">
        <v>186</v>
      </c>
    </row>
    <row r="110" spans="2:5" ht="10.5" customHeight="1" thickBot="1" x14ac:dyDescent="0.3">
      <c r="B110" s="137"/>
      <c r="C110" s="138"/>
      <c r="D110" s="137"/>
      <c r="E110" s="1" t="s">
        <v>187</v>
      </c>
    </row>
    <row r="111" spans="2:5" ht="22.5" thickTop="1" thickBot="1" x14ac:dyDescent="0.3">
      <c r="B111" s="13"/>
      <c r="C111" s="327" t="s">
        <v>114</v>
      </c>
      <c r="D111" s="328"/>
    </row>
    <row r="112" spans="2:5" ht="16.5" thickTop="1" thickBot="1" x14ac:dyDescent="0.3">
      <c r="B112" s="16"/>
      <c r="C112" s="141" t="s">
        <v>273</v>
      </c>
      <c r="D112" s="142" t="s">
        <v>274</v>
      </c>
    </row>
    <row r="113" spans="1:4" x14ac:dyDescent="0.25">
      <c r="B113" s="145">
        <v>2022</v>
      </c>
      <c r="C113" s="146">
        <v>95353</v>
      </c>
      <c r="D113" s="147">
        <f t="shared" ref="D113:D124" si="5">C113/C114-1</f>
        <v>2.1322843439984234</v>
      </c>
    </row>
    <row r="114" spans="1:4" x14ac:dyDescent="0.25">
      <c r="B114" s="145">
        <v>2021</v>
      </c>
      <c r="C114" s="146">
        <v>30442</v>
      </c>
      <c r="D114" s="147" t="e">
        <f t="shared" si="5"/>
        <v>#DIV/0!</v>
      </c>
    </row>
    <row r="115" spans="1:4" x14ac:dyDescent="0.25">
      <c r="B115" s="145">
        <v>2020</v>
      </c>
      <c r="C115" s="146">
        <v>0</v>
      </c>
      <c r="D115" s="147">
        <f t="shared" si="5"/>
        <v>-1</v>
      </c>
    </row>
    <row r="116" spans="1:4" x14ac:dyDescent="0.25">
      <c r="B116" s="145">
        <v>2019</v>
      </c>
      <c r="C116" s="146">
        <v>125486</v>
      </c>
      <c r="D116" s="147">
        <f t="shared" si="5"/>
        <v>-0.16263396014894105</v>
      </c>
    </row>
    <row r="117" spans="1:4" x14ac:dyDescent="0.25">
      <c r="B117" s="145">
        <v>2018</v>
      </c>
      <c r="C117" s="146">
        <v>149858</v>
      </c>
      <c r="D117" s="147">
        <f t="shared" si="5"/>
        <v>0.21870450941324759</v>
      </c>
    </row>
    <row r="118" spans="1:4" x14ac:dyDescent="0.25">
      <c r="B118" s="145">
        <v>2017</v>
      </c>
      <c r="C118" s="146">
        <v>122965</v>
      </c>
      <c r="D118" s="147">
        <f t="shared" si="5"/>
        <v>-2.6829704548037014E-4</v>
      </c>
    </row>
    <row r="119" spans="1:4" x14ac:dyDescent="0.25">
      <c r="B119" s="145">
        <v>2016</v>
      </c>
      <c r="C119" s="146">
        <v>122998</v>
      </c>
      <c r="D119" s="147">
        <f t="shared" si="5"/>
        <v>0.14761562648702609</v>
      </c>
    </row>
    <row r="120" spans="1:4" x14ac:dyDescent="0.25">
      <c r="B120" s="145">
        <v>2015</v>
      </c>
      <c r="C120" s="146">
        <v>107177</v>
      </c>
      <c r="D120" s="147">
        <f t="shared" si="5"/>
        <v>4.1392578485575759E-2</v>
      </c>
    </row>
    <row r="121" spans="1:4" x14ac:dyDescent="0.25">
      <c r="B121" s="145">
        <v>2014</v>
      </c>
      <c r="C121" s="146">
        <v>102917</v>
      </c>
      <c r="D121" s="147">
        <f t="shared" si="5"/>
        <v>0.21526326354694336</v>
      </c>
    </row>
    <row r="122" spans="1:4" x14ac:dyDescent="0.25">
      <c r="B122" s="145">
        <v>2013</v>
      </c>
      <c r="C122" s="146">
        <v>84687</v>
      </c>
      <c r="D122" s="147">
        <f t="shared" si="5"/>
        <v>5.8653665854115911E-2</v>
      </c>
    </row>
    <row r="123" spans="1:4" x14ac:dyDescent="0.25">
      <c r="A123" s="144"/>
      <c r="B123" s="145">
        <v>2012</v>
      </c>
      <c r="C123" s="146">
        <v>79995</v>
      </c>
      <c r="D123" s="147">
        <f t="shared" si="5"/>
        <v>-3.2521406801799602E-2</v>
      </c>
    </row>
    <row r="124" spans="1:4" x14ac:dyDescent="0.25">
      <c r="B124" s="145">
        <v>2011</v>
      </c>
      <c r="C124" s="146">
        <v>82684</v>
      </c>
      <c r="D124" s="147">
        <f t="shared" si="5"/>
        <v>-0.11267076612686866</v>
      </c>
    </row>
    <row r="125" spans="1:4" x14ac:dyDescent="0.25">
      <c r="B125" s="145">
        <v>2010</v>
      </c>
      <c r="C125" s="146">
        <v>93183</v>
      </c>
      <c r="D125" s="147"/>
    </row>
    <row r="126" spans="1:4" ht="6" customHeight="1" x14ac:dyDescent="0.25"/>
    <row r="127" spans="1:4" x14ac:dyDescent="0.25">
      <c r="B127" s="49" t="s">
        <v>109</v>
      </c>
      <c r="C127" s="49"/>
      <c r="D127" s="49"/>
    </row>
    <row r="130" spans="1:5" ht="48.75" customHeight="1" thickBot="1" x14ac:dyDescent="0.3">
      <c r="B130" s="315" t="s">
        <v>280</v>
      </c>
      <c r="C130" s="315"/>
      <c r="D130" s="315"/>
      <c r="E130" s="1" t="s">
        <v>190</v>
      </c>
    </row>
    <row r="131" spans="1:5" ht="10.5" customHeight="1" thickBot="1" x14ac:dyDescent="0.3">
      <c r="B131" s="137"/>
      <c r="C131" s="138"/>
      <c r="D131" s="137"/>
      <c r="E131" s="1" t="s">
        <v>191</v>
      </c>
    </row>
    <row r="132" spans="1:5" ht="22.5" thickTop="1" thickBot="1" x14ac:dyDescent="0.3">
      <c r="B132" s="13"/>
      <c r="C132" s="327" t="s">
        <v>115</v>
      </c>
      <c r="D132" s="328"/>
    </row>
    <row r="133" spans="1:5" ht="16.5" thickTop="1" thickBot="1" x14ac:dyDescent="0.3">
      <c r="B133" s="16"/>
      <c r="C133" s="141" t="s">
        <v>273</v>
      </c>
      <c r="D133" s="142" t="s">
        <v>274</v>
      </c>
    </row>
    <row r="134" spans="1:5" x14ac:dyDescent="0.25">
      <c r="B134" s="145">
        <v>2022</v>
      </c>
      <c r="C134" s="146">
        <v>33318</v>
      </c>
      <c r="D134" s="147">
        <f t="shared" ref="D134:D145" si="6">C134/C135-1</f>
        <v>1.2734902763561924</v>
      </c>
    </row>
    <row r="135" spans="1:5" x14ac:dyDescent="0.25">
      <c r="B135" s="145">
        <v>2021</v>
      </c>
      <c r="C135" s="146">
        <v>14655</v>
      </c>
      <c r="D135" s="147" t="e">
        <f t="shared" si="6"/>
        <v>#DIV/0!</v>
      </c>
    </row>
    <row r="136" spans="1:5" x14ac:dyDescent="0.25">
      <c r="B136" s="145">
        <v>2020</v>
      </c>
      <c r="C136" s="146">
        <v>0</v>
      </c>
      <c r="D136" s="147">
        <f t="shared" si="6"/>
        <v>-1</v>
      </c>
    </row>
    <row r="137" spans="1:5" x14ac:dyDescent="0.25">
      <c r="B137" s="145">
        <v>2019</v>
      </c>
      <c r="C137" s="146">
        <v>50454</v>
      </c>
      <c r="D137" s="147">
        <f t="shared" si="6"/>
        <v>-8.4834303749251827E-2</v>
      </c>
    </row>
    <row r="138" spans="1:5" x14ac:dyDescent="0.25">
      <c r="B138" s="145">
        <v>2018</v>
      </c>
      <c r="C138" s="146">
        <v>55131</v>
      </c>
      <c r="D138" s="147">
        <f t="shared" si="6"/>
        <v>-0.14997378889265778</v>
      </c>
    </row>
    <row r="139" spans="1:5" x14ac:dyDescent="0.25">
      <c r="B139" s="145">
        <v>2017</v>
      </c>
      <c r="C139" s="146">
        <v>64858</v>
      </c>
      <c r="D139" s="147">
        <f t="shared" si="6"/>
        <v>8.4219324640588455E-2</v>
      </c>
    </row>
    <row r="140" spans="1:5" x14ac:dyDescent="0.25">
      <c r="B140" s="145">
        <v>2016</v>
      </c>
      <c r="C140" s="146">
        <v>59820</v>
      </c>
      <c r="D140" s="147">
        <f t="shared" si="6"/>
        <v>0.1747839748625295</v>
      </c>
    </row>
    <row r="141" spans="1:5" x14ac:dyDescent="0.25">
      <c r="B141" s="145">
        <v>2015</v>
      </c>
      <c r="C141" s="146">
        <v>50920</v>
      </c>
      <c r="D141" s="147">
        <f t="shared" si="6"/>
        <v>-6.0204495958067206E-2</v>
      </c>
    </row>
    <row r="142" spans="1:5" x14ac:dyDescent="0.25">
      <c r="B142" s="145">
        <v>2014</v>
      </c>
      <c r="C142" s="146">
        <v>54182</v>
      </c>
      <c r="D142" s="147">
        <f t="shared" si="6"/>
        <v>0.1720095176292451</v>
      </c>
    </row>
    <row r="143" spans="1:5" x14ac:dyDescent="0.25">
      <c r="B143" s="145">
        <v>2013</v>
      </c>
      <c r="C143" s="146">
        <v>46230</v>
      </c>
      <c r="D143" s="147">
        <f t="shared" si="6"/>
        <v>0.21517190621385773</v>
      </c>
    </row>
    <row r="144" spans="1:5" x14ac:dyDescent="0.25">
      <c r="A144" s="144"/>
      <c r="B144" s="145">
        <v>2012</v>
      </c>
      <c r="C144" s="146">
        <v>38044</v>
      </c>
      <c r="D144" s="147">
        <f t="shared" si="6"/>
        <v>-0.17584107796624859</v>
      </c>
    </row>
    <row r="145" spans="2:5" x14ac:dyDescent="0.25">
      <c r="B145" s="145">
        <v>2011</v>
      </c>
      <c r="C145" s="146">
        <v>46161</v>
      </c>
      <c r="D145" s="147">
        <f t="shared" si="6"/>
        <v>0.12384963724010323</v>
      </c>
    </row>
    <row r="146" spans="2:5" x14ac:dyDescent="0.25">
      <c r="B146" s="145">
        <v>2010</v>
      </c>
      <c r="C146" s="146">
        <v>41074</v>
      </c>
      <c r="D146" s="147"/>
    </row>
    <row r="147" spans="2:5" ht="6" customHeight="1" x14ac:dyDescent="0.25"/>
    <row r="148" spans="2:5" x14ac:dyDescent="0.25">
      <c r="B148" s="49" t="s">
        <v>109</v>
      </c>
      <c r="C148" s="49"/>
      <c r="D148" s="49"/>
    </row>
    <row r="151" spans="2:5" ht="48.75" customHeight="1" thickBot="1" x14ac:dyDescent="0.3">
      <c r="B151" s="315" t="s">
        <v>281</v>
      </c>
      <c r="C151" s="315"/>
      <c r="D151" s="315"/>
      <c r="E151" s="1" t="s">
        <v>194</v>
      </c>
    </row>
    <row r="152" spans="2:5" ht="10.5" customHeight="1" thickBot="1" x14ac:dyDescent="0.3">
      <c r="B152" s="137"/>
      <c r="C152" s="138"/>
      <c r="D152" s="137"/>
      <c r="E152" s="1" t="s">
        <v>195</v>
      </c>
    </row>
    <row r="153" spans="2:5" ht="22.5" thickTop="1" thickBot="1" x14ac:dyDescent="0.3">
      <c r="B153" s="153" t="s">
        <v>171</v>
      </c>
      <c r="C153" s="327" t="s">
        <v>129</v>
      </c>
      <c r="D153" s="328"/>
    </row>
    <row r="154" spans="2:5" ht="16.5" thickTop="1" thickBot="1" x14ac:dyDescent="0.3">
      <c r="B154" s="16"/>
      <c r="C154" s="141" t="s">
        <v>273</v>
      </c>
      <c r="D154" s="142" t="s">
        <v>274</v>
      </c>
    </row>
    <row r="155" spans="2:5" x14ac:dyDescent="0.25">
      <c r="B155" s="145">
        <v>2022</v>
      </c>
      <c r="C155" s="146">
        <v>980810</v>
      </c>
      <c r="D155" s="147">
        <f t="shared" ref="D155:D166" si="7">C155/C156-1</f>
        <v>1.0544524902232268</v>
      </c>
    </row>
    <row r="156" spans="2:5" x14ac:dyDescent="0.25">
      <c r="B156" s="145">
        <v>2021</v>
      </c>
      <c r="C156" s="146">
        <v>477407</v>
      </c>
      <c r="D156" s="147">
        <f t="shared" si="7"/>
        <v>0.30790346750973252</v>
      </c>
    </row>
    <row r="157" spans="2:5" x14ac:dyDescent="0.25">
      <c r="B157" s="145">
        <v>2020</v>
      </c>
      <c r="C157" s="146">
        <v>365017</v>
      </c>
      <c r="D157" s="147">
        <f t="shared" si="7"/>
        <v>-0.71108015371403011</v>
      </c>
    </row>
    <row r="158" spans="2:5" x14ac:dyDescent="0.25">
      <c r="B158" s="145">
        <v>2019</v>
      </c>
      <c r="C158" s="146">
        <v>1263385</v>
      </c>
      <c r="D158" s="147">
        <f t="shared" si="7"/>
        <v>-5.5437095430845074E-2</v>
      </c>
    </row>
    <row r="159" spans="2:5" x14ac:dyDescent="0.25">
      <c r="B159" s="145">
        <v>2018</v>
      </c>
      <c r="C159" s="146">
        <v>1337534</v>
      </c>
      <c r="D159" s="147">
        <f t="shared" si="7"/>
        <v>-6.0638707303164008E-2</v>
      </c>
    </row>
    <row r="160" spans="2:5" x14ac:dyDescent="0.25">
      <c r="B160" s="145">
        <v>2017</v>
      </c>
      <c r="C160" s="146">
        <v>1423876</v>
      </c>
      <c r="D160" s="147">
        <f t="shared" si="7"/>
        <v>5.3908720891933104E-2</v>
      </c>
    </row>
    <row r="161" spans="1:5" x14ac:dyDescent="0.25">
      <c r="B161" s="145">
        <v>2016</v>
      </c>
      <c r="C161" s="146">
        <v>1351043</v>
      </c>
      <c r="D161" s="147">
        <f t="shared" si="7"/>
        <v>0.14160910216273548</v>
      </c>
    </row>
    <row r="162" spans="1:5" x14ac:dyDescent="0.25">
      <c r="B162" s="145">
        <v>2015</v>
      </c>
      <c r="C162" s="146">
        <v>1183455</v>
      </c>
      <c r="D162" s="147">
        <f t="shared" si="7"/>
        <v>-1.5115452664657192E-2</v>
      </c>
    </row>
    <row r="163" spans="1:5" x14ac:dyDescent="0.25">
      <c r="B163" s="145">
        <v>2014</v>
      </c>
      <c r="C163" s="146">
        <v>1201618</v>
      </c>
      <c r="D163" s="147">
        <f t="shared" si="7"/>
        <v>2.4636615884699342E-2</v>
      </c>
    </row>
    <row r="164" spans="1:5" x14ac:dyDescent="0.25">
      <c r="B164" s="145">
        <v>2013</v>
      </c>
      <c r="C164" s="146">
        <v>1172726</v>
      </c>
      <c r="D164" s="147">
        <f t="shared" si="7"/>
        <v>2.4681994760930248E-2</v>
      </c>
    </row>
    <row r="165" spans="1:5" x14ac:dyDescent="0.25">
      <c r="B165" s="145">
        <v>2012</v>
      </c>
      <c r="C165" s="146">
        <v>1144478</v>
      </c>
      <c r="D165" s="147">
        <f t="shared" si="7"/>
        <v>-1.6564483074186565E-2</v>
      </c>
    </row>
    <row r="166" spans="1:5" x14ac:dyDescent="0.25">
      <c r="B166" s="145">
        <v>2011</v>
      </c>
      <c r="C166" s="146">
        <v>1163755</v>
      </c>
      <c r="D166" s="147">
        <f t="shared" si="7"/>
        <v>9.55700093293681E-2</v>
      </c>
    </row>
    <row r="167" spans="1:5" x14ac:dyDescent="0.25">
      <c r="B167" s="145">
        <v>2010</v>
      </c>
      <c r="C167" s="146">
        <v>1062237</v>
      </c>
      <c r="D167" s="147"/>
    </row>
    <row r="168" spans="1:5" ht="6" customHeight="1" x14ac:dyDescent="0.25"/>
    <row r="169" spans="1:5" x14ac:dyDescent="0.25">
      <c r="B169" s="49" t="s">
        <v>109</v>
      </c>
      <c r="C169" s="49"/>
      <c r="D169" s="49"/>
    </row>
    <row r="172" spans="1:5" ht="48.75" customHeight="1" thickBot="1" x14ac:dyDescent="0.3">
      <c r="B172" s="315" t="s">
        <v>282</v>
      </c>
      <c r="C172" s="315"/>
      <c r="D172" s="315"/>
      <c r="E172" s="1" t="s">
        <v>198</v>
      </c>
    </row>
    <row r="173" spans="1:5" ht="10.5" customHeight="1" thickBot="1" x14ac:dyDescent="0.3">
      <c r="B173" s="137"/>
      <c r="C173" s="138"/>
      <c r="D173" s="137"/>
      <c r="E173" s="1" t="s">
        <v>199</v>
      </c>
    </row>
    <row r="174" spans="1:5" ht="22.5" thickTop="1" thickBot="1" x14ac:dyDescent="0.3">
      <c r="B174" s="13"/>
      <c r="C174" s="327" t="s">
        <v>116</v>
      </c>
      <c r="D174" s="328"/>
    </row>
    <row r="175" spans="1:5" ht="16.5" thickTop="1" thickBot="1" x14ac:dyDescent="0.3">
      <c r="B175" s="16"/>
      <c r="C175" s="141" t="s">
        <v>273</v>
      </c>
      <c r="D175" s="142" t="s">
        <v>274</v>
      </c>
    </row>
    <row r="176" spans="1:5" x14ac:dyDescent="0.25">
      <c r="A176" s="144"/>
      <c r="B176" s="145">
        <v>2022</v>
      </c>
      <c r="C176" s="146">
        <v>77819</v>
      </c>
      <c r="D176" s="147">
        <f t="shared" ref="D176:D187" si="8">C176/C177-1</f>
        <v>0.60909391671146773</v>
      </c>
    </row>
    <row r="177" spans="1:4" x14ac:dyDescent="0.25">
      <c r="A177" s="144"/>
      <c r="B177" s="145">
        <v>2021</v>
      </c>
      <c r="C177" s="146">
        <v>48362</v>
      </c>
      <c r="D177" s="147">
        <f t="shared" si="8"/>
        <v>0.43613956941351151</v>
      </c>
    </row>
    <row r="178" spans="1:4" x14ac:dyDescent="0.25">
      <c r="B178" s="145">
        <v>2020</v>
      </c>
      <c r="C178" s="146">
        <v>33675</v>
      </c>
      <c r="D178" s="147">
        <f t="shared" si="8"/>
        <v>-0.5135146848499732</v>
      </c>
    </row>
    <row r="179" spans="1:4" x14ac:dyDescent="0.25">
      <c r="B179" s="145">
        <v>2019</v>
      </c>
      <c r="C179" s="146">
        <v>69221</v>
      </c>
      <c r="D179" s="147">
        <f t="shared" si="8"/>
        <v>0.72866668331543583</v>
      </c>
    </row>
    <row r="180" spans="1:4" x14ac:dyDescent="0.25">
      <c r="B180" s="145">
        <v>2018</v>
      </c>
      <c r="C180" s="146">
        <v>40043</v>
      </c>
      <c r="D180" s="147">
        <f t="shared" si="8"/>
        <v>0.42294161543655173</v>
      </c>
    </row>
    <row r="181" spans="1:4" x14ac:dyDescent="0.25">
      <c r="B181" s="145">
        <v>2017</v>
      </c>
      <c r="C181" s="146">
        <v>28141</v>
      </c>
      <c r="D181" s="147">
        <f t="shared" si="8"/>
        <v>5.0357142857142545E-3</v>
      </c>
    </row>
    <row r="182" spans="1:4" x14ac:dyDescent="0.25">
      <c r="B182" s="145">
        <v>2016</v>
      </c>
      <c r="C182" s="146">
        <v>28000</v>
      </c>
      <c r="D182" s="147">
        <f t="shared" si="8"/>
        <v>0.96202088150795317</v>
      </c>
    </row>
    <row r="183" spans="1:4" x14ac:dyDescent="0.25">
      <c r="B183" s="145">
        <v>2015</v>
      </c>
      <c r="C183" s="146">
        <v>14271</v>
      </c>
      <c r="D183" s="147">
        <f t="shared" si="8"/>
        <v>-0.12135205024011819</v>
      </c>
    </row>
    <row r="184" spans="1:4" x14ac:dyDescent="0.25">
      <c r="B184" s="145">
        <v>2014</v>
      </c>
      <c r="C184" s="146">
        <v>16242</v>
      </c>
      <c r="D184" s="147">
        <f t="shared" si="8"/>
        <v>-4.867334387629596E-2</v>
      </c>
    </row>
    <row r="185" spans="1:4" x14ac:dyDescent="0.25">
      <c r="B185" s="145">
        <v>2013</v>
      </c>
      <c r="C185" s="146">
        <v>17073</v>
      </c>
      <c r="D185" s="147">
        <f t="shared" si="8"/>
        <v>2.9672516736023224E-2</v>
      </c>
    </row>
    <row r="186" spans="1:4" x14ac:dyDescent="0.25">
      <c r="B186" s="145">
        <v>2012</v>
      </c>
      <c r="C186" s="146">
        <v>16581</v>
      </c>
      <c r="D186" s="147">
        <f t="shared" si="8"/>
        <v>-0.1379328272850161</v>
      </c>
    </row>
    <row r="187" spans="1:4" x14ac:dyDescent="0.25">
      <c r="B187" s="145">
        <v>2011</v>
      </c>
      <c r="C187" s="146">
        <v>19234</v>
      </c>
      <c r="D187" s="147">
        <f t="shared" si="8"/>
        <v>8.7649852974440279E-2</v>
      </c>
    </row>
    <row r="188" spans="1:4" x14ac:dyDescent="0.25">
      <c r="B188" s="145">
        <v>2010</v>
      </c>
      <c r="C188" s="146">
        <v>17684</v>
      </c>
      <c r="D188" s="147"/>
    </row>
    <row r="189" spans="1:4" ht="6" customHeight="1" x14ac:dyDescent="0.25"/>
    <row r="190" spans="1:4" x14ac:dyDescent="0.25">
      <c r="B190" s="49" t="s">
        <v>109</v>
      </c>
      <c r="C190" s="49"/>
      <c r="D190" s="49"/>
    </row>
    <row r="193" spans="2:5" ht="48.75" customHeight="1" thickBot="1" x14ac:dyDescent="0.3">
      <c r="B193" s="315" t="s">
        <v>283</v>
      </c>
      <c r="C193" s="315"/>
      <c r="D193" s="315"/>
      <c r="E193" s="1" t="s">
        <v>203</v>
      </c>
    </row>
    <row r="194" spans="2:5" ht="10.5" customHeight="1" thickBot="1" x14ac:dyDescent="0.3">
      <c r="B194" s="137"/>
      <c r="C194" s="138"/>
      <c r="D194" s="137"/>
      <c r="E194" s="1" t="s">
        <v>204</v>
      </c>
    </row>
    <row r="195" spans="2:5" ht="22.5" thickTop="1" thickBot="1" x14ac:dyDescent="0.3">
      <c r="B195" s="13"/>
      <c r="C195" s="327" t="s">
        <v>118</v>
      </c>
      <c r="D195" s="328"/>
    </row>
    <row r="196" spans="2:5" ht="16.5" thickTop="1" thickBot="1" x14ac:dyDescent="0.3">
      <c r="B196" s="16"/>
      <c r="C196" s="141" t="s">
        <v>273</v>
      </c>
      <c r="D196" s="142" t="s">
        <v>274</v>
      </c>
    </row>
    <row r="197" spans="2:5" x14ac:dyDescent="0.25">
      <c r="B197" s="145">
        <v>2022</v>
      </c>
      <c r="C197" s="146">
        <v>575835</v>
      </c>
      <c r="D197" s="147">
        <f t="shared" ref="D197:D208" si="9">C197/C198-1</f>
        <v>0.9619056380064599</v>
      </c>
    </row>
    <row r="198" spans="2:5" x14ac:dyDescent="0.25">
      <c r="B198" s="145">
        <v>2021</v>
      </c>
      <c r="C198" s="146">
        <v>293508</v>
      </c>
      <c r="D198" s="147" t="e">
        <f t="shared" si="9"/>
        <v>#DIV/0!</v>
      </c>
    </row>
    <row r="199" spans="2:5" x14ac:dyDescent="0.25">
      <c r="B199" s="145">
        <v>2020</v>
      </c>
      <c r="C199" s="146">
        <v>0</v>
      </c>
      <c r="D199" s="147">
        <f t="shared" si="9"/>
        <v>-1</v>
      </c>
    </row>
    <row r="200" spans="2:5" x14ac:dyDescent="0.25">
      <c r="B200" s="145">
        <v>2019</v>
      </c>
      <c r="C200" s="146">
        <v>692053</v>
      </c>
      <c r="D200" s="147">
        <f t="shared" si="9"/>
        <v>-8.3792174436846723E-2</v>
      </c>
    </row>
    <row r="201" spans="2:5" x14ac:dyDescent="0.25">
      <c r="B201" s="145">
        <v>2018</v>
      </c>
      <c r="C201" s="146">
        <v>755345</v>
      </c>
      <c r="D201" s="147">
        <f t="shared" si="9"/>
        <v>-5.1499515920623518E-2</v>
      </c>
    </row>
    <row r="202" spans="2:5" x14ac:dyDescent="0.25">
      <c r="B202" s="145">
        <v>2017</v>
      </c>
      <c r="C202" s="146">
        <v>796357</v>
      </c>
      <c r="D202" s="147">
        <f t="shared" si="9"/>
        <v>8.7951315786141127E-3</v>
      </c>
    </row>
    <row r="203" spans="2:5" x14ac:dyDescent="0.25">
      <c r="B203" s="145">
        <v>2016</v>
      </c>
      <c r="C203" s="146">
        <v>789414</v>
      </c>
      <c r="D203" s="147">
        <f t="shared" si="9"/>
        <v>0.10422841764104396</v>
      </c>
    </row>
    <row r="204" spans="2:5" x14ac:dyDescent="0.25">
      <c r="B204" s="145">
        <v>2015</v>
      </c>
      <c r="C204" s="146">
        <v>714901</v>
      </c>
      <c r="D204" s="147">
        <f t="shared" si="9"/>
        <v>1.0766507466569486E-2</v>
      </c>
    </row>
    <row r="205" spans="2:5" x14ac:dyDescent="0.25">
      <c r="B205" s="145">
        <v>2014</v>
      </c>
      <c r="C205" s="146">
        <v>707286</v>
      </c>
      <c r="D205" s="147">
        <f t="shared" si="9"/>
        <v>4.574736266254642E-2</v>
      </c>
    </row>
    <row r="206" spans="2:5" x14ac:dyDescent="0.25">
      <c r="B206" s="145">
        <v>2013</v>
      </c>
      <c r="C206" s="146">
        <v>676345</v>
      </c>
      <c r="D206" s="147">
        <f t="shared" si="9"/>
        <v>1.0646723050715678E-2</v>
      </c>
    </row>
    <row r="207" spans="2:5" x14ac:dyDescent="0.25">
      <c r="B207" s="145">
        <v>2012</v>
      </c>
      <c r="C207" s="146">
        <v>669220</v>
      </c>
      <c r="D207" s="147">
        <f t="shared" si="9"/>
        <v>8.2866268908576846E-3</v>
      </c>
    </row>
    <row r="208" spans="2:5" x14ac:dyDescent="0.25">
      <c r="B208" s="145">
        <v>2011</v>
      </c>
      <c r="C208" s="146">
        <v>663720</v>
      </c>
      <c r="D208" s="147">
        <f t="shared" si="9"/>
        <v>8.1100451191503886E-2</v>
      </c>
    </row>
    <row r="209" spans="2:5" x14ac:dyDescent="0.25">
      <c r="B209" s="145">
        <v>2010</v>
      </c>
      <c r="C209" s="146">
        <v>613930</v>
      </c>
      <c r="D209" s="147"/>
    </row>
    <row r="210" spans="2:5" ht="6" customHeight="1" x14ac:dyDescent="0.25"/>
    <row r="211" spans="2:5" x14ac:dyDescent="0.25">
      <c r="B211" s="49" t="s">
        <v>109</v>
      </c>
      <c r="C211" s="49"/>
      <c r="D211" s="49"/>
    </row>
    <row r="214" spans="2:5" ht="48.75" customHeight="1" thickBot="1" x14ac:dyDescent="0.3">
      <c r="B214" s="315" t="s">
        <v>284</v>
      </c>
      <c r="C214" s="315"/>
      <c r="D214" s="315"/>
      <c r="E214" s="1" t="s">
        <v>207</v>
      </c>
    </row>
    <row r="215" spans="2:5" ht="10.5" customHeight="1" thickBot="1" x14ac:dyDescent="0.3">
      <c r="B215" s="137"/>
      <c r="C215" s="138"/>
      <c r="D215" s="137"/>
      <c r="E215" s="1" t="s">
        <v>208</v>
      </c>
    </row>
    <row r="216" spans="2:5" ht="22.5" thickTop="1" thickBot="1" x14ac:dyDescent="0.3">
      <c r="B216" s="13"/>
      <c r="C216" s="327" t="s">
        <v>119</v>
      </c>
      <c r="D216" s="328"/>
    </row>
    <row r="217" spans="2:5" ht="16.5" thickTop="1" thickBot="1" x14ac:dyDescent="0.3">
      <c r="B217" s="16"/>
      <c r="C217" s="141" t="s">
        <v>273</v>
      </c>
      <c r="D217" s="142" t="s">
        <v>274</v>
      </c>
    </row>
    <row r="218" spans="2:5" x14ac:dyDescent="0.25">
      <c r="B218" s="145">
        <v>2022</v>
      </c>
      <c r="C218" s="146">
        <v>237217</v>
      </c>
      <c r="D218" s="147">
        <f t="shared" ref="D218:D229" si="10">C218/C219-1</f>
        <v>1.5707334518184575</v>
      </c>
    </row>
    <row r="219" spans="2:5" x14ac:dyDescent="0.25">
      <c r="B219" s="145">
        <v>2021</v>
      </c>
      <c r="C219" s="146">
        <v>92276</v>
      </c>
      <c r="D219" s="147" t="e">
        <f t="shared" si="10"/>
        <v>#DIV/0!</v>
      </c>
    </row>
    <row r="220" spans="2:5" x14ac:dyDescent="0.25">
      <c r="B220" s="145">
        <v>2020</v>
      </c>
      <c r="C220" s="146">
        <v>0</v>
      </c>
      <c r="D220" s="147">
        <f t="shared" si="10"/>
        <v>-1</v>
      </c>
    </row>
    <row r="221" spans="2:5" x14ac:dyDescent="0.25">
      <c r="B221" s="145">
        <v>2019</v>
      </c>
      <c r="C221" s="146">
        <v>344563</v>
      </c>
      <c r="D221" s="147">
        <f t="shared" si="10"/>
        <v>-7.746288437596216E-2</v>
      </c>
    </row>
    <row r="222" spans="2:5" x14ac:dyDescent="0.25">
      <c r="B222" s="145">
        <v>2018</v>
      </c>
      <c r="C222" s="146">
        <v>373495</v>
      </c>
      <c r="D222" s="147">
        <f t="shared" si="10"/>
        <v>-0.13373179884681574</v>
      </c>
    </row>
    <row r="223" spans="2:5" x14ac:dyDescent="0.25">
      <c r="B223" s="145">
        <v>2017</v>
      </c>
      <c r="C223" s="146">
        <v>431154</v>
      </c>
      <c r="D223" s="147">
        <f t="shared" si="10"/>
        <v>6.4785476673227649E-2</v>
      </c>
    </row>
    <row r="224" spans="2:5" x14ac:dyDescent="0.25">
      <c r="B224" s="145">
        <v>2016</v>
      </c>
      <c r="C224" s="146">
        <v>404921</v>
      </c>
      <c r="D224" s="147">
        <f t="shared" si="10"/>
        <v>0.20328844142259417</v>
      </c>
    </row>
    <row r="225" spans="2:5" x14ac:dyDescent="0.25">
      <c r="B225" s="145">
        <v>2015</v>
      </c>
      <c r="C225" s="146">
        <v>336512</v>
      </c>
      <c r="D225" s="147">
        <f t="shared" si="10"/>
        <v>-4.8115817403160177E-2</v>
      </c>
    </row>
    <row r="226" spans="2:5" x14ac:dyDescent="0.25">
      <c r="B226" s="145">
        <v>2014</v>
      </c>
      <c r="C226" s="146">
        <v>353522</v>
      </c>
      <c r="D226" s="147">
        <f t="shared" si="10"/>
        <v>-1.5110908047450078E-2</v>
      </c>
    </row>
    <row r="227" spans="2:5" x14ac:dyDescent="0.25">
      <c r="B227" s="145">
        <v>2013</v>
      </c>
      <c r="C227" s="146">
        <v>358946</v>
      </c>
      <c r="D227" s="147">
        <f t="shared" si="10"/>
        <v>6.0915776033292346E-2</v>
      </c>
    </row>
    <row r="228" spans="2:5" x14ac:dyDescent="0.25">
      <c r="B228" s="145">
        <v>2012</v>
      </c>
      <c r="C228" s="146">
        <v>338336</v>
      </c>
      <c r="D228" s="147">
        <f t="shared" si="10"/>
        <v>-3.5455978652860987E-2</v>
      </c>
    </row>
    <row r="229" spans="2:5" x14ac:dyDescent="0.25">
      <c r="B229" s="145">
        <v>2011</v>
      </c>
      <c r="C229" s="146">
        <v>350773</v>
      </c>
      <c r="D229" s="147">
        <f t="shared" si="10"/>
        <v>8.360260727194091E-2</v>
      </c>
    </row>
    <row r="230" spans="2:5" x14ac:dyDescent="0.25">
      <c r="B230" s="145">
        <v>2010</v>
      </c>
      <c r="C230" s="146">
        <v>323710</v>
      </c>
      <c r="D230" s="147"/>
    </row>
    <row r="231" spans="2:5" ht="6" customHeight="1" x14ac:dyDescent="0.25"/>
    <row r="232" spans="2:5" x14ac:dyDescent="0.25">
      <c r="B232" s="49" t="s">
        <v>109</v>
      </c>
      <c r="C232" s="49"/>
      <c r="D232" s="49"/>
    </row>
    <row r="233" spans="2:5" x14ac:dyDescent="0.25">
      <c r="C233" s="144">
        <f>SUM(C218:C227)</f>
        <v>2932606</v>
      </c>
    </row>
    <row r="235" spans="2:5" ht="48.75" customHeight="1" thickBot="1" x14ac:dyDescent="0.3">
      <c r="B235" s="315" t="s">
        <v>285</v>
      </c>
      <c r="C235" s="315"/>
      <c r="D235" s="315"/>
      <c r="E235" s="1" t="s">
        <v>211</v>
      </c>
    </row>
    <row r="236" spans="2:5" ht="10.5" customHeight="1" thickBot="1" x14ac:dyDescent="0.3">
      <c r="B236" s="137"/>
      <c r="C236" s="138"/>
      <c r="D236" s="137"/>
      <c r="E236" s="1" t="s">
        <v>212</v>
      </c>
    </row>
    <row r="237" spans="2:5" ht="22.5" thickTop="1" thickBot="1" x14ac:dyDescent="0.3">
      <c r="B237" s="13"/>
      <c r="C237" s="327" t="s">
        <v>120</v>
      </c>
      <c r="D237" s="328"/>
    </row>
    <row r="238" spans="2:5" ht="16.5" thickTop="1" thickBot="1" x14ac:dyDescent="0.3">
      <c r="B238" s="16"/>
      <c r="C238" s="141" t="s">
        <v>273</v>
      </c>
      <c r="D238" s="142" t="s">
        <v>274</v>
      </c>
    </row>
    <row r="239" spans="2:5" x14ac:dyDescent="0.25">
      <c r="B239" s="145">
        <v>2022</v>
      </c>
      <c r="C239" s="146">
        <v>89939</v>
      </c>
      <c r="D239" s="147">
        <f t="shared" ref="D239:D250" si="11">C239/C240-1</f>
        <v>1.0789856915004274</v>
      </c>
    </row>
    <row r="240" spans="2:5" x14ac:dyDescent="0.25">
      <c r="B240" s="145">
        <v>2021</v>
      </c>
      <c r="C240" s="146">
        <v>43261</v>
      </c>
      <c r="D240" s="147" t="e">
        <f t="shared" si="11"/>
        <v>#DIV/0!</v>
      </c>
    </row>
    <row r="241" spans="2:4" x14ac:dyDescent="0.25">
      <c r="B241" s="145">
        <v>2020</v>
      </c>
      <c r="C241" s="146">
        <v>0</v>
      </c>
      <c r="D241" s="147">
        <f t="shared" si="11"/>
        <v>-1</v>
      </c>
    </row>
    <row r="242" spans="2:4" x14ac:dyDescent="0.25">
      <c r="B242" s="145">
        <v>2019</v>
      </c>
      <c r="C242" s="146">
        <v>157548</v>
      </c>
      <c r="D242" s="147">
        <f t="shared" si="11"/>
        <v>-6.5834178273476041E-2</v>
      </c>
    </row>
    <row r="243" spans="2:4" x14ac:dyDescent="0.25">
      <c r="B243" s="145">
        <v>2018</v>
      </c>
      <c r="C243" s="146">
        <v>168651</v>
      </c>
      <c r="D243" s="147">
        <f t="shared" si="11"/>
        <v>2.5382822902795255E-3</v>
      </c>
    </row>
    <row r="244" spans="2:4" x14ac:dyDescent="0.25">
      <c r="B244" s="145">
        <v>2017</v>
      </c>
      <c r="C244" s="146">
        <v>168224</v>
      </c>
      <c r="D244" s="147">
        <f t="shared" si="11"/>
        <v>0.30702054262361322</v>
      </c>
    </row>
    <row r="245" spans="2:4" x14ac:dyDescent="0.25">
      <c r="B245" s="145">
        <v>2016</v>
      </c>
      <c r="C245" s="146">
        <v>128708</v>
      </c>
      <c r="D245" s="147">
        <f t="shared" si="11"/>
        <v>9.2866664968455748E-2</v>
      </c>
    </row>
    <row r="246" spans="2:4" x14ac:dyDescent="0.25">
      <c r="B246" s="145">
        <v>2015</v>
      </c>
      <c r="C246" s="146">
        <v>117771</v>
      </c>
      <c r="D246" s="147">
        <f t="shared" si="11"/>
        <v>-5.4564575171793694E-2</v>
      </c>
    </row>
    <row r="247" spans="2:4" x14ac:dyDescent="0.25">
      <c r="B247" s="145">
        <v>2014</v>
      </c>
      <c r="C247" s="146">
        <v>124568</v>
      </c>
      <c r="D247" s="147">
        <f t="shared" si="11"/>
        <v>3.4944583838752985E-2</v>
      </c>
    </row>
    <row r="248" spans="2:4" x14ac:dyDescent="0.25">
      <c r="B248" s="145">
        <v>2013</v>
      </c>
      <c r="C248" s="146">
        <v>120362</v>
      </c>
      <c r="D248" s="147">
        <f t="shared" si="11"/>
        <v>1.7450411746611216E-4</v>
      </c>
    </row>
    <row r="249" spans="2:4" x14ac:dyDescent="0.25">
      <c r="B249" s="145">
        <v>2012</v>
      </c>
      <c r="C249" s="146">
        <v>120341</v>
      </c>
      <c r="D249" s="147">
        <f t="shared" si="11"/>
        <v>-7.4499338603992937E-2</v>
      </c>
    </row>
    <row r="250" spans="2:4" x14ac:dyDescent="0.25">
      <c r="B250" s="145">
        <v>2011</v>
      </c>
      <c r="C250" s="146">
        <v>130028</v>
      </c>
      <c r="D250" s="147">
        <f t="shared" si="11"/>
        <v>0.21620382928175252</v>
      </c>
    </row>
    <row r="251" spans="2:4" x14ac:dyDescent="0.25">
      <c r="B251" s="145">
        <v>2010</v>
      </c>
      <c r="C251" s="146">
        <v>106913</v>
      </c>
      <c r="D251" s="147"/>
    </row>
    <row r="252" spans="2:4" ht="6" customHeight="1" x14ac:dyDescent="0.25"/>
    <row r="253" spans="2:4" x14ac:dyDescent="0.25">
      <c r="B253" s="49" t="s">
        <v>109</v>
      </c>
      <c r="C253" s="49"/>
      <c r="D253" s="49"/>
    </row>
  </sheetData>
  <mergeCells count="24">
    <mergeCell ref="C237:D237"/>
    <mergeCell ref="B130:D130"/>
    <mergeCell ref="C132:D132"/>
    <mergeCell ref="B151:D151"/>
    <mergeCell ref="C153:D153"/>
    <mergeCell ref="B172:D172"/>
    <mergeCell ref="C174:D174"/>
    <mergeCell ref="B193:D193"/>
    <mergeCell ref="C195:D195"/>
    <mergeCell ref="B214:D214"/>
    <mergeCell ref="C216:D216"/>
    <mergeCell ref="B235:D235"/>
    <mergeCell ref="C111:D111"/>
    <mergeCell ref="B4:D4"/>
    <mergeCell ref="C6:D6"/>
    <mergeCell ref="B25:D25"/>
    <mergeCell ref="C27:D27"/>
    <mergeCell ref="B46:D46"/>
    <mergeCell ref="C48:D48"/>
    <mergeCell ref="B67:D67"/>
    <mergeCell ref="C69:D69"/>
    <mergeCell ref="B88:D88"/>
    <mergeCell ref="C90:D90"/>
    <mergeCell ref="B109:D109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C1938-DB39-4A20-990E-D33186EC535A}">
  <dimension ref="B1:V62"/>
  <sheetViews>
    <sheetView showGridLines="0" workbookViewId="0"/>
  </sheetViews>
  <sheetFormatPr baseColWidth="10" defaultColWidth="11.42578125" defaultRowHeight="15" x14ac:dyDescent="0.25"/>
  <cols>
    <col min="1" max="1" width="15.5703125" customWidth="1"/>
    <col min="2" max="2" width="16.5703125" customWidth="1"/>
    <col min="3" max="7" width="12.42578125" customWidth="1"/>
    <col min="9" max="9" width="13.42578125" bestFit="1" customWidth="1"/>
    <col min="10" max="10" width="15.42578125" customWidth="1"/>
    <col min="12" max="16" width="11" customWidth="1"/>
    <col min="17" max="18" width="10.42578125" customWidth="1"/>
    <col min="19" max="19" width="11.7109375" customWidth="1"/>
  </cols>
  <sheetData>
    <row r="1" spans="2:22" ht="42.75" customHeight="1" x14ac:dyDescent="0.35">
      <c r="B1" s="157"/>
    </row>
    <row r="3" spans="2:22" ht="21.75" customHeight="1" thickBot="1" x14ac:dyDescent="0.3">
      <c r="B3" s="52" t="s">
        <v>286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2:22" ht="21.75" thickBot="1" x14ac:dyDescent="0.3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2:22" ht="60.75" thickBot="1" x14ac:dyDescent="0.3">
      <c r="B5" s="16"/>
      <c r="C5" s="55" t="s">
        <v>531</v>
      </c>
      <c r="D5" s="55" t="s">
        <v>532</v>
      </c>
      <c r="E5" s="55" t="s">
        <v>533</v>
      </c>
      <c r="F5" s="55" t="s">
        <v>534</v>
      </c>
      <c r="G5" s="55" t="s">
        <v>535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56" t="str">
        <f>CONCATENATE("cuota ",G5)</f>
        <v>cuota acumulado a noviembre 2023</v>
      </c>
      <c r="K5" s="56" t="str">
        <f>CONCATENATE("cuota/ total isla ",RIGHT(G5,2))</f>
        <v>cuota/ total isla 23</v>
      </c>
      <c r="L5" s="57" t="s">
        <v>526</v>
      </c>
      <c r="M5" s="57" t="s">
        <v>530</v>
      </c>
      <c r="N5" s="57" t="s">
        <v>527</v>
      </c>
      <c r="O5" s="57" t="s">
        <v>528</v>
      </c>
      <c r="P5" s="57" t="s">
        <v>529</v>
      </c>
      <c r="Q5" s="21" t="str">
        <f>CONCATENATE("var. ",RIGHT(P5,2),"/",RIGHT(O5,2))</f>
        <v>var. 23/22</v>
      </c>
      <c r="R5" s="21" t="str">
        <f>CONCATENATE("dif. ",RIGHT(P5,2),"/",RIGHT(O5,2))</f>
        <v>dif. 23/22</v>
      </c>
      <c r="S5" s="56" t="str">
        <f>CONCATENATE("cuota ",P5)</f>
        <v>cuota noviembre 2023</v>
      </c>
      <c r="T5" s="58" t="str">
        <f>CONCATENATE("cuota/ total isla ",RIGHT(P5,2))</f>
        <v>cuota/ total isla 23</v>
      </c>
    </row>
    <row r="6" spans="2:22" ht="15.75" x14ac:dyDescent="0.25">
      <c r="B6" s="158" t="s">
        <v>99</v>
      </c>
      <c r="C6" s="159">
        <v>12079902</v>
      </c>
      <c r="D6" s="159">
        <v>3931650</v>
      </c>
      <c r="E6" s="159">
        <v>5460228</v>
      </c>
      <c r="F6" s="159">
        <v>11342244</v>
      </c>
      <c r="G6" s="159">
        <v>12421687</v>
      </c>
      <c r="H6" s="160">
        <f>G6/F6-1</f>
        <v>9.5170144461713235E-2</v>
      </c>
      <c r="I6" s="159">
        <f>G6-F6</f>
        <v>1079443</v>
      </c>
      <c r="J6" s="161">
        <f>F6/$G$6</f>
        <v>0.91310012883113223</v>
      </c>
      <c r="K6" s="161">
        <f>G6/G6</f>
        <v>1</v>
      </c>
      <c r="L6" s="162">
        <v>1063548</v>
      </c>
      <c r="M6" s="163">
        <v>180023</v>
      </c>
      <c r="N6" s="163">
        <v>905713</v>
      </c>
      <c r="O6" s="163">
        <v>1049400</v>
      </c>
      <c r="P6" s="163">
        <v>1130471</v>
      </c>
      <c r="Q6" s="160">
        <f>P6/O6-1</f>
        <v>7.725462168858388E-2</v>
      </c>
      <c r="R6" s="159">
        <f>P6-O6</f>
        <v>81071</v>
      </c>
      <c r="S6" s="161">
        <f>P6/$P$6</f>
        <v>1</v>
      </c>
      <c r="T6" s="161">
        <f>P6/P6</f>
        <v>1</v>
      </c>
    </row>
    <row r="7" spans="2:22" ht="15.75" x14ac:dyDescent="0.25">
      <c r="B7" s="32" t="s">
        <v>100</v>
      </c>
      <c r="C7" s="33">
        <v>8723381</v>
      </c>
      <c r="D7" s="33">
        <v>2952322</v>
      </c>
      <c r="E7" s="33">
        <v>4315722</v>
      </c>
      <c r="F7" s="33">
        <v>8926145</v>
      </c>
      <c r="G7" s="33">
        <v>9725966</v>
      </c>
      <c r="H7" s="34">
        <f t="shared" ref="H7:H29" si="0">G7/F7-1</f>
        <v>8.9604302865346597E-2</v>
      </c>
      <c r="I7" s="33">
        <f t="shared" ref="I7:I29" si="1">G7-F7</f>
        <v>799821</v>
      </c>
      <c r="J7" s="34">
        <f t="shared" ref="J7:J29" si="2">F7/$G$6</f>
        <v>0.71859361775900488</v>
      </c>
      <c r="K7" s="34">
        <f>G7/G6</f>
        <v>0.78298269792178787</v>
      </c>
      <c r="L7" s="164">
        <v>769638</v>
      </c>
      <c r="M7" s="33">
        <v>140658</v>
      </c>
      <c r="N7" s="33">
        <v>712039</v>
      </c>
      <c r="O7" s="33">
        <v>821925</v>
      </c>
      <c r="P7" s="33">
        <v>884940</v>
      </c>
      <c r="Q7" s="34">
        <f t="shared" ref="Q7:Q29" si="3">P7/O7-1</f>
        <v>7.6667579158682386E-2</v>
      </c>
      <c r="R7" s="33">
        <f t="shared" ref="R7:R29" si="4">P7-O7</f>
        <v>63015</v>
      </c>
      <c r="S7" s="34">
        <f>P7/$P$6</f>
        <v>0.78280645854692421</v>
      </c>
      <c r="T7" s="34">
        <f>P7/P6</f>
        <v>0.78280645854692421</v>
      </c>
    </row>
    <row r="8" spans="2:22" ht="15.75" x14ac:dyDescent="0.25">
      <c r="B8" s="32" t="s">
        <v>101</v>
      </c>
      <c r="C8" s="33">
        <v>3356521</v>
      </c>
      <c r="D8" s="33">
        <v>978366</v>
      </c>
      <c r="E8" s="33">
        <v>1144506</v>
      </c>
      <c r="F8" s="33">
        <v>2416099</v>
      </c>
      <c r="G8" s="33">
        <v>2695721</v>
      </c>
      <c r="H8" s="34">
        <f t="shared" si="0"/>
        <v>0.11573284041754905</v>
      </c>
      <c r="I8" s="33">
        <f t="shared" si="1"/>
        <v>279622</v>
      </c>
      <c r="J8" s="34">
        <f t="shared" si="2"/>
        <v>0.19450651107212732</v>
      </c>
      <c r="K8" s="34">
        <f>G8/G6</f>
        <v>0.21701730207821207</v>
      </c>
      <c r="L8" s="164">
        <v>293910</v>
      </c>
      <c r="M8" s="33">
        <v>39365</v>
      </c>
      <c r="N8" s="33">
        <v>193674</v>
      </c>
      <c r="O8" s="33">
        <v>227475</v>
      </c>
      <c r="P8" s="33">
        <v>245531</v>
      </c>
      <c r="Q8" s="34">
        <f t="shared" si="3"/>
        <v>7.9375755577536067E-2</v>
      </c>
      <c r="R8" s="33">
        <f t="shared" si="4"/>
        <v>18056</v>
      </c>
      <c r="S8" s="34">
        <f>P8/$P$6</f>
        <v>0.21719354145307576</v>
      </c>
      <c r="T8" s="34">
        <f>P8/P6</f>
        <v>0.21719354145307576</v>
      </c>
    </row>
    <row r="9" spans="2:22" x14ac:dyDescent="0.25">
      <c r="B9" s="165" t="s">
        <v>102</v>
      </c>
      <c r="C9" s="166">
        <v>4434320</v>
      </c>
      <c r="D9" s="166">
        <v>1478553</v>
      </c>
      <c r="E9" s="166">
        <v>2021524</v>
      </c>
      <c r="F9" s="166">
        <v>4334225</v>
      </c>
      <c r="G9" s="166">
        <v>4756623</v>
      </c>
      <c r="H9" s="167">
        <f t="shared" si="0"/>
        <v>9.7456408008352202E-2</v>
      </c>
      <c r="I9" s="166">
        <f t="shared" si="1"/>
        <v>422398</v>
      </c>
      <c r="J9" s="167">
        <f t="shared" si="2"/>
        <v>0.34892402296081038</v>
      </c>
      <c r="K9" s="167">
        <f t="shared" ref="K9" si="5">G9/G9</f>
        <v>1</v>
      </c>
      <c r="L9" s="168">
        <v>393250</v>
      </c>
      <c r="M9" s="166">
        <v>71141</v>
      </c>
      <c r="N9" s="166">
        <v>342567</v>
      </c>
      <c r="O9" s="166">
        <v>409402</v>
      </c>
      <c r="P9" s="166">
        <v>433576</v>
      </c>
      <c r="Q9" s="167">
        <f t="shared" si="3"/>
        <v>5.9047097962393824E-2</v>
      </c>
      <c r="R9" s="166">
        <f t="shared" si="4"/>
        <v>24174</v>
      </c>
      <c r="S9" s="167">
        <f t="shared" ref="S9:S29" si="6">P9/$P$6</f>
        <v>0.38353571210583909</v>
      </c>
      <c r="T9" s="167">
        <f t="shared" ref="T9" si="7">P9/P9</f>
        <v>1</v>
      </c>
    </row>
    <row r="10" spans="2:22" x14ac:dyDescent="0.25">
      <c r="B10" s="40" t="s">
        <v>100</v>
      </c>
      <c r="C10" s="41">
        <v>3270138</v>
      </c>
      <c r="D10" s="41">
        <v>1128405</v>
      </c>
      <c r="E10" s="41">
        <v>1610625</v>
      </c>
      <c r="F10" s="41">
        <v>3440613</v>
      </c>
      <c r="G10" s="41">
        <v>3753189</v>
      </c>
      <c r="H10" s="42">
        <f t="shared" si="0"/>
        <v>9.0848927211517161E-2</v>
      </c>
      <c r="I10" s="41">
        <f t="shared" si="1"/>
        <v>312576</v>
      </c>
      <c r="J10" s="42">
        <f t="shared" si="2"/>
        <v>0.27698435808276284</v>
      </c>
      <c r="K10" s="42">
        <f t="shared" ref="K10" si="8">G10/G9</f>
        <v>0.78904487490389719</v>
      </c>
      <c r="L10" s="169">
        <v>296638</v>
      </c>
      <c r="M10" s="41">
        <v>53376</v>
      </c>
      <c r="N10" s="41">
        <v>274669</v>
      </c>
      <c r="O10" s="41">
        <v>324591</v>
      </c>
      <c r="P10" s="41">
        <v>342786</v>
      </c>
      <c r="Q10" s="42">
        <f t="shared" si="3"/>
        <v>5.6055158645803571E-2</v>
      </c>
      <c r="R10" s="41">
        <f t="shared" si="4"/>
        <v>18195</v>
      </c>
      <c r="S10" s="42">
        <f t="shared" si="6"/>
        <v>0.30322405439856487</v>
      </c>
      <c r="T10" s="42">
        <f t="shared" ref="T10" si="9">P10/P9</f>
        <v>0.79060187833274909</v>
      </c>
    </row>
    <row r="11" spans="2:22" x14ac:dyDescent="0.25">
      <c r="B11" s="170" t="s">
        <v>101</v>
      </c>
      <c r="C11" s="171">
        <v>1164182</v>
      </c>
      <c r="D11" s="171">
        <v>344421</v>
      </c>
      <c r="E11" s="171">
        <v>410899</v>
      </c>
      <c r="F11" s="171">
        <v>893612</v>
      </c>
      <c r="G11" s="171">
        <v>1003434</v>
      </c>
      <c r="H11" s="172">
        <f t="shared" si="0"/>
        <v>0.12289673818167168</v>
      </c>
      <c r="I11" s="171">
        <f t="shared" si="1"/>
        <v>109822</v>
      </c>
      <c r="J11" s="172">
        <f t="shared" si="2"/>
        <v>7.1939664878047566E-2</v>
      </c>
      <c r="K11" s="172">
        <f t="shared" ref="K11" si="10">G11/G9</f>
        <v>0.21095512509610284</v>
      </c>
      <c r="L11" s="173">
        <v>96612</v>
      </c>
      <c r="M11" s="171">
        <v>17765</v>
      </c>
      <c r="N11" s="171">
        <v>67898</v>
      </c>
      <c r="O11" s="171">
        <v>84811</v>
      </c>
      <c r="P11" s="171">
        <v>90790</v>
      </c>
      <c r="Q11" s="172">
        <f t="shared" si="3"/>
        <v>7.0497930692952515E-2</v>
      </c>
      <c r="R11" s="171">
        <f t="shared" si="4"/>
        <v>5979</v>
      </c>
      <c r="S11" s="172">
        <f t="shared" si="6"/>
        <v>8.031165770727422E-2</v>
      </c>
      <c r="T11" s="172">
        <f t="shared" ref="T11" si="11">P11/P9</f>
        <v>0.20939812166725094</v>
      </c>
    </row>
    <row r="12" spans="2:22" x14ac:dyDescent="0.25">
      <c r="B12" s="165" t="s">
        <v>103</v>
      </c>
      <c r="C12" s="166">
        <v>3473675</v>
      </c>
      <c r="D12" s="166">
        <v>1163958</v>
      </c>
      <c r="E12" s="166">
        <v>1585227</v>
      </c>
      <c r="F12" s="166">
        <v>3008100</v>
      </c>
      <c r="G12" s="166">
        <v>3376947</v>
      </c>
      <c r="H12" s="167">
        <f t="shared" si="0"/>
        <v>0.12261793158472134</v>
      </c>
      <c r="I12" s="166">
        <f t="shared" si="1"/>
        <v>368847</v>
      </c>
      <c r="J12" s="167">
        <f t="shared" si="2"/>
        <v>0.24216517450488007</v>
      </c>
      <c r="K12" s="167">
        <f t="shared" ref="K12" si="12">G12/G12</f>
        <v>1</v>
      </c>
      <c r="L12" s="168">
        <v>321926</v>
      </c>
      <c r="M12" s="166">
        <v>53895</v>
      </c>
      <c r="N12" s="166">
        <v>241497</v>
      </c>
      <c r="O12" s="166">
        <v>281513</v>
      </c>
      <c r="P12" s="166">
        <v>312356</v>
      </c>
      <c r="Q12" s="167">
        <f t="shared" si="3"/>
        <v>0.10956154777932103</v>
      </c>
      <c r="R12" s="166">
        <f t="shared" si="4"/>
        <v>30843</v>
      </c>
      <c r="S12" s="167">
        <f t="shared" si="6"/>
        <v>0.27630607065550555</v>
      </c>
      <c r="T12" s="167">
        <f t="shared" ref="T12" si="13">P12/P12</f>
        <v>1</v>
      </c>
      <c r="V12" s="144"/>
    </row>
    <row r="13" spans="2:22" x14ac:dyDescent="0.25">
      <c r="B13" s="40" t="s">
        <v>100</v>
      </c>
      <c r="C13" s="41">
        <v>2317090</v>
      </c>
      <c r="D13" s="41">
        <v>835460</v>
      </c>
      <c r="E13" s="41">
        <v>1259977</v>
      </c>
      <c r="F13" s="41">
        <v>2354742</v>
      </c>
      <c r="G13" s="41">
        <v>2576755</v>
      </c>
      <c r="H13" s="42">
        <f t="shared" si="0"/>
        <v>9.4283365226423888E-2</v>
      </c>
      <c r="I13" s="41">
        <f t="shared" si="1"/>
        <v>222013</v>
      </c>
      <c r="J13" s="42">
        <f t="shared" si="2"/>
        <v>0.18956700486817935</v>
      </c>
      <c r="K13" s="42">
        <f t="shared" ref="K13" si="14">G13/G12</f>
        <v>0.76304277206601112</v>
      </c>
      <c r="L13" s="169">
        <v>211863</v>
      </c>
      <c r="M13" s="41">
        <v>46112</v>
      </c>
      <c r="N13" s="41">
        <v>187005</v>
      </c>
      <c r="O13" s="41">
        <v>221963</v>
      </c>
      <c r="P13" s="41">
        <v>237127</v>
      </c>
      <c r="Q13" s="42">
        <f t="shared" si="3"/>
        <v>6.8317692588404366E-2</v>
      </c>
      <c r="R13" s="41">
        <f t="shared" si="4"/>
        <v>15164</v>
      </c>
      <c r="S13" s="42">
        <f t="shared" si="6"/>
        <v>0.20975947193691832</v>
      </c>
      <c r="T13" s="42">
        <f t="shared" ref="T13" si="15">P13/P12</f>
        <v>0.75915621918580078</v>
      </c>
    </row>
    <row r="14" spans="2:22" x14ac:dyDescent="0.25">
      <c r="B14" s="170" t="s">
        <v>101</v>
      </c>
      <c r="C14" s="171">
        <v>1156585</v>
      </c>
      <c r="D14" s="171">
        <v>315553</v>
      </c>
      <c r="E14" s="171">
        <v>325250</v>
      </c>
      <c r="F14" s="171">
        <v>653358</v>
      </c>
      <c r="G14" s="171">
        <v>800192</v>
      </c>
      <c r="H14" s="172">
        <f t="shared" si="0"/>
        <v>0.22473743338261709</v>
      </c>
      <c r="I14" s="171">
        <f t="shared" si="1"/>
        <v>146834</v>
      </c>
      <c r="J14" s="172">
        <f t="shared" si="2"/>
        <v>5.2598169636700713E-2</v>
      </c>
      <c r="K14" s="172">
        <f t="shared" ref="K14" si="16">G14/G12</f>
        <v>0.23695722793398891</v>
      </c>
      <c r="L14" s="173">
        <v>110063</v>
      </c>
      <c r="M14" s="171">
        <v>7783</v>
      </c>
      <c r="N14" s="171">
        <v>54492</v>
      </c>
      <c r="O14" s="171">
        <v>59550</v>
      </c>
      <c r="P14" s="171">
        <v>75229</v>
      </c>
      <c r="Q14" s="172">
        <f t="shared" si="3"/>
        <v>0.2632913518052058</v>
      </c>
      <c r="R14" s="171">
        <f t="shared" si="4"/>
        <v>15679</v>
      </c>
      <c r="S14" s="172">
        <f t="shared" si="6"/>
        <v>6.6546598718587202E-2</v>
      </c>
      <c r="T14" s="172">
        <f t="shared" ref="T14" si="17">P14/P12</f>
        <v>0.24084378081419919</v>
      </c>
    </row>
    <row r="15" spans="2:22" x14ac:dyDescent="0.25">
      <c r="B15" s="165" t="s">
        <v>104</v>
      </c>
      <c r="C15" s="166">
        <v>2162090</v>
      </c>
      <c r="D15" s="166">
        <v>614639</v>
      </c>
      <c r="E15" s="166">
        <v>821559</v>
      </c>
      <c r="F15" s="166">
        <v>2050962</v>
      </c>
      <c r="G15" s="166">
        <v>2232786</v>
      </c>
      <c r="H15" s="167">
        <f t="shared" si="0"/>
        <v>8.8653032089331729E-2</v>
      </c>
      <c r="I15" s="166">
        <f t="shared" si="1"/>
        <v>181824</v>
      </c>
      <c r="J15" s="167">
        <f t="shared" si="2"/>
        <v>0.16511138945941883</v>
      </c>
      <c r="K15" s="167">
        <f t="shared" ref="K15" si="18">G15/G15</f>
        <v>1</v>
      </c>
      <c r="L15" s="168">
        <v>177246</v>
      </c>
      <c r="M15" s="166">
        <v>22806</v>
      </c>
      <c r="N15" s="166">
        <v>160920</v>
      </c>
      <c r="O15" s="166">
        <v>186027</v>
      </c>
      <c r="P15" s="166">
        <v>195452</v>
      </c>
      <c r="Q15" s="167">
        <f t="shared" si="3"/>
        <v>5.0664688459202134E-2</v>
      </c>
      <c r="R15" s="166">
        <f t="shared" si="4"/>
        <v>9425</v>
      </c>
      <c r="S15" s="167">
        <f t="shared" si="6"/>
        <v>0.17289430688624477</v>
      </c>
      <c r="T15" s="167">
        <f t="shared" ref="T15" si="19">P15/P15</f>
        <v>1</v>
      </c>
    </row>
    <row r="16" spans="2:22" x14ac:dyDescent="0.25">
      <c r="B16" s="40" t="s">
        <v>100</v>
      </c>
      <c r="C16" s="41">
        <v>1492781</v>
      </c>
      <c r="D16" s="41">
        <v>429104</v>
      </c>
      <c r="E16" s="41">
        <v>588810</v>
      </c>
      <c r="F16" s="41">
        <v>1469827</v>
      </c>
      <c r="G16" s="41">
        <v>1597117</v>
      </c>
      <c r="H16" s="42">
        <f t="shared" si="0"/>
        <v>8.6602028674122922E-2</v>
      </c>
      <c r="I16" s="41">
        <f t="shared" si="1"/>
        <v>127290</v>
      </c>
      <c r="J16" s="42">
        <f t="shared" si="2"/>
        <v>0.11832748643561861</v>
      </c>
      <c r="K16" s="42">
        <f t="shared" ref="K16" si="20">G16/G15</f>
        <v>0.71530231737389971</v>
      </c>
      <c r="L16" s="169">
        <v>123258</v>
      </c>
      <c r="M16" s="41">
        <v>15549</v>
      </c>
      <c r="N16" s="41">
        <v>113020</v>
      </c>
      <c r="O16" s="41">
        <v>129758</v>
      </c>
      <c r="P16" s="41">
        <v>140930</v>
      </c>
      <c r="Q16" s="42">
        <f t="shared" si="3"/>
        <v>8.6098737650087021E-2</v>
      </c>
      <c r="R16" s="41">
        <f t="shared" si="4"/>
        <v>11172</v>
      </c>
      <c r="S16" s="42">
        <f t="shared" si="6"/>
        <v>0.12466485208377746</v>
      </c>
      <c r="T16" s="42">
        <f t="shared" ref="T16" si="21">P16/P15</f>
        <v>0.72104659967664697</v>
      </c>
    </row>
    <row r="17" spans="2:20" x14ac:dyDescent="0.25">
      <c r="B17" s="170" t="s">
        <v>101</v>
      </c>
      <c r="C17" s="171">
        <v>669309</v>
      </c>
      <c r="D17" s="171">
        <v>185072</v>
      </c>
      <c r="E17" s="171">
        <v>232749</v>
      </c>
      <c r="F17" s="171">
        <v>581135</v>
      </c>
      <c r="G17" s="171">
        <v>635669</v>
      </c>
      <c r="H17" s="172">
        <f t="shared" si="0"/>
        <v>9.3840501776695673E-2</v>
      </c>
      <c r="I17" s="171">
        <f t="shared" si="1"/>
        <v>54534</v>
      </c>
      <c r="J17" s="172">
        <f t="shared" si="2"/>
        <v>4.6783903023800227E-2</v>
      </c>
      <c r="K17" s="172">
        <f t="shared" ref="K17" si="22">G17/G15</f>
        <v>0.28469768262610029</v>
      </c>
      <c r="L17" s="173">
        <v>53988</v>
      </c>
      <c r="M17" s="171">
        <v>7257</v>
      </c>
      <c r="N17" s="171">
        <v>47900</v>
      </c>
      <c r="O17" s="171">
        <v>56269</v>
      </c>
      <c r="P17" s="171">
        <v>54522</v>
      </c>
      <c r="Q17" s="172">
        <f t="shared" si="3"/>
        <v>-3.1047290692921448E-2</v>
      </c>
      <c r="R17" s="171">
        <f t="shared" si="4"/>
        <v>-1747</v>
      </c>
      <c r="S17" s="172">
        <f t="shared" si="6"/>
        <v>4.8229454802467292E-2</v>
      </c>
      <c r="T17" s="172">
        <f t="shared" ref="T17" si="23">P17/P15</f>
        <v>0.27895340032335303</v>
      </c>
    </row>
    <row r="18" spans="2:20" x14ac:dyDescent="0.25">
      <c r="B18" s="165" t="s">
        <v>105</v>
      </c>
      <c r="C18" s="166">
        <v>1621571</v>
      </c>
      <c r="D18" s="166">
        <v>528493</v>
      </c>
      <c r="E18" s="166">
        <v>844429</v>
      </c>
      <c r="F18" s="166">
        <v>1673252</v>
      </c>
      <c r="G18" s="166">
        <v>1776156</v>
      </c>
      <c r="H18" s="167">
        <f t="shared" si="0"/>
        <v>6.1499403556666943E-2</v>
      </c>
      <c r="I18" s="166">
        <f t="shared" si="1"/>
        <v>102904</v>
      </c>
      <c r="J18" s="167">
        <f t="shared" si="2"/>
        <v>0.13470408649002347</v>
      </c>
      <c r="K18" s="167">
        <f t="shared" ref="K18" si="24">G18/G18</f>
        <v>1</v>
      </c>
      <c r="L18" s="168">
        <v>135506</v>
      </c>
      <c r="M18" s="166">
        <v>24261</v>
      </c>
      <c r="N18" s="166">
        <v>136038</v>
      </c>
      <c r="O18" s="166">
        <v>147441</v>
      </c>
      <c r="P18" s="166">
        <v>162072</v>
      </c>
      <c r="Q18" s="167">
        <f t="shared" si="3"/>
        <v>9.923291350438479E-2</v>
      </c>
      <c r="R18" s="166">
        <f t="shared" si="4"/>
        <v>14631</v>
      </c>
      <c r="S18" s="167">
        <f t="shared" si="6"/>
        <v>0.14336679136395361</v>
      </c>
      <c r="T18" s="167">
        <f t="shared" ref="T18" si="25">P18/P18</f>
        <v>1</v>
      </c>
    </row>
    <row r="19" spans="2:20" x14ac:dyDescent="0.25">
      <c r="B19" s="40" t="s">
        <v>100</v>
      </c>
      <c r="C19" s="41">
        <v>1382896</v>
      </c>
      <c r="D19" s="41">
        <v>452864</v>
      </c>
      <c r="E19" s="41">
        <v>734475</v>
      </c>
      <c r="F19" s="41">
        <v>1475436</v>
      </c>
      <c r="G19" s="41">
        <v>1601578</v>
      </c>
      <c r="H19" s="42">
        <f t="shared" si="0"/>
        <v>8.5494728337928594E-2</v>
      </c>
      <c r="I19" s="41">
        <f t="shared" si="1"/>
        <v>126142</v>
      </c>
      <c r="J19" s="42">
        <f t="shared" si="2"/>
        <v>0.11877903540799249</v>
      </c>
      <c r="K19" s="42">
        <f t="shared" ref="K19" si="26">G19/G18</f>
        <v>0.9017102101391995</v>
      </c>
      <c r="L19" s="169">
        <v>114181</v>
      </c>
      <c r="M19" s="41">
        <v>20667</v>
      </c>
      <c r="N19" s="41">
        <v>121378</v>
      </c>
      <c r="O19" s="41">
        <v>128364</v>
      </c>
      <c r="P19" s="41">
        <v>144958</v>
      </c>
      <c r="Q19" s="42">
        <f t="shared" si="3"/>
        <v>0.1292730048923374</v>
      </c>
      <c r="R19" s="41">
        <f t="shared" si="4"/>
        <v>16594</v>
      </c>
      <c r="S19" s="42">
        <f t="shared" si="6"/>
        <v>0.12822796869623371</v>
      </c>
      <c r="T19" s="42">
        <f t="shared" ref="T19" si="27">P19/P18</f>
        <v>0.89440495582210378</v>
      </c>
    </row>
    <row r="20" spans="2:20" x14ac:dyDescent="0.25">
      <c r="B20" s="170" t="s">
        <v>101</v>
      </c>
      <c r="C20" s="171">
        <v>238675</v>
      </c>
      <c r="D20" s="171">
        <v>75024</v>
      </c>
      <c r="E20" s="171">
        <v>109954</v>
      </c>
      <c r="F20" s="171">
        <v>197816</v>
      </c>
      <c r="G20" s="171">
        <v>174578</v>
      </c>
      <c r="H20" s="172">
        <f t="shared" si="0"/>
        <v>-0.11747280300885676</v>
      </c>
      <c r="I20" s="171">
        <f t="shared" si="1"/>
        <v>-23238</v>
      </c>
      <c r="J20" s="172">
        <f t="shared" si="2"/>
        <v>1.5925051082030968E-2</v>
      </c>
      <c r="K20" s="172">
        <f t="shared" ref="K20" si="28">G20/G18</f>
        <v>9.8289789860800517E-2</v>
      </c>
      <c r="L20" s="173">
        <v>21325</v>
      </c>
      <c r="M20" s="171">
        <v>3594</v>
      </c>
      <c r="N20" s="171">
        <v>14660</v>
      </c>
      <c r="O20" s="171">
        <v>19077</v>
      </c>
      <c r="P20" s="171">
        <v>17114</v>
      </c>
      <c r="Q20" s="172">
        <f t="shared" si="3"/>
        <v>-0.10289877863395713</v>
      </c>
      <c r="R20" s="171">
        <f t="shared" si="4"/>
        <v>-1963</v>
      </c>
      <c r="S20" s="172">
        <f t="shared" si="6"/>
        <v>1.5138822667719916E-2</v>
      </c>
      <c r="T20" s="172">
        <f>P20/P18</f>
        <v>0.10559504417789624</v>
      </c>
    </row>
    <row r="21" spans="2:20" x14ac:dyDescent="0.25">
      <c r="B21" s="165" t="s">
        <v>106</v>
      </c>
      <c r="C21" s="166">
        <v>208911</v>
      </c>
      <c r="D21" s="166">
        <v>71085</v>
      </c>
      <c r="E21" s="166">
        <v>88499</v>
      </c>
      <c r="F21" s="166">
        <v>147069</v>
      </c>
      <c r="G21" s="166">
        <v>144493</v>
      </c>
      <c r="H21" s="167">
        <f t="shared" si="0"/>
        <v>-1.7515587921315801E-2</v>
      </c>
      <c r="I21" s="166">
        <f t="shared" si="1"/>
        <v>-2576</v>
      </c>
      <c r="J21" s="167">
        <f t="shared" si="2"/>
        <v>1.1839696170093483E-2</v>
      </c>
      <c r="K21" s="167">
        <f t="shared" ref="K21" si="29">G21/G21</f>
        <v>1</v>
      </c>
      <c r="L21" s="168">
        <v>19169</v>
      </c>
      <c r="M21" s="166">
        <v>3196</v>
      </c>
      <c r="N21" s="166">
        <v>13181</v>
      </c>
      <c r="O21" s="166">
        <v>13536</v>
      </c>
      <c r="P21" s="166">
        <v>14444</v>
      </c>
      <c r="Q21" s="167">
        <f t="shared" si="3"/>
        <v>6.7080378250591099E-2</v>
      </c>
      <c r="R21" s="166">
        <f t="shared" si="4"/>
        <v>908</v>
      </c>
      <c r="S21" s="167">
        <f t="shared" si="6"/>
        <v>1.2776975260754145E-2</v>
      </c>
      <c r="T21" s="167">
        <f t="shared" ref="T21" si="30">P21/P21</f>
        <v>1</v>
      </c>
    </row>
    <row r="22" spans="2:20" x14ac:dyDescent="0.25">
      <c r="B22" s="40" t="s">
        <v>100</v>
      </c>
      <c r="C22" s="41">
        <v>150858</v>
      </c>
      <c r="D22" s="41">
        <v>50526</v>
      </c>
      <c r="E22" s="41">
        <v>57037</v>
      </c>
      <c r="F22" s="41">
        <v>100766</v>
      </c>
      <c r="G22" s="41">
        <v>106442</v>
      </c>
      <c r="H22" s="42">
        <f t="shared" si="0"/>
        <v>5.6328523509914019E-2</v>
      </c>
      <c r="I22" s="41">
        <f t="shared" si="1"/>
        <v>5676</v>
      </c>
      <c r="J22" s="42">
        <f t="shared" si="2"/>
        <v>8.1121026475711386E-3</v>
      </c>
      <c r="K22" s="42">
        <f t="shared" ref="K22" si="31">G22/G21</f>
        <v>0.73665852325026127</v>
      </c>
      <c r="L22" s="169">
        <v>13796</v>
      </c>
      <c r="M22" s="41">
        <v>2176</v>
      </c>
      <c r="N22" s="41">
        <v>7876</v>
      </c>
      <c r="O22" s="41">
        <v>9693</v>
      </c>
      <c r="P22" s="41">
        <v>10735</v>
      </c>
      <c r="Q22" s="42">
        <f t="shared" si="3"/>
        <v>0.10750025791808526</v>
      </c>
      <c r="R22" s="41">
        <f t="shared" si="4"/>
        <v>1042</v>
      </c>
      <c r="S22" s="42">
        <f t="shared" si="6"/>
        <v>9.496041915272483E-3</v>
      </c>
      <c r="T22" s="42">
        <f t="shared" ref="T22" si="32">P22/P21</f>
        <v>0.74321517585156471</v>
      </c>
    </row>
    <row r="23" spans="2:20" x14ac:dyDescent="0.25">
      <c r="B23" s="170" t="s">
        <v>101</v>
      </c>
      <c r="C23" s="171">
        <v>58053</v>
      </c>
      <c r="D23" s="171">
        <v>20482</v>
      </c>
      <c r="E23" s="171">
        <v>31462</v>
      </c>
      <c r="F23" s="171">
        <v>46303</v>
      </c>
      <c r="G23" s="171">
        <v>38051</v>
      </c>
      <c r="H23" s="172">
        <f t="shared" si="0"/>
        <v>-0.1782173941213312</v>
      </c>
      <c r="I23" s="171">
        <f t="shared" si="1"/>
        <v>-8252</v>
      </c>
      <c r="J23" s="172">
        <f t="shared" si="2"/>
        <v>3.7275935225223435E-3</v>
      </c>
      <c r="K23" s="172">
        <f t="shared" ref="K23" si="33">G23/G21</f>
        <v>0.26334147674973873</v>
      </c>
      <c r="L23" s="173">
        <v>5373</v>
      </c>
      <c r="M23" s="171">
        <v>1020</v>
      </c>
      <c r="N23" s="171">
        <v>5305</v>
      </c>
      <c r="O23" s="171">
        <v>3843</v>
      </c>
      <c r="P23" s="171">
        <v>3709</v>
      </c>
      <c r="Q23" s="172">
        <f t="shared" si="3"/>
        <v>-3.4868592245641428E-2</v>
      </c>
      <c r="R23" s="171">
        <f t="shared" si="4"/>
        <v>-134</v>
      </c>
      <c r="S23" s="172">
        <f t="shared" si="6"/>
        <v>3.2809333454816621E-3</v>
      </c>
      <c r="T23" s="172">
        <f t="shared" ref="T23" si="34">P23/P21</f>
        <v>0.25678482414843534</v>
      </c>
    </row>
    <row r="24" spans="2:20" x14ac:dyDescent="0.25">
      <c r="B24" s="165" t="s">
        <v>107</v>
      </c>
      <c r="C24" s="166">
        <v>159414</v>
      </c>
      <c r="D24" s="166">
        <v>67737</v>
      </c>
      <c r="E24" s="166">
        <v>86284</v>
      </c>
      <c r="F24" s="166">
        <v>110659</v>
      </c>
      <c r="G24" s="166">
        <v>116241</v>
      </c>
      <c r="H24" s="167">
        <f t="shared" si="0"/>
        <v>5.04432535988939E-2</v>
      </c>
      <c r="I24" s="166">
        <f t="shared" si="1"/>
        <v>5582</v>
      </c>
      <c r="J24" s="167">
        <f t="shared" si="2"/>
        <v>8.9085323112714082E-3</v>
      </c>
      <c r="K24" s="167">
        <f t="shared" ref="K24" si="35">G24/G24</f>
        <v>1</v>
      </c>
      <c r="L24" s="168">
        <v>14502</v>
      </c>
      <c r="M24" s="166">
        <v>4325</v>
      </c>
      <c r="N24" s="166">
        <v>9799</v>
      </c>
      <c r="O24" s="166">
        <v>10071</v>
      </c>
      <c r="P24" s="166">
        <v>10533</v>
      </c>
      <c r="Q24" s="167">
        <f t="shared" si="3"/>
        <v>4.5874292523086169E-2</v>
      </c>
      <c r="R24" s="166">
        <f t="shared" si="4"/>
        <v>462</v>
      </c>
      <c r="S24" s="167">
        <f t="shared" si="6"/>
        <v>9.3173553324233886E-3</v>
      </c>
      <c r="T24" s="167">
        <f t="shared" ref="T24" si="36">P24/P24</f>
        <v>1</v>
      </c>
    </row>
    <row r="25" spans="2:20" x14ac:dyDescent="0.25">
      <c r="B25" s="40" t="s">
        <v>100</v>
      </c>
      <c r="C25" s="41">
        <v>99437</v>
      </c>
      <c r="D25" s="41">
        <v>38249</v>
      </c>
      <c r="E25" s="41">
        <v>56723</v>
      </c>
      <c r="F25" s="41">
        <v>74160</v>
      </c>
      <c r="G25" s="41">
        <v>78929</v>
      </c>
      <c r="H25" s="42">
        <f t="shared" si="0"/>
        <v>6.4306903991369957E-2</v>
      </c>
      <c r="I25" s="41">
        <f t="shared" si="1"/>
        <v>4769</v>
      </c>
      <c r="J25" s="42">
        <f t="shared" si="2"/>
        <v>5.9702035641374636E-3</v>
      </c>
      <c r="K25" s="42">
        <f t="shared" ref="K25" si="37">G25/G24</f>
        <v>0.67901170843334102</v>
      </c>
      <c r="L25" s="169">
        <v>8746</v>
      </c>
      <c r="M25" s="41">
        <v>2572</v>
      </c>
      <c r="N25" s="41">
        <v>6879</v>
      </c>
      <c r="O25" s="41">
        <v>6845</v>
      </c>
      <c r="P25" s="41">
        <v>6922</v>
      </c>
      <c r="Q25" s="42">
        <f t="shared" si="3"/>
        <v>1.1249086924762564E-2</v>
      </c>
      <c r="R25" s="41">
        <f t="shared" si="4"/>
        <v>77</v>
      </c>
      <c r="S25" s="42">
        <f t="shared" si="6"/>
        <v>6.1231115172348518E-3</v>
      </c>
      <c r="T25" s="42">
        <f t="shared" ref="T25" si="38">P25/P24</f>
        <v>0.65717269533846012</v>
      </c>
    </row>
    <row r="26" spans="2:20" x14ac:dyDescent="0.25">
      <c r="B26" s="170" t="s">
        <v>101</v>
      </c>
      <c r="C26" s="171">
        <v>59977</v>
      </c>
      <c r="D26" s="171">
        <v>28697</v>
      </c>
      <c r="E26" s="171">
        <v>29561</v>
      </c>
      <c r="F26" s="171">
        <v>36499</v>
      </c>
      <c r="G26" s="171">
        <v>37312</v>
      </c>
      <c r="H26" s="172">
        <f t="shared" si="0"/>
        <v>2.2274582865283943E-2</v>
      </c>
      <c r="I26" s="171">
        <f t="shared" si="1"/>
        <v>813</v>
      </c>
      <c r="J26" s="172">
        <f t="shared" si="2"/>
        <v>2.9383287471339442E-3</v>
      </c>
      <c r="K26" s="172">
        <f t="shared" ref="K26" si="39">G26/G24</f>
        <v>0.32098829156665892</v>
      </c>
      <c r="L26" s="173">
        <v>5756</v>
      </c>
      <c r="M26" s="171">
        <v>1753</v>
      </c>
      <c r="N26" s="171">
        <v>2920</v>
      </c>
      <c r="O26" s="171">
        <v>3226</v>
      </c>
      <c r="P26" s="171">
        <v>3611</v>
      </c>
      <c r="Q26" s="172">
        <f t="shared" si="3"/>
        <v>0.11934283942963431</v>
      </c>
      <c r="R26" s="171">
        <f t="shared" si="4"/>
        <v>385</v>
      </c>
      <c r="S26" s="172">
        <f t="shared" si="6"/>
        <v>3.1942438151885363E-3</v>
      </c>
      <c r="T26" s="172">
        <f t="shared" ref="T26" si="40">P26/P24</f>
        <v>0.34282730466153993</v>
      </c>
    </row>
    <row r="27" spans="2:20" x14ac:dyDescent="0.25">
      <c r="B27" s="165" t="s">
        <v>108</v>
      </c>
      <c r="C27" s="166">
        <v>19921</v>
      </c>
      <c r="D27" s="166">
        <v>6180</v>
      </c>
      <c r="E27" s="166">
        <v>12706</v>
      </c>
      <c r="F27" s="166">
        <v>17977</v>
      </c>
      <c r="G27" s="166">
        <v>18441</v>
      </c>
      <c r="H27" s="167">
        <f t="shared" si="0"/>
        <v>2.5810758191021854E-2</v>
      </c>
      <c r="I27" s="166">
        <f t="shared" si="1"/>
        <v>464</v>
      </c>
      <c r="J27" s="167">
        <f t="shared" si="2"/>
        <v>1.4472269346345629E-3</v>
      </c>
      <c r="K27" s="167">
        <f t="shared" ref="K27" si="41">G27/G27</f>
        <v>1</v>
      </c>
      <c r="L27" s="168">
        <v>1949</v>
      </c>
      <c r="M27" s="166">
        <v>399</v>
      </c>
      <c r="N27" s="166">
        <v>1711</v>
      </c>
      <c r="O27" s="166">
        <v>1410</v>
      </c>
      <c r="P27" s="166">
        <v>2038</v>
      </c>
      <c r="Q27" s="167">
        <f t="shared" si="3"/>
        <v>0.44539007092198579</v>
      </c>
      <c r="R27" s="166">
        <f t="shared" si="4"/>
        <v>628</v>
      </c>
      <c r="S27" s="167">
        <f t="shared" si="6"/>
        <v>1.8027883952794897E-3</v>
      </c>
      <c r="T27" s="167">
        <f t="shared" ref="T27" si="42">P27/P27</f>
        <v>1</v>
      </c>
    </row>
    <row r="28" spans="2:20" x14ac:dyDescent="0.25">
      <c r="B28" s="40" t="s">
        <v>100</v>
      </c>
      <c r="C28" s="41">
        <v>10181</v>
      </c>
      <c r="D28" s="41">
        <v>3522</v>
      </c>
      <c r="E28" s="41">
        <v>8075</v>
      </c>
      <c r="F28" s="41">
        <v>10601</v>
      </c>
      <c r="G28" s="41">
        <v>11956</v>
      </c>
      <c r="H28" s="42">
        <f t="shared" si="0"/>
        <v>0.12781813036505985</v>
      </c>
      <c r="I28" s="41">
        <f t="shared" si="1"/>
        <v>1355</v>
      </c>
      <c r="J28" s="42">
        <f t="shared" si="2"/>
        <v>8.5342675274300498E-4</v>
      </c>
      <c r="K28" s="42">
        <f t="shared" ref="K28" si="43">G28/G27</f>
        <v>0.64833794262784017</v>
      </c>
      <c r="L28" s="169">
        <v>1156</v>
      </c>
      <c r="M28" s="41">
        <v>206</v>
      </c>
      <c r="N28" s="41">
        <v>1212</v>
      </c>
      <c r="O28" s="41">
        <v>711</v>
      </c>
      <c r="P28" s="41">
        <v>1482</v>
      </c>
      <c r="Q28" s="42">
        <f t="shared" si="3"/>
        <v>1.0843881856540083</v>
      </c>
      <c r="R28" s="41">
        <f t="shared" si="4"/>
        <v>771</v>
      </c>
      <c r="S28" s="42">
        <f t="shared" si="6"/>
        <v>1.3109579989225729E-3</v>
      </c>
      <c r="T28" s="42">
        <f t="shared" ref="T28" si="44">P28/P27</f>
        <v>0.72718351324828268</v>
      </c>
    </row>
    <row r="29" spans="2:20" x14ac:dyDescent="0.25">
      <c r="B29" s="170" t="s">
        <v>101</v>
      </c>
      <c r="C29" s="171">
        <v>9740</v>
      </c>
      <c r="D29" s="171">
        <v>2407</v>
      </c>
      <c r="E29" s="171">
        <v>4631</v>
      </c>
      <c r="F29" s="171">
        <v>7376</v>
      </c>
      <c r="G29" s="171">
        <v>6485</v>
      </c>
      <c r="H29" s="172">
        <f t="shared" si="0"/>
        <v>-0.12079718004338391</v>
      </c>
      <c r="I29" s="171">
        <f t="shared" si="1"/>
        <v>-891</v>
      </c>
      <c r="J29" s="172">
        <f t="shared" si="2"/>
        <v>5.9380018189155793E-4</v>
      </c>
      <c r="K29" s="172">
        <f t="shared" ref="K29" si="45">G29/G27</f>
        <v>0.35166205737215989</v>
      </c>
      <c r="L29" s="173">
        <v>793</v>
      </c>
      <c r="M29" s="171">
        <v>193</v>
      </c>
      <c r="N29" s="171">
        <v>499</v>
      </c>
      <c r="O29" s="171">
        <v>699</v>
      </c>
      <c r="P29" s="171">
        <v>556</v>
      </c>
      <c r="Q29" s="172">
        <f t="shared" si="3"/>
        <v>-0.20457796852646637</v>
      </c>
      <c r="R29" s="171">
        <f t="shared" si="4"/>
        <v>-143</v>
      </c>
      <c r="S29" s="172">
        <f t="shared" si="6"/>
        <v>4.9183039635691676E-4</v>
      </c>
      <c r="T29" s="172">
        <f t="shared" ref="T29" si="46">P29/P27</f>
        <v>0.27281648675171738</v>
      </c>
    </row>
    <row r="30" spans="2:20" ht="6.75" customHeight="1" x14ac:dyDescent="0.25">
      <c r="B30" s="44"/>
      <c r="C30" s="45"/>
      <c r="D30" s="45"/>
      <c r="E30" s="45"/>
      <c r="F30" s="45"/>
      <c r="G30" s="46"/>
      <c r="H30" s="47"/>
      <c r="I30" s="45"/>
      <c r="J30" s="45"/>
      <c r="K30" s="47"/>
      <c r="L30" s="45"/>
      <c r="M30" s="45"/>
      <c r="N30" s="45"/>
      <c r="O30" s="45"/>
      <c r="P30" s="47"/>
      <c r="Q30" s="47"/>
      <c r="R30" s="47"/>
      <c r="S30" s="47"/>
      <c r="T30" s="47"/>
    </row>
    <row r="31" spans="2:20" x14ac:dyDescent="0.25">
      <c r="B31" s="49" t="s">
        <v>109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</row>
    <row r="34" spans="2:11" ht="21.75" thickBot="1" x14ac:dyDescent="0.3">
      <c r="B34" s="52" t="s">
        <v>286</v>
      </c>
      <c r="C34" s="52"/>
      <c r="D34" s="52"/>
      <c r="E34" s="52"/>
      <c r="F34" s="52"/>
      <c r="G34" s="52"/>
      <c r="H34" s="52"/>
      <c r="I34" s="52"/>
      <c r="J34" s="52"/>
      <c r="K34" s="52"/>
    </row>
    <row r="35" spans="2:11" ht="21.75" thickBot="1" x14ac:dyDescent="0.3">
      <c r="B35" s="15"/>
      <c r="C35" s="15"/>
      <c r="D35" s="15"/>
      <c r="E35" s="15"/>
      <c r="F35" s="15"/>
      <c r="G35" s="15"/>
      <c r="H35" s="15"/>
      <c r="I35" s="15"/>
      <c r="J35" s="15"/>
      <c r="K35" s="15"/>
    </row>
    <row r="36" spans="2:11" ht="30.75" thickBot="1" x14ac:dyDescent="0.3">
      <c r="B36" s="16"/>
      <c r="C36" s="124">
        <v>2018</v>
      </c>
      <c r="D36" s="124">
        <v>2019</v>
      </c>
      <c r="E36" s="124">
        <v>2020</v>
      </c>
      <c r="F36" s="124">
        <v>2021</v>
      </c>
      <c r="G36" s="124">
        <v>2022</v>
      </c>
      <c r="H36" s="56" t="str">
        <f>CONCATENATE("var. ",RIGHT(G36,2),"/",RIGHT(F36,2))</f>
        <v>var. 22/21</v>
      </c>
      <c r="I36" s="56" t="str">
        <f>CONCATENATE("dif. ",RIGHT(G36,2),"/",RIGHT(F36,2))</f>
        <v>dif. 22/21</v>
      </c>
      <c r="J36" s="56" t="str">
        <f>CONCATENATE("cuota ",G36)</f>
        <v>cuota 2022</v>
      </c>
      <c r="K36" s="56" t="str">
        <f>CONCATENATE("cuota/ total isla ",RIGHT(G36,2))</f>
        <v>cuota/ total isla 22</v>
      </c>
    </row>
    <row r="37" spans="2:11" ht="15.75" x14ac:dyDescent="0.25">
      <c r="B37" s="158" t="s">
        <v>99</v>
      </c>
      <c r="C37" s="159">
        <v>13460559</v>
      </c>
      <c r="D37" s="159">
        <v>13140461</v>
      </c>
      <c r="E37" s="159">
        <v>4156146</v>
      </c>
      <c r="F37" s="159">
        <v>6295130</v>
      </c>
      <c r="G37" s="159">
        <v>12449338</v>
      </c>
      <c r="H37" s="160">
        <f>G37/F37-1</f>
        <v>0.97761412393389802</v>
      </c>
      <c r="I37" s="159">
        <f>G37-F37</f>
        <v>6154208</v>
      </c>
      <c r="J37" s="161">
        <f>F37/$G$6</f>
        <v>0.506785430996611</v>
      </c>
      <c r="K37" s="161">
        <f>G37/G37</f>
        <v>1</v>
      </c>
    </row>
    <row r="38" spans="2:11" ht="15.75" x14ac:dyDescent="0.25">
      <c r="B38" s="32" t="s">
        <v>100</v>
      </c>
      <c r="C38" s="33">
        <v>9552891</v>
      </c>
      <c r="D38" s="33">
        <v>9498532</v>
      </c>
      <c r="E38" s="33">
        <v>3131398</v>
      </c>
      <c r="F38" s="33">
        <v>4969959</v>
      </c>
      <c r="G38" s="33">
        <v>9792630</v>
      </c>
      <c r="H38" s="34">
        <f t="shared" ref="H38:H60" si="47">G38/F38-1</f>
        <v>0.97036434304588837</v>
      </c>
      <c r="I38" s="33">
        <f t="shared" ref="I38:I60" si="48">G38-F38</f>
        <v>4822671</v>
      </c>
      <c r="J38" s="34">
        <f t="shared" ref="J38:J60" si="49">F38/$G$6</f>
        <v>0.40010338370303489</v>
      </c>
      <c r="K38" s="34">
        <f>G38/G37</f>
        <v>0.7865984520622703</v>
      </c>
    </row>
    <row r="39" spans="2:11" ht="15.75" x14ac:dyDescent="0.25">
      <c r="B39" s="32" t="s">
        <v>101</v>
      </c>
      <c r="C39" s="33">
        <v>3907668</v>
      </c>
      <c r="D39" s="33">
        <v>3641929</v>
      </c>
      <c r="E39" s="33">
        <v>1024748</v>
      </c>
      <c r="F39" s="33">
        <v>1325171</v>
      </c>
      <c r="G39" s="33">
        <v>2656708</v>
      </c>
      <c r="H39" s="34">
        <f t="shared" si="47"/>
        <v>1.0048039083257936</v>
      </c>
      <c r="I39" s="33">
        <f t="shared" si="48"/>
        <v>1331537</v>
      </c>
      <c r="J39" s="34">
        <f t="shared" si="49"/>
        <v>0.10668204729357615</v>
      </c>
      <c r="K39" s="34">
        <f>G39/G37</f>
        <v>0.2134015479377297</v>
      </c>
    </row>
    <row r="40" spans="2:11" x14ac:dyDescent="0.25">
      <c r="B40" s="165" t="s">
        <v>102</v>
      </c>
      <c r="C40" s="166">
        <v>4872456</v>
      </c>
      <c r="D40" s="166">
        <v>4831573</v>
      </c>
      <c r="E40" s="166">
        <v>1565303</v>
      </c>
      <c r="F40" s="166">
        <v>2335438</v>
      </c>
      <c r="G40" s="166">
        <v>4757683</v>
      </c>
      <c r="H40" s="167">
        <f t="shared" si="47"/>
        <v>1.0371694731352319</v>
      </c>
      <c r="I40" s="166">
        <f t="shared" si="48"/>
        <v>2422245</v>
      </c>
      <c r="J40" s="167">
        <f t="shared" si="49"/>
        <v>0.18801294864377116</v>
      </c>
      <c r="K40" s="167">
        <f t="shared" ref="K40" si="50">G40/G40</f>
        <v>1</v>
      </c>
    </row>
    <row r="41" spans="2:11" x14ac:dyDescent="0.25">
      <c r="B41" s="40" t="s">
        <v>100</v>
      </c>
      <c r="C41" s="41">
        <v>3534922</v>
      </c>
      <c r="D41" s="41">
        <v>3568188</v>
      </c>
      <c r="E41" s="41">
        <v>1200286</v>
      </c>
      <c r="F41" s="41">
        <v>1858031</v>
      </c>
      <c r="G41" s="41">
        <v>3776873</v>
      </c>
      <c r="H41" s="42">
        <f t="shared" si="47"/>
        <v>1.0327287327283559</v>
      </c>
      <c r="I41" s="41">
        <f t="shared" si="48"/>
        <v>1918842</v>
      </c>
      <c r="J41" s="42">
        <f t="shared" si="49"/>
        <v>0.14957960219091013</v>
      </c>
      <c r="K41" s="42">
        <f t="shared" ref="K41" si="51">G41/G40</f>
        <v>0.79384713105097582</v>
      </c>
    </row>
    <row r="42" spans="2:11" x14ac:dyDescent="0.25">
      <c r="B42" s="170" t="s">
        <v>101</v>
      </c>
      <c r="C42" s="171">
        <v>1337534</v>
      </c>
      <c r="D42" s="171">
        <v>1263385</v>
      </c>
      <c r="E42" s="171">
        <v>365017</v>
      </c>
      <c r="F42" s="171">
        <v>477407</v>
      </c>
      <c r="G42" s="171">
        <v>980810</v>
      </c>
      <c r="H42" s="172">
        <f t="shared" si="47"/>
        <v>1.0544524902232268</v>
      </c>
      <c r="I42" s="171">
        <f t="shared" si="48"/>
        <v>503403</v>
      </c>
      <c r="J42" s="172">
        <f t="shared" si="49"/>
        <v>3.8433346452861034E-2</v>
      </c>
      <c r="K42" s="172">
        <f t="shared" ref="K42" si="52">G42/G40</f>
        <v>0.20615286894902413</v>
      </c>
    </row>
    <row r="43" spans="2:11" x14ac:dyDescent="0.25">
      <c r="B43" s="165" t="s">
        <v>103</v>
      </c>
      <c r="C43" s="166">
        <v>3847262</v>
      </c>
      <c r="D43" s="166">
        <v>3784870</v>
      </c>
      <c r="E43" s="166">
        <v>1235446</v>
      </c>
      <c r="F43" s="166">
        <v>1829409</v>
      </c>
      <c r="G43" s="166">
        <v>3316536</v>
      </c>
      <c r="H43" s="167">
        <f t="shared" si="47"/>
        <v>0.81290023171417647</v>
      </c>
      <c r="I43" s="166">
        <f t="shared" si="48"/>
        <v>1487127</v>
      </c>
      <c r="J43" s="167">
        <f t="shared" si="49"/>
        <v>0.14727540631155817</v>
      </c>
      <c r="K43" s="167">
        <f t="shared" ref="K43" si="53">G43/G43</f>
        <v>1</v>
      </c>
    </row>
    <row r="44" spans="2:11" x14ac:dyDescent="0.25">
      <c r="B44" s="40" t="s">
        <v>100</v>
      </c>
      <c r="C44" s="41">
        <v>2529801</v>
      </c>
      <c r="D44" s="41">
        <v>2530816</v>
      </c>
      <c r="E44" s="41">
        <v>906325</v>
      </c>
      <c r="F44" s="41">
        <v>1450034</v>
      </c>
      <c r="G44" s="41">
        <v>2591768</v>
      </c>
      <c r="H44" s="42">
        <f t="shared" si="47"/>
        <v>0.78738429581651181</v>
      </c>
      <c r="I44" s="41">
        <f t="shared" si="48"/>
        <v>1141734</v>
      </c>
      <c r="J44" s="42">
        <f t="shared" si="49"/>
        <v>0.11673406357767668</v>
      </c>
      <c r="K44" s="42">
        <f t="shared" ref="K44" si="54">G44/G43</f>
        <v>0.78146837543750469</v>
      </c>
    </row>
    <row r="45" spans="2:11" x14ac:dyDescent="0.25">
      <c r="B45" s="170" t="s">
        <v>101</v>
      </c>
      <c r="C45" s="171">
        <v>1317461</v>
      </c>
      <c r="D45" s="171">
        <v>1254054</v>
      </c>
      <c r="E45" s="171">
        <v>329121</v>
      </c>
      <c r="F45" s="171">
        <v>379375</v>
      </c>
      <c r="G45" s="171">
        <v>724768</v>
      </c>
      <c r="H45" s="172">
        <f t="shared" si="47"/>
        <v>0.91042635914332792</v>
      </c>
      <c r="I45" s="171">
        <f t="shared" si="48"/>
        <v>345393</v>
      </c>
      <c r="J45" s="172">
        <f t="shared" si="49"/>
        <v>3.0541342733881476E-2</v>
      </c>
      <c r="K45" s="172">
        <f t="shared" ref="K45" si="55">G45/G43</f>
        <v>0.21853162456249534</v>
      </c>
    </row>
    <row r="46" spans="2:11" x14ac:dyDescent="0.25">
      <c r="B46" s="165" t="s">
        <v>104</v>
      </c>
      <c r="C46" s="166">
        <v>2399285</v>
      </c>
      <c r="D46" s="166">
        <v>2348180</v>
      </c>
      <c r="E46" s="166">
        <v>643160</v>
      </c>
      <c r="F46" s="166">
        <v>957523</v>
      </c>
      <c r="G46" s="166">
        <v>2251584</v>
      </c>
      <c r="H46" s="167">
        <f t="shared" si="47"/>
        <v>1.3514672754597017</v>
      </c>
      <c r="I46" s="166">
        <f t="shared" si="48"/>
        <v>1294061</v>
      </c>
      <c r="J46" s="167">
        <f t="shared" si="49"/>
        <v>7.7084779225237279E-2</v>
      </c>
      <c r="K46" s="167">
        <f t="shared" ref="K46" si="56">G46/G46</f>
        <v>1</v>
      </c>
    </row>
    <row r="47" spans="2:11" x14ac:dyDescent="0.25">
      <c r="B47" s="40" t="s">
        <v>100</v>
      </c>
      <c r="C47" s="41">
        <v>1626855</v>
      </c>
      <c r="D47" s="41">
        <v>1620820</v>
      </c>
      <c r="E47" s="41">
        <v>447841</v>
      </c>
      <c r="F47" s="41">
        <v>685922</v>
      </c>
      <c r="G47" s="41">
        <v>1611189</v>
      </c>
      <c r="H47" s="42">
        <f t="shared" si="47"/>
        <v>1.3489390921999878</v>
      </c>
      <c r="I47" s="41">
        <f t="shared" si="48"/>
        <v>925267</v>
      </c>
      <c r="J47" s="42">
        <f t="shared" si="49"/>
        <v>5.5219713715214364E-2</v>
      </c>
      <c r="K47" s="42">
        <f t="shared" ref="K47" si="57">G47/G46</f>
        <v>0.715580231517012</v>
      </c>
    </row>
    <row r="48" spans="2:11" x14ac:dyDescent="0.25">
      <c r="B48" s="170" t="s">
        <v>101</v>
      </c>
      <c r="C48" s="171">
        <v>772430</v>
      </c>
      <c r="D48" s="171">
        <v>727360</v>
      </c>
      <c r="E48" s="171">
        <v>195319</v>
      </c>
      <c r="F48" s="171">
        <v>271601</v>
      </c>
      <c r="G48" s="171">
        <v>640395</v>
      </c>
      <c r="H48" s="172">
        <f t="shared" si="47"/>
        <v>1.357852143401534</v>
      </c>
      <c r="I48" s="171">
        <f t="shared" si="48"/>
        <v>368794</v>
      </c>
      <c r="J48" s="172">
        <f t="shared" si="49"/>
        <v>2.1865065510022912E-2</v>
      </c>
      <c r="K48" s="172">
        <f t="shared" ref="K48" si="58">G48/G46</f>
        <v>0.284419768482988</v>
      </c>
    </row>
    <row r="49" spans="2:11" x14ac:dyDescent="0.25">
      <c r="B49" s="165" t="s">
        <v>105</v>
      </c>
      <c r="C49" s="166">
        <v>1903505</v>
      </c>
      <c r="D49" s="166">
        <v>1754941</v>
      </c>
      <c r="E49" s="166">
        <v>558351</v>
      </c>
      <c r="F49" s="166">
        <v>964380</v>
      </c>
      <c r="G49" s="166">
        <v>1824210</v>
      </c>
      <c r="H49" s="167">
        <f t="shared" si="47"/>
        <v>0.89158837802525981</v>
      </c>
      <c r="I49" s="166">
        <f t="shared" si="48"/>
        <v>859830</v>
      </c>
      <c r="J49" s="167">
        <f t="shared" si="49"/>
        <v>7.763679764270344E-2</v>
      </c>
      <c r="K49" s="167">
        <f t="shared" ref="K49" si="59">G49/G49</f>
        <v>1</v>
      </c>
    </row>
    <row r="50" spans="2:11" x14ac:dyDescent="0.25">
      <c r="B50" s="40" t="s">
        <v>100</v>
      </c>
      <c r="C50" s="41">
        <v>1574972</v>
      </c>
      <c r="D50" s="41">
        <v>1495829</v>
      </c>
      <c r="E50" s="41">
        <v>478960</v>
      </c>
      <c r="F50" s="41">
        <v>840731</v>
      </c>
      <c r="G50" s="41">
        <v>1610981</v>
      </c>
      <c r="H50" s="42">
        <f t="shared" si="47"/>
        <v>0.9161670022872952</v>
      </c>
      <c r="I50" s="41">
        <f t="shared" si="48"/>
        <v>770250</v>
      </c>
      <c r="J50" s="42">
        <f t="shared" si="49"/>
        <v>6.7682513655351328E-2</v>
      </c>
      <c r="K50" s="42">
        <f t="shared" ref="K50" si="60">G50/G49</f>
        <v>0.88311159351171187</v>
      </c>
    </row>
    <row r="51" spans="2:11" x14ac:dyDescent="0.25">
      <c r="B51" s="170" t="s">
        <v>101</v>
      </c>
      <c r="C51" s="171">
        <v>328533</v>
      </c>
      <c r="D51" s="171">
        <v>259112</v>
      </c>
      <c r="E51" s="171">
        <v>79391</v>
      </c>
      <c r="F51" s="171">
        <v>123649</v>
      </c>
      <c r="G51" s="171">
        <v>213229</v>
      </c>
      <c r="H51" s="172">
        <f t="shared" si="47"/>
        <v>0.72447007254405626</v>
      </c>
      <c r="I51" s="171">
        <f t="shared" si="48"/>
        <v>89580</v>
      </c>
      <c r="J51" s="172">
        <f t="shared" si="49"/>
        <v>9.9542839873521197E-3</v>
      </c>
      <c r="K51" s="172">
        <f t="shared" ref="K51" si="61">G51/G49</f>
        <v>0.11688840648828808</v>
      </c>
    </row>
    <row r="52" spans="2:11" x14ac:dyDescent="0.25">
      <c r="B52" s="165" t="s">
        <v>106</v>
      </c>
      <c r="C52" s="166">
        <v>240107</v>
      </c>
      <c r="D52" s="166">
        <v>226489</v>
      </c>
      <c r="E52" s="166">
        <v>74438</v>
      </c>
      <c r="F52" s="166">
        <v>99955</v>
      </c>
      <c r="G52" s="166">
        <v>160141</v>
      </c>
      <c r="H52" s="167">
        <f t="shared" si="47"/>
        <v>0.60213095893151913</v>
      </c>
      <c r="I52" s="166">
        <f t="shared" si="48"/>
        <v>60186</v>
      </c>
      <c r="J52" s="167">
        <f t="shared" si="49"/>
        <v>8.0468136091337676E-3</v>
      </c>
      <c r="K52" s="167">
        <f t="shared" ref="K52" si="62">G52/G52</f>
        <v>1</v>
      </c>
    </row>
    <row r="53" spans="2:11" x14ac:dyDescent="0.25">
      <c r="B53" s="40" t="s">
        <v>100</v>
      </c>
      <c r="C53" s="41">
        <v>167139</v>
      </c>
      <c r="D53" s="41">
        <v>164127</v>
      </c>
      <c r="E53" s="41">
        <v>52866</v>
      </c>
      <c r="F53" s="41">
        <v>64335</v>
      </c>
      <c r="G53" s="41">
        <v>110300</v>
      </c>
      <c r="H53" s="42">
        <f t="shared" si="47"/>
        <v>0.71446335587160958</v>
      </c>
      <c r="I53" s="41">
        <f t="shared" si="48"/>
        <v>45965</v>
      </c>
      <c r="J53" s="42">
        <f t="shared" si="49"/>
        <v>5.1792481971249154E-3</v>
      </c>
      <c r="K53" s="42">
        <f t="shared" ref="K53" si="63">G53/G52</f>
        <v>0.68876802317957297</v>
      </c>
    </row>
    <row r="54" spans="2:11" x14ac:dyDescent="0.25">
      <c r="B54" s="170" t="s">
        <v>101</v>
      </c>
      <c r="C54" s="171">
        <v>72968</v>
      </c>
      <c r="D54" s="171">
        <v>62362</v>
      </c>
      <c r="E54" s="171">
        <v>21572</v>
      </c>
      <c r="F54" s="171">
        <v>35620</v>
      </c>
      <c r="G54" s="171">
        <v>49841</v>
      </c>
      <c r="H54" s="172">
        <f t="shared" si="47"/>
        <v>0.39924199887703526</v>
      </c>
      <c r="I54" s="171">
        <f t="shared" si="48"/>
        <v>14221</v>
      </c>
      <c r="J54" s="172">
        <f t="shared" si="49"/>
        <v>2.8675654120088518E-3</v>
      </c>
      <c r="K54" s="172">
        <f t="shared" ref="K54" si="64">G54/G52</f>
        <v>0.31123197682042703</v>
      </c>
    </row>
    <row r="55" spans="2:11" x14ac:dyDescent="0.25">
      <c r="B55" s="165" t="s">
        <v>107</v>
      </c>
      <c r="C55" s="166">
        <v>180162</v>
      </c>
      <c r="D55" s="166">
        <v>173045</v>
      </c>
      <c r="E55" s="166">
        <v>72840</v>
      </c>
      <c r="F55" s="166">
        <v>94852</v>
      </c>
      <c r="G55" s="166">
        <v>120139</v>
      </c>
      <c r="H55" s="167">
        <f t="shared" si="47"/>
        <v>0.26659427318348583</v>
      </c>
      <c r="I55" s="166">
        <f t="shared" si="48"/>
        <v>25287</v>
      </c>
      <c r="J55" s="167">
        <f t="shared" si="49"/>
        <v>7.6359998444655705E-3</v>
      </c>
      <c r="K55" s="167">
        <f t="shared" ref="K55" si="65">G55/G55</f>
        <v>1</v>
      </c>
    </row>
    <row r="56" spans="2:11" x14ac:dyDescent="0.25">
      <c r="B56" s="40" t="s">
        <v>100</v>
      </c>
      <c r="C56" s="41">
        <v>108762</v>
      </c>
      <c r="D56" s="41">
        <v>107582</v>
      </c>
      <c r="E56" s="41">
        <v>41396</v>
      </c>
      <c r="F56" s="41">
        <v>62291</v>
      </c>
      <c r="G56" s="41">
        <v>80425</v>
      </c>
      <c r="H56" s="42">
        <f t="shared" si="47"/>
        <v>0.29111749690966593</v>
      </c>
      <c r="I56" s="41">
        <f t="shared" si="48"/>
        <v>18134</v>
      </c>
      <c r="J56" s="42">
        <f t="shared" si="49"/>
        <v>5.0146972790410839E-3</v>
      </c>
      <c r="K56" s="42">
        <f t="shared" ref="K56" si="66">G56/G55</f>
        <v>0.66943290688286072</v>
      </c>
    </row>
    <row r="57" spans="2:11" x14ac:dyDescent="0.25">
      <c r="B57" s="170" t="s">
        <v>101</v>
      </c>
      <c r="C57" s="171">
        <v>71400</v>
      </c>
      <c r="D57" s="171">
        <v>65463</v>
      </c>
      <c r="E57" s="171">
        <v>31444</v>
      </c>
      <c r="F57" s="171">
        <v>32561</v>
      </c>
      <c r="G57" s="171">
        <v>39714</v>
      </c>
      <c r="H57" s="172">
        <f t="shared" si="47"/>
        <v>0.2196799852584379</v>
      </c>
      <c r="I57" s="171">
        <f t="shared" si="48"/>
        <v>7153</v>
      </c>
      <c r="J57" s="172">
        <f t="shared" si="49"/>
        <v>2.621302565424487E-3</v>
      </c>
      <c r="K57" s="172">
        <f t="shared" ref="K57" si="67">G57/G55</f>
        <v>0.33056709311713933</v>
      </c>
    </row>
    <row r="58" spans="2:11" x14ac:dyDescent="0.25">
      <c r="B58" s="165" t="s">
        <v>108</v>
      </c>
      <c r="C58" s="166">
        <v>17782</v>
      </c>
      <c r="D58" s="166">
        <v>21363</v>
      </c>
      <c r="E58" s="166">
        <v>6608</v>
      </c>
      <c r="F58" s="166">
        <v>13573</v>
      </c>
      <c r="G58" s="166">
        <v>19045</v>
      </c>
      <c r="H58" s="167">
        <f t="shared" si="47"/>
        <v>0.40315331908936858</v>
      </c>
      <c r="I58" s="166">
        <f t="shared" si="48"/>
        <v>5472</v>
      </c>
      <c r="J58" s="167">
        <f t="shared" si="49"/>
        <v>1.09268571974161E-3</v>
      </c>
      <c r="K58" s="167">
        <f t="shared" ref="K58" si="68">G58/G58</f>
        <v>1</v>
      </c>
    </row>
    <row r="59" spans="2:11" x14ac:dyDescent="0.25">
      <c r="B59" s="40" t="s">
        <v>100</v>
      </c>
      <c r="C59" s="41">
        <v>10440</v>
      </c>
      <c r="D59" s="41">
        <v>11170</v>
      </c>
      <c r="E59" s="41">
        <v>3724</v>
      </c>
      <c r="F59" s="41">
        <v>8615</v>
      </c>
      <c r="G59" s="41">
        <v>11094</v>
      </c>
      <c r="H59" s="42">
        <f t="shared" si="47"/>
        <v>0.28775391758560653</v>
      </c>
      <c r="I59" s="41">
        <f t="shared" si="48"/>
        <v>2479</v>
      </c>
      <c r="J59" s="42">
        <f t="shared" si="49"/>
        <v>6.9354508771634639E-4</v>
      </c>
      <c r="K59" s="42">
        <f t="shared" ref="K59" si="69">G59/G58</f>
        <v>0.58251509582567607</v>
      </c>
    </row>
    <row r="60" spans="2:11" x14ac:dyDescent="0.25">
      <c r="B60" s="170" t="s">
        <v>101</v>
      </c>
      <c r="C60" s="171">
        <v>7342</v>
      </c>
      <c r="D60" s="171">
        <v>10193</v>
      </c>
      <c r="E60" s="171">
        <v>2884</v>
      </c>
      <c r="F60" s="171">
        <v>4958</v>
      </c>
      <c r="G60" s="171">
        <v>7951</v>
      </c>
      <c r="H60" s="172">
        <f t="shared" si="47"/>
        <v>0.60367083501411867</v>
      </c>
      <c r="I60" s="171">
        <f t="shared" si="48"/>
        <v>2993</v>
      </c>
      <c r="J60" s="172">
        <f t="shared" si="49"/>
        <v>3.9914063202526354E-4</v>
      </c>
      <c r="K60" s="172">
        <f t="shared" ref="K60" si="70">G60/G58</f>
        <v>0.41748490417432399</v>
      </c>
    </row>
    <row r="61" spans="2:11" x14ac:dyDescent="0.25">
      <c r="B61" s="44"/>
      <c r="C61" s="45"/>
      <c r="D61" s="45"/>
      <c r="E61" s="45"/>
      <c r="F61" s="45"/>
      <c r="G61" s="46"/>
      <c r="H61" s="47"/>
      <c r="I61" s="45"/>
      <c r="J61" s="45"/>
      <c r="K61" s="47"/>
    </row>
    <row r="62" spans="2:11" x14ac:dyDescent="0.25">
      <c r="B62" s="49" t="s">
        <v>109</v>
      </c>
      <c r="C62" s="49"/>
      <c r="D62" s="49"/>
      <c r="E62" s="49"/>
      <c r="F62" s="49"/>
      <c r="G62" s="49"/>
      <c r="H62" s="49"/>
      <c r="I62" s="49"/>
      <c r="J62" s="49"/>
      <c r="K62" s="49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7B5EC-B1F5-4AEE-9652-4C18473C8E63}">
  <dimension ref="B1:M62"/>
  <sheetViews>
    <sheetView showGridLines="0" workbookViewId="0"/>
  </sheetViews>
  <sheetFormatPr baseColWidth="10" defaultColWidth="11.42578125" defaultRowHeight="15" x14ac:dyDescent="0.25"/>
  <cols>
    <col min="1" max="1" width="15.5703125" customWidth="1"/>
    <col min="2" max="2" width="16.5703125" customWidth="1"/>
    <col min="9" max="9" width="13.42578125" bestFit="1" customWidth="1"/>
    <col min="10" max="10" width="13.42578125" customWidth="1"/>
  </cols>
  <sheetData>
    <row r="1" spans="2:13" ht="42.75" customHeight="1" x14ac:dyDescent="0.35">
      <c r="B1" s="157"/>
    </row>
    <row r="3" spans="2:13" ht="21.75" customHeight="1" thickBot="1" x14ac:dyDescent="0.3">
      <c r="B3" s="52" t="s">
        <v>286</v>
      </c>
      <c r="C3" s="52"/>
      <c r="D3" s="52"/>
      <c r="E3" s="52"/>
      <c r="F3" s="52"/>
      <c r="G3" s="52"/>
      <c r="H3" s="52"/>
      <c r="I3" s="52"/>
      <c r="J3" s="52"/>
      <c r="K3" s="52"/>
    </row>
    <row r="4" spans="2:13" ht="21.75" thickBot="1" x14ac:dyDescent="0.3"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2:13" ht="60.75" thickBot="1" x14ac:dyDescent="0.3">
      <c r="B5" s="16"/>
      <c r="C5" s="57" t="s">
        <v>536</v>
      </c>
      <c r="D5" s="57" t="s">
        <v>537</v>
      </c>
      <c r="E5" s="57" t="s">
        <v>538</v>
      </c>
      <c r="F5" s="57" t="s">
        <v>539</v>
      </c>
      <c r="G5" s="57" t="s">
        <v>540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56" t="str">
        <f>CONCATENATE("cuota ",G5)</f>
        <v>cuota verano julio-septiembre 2023</v>
      </c>
      <c r="K5" s="56" t="str">
        <f>CONCATENATE("cuota/ total isla ",RIGHT(G5,2))</f>
        <v>cuota/ total isla 23</v>
      </c>
    </row>
    <row r="6" spans="2:13" ht="15.75" x14ac:dyDescent="0.25">
      <c r="B6" s="158" t="s">
        <v>99</v>
      </c>
      <c r="C6" s="159">
        <v>3489184</v>
      </c>
      <c r="D6" s="159">
        <v>993415</v>
      </c>
      <c r="E6" s="159">
        <v>2256598</v>
      </c>
      <c r="F6" s="159">
        <v>3432090</v>
      </c>
      <c r="G6" s="159">
        <v>3555517</v>
      </c>
      <c r="H6" s="160">
        <f>G6/F6-1</f>
        <v>3.5962635012485089E-2</v>
      </c>
      <c r="I6" s="159">
        <f>G6-F6</f>
        <v>123427</v>
      </c>
      <c r="J6" s="161">
        <f>F6/$G$6</f>
        <v>0.96528577981767494</v>
      </c>
      <c r="K6" s="161">
        <f>G6/G6</f>
        <v>1</v>
      </c>
    </row>
    <row r="7" spans="2:13" ht="15.75" x14ac:dyDescent="0.25">
      <c r="B7" s="32" t="s">
        <v>100</v>
      </c>
      <c r="C7" s="33">
        <v>2498917</v>
      </c>
      <c r="D7" s="33">
        <v>747986</v>
      </c>
      <c r="E7" s="33">
        <v>1786064</v>
      </c>
      <c r="F7" s="33">
        <v>2689863</v>
      </c>
      <c r="G7" s="33">
        <v>2756450</v>
      </c>
      <c r="H7" s="34">
        <f t="shared" ref="H7:H29" si="0">G7/F7-1</f>
        <v>2.4754792344442889E-2</v>
      </c>
      <c r="I7" s="33">
        <f t="shared" ref="I7:I29" si="1">G7-F7</f>
        <v>66587</v>
      </c>
      <c r="J7" s="34">
        <f t="shared" ref="J7:J29" si="2">F7/$G$6</f>
        <v>0.75653217239574444</v>
      </c>
      <c r="K7" s="34">
        <f>G7/G6</f>
        <v>0.77525996922529128</v>
      </c>
    </row>
    <row r="8" spans="2:13" ht="15.75" x14ac:dyDescent="0.25">
      <c r="B8" s="32" t="s">
        <v>101</v>
      </c>
      <c r="C8" s="33">
        <v>990267</v>
      </c>
      <c r="D8" s="33">
        <v>245429</v>
      </c>
      <c r="E8" s="33">
        <v>470534</v>
      </c>
      <c r="F8" s="33">
        <v>742227</v>
      </c>
      <c r="G8" s="33">
        <v>799067</v>
      </c>
      <c r="H8" s="34">
        <f t="shared" si="0"/>
        <v>7.6580345366040303E-2</v>
      </c>
      <c r="I8" s="33">
        <f t="shared" si="1"/>
        <v>56840</v>
      </c>
      <c r="J8" s="34">
        <f t="shared" si="2"/>
        <v>0.20875360742193047</v>
      </c>
      <c r="K8" s="34">
        <f>G8/G6</f>
        <v>0.22474003077470872</v>
      </c>
    </row>
    <row r="9" spans="2:13" x14ac:dyDescent="0.25">
      <c r="B9" s="165" t="s">
        <v>102</v>
      </c>
      <c r="C9" s="166">
        <v>1255761</v>
      </c>
      <c r="D9" s="166">
        <v>358149</v>
      </c>
      <c r="E9" s="166">
        <v>791183</v>
      </c>
      <c r="F9" s="166">
        <v>1288684</v>
      </c>
      <c r="G9" s="166">
        <v>1325735</v>
      </c>
      <c r="H9" s="167">
        <f t="shared" si="0"/>
        <v>2.8751035940540959E-2</v>
      </c>
      <c r="I9" s="166">
        <f t="shared" si="1"/>
        <v>37051</v>
      </c>
      <c r="J9" s="167">
        <f t="shared" si="2"/>
        <v>0.36244630527712285</v>
      </c>
      <c r="K9" s="167">
        <f t="shared" ref="K9" si="3">G9/G9</f>
        <v>1</v>
      </c>
    </row>
    <row r="10" spans="2:13" x14ac:dyDescent="0.25">
      <c r="B10" s="40" t="s">
        <v>100</v>
      </c>
      <c r="C10" s="41">
        <v>921924</v>
      </c>
      <c r="D10" s="41">
        <v>277723</v>
      </c>
      <c r="E10" s="41">
        <v>637780</v>
      </c>
      <c r="F10" s="41">
        <v>1015046</v>
      </c>
      <c r="G10" s="41">
        <v>1039769</v>
      </c>
      <c r="H10" s="42">
        <f t="shared" si="0"/>
        <v>2.435653162516771E-2</v>
      </c>
      <c r="I10" s="41">
        <f t="shared" si="1"/>
        <v>24723</v>
      </c>
      <c r="J10" s="42">
        <f t="shared" si="2"/>
        <v>0.2854847832256181</v>
      </c>
      <c r="K10" s="42">
        <f t="shared" ref="K10" si="4">G10/G9</f>
        <v>0.78429625830199856</v>
      </c>
    </row>
    <row r="11" spans="2:13" x14ac:dyDescent="0.25">
      <c r="B11" s="170" t="s">
        <v>101</v>
      </c>
      <c r="C11" s="171">
        <v>333837</v>
      </c>
      <c r="D11" s="171">
        <v>80426</v>
      </c>
      <c r="E11" s="171">
        <v>153403</v>
      </c>
      <c r="F11" s="171">
        <v>273638</v>
      </c>
      <c r="G11" s="171">
        <v>285966</v>
      </c>
      <c r="H11" s="172">
        <f t="shared" si="0"/>
        <v>4.5052222279069465E-2</v>
      </c>
      <c r="I11" s="171">
        <f t="shared" si="1"/>
        <v>12328</v>
      </c>
      <c r="J11" s="172">
        <f t="shared" si="2"/>
        <v>7.6961522051504749E-2</v>
      </c>
      <c r="K11" s="172">
        <f t="shared" ref="K11" si="5">G11/G9</f>
        <v>0.21570374169800149</v>
      </c>
    </row>
    <row r="12" spans="2:13" x14ac:dyDescent="0.25">
      <c r="B12" s="165" t="s">
        <v>103</v>
      </c>
      <c r="C12" s="166">
        <v>1010311</v>
      </c>
      <c r="D12" s="166">
        <v>297158</v>
      </c>
      <c r="E12" s="166">
        <v>641644</v>
      </c>
      <c r="F12" s="166">
        <v>899384</v>
      </c>
      <c r="G12" s="166">
        <v>988175</v>
      </c>
      <c r="H12" s="167">
        <f t="shared" si="0"/>
        <v>9.8724237922845015E-2</v>
      </c>
      <c r="I12" s="166">
        <f t="shared" si="1"/>
        <v>88791</v>
      </c>
      <c r="J12" s="167">
        <f t="shared" si="2"/>
        <v>0.25295449297528322</v>
      </c>
      <c r="K12" s="167">
        <f t="shared" ref="K12" si="6">G12/G12</f>
        <v>1</v>
      </c>
      <c r="M12" s="144"/>
    </row>
    <row r="13" spans="2:13" x14ac:dyDescent="0.25">
      <c r="B13" s="40" t="s">
        <v>100</v>
      </c>
      <c r="C13" s="41">
        <v>658324</v>
      </c>
      <c r="D13" s="41">
        <v>220503</v>
      </c>
      <c r="E13" s="41">
        <v>507738</v>
      </c>
      <c r="F13" s="41">
        <v>697031</v>
      </c>
      <c r="G13" s="41">
        <v>741429</v>
      </c>
      <c r="H13" s="42">
        <f t="shared" si="0"/>
        <v>6.3695875793185586E-2</v>
      </c>
      <c r="I13" s="41">
        <f t="shared" si="1"/>
        <v>44398</v>
      </c>
      <c r="J13" s="42">
        <f t="shared" si="2"/>
        <v>0.19604209458146313</v>
      </c>
      <c r="K13" s="42">
        <f t="shared" ref="K13" si="7">G13/G12</f>
        <v>0.7503013130265388</v>
      </c>
    </row>
    <row r="14" spans="2:13" x14ac:dyDescent="0.25">
      <c r="B14" s="170" t="s">
        <v>101</v>
      </c>
      <c r="C14" s="171">
        <v>351987</v>
      </c>
      <c r="D14" s="171">
        <v>76655</v>
      </c>
      <c r="E14" s="171">
        <v>133906</v>
      </c>
      <c r="F14" s="171">
        <v>202353</v>
      </c>
      <c r="G14" s="171">
        <v>246746</v>
      </c>
      <c r="H14" s="172">
        <f t="shared" si="0"/>
        <v>0.21938394785350357</v>
      </c>
      <c r="I14" s="171">
        <f t="shared" si="1"/>
        <v>44393</v>
      </c>
      <c r="J14" s="172">
        <f t="shared" si="2"/>
        <v>5.6912398393820084E-2</v>
      </c>
      <c r="K14" s="172">
        <f t="shared" ref="K14" si="8">G14/G12</f>
        <v>0.24969868697346118</v>
      </c>
    </row>
    <row r="15" spans="2:13" x14ac:dyDescent="0.25">
      <c r="B15" s="165" t="s">
        <v>104</v>
      </c>
      <c r="C15" s="166">
        <v>619912</v>
      </c>
      <c r="D15" s="166">
        <v>141918</v>
      </c>
      <c r="E15" s="166">
        <v>368284</v>
      </c>
      <c r="F15" s="166">
        <v>614237</v>
      </c>
      <c r="G15" s="166">
        <v>634273</v>
      </c>
      <c r="H15" s="167">
        <f t="shared" si="0"/>
        <v>3.2619330974851701E-2</v>
      </c>
      <c r="I15" s="166">
        <f t="shared" si="1"/>
        <v>20036</v>
      </c>
      <c r="J15" s="167">
        <f t="shared" si="2"/>
        <v>0.17275602957319569</v>
      </c>
      <c r="K15" s="167">
        <f t="shared" ref="K15" si="9">G15/G15</f>
        <v>1</v>
      </c>
    </row>
    <row r="16" spans="2:13" x14ac:dyDescent="0.25">
      <c r="B16" s="40" t="s">
        <v>100</v>
      </c>
      <c r="C16" s="41">
        <v>426077</v>
      </c>
      <c r="D16" s="41">
        <v>100919</v>
      </c>
      <c r="E16" s="41">
        <v>263640</v>
      </c>
      <c r="F16" s="41">
        <v>441515</v>
      </c>
      <c r="G16" s="41">
        <v>450172</v>
      </c>
      <c r="H16" s="42">
        <f t="shared" si="0"/>
        <v>1.9607487854319761E-2</v>
      </c>
      <c r="I16" s="41">
        <f t="shared" si="1"/>
        <v>8657</v>
      </c>
      <c r="J16" s="42">
        <f t="shared" si="2"/>
        <v>0.12417744029911824</v>
      </c>
      <c r="K16" s="42">
        <f t="shared" ref="K16" si="10">G16/G15</f>
        <v>0.70974485749826965</v>
      </c>
    </row>
    <row r="17" spans="2:11" x14ac:dyDescent="0.25">
      <c r="B17" s="170" t="s">
        <v>101</v>
      </c>
      <c r="C17" s="171">
        <v>193835</v>
      </c>
      <c r="D17" s="171">
        <v>40999</v>
      </c>
      <c r="E17" s="171">
        <v>104644</v>
      </c>
      <c r="F17" s="171">
        <v>172722</v>
      </c>
      <c r="G17" s="171">
        <v>184101</v>
      </c>
      <c r="H17" s="172">
        <f t="shared" si="0"/>
        <v>6.588043213950745E-2</v>
      </c>
      <c r="I17" s="171">
        <f t="shared" si="1"/>
        <v>11379</v>
      </c>
      <c r="J17" s="172">
        <f t="shared" si="2"/>
        <v>4.857858927407744E-2</v>
      </c>
      <c r="K17" s="172">
        <f t="shared" ref="K17" si="11">G17/G15</f>
        <v>0.29025514250173035</v>
      </c>
    </row>
    <row r="18" spans="2:11" x14ac:dyDescent="0.25">
      <c r="B18" s="165" t="s">
        <v>105</v>
      </c>
      <c r="C18" s="166">
        <v>485460</v>
      </c>
      <c r="D18" s="166">
        <v>150306</v>
      </c>
      <c r="E18" s="166">
        <v>376591</v>
      </c>
      <c r="F18" s="166">
        <v>539075</v>
      </c>
      <c r="G18" s="166">
        <v>523716</v>
      </c>
      <c r="H18" s="167">
        <f t="shared" si="0"/>
        <v>-2.8491397300932197E-2</v>
      </c>
      <c r="I18" s="166">
        <f t="shared" si="1"/>
        <v>-15359</v>
      </c>
      <c r="J18" s="167">
        <f t="shared" si="2"/>
        <v>0.15161648784129003</v>
      </c>
      <c r="K18" s="167">
        <f t="shared" ref="K18" si="12">G18/G18</f>
        <v>1</v>
      </c>
    </row>
    <row r="19" spans="2:11" x14ac:dyDescent="0.25">
      <c r="B19" s="40" t="s">
        <v>100</v>
      </c>
      <c r="C19" s="41">
        <v>416190</v>
      </c>
      <c r="D19" s="41">
        <v>123450</v>
      </c>
      <c r="E19" s="41">
        <v>324369</v>
      </c>
      <c r="F19" s="41">
        <v>474449</v>
      </c>
      <c r="G19" s="41">
        <v>467975</v>
      </c>
      <c r="H19" s="42">
        <f t="shared" si="0"/>
        <v>-1.364530223480287E-2</v>
      </c>
      <c r="I19" s="41">
        <f t="shared" si="1"/>
        <v>-6474</v>
      </c>
      <c r="J19" s="42">
        <f t="shared" si="2"/>
        <v>0.13344022824247501</v>
      </c>
      <c r="K19" s="42">
        <f t="shared" ref="K19" si="13">G19/G18</f>
        <v>0.89356636039380122</v>
      </c>
    </row>
    <row r="20" spans="2:11" x14ac:dyDescent="0.25">
      <c r="B20" s="170" t="s">
        <v>101</v>
      </c>
      <c r="C20" s="171">
        <v>69270</v>
      </c>
      <c r="D20" s="171">
        <v>26856</v>
      </c>
      <c r="E20" s="171">
        <v>52222</v>
      </c>
      <c r="F20" s="171">
        <v>64626</v>
      </c>
      <c r="G20" s="171">
        <v>55741</v>
      </c>
      <c r="H20" s="172">
        <f t="shared" si="0"/>
        <v>-0.13748336582799492</v>
      </c>
      <c r="I20" s="171">
        <f t="shared" si="1"/>
        <v>-8885</v>
      </c>
      <c r="J20" s="172">
        <f t="shared" si="2"/>
        <v>1.8176259598815026E-2</v>
      </c>
      <c r="K20" s="172">
        <f t="shared" ref="K20" si="14">G20/G18</f>
        <v>0.10643363960619878</v>
      </c>
    </row>
    <row r="21" spans="2:11" x14ac:dyDescent="0.25">
      <c r="B21" s="165" t="s">
        <v>106</v>
      </c>
      <c r="C21" s="166">
        <v>60935</v>
      </c>
      <c r="D21" s="166">
        <v>18519</v>
      </c>
      <c r="E21" s="166">
        <v>37523</v>
      </c>
      <c r="F21" s="166">
        <v>50175</v>
      </c>
      <c r="G21" s="166">
        <v>42952</v>
      </c>
      <c r="H21" s="167">
        <f t="shared" si="0"/>
        <v>-0.14395615346287993</v>
      </c>
      <c r="I21" s="166">
        <f t="shared" si="1"/>
        <v>-7223</v>
      </c>
      <c r="J21" s="167">
        <f t="shared" si="2"/>
        <v>1.4111871775609566E-2</v>
      </c>
      <c r="K21" s="167">
        <f t="shared" ref="K21" si="15">G21/G21</f>
        <v>1</v>
      </c>
    </row>
    <row r="22" spans="2:11" x14ac:dyDescent="0.25">
      <c r="B22" s="40" t="s">
        <v>100</v>
      </c>
      <c r="C22" s="41">
        <v>42921</v>
      </c>
      <c r="D22" s="41">
        <v>11330</v>
      </c>
      <c r="E22" s="41">
        <v>26127</v>
      </c>
      <c r="F22" s="41">
        <v>35111</v>
      </c>
      <c r="G22" s="41">
        <v>29860</v>
      </c>
      <c r="H22" s="42">
        <f t="shared" si="0"/>
        <v>-0.14955427074136307</v>
      </c>
      <c r="I22" s="41">
        <f t="shared" si="1"/>
        <v>-5251</v>
      </c>
      <c r="J22" s="42">
        <f t="shared" si="2"/>
        <v>9.8750758328535627E-3</v>
      </c>
      <c r="K22" s="42">
        <f t="shared" ref="K22" si="16">G22/G21</f>
        <v>0.695194635872602</v>
      </c>
    </row>
    <row r="23" spans="2:11" x14ac:dyDescent="0.25">
      <c r="B23" s="170" t="s">
        <v>101</v>
      </c>
      <c r="C23" s="171">
        <v>18014</v>
      </c>
      <c r="D23" s="171">
        <v>7189</v>
      </c>
      <c r="E23" s="171">
        <v>11396</v>
      </c>
      <c r="F23" s="171">
        <v>15064</v>
      </c>
      <c r="G23" s="171">
        <v>13092</v>
      </c>
      <c r="H23" s="172">
        <f t="shared" si="0"/>
        <v>-0.1309081253319172</v>
      </c>
      <c r="I23" s="171">
        <f t="shared" si="1"/>
        <v>-1972</v>
      </c>
      <c r="J23" s="172">
        <f t="shared" si="2"/>
        <v>4.2367959427560041E-3</v>
      </c>
      <c r="K23" s="172">
        <f t="shared" ref="K23" si="17">G23/G21</f>
        <v>0.304805364127398</v>
      </c>
    </row>
    <row r="24" spans="2:11" x14ac:dyDescent="0.25">
      <c r="B24" s="165" t="s">
        <v>107</v>
      </c>
      <c r="C24" s="166">
        <v>48532</v>
      </c>
      <c r="D24" s="166">
        <v>25391</v>
      </c>
      <c r="E24" s="166">
        <v>36632</v>
      </c>
      <c r="F24" s="166">
        <v>33830</v>
      </c>
      <c r="G24" s="166">
        <v>35154</v>
      </c>
      <c r="H24" s="167">
        <f t="shared" si="0"/>
        <v>3.9136860774460436E-2</v>
      </c>
      <c r="I24" s="166">
        <f t="shared" si="1"/>
        <v>1324</v>
      </c>
      <c r="J24" s="167">
        <f t="shared" si="2"/>
        <v>9.5147906760113931E-3</v>
      </c>
      <c r="K24" s="167">
        <f t="shared" ref="K24" si="18">G24/G24</f>
        <v>1</v>
      </c>
    </row>
    <row r="25" spans="2:11" x14ac:dyDescent="0.25">
      <c r="B25" s="40" t="s">
        <v>100</v>
      </c>
      <c r="C25" s="41">
        <v>30036</v>
      </c>
      <c r="D25" s="41">
        <v>13175</v>
      </c>
      <c r="E25" s="41">
        <v>23329</v>
      </c>
      <c r="F25" s="41">
        <v>22619</v>
      </c>
      <c r="G25" s="41">
        <v>23048</v>
      </c>
      <c r="H25" s="42">
        <f t="shared" si="0"/>
        <v>1.896635571864369E-2</v>
      </c>
      <c r="I25" s="41">
        <f t="shared" si="1"/>
        <v>429</v>
      </c>
      <c r="J25" s="42">
        <f t="shared" si="2"/>
        <v>6.3616627342802752E-3</v>
      </c>
      <c r="K25" s="42">
        <f t="shared" ref="K25" si="19">G25/G24</f>
        <v>0.65562951584456963</v>
      </c>
    </row>
    <row r="26" spans="2:11" x14ac:dyDescent="0.25">
      <c r="B26" s="170" t="s">
        <v>101</v>
      </c>
      <c r="C26" s="171">
        <v>18496</v>
      </c>
      <c r="D26" s="171">
        <v>12216</v>
      </c>
      <c r="E26" s="171">
        <v>13303</v>
      </c>
      <c r="F26" s="171">
        <v>11211</v>
      </c>
      <c r="G26" s="171">
        <v>12106</v>
      </c>
      <c r="H26" s="172">
        <f t="shared" si="0"/>
        <v>7.9832307555079751E-2</v>
      </c>
      <c r="I26" s="171">
        <f t="shared" si="1"/>
        <v>895</v>
      </c>
      <c r="J26" s="172">
        <f t="shared" si="2"/>
        <v>3.1531279417311184E-3</v>
      </c>
      <c r="K26" s="172">
        <f t="shared" ref="K26" si="20">G26/G24</f>
        <v>0.34437048415543037</v>
      </c>
    </row>
    <row r="27" spans="2:11" x14ac:dyDescent="0.25">
      <c r="B27" s="165" t="s">
        <v>108</v>
      </c>
      <c r="C27" s="166">
        <v>8273</v>
      </c>
      <c r="D27" s="166">
        <v>1974</v>
      </c>
      <c r="E27" s="166">
        <v>4741</v>
      </c>
      <c r="F27" s="166">
        <v>6705</v>
      </c>
      <c r="G27" s="166">
        <v>5512</v>
      </c>
      <c r="H27" s="167">
        <f t="shared" si="0"/>
        <v>-0.17792692020879941</v>
      </c>
      <c r="I27" s="166">
        <f t="shared" si="1"/>
        <v>-1193</v>
      </c>
      <c r="J27" s="167">
        <f t="shared" si="2"/>
        <v>1.8858016991621753E-3</v>
      </c>
      <c r="K27" s="167">
        <f t="shared" ref="K27" si="21">G27/G27</f>
        <v>1</v>
      </c>
    </row>
    <row r="28" spans="2:11" x14ac:dyDescent="0.25">
      <c r="B28" s="40" t="s">
        <v>100</v>
      </c>
      <c r="C28" s="41">
        <v>3445</v>
      </c>
      <c r="D28" s="41">
        <v>886</v>
      </c>
      <c r="E28" s="41">
        <v>3081</v>
      </c>
      <c r="F28" s="41">
        <v>4092</v>
      </c>
      <c r="G28" s="41">
        <v>4197</v>
      </c>
      <c r="H28" s="42">
        <f t="shared" si="0"/>
        <v>2.5659824046920798E-2</v>
      </c>
      <c r="I28" s="41">
        <f t="shared" si="1"/>
        <v>105</v>
      </c>
      <c r="J28" s="42">
        <f t="shared" si="2"/>
        <v>1.1508874799361106E-3</v>
      </c>
      <c r="K28" s="42">
        <f t="shared" ref="K28" si="22">G28/G27</f>
        <v>0.76142960812772131</v>
      </c>
    </row>
    <row r="29" spans="2:11" x14ac:dyDescent="0.25">
      <c r="B29" s="170" t="s">
        <v>101</v>
      </c>
      <c r="C29" s="171">
        <v>4828</v>
      </c>
      <c r="D29" s="171">
        <v>1088</v>
      </c>
      <c r="E29" s="171">
        <v>1660</v>
      </c>
      <c r="F29" s="171">
        <v>2613</v>
      </c>
      <c r="G29" s="171">
        <v>1315</v>
      </c>
      <c r="H29" s="172">
        <f t="shared" si="0"/>
        <v>-0.49674703406046694</v>
      </c>
      <c r="I29" s="171">
        <f t="shared" si="1"/>
        <v>-1298</v>
      </c>
      <c r="J29" s="172">
        <f t="shared" si="2"/>
        <v>7.3491421922606474E-4</v>
      </c>
      <c r="K29" s="172">
        <f t="shared" ref="K29" si="23">G29/G27</f>
        <v>0.23857039187227866</v>
      </c>
    </row>
    <row r="30" spans="2:11" ht="6.75" customHeight="1" x14ac:dyDescent="0.25">
      <c r="B30" s="44"/>
      <c r="C30" s="45"/>
      <c r="D30" s="45"/>
      <c r="E30" s="45"/>
      <c r="F30" s="45"/>
      <c r="G30" s="46"/>
      <c r="H30" s="47"/>
      <c r="I30" s="45"/>
      <c r="J30" s="45"/>
      <c r="K30" s="47"/>
    </row>
    <row r="31" spans="2:11" x14ac:dyDescent="0.25">
      <c r="B31" s="49" t="s">
        <v>109</v>
      </c>
      <c r="C31" s="49"/>
      <c r="D31" s="49"/>
      <c r="E31" s="49"/>
      <c r="F31" s="49"/>
      <c r="G31" s="49"/>
      <c r="H31" s="49"/>
      <c r="I31" s="49"/>
      <c r="J31" s="49"/>
      <c r="K31" s="49"/>
    </row>
    <row r="34" spans="2:11" ht="21.75" thickBot="1" x14ac:dyDescent="0.3">
      <c r="B34" s="52" t="s">
        <v>286</v>
      </c>
      <c r="C34" s="52"/>
      <c r="D34" s="52"/>
      <c r="E34" s="52"/>
      <c r="F34" s="52"/>
      <c r="G34" s="52"/>
      <c r="H34" s="52"/>
      <c r="I34" s="52"/>
      <c r="J34" s="52"/>
      <c r="K34" s="52"/>
    </row>
    <row r="35" spans="2:11" ht="21.75" thickBot="1" x14ac:dyDescent="0.3">
      <c r="B35" s="15"/>
      <c r="C35" s="15"/>
      <c r="D35" s="15"/>
      <c r="E35" s="15"/>
      <c r="F35" s="15"/>
      <c r="G35" s="15"/>
      <c r="H35" s="15"/>
      <c r="I35" s="15"/>
      <c r="J35" s="15"/>
      <c r="K35" s="15"/>
    </row>
    <row r="36" spans="2:11" ht="30.75" thickBot="1" x14ac:dyDescent="0.3">
      <c r="B36" s="16"/>
      <c r="C36" s="124">
        <v>2018</v>
      </c>
      <c r="D36" s="124">
        <v>2019</v>
      </c>
      <c r="E36" s="124">
        <v>2020</v>
      </c>
      <c r="F36" s="124">
        <v>2021</v>
      </c>
      <c r="G36" s="124">
        <v>2022</v>
      </c>
      <c r="H36" s="56" t="str">
        <f>CONCATENATE("var. ",RIGHT(G36,2),"/",RIGHT(F36,2))</f>
        <v>var. 22/21</v>
      </c>
      <c r="I36" s="56" t="str">
        <f>CONCATENATE("dif. ",RIGHT(G36,2),"/",RIGHT(F36,2))</f>
        <v>dif. 22/21</v>
      </c>
      <c r="J36" s="56" t="str">
        <f>CONCATENATE("cuota ",G36)</f>
        <v>cuota 2022</v>
      </c>
      <c r="K36" s="56" t="str">
        <f>CONCATENATE("cuota/ total isla ",RIGHT(G36,2))</f>
        <v>cuota/ total isla 22</v>
      </c>
    </row>
    <row r="37" spans="2:11" ht="15.75" x14ac:dyDescent="0.25">
      <c r="B37" s="158" t="s">
        <v>99</v>
      </c>
      <c r="C37" s="159">
        <v>13460559</v>
      </c>
      <c r="D37" s="159">
        <v>13140461</v>
      </c>
      <c r="E37" s="159">
        <v>4156146</v>
      </c>
      <c r="F37" s="159">
        <v>6295130</v>
      </c>
      <c r="G37" s="159">
        <v>12449338</v>
      </c>
      <c r="H37" s="160">
        <f>G37/F37-1</f>
        <v>0.97761412393389802</v>
      </c>
      <c r="I37" s="159">
        <f>G37-F37</f>
        <v>6154208</v>
      </c>
      <c r="J37" s="161">
        <f>F37/$G$6</f>
        <v>1.7705245116251729</v>
      </c>
      <c r="K37" s="161">
        <f>G37/G37</f>
        <v>1</v>
      </c>
    </row>
    <row r="38" spans="2:11" ht="15.75" x14ac:dyDescent="0.25">
      <c r="B38" s="32" t="s">
        <v>100</v>
      </c>
      <c r="C38" s="33">
        <v>9552891</v>
      </c>
      <c r="D38" s="33">
        <v>9498532</v>
      </c>
      <c r="E38" s="33">
        <v>3131398</v>
      </c>
      <c r="F38" s="33">
        <v>4969959</v>
      </c>
      <c r="G38" s="33">
        <v>9792630</v>
      </c>
      <c r="H38" s="34">
        <f t="shared" ref="H38:H60" si="24">G38/F38-1</f>
        <v>0.97036434304588837</v>
      </c>
      <c r="I38" s="33">
        <f t="shared" ref="I38:I60" si="25">G38-F38</f>
        <v>4822671</v>
      </c>
      <c r="J38" s="34">
        <f t="shared" ref="J38:J60" si="26">F38/$G$6</f>
        <v>1.3978161263186197</v>
      </c>
      <c r="K38" s="34">
        <f>G38/G37</f>
        <v>0.7865984520622703</v>
      </c>
    </row>
    <row r="39" spans="2:11" ht="15.75" x14ac:dyDescent="0.25">
      <c r="B39" s="32" t="s">
        <v>101</v>
      </c>
      <c r="C39" s="33">
        <v>3907668</v>
      </c>
      <c r="D39" s="33">
        <v>3641929</v>
      </c>
      <c r="E39" s="33">
        <v>1024748</v>
      </c>
      <c r="F39" s="33">
        <v>1325171</v>
      </c>
      <c r="G39" s="33">
        <v>2656708</v>
      </c>
      <c r="H39" s="34">
        <f t="shared" si="24"/>
        <v>1.0048039083257936</v>
      </c>
      <c r="I39" s="33">
        <f t="shared" si="25"/>
        <v>1331537</v>
      </c>
      <c r="J39" s="34">
        <f t="shared" si="26"/>
        <v>0.37270838530655315</v>
      </c>
      <c r="K39" s="34">
        <f>G39/G37</f>
        <v>0.2134015479377297</v>
      </c>
    </row>
    <row r="40" spans="2:11" x14ac:dyDescent="0.25">
      <c r="B40" s="165" t="s">
        <v>102</v>
      </c>
      <c r="C40" s="166">
        <v>4872456</v>
      </c>
      <c r="D40" s="166">
        <v>4831573</v>
      </c>
      <c r="E40" s="166">
        <v>1565303</v>
      </c>
      <c r="F40" s="166">
        <v>2335438</v>
      </c>
      <c r="G40" s="166">
        <v>4757683</v>
      </c>
      <c r="H40" s="167">
        <f t="shared" si="24"/>
        <v>1.0371694731352319</v>
      </c>
      <c r="I40" s="166">
        <f t="shared" si="25"/>
        <v>2422245</v>
      </c>
      <c r="J40" s="167">
        <f t="shared" si="26"/>
        <v>0.65684906020699663</v>
      </c>
      <c r="K40" s="167">
        <f t="shared" ref="K40" si="27">G40/G40</f>
        <v>1</v>
      </c>
    </row>
    <row r="41" spans="2:11" x14ac:dyDescent="0.25">
      <c r="B41" s="40" t="s">
        <v>100</v>
      </c>
      <c r="C41" s="41">
        <v>3534922</v>
      </c>
      <c r="D41" s="41">
        <v>3568188</v>
      </c>
      <c r="E41" s="41">
        <v>1200286</v>
      </c>
      <c r="F41" s="41">
        <v>1858031</v>
      </c>
      <c r="G41" s="41">
        <v>3776873</v>
      </c>
      <c r="H41" s="42">
        <f t="shared" si="24"/>
        <v>1.0327287327283559</v>
      </c>
      <c r="I41" s="41">
        <f t="shared" si="25"/>
        <v>1918842</v>
      </c>
      <c r="J41" s="42">
        <f t="shared" si="26"/>
        <v>0.52257688544310155</v>
      </c>
      <c r="K41" s="42">
        <f t="shared" ref="K41" si="28">G41/G40</f>
        <v>0.79384713105097582</v>
      </c>
    </row>
    <row r="42" spans="2:11" x14ac:dyDescent="0.25">
      <c r="B42" s="170" t="s">
        <v>101</v>
      </c>
      <c r="C42" s="171">
        <v>1337534</v>
      </c>
      <c r="D42" s="171">
        <v>1263385</v>
      </c>
      <c r="E42" s="171">
        <v>365017</v>
      </c>
      <c r="F42" s="171">
        <v>477407</v>
      </c>
      <c r="G42" s="171">
        <v>980810</v>
      </c>
      <c r="H42" s="172">
        <f t="shared" si="24"/>
        <v>1.0544524902232268</v>
      </c>
      <c r="I42" s="171">
        <f t="shared" si="25"/>
        <v>503403</v>
      </c>
      <c r="J42" s="172">
        <f t="shared" si="26"/>
        <v>0.13427217476389511</v>
      </c>
      <c r="K42" s="172">
        <f t="shared" ref="K42" si="29">G42/G40</f>
        <v>0.20615286894902413</v>
      </c>
    </row>
    <row r="43" spans="2:11" x14ac:dyDescent="0.25">
      <c r="B43" s="165" t="s">
        <v>103</v>
      </c>
      <c r="C43" s="166">
        <v>3847262</v>
      </c>
      <c r="D43" s="166">
        <v>3784870</v>
      </c>
      <c r="E43" s="166">
        <v>1235446</v>
      </c>
      <c r="F43" s="166">
        <v>1829409</v>
      </c>
      <c r="G43" s="166">
        <v>3316536</v>
      </c>
      <c r="H43" s="167">
        <f t="shared" si="24"/>
        <v>0.81290023171417647</v>
      </c>
      <c r="I43" s="166">
        <f t="shared" si="25"/>
        <v>1487127</v>
      </c>
      <c r="J43" s="167">
        <f t="shared" si="26"/>
        <v>0.51452686065064523</v>
      </c>
      <c r="K43" s="167">
        <f t="shared" ref="K43" si="30">G43/G43</f>
        <v>1</v>
      </c>
    </row>
    <row r="44" spans="2:11" x14ac:dyDescent="0.25">
      <c r="B44" s="40" t="s">
        <v>100</v>
      </c>
      <c r="C44" s="41">
        <v>2529801</v>
      </c>
      <c r="D44" s="41">
        <v>2530816</v>
      </c>
      <c r="E44" s="41">
        <v>906325</v>
      </c>
      <c r="F44" s="41">
        <v>1450034</v>
      </c>
      <c r="G44" s="41">
        <v>2591768</v>
      </c>
      <c r="H44" s="42">
        <f t="shared" si="24"/>
        <v>0.78738429581651181</v>
      </c>
      <c r="I44" s="41">
        <f t="shared" si="25"/>
        <v>1141734</v>
      </c>
      <c r="J44" s="42">
        <f t="shared" si="26"/>
        <v>0.4078264848684453</v>
      </c>
      <c r="K44" s="42">
        <f t="shared" ref="K44" si="31">G44/G43</f>
        <v>0.78146837543750469</v>
      </c>
    </row>
    <row r="45" spans="2:11" x14ac:dyDescent="0.25">
      <c r="B45" s="170" t="s">
        <v>101</v>
      </c>
      <c r="C45" s="171">
        <v>1317461</v>
      </c>
      <c r="D45" s="171">
        <v>1254054</v>
      </c>
      <c r="E45" s="171">
        <v>329121</v>
      </c>
      <c r="F45" s="171">
        <v>379375</v>
      </c>
      <c r="G45" s="171">
        <v>724768</v>
      </c>
      <c r="H45" s="172">
        <f t="shared" si="24"/>
        <v>0.91042635914332792</v>
      </c>
      <c r="I45" s="171">
        <f t="shared" si="25"/>
        <v>345393</v>
      </c>
      <c r="J45" s="172">
        <f t="shared" si="26"/>
        <v>0.10670037578219989</v>
      </c>
      <c r="K45" s="172">
        <f t="shared" ref="K45" si="32">G45/G43</f>
        <v>0.21853162456249534</v>
      </c>
    </row>
    <row r="46" spans="2:11" x14ac:dyDescent="0.25">
      <c r="B46" s="165" t="s">
        <v>104</v>
      </c>
      <c r="C46" s="166">
        <v>2399285</v>
      </c>
      <c r="D46" s="166">
        <v>2348180</v>
      </c>
      <c r="E46" s="166">
        <v>643160</v>
      </c>
      <c r="F46" s="166">
        <v>957523</v>
      </c>
      <c r="G46" s="166">
        <v>2251584</v>
      </c>
      <c r="H46" s="167">
        <f t="shared" si="24"/>
        <v>1.3514672754597017</v>
      </c>
      <c r="I46" s="166">
        <f t="shared" si="25"/>
        <v>1294061</v>
      </c>
      <c r="J46" s="167">
        <f t="shared" si="26"/>
        <v>0.26930626403980068</v>
      </c>
      <c r="K46" s="167">
        <f t="shared" ref="K46" si="33">G46/G46</f>
        <v>1</v>
      </c>
    </row>
    <row r="47" spans="2:11" x14ac:dyDescent="0.25">
      <c r="B47" s="40" t="s">
        <v>100</v>
      </c>
      <c r="C47" s="41">
        <v>1626855</v>
      </c>
      <c r="D47" s="41">
        <v>1620820</v>
      </c>
      <c r="E47" s="41">
        <v>447841</v>
      </c>
      <c r="F47" s="41">
        <v>685922</v>
      </c>
      <c r="G47" s="41">
        <v>1611189</v>
      </c>
      <c r="H47" s="42">
        <f t="shared" si="24"/>
        <v>1.3489390921999878</v>
      </c>
      <c r="I47" s="41">
        <f t="shared" si="25"/>
        <v>925267</v>
      </c>
      <c r="J47" s="42">
        <f t="shared" si="26"/>
        <v>0.19291765445081546</v>
      </c>
      <c r="K47" s="42">
        <f t="shared" ref="K47" si="34">G47/G46</f>
        <v>0.715580231517012</v>
      </c>
    </row>
    <row r="48" spans="2:11" x14ac:dyDescent="0.25">
      <c r="B48" s="170" t="s">
        <v>101</v>
      </c>
      <c r="C48" s="171">
        <v>772430</v>
      </c>
      <c r="D48" s="171">
        <v>727360</v>
      </c>
      <c r="E48" s="171">
        <v>195319</v>
      </c>
      <c r="F48" s="171">
        <v>271601</v>
      </c>
      <c r="G48" s="171">
        <v>640395</v>
      </c>
      <c r="H48" s="172">
        <f t="shared" si="24"/>
        <v>1.357852143401534</v>
      </c>
      <c r="I48" s="171">
        <f t="shared" si="25"/>
        <v>368794</v>
      </c>
      <c r="J48" s="172">
        <f t="shared" si="26"/>
        <v>7.6388609588985232E-2</v>
      </c>
      <c r="K48" s="172">
        <f t="shared" ref="K48" si="35">G48/G46</f>
        <v>0.284419768482988</v>
      </c>
    </row>
    <row r="49" spans="2:11" x14ac:dyDescent="0.25">
      <c r="B49" s="165" t="s">
        <v>105</v>
      </c>
      <c r="C49" s="166">
        <v>1903505</v>
      </c>
      <c r="D49" s="166">
        <v>1754941</v>
      </c>
      <c r="E49" s="166">
        <v>558351</v>
      </c>
      <c r="F49" s="166">
        <v>964380</v>
      </c>
      <c r="G49" s="166">
        <v>1824210</v>
      </c>
      <c r="H49" s="167">
        <f t="shared" si="24"/>
        <v>0.89158837802525981</v>
      </c>
      <c r="I49" s="166">
        <f t="shared" si="25"/>
        <v>859830</v>
      </c>
      <c r="J49" s="167">
        <f t="shared" si="26"/>
        <v>0.2712348162025382</v>
      </c>
      <c r="K49" s="167">
        <f t="shared" ref="K49" si="36">G49/G49</f>
        <v>1</v>
      </c>
    </row>
    <row r="50" spans="2:11" x14ac:dyDescent="0.25">
      <c r="B50" s="40" t="s">
        <v>100</v>
      </c>
      <c r="C50" s="41">
        <v>1574972</v>
      </c>
      <c r="D50" s="41">
        <v>1495829</v>
      </c>
      <c r="E50" s="41">
        <v>478960</v>
      </c>
      <c r="F50" s="41">
        <v>840731</v>
      </c>
      <c r="G50" s="41">
        <v>1610981</v>
      </c>
      <c r="H50" s="42">
        <f t="shared" si="24"/>
        <v>0.9161670022872952</v>
      </c>
      <c r="I50" s="41">
        <f t="shared" si="25"/>
        <v>770250</v>
      </c>
      <c r="J50" s="42">
        <f t="shared" si="26"/>
        <v>0.23645815784314911</v>
      </c>
      <c r="K50" s="42">
        <f t="shared" ref="K50" si="37">G50/G49</f>
        <v>0.88311159351171187</v>
      </c>
    </row>
    <row r="51" spans="2:11" x14ac:dyDescent="0.25">
      <c r="B51" s="170" t="s">
        <v>101</v>
      </c>
      <c r="C51" s="171">
        <v>328533</v>
      </c>
      <c r="D51" s="171">
        <v>259112</v>
      </c>
      <c r="E51" s="171">
        <v>79391</v>
      </c>
      <c r="F51" s="171">
        <v>123649</v>
      </c>
      <c r="G51" s="171">
        <v>213229</v>
      </c>
      <c r="H51" s="172">
        <f t="shared" si="24"/>
        <v>0.72447007254405626</v>
      </c>
      <c r="I51" s="171">
        <f t="shared" si="25"/>
        <v>89580</v>
      </c>
      <c r="J51" s="172">
        <f t="shared" si="26"/>
        <v>3.4776658359389083E-2</v>
      </c>
      <c r="K51" s="172">
        <f t="shared" ref="K51" si="38">G51/G49</f>
        <v>0.11688840648828808</v>
      </c>
    </row>
    <row r="52" spans="2:11" x14ac:dyDescent="0.25">
      <c r="B52" s="165" t="s">
        <v>106</v>
      </c>
      <c r="C52" s="166">
        <v>240107</v>
      </c>
      <c r="D52" s="166">
        <v>226489</v>
      </c>
      <c r="E52" s="166">
        <v>74438</v>
      </c>
      <c r="F52" s="166">
        <v>99955</v>
      </c>
      <c r="G52" s="166">
        <v>160141</v>
      </c>
      <c r="H52" s="167">
        <f t="shared" si="24"/>
        <v>0.60213095893151913</v>
      </c>
      <c r="I52" s="166">
        <f t="shared" si="25"/>
        <v>60186</v>
      </c>
      <c r="J52" s="167">
        <f t="shared" si="26"/>
        <v>2.8112648596533219E-2</v>
      </c>
      <c r="K52" s="167">
        <f t="shared" ref="K52" si="39">G52/G52</f>
        <v>1</v>
      </c>
    </row>
    <row r="53" spans="2:11" x14ac:dyDescent="0.25">
      <c r="B53" s="40" t="s">
        <v>100</v>
      </c>
      <c r="C53" s="41">
        <v>167139</v>
      </c>
      <c r="D53" s="41">
        <v>164127</v>
      </c>
      <c r="E53" s="41">
        <v>52866</v>
      </c>
      <c r="F53" s="41">
        <v>64335</v>
      </c>
      <c r="G53" s="41">
        <v>110300</v>
      </c>
      <c r="H53" s="42">
        <f t="shared" si="24"/>
        <v>0.71446335587160958</v>
      </c>
      <c r="I53" s="41">
        <f t="shared" si="25"/>
        <v>45965</v>
      </c>
      <c r="J53" s="42">
        <f t="shared" si="26"/>
        <v>1.8094414961312238E-2</v>
      </c>
      <c r="K53" s="42">
        <f t="shared" ref="K53" si="40">G53/G52</f>
        <v>0.68876802317957297</v>
      </c>
    </row>
    <row r="54" spans="2:11" x14ac:dyDescent="0.25">
      <c r="B54" s="170" t="s">
        <v>101</v>
      </c>
      <c r="C54" s="171">
        <v>72968</v>
      </c>
      <c r="D54" s="171">
        <v>62362</v>
      </c>
      <c r="E54" s="171">
        <v>21572</v>
      </c>
      <c r="F54" s="171">
        <v>35620</v>
      </c>
      <c r="G54" s="171">
        <v>49841</v>
      </c>
      <c r="H54" s="172">
        <f t="shared" si="24"/>
        <v>0.39924199887703526</v>
      </c>
      <c r="I54" s="171">
        <f t="shared" si="25"/>
        <v>14221</v>
      </c>
      <c r="J54" s="172">
        <f t="shared" si="26"/>
        <v>1.0018233635220981E-2</v>
      </c>
      <c r="K54" s="172">
        <f t="shared" ref="K54" si="41">G54/G52</f>
        <v>0.31123197682042703</v>
      </c>
    </row>
    <row r="55" spans="2:11" x14ac:dyDescent="0.25">
      <c r="B55" s="165" t="s">
        <v>107</v>
      </c>
      <c r="C55" s="166">
        <v>180162</v>
      </c>
      <c r="D55" s="166">
        <v>173045</v>
      </c>
      <c r="E55" s="166">
        <v>72840</v>
      </c>
      <c r="F55" s="166">
        <v>94852</v>
      </c>
      <c r="G55" s="166">
        <v>120139</v>
      </c>
      <c r="H55" s="167">
        <f t="shared" si="24"/>
        <v>0.26659427318348583</v>
      </c>
      <c r="I55" s="166">
        <f t="shared" si="25"/>
        <v>25287</v>
      </c>
      <c r="J55" s="167">
        <f t="shared" si="26"/>
        <v>2.6677414283211135E-2</v>
      </c>
      <c r="K55" s="167">
        <f t="shared" ref="K55" si="42">G55/G55</f>
        <v>1</v>
      </c>
    </row>
    <row r="56" spans="2:11" x14ac:dyDescent="0.25">
      <c r="B56" s="40" t="s">
        <v>100</v>
      </c>
      <c r="C56" s="41">
        <v>108762</v>
      </c>
      <c r="D56" s="41">
        <v>107582</v>
      </c>
      <c r="E56" s="41">
        <v>41396</v>
      </c>
      <c r="F56" s="41">
        <v>62291</v>
      </c>
      <c r="G56" s="41">
        <v>80425</v>
      </c>
      <c r="H56" s="42">
        <f t="shared" si="24"/>
        <v>0.29111749690966593</v>
      </c>
      <c r="I56" s="41">
        <f t="shared" si="25"/>
        <v>18134</v>
      </c>
      <c r="J56" s="42">
        <f t="shared" si="26"/>
        <v>1.7519533727443855E-2</v>
      </c>
      <c r="K56" s="42">
        <f t="shared" ref="K56" si="43">G56/G55</f>
        <v>0.66943290688286072</v>
      </c>
    </row>
    <row r="57" spans="2:11" x14ac:dyDescent="0.25">
      <c r="B57" s="170" t="s">
        <v>101</v>
      </c>
      <c r="C57" s="171">
        <v>71400</v>
      </c>
      <c r="D57" s="171">
        <v>65463</v>
      </c>
      <c r="E57" s="171">
        <v>31444</v>
      </c>
      <c r="F57" s="171">
        <v>32561</v>
      </c>
      <c r="G57" s="171">
        <v>39714</v>
      </c>
      <c r="H57" s="172">
        <f t="shared" si="24"/>
        <v>0.2196799852584379</v>
      </c>
      <c r="I57" s="171">
        <f t="shared" si="25"/>
        <v>7153</v>
      </c>
      <c r="J57" s="172">
        <f t="shared" si="26"/>
        <v>9.1578805557672761E-3</v>
      </c>
      <c r="K57" s="172">
        <f t="shared" ref="K57" si="44">G57/G55</f>
        <v>0.33056709311713933</v>
      </c>
    </row>
    <row r="58" spans="2:11" x14ac:dyDescent="0.25">
      <c r="B58" s="165" t="s">
        <v>108</v>
      </c>
      <c r="C58" s="166">
        <v>17782</v>
      </c>
      <c r="D58" s="166">
        <v>21363</v>
      </c>
      <c r="E58" s="166">
        <v>6608</v>
      </c>
      <c r="F58" s="166">
        <v>13573</v>
      </c>
      <c r="G58" s="166">
        <v>19045</v>
      </c>
      <c r="H58" s="167">
        <f t="shared" si="24"/>
        <v>0.40315331908936858</v>
      </c>
      <c r="I58" s="166">
        <f t="shared" si="25"/>
        <v>5472</v>
      </c>
      <c r="J58" s="167">
        <f t="shared" si="26"/>
        <v>3.8174476454479055E-3</v>
      </c>
      <c r="K58" s="167">
        <f t="shared" ref="K58" si="45">G58/G58</f>
        <v>1</v>
      </c>
    </row>
    <row r="59" spans="2:11" x14ac:dyDescent="0.25">
      <c r="B59" s="40" t="s">
        <v>100</v>
      </c>
      <c r="C59" s="41">
        <v>10440</v>
      </c>
      <c r="D59" s="41">
        <v>11170</v>
      </c>
      <c r="E59" s="41">
        <v>3724</v>
      </c>
      <c r="F59" s="41">
        <v>8615</v>
      </c>
      <c r="G59" s="41">
        <v>11094</v>
      </c>
      <c r="H59" s="42">
        <f t="shared" si="24"/>
        <v>0.28775391758560653</v>
      </c>
      <c r="I59" s="41">
        <f t="shared" si="25"/>
        <v>2479</v>
      </c>
      <c r="J59" s="42">
        <f t="shared" si="26"/>
        <v>2.4229950243522952E-3</v>
      </c>
      <c r="K59" s="42">
        <f t="shared" ref="K59" si="46">G59/G58</f>
        <v>0.58251509582567607</v>
      </c>
    </row>
    <row r="60" spans="2:11" x14ac:dyDescent="0.25">
      <c r="B60" s="170" t="s">
        <v>101</v>
      </c>
      <c r="C60" s="171">
        <v>7342</v>
      </c>
      <c r="D60" s="171">
        <v>10193</v>
      </c>
      <c r="E60" s="171">
        <v>2884</v>
      </c>
      <c r="F60" s="171">
        <v>4958</v>
      </c>
      <c r="G60" s="171">
        <v>7951</v>
      </c>
      <c r="H60" s="172">
        <f t="shared" si="24"/>
        <v>0.60367083501411867</v>
      </c>
      <c r="I60" s="171">
        <f t="shared" si="25"/>
        <v>2993</v>
      </c>
      <c r="J60" s="172">
        <f t="shared" si="26"/>
        <v>1.3944526210956101E-3</v>
      </c>
      <c r="K60" s="172">
        <f t="shared" ref="K60" si="47">G60/G58</f>
        <v>0.41748490417432399</v>
      </c>
    </row>
    <row r="61" spans="2:11" x14ac:dyDescent="0.25">
      <c r="B61" s="44"/>
      <c r="C61" s="45"/>
      <c r="D61" s="45"/>
      <c r="E61" s="45"/>
      <c r="F61" s="45"/>
      <c r="G61" s="46"/>
      <c r="H61" s="47"/>
      <c r="I61" s="45"/>
      <c r="J61" s="45"/>
      <c r="K61" s="47"/>
    </row>
    <row r="62" spans="2:11" x14ac:dyDescent="0.25">
      <c r="B62" s="49" t="s">
        <v>109</v>
      </c>
      <c r="C62" s="49"/>
      <c r="D62" s="49"/>
      <c r="E62" s="49"/>
      <c r="F62" s="49"/>
      <c r="G62" s="49"/>
      <c r="H62" s="49"/>
      <c r="I62" s="49"/>
      <c r="J62" s="49"/>
      <c r="K62" s="49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EC491-DCF0-4B13-A502-02750B82610B}">
  <dimension ref="A1:W141"/>
  <sheetViews>
    <sheetView showGridLines="0" workbookViewId="0"/>
  </sheetViews>
  <sheetFormatPr baseColWidth="10" defaultRowHeight="15" x14ac:dyDescent="0.25"/>
  <cols>
    <col min="1" max="1" width="15.5703125" customWidth="1"/>
    <col min="2" max="5" width="16.5703125" customWidth="1"/>
    <col min="10" max="10" width="11.85546875" bestFit="1" customWidth="1"/>
    <col min="17" max="22" width="10.42578125" customWidth="1"/>
  </cols>
  <sheetData>
    <row r="1" spans="2:22" ht="42.75" customHeight="1" x14ac:dyDescent="0.25"/>
    <row r="2" spans="2:22" ht="23.25" x14ac:dyDescent="0.35">
      <c r="B2" s="157"/>
      <c r="C2" s="157"/>
      <c r="D2" s="157"/>
      <c r="E2" s="157"/>
    </row>
    <row r="3" spans="2:22" ht="40.5" customHeight="1" thickBot="1" x14ac:dyDescent="0.3">
      <c r="B3" s="52" t="s">
        <v>287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</row>
    <row r="4" spans="2:22" ht="8.25" customHeight="1" thickBot="1" x14ac:dyDescent="0.3">
      <c r="B4" s="53"/>
      <c r="C4" s="53"/>
      <c r="D4" s="53"/>
      <c r="E4" s="53"/>
      <c r="F4" s="53"/>
      <c r="G4" s="53"/>
      <c r="H4" s="53"/>
      <c r="I4" s="15"/>
      <c r="J4" s="53"/>
      <c r="K4" s="15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</row>
    <row r="5" spans="2:22" ht="75.75" thickBot="1" x14ac:dyDescent="0.3">
      <c r="B5" s="16"/>
      <c r="C5" s="55" t="s">
        <v>531</v>
      </c>
      <c r="D5" s="55" t="s">
        <v>532</v>
      </c>
      <c r="E5" s="55" t="s">
        <v>533</v>
      </c>
      <c r="F5" s="55" t="s">
        <v>534</v>
      </c>
      <c r="G5" s="55" t="s">
        <v>535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21" t="str">
        <f>CONCATENATE("var. ",RIGHT(G5,2),"/",RIGHT(C5,2))</f>
        <v>var. 23/19</v>
      </c>
      <c r="K5" s="21" t="str">
        <f>CONCATENATE("dif. ",RIGHT(G5,2),"/",RIGHT(C5,2))</f>
        <v>dif. 23/19</v>
      </c>
      <c r="L5" s="56" t="str">
        <f>CONCATENATE("cuota ",G5)</f>
        <v>cuota acumulado a noviembre 2023</v>
      </c>
      <c r="M5" s="56" t="str">
        <f>CONCATENATE("cuota/ total isla ",RIGHT(G5,2))</f>
        <v>cuota/ total isla 23</v>
      </c>
      <c r="N5" s="57" t="s">
        <v>526</v>
      </c>
      <c r="O5" s="57" t="s">
        <v>530</v>
      </c>
      <c r="P5" s="57" t="s">
        <v>527</v>
      </c>
      <c r="Q5" s="57" t="s">
        <v>528</v>
      </c>
      <c r="R5" s="57" t="s">
        <v>529</v>
      </c>
      <c r="S5" s="21" t="str">
        <f>CONCATENATE("var. ",RIGHT(R5,2),"/",RIGHT(Q5,2))</f>
        <v>var. 23/22</v>
      </c>
      <c r="T5" s="21" t="str">
        <f>CONCATENATE("dif. ",RIGHT(R5,2),"/",RIGHT(Q5,2))</f>
        <v>dif. 23/22</v>
      </c>
      <c r="U5" s="56" t="str">
        <f>CONCATENATE("cuota ",R5)</f>
        <v>cuota noviembre 2023</v>
      </c>
      <c r="V5" s="58" t="str">
        <f>CONCATENATE("cuota/ total isla ",RIGHT(R5,2))</f>
        <v>cuota/ total isla 23</v>
      </c>
    </row>
    <row r="6" spans="2:22" ht="15.75" x14ac:dyDescent="0.25">
      <c r="B6" s="158" t="s">
        <v>99</v>
      </c>
      <c r="C6" s="159">
        <v>12079902</v>
      </c>
      <c r="D6" s="159">
        <v>3931650</v>
      </c>
      <c r="E6" s="159">
        <v>5460228</v>
      </c>
      <c r="F6" s="159">
        <v>11342244</v>
      </c>
      <c r="G6" s="159">
        <v>12421687</v>
      </c>
      <c r="H6" s="160">
        <f>G6/F6-1</f>
        <v>9.5170144461713235E-2</v>
      </c>
      <c r="I6" s="159">
        <f>G6-F6</f>
        <v>1079443</v>
      </c>
      <c r="J6" s="160">
        <f>G6/C6-1</f>
        <v>2.8293689799801403E-2</v>
      </c>
      <c r="K6" s="159">
        <f>G6-C6</f>
        <v>341785</v>
      </c>
      <c r="L6" s="161">
        <f>G6/$G$6</f>
        <v>1</v>
      </c>
      <c r="M6" s="161">
        <f>G6/$G$6</f>
        <v>1</v>
      </c>
      <c r="N6" s="159">
        <v>1063548</v>
      </c>
      <c r="O6" s="159">
        <v>180023</v>
      </c>
      <c r="P6" s="159">
        <v>905713</v>
      </c>
      <c r="Q6" s="159">
        <v>1049400</v>
      </c>
      <c r="R6" s="159">
        <v>1130471</v>
      </c>
      <c r="S6" s="160">
        <f>R6/Q6-1</f>
        <v>7.725462168858388E-2</v>
      </c>
      <c r="T6" s="159">
        <f>R6-Q6</f>
        <v>81071</v>
      </c>
      <c r="U6" s="161">
        <f>R6/$R$6</f>
        <v>1</v>
      </c>
      <c r="V6" s="161">
        <f t="shared" ref="V6:V17" si="0">R6/$R$6</f>
        <v>1</v>
      </c>
    </row>
    <row r="7" spans="2:22" ht="15.75" x14ac:dyDescent="0.25">
      <c r="B7" s="174" t="s">
        <v>100</v>
      </c>
      <c r="C7" s="33">
        <v>8723381</v>
      </c>
      <c r="D7" s="33">
        <v>2952322</v>
      </c>
      <c r="E7" s="33">
        <v>4315722</v>
      </c>
      <c r="F7" s="33">
        <v>8926145</v>
      </c>
      <c r="G7" s="33">
        <v>9725966</v>
      </c>
      <c r="H7" s="34">
        <f t="shared" ref="H7:H8" si="1">G7/F7-1</f>
        <v>8.9604302865346597E-2</v>
      </c>
      <c r="I7" s="33">
        <f t="shared" ref="I7:I68" si="2">G7-F7</f>
        <v>799821</v>
      </c>
      <c r="J7" s="34">
        <f t="shared" ref="J7:J68" si="3">G7/C7-1</f>
        <v>0.11493078199840179</v>
      </c>
      <c r="K7" s="33">
        <f t="shared" ref="K7:K68" si="4">G7-C7</f>
        <v>1002585</v>
      </c>
      <c r="L7" s="34">
        <f t="shared" ref="L7:L68" si="5">G7/$G$6</f>
        <v>0.78298269792178787</v>
      </c>
      <c r="M7" s="34">
        <f t="shared" ref="M7:M17" si="6">G7/$G$6</f>
        <v>0.78298269792178787</v>
      </c>
      <c r="N7" s="33">
        <v>769638</v>
      </c>
      <c r="O7" s="33">
        <v>140658</v>
      </c>
      <c r="P7" s="33">
        <v>712039</v>
      </c>
      <c r="Q7" s="33">
        <v>821925</v>
      </c>
      <c r="R7" s="33">
        <v>884940</v>
      </c>
      <c r="S7" s="34">
        <f t="shared" ref="S7:S8" si="7">R7/Q7-1</f>
        <v>7.6667579158682386E-2</v>
      </c>
      <c r="T7" s="33">
        <f t="shared" ref="T7:T68" si="8">R7-Q7</f>
        <v>63015</v>
      </c>
      <c r="U7" s="34">
        <f t="shared" ref="U7:U68" si="9">R7/$R$6</f>
        <v>0.78280645854692421</v>
      </c>
      <c r="V7" s="34">
        <f t="shared" si="0"/>
        <v>0.78280645854692421</v>
      </c>
    </row>
    <row r="8" spans="2:22" x14ac:dyDescent="0.25">
      <c r="B8" s="72" t="s">
        <v>111</v>
      </c>
      <c r="C8" s="41">
        <v>1092794</v>
      </c>
      <c r="D8" s="41">
        <v>460738</v>
      </c>
      <c r="E8" s="41">
        <v>724729</v>
      </c>
      <c r="F8" s="41">
        <v>1399348</v>
      </c>
      <c r="G8" s="41">
        <v>1477439</v>
      </c>
      <c r="H8" s="42">
        <f t="shared" si="1"/>
        <v>5.5805275028084411E-2</v>
      </c>
      <c r="I8" s="41">
        <f t="shared" si="2"/>
        <v>78091</v>
      </c>
      <c r="J8" s="42">
        <f t="shared" si="3"/>
        <v>0.35198308189832672</v>
      </c>
      <c r="K8" s="41">
        <f t="shared" si="4"/>
        <v>384645</v>
      </c>
      <c r="L8" s="42">
        <f t="shared" si="5"/>
        <v>0.11894028564719107</v>
      </c>
      <c r="M8" s="42">
        <f t="shared" si="6"/>
        <v>0.11894028564719107</v>
      </c>
      <c r="N8" s="41">
        <v>98131</v>
      </c>
      <c r="O8" s="41">
        <v>28542</v>
      </c>
      <c r="P8" s="41">
        <v>109948</v>
      </c>
      <c r="Q8" s="41">
        <v>123197</v>
      </c>
      <c r="R8" s="41">
        <v>133115</v>
      </c>
      <c r="S8" s="42">
        <f t="shared" si="7"/>
        <v>8.0505207107316012E-2</v>
      </c>
      <c r="T8" s="41">
        <f t="shared" si="8"/>
        <v>9918</v>
      </c>
      <c r="U8" s="42">
        <f t="shared" si="9"/>
        <v>0.1177518043364226</v>
      </c>
      <c r="V8" s="42">
        <f t="shared" si="0"/>
        <v>0.1177518043364226</v>
      </c>
    </row>
    <row r="9" spans="2:22" x14ac:dyDescent="0.25">
      <c r="B9" s="72" t="s">
        <v>112</v>
      </c>
      <c r="C9" s="41">
        <v>5323682</v>
      </c>
      <c r="D9" s="41">
        <v>1798822</v>
      </c>
      <c r="E9" s="41">
        <v>2615037</v>
      </c>
      <c r="F9" s="41">
        <v>5487563</v>
      </c>
      <c r="G9" s="41">
        <v>6039680</v>
      </c>
      <c r="H9" s="42">
        <v>0.58358319365985878</v>
      </c>
      <c r="I9" s="41">
        <f t="shared" si="2"/>
        <v>552117</v>
      </c>
      <c r="J9" s="42">
        <f t="shared" si="3"/>
        <v>0.13449300690762511</v>
      </c>
      <c r="K9" s="41">
        <f t="shared" si="4"/>
        <v>715998</v>
      </c>
      <c r="L9" s="42">
        <f t="shared" si="5"/>
        <v>0.48622059145428476</v>
      </c>
      <c r="M9" s="42">
        <f t="shared" si="6"/>
        <v>0.48622059145428476</v>
      </c>
      <c r="N9" s="41">
        <v>469385</v>
      </c>
      <c r="O9" s="41">
        <v>77901</v>
      </c>
      <c r="P9" s="41">
        <v>434478</v>
      </c>
      <c r="Q9" s="41">
        <v>505931</v>
      </c>
      <c r="R9" s="41">
        <v>547599</v>
      </c>
      <c r="S9" s="42">
        <v>0.58358319365985878</v>
      </c>
      <c r="T9" s="41">
        <f t="shared" si="8"/>
        <v>41668</v>
      </c>
      <c r="U9" s="42">
        <f t="shared" si="9"/>
        <v>0.48439898060189074</v>
      </c>
      <c r="V9" s="42">
        <f t="shared" si="0"/>
        <v>0.48439898060189074</v>
      </c>
    </row>
    <row r="10" spans="2:22" x14ac:dyDescent="0.25">
      <c r="B10" s="72" t="s">
        <v>113</v>
      </c>
      <c r="C10" s="41">
        <v>1764968</v>
      </c>
      <c r="D10" s="41">
        <v>564846</v>
      </c>
      <c r="E10" s="41">
        <v>832151</v>
      </c>
      <c r="F10" s="41">
        <v>1705568</v>
      </c>
      <c r="G10" s="41">
        <v>1854905</v>
      </c>
      <c r="H10" s="42">
        <v>0.56006191245760584</v>
      </c>
      <c r="I10" s="41">
        <f t="shared" si="2"/>
        <v>149337</v>
      </c>
      <c r="J10" s="42">
        <f t="shared" si="3"/>
        <v>5.0956731226855068E-2</v>
      </c>
      <c r="K10" s="41">
        <f t="shared" si="4"/>
        <v>89937</v>
      </c>
      <c r="L10" s="42">
        <f t="shared" si="5"/>
        <v>0.1493279455520011</v>
      </c>
      <c r="M10" s="42">
        <f t="shared" si="6"/>
        <v>0.1493279455520011</v>
      </c>
      <c r="N10" s="41">
        <v>151389</v>
      </c>
      <c r="O10" s="41">
        <v>29347</v>
      </c>
      <c r="P10" s="41">
        <v>140367</v>
      </c>
      <c r="Q10" s="41">
        <v>158588</v>
      </c>
      <c r="R10" s="41">
        <v>169207</v>
      </c>
      <c r="S10" s="42">
        <v>0.56006191245760584</v>
      </c>
      <c r="T10" s="41">
        <f t="shared" si="8"/>
        <v>10619</v>
      </c>
      <c r="U10" s="42">
        <f t="shared" si="9"/>
        <v>0.14967831992151945</v>
      </c>
      <c r="V10" s="42">
        <f t="shared" si="0"/>
        <v>0.14967831992151945</v>
      </c>
    </row>
    <row r="11" spans="2:22" x14ac:dyDescent="0.25">
      <c r="B11" s="72" t="s">
        <v>114</v>
      </c>
      <c r="C11" s="41">
        <v>386382</v>
      </c>
      <c r="D11" s="41">
        <v>87638</v>
      </c>
      <c r="E11" s="41">
        <v>107932</v>
      </c>
      <c r="F11" s="41">
        <v>260373</v>
      </c>
      <c r="G11" s="41">
        <v>267058</v>
      </c>
      <c r="H11" s="42">
        <v>0.34049275208410767</v>
      </c>
      <c r="I11" s="41">
        <f t="shared" si="2"/>
        <v>6685</v>
      </c>
      <c r="J11" s="42">
        <f t="shared" si="3"/>
        <v>-0.3088239100165121</v>
      </c>
      <c r="K11" s="41">
        <f t="shared" si="4"/>
        <v>-119324</v>
      </c>
      <c r="L11" s="42">
        <f t="shared" si="5"/>
        <v>2.1499334188665356E-2</v>
      </c>
      <c r="M11" s="42">
        <f t="shared" si="6"/>
        <v>2.1499334188665356E-2</v>
      </c>
      <c r="N11" s="41">
        <v>32685</v>
      </c>
      <c r="O11" s="41">
        <v>2853</v>
      </c>
      <c r="P11" s="41">
        <v>21885</v>
      </c>
      <c r="Q11" s="41">
        <v>26909</v>
      </c>
      <c r="R11" s="41">
        <v>26643</v>
      </c>
      <c r="S11" s="42">
        <v>0.34049275208410767</v>
      </c>
      <c r="T11" s="41">
        <f t="shared" si="8"/>
        <v>-266</v>
      </c>
      <c r="U11" s="42">
        <f t="shared" si="9"/>
        <v>2.356805260816067E-2</v>
      </c>
      <c r="V11" s="42">
        <f t="shared" si="0"/>
        <v>2.356805260816067E-2</v>
      </c>
    </row>
    <row r="12" spans="2:22" x14ac:dyDescent="0.25">
      <c r="B12" s="175" t="s">
        <v>115</v>
      </c>
      <c r="C12" s="176">
        <v>155555</v>
      </c>
      <c r="D12" s="176">
        <v>40278</v>
      </c>
      <c r="E12" s="176">
        <v>35873</v>
      </c>
      <c r="F12" s="176">
        <v>73293</v>
      </c>
      <c r="G12" s="176">
        <v>86884</v>
      </c>
      <c r="H12" s="177">
        <v>-0.31239505675330781</v>
      </c>
      <c r="I12" s="176">
        <f t="shared" si="2"/>
        <v>13591</v>
      </c>
      <c r="J12" s="177">
        <f t="shared" si="3"/>
        <v>-0.4414580052071615</v>
      </c>
      <c r="K12" s="176">
        <f t="shared" si="4"/>
        <v>-68671</v>
      </c>
      <c r="L12" s="177">
        <f t="shared" si="5"/>
        <v>6.9945410796456234E-3</v>
      </c>
      <c r="M12" s="177">
        <f t="shared" si="6"/>
        <v>6.9945410796456234E-3</v>
      </c>
      <c r="N12" s="176">
        <v>18048</v>
      </c>
      <c r="O12" s="176">
        <v>2015</v>
      </c>
      <c r="P12" s="176">
        <v>5361</v>
      </c>
      <c r="Q12" s="176">
        <v>7300</v>
      </c>
      <c r="R12" s="176">
        <v>8376</v>
      </c>
      <c r="S12" s="177">
        <v>-0.31239505675330781</v>
      </c>
      <c r="T12" s="176">
        <f t="shared" si="8"/>
        <v>1076</v>
      </c>
      <c r="U12" s="177">
        <f t="shared" si="9"/>
        <v>7.4093010789308177E-3</v>
      </c>
      <c r="V12" s="177">
        <f t="shared" si="0"/>
        <v>7.4093010789308177E-3</v>
      </c>
    </row>
    <row r="13" spans="2:22" ht="15.75" x14ac:dyDescent="0.25">
      <c r="B13" s="32" t="s">
        <v>101</v>
      </c>
      <c r="C13" s="33">
        <v>3356521</v>
      </c>
      <c r="D13" s="33">
        <v>978366</v>
      </c>
      <c r="E13" s="33">
        <v>1144506</v>
      </c>
      <c r="F13" s="33">
        <v>2416099</v>
      </c>
      <c r="G13" s="33">
        <v>2695721</v>
      </c>
      <c r="H13" s="34">
        <v>0.20170011472148364</v>
      </c>
      <c r="I13" s="33">
        <f t="shared" si="2"/>
        <v>279622</v>
      </c>
      <c r="J13" s="34">
        <f t="shared" si="3"/>
        <v>-0.19687050967355779</v>
      </c>
      <c r="K13" s="33">
        <f t="shared" si="4"/>
        <v>-660800</v>
      </c>
      <c r="L13" s="34">
        <f t="shared" si="5"/>
        <v>0.21701730207821207</v>
      </c>
      <c r="M13" s="34">
        <f t="shared" si="6"/>
        <v>0.21701730207821207</v>
      </c>
      <c r="N13" s="33">
        <v>293910</v>
      </c>
      <c r="O13" s="33">
        <v>39365</v>
      </c>
      <c r="P13" s="33">
        <v>193674</v>
      </c>
      <c r="Q13" s="33">
        <v>227475</v>
      </c>
      <c r="R13" s="33">
        <v>245531</v>
      </c>
      <c r="S13" s="34">
        <v>0.20170011472148364</v>
      </c>
      <c r="T13" s="33">
        <f t="shared" si="8"/>
        <v>18056</v>
      </c>
      <c r="U13" s="34">
        <f t="shared" si="9"/>
        <v>0.21719354145307576</v>
      </c>
      <c r="V13" s="34">
        <f t="shared" si="0"/>
        <v>0.21719354145307576</v>
      </c>
    </row>
    <row r="14" spans="2:22" x14ac:dyDescent="0.25">
      <c r="B14" s="72" t="s">
        <v>288</v>
      </c>
      <c r="C14" s="41">
        <v>103308</v>
      </c>
      <c r="D14" s="41">
        <v>47248</v>
      </c>
      <c r="E14" s="41">
        <v>78221</v>
      </c>
      <c r="F14" s="41">
        <v>158417</v>
      </c>
      <c r="G14" s="41">
        <v>164904</v>
      </c>
      <c r="H14" s="42">
        <v>0.42969784704469149</v>
      </c>
      <c r="I14" s="41">
        <f t="shared" si="2"/>
        <v>6487</v>
      </c>
      <c r="J14" s="42">
        <f t="shared" si="3"/>
        <v>0.59623649668951106</v>
      </c>
      <c r="K14" s="41">
        <f t="shared" si="4"/>
        <v>61596</v>
      </c>
      <c r="L14" s="42">
        <f t="shared" si="5"/>
        <v>1.3275491485174276E-2</v>
      </c>
      <c r="M14" s="42">
        <f t="shared" si="6"/>
        <v>1.3275491485174276E-2</v>
      </c>
      <c r="N14" s="41">
        <v>9165</v>
      </c>
      <c r="O14" s="41">
        <v>3274</v>
      </c>
      <c r="P14" s="41">
        <v>17012</v>
      </c>
      <c r="Q14" s="41">
        <v>13575</v>
      </c>
      <c r="R14" s="41">
        <v>13768</v>
      </c>
      <c r="S14" s="42">
        <v>0.42969784704469149</v>
      </c>
      <c r="T14" s="41">
        <f t="shared" si="8"/>
        <v>193</v>
      </c>
      <c r="U14" s="42">
        <f t="shared" si="9"/>
        <v>1.2178994419140341E-2</v>
      </c>
      <c r="V14" s="42">
        <f t="shared" si="0"/>
        <v>1.2178994419140341E-2</v>
      </c>
    </row>
    <row r="15" spans="2:22" x14ac:dyDescent="0.25">
      <c r="B15" s="72" t="s">
        <v>113</v>
      </c>
      <c r="C15" s="41">
        <v>1126567</v>
      </c>
      <c r="D15" s="41">
        <v>361596</v>
      </c>
      <c r="E15" s="41">
        <v>476989</v>
      </c>
      <c r="F15" s="41">
        <v>1018626</v>
      </c>
      <c r="G15" s="41">
        <v>1093946</v>
      </c>
      <c r="H15" s="42">
        <v>0.36584570055664867</v>
      </c>
      <c r="I15" s="41">
        <f t="shared" si="2"/>
        <v>75320</v>
      </c>
      <c r="J15" s="42">
        <f t="shared" si="3"/>
        <v>-2.8956111798055462E-2</v>
      </c>
      <c r="K15" s="41">
        <f t="shared" si="4"/>
        <v>-32621</v>
      </c>
      <c r="L15" s="42">
        <f t="shared" si="5"/>
        <v>8.8067425946250291E-2</v>
      </c>
      <c r="M15" s="42">
        <f t="shared" si="6"/>
        <v>8.8067425946250291E-2</v>
      </c>
      <c r="N15" s="41">
        <v>97113</v>
      </c>
      <c r="O15" s="41">
        <v>16285</v>
      </c>
      <c r="P15" s="41">
        <v>79157</v>
      </c>
      <c r="Q15" s="41">
        <v>93870</v>
      </c>
      <c r="R15" s="41">
        <v>100372</v>
      </c>
      <c r="S15" s="42">
        <v>0.36584570055664867</v>
      </c>
      <c r="T15" s="41">
        <f t="shared" si="8"/>
        <v>6502</v>
      </c>
      <c r="U15" s="42">
        <f t="shared" si="9"/>
        <v>8.8787770761036777E-2</v>
      </c>
      <c r="V15" s="42">
        <f t="shared" si="0"/>
        <v>8.8787770761036777E-2</v>
      </c>
    </row>
    <row r="16" spans="2:22" x14ac:dyDescent="0.25">
      <c r="B16" s="72" t="s">
        <v>114</v>
      </c>
      <c r="C16" s="41">
        <v>1350850</v>
      </c>
      <c r="D16" s="41">
        <v>366066</v>
      </c>
      <c r="E16" s="41">
        <v>411380</v>
      </c>
      <c r="F16" s="41">
        <v>894930</v>
      </c>
      <c r="G16" s="41">
        <v>1028833</v>
      </c>
      <c r="H16" s="42">
        <v>0.13304853420918317</v>
      </c>
      <c r="I16" s="41">
        <f t="shared" si="2"/>
        <v>133903</v>
      </c>
      <c r="J16" s="42">
        <f t="shared" si="3"/>
        <v>-0.2383810193581819</v>
      </c>
      <c r="K16" s="41">
        <f t="shared" si="4"/>
        <v>-322017</v>
      </c>
      <c r="L16" s="42">
        <f t="shared" si="5"/>
        <v>8.2825545354668809E-2</v>
      </c>
      <c r="M16" s="42">
        <f t="shared" si="6"/>
        <v>8.2825545354668809E-2</v>
      </c>
      <c r="N16" s="41">
        <v>115860</v>
      </c>
      <c r="O16" s="41">
        <v>13907</v>
      </c>
      <c r="P16" s="41">
        <v>68977</v>
      </c>
      <c r="Q16" s="41">
        <v>88360</v>
      </c>
      <c r="R16" s="41">
        <v>94950</v>
      </c>
      <c r="S16" s="42">
        <v>0.13304853420918317</v>
      </c>
      <c r="T16" s="41">
        <f t="shared" si="8"/>
        <v>6590</v>
      </c>
      <c r="U16" s="42">
        <f t="shared" si="9"/>
        <v>8.399153980951303E-2</v>
      </c>
      <c r="V16" s="42">
        <f t="shared" si="0"/>
        <v>8.399153980951303E-2</v>
      </c>
    </row>
    <row r="17" spans="1:23" ht="15.75" thickBot="1" x14ac:dyDescent="0.3">
      <c r="B17" s="72" t="s">
        <v>115</v>
      </c>
      <c r="C17" s="41">
        <v>775796</v>
      </c>
      <c r="D17" s="41">
        <v>203456</v>
      </c>
      <c r="E17" s="41">
        <v>177916</v>
      </c>
      <c r="F17" s="41">
        <v>344126</v>
      </c>
      <c r="G17" s="41">
        <v>408038</v>
      </c>
      <c r="H17" s="42">
        <v>-0.10201660239886701</v>
      </c>
      <c r="I17" s="41">
        <f t="shared" si="2"/>
        <v>63912</v>
      </c>
      <c r="J17" s="42">
        <f t="shared" si="3"/>
        <v>-0.47403956710269191</v>
      </c>
      <c r="K17" s="41">
        <f t="shared" si="4"/>
        <v>-367758</v>
      </c>
      <c r="L17" s="42">
        <f t="shared" si="5"/>
        <v>3.2848839292118695E-2</v>
      </c>
      <c r="M17" s="42">
        <f t="shared" si="6"/>
        <v>3.2848839292118695E-2</v>
      </c>
      <c r="N17" s="41">
        <v>71772</v>
      </c>
      <c r="O17" s="41">
        <v>5899</v>
      </c>
      <c r="P17" s="41">
        <v>28528</v>
      </c>
      <c r="Q17" s="41">
        <v>31670</v>
      </c>
      <c r="R17" s="41">
        <v>36441</v>
      </c>
      <c r="S17" s="42">
        <v>-0.10201660239886701</v>
      </c>
      <c r="T17" s="41">
        <f t="shared" si="8"/>
        <v>4771</v>
      </c>
      <c r="U17" s="42">
        <f t="shared" si="9"/>
        <v>3.2235236463385615E-2</v>
      </c>
      <c r="V17" s="42">
        <f t="shared" si="0"/>
        <v>3.2235236463385615E-2</v>
      </c>
    </row>
    <row r="18" spans="1:23" ht="15.75" x14ac:dyDescent="0.25">
      <c r="A18" s="178">
        <f>F18/$F$18</f>
        <v>1</v>
      </c>
      <c r="B18" s="158" t="s">
        <v>102</v>
      </c>
      <c r="C18" s="159">
        <v>4434320</v>
      </c>
      <c r="D18" s="159">
        <v>1478553</v>
      </c>
      <c r="E18" s="159">
        <v>2021524</v>
      </c>
      <c r="F18" s="159">
        <v>4334225</v>
      </c>
      <c r="G18" s="159">
        <v>4756623</v>
      </c>
      <c r="H18" s="160">
        <v>0.46551112690019636</v>
      </c>
      <c r="I18" s="159">
        <f t="shared" si="2"/>
        <v>422398</v>
      </c>
      <c r="J18" s="160">
        <f t="shared" si="3"/>
        <v>7.2683748579263519E-2</v>
      </c>
      <c r="K18" s="159">
        <f t="shared" si="4"/>
        <v>322303</v>
      </c>
      <c r="L18" s="160">
        <f t="shared" si="5"/>
        <v>0.38292890490639475</v>
      </c>
      <c r="M18" s="161">
        <f>G18/$G$18</f>
        <v>1</v>
      </c>
      <c r="N18" s="159">
        <v>393250</v>
      </c>
      <c r="O18" s="159">
        <v>71141</v>
      </c>
      <c r="P18" s="159">
        <v>342567</v>
      </c>
      <c r="Q18" s="159">
        <v>409402</v>
      </c>
      <c r="R18" s="159">
        <v>433576</v>
      </c>
      <c r="S18" s="160">
        <v>0.46551112690019636</v>
      </c>
      <c r="T18" s="159">
        <f t="shared" si="8"/>
        <v>24174</v>
      </c>
      <c r="U18" s="160">
        <f t="shared" si="9"/>
        <v>0.38353571210583909</v>
      </c>
      <c r="V18" s="161">
        <f t="shared" ref="V18:V29" si="10">R18/$R$18</f>
        <v>1</v>
      </c>
      <c r="W18" s="178">
        <f>Q18/Q$18</f>
        <v>1</v>
      </c>
    </row>
    <row r="19" spans="1:23" ht="15.75" x14ac:dyDescent="0.25">
      <c r="A19" s="178">
        <f t="shared" ref="A19:A29" si="11">F19/$F$18</f>
        <v>0.79382427077505202</v>
      </c>
      <c r="B19" s="174" t="s">
        <v>100</v>
      </c>
      <c r="C19" s="179">
        <v>3270138</v>
      </c>
      <c r="D19" s="179">
        <v>1128405</v>
      </c>
      <c r="E19" s="179">
        <v>1610625</v>
      </c>
      <c r="F19" s="179">
        <v>3440613</v>
      </c>
      <c r="G19" s="179">
        <v>3753189</v>
      </c>
      <c r="H19" s="180">
        <v>0.53075210255929295</v>
      </c>
      <c r="I19" s="179">
        <f t="shared" si="2"/>
        <v>312576</v>
      </c>
      <c r="J19" s="180">
        <f t="shared" si="3"/>
        <v>0.14771578447148093</v>
      </c>
      <c r="K19" s="179">
        <f t="shared" si="4"/>
        <v>483051</v>
      </c>
      <c r="L19" s="180">
        <f t="shared" si="5"/>
        <v>0.30214808986895259</v>
      </c>
      <c r="M19" s="180">
        <f t="shared" ref="M19:M29" si="12">G19/$G$18</f>
        <v>0.78904487490389719</v>
      </c>
      <c r="N19" s="179">
        <v>296638</v>
      </c>
      <c r="O19" s="179">
        <v>53376</v>
      </c>
      <c r="P19" s="179">
        <v>274669</v>
      </c>
      <c r="Q19" s="179">
        <v>324591</v>
      </c>
      <c r="R19" s="179">
        <v>342786</v>
      </c>
      <c r="S19" s="180">
        <v>0.53075210255929295</v>
      </c>
      <c r="T19" s="179">
        <f t="shared" si="8"/>
        <v>18195</v>
      </c>
      <c r="U19" s="180">
        <f t="shared" si="9"/>
        <v>0.30322405439856487</v>
      </c>
      <c r="V19" s="180">
        <f t="shared" si="10"/>
        <v>0.79060187833274909</v>
      </c>
      <c r="W19" s="178">
        <f t="shared" ref="W19:W29" si="13">Q19/Q$18</f>
        <v>0.79284175455908867</v>
      </c>
    </row>
    <row r="20" spans="1:23" x14ac:dyDescent="0.25">
      <c r="A20" s="178">
        <f t="shared" si="11"/>
        <v>0.16511256337638217</v>
      </c>
      <c r="B20" s="72" t="s">
        <v>111</v>
      </c>
      <c r="C20" s="41">
        <v>546579</v>
      </c>
      <c r="D20" s="41">
        <v>137076</v>
      </c>
      <c r="E20" s="41">
        <v>367597</v>
      </c>
      <c r="F20" s="41">
        <v>715635</v>
      </c>
      <c r="G20" s="41">
        <v>715566</v>
      </c>
      <c r="H20" s="42">
        <v>0.77720352465029641</v>
      </c>
      <c r="I20" s="41">
        <f t="shared" si="2"/>
        <v>-69</v>
      </c>
      <c r="J20" s="42">
        <f t="shared" si="3"/>
        <v>0.30917214163002971</v>
      </c>
      <c r="K20" s="41">
        <f t="shared" si="4"/>
        <v>168987</v>
      </c>
      <c r="L20" s="42">
        <f t="shared" si="5"/>
        <v>5.7606185053608261E-2</v>
      </c>
      <c r="M20" s="42">
        <f t="shared" si="12"/>
        <v>0.1504357187862061</v>
      </c>
      <c r="N20" s="41">
        <v>47496</v>
      </c>
      <c r="O20" s="41">
        <v>0</v>
      </c>
      <c r="P20" s="41">
        <v>54624</v>
      </c>
      <c r="Q20" s="41">
        <v>64015</v>
      </c>
      <c r="R20" s="41">
        <v>63882</v>
      </c>
      <c r="S20" s="42">
        <v>0.77720352465029641</v>
      </c>
      <c r="T20" s="41">
        <f t="shared" si="8"/>
        <v>-133</v>
      </c>
      <c r="U20" s="42">
        <f t="shared" si="9"/>
        <v>5.650918953250459E-2</v>
      </c>
      <c r="V20" s="42">
        <f t="shared" si="10"/>
        <v>0.14733749100503718</v>
      </c>
      <c r="W20" s="42"/>
    </row>
    <row r="21" spans="1:23" x14ac:dyDescent="0.25">
      <c r="A21" s="178">
        <f t="shared" si="11"/>
        <v>0.48785053844689652</v>
      </c>
      <c r="B21" s="72" t="s">
        <v>112</v>
      </c>
      <c r="C21" s="41">
        <v>2044571</v>
      </c>
      <c r="D21" s="41">
        <v>438824</v>
      </c>
      <c r="E21" s="41">
        <v>955366</v>
      </c>
      <c r="F21" s="41">
        <v>2114454</v>
      </c>
      <c r="G21" s="41">
        <v>2366146</v>
      </c>
      <c r="H21" s="42">
        <v>0.51588305174414861</v>
      </c>
      <c r="I21" s="41">
        <f t="shared" si="2"/>
        <v>251692</v>
      </c>
      <c r="J21" s="42">
        <f t="shared" si="3"/>
        <v>0.157282383443764</v>
      </c>
      <c r="K21" s="41">
        <f t="shared" si="4"/>
        <v>321575</v>
      </c>
      <c r="L21" s="42">
        <f t="shared" si="5"/>
        <v>0.19048507662445527</v>
      </c>
      <c r="M21" s="42">
        <f t="shared" si="12"/>
        <v>0.49744240819589863</v>
      </c>
      <c r="N21" s="41">
        <v>184696</v>
      </c>
      <c r="O21" s="41">
        <v>0</v>
      </c>
      <c r="P21" s="41">
        <v>166551</v>
      </c>
      <c r="Q21" s="41">
        <v>200457</v>
      </c>
      <c r="R21" s="41">
        <v>213209</v>
      </c>
      <c r="S21" s="42">
        <v>0.51588305174414861</v>
      </c>
      <c r="T21" s="41">
        <f t="shared" si="8"/>
        <v>12752</v>
      </c>
      <c r="U21" s="42">
        <f t="shared" si="9"/>
        <v>0.18860191902313284</v>
      </c>
      <c r="V21" s="42">
        <f t="shared" si="10"/>
        <v>0.49174539181135485</v>
      </c>
      <c r="W21" s="42"/>
    </row>
    <row r="22" spans="1:23" x14ac:dyDescent="0.25">
      <c r="A22" s="178">
        <f t="shared" si="11"/>
        <v>0.11436185246497356</v>
      </c>
      <c r="B22" s="72" t="s">
        <v>113</v>
      </c>
      <c r="C22" s="41">
        <v>519008</v>
      </c>
      <c r="D22" s="41">
        <v>109734</v>
      </c>
      <c r="E22" s="41">
        <v>250056</v>
      </c>
      <c r="F22" s="41">
        <v>495670</v>
      </c>
      <c r="G22" s="41">
        <v>539261</v>
      </c>
      <c r="H22" s="42">
        <v>0.473166685843593</v>
      </c>
      <c r="I22" s="41">
        <f t="shared" si="2"/>
        <v>43591</v>
      </c>
      <c r="J22" s="42">
        <f t="shared" si="3"/>
        <v>3.9022519884086559E-2</v>
      </c>
      <c r="K22" s="41">
        <f t="shared" si="4"/>
        <v>20253</v>
      </c>
      <c r="L22" s="42">
        <f t="shared" si="5"/>
        <v>4.3412863325247207E-2</v>
      </c>
      <c r="M22" s="42">
        <f t="shared" si="12"/>
        <v>0.11337055722095277</v>
      </c>
      <c r="N22" s="41">
        <v>48916</v>
      </c>
      <c r="O22" s="41">
        <v>0</v>
      </c>
      <c r="P22" s="41">
        <v>46834</v>
      </c>
      <c r="Q22" s="41">
        <v>46434</v>
      </c>
      <c r="R22" s="41">
        <v>52368</v>
      </c>
      <c r="S22" s="42">
        <v>0.473166685843593</v>
      </c>
      <c r="T22" s="41">
        <f t="shared" si="8"/>
        <v>5934</v>
      </c>
      <c r="U22" s="42">
        <f t="shared" si="9"/>
        <v>4.6324054310106139E-2</v>
      </c>
      <c r="V22" s="42">
        <f t="shared" si="10"/>
        <v>0.12078159307710759</v>
      </c>
      <c r="W22" s="42"/>
    </row>
    <row r="23" spans="1:23" x14ac:dyDescent="0.25">
      <c r="A23" s="178">
        <f t="shared" si="11"/>
        <v>1.9577433105111064E-2</v>
      </c>
      <c r="B23" s="72" t="s">
        <v>114</v>
      </c>
      <c r="C23" s="41">
        <v>114335</v>
      </c>
      <c r="D23" s="41">
        <v>26670</v>
      </c>
      <c r="E23" s="41">
        <v>24455</v>
      </c>
      <c r="F23" s="41">
        <v>84853</v>
      </c>
      <c r="G23" s="41">
        <v>96693</v>
      </c>
      <c r="H23" s="42">
        <v>-8.9101726890146615E-2</v>
      </c>
      <c r="I23" s="41">
        <f t="shared" si="2"/>
        <v>11840</v>
      </c>
      <c r="J23" s="42">
        <f t="shared" si="3"/>
        <v>-0.15430095771198671</v>
      </c>
      <c r="K23" s="41">
        <f t="shared" si="4"/>
        <v>-17642</v>
      </c>
      <c r="L23" s="42">
        <f t="shared" si="5"/>
        <v>7.7842083768492956E-3</v>
      </c>
      <c r="M23" s="42">
        <f t="shared" si="12"/>
        <v>2.0328077293491623E-2</v>
      </c>
      <c r="N23" s="41">
        <v>10640</v>
      </c>
      <c r="O23" s="41">
        <v>0</v>
      </c>
      <c r="P23" s="41">
        <v>5448</v>
      </c>
      <c r="Q23" s="41">
        <v>10382</v>
      </c>
      <c r="R23" s="41">
        <v>10046</v>
      </c>
      <c r="S23" s="42">
        <v>-8.9101726890146615E-2</v>
      </c>
      <c r="T23" s="41">
        <f t="shared" si="8"/>
        <v>-336</v>
      </c>
      <c r="U23" s="42">
        <f t="shared" si="9"/>
        <v>8.8865614420891824E-3</v>
      </c>
      <c r="V23" s="42">
        <f t="shared" si="10"/>
        <v>2.3170101666143882E-2</v>
      </c>
      <c r="W23" s="42"/>
    </row>
    <row r="24" spans="1:23" x14ac:dyDescent="0.25">
      <c r="A24" s="178">
        <f t="shared" si="11"/>
        <v>6.9218833816887676E-3</v>
      </c>
      <c r="B24" s="175" t="s">
        <v>115</v>
      </c>
      <c r="C24" s="176">
        <v>45645</v>
      </c>
      <c r="D24" s="176">
        <v>12287</v>
      </c>
      <c r="E24" s="176">
        <v>13151</v>
      </c>
      <c r="F24" s="176">
        <v>30001</v>
      </c>
      <c r="G24" s="176">
        <v>35523</v>
      </c>
      <c r="H24" s="177">
        <v>-0.26071246819338423</v>
      </c>
      <c r="I24" s="176">
        <f t="shared" si="2"/>
        <v>5522</v>
      </c>
      <c r="J24" s="177">
        <f t="shared" si="3"/>
        <v>-0.22175484719027272</v>
      </c>
      <c r="K24" s="176">
        <f t="shared" si="4"/>
        <v>-10122</v>
      </c>
      <c r="L24" s="177">
        <f t="shared" si="5"/>
        <v>2.8597564887925448E-3</v>
      </c>
      <c r="M24" s="177">
        <f t="shared" si="12"/>
        <v>7.4681134073480279E-3</v>
      </c>
      <c r="N24" s="176">
        <v>4890</v>
      </c>
      <c r="O24" s="176">
        <v>0</v>
      </c>
      <c r="P24" s="176">
        <v>1212</v>
      </c>
      <c r="Q24" s="176">
        <v>3303</v>
      </c>
      <c r="R24" s="176">
        <v>3281</v>
      </c>
      <c r="S24" s="177">
        <v>-0.26071246819338423</v>
      </c>
      <c r="T24" s="176">
        <f t="shared" si="8"/>
        <v>-22</v>
      </c>
      <c r="U24" s="177">
        <f t="shared" si="9"/>
        <v>2.9023300907320931E-3</v>
      </c>
      <c r="V24" s="177">
        <f t="shared" si="10"/>
        <v>7.5673007731055222E-3</v>
      </c>
      <c r="W24" s="42"/>
    </row>
    <row r="25" spans="1:23" ht="15.75" x14ac:dyDescent="0.25">
      <c r="A25" s="178">
        <f t="shared" si="11"/>
        <v>0.20617572922494795</v>
      </c>
      <c r="B25" s="32" t="s">
        <v>101</v>
      </c>
      <c r="C25" s="33">
        <v>1164182</v>
      </c>
      <c r="D25" s="33">
        <v>344421</v>
      </c>
      <c r="E25" s="33">
        <v>410899</v>
      </c>
      <c r="F25" s="33">
        <v>893612</v>
      </c>
      <c r="G25" s="33">
        <v>1003434</v>
      </c>
      <c r="H25" s="34">
        <v>0.25870310141294839</v>
      </c>
      <c r="I25" s="33">
        <f t="shared" si="2"/>
        <v>109822</v>
      </c>
      <c r="J25" s="34">
        <f t="shared" si="3"/>
        <v>-0.13807806683147483</v>
      </c>
      <c r="K25" s="33">
        <f t="shared" si="4"/>
        <v>-160748</v>
      </c>
      <c r="L25" s="34">
        <f t="shared" si="5"/>
        <v>8.078081503744218E-2</v>
      </c>
      <c r="M25" s="34">
        <f t="shared" si="12"/>
        <v>0.21095512509610284</v>
      </c>
      <c r="N25" s="33">
        <v>96612</v>
      </c>
      <c r="O25" s="33">
        <v>17765</v>
      </c>
      <c r="P25" s="33">
        <v>67898</v>
      </c>
      <c r="Q25" s="33">
        <v>84811</v>
      </c>
      <c r="R25" s="33">
        <v>90790</v>
      </c>
      <c r="S25" s="34">
        <v>0.25870310141294839</v>
      </c>
      <c r="T25" s="33">
        <f t="shared" si="8"/>
        <v>5979</v>
      </c>
      <c r="U25" s="34">
        <f t="shared" si="9"/>
        <v>8.031165770727422E-2</v>
      </c>
      <c r="V25" s="34">
        <f t="shared" si="10"/>
        <v>0.20939812166725094</v>
      </c>
      <c r="W25" s="178">
        <f t="shared" si="13"/>
        <v>0.20715824544091138</v>
      </c>
    </row>
    <row r="26" spans="1:23" x14ac:dyDescent="0.25">
      <c r="A26" s="178">
        <f t="shared" si="11"/>
        <v>1.6482531479099494E-2</v>
      </c>
      <c r="B26" s="72" t="s">
        <v>288</v>
      </c>
      <c r="C26" s="41">
        <v>63006</v>
      </c>
      <c r="D26" s="41">
        <v>30872</v>
      </c>
      <c r="E26" s="41">
        <v>42247</v>
      </c>
      <c r="F26" s="41">
        <v>71439</v>
      </c>
      <c r="G26" s="41">
        <v>69111</v>
      </c>
      <c r="H26" s="42">
        <v>0.399702419045181</v>
      </c>
      <c r="I26" s="41">
        <f t="shared" si="2"/>
        <v>-2328</v>
      </c>
      <c r="J26" s="42">
        <f t="shared" si="3"/>
        <v>9.6895533758689645E-2</v>
      </c>
      <c r="K26" s="41">
        <f t="shared" si="4"/>
        <v>6105</v>
      </c>
      <c r="L26" s="42">
        <f t="shared" si="5"/>
        <v>5.5637370350742213E-3</v>
      </c>
      <c r="M26" s="42">
        <f t="shared" si="12"/>
        <v>1.4529425602996075E-2</v>
      </c>
      <c r="N26" s="41">
        <v>5875</v>
      </c>
      <c r="O26" s="41">
        <v>2675</v>
      </c>
      <c r="P26" s="41">
        <v>7883</v>
      </c>
      <c r="Q26" s="41">
        <v>6295</v>
      </c>
      <c r="R26" s="41">
        <v>6388</v>
      </c>
      <c r="S26" s="42">
        <v>0.399702419045181</v>
      </c>
      <c r="T26" s="41">
        <f t="shared" si="8"/>
        <v>93</v>
      </c>
      <c r="U26" s="42">
        <f t="shared" si="9"/>
        <v>5.6507420358416979E-3</v>
      </c>
      <c r="V26" s="42">
        <f t="shared" si="10"/>
        <v>1.473328782035906E-2</v>
      </c>
      <c r="W26" s="178">
        <f t="shared" si="13"/>
        <v>1.5376085119271523E-2</v>
      </c>
    </row>
    <row r="27" spans="1:23" x14ac:dyDescent="0.25">
      <c r="A27" s="178">
        <f t="shared" si="11"/>
        <v>0.12147684995587446</v>
      </c>
      <c r="B27" s="72" t="s">
        <v>113</v>
      </c>
      <c r="C27" s="41">
        <v>637821</v>
      </c>
      <c r="D27" s="41">
        <v>123191</v>
      </c>
      <c r="E27" s="41">
        <v>255852</v>
      </c>
      <c r="F27" s="41">
        <v>526508</v>
      </c>
      <c r="G27" s="41">
        <v>586733</v>
      </c>
      <c r="H27" s="42">
        <v>0.37600835810407873</v>
      </c>
      <c r="I27" s="41">
        <f t="shared" si="2"/>
        <v>60225</v>
      </c>
      <c r="J27" s="42">
        <f t="shared" si="3"/>
        <v>-8.0097707664062434E-2</v>
      </c>
      <c r="K27" s="41">
        <f t="shared" si="4"/>
        <v>-51088</v>
      </c>
      <c r="L27" s="42">
        <f t="shared" si="5"/>
        <v>4.7234566448180512E-2</v>
      </c>
      <c r="M27" s="42">
        <f t="shared" si="12"/>
        <v>0.12335074694799231</v>
      </c>
      <c r="N27" s="41">
        <v>51966</v>
      </c>
      <c r="O27" s="41">
        <v>0</v>
      </c>
      <c r="P27" s="41">
        <v>37742</v>
      </c>
      <c r="Q27" s="41">
        <v>48451</v>
      </c>
      <c r="R27" s="41">
        <v>54291</v>
      </c>
      <c r="S27" s="42">
        <v>0.37600835810407873</v>
      </c>
      <c r="T27" s="41">
        <f t="shared" si="8"/>
        <v>5840</v>
      </c>
      <c r="U27" s="42">
        <f t="shared" si="9"/>
        <v>4.802511519534778E-2</v>
      </c>
      <c r="V27" s="42">
        <f t="shared" si="10"/>
        <v>0.12521680166798901</v>
      </c>
      <c r="W27" s="178">
        <f t="shared" si="13"/>
        <v>0.11834578238503965</v>
      </c>
    </row>
    <row r="28" spans="1:23" x14ac:dyDescent="0.25">
      <c r="A28" s="178">
        <f t="shared" si="11"/>
        <v>4.9469282282299604E-2</v>
      </c>
      <c r="B28" s="72" t="s">
        <v>114</v>
      </c>
      <c r="C28" s="41">
        <v>318739</v>
      </c>
      <c r="D28" s="41">
        <v>55781</v>
      </c>
      <c r="E28" s="41">
        <v>76631</v>
      </c>
      <c r="F28" s="41">
        <v>214411</v>
      </c>
      <c r="G28" s="41">
        <v>252708</v>
      </c>
      <c r="H28" s="42">
        <v>7.3012305444737802E-2</v>
      </c>
      <c r="I28" s="41">
        <f t="shared" si="2"/>
        <v>38297</v>
      </c>
      <c r="J28" s="42">
        <f t="shared" si="3"/>
        <v>-0.20716322759373662</v>
      </c>
      <c r="K28" s="41">
        <f t="shared" si="4"/>
        <v>-66031</v>
      </c>
      <c r="L28" s="42">
        <f t="shared" si="5"/>
        <v>2.0344096578830236E-2</v>
      </c>
      <c r="M28" s="42">
        <f t="shared" si="12"/>
        <v>5.3127607548464531E-2</v>
      </c>
      <c r="N28" s="41">
        <v>26307</v>
      </c>
      <c r="O28" s="41">
        <v>0</v>
      </c>
      <c r="P28" s="41">
        <v>15583</v>
      </c>
      <c r="Q28" s="41">
        <v>21814</v>
      </c>
      <c r="R28" s="41">
        <v>21878</v>
      </c>
      <c r="S28" s="42">
        <v>7.3012305444737802E-2</v>
      </c>
      <c r="T28" s="41">
        <f t="shared" si="8"/>
        <v>64</v>
      </c>
      <c r="U28" s="42">
        <f t="shared" si="9"/>
        <v>1.9352995344418387E-2</v>
      </c>
      <c r="V28" s="42">
        <f t="shared" si="10"/>
        <v>5.0459435024078826E-2</v>
      </c>
      <c r="W28" s="178">
        <f t="shared" si="13"/>
        <v>5.3282592659537567E-2</v>
      </c>
    </row>
    <row r="29" spans="1:23" ht="15.75" thickBot="1" x14ac:dyDescent="0.3">
      <c r="A29" s="178">
        <f t="shared" si="11"/>
        <v>1.8747065507674382E-2</v>
      </c>
      <c r="B29" s="72" t="s">
        <v>115</v>
      </c>
      <c r="C29" s="41">
        <v>144616</v>
      </c>
      <c r="D29" s="41">
        <v>29405</v>
      </c>
      <c r="E29" s="41">
        <v>36169</v>
      </c>
      <c r="F29" s="41">
        <v>81254</v>
      </c>
      <c r="G29" s="41">
        <v>94882</v>
      </c>
      <c r="H29" s="42">
        <v>-0.10725730811317802</v>
      </c>
      <c r="I29" s="41">
        <f t="shared" si="2"/>
        <v>13628</v>
      </c>
      <c r="J29" s="42">
        <f t="shared" si="3"/>
        <v>-0.34390385572827353</v>
      </c>
      <c r="K29" s="41">
        <f t="shared" si="4"/>
        <v>-49734</v>
      </c>
      <c r="L29" s="42">
        <f t="shared" si="5"/>
        <v>7.6384149753572122E-3</v>
      </c>
      <c r="M29" s="42">
        <f t="shared" si="12"/>
        <v>1.9947344996649935E-2</v>
      </c>
      <c r="N29" s="41">
        <v>12464</v>
      </c>
      <c r="O29" s="41">
        <v>0</v>
      </c>
      <c r="P29" s="41">
        <v>6690</v>
      </c>
      <c r="Q29" s="41">
        <v>8251</v>
      </c>
      <c r="R29" s="41">
        <v>8233</v>
      </c>
      <c r="S29" s="42">
        <v>-0.10725730811317802</v>
      </c>
      <c r="T29" s="41">
        <f t="shared" si="8"/>
        <v>-18</v>
      </c>
      <c r="U29" s="42">
        <f t="shared" si="9"/>
        <v>7.2828051316663582E-3</v>
      </c>
      <c r="V29" s="42">
        <f t="shared" si="10"/>
        <v>1.8988597154824066E-2</v>
      </c>
      <c r="W29" s="178">
        <f t="shared" si="13"/>
        <v>2.0153785277062644E-2</v>
      </c>
    </row>
    <row r="30" spans="1:23" ht="15.75" x14ac:dyDescent="0.25">
      <c r="A30" s="123"/>
      <c r="B30" s="158" t="s">
        <v>103</v>
      </c>
      <c r="C30" s="159">
        <v>3473675</v>
      </c>
      <c r="D30" s="159">
        <v>1163958</v>
      </c>
      <c r="E30" s="159">
        <v>1585227</v>
      </c>
      <c r="F30" s="159">
        <v>3008100</v>
      </c>
      <c r="G30" s="159">
        <v>3376947</v>
      </c>
      <c r="H30" s="160">
        <v>0.43151083562389458</v>
      </c>
      <c r="I30" s="159">
        <f t="shared" si="2"/>
        <v>368847</v>
      </c>
      <c r="J30" s="160">
        <f t="shared" si="3"/>
        <v>-2.7846013228065347E-2</v>
      </c>
      <c r="K30" s="159">
        <f t="shared" si="4"/>
        <v>-96728</v>
      </c>
      <c r="L30" s="160">
        <f t="shared" si="5"/>
        <v>0.27185896730452153</v>
      </c>
      <c r="M30" s="161">
        <f>G30/$G$30</f>
        <v>1</v>
      </c>
      <c r="N30" s="159">
        <v>321926</v>
      </c>
      <c r="O30" s="159">
        <v>53895</v>
      </c>
      <c r="P30" s="159">
        <v>241497</v>
      </c>
      <c r="Q30" s="159">
        <v>281513</v>
      </c>
      <c r="R30" s="159">
        <v>312356</v>
      </c>
      <c r="S30" s="160">
        <v>0.43151083562389458</v>
      </c>
      <c r="T30" s="159">
        <f t="shared" si="8"/>
        <v>30843</v>
      </c>
      <c r="U30" s="160">
        <f t="shared" si="9"/>
        <v>0.27630607065550555</v>
      </c>
      <c r="V30" s="161">
        <f t="shared" ref="V30:V41" si="14">R30/$R$30</f>
        <v>1</v>
      </c>
    </row>
    <row r="31" spans="1:23" ht="15.75" x14ac:dyDescent="0.25">
      <c r="B31" s="174" t="s">
        <v>100</v>
      </c>
      <c r="C31" s="179">
        <v>2317090</v>
      </c>
      <c r="D31" s="179">
        <v>835460</v>
      </c>
      <c r="E31" s="179">
        <v>1259977</v>
      </c>
      <c r="F31" s="179">
        <v>2354742</v>
      </c>
      <c r="G31" s="179">
        <v>2576755</v>
      </c>
      <c r="H31" s="180">
        <v>0.56112030487327402</v>
      </c>
      <c r="I31" s="179">
        <f t="shared" si="2"/>
        <v>222013</v>
      </c>
      <c r="J31" s="180">
        <f t="shared" si="3"/>
        <v>0.11206513342166247</v>
      </c>
      <c r="K31" s="179">
        <f t="shared" si="4"/>
        <v>259665</v>
      </c>
      <c r="L31" s="180">
        <f t="shared" si="5"/>
        <v>0.20744002002304518</v>
      </c>
      <c r="M31" s="180">
        <f t="shared" ref="M31:M41" si="15">G31/$G$30</f>
        <v>0.76304277206601112</v>
      </c>
      <c r="N31" s="179">
        <v>211863</v>
      </c>
      <c r="O31" s="179">
        <v>46112</v>
      </c>
      <c r="P31" s="179">
        <v>187005</v>
      </c>
      <c r="Q31" s="179">
        <v>221963</v>
      </c>
      <c r="R31" s="179">
        <v>237127</v>
      </c>
      <c r="S31" s="180">
        <v>0.56112030487327402</v>
      </c>
      <c r="T31" s="179">
        <f t="shared" si="8"/>
        <v>15164</v>
      </c>
      <c r="U31" s="180">
        <f t="shared" si="9"/>
        <v>0.20975947193691832</v>
      </c>
      <c r="V31" s="180">
        <f t="shared" si="14"/>
        <v>0.75915621918580078</v>
      </c>
    </row>
    <row r="32" spans="1:23" x14ac:dyDescent="0.25">
      <c r="B32" s="72" t="s">
        <v>111</v>
      </c>
      <c r="C32" s="41">
        <v>262866</v>
      </c>
      <c r="D32" s="41">
        <v>62284</v>
      </c>
      <c r="E32" s="41">
        <v>215310</v>
      </c>
      <c r="F32" s="41">
        <v>334244</v>
      </c>
      <c r="G32" s="41">
        <v>406333</v>
      </c>
      <c r="H32" s="42">
        <v>0.77517875949226767</v>
      </c>
      <c r="I32" s="41">
        <f t="shared" si="2"/>
        <v>72089</v>
      </c>
      <c r="J32" s="42">
        <f t="shared" si="3"/>
        <v>0.54577997915287635</v>
      </c>
      <c r="K32" s="41">
        <f t="shared" si="4"/>
        <v>143467</v>
      </c>
      <c r="L32" s="42">
        <f t="shared" si="5"/>
        <v>3.2711579353110413E-2</v>
      </c>
      <c r="M32" s="42">
        <f t="shared" si="15"/>
        <v>0.12032554849098905</v>
      </c>
      <c r="N32" s="41">
        <v>26013</v>
      </c>
      <c r="O32" s="41">
        <v>0</v>
      </c>
      <c r="P32" s="41">
        <v>30752</v>
      </c>
      <c r="Q32" s="41">
        <v>28856</v>
      </c>
      <c r="R32" s="41">
        <v>36544</v>
      </c>
      <c r="S32" s="42">
        <v>0.77517875949226767</v>
      </c>
      <c r="T32" s="41">
        <f t="shared" si="8"/>
        <v>7688</v>
      </c>
      <c r="U32" s="42">
        <f t="shared" si="9"/>
        <v>3.2326348928897776E-2</v>
      </c>
      <c r="V32" s="42">
        <f t="shared" si="14"/>
        <v>0.11699471116290387</v>
      </c>
    </row>
    <row r="33" spans="2:22" x14ac:dyDescent="0.25">
      <c r="B33" s="72" t="s">
        <v>112</v>
      </c>
      <c r="C33" s="41">
        <v>1279830</v>
      </c>
      <c r="D33" s="41">
        <v>301151</v>
      </c>
      <c r="E33" s="41">
        <v>716189</v>
      </c>
      <c r="F33" s="41">
        <v>1354182</v>
      </c>
      <c r="G33" s="41">
        <v>1428245</v>
      </c>
      <c r="H33" s="42">
        <v>0.55907078262747745</v>
      </c>
      <c r="I33" s="41">
        <f t="shared" si="2"/>
        <v>74063</v>
      </c>
      <c r="J33" s="42">
        <f t="shared" si="3"/>
        <v>0.11596462030113375</v>
      </c>
      <c r="K33" s="41">
        <f t="shared" si="4"/>
        <v>148415</v>
      </c>
      <c r="L33" s="42">
        <f t="shared" si="5"/>
        <v>0.11497995401107756</v>
      </c>
      <c r="M33" s="42">
        <f t="shared" si="15"/>
        <v>0.42293971448174933</v>
      </c>
      <c r="N33" s="41">
        <v>119970</v>
      </c>
      <c r="O33" s="41">
        <v>0</v>
      </c>
      <c r="P33" s="41">
        <v>106355</v>
      </c>
      <c r="Q33" s="41">
        <v>127225</v>
      </c>
      <c r="R33" s="41">
        <v>135956</v>
      </c>
      <c r="S33" s="42">
        <v>0.55907078262747745</v>
      </c>
      <c r="T33" s="41">
        <f t="shared" si="8"/>
        <v>8731</v>
      </c>
      <c r="U33" s="42">
        <f t="shared" si="9"/>
        <v>0.12026491612787944</v>
      </c>
      <c r="V33" s="42">
        <f t="shared" si="14"/>
        <v>0.43525976770095659</v>
      </c>
    </row>
    <row r="34" spans="2:22" x14ac:dyDescent="0.25">
      <c r="B34" s="72" t="s">
        <v>113</v>
      </c>
      <c r="C34" s="41">
        <v>617568</v>
      </c>
      <c r="D34" s="41">
        <v>125895</v>
      </c>
      <c r="E34" s="41">
        <v>294451</v>
      </c>
      <c r="F34" s="41">
        <v>604583</v>
      </c>
      <c r="G34" s="41">
        <v>675491</v>
      </c>
      <c r="H34" s="42">
        <v>0.54364367801474356</v>
      </c>
      <c r="I34" s="41">
        <f t="shared" si="2"/>
        <v>70908</v>
      </c>
      <c r="J34" s="42">
        <f t="shared" si="3"/>
        <v>9.3792100626975516E-2</v>
      </c>
      <c r="K34" s="41">
        <f t="shared" si="4"/>
        <v>57923</v>
      </c>
      <c r="L34" s="42">
        <f t="shared" si="5"/>
        <v>5.4379972704190663E-2</v>
      </c>
      <c r="M34" s="42">
        <f t="shared" si="15"/>
        <v>0.20003008634722427</v>
      </c>
      <c r="N34" s="41">
        <v>50214</v>
      </c>
      <c r="O34" s="41">
        <v>0</v>
      </c>
      <c r="P34" s="41">
        <v>44301</v>
      </c>
      <c r="Q34" s="41">
        <v>59834</v>
      </c>
      <c r="R34" s="41">
        <v>58419</v>
      </c>
      <c r="S34" s="42">
        <v>0.54364367801474356</v>
      </c>
      <c r="T34" s="41">
        <f t="shared" si="8"/>
        <v>-1415</v>
      </c>
      <c r="U34" s="42">
        <f t="shared" si="9"/>
        <v>5.1676690512184743E-2</v>
      </c>
      <c r="V34" s="42">
        <f t="shared" si="14"/>
        <v>0.18702698203332097</v>
      </c>
    </row>
    <row r="35" spans="2:22" x14ac:dyDescent="0.25">
      <c r="B35" s="72" t="s">
        <v>114</v>
      </c>
      <c r="C35" s="41">
        <v>127250</v>
      </c>
      <c r="D35" s="41">
        <v>16537</v>
      </c>
      <c r="E35" s="41">
        <v>28656</v>
      </c>
      <c r="F35" s="41">
        <v>52524</v>
      </c>
      <c r="G35" s="41">
        <v>58667</v>
      </c>
      <c r="H35" s="42">
        <v>0.27549758236815469</v>
      </c>
      <c r="I35" s="41">
        <f t="shared" si="2"/>
        <v>6143</v>
      </c>
      <c r="J35" s="42">
        <f t="shared" si="3"/>
        <v>-0.53896267190569747</v>
      </c>
      <c r="K35" s="41">
        <f t="shared" si="4"/>
        <v>-68583</v>
      </c>
      <c r="L35" s="42">
        <f t="shared" si="5"/>
        <v>4.7229494673308066E-3</v>
      </c>
      <c r="M35" s="42">
        <f t="shared" si="15"/>
        <v>1.7372792643769654E-2</v>
      </c>
      <c r="N35" s="41">
        <v>10203</v>
      </c>
      <c r="O35" s="41">
        <v>0</v>
      </c>
      <c r="P35" s="41">
        <v>4484</v>
      </c>
      <c r="Q35" s="41">
        <v>5264</v>
      </c>
      <c r="R35" s="41">
        <v>5181</v>
      </c>
      <c r="S35" s="42">
        <v>0.27549758236815469</v>
      </c>
      <c r="T35" s="41">
        <f t="shared" si="8"/>
        <v>-83</v>
      </c>
      <c r="U35" s="42">
        <f t="shared" si="9"/>
        <v>4.5830454739661606E-3</v>
      </c>
      <c r="V35" s="42">
        <f t="shared" si="14"/>
        <v>1.6586843217354558E-2</v>
      </c>
    </row>
    <row r="36" spans="2:22" x14ac:dyDescent="0.25">
      <c r="B36" s="175" t="s">
        <v>115</v>
      </c>
      <c r="C36" s="176">
        <v>29576</v>
      </c>
      <c r="D36" s="176">
        <v>10039</v>
      </c>
      <c r="E36" s="176">
        <v>5371</v>
      </c>
      <c r="F36" s="176">
        <v>9209</v>
      </c>
      <c r="G36" s="176">
        <v>8019</v>
      </c>
      <c r="H36" s="177">
        <v>-0.53431614587007126</v>
      </c>
      <c r="I36" s="176">
        <f t="shared" si="2"/>
        <v>-1190</v>
      </c>
      <c r="J36" s="177">
        <f t="shared" si="3"/>
        <v>-0.72886800108195837</v>
      </c>
      <c r="K36" s="176">
        <f t="shared" si="4"/>
        <v>-21557</v>
      </c>
      <c r="L36" s="177">
        <f t="shared" si="5"/>
        <v>6.455644873357379E-4</v>
      </c>
      <c r="M36" s="177">
        <f t="shared" si="15"/>
        <v>2.3746301022787744E-3</v>
      </c>
      <c r="N36" s="176">
        <v>5463</v>
      </c>
      <c r="O36" s="176">
        <v>0</v>
      </c>
      <c r="P36" s="176">
        <v>1113</v>
      </c>
      <c r="Q36" s="176">
        <v>784</v>
      </c>
      <c r="R36" s="176">
        <v>1027</v>
      </c>
      <c r="S36" s="177">
        <v>-0.53431614587007126</v>
      </c>
      <c r="T36" s="176">
        <f t="shared" si="8"/>
        <v>243</v>
      </c>
      <c r="U36" s="177">
        <f t="shared" si="9"/>
        <v>9.0847089399020411E-4</v>
      </c>
      <c r="V36" s="177">
        <f t="shared" si="14"/>
        <v>3.2879150712648388E-3</v>
      </c>
    </row>
    <row r="37" spans="2:22" ht="15.75" x14ac:dyDescent="0.25">
      <c r="B37" s="32" t="s">
        <v>101</v>
      </c>
      <c r="C37" s="33">
        <v>1156585</v>
      </c>
      <c r="D37" s="33">
        <v>315553</v>
      </c>
      <c r="E37" s="33">
        <v>325250</v>
      </c>
      <c r="F37" s="33">
        <v>653358</v>
      </c>
      <c r="G37" s="33">
        <v>800192</v>
      </c>
      <c r="H37" s="34">
        <v>9.480773455787217E-2</v>
      </c>
      <c r="I37" s="33">
        <f t="shared" si="2"/>
        <v>146834</v>
      </c>
      <c r="J37" s="34">
        <f t="shared" si="3"/>
        <v>-0.3081425057388778</v>
      </c>
      <c r="K37" s="33">
        <f t="shared" si="4"/>
        <v>-356393</v>
      </c>
      <c r="L37" s="34">
        <f t="shared" si="5"/>
        <v>6.4418947281476346E-2</v>
      </c>
      <c r="M37" s="34">
        <f t="shared" si="15"/>
        <v>0.23695722793398891</v>
      </c>
      <c r="N37" s="33">
        <v>110063</v>
      </c>
      <c r="O37" s="33">
        <v>7783</v>
      </c>
      <c r="P37" s="33">
        <v>54492</v>
      </c>
      <c r="Q37" s="33">
        <v>59550</v>
      </c>
      <c r="R37" s="33">
        <v>75229</v>
      </c>
      <c r="S37" s="34">
        <v>9.480773455787217E-2</v>
      </c>
      <c r="T37" s="33">
        <f t="shared" si="8"/>
        <v>15679</v>
      </c>
      <c r="U37" s="34">
        <f t="shared" si="9"/>
        <v>6.6546598718587202E-2</v>
      </c>
      <c r="V37" s="34">
        <f t="shared" si="14"/>
        <v>0.24084378081419919</v>
      </c>
    </row>
    <row r="38" spans="2:22" x14ac:dyDescent="0.25">
      <c r="B38" s="72" t="s">
        <v>288</v>
      </c>
      <c r="C38" s="41">
        <v>31421</v>
      </c>
      <c r="D38" s="41">
        <v>6538</v>
      </c>
      <c r="E38" s="41">
        <v>14374</v>
      </c>
      <c r="F38" s="41">
        <v>34188</v>
      </c>
      <c r="G38" s="41">
        <v>36611</v>
      </c>
      <c r="H38" s="42">
        <v>0.20720477476197252</v>
      </c>
      <c r="I38" s="41">
        <f t="shared" si="2"/>
        <v>2423</v>
      </c>
      <c r="J38" s="42">
        <f t="shared" si="3"/>
        <v>0.1651761560739633</v>
      </c>
      <c r="K38" s="41">
        <f t="shared" si="4"/>
        <v>5190</v>
      </c>
      <c r="L38" s="42">
        <f t="shared" si="5"/>
        <v>2.947345235796072E-3</v>
      </c>
      <c r="M38" s="42">
        <f t="shared" si="15"/>
        <v>1.0841449392010002E-2</v>
      </c>
      <c r="N38" s="41">
        <v>2611</v>
      </c>
      <c r="O38" s="41">
        <v>0</v>
      </c>
      <c r="P38" s="41">
        <v>2415</v>
      </c>
      <c r="Q38" s="41">
        <v>2862</v>
      </c>
      <c r="R38" s="41">
        <v>2345</v>
      </c>
      <c r="S38" s="42">
        <v>0.20720477476197252</v>
      </c>
      <c r="T38" s="41">
        <f t="shared" si="8"/>
        <v>-517</v>
      </c>
      <c r="U38" s="42">
        <f t="shared" si="9"/>
        <v>2.0743566177283627E-3</v>
      </c>
      <c r="V38" s="42">
        <f t="shared" si="14"/>
        <v>7.507459437308712E-3</v>
      </c>
    </row>
    <row r="39" spans="2:22" x14ac:dyDescent="0.25">
      <c r="B39" s="72" t="s">
        <v>113</v>
      </c>
      <c r="C39" s="41">
        <v>130897</v>
      </c>
      <c r="D39" s="41">
        <v>35300</v>
      </c>
      <c r="E39" s="41">
        <v>49033</v>
      </c>
      <c r="F39" s="41">
        <v>134685</v>
      </c>
      <c r="G39" s="41">
        <v>152984</v>
      </c>
      <c r="H39" s="42">
        <v>6.1749140191905916E-2</v>
      </c>
      <c r="I39" s="41">
        <f t="shared" si="2"/>
        <v>18299</v>
      </c>
      <c r="J39" s="42">
        <f t="shared" si="3"/>
        <v>0.1687357235077962</v>
      </c>
      <c r="K39" s="41">
        <f t="shared" si="4"/>
        <v>22087</v>
      </c>
      <c r="L39" s="42">
        <f t="shared" si="5"/>
        <v>1.2315879477562106E-2</v>
      </c>
      <c r="M39" s="42">
        <f t="shared" si="15"/>
        <v>4.5302458107870806E-2</v>
      </c>
      <c r="N39" s="41">
        <v>16355</v>
      </c>
      <c r="O39" s="41">
        <v>0</v>
      </c>
      <c r="P39" s="41">
        <v>12140</v>
      </c>
      <c r="Q39" s="41">
        <v>12213</v>
      </c>
      <c r="R39" s="41">
        <v>15250</v>
      </c>
      <c r="S39" s="42">
        <v>6.1749140191905916E-2</v>
      </c>
      <c r="T39" s="41">
        <f t="shared" si="8"/>
        <v>3037</v>
      </c>
      <c r="U39" s="42">
        <f t="shared" si="9"/>
        <v>1.3489952418062914E-2</v>
      </c>
      <c r="V39" s="42">
        <f t="shared" si="14"/>
        <v>4.8822497406805054E-2</v>
      </c>
    </row>
    <row r="40" spans="2:22" x14ac:dyDescent="0.25">
      <c r="B40" s="72" t="s">
        <v>114</v>
      </c>
      <c r="C40" s="41">
        <v>565993</v>
      </c>
      <c r="D40" s="41">
        <v>97889</v>
      </c>
      <c r="E40" s="41">
        <v>140776</v>
      </c>
      <c r="F40" s="41">
        <v>333819</v>
      </c>
      <c r="G40" s="41">
        <v>424849</v>
      </c>
      <c r="H40" s="42">
        <v>0.21121757146128806</v>
      </c>
      <c r="I40" s="41">
        <f t="shared" si="2"/>
        <v>91030</v>
      </c>
      <c r="J40" s="42">
        <f t="shared" si="3"/>
        <v>-0.24937410886707079</v>
      </c>
      <c r="K40" s="41">
        <f t="shared" si="4"/>
        <v>-141144</v>
      </c>
      <c r="L40" s="42">
        <f t="shared" si="5"/>
        <v>3.4202198139431463E-2</v>
      </c>
      <c r="M40" s="42">
        <f t="shared" si="15"/>
        <v>0.1258086075973357</v>
      </c>
      <c r="N40" s="41">
        <v>49060</v>
      </c>
      <c r="O40" s="41">
        <v>0</v>
      </c>
      <c r="P40" s="41">
        <v>28023</v>
      </c>
      <c r="Q40" s="41">
        <v>32000</v>
      </c>
      <c r="R40" s="41">
        <v>40887</v>
      </c>
      <c r="S40" s="42">
        <v>0.21121757146128806</v>
      </c>
      <c r="T40" s="41">
        <f t="shared" si="8"/>
        <v>8887</v>
      </c>
      <c r="U40" s="42">
        <f t="shared" si="9"/>
        <v>3.6168110460153335E-2</v>
      </c>
      <c r="V40" s="42">
        <f t="shared" si="14"/>
        <v>0.130898718129314</v>
      </c>
    </row>
    <row r="41" spans="2:22" ht="15.75" thickBot="1" x14ac:dyDescent="0.3">
      <c r="B41" s="72" t="s">
        <v>115</v>
      </c>
      <c r="C41" s="41">
        <v>428274</v>
      </c>
      <c r="D41" s="41">
        <v>77637</v>
      </c>
      <c r="E41" s="41">
        <v>61849</v>
      </c>
      <c r="F41" s="41">
        <v>150666</v>
      </c>
      <c r="G41" s="41">
        <v>185748</v>
      </c>
      <c r="H41" s="42">
        <v>-0.17443964035674875</v>
      </c>
      <c r="I41" s="41">
        <f t="shared" si="2"/>
        <v>35082</v>
      </c>
      <c r="J41" s="42">
        <f t="shared" si="3"/>
        <v>-0.56628700318020708</v>
      </c>
      <c r="K41" s="41">
        <f t="shared" si="4"/>
        <v>-242526</v>
      </c>
      <c r="L41" s="42">
        <f t="shared" si="5"/>
        <v>1.49535244286867E-2</v>
      </c>
      <c r="M41" s="42">
        <f t="shared" si="15"/>
        <v>5.5004712836772385E-2</v>
      </c>
      <c r="N41" s="41">
        <v>42037</v>
      </c>
      <c r="O41" s="41">
        <v>0</v>
      </c>
      <c r="P41" s="41">
        <v>11914</v>
      </c>
      <c r="Q41" s="41">
        <v>12475</v>
      </c>
      <c r="R41" s="41">
        <v>16747</v>
      </c>
      <c r="S41" s="42">
        <v>-0.17443964035674875</v>
      </c>
      <c r="T41" s="41">
        <f t="shared" si="8"/>
        <v>4272</v>
      </c>
      <c r="U41" s="42">
        <f t="shared" si="9"/>
        <v>1.4814179222642597E-2</v>
      </c>
      <c r="V41" s="42">
        <f t="shared" si="14"/>
        <v>5.3615105840771428E-2</v>
      </c>
    </row>
    <row r="42" spans="2:22" ht="15.75" x14ac:dyDescent="0.25">
      <c r="B42" s="158" t="s">
        <v>105</v>
      </c>
      <c r="C42" s="159">
        <v>1621571</v>
      </c>
      <c r="D42" s="159">
        <v>528493</v>
      </c>
      <c r="E42" s="159">
        <v>844429</v>
      </c>
      <c r="F42" s="159">
        <v>1673252</v>
      </c>
      <c r="G42" s="159">
        <v>1776156</v>
      </c>
      <c r="H42" s="160">
        <v>0.62551160630770775</v>
      </c>
      <c r="I42" s="159">
        <f t="shared" si="2"/>
        <v>102904</v>
      </c>
      <c r="J42" s="160">
        <f t="shared" si="3"/>
        <v>9.5330392563754529E-2</v>
      </c>
      <c r="K42" s="159">
        <f t="shared" si="4"/>
        <v>154585</v>
      </c>
      <c r="L42" s="160">
        <f t="shared" si="5"/>
        <v>0.14298830746580557</v>
      </c>
      <c r="M42" s="161">
        <f>G42/$G$42</f>
        <v>1</v>
      </c>
      <c r="N42" s="159">
        <v>135506</v>
      </c>
      <c r="O42" s="159">
        <v>24261</v>
      </c>
      <c r="P42" s="159">
        <v>136038</v>
      </c>
      <c r="Q42" s="159">
        <v>147441</v>
      </c>
      <c r="R42" s="159">
        <v>162072</v>
      </c>
      <c r="S42" s="160">
        <v>0.62551160630770775</v>
      </c>
      <c r="T42" s="159">
        <f t="shared" si="8"/>
        <v>14631</v>
      </c>
      <c r="U42" s="160">
        <f t="shared" si="9"/>
        <v>0.14336679136395361</v>
      </c>
      <c r="V42" s="161">
        <f t="shared" ref="V42:V48" si="16">R42/$R$42</f>
        <v>1</v>
      </c>
    </row>
    <row r="43" spans="2:22" ht="15.75" x14ac:dyDescent="0.25">
      <c r="B43" s="174" t="s">
        <v>100</v>
      </c>
      <c r="C43" s="179">
        <v>1382896</v>
      </c>
      <c r="D43" s="179">
        <v>452864</v>
      </c>
      <c r="E43" s="179">
        <v>734475</v>
      </c>
      <c r="F43" s="179">
        <v>1475436</v>
      </c>
      <c r="G43" s="179">
        <v>1601578</v>
      </c>
      <c r="H43" s="180">
        <v>0.70746621856760772</v>
      </c>
      <c r="I43" s="179">
        <f t="shared" si="2"/>
        <v>126142</v>
      </c>
      <c r="J43" s="180">
        <f t="shared" si="3"/>
        <v>0.1581333665004454</v>
      </c>
      <c r="K43" s="179">
        <f t="shared" si="4"/>
        <v>218682</v>
      </c>
      <c r="L43" s="180">
        <f t="shared" si="5"/>
        <v>0.12893401677244001</v>
      </c>
      <c r="M43" s="180">
        <f t="shared" ref="M43:M48" si="17">G43/$G$42</f>
        <v>0.9017102101391995</v>
      </c>
      <c r="N43" s="179">
        <v>114181</v>
      </c>
      <c r="O43" s="179">
        <v>20667</v>
      </c>
      <c r="P43" s="179">
        <v>121378</v>
      </c>
      <c r="Q43" s="179">
        <v>128364</v>
      </c>
      <c r="R43" s="179">
        <v>144958</v>
      </c>
      <c r="S43" s="180">
        <v>0.70746621856760772</v>
      </c>
      <c r="T43" s="179">
        <f t="shared" si="8"/>
        <v>16594</v>
      </c>
      <c r="U43" s="180">
        <f t="shared" si="9"/>
        <v>0.12822796869623371</v>
      </c>
      <c r="V43" s="180">
        <f t="shared" si="16"/>
        <v>0.89440495582210378</v>
      </c>
    </row>
    <row r="44" spans="2:22" x14ac:dyDescent="0.25">
      <c r="B44" s="72" t="s">
        <v>288</v>
      </c>
      <c r="C44" s="41">
        <v>1041518</v>
      </c>
      <c r="D44" s="41">
        <v>338105</v>
      </c>
      <c r="E44" s="41">
        <v>557265</v>
      </c>
      <c r="F44" s="41">
        <v>1106507</v>
      </c>
      <c r="G44" s="41">
        <v>1225951</v>
      </c>
      <c r="H44" s="42">
        <v>0.71745000955788707</v>
      </c>
      <c r="I44" s="41">
        <f t="shared" si="2"/>
        <v>119444</v>
      </c>
      <c r="J44" s="42">
        <f t="shared" si="3"/>
        <v>0.17708095299361126</v>
      </c>
      <c r="K44" s="41">
        <f t="shared" si="4"/>
        <v>184433</v>
      </c>
      <c r="L44" s="42">
        <f t="shared" si="5"/>
        <v>9.8694404391287599E-2</v>
      </c>
      <c r="M44" s="42">
        <f t="shared" si="17"/>
        <v>0.69022709716939279</v>
      </c>
      <c r="N44" s="41">
        <v>86556</v>
      </c>
      <c r="O44" s="41">
        <v>14460</v>
      </c>
      <c r="P44" s="41">
        <v>90743</v>
      </c>
      <c r="Q44" s="41">
        <v>96413</v>
      </c>
      <c r="R44" s="41">
        <v>109249</v>
      </c>
      <c r="S44" s="42">
        <v>0.71745000955788707</v>
      </c>
      <c r="T44" s="41">
        <f t="shared" si="8"/>
        <v>12836</v>
      </c>
      <c r="U44" s="42">
        <f t="shared" si="9"/>
        <v>9.6640249948915097E-2</v>
      </c>
      <c r="V44" s="42">
        <f t="shared" si="16"/>
        <v>0.6740769534527864</v>
      </c>
    </row>
    <row r="45" spans="2:22" x14ac:dyDescent="0.25">
      <c r="B45" s="175" t="s">
        <v>117</v>
      </c>
      <c r="C45" s="176">
        <v>341378</v>
      </c>
      <c r="D45" s="176">
        <v>114759</v>
      </c>
      <c r="E45" s="176">
        <v>177210</v>
      </c>
      <c r="F45" s="176">
        <v>368929</v>
      </c>
      <c r="G45" s="176">
        <v>375627</v>
      </c>
      <c r="H45" s="177">
        <v>0.67925504397309888</v>
      </c>
      <c r="I45" s="176">
        <f t="shared" si="2"/>
        <v>6698</v>
      </c>
      <c r="J45" s="177">
        <f t="shared" si="3"/>
        <v>0.10032573862404726</v>
      </c>
      <c r="K45" s="176">
        <f t="shared" si="4"/>
        <v>34249</v>
      </c>
      <c r="L45" s="177">
        <f t="shared" si="5"/>
        <v>3.0239612381152414E-2</v>
      </c>
      <c r="M45" s="177">
        <f t="shared" si="17"/>
        <v>0.21148311296980671</v>
      </c>
      <c r="N45" s="176">
        <v>27625</v>
      </c>
      <c r="O45" s="176">
        <v>6207</v>
      </c>
      <c r="P45" s="176">
        <v>30635</v>
      </c>
      <c r="Q45" s="176">
        <v>31951</v>
      </c>
      <c r="R45" s="176">
        <v>35709</v>
      </c>
      <c r="S45" s="177">
        <v>0.67925504397309888</v>
      </c>
      <c r="T45" s="176">
        <f t="shared" si="8"/>
        <v>3758</v>
      </c>
      <c r="U45" s="177">
        <f t="shared" si="9"/>
        <v>3.1587718747318597E-2</v>
      </c>
      <c r="V45" s="177">
        <f t="shared" si="16"/>
        <v>0.22032800236931735</v>
      </c>
    </row>
    <row r="46" spans="2:22" ht="15.75" x14ac:dyDescent="0.25">
      <c r="B46" s="32" t="s">
        <v>101</v>
      </c>
      <c r="C46" s="33">
        <v>238675</v>
      </c>
      <c r="D46" s="33">
        <v>75024</v>
      </c>
      <c r="E46" s="33">
        <v>109954</v>
      </c>
      <c r="F46" s="33">
        <v>197816</v>
      </c>
      <c r="G46" s="33">
        <v>174578</v>
      </c>
      <c r="H46" s="34">
        <v>0.22661013996167023</v>
      </c>
      <c r="I46" s="33">
        <f t="shared" si="2"/>
        <v>-23238</v>
      </c>
      <c r="J46" s="34">
        <f t="shared" si="3"/>
        <v>-0.26855347229496174</v>
      </c>
      <c r="K46" s="33">
        <f t="shared" si="4"/>
        <v>-64097</v>
      </c>
      <c r="L46" s="34">
        <f t="shared" si="5"/>
        <v>1.4054290693365563E-2</v>
      </c>
      <c r="M46" s="34">
        <f t="shared" si="17"/>
        <v>9.8289789860800517E-2</v>
      </c>
      <c r="N46" s="33">
        <v>21325</v>
      </c>
      <c r="O46" s="33">
        <v>3594</v>
      </c>
      <c r="P46" s="33">
        <v>14660</v>
      </c>
      <c r="Q46" s="33">
        <v>19077</v>
      </c>
      <c r="R46" s="33">
        <v>17114</v>
      </c>
      <c r="S46" s="34">
        <v>0.22661013996167023</v>
      </c>
      <c r="T46" s="33">
        <f t="shared" si="8"/>
        <v>-1963</v>
      </c>
      <c r="U46" s="34">
        <f t="shared" si="9"/>
        <v>1.5138822667719916E-2</v>
      </c>
      <c r="V46" s="34">
        <f t="shared" si="16"/>
        <v>0.10559504417789624</v>
      </c>
    </row>
    <row r="47" spans="2:22" x14ac:dyDescent="0.25">
      <c r="B47" s="72" t="s">
        <v>288</v>
      </c>
      <c r="C47" s="41">
        <v>0</v>
      </c>
      <c r="D47" s="41">
        <v>0</v>
      </c>
      <c r="E47" s="41">
        <v>0</v>
      </c>
      <c r="F47" s="41">
        <v>18363</v>
      </c>
      <c r="G47" s="41">
        <v>25008</v>
      </c>
      <c r="H47" s="42">
        <v>0.38480098566001564</v>
      </c>
      <c r="I47" s="41">
        <f t="shared" si="2"/>
        <v>6645</v>
      </c>
      <c r="J47" s="42" t="str">
        <f>IFERROR(G47/D47-1,"-")</f>
        <v>-</v>
      </c>
      <c r="K47" s="41">
        <f t="shared" si="4"/>
        <v>25008</v>
      </c>
      <c r="L47" s="42">
        <f t="shared" si="5"/>
        <v>2.0132531112722449E-3</v>
      </c>
      <c r="M47" s="42">
        <f t="shared" si="17"/>
        <v>1.4079844337997338E-2</v>
      </c>
      <c r="N47" s="41">
        <v>0</v>
      </c>
      <c r="O47" s="41">
        <v>0</v>
      </c>
      <c r="P47" s="41">
        <v>0</v>
      </c>
      <c r="Q47" s="41">
        <v>1869</v>
      </c>
      <c r="R47" s="41">
        <v>2196</v>
      </c>
      <c r="S47" s="42">
        <v>0.38480098566001564</v>
      </c>
      <c r="T47" s="41">
        <f t="shared" si="8"/>
        <v>327</v>
      </c>
      <c r="U47" s="42">
        <f t="shared" si="9"/>
        <v>1.9425531482010596E-3</v>
      </c>
      <c r="V47" s="42">
        <f t="shared" si="16"/>
        <v>1.3549533540648601E-2</v>
      </c>
    </row>
    <row r="48" spans="2:22" ht="15.75" thickBot="1" x14ac:dyDescent="0.3">
      <c r="B48" s="175" t="s">
        <v>117</v>
      </c>
      <c r="C48" s="41">
        <v>238675</v>
      </c>
      <c r="D48" s="41">
        <v>0</v>
      </c>
      <c r="E48" s="41">
        <v>0</v>
      </c>
      <c r="F48" s="41">
        <v>146777</v>
      </c>
      <c r="G48" s="41">
        <v>149570</v>
      </c>
      <c r="H48" s="42">
        <v>2.0612354042249814E-2</v>
      </c>
      <c r="I48" s="41">
        <f t="shared" si="2"/>
        <v>2793</v>
      </c>
      <c r="J48" s="42">
        <f t="shared" si="3"/>
        <v>-0.37333193673405263</v>
      </c>
      <c r="K48" s="41">
        <f t="shared" si="4"/>
        <v>-89105</v>
      </c>
      <c r="L48" s="42">
        <f t="shared" si="5"/>
        <v>1.2041037582093317E-2</v>
      </c>
      <c r="M48" s="42">
        <f t="shared" si="17"/>
        <v>8.4209945522803184E-2</v>
      </c>
      <c r="N48" s="41">
        <v>21325</v>
      </c>
      <c r="O48" s="41">
        <v>0</v>
      </c>
      <c r="P48" s="41">
        <v>0</v>
      </c>
      <c r="Q48" s="41">
        <v>17208</v>
      </c>
      <c r="R48" s="41">
        <v>14918</v>
      </c>
      <c r="S48" s="42">
        <v>2.0612354042249814E-2</v>
      </c>
      <c r="T48" s="41">
        <f t="shared" si="8"/>
        <v>-2290</v>
      </c>
      <c r="U48" s="42">
        <f t="shared" si="9"/>
        <v>1.3196269519518855E-2</v>
      </c>
      <c r="V48" s="42">
        <f t="shared" si="16"/>
        <v>9.2045510637247641E-2</v>
      </c>
    </row>
    <row r="49" spans="2:22" ht="15.75" x14ac:dyDescent="0.25">
      <c r="B49" s="158" t="s">
        <v>104</v>
      </c>
      <c r="C49" s="159">
        <v>2162090</v>
      </c>
      <c r="D49" s="159">
        <v>614639</v>
      </c>
      <c r="E49" s="159">
        <v>821559</v>
      </c>
      <c r="F49" s="159">
        <v>2050962</v>
      </c>
      <c r="G49" s="159">
        <v>2232786</v>
      </c>
      <c r="H49" s="160">
        <v>0.43358597026746559</v>
      </c>
      <c r="I49" s="159">
        <f t="shared" si="2"/>
        <v>181824</v>
      </c>
      <c r="J49" s="160">
        <f t="shared" si="3"/>
        <v>3.2697991295459472E-2</v>
      </c>
      <c r="K49" s="159">
        <f t="shared" si="4"/>
        <v>70696</v>
      </c>
      <c r="L49" s="160">
        <f t="shared" si="5"/>
        <v>0.17974901476747884</v>
      </c>
      <c r="M49" s="161">
        <f>G49/$G$49</f>
        <v>1</v>
      </c>
      <c r="N49" s="159">
        <v>177246</v>
      </c>
      <c r="O49" s="159">
        <v>22806</v>
      </c>
      <c r="P49" s="159">
        <v>160920</v>
      </c>
      <c r="Q49" s="159">
        <v>186027</v>
      </c>
      <c r="R49" s="159">
        <v>195452</v>
      </c>
      <c r="S49" s="160">
        <v>0.43358597026746559</v>
      </c>
      <c r="T49" s="159">
        <f t="shared" si="8"/>
        <v>9425</v>
      </c>
      <c r="U49" s="160">
        <f t="shared" si="9"/>
        <v>0.17289430688624477</v>
      </c>
      <c r="V49" s="161">
        <f t="shared" ref="V49:V55" si="18">R49/$R$49</f>
        <v>1</v>
      </c>
    </row>
    <row r="50" spans="2:22" ht="15.75" x14ac:dyDescent="0.25">
      <c r="B50" s="174" t="s">
        <v>100</v>
      </c>
      <c r="C50" s="179">
        <v>1492781</v>
      </c>
      <c r="D50" s="179">
        <v>429104</v>
      </c>
      <c r="E50" s="179">
        <v>588810</v>
      </c>
      <c r="F50" s="179">
        <v>1469827</v>
      </c>
      <c r="G50" s="179">
        <v>1597117</v>
      </c>
      <c r="H50" s="180">
        <v>0.50991253397099157</v>
      </c>
      <c r="I50" s="179">
        <f t="shared" si="2"/>
        <v>127290</v>
      </c>
      <c r="J50" s="180">
        <f t="shared" si="3"/>
        <v>6.9893708454220604E-2</v>
      </c>
      <c r="K50" s="179">
        <f t="shared" si="4"/>
        <v>104336</v>
      </c>
      <c r="L50" s="180">
        <f t="shared" si="5"/>
        <v>0.12857488680885293</v>
      </c>
      <c r="M50" s="180">
        <f t="shared" ref="M50:M55" si="19">G50/$G$49</f>
        <v>0.71530231737389971</v>
      </c>
      <c r="N50" s="179">
        <v>123258</v>
      </c>
      <c r="O50" s="179">
        <v>15549</v>
      </c>
      <c r="P50" s="179">
        <v>113020</v>
      </c>
      <c r="Q50" s="179">
        <v>129758</v>
      </c>
      <c r="R50" s="179">
        <v>140930</v>
      </c>
      <c r="S50" s="180">
        <v>0.50991253397099157</v>
      </c>
      <c r="T50" s="179">
        <f t="shared" si="8"/>
        <v>11172</v>
      </c>
      <c r="U50" s="180">
        <f t="shared" si="9"/>
        <v>0.12466485208377746</v>
      </c>
      <c r="V50" s="180">
        <f t="shared" si="18"/>
        <v>0.72104659967664697</v>
      </c>
    </row>
    <row r="51" spans="2:22" x14ac:dyDescent="0.25">
      <c r="B51" s="72" t="s">
        <v>288</v>
      </c>
      <c r="C51" s="41">
        <v>1073208</v>
      </c>
      <c r="D51" s="41">
        <v>340671</v>
      </c>
      <c r="E51" s="41">
        <v>447921</v>
      </c>
      <c r="F51" s="41">
        <v>1141672</v>
      </c>
      <c r="G51" s="41">
        <v>1249425</v>
      </c>
      <c r="H51" s="42">
        <v>0.48564597989457381</v>
      </c>
      <c r="I51" s="41">
        <f t="shared" si="2"/>
        <v>107753</v>
      </c>
      <c r="J51" s="42">
        <f t="shared" si="3"/>
        <v>0.16419650244873307</v>
      </c>
      <c r="K51" s="41">
        <f t="shared" si="4"/>
        <v>176217</v>
      </c>
      <c r="L51" s="42">
        <f t="shared" si="5"/>
        <v>0.10058416380963391</v>
      </c>
      <c r="M51" s="42">
        <f t="shared" si="19"/>
        <v>0.55958116899693922</v>
      </c>
      <c r="N51" s="41">
        <v>87756</v>
      </c>
      <c r="O51" s="41">
        <v>12166</v>
      </c>
      <c r="P51" s="41">
        <v>85200</v>
      </c>
      <c r="Q51" s="41">
        <v>101091</v>
      </c>
      <c r="R51" s="41">
        <v>109960</v>
      </c>
      <c r="S51" s="42">
        <v>0.48564597989457381</v>
      </c>
      <c r="T51" s="41">
        <f t="shared" si="8"/>
        <v>8869</v>
      </c>
      <c r="U51" s="42">
        <f t="shared" si="9"/>
        <v>9.7269191337062161E-2</v>
      </c>
      <c r="V51" s="42">
        <f t="shared" si="18"/>
        <v>0.5625933733090478</v>
      </c>
    </row>
    <row r="52" spans="2:22" x14ac:dyDescent="0.25">
      <c r="B52" s="175" t="s">
        <v>117</v>
      </c>
      <c r="C52" s="176">
        <v>419573</v>
      </c>
      <c r="D52" s="176">
        <v>88433</v>
      </c>
      <c r="E52" s="176">
        <v>140889</v>
      </c>
      <c r="F52" s="176">
        <v>328155</v>
      </c>
      <c r="G52" s="176">
        <v>347692</v>
      </c>
      <c r="H52" s="177">
        <v>0.58561335790199887</v>
      </c>
      <c r="I52" s="176">
        <f t="shared" si="2"/>
        <v>19537</v>
      </c>
      <c r="J52" s="177">
        <f t="shared" si="3"/>
        <v>-0.17131941283161689</v>
      </c>
      <c r="K52" s="176">
        <f t="shared" si="4"/>
        <v>-71881</v>
      </c>
      <c r="L52" s="177">
        <f t="shared" si="5"/>
        <v>2.7990722999219026E-2</v>
      </c>
      <c r="M52" s="177">
        <f t="shared" si="19"/>
        <v>0.15572114837696044</v>
      </c>
      <c r="N52" s="176">
        <v>35502</v>
      </c>
      <c r="O52" s="176">
        <v>3383</v>
      </c>
      <c r="P52" s="176">
        <v>27820</v>
      </c>
      <c r="Q52" s="176">
        <v>28667</v>
      </c>
      <c r="R52" s="176">
        <v>30970</v>
      </c>
      <c r="S52" s="177">
        <v>0.58561335790199887</v>
      </c>
      <c r="T52" s="176">
        <f t="shared" si="8"/>
        <v>2303</v>
      </c>
      <c r="U52" s="177">
        <f t="shared" si="9"/>
        <v>2.7395660746715306E-2</v>
      </c>
      <c r="V52" s="177">
        <f t="shared" si="18"/>
        <v>0.1584532263675992</v>
      </c>
    </row>
    <row r="53" spans="2:22" ht="15.75" x14ac:dyDescent="0.25">
      <c r="B53" s="32" t="s">
        <v>101</v>
      </c>
      <c r="C53" s="33">
        <v>669309</v>
      </c>
      <c r="D53" s="33">
        <v>185072</v>
      </c>
      <c r="E53" s="33">
        <v>232749</v>
      </c>
      <c r="F53" s="33">
        <v>581135</v>
      </c>
      <c r="G53" s="33">
        <v>635669</v>
      </c>
      <c r="H53" s="34">
        <v>0.27005668192718546</v>
      </c>
      <c r="I53" s="33">
        <f t="shared" si="2"/>
        <v>54534</v>
      </c>
      <c r="J53" s="34">
        <f t="shared" si="3"/>
        <v>-5.0260791353470502E-2</v>
      </c>
      <c r="K53" s="33">
        <f t="shared" si="4"/>
        <v>-33640</v>
      </c>
      <c r="L53" s="34">
        <f t="shared" si="5"/>
        <v>5.1174127958625908E-2</v>
      </c>
      <c r="M53" s="34">
        <f t="shared" si="19"/>
        <v>0.28469768262610029</v>
      </c>
      <c r="N53" s="33">
        <v>53988</v>
      </c>
      <c r="O53" s="33">
        <v>7257</v>
      </c>
      <c r="P53" s="33">
        <v>47900</v>
      </c>
      <c r="Q53" s="33">
        <v>56269</v>
      </c>
      <c r="R53" s="33">
        <v>54522</v>
      </c>
      <c r="S53" s="34">
        <v>0.27005668192718546</v>
      </c>
      <c r="T53" s="33">
        <f t="shared" si="8"/>
        <v>-1747</v>
      </c>
      <c r="U53" s="34">
        <f t="shared" si="9"/>
        <v>4.8229454802467292E-2</v>
      </c>
      <c r="V53" s="34">
        <f t="shared" si="18"/>
        <v>0.27895340032335303</v>
      </c>
    </row>
    <row r="54" spans="2:22" x14ac:dyDescent="0.25">
      <c r="B54" s="72" t="s">
        <v>288</v>
      </c>
      <c r="C54" s="41">
        <v>8881</v>
      </c>
      <c r="D54" s="41">
        <v>1666</v>
      </c>
      <c r="E54" s="41">
        <v>9371</v>
      </c>
      <c r="F54" s="41">
        <v>28096</v>
      </c>
      <c r="G54" s="41">
        <v>34174</v>
      </c>
      <c r="H54" s="42">
        <v>0.75140848349397027</v>
      </c>
      <c r="I54" s="41">
        <f t="shared" si="2"/>
        <v>6078</v>
      </c>
      <c r="J54" s="42">
        <f t="shared" si="3"/>
        <v>2.8479900912059453</v>
      </c>
      <c r="K54" s="41">
        <f t="shared" si="4"/>
        <v>25293</v>
      </c>
      <c r="L54" s="42">
        <f t="shared" si="5"/>
        <v>2.7511561030317379E-3</v>
      </c>
      <c r="M54" s="42">
        <f t="shared" si="19"/>
        <v>1.5305542044781722E-2</v>
      </c>
      <c r="N54" s="41">
        <v>679</v>
      </c>
      <c r="O54" s="41">
        <v>0</v>
      </c>
      <c r="P54" s="41">
        <v>5056</v>
      </c>
      <c r="Q54" s="41">
        <v>2549</v>
      </c>
      <c r="R54" s="41">
        <v>2839</v>
      </c>
      <c r="S54" s="42">
        <v>0.75140848349397027</v>
      </c>
      <c r="T54" s="41">
        <f t="shared" si="8"/>
        <v>290</v>
      </c>
      <c r="U54" s="42">
        <f t="shared" si="9"/>
        <v>2.5113426173692206E-3</v>
      </c>
      <c r="V54" s="42">
        <f t="shared" si="18"/>
        <v>1.4525305445838365E-2</v>
      </c>
    </row>
    <row r="55" spans="2:22" ht="15.75" thickBot="1" x14ac:dyDescent="0.3">
      <c r="B55" s="175" t="s">
        <v>117</v>
      </c>
      <c r="C55" s="41">
        <v>660428</v>
      </c>
      <c r="D55" s="41">
        <v>124476</v>
      </c>
      <c r="E55" s="41">
        <v>209666</v>
      </c>
      <c r="F55" s="41">
        <v>553039</v>
      </c>
      <c r="G55" s="41">
        <v>601495</v>
      </c>
      <c r="H55" s="42">
        <v>7.0923625156505743E-2</v>
      </c>
      <c r="I55" s="41">
        <f t="shared" si="2"/>
        <v>48456</v>
      </c>
      <c r="J55" s="42">
        <f t="shared" si="3"/>
        <v>-8.9234556984258639E-2</v>
      </c>
      <c r="K55" s="41">
        <f t="shared" si="4"/>
        <v>-58933</v>
      </c>
      <c r="L55" s="42">
        <f t="shared" si="5"/>
        <v>4.8422971855594174E-2</v>
      </c>
      <c r="M55" s="42">
        <f t="shared" si="19"/>
        <v>0.26939214058131861</v>
      </c>
      <c r="N55" s="41">
        <v>53309</v>
      </c>
      <c r="O55" s="41">
        <v>0</v>
      </c>
      <c r="P55" s="41">
        <v>42844</v>
      </c>
      <c r="Q55" s="41">
        <v>53720</v>
      </c>
      <c r="R55" s="41">
        <v>51683</v>
      </c>
      <c r="S55" s="42">
        <v>7.0923625156505743E-2</v>
      </c>
      <c r="T55" s="41">
        <f t="shared" si="8"/>
        <v>-2037</v>
      </c>
      <c r="U55" s="42">
        <f t="shared" si="9"/>
        <v>4.5718112185098067E-2</v>
      </c>
      <c r="V55" s="42">
        <f t="shared" si="18"/>
        <v>0.26442809487751467</v>
      </c>
    </row>
    <row r="56" spans="2:22" ht="15.75" x14ac:dyDescent="0.25">
      <c r="B56" s="158" t="s">
        <v>106</v>
      </c>
      <c r="C56" s="159">
        <v>208911</v>
      </c>
      <c r="D56" s="159">
        <v>71085</v>
      </c>
      <c r="E56" s="159">
        <v>88499</v>
      </c>
      <c r="F56" s="159">
        <v>147069</v>
      </c>
      <c r="G56" s="159">
        <v>144493</v>
      </c>
      <c r="H56" s="160">
        <v>0.62967559806283613</v>
      </c>
      <c r="I56" s="159">
        <f t="shared" si="2"/>
        <v>-2576</v>
      </c>
      <c r="J56" s="160">
        <f t="shared" si="3"/>
        <v>-0.30835140322912624</v>
      </c>
      <c r="K56" s="159">
        <f t="shared" si="4"/>
        <v>-64418</v>
      </c>
      <c r="L56" s="160">
        <f t="shared" si="5"/>
        <v>1.1632316930864544E-2</v>
      </c>
      <c r="M56" s="161">
        <f>G56/$G$56</f>
        <v>1</v>
      </c>
      <c r="N56" s="159">
        <v>19169</v>
      </c>
      <c r="O56" s="159">
        <v>3196</v>
      </c>
      <c r="P56" s="159">
        <v>13181</v>
      </c>
      <c r="Q56" s="159">
        <v>13536</v>
      </c>
      <c r="R56" s="159">
        <v>14444</v>
      </c>
      <c r="S56" s="160">
        <v>0.62967559806283613</v>
      </c>
      <c r="T56" s="159">
        <f t="shared" si="8"/>
        <v>908</v>
      </c>
      <c r="U56" s="160">
        <f t="shared" si="9"/>
        <v>1.2776975260754145E-2</v>
      </c>
      <c r="V56" s="161">
        <f>R56/$R$56</f>
        <v>1</v>
      </c>
    </row>
    <row r="57" spans="2:22" ht="15.75" x14ac:dyDescent="0.25">
      <c r="B57" s="174" t="s">
        <v>100</v>
      </c>
      <c r="C57" s="179">
        <v>150858</v>
      </c>
      <c r="D57" s="179">
        <v>50526</v>
      </c>
      <c r="E57" s="179">
        <v>57037</v>
      </c>
      <c r="F57" s="179">
        <v>100766</v>
      </c>
      <c r="G57" s="179">
        <v>106442</v>
      </c>
      <c r="H57" s="180">
        <v>0.76972770955686065</v>
      </c>
      <c r="I57" s="179">
        <f t="shared" si="2"/>
        <v>5676</v>
      </c>
      <c r="J57" s="180">
        <f t="shared" si="3"/>
        <v>-0.29442256956873347</v>
      </c>
      <c r="K57" s="179">
        <f t="shared" si="4"/>
        <v>-44416</v>
      </c>
      <c r="L57" s="180">
        <f t="shared" si="5"/>
        <v>8.5690454122696862E-3</v>
      </c>
      <c r="M57" s="180">
        <f t="shared" ref="M57:M60" si="20">G57/$G$56</f>
        <v>0.73665852325026127</v>
      </c>
      <c r="N57" s="179">
        <v>13796</v>
      </c>
      <c r="O57" s="179">
        <v>2176</v>
      </c>
      <c r="P57" s="179">
        <v>7876</v>
      </c>
      <c r="Q57" s="179">
        <v>9693</v>
      </c>
      <c r="R57" s="179">
        <v>10735</v>
      </c>
      <c r="S57" s="180">
        <v>0.76972770955686065</v>
      </c>
      <c r="T57" s="179">
        <f t="shared" si="8"/>
        <v>1042</v>
      </c>
      <c r="U57" s="180">
        <f t="shared" si="9"/>
        <v>9.496041915272483E-3</v>
      </c>
      <c r="V57" s="180">
        <f>R57/$R$56</f>
        <v>0.74321517585156471</v>
      </c>
    </row>
    <row r="58" spans="2:22" x14ac:dyDescent="0.25">
      <c r="B58" s="72" t="s">
        <v>288</v>
      </c>
      <c r="C58" s="41">
        <v>117586</v>
      </c>
      <c r="D58" s="41">
        <v>37826</v>
      </c>
      <c r="E58" s="41">
        <v>44354</v>
      </c>
      <c r="F58" s="41">
        <v>79185</v>
      </c>
      <c r="G58" s="41">
        <v>81748</v>
      </c>
      <c r="H58" s="42">
        <v>1.0557625404031681</v>
      </c>
      <c r="I58" s="41">
        <f t="shared" si="2"/>
        <v>2563</v>
      </c>
      <c r="J58" s="42">
        <f t="shared" si="3"/>
        <v>-0.30478118143316379</v>
      </c>
      <c r="K58" s="41">
        <f t="shared" si="4"/>
        <v>-35838</v>
      </c>
      <c r="L58" s="42">
        <f t="shared" si="5"/>
        <v>6.5810706709966207E-3</v>
      </c>
      <c r="M58" s="42">
        <f t="shared" si="20"/>
        <v>0.56575751074446512</v>
      </c>
      <c r="N58" s="41">
        <v>10645</v>
      </c>
      <c r="O58" s="41">
        <v>1542</v>
      </c>
      <c r="P58" s="41">
        <v>6150</v>
      </c>
      <c r="Q58" s="41">
        <v>7437</v>
      </c>
      <c r="R58" s="41">
        <v>8170</v>
      </c>
      <c r="S58" s="42">
        <v>1.0557625404031681</v>
      </c>
      <c r="T58" s="41">
        <f t="shared" si="8"/>
        <v>733</v>
      </c>
      <c r="U58" s="42">
        <f t="shared" si="9"/>
        <v>7.2270761479064924E-3</v>
      </c>
      <c r="V58" s="42">
        <f>R58/$R$56</f>
        <v>0.56563278870119083</v>
      </c>
    </row>
    <row r="59" spans="2:22" x14ac:dyDescent="0.25">
      <c r="B59" s="175" t="s">
        <v>117</v>
      </c>
      <c r="C59" s="176">
        <v>33272</v>
      </c>
      <c r="D59" s="176">
        <v>12700</v>
      </c>
      <c r="E59" s="176">
        <v>12683</v>
      </c>
      <c r="F59" s="176">
        <v>21581</v>
      </c>
      <c r="G59" s="176">
        <v>24694</v>
      </c>
      <c r="H59" s="177">
        <v>2.9500031926441572E-2</v>
      </c>
      <c r="I59" s="176">
        <f t="shared" si="2"/>
        <v>3113</v>
      </c>
      <c r="J59" s="177">
        <f t="shared" si="3"/>
        <v>-0.25781437845635968</v>
      </c>
      <c r="K59" s="176">
        <f t="shared" si="4"/>
        <v>-8578</v>
      </c>
      <c r="L59" s="177">
        <f t="shared" si="5"/>
        <v>1.9879747412730655E-3</v>
      </c>
      <c r="M59" s="177">
        <f t="shared" si="20"/>
        <v>0.17090101250579612</v>
      </c>
      <c r="N59" s="176">
        <v>3151</v>
      </c>
      <c r="O59" s="176">
        <v>634</v>
      </c>
      <c r="P59" s="176">
        <v>1726</v>
      </c>
      <c r="Q59" s="176">
        <v>2256</v>
      </c>
      <c r="R59" s="176">
        <v>2565</v>
      </c>
      <c r="S59" s="177">
        <v>2.9500031926441572E-2</v>
      </c>
      <c r="T59" s="176">
        <f t="shared" si="8"/>
        <v>309</v>
      </c>
      <c r="U59" s="177">
        <f t="shared" si="9"/>
        <v>2.2689657673659919E-3</v>
      </c>
      <c r="V59" s="177">
        <f>R59/$R$56</f>
        <v>0.17758238715037386</v>
      </c>
    </row>
    <row r="60" spans="2:22" ht="16.5" thickBot="1" x14ac:dyDescent="0.3">
      <c r="B60" s="32" t="s">
        <v>101</v>
      </c>
      <c r="C60" s="33">
        <v>58053</v>
      </c>
      <c r="D60" s="33">
        <v>20482</v>
      </c>
      <c r="E60" s="33">
        <v>31462</v>
      </c>
      <c r="F60" s="33">
        <v>46303</v>
      </c>
      <c r="G60" s="33">
        <v>38051</v>
      </c>
      <c r="H60" s="34">
        <v>0.32690827947060641</v>
      </c>
      <c r="I60" s="33">
        <f t="shared" si="2"/>
        <v>-8252</v>
      </c>
      <c r="J60" s="34">
        <f t="shared" si="3"/>
        <v>-0.34454722408833305</v>
      </c>
      <c r="K60" s="33">
        <f t="shared" si="4"/>
        <v>-20002</v>
      </c>
      <c r="L60" s="34">
        <f t="shared" si="5"/>
        <v>3.0632715185948574E-3</v>
      </c>
      <c r="M60" s="34">
        <f t="shared" si="20"/>
        <v>0.26334147674973873</v>
      </c>
      <c r="N60" s="33">
        <v>5373</v>
      </c>
      <c r="O60" s="33">
        <v>1020</v>
      </c>
      <c r="P60" s="33">
        <v>5305</v>
      </c>
      <c r="Q60" s="33">
        <v>3843</v>
      </c>
      <c r="R60" s="33">
        <v>3709</v>
      </c>
      <c r="S60" s="34">
        <v>0.32690827947060641</v>
      </c>
      <c r="T60" s="33">
        <f t="shared" si="8"/>
        <v>-134</v>
      </c>
      <c r="U60" s="34">
        <f t="shared" si="9"/>
        <v>3.2809333454816621E-3</v>
      </c>
      <c r="V60" s="34">
        <f>R60/$R$56</f>
        <v>0.25678482414843534</v>
      </c>
    </row>
    <row r="61" spans="2:22" ht="15.75" x14ac:dyDescent="0.25">
      <c r="B61" s="158" t="s">
        <v>107</v>
      </c>
      <c r="C61" s="159">
        <v>159414</v>
      </c>
      <c r="D61" s="159">
        <v>67737</v>
      </c>
      <c r="E61" s="159">
        <v>86284</v>
      </c>
      <c r="F61" s="159">
        <v>110659</v>
      </c>
      <c r="G61" s="159">
        <v>116241</v>
      </c>
      <c r="H61" s="160">
        <v>0.25846886978141503</v>
      </c>
      <c r="I61" s="159">
        <f t="shared" si="2"/>
        <v>5582</v>
      </c>
      <c r="J61" s="160">
        <f t="shared" si="3"/>
        <v>-0.27082313974933192</v>
      </c>
      <c r="K61" s="159">
        <f t="shared" si="4"/>
        <v>-43173</v>
      </c>
      <c r="L61" s="160">
        <f t="shared" si="5"/>
        <v>9.3579076658428118E-3</v>
      </c>
      <c r="M61" s="161">
        <f>G61/$G$61</f>
        <v>1</v>
      </c>
      <c r="N61" s="159">
        <v>14502</v>
      </c>
      <c r="O61" s="159">
        <v>4325</v>
      </c>
      <c r="P61" s="159">
        <v>9799</v>
      </c>
      <c r="Q61" s="159">
        <v>10071</v>
      </c>
      <c r="R61" s="159">
        <v>10533</v>
      </c>
      <c r="S61" s="160">
        <v>0.25846886978141503</v>
      </c>
      <c r="T61" s="159">
        <f t="shared" si="8"/>
        <v>462</v>
      </c>
      <c r="U61" s="160">
        <f t="shared" si="9"/>
        <v>9.3173553324233886E-3</v>
      </c>
      <c r="V61" s="161">
        <f>R61/$R$61</f>
        <v>1</v>
      </c>
    </row>
    <row r="62" spans="2:22" ht="15.75" x14ac:dyDescent="0.25">
      <c r="B62" s="174" t="s">
        <v>100</v>
      </c>
      <c r="C62" s="179">
        <v>99437</v>
      </c>
      <c r="D62" s="179">
        <v>38249</v>
      </c>
      <c r="E62" s="179">
        <v>56723</v>
      </c>
      <c r="F62" s="179">
        <v>74160</v>
      </c>
      <c r="G62" s="179">
        <v>78929</v>
      </c>
      <c r="H62" s="180">
        <v>0.41210854072525338</v>
      </c>
      <c r="I62" s="179">
        <f t="shared" si="2"/>
        <v>4769</v>
      </c>
      <c r="J62" s="180">
        <f t="shared" si="3"/>
        <v>-0.20624113760471452</v>
      </c>
      <c r="K62" s="179">
        <f t="shared" si="4"/>
        <v>-20508</v>
      </c>
      <c r="L62" s="180">
        <f t="shared" si="5"/>
        <v>6.3541288715453868E-3</v>
      </c>
      <c r="M62" s="180">
        <f t="shared" ref="M62:M65" si="21">G62/$G$61</f>
        <v>0.67901170843334102</v>
      </c>
      <c r="N62" s="179">
        <v>8746</v>
      </c>
      <c r="O62" s="179">
        <v>2572</v>
      </c>
      <c r="P62" s="179">
        <v>6879</v>
      </c>
      <c r="Q62" s="179">
        <v>6845</v>
      </c>
      <c r="R62" s="179">
        <v>6922</v>
      </c>
      <c r="S62" s="180">
        <v>0.41210854072525338</v>
      </c>
      <c r="T62" s="179">
        <f t="shared" si="8"/>
        <v>77</v>
      </c>
      <c r="U62" s="180">
        <f t="shared" si="9"/>
        <v>6.1231115172348518E-3</v>
      </c>
      <c r="V62" s="180">
        <f>R62/$R$61</f>
        <v>0.65717269533846012</v>
      </c>
    </row>
    <row r="63" spans="2:22" x14ac:dyDescent="0.25">
      <c r="B63" s="72" t="s">
        <v>288</v>
      </c>
      <c r="C63" s="41">
        <v>45983</v>
      </c>
      <c r="D63" s="41">
        <v>23005</v>
      </c>
      <c r="E63" s="41">
        <v>35764</v>
      </c>
      <c r="F63" s="41">
        <v>41032</v>
      </c>
      <c r="G63" s="41">
        <v>43705</v>
      </c>
      <c r="H63" s="42">
        <v>0.55273391000714223</v>
      </c>
      <c r="I63" s="41">
        <f t="shared" si="2"/>
        <v>2673</v>
      </c>
      <c r="J63" s="42">
        <f t="shared" si="3"/>
        <v>-4.9540047408825005E-2</v>
      </c>
      <c r="K63" s="41">
        <f t="shared" si="4"/>
        <v>-2278</v>
      </c>
      <c r="L63" s="42">
        <f t="shared" si="5"/>
        <v>3.5184431873062009E-3</v>
      </c>
      <c r="M63" s="42">
        <f t="shared" si="21"/>
        <v>0.37598609784843556</v>
      </c>
      <c r="N63" s="41">
        <v>3927</v>
      </c>
      <c r="O63" s="41">
        <v>1830</v>
      </c>
      <c r="P63" s="41">
        <v>4051</v>
      </c>
      <c r="Q63" s="41">
        <v>3634</v>
      </c>
      <c r="R63" s="41">
        <v>3744</v>
      </c>
      <c r="S63" s="42">
        <v>0.55273391000714223</v>
      </c>
      <c r="T63" s="41">
        <f t="shared" si="8"/>
        <v>110</v>
      </c>
      <c r="U63" s="42">
        <f t="shared" si="9"/>
        <v>3.3118938920149213E-3</v>
      </c>
      <c r="V63" s="42">
        <f>R63/$R$61</f>
        <v>0.35545428652805466</v>
      </c>
    </row>
    <row r="64" spans="2:22" x14ac:dyDescent="0.25">
      <c r="B64" s="175" t="s">
        <v>117</v>
      </c>
      <c r="C64" s="176">
        <v>53454</v>
      </c>
      <c r="D64" s="176">
        <v>15244</v>
      </c>
      <c r="E64" s="176">
        <v>20959</v>
      </c>
      <c r="F64" s="176">
        <v>33128</v>
      </c>
      <c r="G64" s="176">
        <v>35224</v>
      </c>
      <c r="H64" s="177">
        <v>0.22827947507650803</v>
      </c>
      <c r="I64" s="176">
        <f t="shared" si="2"/>
        <v>2096</v>
      </c>
      <c r="J64" s="177">
        <f t="shared" si="3"/>
        <v>-0.3410408949751188</v>
      </c>
      <c r="K64" s="176">
        <f t="shared" si="4"/>
        <v>-18230</v>
      </c>
      <c r="L64" s="177">
        <f t="shared" si="5"/>
        <v>2.8356856842391858E-3</v>
      </c>
      <c r="M64" s="177">
        <f t="shared" si="21"/>
        <v>0.30302561058490551</v>
      </c>
      <c r="N64" s="176">
        <v>4819</v>
      </c>
      <c r="O64" s="176">
        <v>742</v>
      </c>
      <c r="P64" s="176">
        <v>2828</v>
      </c>
      <c r="Q64" s="176">
        <v>3211</v>
      </c>
      <c r="R64" s="176">
        <v>3178</v>
      </c>
      <c r="S64" s="177">
        <v>0.22827947507650803</v>
      </c>
      <c r="T64" s="176">
        <f t="shared" si="8"/>
        <v>-33</v>
      </c>
      <c r="U64" s="177">
        <f t="shared" si="9"/>
        <v>2.8112176252199305E-3</v>
      </c>
      <c r="V64" s="177">
        <f>R64/$R$61</f>
        <v>0.3017184088104054</v>
      </c>
    </row>
    <row r="65" spans="2:22" ht="16.5" thickBot="1" x14ac:dyDescent="0.3">
      <c r="B65" s="32" t="s">
        <v>101</v>
      </c>
      <c r="C65" s="33">
        <v>59977</v>
      </c>
      <c r="D65" s="33">
        <v>28697</v>
      </c>
      <c r="E65" s="33">
        <v>29561</v>
      </c>
      <c r="F65" s="33">
        <v>36499</v>
      </c>
      <c r="G65" s="33">
        <v>37312</v>
      </c>
      <c r="H65" s="34">
        <v>4.9751091836423011E-2</v>
      </c>
      <c r="I65" s="33">
        <f t="shared" si="2"/>
        <v>813</v>
      </c>
      <c r="J65" s="34">
        <f t="shared" si="3"/>
        <v>-0.37789485969621683</v>
      </c>
      <c r="K65" s="33">
        <f t="shared" si="4"/>
        <v>-22665</v>
      </c>
      <c r="L65" s="34">
        <f t="shared" si="5"/>
        <v>3.0037787942974251E-3</v>
      </c>
      <c r="M65" s="34">
        <f t="shared" si="21"/>
        <v>0.32098829156665892</v>
      </c>
      <c r="N65" s="33">
        <v>5756</v>
      </c>
      <c r="O65" s="33">
        <v>1753</v>
      </c>
      <c r="P65" s="33">
        <v>2920</v>
      </c>
      <c r="Q65" s="33">
        <v>3226</v>
      </c>
      <c r="R65" s="33">
        <v>3611</v>
      </c>
      <c r="S65" s="34">
        <v>4.9751091836423011E-2</v>
      </c>
      <c r="T65" s="33">
        <f t="shared" si="8"/>
        <v>385</v>
      </c>
      <c r="U65" s="34">
        <f t="shared" si="9"/>
        <v>3.1942438151885363E-3</v>
      </c>
      <c r="V65" s="34">
        <f>R65/$R$61</f>
        <v>0.34282730466153993</v>
      </c>
    </row>
    <row r="66" spans="2:22" ht="15.75" x14ac:dyDescent="0.25">
      <c r="B66" s="158" t="s">
        <v>108</v>
      </c>
      <c r="C66" s="159">
        <v>19921</v>
      </c>
      <c r="D66" s="159">
        <v>6180</v>
      </c>
      <c r="E66" s="159">
        <v>12706</v>
      </c>
      <c r="F66" s="159">
        <v>17977</v>
      </c>
      <c r="G66" s="159">
        <v>18441</v>
      </c>
      <c r="H66" s="160">
        <v>0.86111111111111116</v>
      </c>
      <c r="I66" s="159">
        <f t="shared" si="2"/>
        <v>464</v>
      </c>
      <c r="J66" s="160">
        <f t="shared" si="3"/>
        <v>-7.4293459163696562E-2</v>
      </c>
      <c r="K66" s="159">
        <f t="shared" si="4"/>
        <v>-1480</v>
      </c>
      <c r="L66" s="160">
        <f t="shared" si="5"/>
        <v>1.4845809590919494E-3</v>
      </c>
      <c r="M66" s="161">
        <f>G66/$G$66</f>
        <v>1</v>
      </c>
      <c r="N66" s="159">
        <v>1949</v>
      </c>
      <c r="O66" s="159">
        <v>399</v>
      </c>
      <c r="P66" s="159">
        <v>1711</v>
      </c>
      <c r="Q66" s="159">
        <v>1410</v>
      </c>
      <c r="R66" s="159">
        <v>2038</v>
      </c>
      <c r="S66" s="160">
        <v>0.86111111111111116</v>
      </c>
      <c r="T66" s="159">
        <f t="shared" si="8"/>
        <v>628</v>
      </c>
      <c r="U66" s="160">
        <f t="shared" si="9"/>
        <v>1.8027883952794897E-3</v>
      </c>
      <c r="V66" s="161">
        <f>R66/$R$66</f>
        <v>1</v>
      </c>
    </row>
    <row r="67" spans="2:22" ht="15.75" x14ac:dyDescent="0.25">
      <c r="B67" s="174" t="s">
        <v>100</v>
      </c>
      <c r="C67" s="179">
        <v>10181</v>
      </c>
      <c r="D67" s="179">
        <v>3522</v>
      </c>
      <c r="E67" s="179">
        <v>8075</v>
      </c>
      <c r="F67" s="179">
        <v>10601</v>
      </c>
      <c r="G67" s="179">
        <v>11956</v>
      </c>
      <c r="H67" s="180">
        <v>1.0896551724137931</v>
      </c>
      <c r="I67" s="179">
        <f t="shared" si="2"/>
        <v>1355</v>
      </c>
      <c r="J67" s="180">
        <f t="shared" si="3"/>
        <v>0.1743443669580591</v>
      </c>
      <c r="K67" s="179">
        <f t="shared" si="4"/>
        <v>1775</v>
      </c>
      <c r="L67" s="180">
        <f t="shared" si="5"/>
        <v>9.6251016468214018E-4</v>
      </c>
      <c r="M67" s="180">
        <f t="shared" ref="M67:M68" si="22">G67/$G$66</f>
        <v>0.64833794262784017</v>
      </c>
      <c r="N67" s="179">
        <v>1156</v>
      </c>
      <c r="O67" s="179">
        <v>206</v>
      </c>
      <c r="P67" s="179">
        <v>1212</v>
      </c>
      <c r="Q67" s="179">
        <v>711</v>
      </c>
      <c r="R67" s="179">
        <v>1482</v>
      </c>
      <c r="S67" s="180">
        <v>1.0896551724137931</v>
      </c>
      <c r="T67" s="179">
        <f t="shared" si="8"/>
        <v>771</v>
      </c>
      <c r="U67" s="180">
        <f t="shared" si="9"/>
        <v>1.3109579989225729E-3</v>
      </c>
      <c r="V67" s="180">
        <f>R67/$R$66</f>
        <v>0.72718351324828268</v>
      </c>
    </row>
    <row r="68" spans="2:22" ht="15.75" x14ac:dyDescent="0.25">
      <c r="B68" s="32" t="s">
        <v>101</v>
      </c>
      <c r="C68" s="33">
        <v>9740</v>
      </c>
      <c r="D68" s="33">
        <v>2407</v>
      </c>
      <c r="E68" s="33">
        <v>4631</v>
      </c>
      <c r="F68" s="33">
        <v>7376</v>
      </c>
      <c r="G68" s="33">
        <v>6485</v>
      </c>
      <c r="H68" s="34">
        <v>0.57092819614711043</v>
      </c>
      <c r="I68" s="33">
        <f t="shared" si="2"/>
        <v>-891</v>
      </c>
      <c r="J68" s="34">
        <f t="shared" si="3"/>
        <v>-0.33418891170431209</v>
      </c>
      <c r="K68" s="33">
        <f t="shared" si="4"/>
        <v>-3255</v>
      </c>
      <c r="L68" s="34">
        <f t="shared" si="5"/>
        <v>5.2207079440980922E-4</v>
      </c>
      <c r="M68" s="34">
        <f t="shared" si="22"/>
        <v>0.35166205737215989</v>
      </c>
      <c r="N68" s="33">
        <v>793</v>
      </c>
      <c r="O68" s="33">
        <v>193</v>
      </c>
      <c r="P68" s="33">
        <v>499</v>
      </c>
      <c r="Q68" s="33">
        <v>699</v>
      </c>
      <c r="R68" s="33">
        <v>556</v>
      </c>
      <c r="S68" s="34">
        <v>0.57092819614711043</v>
      </c>
      <c r="T68" s="33">
        <f t="shared" si="8"/>
        <v>-143</v>
      </c>
      <c r="U68" s="34">
        <f t="shared" si="9"/>
        <v>4.9183039635691676E-4</v>
      </c>
      <c r="V68" s="34">
        <f>R68/$R$66</f>
        <v>0.27281648675171738</v>
      </c>
    </row>
    <row r="69" spans="2:22" ht="7.5" customHeight="1" x14ac:dyDescent="0.25">
      <c r="B69" s="44"/>
      <c r="C69" s="45"/>
      <c r="D69" s="45"/>
      <c r="E69" s="45"/>
      <c r="F69" s="45"/>
      <c r="G69" s="46"/>
      <c r="H69" s="45"/>
      <c r="I69" s="47"/>
      <c r="J69" s="45"/>
      <c r="K69" s="47"/>
      <c r="L69" s="47"/>
      <c r="M69" s="47"/>
      <c r="N69" s="45"/>
      <c r="O69" s="45"/>
      <c r="P69" s="45"/>
      <c r="Q69" s="45"/>
      <c r="R69" s="47"/>
      <c r="S69" s="47"/>
      <c r="T69" s="47"/>
      <c r="U69" s="47"/>
      <c r="V69" s="47"/>
    </row>
    <row r="70" spans="2:22" x14ac:dyDescent="0.25">
      <c r="B70" s="49" t="s">
        <v>109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</row>
    <row r="74" spans="2:22" ht="21.75" thickBot="1" x14ac:dyDescent="0.3">
      <c r="B74" s="52" t="s">
        <v>287</v>
      </c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2:22" ht="21.75" thickBot="1" x14ac:dyDescent="0.3">
      <c r="B75" s="53"/>
      <c r="C75" s="53"/>
      <c r="D75" s="53"/>
      <c r="E75" s="53"/>
      <c r="F75" s="53"/>
      <c r="G75" s="53"/>
      <c r="H75" s="53"/>
      <c r="I75" s="15"/>
      <c r="J75" s="53"/>
      <c r="K75" s="15"/>
      <c r="L75" s="53"/>
      <c r="M75" s="53"/>
    </row>
    <row r="76" spans="2:22" ht="30.75" thickBot="1" x14ac:dyDescent="0.3">
      <c r="B76" s="16"/>
      <c r="C76" s="124">
        <v>2018</v>
      </c>
      <c r="D76" s="124">
        <v>2019</v>
      </c>
      <c r="E76" s="124">
        <v>2020</v>
      </c>
      <c r="F76" s="124">
        <v>2021</v>
      </c>
      <c r="G76" s="124">
        <v>2022</v>
      </c>
      <c r="H76" s="21" t="str">
        <f>CONCATENATE("var. ",RIGHT(G76,2),"/",RIGHT(F76,2))</f>
        <v>var. 22/21</v>
      </c>
      <c r="I76" s="21" t="str">
        <f>CONCATENATE("dif. ",RIGHT(G76,2),"/",RIGHT(F76,2))</f>
        <v>dif. 22/21</v>
      </c>
      <c r="J76" s="21" t="str">
        <f>CONCATENATE("var. ",RIGHT(G76,2),"/",RIGHT(D76,2))</f>
        <v>var. 22/19</v>
      </c>
      <c r="K76" s="21" t="str">
        <f>CONCATENATE("dif. ",RIGHT(G76,2),"/",RIGHT(D76,2))</f>
        <v>dif. 22/19</v>
      </c>
      <c r="L76" s="56" t="str">
        <f>CONCATENATE("cuota ",G76)</f>
        <v>cuota 2022</v>
      </c>
      <c r="M76" s="56" t="str">
        <f>CONCATENATE("cuota/ total isla ",RIGHT(G76,2))</f>
        <v>cuota/ total isla 22</v>
      </c>
    </row>
    <row r="77" spans="2:22" ht="15.75" x14ac:dyDescent="0.25">
      <c r="B77" s="158" t="s">
        <v>99</v>
      </c>
      <c r="C77" s="159">
        <v>12079902</v>
      </c>
      <c r="D77" s="159">
        <v>3931650</v>
      </c>
      <c r="E77" s="159">
        <v>5460228</v>
      </c>
      <c r="F77" s="159">
        <v>11342244</v>
      </c>
      <c r="G77" s="159">
        <v>12421687</v>
      </c>
      <c r="H77" s="160">
        <f>G77/F77-1</f>
        <v>9.5170144461713235E-2</v>
      </c>
      <c r="I77" s="159">
        <f>G77-F77</f>
        <v>1079443</v>
      </c>
      <c r="J77" s="160">
        <f>G77/D77-1</f>
        <v>2.1594081365330076</v>
      </c>
      <c r="K77" s="159">
        <f>G77-D77</f>
        <v>8490037</v>
      </c>
      <c r="L77" s="161">
        <f>G77/G77</f>
        <v>1</v>
      </c>
      <c r="M77" s="161">
        <f>G77/G77</f>
        <v>1</v>
      </c>
    </row>
    <row r="78" spans="2:22" ht="15.75" x14ac:dyDescent="0.25">
      <c r="B78" s="174" t="s">
        <v>100</v>
      </c>
      <c r="C78" s="33">
        <v>8723381</v>
      </c>
      <c r="D78" s="33">
        <v>2952322</v>
      </c>
      <c r="E78" s="33">
        <v>4315722</v>
      </c>
      <c r="F78" s="33">
        <v>8926145</v>
      </c>
      <c r="G78" s="33">
        <v>9725966</v>
      </c>
      <c r="H78" s="34">
        <f t="shared" ref="H78:H79" si="23">G78/F78-1</f>
        <v>8.9604302865346597E-2</v>
      </c>
      <c r="I78" s="33">
        <f t="shared" ref="I78:I139" si="24">G78-F78</f>
        <v>799821</v>
      </c>
      <c r="J78" s="34">
        <f t="shared" ref="J78:J139" si="25">G78/D78-1</f>
        <v>2.2943445870741743</v>
      </c>
      <c r="K78" s="33">
        <f t="shared" ref="K78:K139" si="26">G78-D78</f>
        <v>6773644</v>
      </c>
      <c r="L78" s="34">
        <f>G78/G77</f>
        <v>0.78298269792178787</v>
      </c>
      <c r="M78" s="34">
        <f>G78/G77</f>
        <v>0.78298269792178787</v>
      </c>
    </row>
    <row r="79" spans="2:22" x14ac:dyDescent="0.25">
      <c r="B79" s="72" t="s">
        <v>111</v>
      </c>
      <c r="C79" s="41">
        <v>1092794</v>
      </c>
      <c r="D79" s="41">
        <v>460738</v>
      </c>
      <c r="E79" s="41">
        <v>724729</v>
      </c>
      <c r="F79" s="41">
        <v>1399348</v>
      </c>
      <c r="G79" s="41">
        <v>1477439</v>
      </c>
      <c r="H79" s="42">
        <f t="shared" si="23"/>
        <v>5.5805275028084411E-2</v>
      </c>
      <c r="I79" s="41">
        <f t="shared" si="24"/>
        <v>78091</v>
      </c>
      <c r="J79" s="42">
        <f t="shared" si="25"/>
        <v>2.2066792841050664</v>
      </c>
      <c r="K79" s="41">
        <f t="shared" si="26"/>
        <v>1016701</v>
      </c>
      <c r="L79" s="42">
        <f>G79/G77</f>
        <v>0.11894028564719107</v>
      </c>
      <c r="M79" s="42">
        <f>G79/G77</f>
        <v>0.11894028564719107</v>
      </c>
    </row>
    <row r="80" spans="2:22" x14ac:dyDescent="0.25">
      <c r="B80" s="72" t="s">
        <v>112</v>
      </c>
      <c r="C80" s="41">
        <v>5323682</v>
      </c>
      <c r="D80" s="41">
        <v>1798822</v>
      </c>
      <c r="E80" s="41">
        <v>2615037</v>
      </c>
      <c r="F80" s="41">
        <v>5487563</v>
      </c>
      <c r="G80" s="41">
        <v>6039680</v>
      </c>
      <c r="H80" s="42">
        <v>0.58358319365985878</v>
      </c>
      <c r="I80" s="41">
        <f t="shared" si="24"/>
        <v>552117</v>
      </c>
      <c r="J80" s="42">
        <f t="shared" si="25"/>
        <v>2.3575751241645921</v>
      </c>
      <c r="K80" s="41">
        <f t="shared" si="26"/>
        <v>4240858</v>
      </c>
      <c r="L80" s="42">
        <f>G80/G77</f>
        <v>0.48622059145428476</v>
      </c>
      <c r="M80" s="42">
        <f>G80/G77</f>
        <v>0.48622059145428476</v>
      </c>
    </row>
    <row r="81" spans="2:13" x14ac:dyDescent="0.25">
      <c r="B81" s="72" t="s">
        <v>113</v>
      </c>
      <c r="C81" s="41">
        <v>1764968</v>
      </c>
      <c r="D81" s="41">
        <v>564846</v>
      </c>
      <c r="E81" s="41">
        <v>832151</v>
      </c>
      <c r="F81" s="41">
        <v>1705568</v>
      </c>
      <c r="G81" s="41">
        <v>1854905</v>
      </c>
      <c r="H81" s="42">
        <v>0.56006191245760584</v>
      </c>
      <c r="I81" s="41">
        <f t="shared" si="24"/>
        <v>149337</v>
      </c>
      <c r="J81" s="42">
        <f t="shared" si="25"/>
        <v>2.2839127833073087</v>
      </c>
      <c r="K81" s="41">
        <f t="shared" si="26"/>
        <v>1290059</v>
      </c>
      <c r="L81" s="42">
        <f>G81/G77</f>
        <v>0.1493279455520011</v>
      </c>
      <c r="M81" s="42">
        <f>G81/G77</f>
        <v>0.1493279455520011</v>
      </c>
    </row>
    <row r="82" spans="2:13" x14ac:dyDescent="0.25">
      <c r="B82" s="72" t="s">
        <v>114</v>
      </c>
      <c r="C82" s="41">
        <v>386382</v>
      </c>
      <c r="D82" s="41">
        <v>87638</v>
      </c>
      <c r="E82" s="41">
        <v>107932</v>
      </c>
      <c r="F82" s="41">
        <v>260373</v>
      </c>
      <c r="G82" s="41">
        <v>267058</v>
      </c>
      <c r="H82" s="42">
        <v>0.34049275208410767</v>
      </c>
      <c r="I82" s="41">
        <f t="shared" si="24"/>
        <v>6685</v>
      </c>
      <c r="J82" s="42">
        <f t="shared" si="25"/>
        <v>2.0472854241310845</v>
      </c>
      <c r="K82" s="41">
        <f t="shared" si="26"/>
        <v>179420</v>
      </c>
      <c r="L82" s="42">
        <f>G82/G77</f>
        <v>2.1499334188665356E-2</v>
      </c>
      <c r="M82" s="42">
        <f>G82/G77</f>
        <v>2.1499334188665356E-2</v>
      </c>
    </row>
    <row r="83" spans="2:13" x14ac:dyDescent="0.25">
      <c r="B83" s="175" t="s">
        <v>115</v>
      </c>
      <c r="C83" s="176">
        <v>155555</v>
      </c>
      <c r="D83" s="176">
        <v>40278</v>
      </c>
      <c r="E83" s="176">
        <v>35873</v>
      </c>
      <c r="F83" s="176">
        <v>73293</v>
      </c>
      <c r="G83" s="176">
        <v>86884</v>
      </c>
      <c r="H83" s="177">
        <v>-0.31239505675330781</v>
      </c>
      <c r="I83" s="176">
        <f t="shared" si="24"/>
        <v>13591</v>
      </c>
      <c r="J83" s="177">
        <f t="shared" si="25"/>
        <v>1.1571080987139379</v>
      </c>
      <c r="K83" s="176">
        <f t="shared" si="26"/>
        <v>46606</v>
      </c>
      <c r="L83" s="177">
        <f>G83/G77</f>
        <v>6.9945410796456234E-3</v>
      </c>
      <c r="M83" s="177">
        <f>G83/G77</f>
        <v>6.9945410796456234E-3</v>
      </c>
    </row>
    <row r="84" spans="2:13" ht="15.75" x14ac:dyDescent="0.25">
      <c r="B84" s="32" t="s">
        <v>101</v>
      </c>
      <c r="C84" s="33">
        <v>3356521</v>
      </c>
      <c r="D84" s="33">
        <v>978366</v>
      </c>
      <c r="E84" s="33">
        <v>1144506</v>
      </c>
      <c r="F84" s="33">
        <v>2416099</v>
      </c>
      <c r="G84" s="33">
        <v>2695721</v>
      </c>
      <c r="H84" s="34">
        <v>0.20170011472148364</v>
      </c>
      <c r="I84" s="33">
        <f t="shared" si="24"/>
        <v>279622</v>
      </c>
      <c r="J84" s="34">
        <f t="shared" si="25"/>
        <v>1.7553298050014003</v>
      </c>
      <c r="K84" s="33">
        <f t="shared" si="26"/>
        <v>1717355</v>
      </c>
      <c r="L84" s="34">
        <f>G84/G77</f>
        <v>0.21701730207821207</v>
      </c>
      <c r="M84" s="34">
        <f>G84/G77</f>
        <v>0.21701730207821207</v>
      </c>
    </row>
    <row r="85" spans="2:13" x14ac:dyDescent="0.25">
      <c r="B85" s="72" t="s">
        <v>288</v>
      </c>
      <c r="C85" s="41">
        <v>103308</v>
      </c>
      <c r="D85" s="41">
        <v>47248</v>
      </c>
      <c r="E85" s="41">
        <v>78221</v>
      </c>
      <c r="F85" s="41">
        <v>158417</v>
      </c>
      <c r="G85" s="41">
        <v>164904</v>
      </c>
      <c r="H85" s="42">
        <v>0.42969784704469149</v>
      </c>
      <c r="I85" s="41">
        <f t="shared" si="24"/>
        <v>6487</v>
      </c>
      <c r="J85" s="42">
        <f t="shared" si="25"/>
        <v>2.4901794784964442</v>
      </c>
      <c r="K85" s="41">
        <f t="shared" si="26"/>
        <v>117656</v>
      </c>
      <c r="L85" s="42">
        <f>G85/G77</f>
        <v>1.3275491485174276E-2</v>
      </c>
      <c r="M85" s="42">
        <f>G85/G77</f>
        <v>1.3275491485174276E-2</v>
      </c>
    </row>
    <row r="86" spans="2:13" x14ac:dyDescent="0.25">
      <c r="B86" s="72" t="s">
        <v>113</v>
      </c>
      <c r="C86" s="41">
        <v>1126567</v>
      </c>
      <c r="D86" s="41">
        <v>361596</v>
      </c>
      <c r="E86" s="41">
        <v>476989</v>
      </c>
      <c r="F86" s="41">
        <v>1018626</v>
      </c>
      <c r="G86" s="41">
        <v>1093946</v>
      </c>
      <c r="H86" s="42">
        <v>0.36584570055664867</v>
      </c>
      <c r="I86" s="41">
        <f t="shared" si="24"/>
        <v>75320</v>
      </c>
      <c r="J86" s="42">
        <f t="shared" si="25"/>
        <v>2.0253266075952165</v>
      </c>
      <c r="K86" s="41">
        <f t="shared" si="26"/>
        <v>732350</v>
      </c>
      <c r="L86" s="42">
        <f>G86/G77</f>
        <v>8.8067425946250291E-2</v>
      </c>
      <c r="M86" s="42">
        <f>G86/G77</f>
        <v>8.8067425946250291E-2</v>
      </c>
    </row>
    <row r="87" spans="2:13" x14ac:dyDescent="0.25">
      <c r="B87" s="72" t="s">
        <v>114</v>
      </c>
      <c r="C87" s="41">
        <v>1350850</v>
      </c>
      <c r="D87" s="41">
        <v>366066</v>
      </c>
      <c r="E87" s="41">
        <v>411380</v>
      </c>
      <c r="F87" s="41">
        <v>894930</v>
      </c>
      <c r="G87" s="41">
        <v>1028833</v>
      </c>
      <c r="H87" s="42">
        <v>0.13304853420918317</v>
      </c>
      <c r="I87" s="41">
        <f t="shared" si="24"/>
        <v>133903</v>
      </c>
      <c r="J87" s="42">
        <f t="shared" si="25"/>
        <v>1.810512311987456</v>
      </c>
      <c r="K87" s="41">
        <f t="shared" si="26"/>
        <v>662767</v>
      </c>
      <c r="L87" s="42">
        <f>G87/G77</f>
        <v>8.2825545354668809E-2</v>
      </c>
      <c r="M87" s="42">
        <f>G87/G77</f>
        <v>8.2825545354668809E-2</v>
      </c>
    </row>
    <row r="88" spans="2:13" ht="15.75" thickBot="1" x14ac:dyDescent="0.3">
      <c r="B88" s="72" t="s">
        <v>115</v>
      </c>
      <c r="C88" s="41">
        <v>775796</v>
      </c>
      <c r="D88" s="41">
        <v>203456</v>
      </c>
      <c r="E88" s="41">
        <v>177916</v>
      </c>
      <c r="F88" s="41">
        <v>344126</v>
      </c>
      <c r="G88" s="41">
        <v>408038</v>
      </c>
      <c r="H88" s="42">
        <v>-0.10201660239886701</v>
      </c>
      <c r="I88" s="41">
        <f t="shared" si="24"/>
        <v>63912</v>
      </c>
      <c r="J88" s="42">
        <f t="shared" si="25"/>
        <v>1.0055343661528782</v>
      </c>
      <c r="K88" s="41">
        <f t="shared" si="26"/>
        <v>204582</v>
      </c>
      <c r="L88" s="42">
        <f>G88/G77</f>
        <v>3.2848839292118695E-2</v>
      </c>
      <c r="M88" s="42">
        <f>G88/G77</f>
        <v>3.2848839292118695E-2</v>
      </c>
    </row>
    <row r="89" spans="2:13" ht="15.75" x14ac:dyDescent="0.25">
      <c r="B89" s="158" t="s">
        <v>102</v>
      </c>
      <c r="C89" s="159">
        <v>4434320</v>
      </c>
      <c r="D89" s="159">
        <v>1478553</v>
      </c>
      <c r="E89" s="159">
        <v>2021524</v>
      </c>
      <c r="F89" s="159">
        <v>4334225</v>
      </c>
      <c r="G89" s="159">
        <v>4756623</v>
      </c>
      <c r="H89" s="160">
        <v>0.46551112690019636</v>
      </c>
      <c r="I89" s="159">
        <f t="shared" si="24"/>
        <v>422398</v>
      </c>
      <c r="J89" s="160">
        <f t="shared" si="25"/>
        <v>2.2170798070816535</v>
      </c>
      <c r="K89" s="159">
        <f t="shared" si="26"/>
        <v>3278070</v>
      </c>
      <c r="L89" s="160">
        <f>G89/G77</f>
        <v>0.38292890490639475</v>
      </c>
      <c r="M89" s="161">
        <f>G89/G89</f>
        <v>1</v>
      </c>
    </row>
    <row r="90" spans="2:13" ht="15.75" x14ac:dyDescent="0.25">
      <c r="B90" s="174" t="s">
        <v>100</v>
      </c>
      <c r="C90" s="179">
        <v>3270138</v>
      </c>
      <c r="D90" s="179">
        <v>1128405</v>
      </c>
      <c r="E90" s="179">
        <v>1610625</v>
      </c>
      <c r="F90" s="179">
        <v>3440613</v>
      </c>
      <c r="G90" s="179">
        <v>3753189</v>
      </c>
      <c r="H90" s="180">
        <v>0.53075210255929295</v>
      </c>
      <c r="I90" s="179">
        <f t="shared" si="24"/>
        <v>312576</v>
      </c>
      <c r="J90" s="180">
        <f t="shared" si="25"/>
        <v>2.3261010009703962</v>
      </c>
      <c r="K90" s="179">
        <f t="shared" si="26"/>
        <v>2624784</v>
      </c>
      <c r="L90" s="180">
        <f>G90/G77</f>
        <v>0.30214808986895259</v>
      </c>
      <c r="M90" s="34">
        <f>G90/G89</f>
        <v>0.78904487490389719</v>
      </c>
    </row>
    <row r="91" spans="2:13" x14ac:dyDescent="0.25">
      <c r="B91" s="72" t="s">
        <v>111</v>
      </c>
      <c r="C91" s="41">
        <v>546579</v>
      </c>
      <c r="D91" s="41">
        <v>137076</v>
      </c>
      <c r="E91" s="41">
        <v>367597</v>
      </c>
      <c r="F91" s="41">
        <v>715635</v>
      </c>
      <c r="G91" s="41">
        <v>715566</v>
      </c>
      <c r="H91" s="42">
        <v>0.77720352465029641</v>
      </c>
      <c r="I91" s="41">
        <f t="shared" si="24"/>
        <v>-69</v>
      </c>
      <c r="J91" s="42">
        <f t="shared" si="25"/>
        <v>4.220213604132014</v>
      </c>
      <c r="K91" s="41">
        <f t="shared" si="26"/>
        <v>578490</v>
      </c>
      <c r="L91" s="42">
        <f>G91/G77</f>
        <v>5.7606185053608261E-2</v>
      </c>
      <c r="M91" s="42">
        <f>G91/G89</f>
        <v>0.1504357187862061</v>
      </c>
    </row>
    <row r="92" spans="2:13" x14ac:dyDescent="0.25">
      <c r="B92" s="72" t="s">
        <v>112</v>
      </c>
      <c r="C92" s="41">
        <v>2044571</v>
      </c>
      <c r="D92" s="41">
        <v>438824</v>
      </c>
      <c r="E92" s="41">
        <v>955366</v>
      </c>
      <c r="F92" s="41">
        <v>2114454</v>
      </c>
      <c r="G92" s="41">
        <v>2366146</v>
      </c>
      <c r="H92" s="42">
        <v>0.51588305174414861</v>
      </c>
      <c r="I92" s="41">
        <f t="shared" si="24"/>
        <v>251692</v>
      </c>
      <c r="J92" s="42">
        <f t="shared" si="25"/>
        <v>4.3920159334949771</v>
      </c>
      <c r="K92" s="41">
        <f t="shared" si="26"/>
        <v>1927322</v>
      </c>
      <c r="L92" s="42">
        <f>G92/G77</f>
        <v>0.19048507662445527</v>
      </c>
      <c r="M92" s="42">
        <f>G92/G89</f>
        <v>0.49744240819589863</v>
      </c>
    </row>
    <row r="93" spans="2:13" x14ac:dyDescent="0.25">
      <c r="B93" s="72" t="s">
        <v>113</v>
      </c>
      <c r="C93" s="41">
        <v>519008</v>
      </c>
      <c r="D93" s="41">
        <v>109734</v>
      </c>
      <c r="E93" s="41">
        <v>250056</v>
      </c>
      <c r="F93" s="41">
        <v>495670</v>
      </c>
      <c r="G93" s="41">
        <v>539261</v>
      </c>
      <c r="H93" s="42">
        <v>0.473166685843593</v>
      </c>
      <c r="I93" s="41">
        <f t="shared" si="24"/>
        <v>43591</v>
      </c>
      <c r="J93" s="42">
        <f t="shared" si="25"/>
        <v>3.9142562924891102</v>
      </c>
      <c r="K93" s="41">
        <f t="shared" si="26"/>
        <v>429527</v>
      </c>
      <c r="L93" s="42">
        <f>G93/G77</f>
        <v>4.3412863325247207E-2</v>
      </c>
      <c r="M93" s="42">
        <f>G93/G89</f>
        <v>0.11337055722095277</v>
      </c>
    </row>
    <row r="94" spans="2:13" x14ac:dyDescent="0.25">
      <c r="B94" s="72" t="s">
        <v>114</v>
      </c>
      <c r="C94" s="41">
        <v>114335</v>
      </c>
      <c r="D94" s="41">
        <v>26670</v>
      </c>
      <c r="E94" s="41">
        <v>24455</v>
      </c>
      <c r="F94" s="41">
        <v>84853</v>
      </c>
      <c r="G94" s="41">
        <v>96693</v>
      </c>
      <c r="H94" s="42">
        <v>-8.9101726890146615E-2</v>
      </c>
      <c r="I94" s="41">
        <f t="shared" si="24"/>
        <v>11840</v>
      </c>
      <c r="J94" s="42">
        <f t="shared" si="25"/>
        <v>2.6255343082114737</v>
      </c>
      <c r="K94" s="41">
        <f t="shared" si="26"/>
        <v>70023</v>
      </c>
      <c r="L94" s="42">
        <f>G94/G77</f>
        <v>7.7842083768492956E-3</v>
      </c>
      <c r="M94" s="42">
        <f>G94/G89</f>
        <v>2.0328077293491623E-2</v>
      </c>
    </row>
    <row r="95" spans="2:13" x14ac:dyDescent="0.25">
      <c r="B95" s="175" t="s">
        <v>115</v>
      </c>
      <c r="C95" s="176">
        <v>45645</v>
      </c>
      <c r="D95" s="176">
        <v>12287</v>
      </c>
      <c r="E95" s="176">
        <v>13151</v>
      </c>
      <c r="F95" s="176">
        <v>30001</v>
      </c>
      <c r="G95" s="176">
        <v>35523</v>
      </c>
      <c r="H95" s="177">
        <v>-0.26071246819338423</v>
      </c>
      <c r="I95" s="176">
        <f t="shared" si="24"/>
        <v>5522</v>
      </c>
      <c r="J95" s="177">
        <f t="shared" si="25"/>
        <v>1.8911044193049564</v>
      </c>
      <c r="K95" s="176">
        <f t="shared" si="26"/>
        <v>23236</v>
      </c>
      <c r="L95" s="177">
        <f>G95/G77</f>
        <v>2.8597564887925448E-3</v>
      </c>
      <c r="M95" s="177">
        <f>G95/G89</f>
        <v>7.4681134073480279E-3</v>
      </c>
    </row>
    <row r="96" spans="2:13" ht="15.75" x14ac:dyDescent="0.25">
      <c r="B96" s="32" t="s">
        <v>101</v>
      </c>
      <c r="C96" s="33">
        <v>1164182</v>
      </c>
      <c r="D96" s="33">
        <v>344421</v>
      </c>
      <c r="E96" s="33">
        <v>410899</v>
      </c>
      <c r="F96" s="33">
        <v>893612</v>
      </c>
      <c r="G96" s="33">
        <v>1003434</v>
      </c>
      <c r="H96" s="34">
        <v>0.25870310141294839</v>
      </c>
      <c r="I96" s="33">
        <f t="shared" si="24"/>
        <v>109822</v>
      </c>
      <c r="J96" s="34">
        <f t="shared" si="25"/>
        <v>1.9133937826090746</v>
      </c>
      <c r="K96" s="33">
        <f t="shared" si="26"/>
        <v>659013</v>
      </c>
      <c r="L96" s="34">
        <f>G96/G77</f>
        <v>8.078081503744218E-2</v>
      </c>
      <c r="M96" s="34">
        <f>G96/G89</f>
        <v>0.21095512509610284</v>
      </c>
    </row>
    <row r="97" spans="2:13" x14ac:dyDescent="0.25">
      <c r="B97" s="72" t="s">
        <v>288</v>
      </c>
      <c r="C97" s="41">
        <v>63006</v>
      </c>
      <c r="D97" s="41">
        <v>30872</v>
      </c>
      <c r="E97" s="41">
        <v>42247</v>
      </c>
      <c r="F97" s="41">
        <v>71439</v>
      </c>
      <c r="G97" s="41">
        <v>69111</v>
      </c>
      <c r="H97" s="42">
        <v>0.399702419045181</v>
      </c>
      <c r="I97" s="41">
        <f t="shared" si="24"/>
        <v>-2328</v>
      </c>
      <c r="J97" s="42">
        <f t="shared" si="25"/>
        <v>1.238630474216118</v>
      </c>
      <c r="K97" s="41">
        <f t="shared" si="26"/>
        <v>38239</v>
      </c>
      <c r="L97" s="42">
        <f>G97/G77</f>
        <v>5.5637370350742213E-3</v>
      </c>
      <c r="M97" s="42">
        <f>G97/G89</f>
        <v>1.4529425602996075E-2</v>
      </c>
    </row>
    <row r="98" spans="2:13" x14ac:dyDescent="0.25">
      <c r="B98" s="72" t="s">
        <v>113</v>
      </c>
      <c r="C98" s="41">
        <v>637821</v>
      </c>
      <c r="D98" s="41">
        <v>123191</v>
      </c>
      <c r="E98" s="41">
        <v>255852</v>
      </c>
      <c r="F98" s="41">
        <v>526508</v>
      </c>
      <c r="G98" s="41">
        <v>586733</v>
      </c>
      <c r="H98" s="42">
        <v>0.37600835810407873</v>
      </c>
      <c r="I98" s="41">
        <f t="shared" si="24"/>
        <v>60225</v>
      </c>
      <c r="J98" s="42">
        <f t="shared" si="25"/>
        <v>3.7627911129871503</v>
      </c>
      <c r="K98" s="41">
        <f t="shared" si="26"/>
        <v>463542</v>
      </c>
      <c r="L98" s="42">
        <f>G98/G77</f>
        <v>4.7234566448180512E-2</v>
      </c>
      <c r="M98" s="42">
        <f>G98/G89</f>
        <v>0.12335074694799231</v>
      </c>
    </row>
    <row r="99" spans="2:13" x14ac:dyDescent="0.25">
      <c r="B99" s="72" t="s">
        <v>114</v>
      </c>
      <c r="C99" s="41">
        <v>318739</v>
      </c>
      <c r="D99" s="41">
        <v>55781</v>
      </c>
      <c r="E99" s="41">
        <v>76631</v>
      </c>
      <c r="F99" s="41">
        <v>214411</v>
      </c>
      <c r="G99" s="41">
        <v>252708</v>
      </c>
      <c r="H99" s="42">
        <v>7.3012305444737802E-2</v>
      </c>
      <c r="I99" s="41">
        <f t="shared" si="24"/>
        <v>38297</v>
      </c>
      <c r="J99" s="42">
        <f t="shared" si="25"/>
        <v>3.5303597999318761</v>
      </c>
      <c r="K99" s="41">
        <f t="shared" si="26"/>
        <v>196927</v>
      </c>
      <c r="L99" s="42">
        <f>G99/G77</f>
        <v>2.0344096578830236E-2</v>
      </c>
      <c r="M99" s="42">
        <f>G99/G89</f>
        <v>5.3127607548464531E-2</v>
      </c>
    </row>
    <row r="100" spans="2:13" ht="15.75" thickBot="1" x14ac:dyDescent="0.3">
      <c r="B100" s="72" t="s">
        <v>115</v>
      </c>
      <c r="C100" s="41">
        <v>144616</v>
      </c>
      <c r="D100" s="41">
        <v>29405</v>
      </c>
      <c r="E100" s="41">
        <v>36169</v>
      </c>
      <c r="F100" s="41">
        <v>81254</v>
      </c>
      <c r="G100" s="41">
        <v>94882</v>
      </c>
      <c r="H100" s="42">
        <v>-0.10725730811317802</v>
      </c>
      <c r="I100" s="41">
        <f t="shared" si="24"/>
        <v>13628</v>
      </c>
      <c r="J100" s="42">
        <f t="shared" si="25"/>
        <v>2.2267301479340249</v>
      </c>
      <c r="K100" s="41">
        <f t="shared" si="26"/>
        <v>65477</v>
      </c>
      <c r="L100" s="42">
        <f>G100/G77</f>
        <v>7.6384149753572122E-3</v>
      </c>
      <c r="M100" s="42">
        <f>G100/G89</f>
        <v>1.9947344996649935E-2</v>
      </c>
    </row>
    <row r="101" spans="2:13" ht="15.75" x14ac:dyDescent="0.25">
      <c r="B101" s="158" t="s">
        <v>103</v>
      </c>
      <c r="C101" s="159">
        <v>3473675</v>
      </c>
      <c r="D101" s="159">
        <v>1163958</v>
      </c>
      <c r="E101" s="159">
        <v>1585227</v>
      </c>
      <c r="F101" s="159">
        <v>3008100</v>
      </c>
      <c r="G101" s="159">
        <v>3376947</v>
      </c>
      <c r="H101" s="160">
        <v>0.43151083562389458</v>
      </c>
      <c r="I101" s="159">
        <f t="shared" si="24"/>
        <v>368847</v>
      </c>
      <c r="J101" s="160">
        <f t="shared" si="25"/>
        <v>1.9012619012026208</v>
      </c>
      <c r="K101" s="159">
        <f t="shared" si="26"/>
        <v>2212989</v>
      </c>
      <c r="L101" s="160">
        <f>G101/G77</f>
        <v>0.27185896730452153</v>
      </c>
      <c r="M101" s="161">
        <f>G101/G101</f>
        <v>1</v>
      </c>
    </row>
    <row r="102" spans="2:13" ht="15.75" x14ac:dyDescent="0.25">
      <c r="B102" s="174" t="s">
        <v>100</v>
      </c>
      <c r="C102" s="179">
        <v>2317090</v>
      </c>
      <c r="D102" s="179">
        <v>835460</v>
      </c>
      <c r="E102" s="179">
        <v>1259977</v>
      </c>
      <c r="F102" s="179">
        <v>2354742</v>
      </c>
      <c r="G102" s="179">
        <v>2576755</v>
      </c>
      <c r="H102" s="180">
        <v>0.56112030487327402</v>
      </c>
      <c r="I102" s="179">
        <f t="shared" si="24"/>
        <v>222013</v>
      </c>
      <c r="J102" s="180">
        <f t="shared" si="25"/>
        <v>2.0842350321978311</v>
      </c>
      <c r="K102" s="179">
        <f t="shared" si="26"/>
        <v>1741295</v>
      </c>
      <c r="L102" s="180">
        <f>G102/G77</f>
        <v>0.20744002002304518</v>
      </c>
      <c r="M102" s="34">
        <f>G102/G101</f>
        <v>0.76304277206601112</v>
      </c>
    </row>
    <row r="103" spans="2:13" x14ac:dyDescent="0.25">
      <c r="B103" s="72" t="s">
        <v>111</v>
      </c>
      <c r="C103" s="41">
        <v>262866</v>
      </c>
      <c r="D103" s="41">
        <v>62284</v>
      </c>
      <c r="E103" s="41">
        <v>215310</v>
      </c>
      <c r="F103" s="41">
        <v>334244</v>
      </c>
      <c r="G103" s="41">
        <v>406333</v>
      </c>
      <c r="H103" s="42">
        <v>0.77517875949226767</v>
      </c>
      <c r="I103" s="41">
        <f t="shared" si="24"/>
        <v>72089</v>
      </c>
      <c r="J103" s="42">
        <f t="shared" si="25"/>
        <v>5.523874510307623</v>
      </c>
      <c r="K103" s="41">
        <f t="shared" si="26"/>
        <v>344049</v>
      </c>
      <c r="L103" s="42">
        <f>G103/G77</f>
        <v>3.2711579353110413E-2</v>
      </c>
      <c r="M103" s="42">
        <f>G103/G101</f>
        <v>0.12032554849098905</v>
      </c>
    </row>
    <row r="104" spans="2:13" x14ac:dyDescent="0.25">
      <c r="B104" s="72" t="s">
        <v>112</v>
      </c>
      <c r="C104" s="41">
        <v>1279830</v>
      </c>
      <c r="D104" s="41">
        <v>301151</v>
      </c>
      <c r="E104" s="41">
        <v>716189</v>
      </c>
      <c r="F104" s="41">
        <v>1354182</v>
      </c>
      <c r="G104" s="41">
        <v>1428245</v>
      </c>
      <c r="H104" s="42">
        <v>0.55907078262747745</v>
      </c>
      <c r="I104" s="41">
        <f t="shared" si="24"/>
        <v>74063</v>
      </c>
      <c r="J104" s="42">
        <f t="shared" si="25"/>
        <v>3.7426208114865966</v>
      </c>
      <c r="K104" s="41">
        <f t="shared" si="26"/>
        <v>1127094</v>
      </c>
      <c r="L104" s="42">
        <f>G104/G77</f>
        <v>0.11497995401107756</v>
      </c>
      <c r="M104" s="42">
        <f>G104/G101</f>
        <v>0.42293971448174933</v>
      </c>
    </row>
    <row r="105" spans="2:13" x14ac:dyDescent="0.25">
      <c r="B105" s="72" t="s">
        <v>113</v>
      </c>
      <c r="C105" s="41">
        <v>617568</v>
      </c>
      <c r="D105" s="41">
        <v>125895</v>
      </c>
      <c r="E105" s="41">
        <v>294451</v>
      </c>
      <c r="F105" s="41">
        <v>604583</v>
      </c>
      <c r="G105" s="41">
        <v>675491</v>
      </c>
      <c r="H105" s="42">
        <v>0.54364367801474356</v>
      </c>
      <c r="I105" s="41">
        <f t="shared" si="24"/>
        <v>70908</v>
      </c>
      <c r="J105" s="42">
        <f t="shared" si="25"/>
        <v>4.3655109416577309</v>
      </c>
      <c r="K105" s="41">
        <f t="shared" si="26"/>
        <v>549596</v>
      </c>
      <c r="L105" s="42">
        <f>G105/G77</f>
        <v>5.4379972704190663E-2</v>
      </c>
      <c r="M105" s="42">
        <f>G105/G101</f>
        <v>0.20003008634722427</v>
      </c>
    </row>
    <row r="106" spans="2:13" x14ac:dyDescent="0.25">
      <c r="B106" s="72" t="s">
        <v>114</v>
      </c>
      <c r="C106" s="41">
        <v>127250</v>
      </c>
      <c r="D106" s="41">
        <v>16537</v>
      </c>
      <c r="E106" s="41">
        <v>28656</v>
      </c>
      <c r="F106" s="41">
        <v>52524</v>
      </c>
      <c r="G106" s="41">
        <v>58667</v>
      </c>
      <c r="H106" s="42">
        <v>0.27549758236815469</v>
      </c>
      <c r="I106" s="41">
        <f t="shared" si="24"/>
        <v>6143</v>
      </c>
      <c r="J106" s="42">
        <f t="shared" si="25"/>
        <v>2.5476204873919093</v>
      </c>
      <c r="K106" s="41">
        <f t="shared" si="26"/>
        <v>42130</v>
      </c>
      <c r="L106" s="42">
        <f>G106/G77</f>
        <v>4.7229494673308066E-3</v>
      </c>
      <c r="M106" s="42">
        <f>G106/G101</f>
        <v>1.7372792643769654E-2</v>
      </c>
    </row>
    <row r="107" spans="2:13" x14ac:dyDescent="0.25">
      <c r="B107" s="175" t="s">
        <v>115</v>
      </c>
      <c r="C107" s="176">
        <v>29576</v>
      </c>
      <c r="D107" s="176">
        <v>10039</v>
      </c>
      <c r="E107" s="176">
        <v>5371</v>
      </c>
      <c r="F107" s="176">
        <v>9209</v>
      </c>
      <c r="G107" s="176">
        <v>8019</v>
      </c>
      <c r="H107" s="177">
        <v>-0.53431614587007126</v>
      </c>
      <c r="I107" s="176">
        <f t="shared" si="24"/>
        <v>-1190</v>
      </c>
      <c r="J107" s="177">
        <f t="shared" si="25"/>
        <v>-0.20121526048411198</v>
      </c>
      <c r="K107" s="176">
        <f t="shared" si="26"/>
        <v>-2020</v>
      </c>
      <c r="L107" s="177">
        <f>G107/G77</f>
        <v>6.455644873357379E-4</v>
      </c>
      <c r="M107" s="177">
        <f>G107/G101</f>
        <v>2.3746301022787744E-3</v>
      </c>
    </row>
    <row r="108" spans="2:13" ht="15.75" x14ac:dyDescent="0.25">
      <c r="B108" s="32" t="s">
        <v>101</v>
      </c>
      <c r="C108" s="33">
        <v>1156585</v>
      </c>
      <c r="D108" s="33">
        <v>315553</v>
      </c>
      <c r="E108" s="33">
        <v>325250</v>
      </c>
      <c r="F108" s="33">
        <v>653358</v>
      </c>
      <c r="G108" s="33">
        <v>800192</v>
      </c>
      <c r="H108" s="34">
        <v>9.480773455787217E-2</v>
      </c>
      <c r="I108" s="33">
        <f t="shared" si="24"/>
        <v>146834</v>
      </c>
      <c r="J108" s="34">
        <f t="shared" si="25"/>
        <v>1.5358402550443189</v>
      </c>
      <c r="K108" s="33">
        <f t="shared" si="26"/>
        <v>484639</v>
      </c>
      <c r="L108" s="34">
        <f>G108/G77</f>
        <v>6.4418947281476346E-2</v>
      </c>
      <c r="M108" s="34">
        <f>G108/G101</f>
        <v>0.23695722793398891</v>
      </c>
    </row>
    <row r="109" spans="2:13" x14ac:dyDescent="0.25">
      <c r="B109" s="72" t="s">
        <v>288</v>
      </c>
      <c r="C109" s="41">
        <v>31421</v>
      </c>
      <c r="D109" s="41">
        <v>6538</v>
      </c>
      <c r="E109" s="41">
        <v>14374</v>
      </c>
      <c r="F109" s="41">
        <v>34188</v>
      </c>
      <c r="G109" s="41">
        <v>36611</v>
      </c>
      <c r="H109" s="42">
        <v>0.20720477476197252</v>
      </c>
      <c r="I109" s="41">
        <f t="shared" si="24"/>
        <v>2423</v>
      </c>
      <c r="J109" s="42">
        <f t="shared" si="25"/>
        <v>4.5997246864484556</v>
      </c>
      <c r="K109" s="41">
        <f t="shared" si="26"/>
        <v>30073</v>
      </c>
      <c r="L109" s="42">
        <f>G109/G77</f>
        <v>2.947345235796072E-3</v>
      </c>
      <c r="M109" s="42">
        <f>G109/G101</f>
        <v>1.0841449392010002E-2</v>
      </c>
    </row>
    <row r="110" spans="2:13" x14ac:dyDescent="0.25">
      <c r="B110" s="72" t="s">
        <v>113</v>
      </c>
      <c r="C110" s="41">
        <v>130897</v>
      </c>
      <c r="D110" s="41">
        <v>35300</v>
      </c>
      <c r="E110" s="41">
        <v>49033</v>
      </c>
      <c r="F110" s="41">
        <v>134685</v>
      </c>
      <c r="G110" s="41">
        <v>152984</v>
      </c>
      <c r="H110" s="42">
        <v>6.1749140191905916E-2</v>
      </c>
      <c r="I110" s="41">
        <f t="shared" si="24"/>
        <v>18299</v>
      </c>
      <c r="J110" s="42">
        <f t="shared" si="25"/>
        <v>3.3338243626062321</v>
      </c>
      <c r="K110" s="41">
        <f t="shared" si="26"/>
        <v>117684</v>
      </c>
      <c r="L110" s="42">
        <f>G110/G77</f>
        <v>1.2315879477562106E-2</v>
      </c>
      <c r="M110" s="42">
        <f>G110/G101</f>
        <v>4.5302458107870806E-2</v>
      </c>
    </row>
    <row r="111" spans="2:13" x14ac:dyDescent="0.25">
      <c r="B111" s="72" t="s">
        <v>114</v>
      </c>
      <c r="C111" s="41">
        <v>565993</v>
      </c>
      <c r="D111" s="41">
        <v>97889</v>
      </c>
      <c r="E111" s="41">
        <v>140776</v>
      </c>
      <c r="F111" s="41">
        <v>333819</v>
      </c>
      <c r="G111" s="41">
        <v>424849</v>
      </c>
      <c r="H111" s="42">
        <v>0.21121757146128806</v>
      </c>
      <c r="I111" s="41">
        <f t="shared" si="24"/>
        <v>91030</v>
      </c>
      <c r="J111" s="42">
        <f t="shared" si="25"/>
        <v>3.340109716107019</v>
      </c>
      <c r="K111" s="41">
        <f t="shared" si="26"/>
        <v>326960</v>
      </c>
      <c r="L111" s="42">
        <f>G111/G77</f>
        <v>3.4202198139431463E-2</v>
      </c>
      <c r="M111" s="42">
        <f>G111/G101</f>
        <v>0.1258086075973357</v>
      </c>
    </row>
    <row r="112" spans="2:13" ht="15.75" thickBot="1" x14ac:dyDescent="0.3">
      <c r="B112" s="72" t="s">
        <v>115</v>
      </c>
      <c r="C112" s="41">
        <v>428274</v>
      </c>
      <c r="D112" s="41">
        <v>77637</v>
      </c>
      <c r="E112" s="41">
        <v>61849</v>
      </c>
      <c r="F112" s="41">
        <v>150666</v>
      </c>
      <c r="G112" s="41">
        <v>185748</v>
      </c>
      <c r="H112" s="42">
        <v>-0.17443964035674875</v>
      </c>
      <c r="I112" s="41">
        <f t="shared" si="24"/>
        <v>35082</v>
      </c>
      <c r="J112" s="42">
        <f t="shared" si="25"/>
        <v>1.3925190308744542</v>
      </c>
      <c r="K112" s="41">
        <f t="shared" si="26"/>
        <v>108111</v>
      </c>
      <c r="L112" s="42">
        <f>G112/G77</f>
        <v>1.49535244286867E-2</v>
      </c>
      <c r="M112" s="42">
        <f>G112/G101</f>
        <v>5.5004712836772385E-2</v>
      </c>
    </row>
    <row r="113" spans="2:13" ht="15.75" x14ac:dyDescent="0.25">
      <c r="B113" s="158" t="s">
        <v>105</v>
      </c>
      <c r="C113" s="159">
        <v>1621571</v>
      </c>
      <c r="D113" s="159">
        <v>528493</v>
      </c>
      <c r="E113" s="159">
        <v>844429</v>
      </c>
      <c r="F113" s="159">
        <v>1673252</v>
      </c>
      <c r="G113" s="159">
        <v>1776156</v>
      </c>
      <c r="H113" s="160">
        <v>0.62551160630770775</v>
      </c>
      <c r="I113" s="159">
        <f t="shared" si="24"/>
        <v>102904</v>
      </c>
      <c r="J113" s="160">
        <f t="shared" si="25"/>
        <v>2.3607938042698766</v>
      </c>
      <c r="K113" s="159">
        <f t="shared" si="26"/>
        <v>1247663</v>
      </c>
      <c r="L113" s="160">
        <f>G113/G77</f>
        <v>0.14298830746580557</v>
      </c>
      <c r="M113" s="161">
        <f>G113/G113</f>
        <v>1</v>
      </c>
    </row>
    <row r="114" spans="2:13" ht="15.75" x14ac:dyDescent="0.25">
      <c r="B114" s="174" t="s">
        <v>100</v>
      </c>
      <c r="C114" s="179">
        <v>1382896</v>
      </c>
      <c r="D114" s="179">
        <v>452864</v>
      </c>
      <c r="E114" s="179">
        <v>734475</v>
      </c>
      <c r="F114" s="179">
        <v>1475436</v>
      </c>
      <c r="G114" s="179">
        <v>1601578</v>
      </c>
      <c r="H114" s="180">
        <v>0.70746621856760772</v>
      </c>
      <c r="I114" s="179">
        <f t="shared" si="24"/>
        <v>126142</v>
      </c>
      <c r="J114" s="180">
        <f t="shared" si="25"/>
        <v>2.5365540206331261</v>
      </c>
      <c r="K114" s="179">
        <f t="shared" si="26"/>
        <v>1148714</v>
      </c>
      <c r="L114" s="180">
        <f>G114/G77</f>
        <v>0.12893401677244001</v>
      </c>
      <c r="M114" s="180">
        <f>G114/G113</f>
        <v>0.9017102101391995</v>
      </c>
    </row>
    <row r="115" spans="2:13" x14ac:dyDescent="0.25">
      <c r="B115" s="72" t="s">
        <v>288</v>
      </c>
      <c r="C115" s="41">
        <v>1041518</v>
      </c>
      <c r="D115" s="41">
        <v>338105</v>
      </c>
      <c r="E115" s="41">
        <v>557265</v>
      </c>
      <c r="F115" s="41">
        <v>1106507</v>
      </c>
      <c r="G115" s="41">
        <v>1225951</v>
      </c>
      <c r="H115" s="42">
        <v>0.71745000955788707</v>
      </c>
      <c r="I115" s="41">
        <f t="shared" si="24"/>
        <v>119444</v>
      </c>
      <c r="J115" s="42">
        <f t="shared" si="25"/>
        <v>2.6259475606690228</v>
      </c>
      <c r="K115" s="41">
        <f t="shared" si="26"/>
        <v>887846</v>
      </c>
      <c r="L115" s="42">
        <f>G115/G77</f>
        <v>9.8694404391287599E-2</v>
      </c>
      <c r="M115" s="42">
        <f>G115/G113</f>
        <v>0.69022709716939279</v>
      </c>
    </row>
    <row r="116" spans="2:13" x14ac:dyDescent="0.25">
      <c r="B116" s="175" t="s">
        <v>117</v>
      </c>
      <c r="C116" s="176">
        <v>341378</v>
      </c>
      <c r="D116" s="176">
        <v>114759</v>
      </c>
      <c r="E116" s="176">
        <v>177210</v>
      </c>
      <c r="F116" s="176">
        <v>368929</v>
      </c>
      <c r="G116" s="176">
        <v>375627</v>
      </c>
      <c r="H116" s="177">
        <v>0.67925504397309888</v>
      </c>
      <c r="I116" s="176">
        <f t="shared" si="24"/>
        <v>6698</v>
      </c>
      <c r="J116" s="177">
        <f t="shared" si="25"/>
        <v>2.273181188403524</v>
      </c>
      <c r="K116" s="176">
        <f t="shared" si="26"/>
        <v>260868</v>
      </c>
      <c r="L116" s="177">
        <f>G116/G77</f>
        <v>3.0239612381152414E-2</v>
      </c>
      <c r="M116" s="177">
        <f>G116/G113</f>
        <v>0.21148311296980671</v>
      </c>
    </row>
    <row r="117" spans="2:13" ht="15.75" x14ac:dyDescent="0.25">
      <c r="B117" s="32" t="s">
        <v>101</v>
      </c>
      <c r="C117" s="33">
        <v>238675</v>
      </c>
      <c r="D117" s="33">
        <v>75024</v>
      </c>
      <c r="E117" s="33">
        <v>109954</v>
      </c>
      <c r="F117" s="33">
        <v>197816</v>
      </c>
      <c r="G117" s="33">
        <v>174578</v>
      </c>
      <c r="H117" s="34">
        <v>0.22661013996167023</v>
      </c>
      <c r="I117" s="33">
        <f t="shared" si="24"/>
        <v>-23238</v>
      </c>
      <c r="J117" s="34">
        <f t="shared" si="25"/>
        <v>1.326962038814246</v>
      </c>
      <c r="K117" s="33">
        <f t="shared" si="26"/>
        <v>99554</v>
      </c>
      <c r="L117" s="34">
        <f>G117/G77</f>
        <v>1.4054290693365563E-2</v>
      </c>
      <c r="M117" s="34">
        <f>G117/G113</f>
        <v>9.8289789860800517E-2</v>
      </c>
    </row>
    <row r="118" spans="2:13" x14ac:dyDescent="0.25">
      <c r="B118" s="72" t="s">
        <v>288</v>
      </c>
      <c r="C118" s="41">
        <v>0</v>
      </c>
      <c r="D118" s="41">
        <v>0</v>
      </c>
      <c r="E118" s="41">
        <v>0</v>
      </c>
      <c r="F118" s="41">
        <v>18363</v>
      </c>
      <c r="G118" s="41">
        <v>25008</v>
      </c>
      <c r="H118" s="42">
        <v>0.38480098566001564</v>
      </c>
      <c r="I118" s="41">
        <f t="shared" si="24"/>
        <v>6645</v>
      </c>
      <c r="J118" s="42" t="str">
        <f>IFERROR(G118/D118-1,"-")</f>
        <v>-</v>
      </c>
      <c r="K118" s="41">
        <f t="shared" si="26"/>
        <v>25008</v>
      </c>
      <c r="L118" s="42">
        <f>G118/G77</f>
        <v>2.0132531112722449E-3</v>
      </c>
      <c r="M118" s="42">
        <f>G118/G113</f>
        <v>1.4079844337997338E-2</v>
      </c>
    </row>
    <row r="119" spans="2:13" ht="15.75" thickBot="1" x14ac:dyDescent="0.3">
      <c r="B119" s="175" t="s">
        <v>117</v>
      </c>
      <c r="C119" s="41">
        <v>238675</v>
      </c>
      <c r="D119" s="41">
        <v>0</v>
      </c>
      <c r="E119" s="41">
        <v>0</v>
      </c>
      <c r="F119" s="41">
        <v>146777</v>
      </c>
      <c r="G119" s="41">
        <v>149570</v>
      </c>
      <c r="H119" s="42">
        <v>2.0612354042249814E-2</v>
      </c>
      <c r="I119" s="41">
        <f t="shared" si="24"/>
        <v>2793</v>
      </c>
      <c r="J119" s="42" t="str">
        <f>IFERROR(G119/D119-1,"-")</f>
        <v>-</v>
      </c>
      <c r="K119" s="41">
        <f t="shared" si="26"/>
        <v>149570</v>
      </c>
      <c r="L119" s="42">
        <f>G119/G77</f>
        <v>1.2041037582093317E-2</v>
      </c>
      <c r="M119" s="42">
        <f>G119/G113</f>
        <v>8.4209945522803184E-2</v>
      </c>
    </row>
    <row r="120" spans="2:13" ht="15.75" x14ac:dyDescent="0.25">
      <c r="B120" s="158" t="s">
        <v>104</v>
      </c>
      <c r="C120" s="159">
        <v>2162090</v>
      </c>
      <c r="D120" s="159">
        <v>614639</v>
      </c>
      <c r="E120" s="159">
        <v>821559</v>
      </c>
      <c r="F120" s="159">
        <v>2050962</v>
      </c>
      <c r="G120" s="159">
        <v>2232786</v>
      </c>
      <c r="H120" s="160">
        <v>0.43358597026746559</v>
      </c>
      <c r="I120" s="159">
        <f t="shared" si="24"/>
        <v>181824</v>
      </c>
      <c r="J120" s="160">
        <f t="shared" si="25"/>
        <v>2.6326786943230092</v>
      </c>
      <c r="K120" s="159">
        <f t="shared" si="26"/>
        <v>1618147</v>
      </c>
      <c r="L120" s="160">
        <f>G120/G77</f>
        <v>0.17974901476747884</v>
      </c>
      <c r="M120" s="161">
        <f>G120/G120</f>
        <v>1</v>
      </c>
    </row>
    <row r="121" spans="2:13" ht="15.75" x14ac:dyDescent="0.25">
      <c r="B121" s="174" t="s">
        <v>100</v>
      </c>
      <c r="C121" s="179">
        <v>1492781</v>
      </c>
      <c r="D121" s="179">
        <v>429104</v>
      </c>
      <c r="E121" s="179">
        <v>588810</v>
      </c>
      <c r="F121" s="179">
        <v>1469827</v>
      </c>
      <c r="G121" s="179">
        <v>1597117</v>
      </c>
      <c r="H121" s="180">
        <v>0.50991253397099157</v>
      </c>
      <c r="I121" s="179">
        <f t="shared" si="24"/>
        <v>127290</v>
      </c>
      <c r="J121" s="180">
        <f t="shared" si="25"/>
        <v>2.721981151422499</v>
      </c>
      <c r="K121" s="179">
        <f t="shared" si="26"/>
        <v>1168013</v>
      </c>
      <c r="L121" s="180">
        <f>G121/G77</f>
        <v>0.12857488680885293</v>
      </c>
      <c r="M121" s="180">
        <f>G121/G120</f>
        <v>0.71530231737389971</v>
      </c>
    </row>
    <row r="122" spans="2:13" x14ac:dyDescent="0.25">
      <c r="B122" s="72" t="s">
        <v>288</v>
      </c>
      <c r="C122" s="41">
        <v>1073208</v>
      </c>
      <c r="D122" s="41">
        <v>340671</v>
      </c>
      <c r="E122" s="41">
        <v>447921</v>
      </c>
      <c r="F122" s="41">
        <v>1141672</v>
      </c>
      <c r="G122" s="41">
        <v>1249425</v>
      </c>
      <c r="H122" s="42">
        <v>0.48564597989457381</v>
      </c>
      <c r="I122" s="41">
        <f t="shared" si="24"/>
        <v>107753</v>
      </c>
      <c r="J122" s="42">
        <f t="shared" si="25"/>
        <v>2.6675414109213875</v>
      </c>
      <c r="K122" s="41">
        <f t="shared" si="26"/>
        <v>908754</v>
      </c>
      <c r="L122" s="42">
        <f>G122/G77</f>
        <v>0.10058416380963391</v>
      </c>
      <c r="M122" s="42">
        <f>G122/G120</f>
        <v>0.55958116899693922</v>
      </c>
    </row>
    <row r="123" spans="2:13" x14ac:dyDescent="0.25">
      <c r="B123" s="175" t="s">
        <v>117</v>
      </c>
      <c r="C123" s="176">
        <v>419573</v>
      </c>
      <c r="D123" s="176">
        <v>88433</v>
      </c>
      <c r="E123" s="176">
        <v>140889</v>
      </c>
      <c r="F123" s="176">
        <v>328155</v>
      </c>
      <c r="G123" s="176">
        <v>347692</v>
      </c>
      <c r="H123" s="177">
        <v>0.58561335790199887</v>
      </c>
      <c r="I123" s="176">
        <f t="shared" si="24"/>
        <v>19537</v>
      </c>
      <c r="J123" s="177">
        <f t="shared" si="25"/>
        <v>2.9316997048613076</v>
      </c>
      <c r="K123" s="176">
        <f t="shared" si="26"/>
        <v>259259</v>
      </c>
      <c r="L123" s="177">
        <f>G123/G77</f>
        <v>2.7990722999219026E-2</v>
      </c>
      <c r="M123" s="177">
        <f>G123/G120</f>
        <v>0.15572114837696044</v>
      </c>
    </row>
    <row r="124" spans="2:13" ht="15.75" x14ac:dyDescent="0.25">
      <c r="B124" s="32" t="s">
        <v>101</v>
      </c>
      <c r="C124" s="33">
        <v>669309</v>
      </c>
      <c r="D124" s="33">
        <v>185072</v>
      </c>
      <c r="E124" s="33">
        <v>232749</v>
      </c>
      <c r="F124" s="33">
        <v>581135</v>
      </c>
      <c r="G124" s="33">
        <v>635669</v>
      </c>
      <c r="H124" s="34">
        <v>0.27005668192718546</v>
      </c>
      <c r="I124" s="33">
        <f t="shared" si="24"/>
        <v>54534</v>
      </c>
      <c r="J124" s="34">
        <f t="shared" si="25"/>
        <v>2.4347118959107807</v>
      </c>
      <c r="K124" s="33">
        <f t="shared" si="26"/>
        <v>450597</v>
      </c>
      <c r="L124" s="34">
        <f>G124/G77</f>
        <v>5.1174127958625908E-2</v>
      </c>
      <c r="M124" s="34">
        <f>G124/G120</f>
        <v>0.28469768262610029</v>
      </c>
    </row>
    <row r="125" spans="2:13" x14ac:dyDescent="0.25">
      <c r="B125" s="72" t="s">
        <v>288</v>
      </c>
      <c r="C125" s="41">
        <v>8881</v>
      </c>
      <c r="D125" s="41">
        <v>1666</v>
      </c>
      <c r="E125" s="41">
        <v>9371</v>
      </c>
      <c r="F125" s="41">
        <v>28096</v>
      </c>
      <c r="G125" s="41">
        <v>34174</v>
      </c>
      <c r="H125" s="42">
        <v>0.75140848349397027</v>
      </c>
      <c r="I125" s="41">
        <f t="shared" si="24"/>
        <v>6078</v>
      </c>
      <c r="J125" s="42">
        <f t="shared" si="25"/>
        <v>19.512605042016808</v>
      </c>
      <c r="K125" s="41">
        <f t="shared" si="26"/>
        <v>32508</v>
      </c>
      <c r="L125" s="42">
        <f>G125/G77</f>
        <v>2.7511561030317379E-3</v>
      </c>
      <c r="M125" s="42">
        <f>G125/G120</f>
        <v>1.5305542044781722E-2</v>
      </c>
    </row>
    <row r="126" spans="2:13" ht="15.75" thickBot="1" x14ac:dyDescent="0.3">
      <c r="B126" s="175" t="s">
        <v>117</v>
      </c>
      <c r="C126" s="41">
        <v>660428</v>
      </c>
      <c r="D126" s="41">
        <v>124476</v>
      </c>
      <c r="E126" s="41">
        <v>209666</v>
      </c>
      <c r="F126" s="41">
        <v>553039</v>
      </c>
      <c r="G126" s="41">
        <v>601495</v>
      </c>
      <c r="H126" s="42">
        <v>7.0923625156505743E-2</v>
      </c>
      <c r="I126" s="41">
        <f t="shared" si="24"/>
        <v>48456</v>
      </c>
      <c r="J126" s="42">
        <f t="shared" si="25"/>
        <v>3.8322166522060481</v>
      </c>
      <c r="K126" s="41">
        <f t="shared" si="26"/>
        <v>477019</v>
      </c>
      <c r="L126" s="42">
        <f>G126/G77</f>
        <v>4.8422971855594174E-2</v>
      </c>
      <c r="M126" s="42">
        <f>G126/G120</f>
        <v>0.26939214058131861</v>
      </c>
    </row>
    <row r="127" spans="2:13" ht="15.75" x14ac:dyDescent="0.25">
      <c r="B127" s="158" t="s">
        <v>106</v>
      </c>
      <c r="C127" s="159">
        <v>208911</v>
      </c>
      <c r="D127" s="159">
        <v>71085</v>
      </c>
      <c r="E127" s="159">
        <v>88499</v>
      </c>
      <c r="F127" s="159">
        <v>147069</v>
      </c>
      <c r="G127" s="159">
        <v>144493</v>
      </c>
      <c r="H127" s="160">
        <v>0.62967559806283613</v>
      </c>
      <c r="I127" s="159">
        <f t="shared" si="24"/>
        <v>-2576</v>
      </c>
      <c r="J127" s="160">
        <f t="shared" si="25"/>
        <v>1.0326791868889358</v>
      </c>
      <c r="K127" s="159">
        <f t="shared" si="26"/>
        <v>73408</v>
      </c>
      <c r="L127" s="160">
        <f>G127/G77</f>
        <v>1.1632316930864544E-2</v>
      </c>
      <c r="M127" s="161">
        <f>G127/G127</f>
        <v>1</v>
      </c>
    </row>
    <row r="128" spans="2:13" ht="15.75" x14ac:dyDescent="0.25">
      <c r="B128" s="174" t="s">
        <v>100</v>
      </c>
      <c r="C128" s="179">
        <v>150858</v>
      </c>
      <c r="D128" s="179">
        <v>50526</v>
      </c>
      <c r="E128" s="179">
        <v>57037</v>
      </c>
      <c r="F128" s="179">
        <v>100766</v>
      </c>
      <c r="G128" s="179">
        <v>106442</v>
      </c>
      <c r="H128" s="180">
        <v>0.76972770955686065</v>
      </c>
      <c r="I128" s="179">
        <f t="shared" si="24"/>
        <v>5676</v>
      </c>
      <c r="J128" s="180">
        <f t="shared" si="25"/>
        <v>1.106677750069271</v>
      </c>
      <c r="K128" s="179">
        <f t="shared" si="26"/>
        <v>55916</v>
      </c>
      <c r="L128" s="180">
        <f>G128/G77</f>
        <v>8.5690454122696862E-3</v>
      </c>
      <c r="M128" s="180">
        <f>G128/G127</f>
        <v>0.73665852325026127</v>
      </c>
    </row>
    <row r="129" spans="2:13" x14ac:dyDescent="0.25">
      <c r="B129" s="72" t="s">
        <v>288</v>
      </c>
      <c r="C129" s="41">
        <v>117586</v>
      </c>
      <c r="D129" s="41">
        <v>37826</v>
      </c>
      <c r="E129" s="41">
        <v>44354</v>
      </c>
      <c r="F129" s="41">
        <v>79185</v>
      </c>
      <c r="G129" s="41">
        <v>81748</v>
      </c>
      <c r="H129" s="42">
        <v>1.0557625404031681</v>
      </c>
      <c r="I129" s="41">
        <f t="shared" si="24"/>
        <v>2563</v>
      </c>
      <c r="J129" s="42">
        <f t="shared" si="25"/>
        <v>1.1611589911700948</v>
      </c>
      <c r="K129" s="41">
        <f t="shared" si="26"/>
        <v>43922</v>
      </c>
      <c r="L129" s="42">
        <f>G129/G77</f>
        <v>6.5810706709966207E-3</v>
      </c>
      <c r="M129" s="42">
        <f>G129/G127</f>
        <v>0.56575751074446512</v>
      </c>
    </row>
    <row r="130" spans="2:13" x14ac:dyDescent="0.25">
      <c r="B130" s="175" t="s">
        <v>117</v>
      </c>
      <c r="C130" s="176">
        <v>33272</v>
      </c>
      <c r="D130" s="176">
        <v>12700</v>
      </c>
      <c r="E130" s="176">
        <v>12683</v>
      </c>
      <c r="F130" s="176">
        <v>21581</v>
      </c>
      <c r="G130" s="176">
        <v>24694</v>
      </c>
      <c r="H130" s="177">
        <v>2.9500031926441572E-2</v>
      </c>
      <c r="I130" s="176">
        <f t="shared" si="24"/>
        <v>3113</v>
      </c>
      <c r="J130" s="177">
        <f t="shared" si="25"/>
        <v>0.94440944881889766</v>
      </c>
      <c r="K130" s="176">
        <f t="shared" si="26"/>
        <v>11994</v>
      </c>
      <c r="L130" s="177">
        <f>G130/G77</f>
        <v>1.9879747412730655E-3</v>
      </c>
      <c r="M130" s="177">
        <f>G130/G127</f>
        <v>0.17090101250579612</v>
      </c>
    </row>
    <row r="131" spans="2:13" ht="16.5" thickBot="1" x14ac:dyDescent="0.3">
      <c r="B131" s="32" t="s">
        <v>101</v>
      </c>
      <c r="C131" s="33">
        <v>58053</v>
      </c>
      <c r="D131" s="33">
        <v>20482</v>
      </c>
      <c r="E131" s="33">
        <v>31462</v>
      </c>
      <c r="F131" s="33">
        <v>46303</v>
      </c>
      <c r="G131" s="33">
        <v>38051</v>
      </c>
      <c r="H131" s="34">
        <v>0.32690827947060641</v>
      </c>
      <c r="I131" s="33">
        <f t="shared" si="24"/>
        <v>-8252</v>
      </c>
      <c r="J131" s="34">
        <f t="shared" si="25"/>
        <v>0.8577775607850795</v>
      </c>
      <c r="K131" s="33">
        <f t="shared" si="26"/>
        <v>17569</v>
      </c>
      <c r="L131" s="34">
        <f>G131/G77</f>
        <v>3.0632715185948574E-3</v>
      </c>
      <c r="M131" s="34">
        <f>G131/G127</f>
        <v>0.26334147674973873</v>
      </c>
    </row>
    <row r="132" spans="2:13" ht="15.75" x14ac:dyDescent="0.25">
      <c r="B132" s="158" t="s">
        <v>107</v>
      </c>
      <c r="C132" s="159">
        <v>159414</v>
      </c>
      <c r="D132" s="159">
        <v>67737</v>
      </c>
      <c r="E132" s="159">
        <v>86284</v>
      </c>
      <c r="F132" s="159">
        <v>110659</v>
      </c>
      <c r="G132" s="159">
        <v>116241</v>
      </c>
      <c r="H132" s="160">
        <v>0.25846886978141503</v>
      </c>
      <c r="I132" s="159">
        <f t="shared" si="24"/>
        <v>5582</v>
      </c>
      <c r="J132" s="160">
        <f t="shared" si="25"/>
        <v>0.71606359891934979</v>
      </c>
      <c r="K132" s="159">
        <f t="shared" si="26"/>
        <v>48504</v>
      </c>
      <c r="L132" s="160">
        <f>G132/G77</f>
        <v>9.3579076658428118E-3</v>
      </c>
      <c r="M132" s="161">
        <f>G132/G132</f>
        <v>1</v>
      </c>
    </row>
    <row r="133" spans="2:13" ht="15.75" x14ac:dyDescent="0.25">
      <c r="B133" s="174" t="s">
        <v>100</v>
      </c>
      <c r="C133" s="179">
        <v>99437</v>
      </c>
      <c r="D133" s="179">
        <v>38249</v>
      </c>
      <c r="E133" s="179">
        <v>56723</v>
      </c>
      <c r="F133" s="179">
        <v>74160</v>
      </c>
      <c r="G133" s="179">
        <v>78929</v>
      </c>
      <c r="H133" s="180">
        <v>0.41210854072525338</v>
      </c>
      <c r="I133" s="179">
        <f t="shared" si="24"/>
        <v>4769</v>
      </c>
      <c r="J133" s="180">
        <f t="shared" si="25"/>
        <v>1.0635572171821486</v>
      </c>
      <c r="K133" s="179">
        <f t="shared" si="26"/>
        <v>40680</v>
      </c>
      <c r="L133" s="180">
        <f>G133/G77</f>
        <v>6.3541288715453868E-3</v>
      </c>
      <c r="M133" s="180">
        <f>G133/G132</f>
        <v>0.67901170843334102</v>
      </c>
    </row>
    <row r="134" spans="2:13" x14ac:dyDescent="0.25">
      <c r="B134" s="72" t="s">
        <v>288</v>
      </c>
      <c r="C134" s="41">
        <v>45983</v>
      </c>
      <c r="D134" s="41">
        <v>23005</v>
      </c>
      <c r="E134" s="41">
        <v>35764</v>
      </c>
      <c r="F134" s="41">
        <v>41032</v>
      </c>
      <c r="G134" s="41">
        <v>43705</v>
      </c>
      <c r="H134" s="42">
        <v>0.55273391000714223</v>
      </c>
      <c r="I134" s="41">
        <f t="shared" si="24"/>
        <v>2673</v>
      </c>
      <c r="J134" s="42">
        <f t="shared" si="25"/>
        <v>0.89980439034992399</v>
      </c>
      <c r="K134" s="41">
        <f t="shared" si="26"/>
        <v>20700</v>
      </c>
      <c r="L134" s="42">
        <f>G134/G77</f>
        <v>3.5184431873062009E-3</v>
      </c>
      <c r="M134" s="42">
        <f>G134/G132</f>
        <v>0.37598609784843556</v>
      </c>
    </row>
    <row r="135" spans="2:13" x14ac:dyDescent="0.25">
      <c r="B135" s="175" t="s">
        <v>117</v>
      </c>
      <c r="C135" s="176">
        <v>53454</v>
      </c>
      <c r="D135" s="176">
        <v>15244</v>
      </c>
      <c r="E135" s="176">
        <v>20959</v>
      </c>
      <c r="F135" s="176">
        <v>33128</v>
      </c>
      <c r="G135" s="176">
        <v>35224</v>
      </c>
      <c r="H135" s="177">
        <v>0.22827947507650803</v>
      </c>
      <c r="I135" s="176">
        <f t="shared" si="24"/>
        <v>2096</v>
      </c>
      <c r="J135" s="177">
        <f t="shared" si="25"/>
        <v>1.3106796116504853</v>
      </c>
      <c r="K135" s="176">
        <f t="shared" si="26"/>
        <v>19980</v>
      </c>
      <c r="L135" s="177">
        <f>G135/G77</f>
        <v>2.8356856842391858E-3</v>
      </c>
      <c r="M135" s="177">
        <f>G135/G132</f>
        <v>0.30302561058490551</v>
      </c>
    </row>
    <row r="136" spans="2:13" ht="16.5" thickBot="1" x14ac:dyDescent="0.3">
      <c r="B136" s="32" t="s">
        <v>101</v>
      </c>
      <c r="C136" s="33">
        <v>59977</v>
      </c>
      <c r="D136" s="33">
        <v>28697</v>
      </c>
      <c r="E136" s="33">
        <v>29561</v>
      </c>
      <c r="F136" s="33">
        <v>36499</v>
      </c>
      <c r="G136" s="33">
        <v>37312</v>
      </c>
      <c r="H136" s="34">
        <v>4.9751091836423011E-2</v>
      </c>
      <c r="I136" s="33">
        <f t="shared" si="24"/>
        <v>813</v>
      </c>
      <c r="J136" s="34">
        <f t="shared" si="25"/>
        <v>0.30020559640380529</v>
      </c>
      <c r="K136" s="33">
        <f t="shared" si="26"/>
        <v>8615</v>
      </c>
      <c r="L136" s="34">
        <f>G136/G77</f>
        <v>3.0037787942974251E-3</v>
      </c>
      <c r="M136" s="34">
        <f>G136/G132</f>
        <v>0.32098829156665892</v>
      </c>
    </row>
    <row r="137" spans="2:13" ht="15.75" x14ac:dyDescent="0.25">
      <c r="B137" s="158" t="s">
        <v>108</v>
      </c>
      <c r="C137" s="159">
        <v>19921</v>
      </c>
      <c r="D137" s="159">
        <v>6180</v>
      </c>
      <c r="E137" s="159">
        <v>12706</v>
      </c>
      <c r="F137" s="159">
        <v>17977</v>
      </c>
      <c r="G137" s="159">
        <v>18441</v>
      </c>
      <c r="H137" s="160">
        <v>0.86111111111111116</v>
      </c>
      <c r="I137" s="159">
        <f t="shared" si="24"/>
        <v>464</v>
      </c>
      <c r="J137" s="160">
        <f t="shared" si="25"/>
        <v>1.9839805825242718</v>
      </c>
      <c r="K137" s="159">
        <f t="shared" si="26"/>
        <v>12261</v>
      </c>
      <c r="L137" s="160">
        <f>G137/G77</f>
        <v>1.4845809590919494E-3</v>
      </c>
      <c r="M137" s="161">
        <f>G137/G137</f>
        <v>1</v>
      </c>
    </row>
    <row r="138" spans="2:13" ht="15.75" x14ac:dyDescent="0.25">
      <c r="B138" s="174" t="s">
        <v>100</v>
      </c>
      <c r="C138" s="179">
        <v>10181</v>
      </c>
      <c r="D138" s="179">
        <v>3522</v>
      </c>
      <c r="E138" s="179">
        <v>8075</v>
      </c>
      <c r="F138" s="179">
        <v>10601</v>
      </c>
      <c r="G138" s="179">
        <v>11956</v>
      </c>
      <c r="H138" s="180">
        <v>1.0896551724137931</v>
      </c>
      <c r="I138" s="179">
        <f t="shared" si="24"/>
        <v>1355</v>
      </c>
      <c r="J138" s="180">
        <f t="shared" si="25"/>
        <v>2.3946621237932995</v>
      </c>
      <c r="K138" s="179">
        <f t="shared" si="26"/>
        <v>8434</v>
      </c>
      <c r="L138" s="180">
        <f>G138/G77</f>
        <v>9.6251016468214018E-4</v>
      </c>
      <c r="M138" s="180">
        <f>G138/G137</f>
        <v>0.64833794262784017</v>
      </c>
    </row>
    <row r="139" spans="2:13" ht="15.75" x14ac:dyDescent="0.25">
      <c r="B139" s="32" t="s">
        <v>101</v>
      </c>
      <c r="C139" s="33">
        <v>9740</v>
      </c>
      <c r="D139" s="33">
        <v>2407</v>
      </c>
      <c r="E139" s="33">
        <v>4631</v>
      </c>
      <c r="F139" s="33">
        <v>7376</v>
      </c>
      <c r="G139" s="33">
        <v>6485</v>
      </c>
      <c r="H139" s="34">
        <v>0.57092819614711043</v>
      </c>
      <c r="I139" s="33">
        <f t="shared" si="24"/>
        <v>-891</v>
      </c>
      <c r="J139" s="34">
        <f t="shared" si="25"/>
        <v>1.6942251765683425</v>
      </c>
      <c r="K139" s="33">
        <f t="shared" si="26"/>
        <v>4078</v>
      </c>
      <c r="L139" s="34">
        <f>G139/G77</f>
        <v>5.2207079440980922E-4</v>
      </c>
      <c r="M139" s="34">
        <f>G139/G137</f>
        <v>0.35166205737215989</v>
      </c>
    </row>
    <row r="140" spans="2:13" x14ac:dyDescent="0.25">
      <c r="B140" s="44"/>
      <c r="C140" s="45"/>
      <c r="D140" s="45"/>
      <c r="E140" s="45"/>
      <c r="F140" s="45"/>
      <c r="G140" s="46"/>
      <c r="H140" s="45"/>
      <c r="I140" s="47"/>
      <c r="J140" s="45"/>
      <c r="K140" s="47"/>
      <c r="L140" s="47"/>
      <c r="M140" s="47"/>
    </row>
    <row r="141" spans="2:13" x14ac:dyDescent="0.25">
      <c r="B141" s="49" t="s">
        <v>109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6E49C-4732-45D9-A669-25A15291C624}">
  <dimension ref="A1:N70"/>
  <sheetViews>
    <sheetView showGridLines="0" workbookViewId="0"/>
  </sheetViews>
  <sheetFormatPr baseColWidth="10" defaultRowHeight="15" x14ac:dyDescent="0.25"/>
  <cols>
    <col min="1" max="1" width="15.5703125" customWidth="1"/>
    <col min="2" max="2" width="16.5703125" customWidth="1"/>
    <col min="3" max="7" width="12" customWidth="1"/>
    <col min="10" max="10" width="11.85546875" bestFit="1" customWidth="1"/>
  </cols>
  <sheetData>
    <row r="1" spans="2:13" ht="42.75" customHeight="1" x14ac:dyDescent="0.25"/>
    <row r="2" spans="2:13" ht="23.25" x14ac:dyDescent="0.35">
      <c r="B2" s="157"/>
      <c r="C2" s="157"/>
      <c r="D2" s="157"/>
      <c r="E2" s="157"/>
    </row>
    <row r="3" spans="2:13" ht="40.5" customHeight="1" thickBot="1" x14ac:dyDescent="0.3">
      <c r="B3" s="52" t="s">
        <v>287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</row>
    <row r="4" spans="2:13" ht="8.25" customHeight="1" thickBot="1" x14ac:dyDescent="0.3">
      <c r="B4" s="53"/>
      <c r="C4" s="53"/>
      <c r="D4" s="53"/>
      <c r="E4" s="53"/>
      <c r="F4" s="53"/>
      <c r="G4" s="53"/>
      <c r="H4" s="53"/>
      <c r="I4" s="15"/>
      <c r="J4" s="53"/>
      <c r="K4" s="15"/>
      <c r="L4" s="53"/>
      <c r="M4" s="53"/>
    </row>
    <row r="5" spans="2:13" ht="75.75" thickBot="1" x14ac:dyDescent="0.3">
      <c r="B5" s="16"/>
      <c r="C5" s="57" t="s">
        <v>536</v>
      </c>
      <c r="D5" s="57" t="s">
        <v>537</v>
      </c>
      <c r="E5" s="57" t="s">
        <v>538</v>
      </c>
      <c r="F5" s="57" t="s">
        <v>539</v>
      </c>
      <c r="G5" s="57" t="s">
        <v>540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21" t="str">
        <f>CONCATENATE("var. ",RIGHT(G5,2),"/",RIGHT(C5,2))</f>
        <v>var. 23/19</v>
      </c>
      <c r="K5" s="21" t="str">
        <f>CONCATENATE("dif. ",RIGHT(G5,2),"/",RIGHT(C5,2))</f>
        <v>dif. 23/19</v>
      </c>
      <c r="L5" s="56" t="str">
        <f>CONCATENATE("cuota ",G5)</f>
        <v>cuota verano julio-septiembre 2023</v>
      </c>
      <c r="M5" s="56" t="str">
        <f>CONCATENATE("cuota/ total isla ",RIGHT(G5,2))</f>
        <v>cuota/ total isla 23</v>
      </c>
    </row>
    <row r="6" spans="2:13" ht="15.75" x14ac:dyDescent="0.25">
      <c r="B6" s="158" t="s">
        <v>99</v>
      </c>
      <c r="C6" s="159">
        <v>3489184</v>
      </c>
      <c r="D6" s="159">
        <v>993415</v>
      </c>
      <c r="E6" s="159">
        <v>2256598</v>
      </c>
      <c r="F6" s="159">
        <v>3432090</v>
      </c>
      <c r="G6" s="159">
        <v>3555517</v>
      </c>
      <c r="H6" s="160">
        <f>G6/F6-1</f>
        <v>3.5962635012485089E-2</v>
      </c>
      <c r="I6" s="159">
        <f>G6-F6</f>
        <v>123427</v>
      </c>
      <c r="J6" s="160">
        <f>G6/C6-1</f>
        <v>1.9011035244916874E-2</v>
      </c>
      <c r="K6" s="159">
        <f>G6-C6</f>
        <v>66333</v>
      </c>
      <c r="L6" s="161">
        <f>G6/$G$6</f>
        <v>1</v>
      </c>
      <c r="M6" s="161">
        <f>G6/$G$6</f>
        <v>1</v>
      </c>
    </row>
    <row r="7" spans="2:13" ht="15.75" x14ac:dyDescent="0.25">
      <c r="B7" s="174" t="s">
        <v>100</v>
      </c>
      <c r="C7" s="33">
        <v>2498917</v>
      </c>
      <c r="D7" s="33">
        <v>747986</v>
      </c>
      <c r="E7" s="33">
        <v>1786064</v>
      </c>
      <c r="F7" s="33">
        <v>2689863</v>
      </c>
      <c r="G7" s="33">
        <v>2756450</v>
      </c>
      <c r="H7" s="34">
        <f t="shared" ref="H7:H8" si="0">G7/F7-1</f>
        <v>2.4754792344442889E-2</v>
      </c>
      <c r="I7" s="33">
        <f t="shared" ref="I7:I68" si="1">G7-F7</f>
        <v>66587</v>
      </c>
      <c r="J7" s="34">
        <f t="shared" ref="J7:J68" si="2">G7/C7-1</f>
        <v>0.10305784465830592</v>
      </c>
      <c r="K7" s="33">
        <f t="shared" ref="K7:K68" si="3">G7-C7</f>
        <v>257533</v>
      </c>
      <c r="L7" s="34">
        <f t="shared" ref="L7:L68" si="4">G7/$G$6</f>
        <v>0.77525996922529128</v>
      </c>
      <c r="M7" s="34">
        <f t="shared" ref="M7:M17" si="5">G7/$G$6</f>
        <v>0.77525996922529128</v>
      </c>
    </row>
    <row r="8" spans="2:13" x14ac:dyDescent="0.25">
      <c r="B8" s="72" t="s">
        <v>111</v>
      </c>
      <c r="C8" s="41">
        <v>314144</v>
      </c>
      <c r="D8" s="41">
        <v>127447</v>
      </c>
      <c r="E8" s="41">
        <v>285719</v>
      </c>
      <c r="F8" s="41">
        <v>415496</v>
      </c>
      <c r="G8" s="41">
        <v>424195</v>
      </c>
      <c r="H8" s="42">
        <f t="shared" si="0"/>
        <v>2.0936422973987678E-2</v>
      </c>
      <c r="I8" s="41">
        <f t="shared" si="1"/>
        <v>8699</v>
      </c>
      <c r="J8" s="42">
        <f t="shared" si="2"/>
        <v>0.35032023530610168</v>
      </c>
      <c r="K8" s="41">
        <f t="shared" si="3"/>
        <v>110051</v>
      </c>
      <c r="L8" s="42">
        <f t="shared" si="4"/>
        <v>0.11930613747592825</v>
      </c>
      <c r="M8" s="42">
        <f t="shared" si="5"/>
        <v>0.11930613747592825</v>
      </c>
    </row>
    <row r="9" spans="2:13" x14ac:dyDescent="0.25">
      <c r="B9" s="72" t="s">
        <v>112</v>
      </c>
      <c r="C9" s="41">
        <v>1540373</v>
      </c>
      <c r="D9" s="41">
        <v>459836</v>
      </c>
      <c r="E9" s="41">
        <v>1110661</v>
      </c>
      <c r="F9" s="41">
        <v>1670568</v>
      </c>
      <c r="G9" s="41">
        <v>1722461</v>
      </c>
      <c r="H9" s="42">
        <v>0.58358319365985878</v>
      </c>
      <c r="I9" s="41">
        <f t="shared" si="1"/>
        <v>51893</v>
      </c>
      <c r="J9" s="42">
        <f t="shared" si="2"/>
        <v>0.11821032957601818</v>
      </c>
      <c r="K9" s="41">
        <f t="shared" si="3"/>
        <v>182088</v>
      </c>
      <c r="L9" s="42">
        <f t="shared" si="4"/>
        <v>0.48444740947659654</v>
      </c>
      <c r="M9" s="42">
        <f t="shared" si="5"/>
        <v>0.48444740947659654</v>
      </c>
    </row>
    <row r="10" spans="2:13" x14ac:dyDescent="0.25">
      <c r="B10" s="72" t="s">
        <v>113</v>
      </c>
      <c r="C10" s="41">
        <v>495204</v>
      </c>
      <c r="D10" s="41">
        <v>145499</v>
      </c>
      <c r="E10" s="41">
        <v>337631</v>
      </c>
      <c r="F10" s="41">
        <v>508178</v>
      </c>
      <c r="G10" s="41">
        <v>524514</v>
      </c>
      <c r="H10" s="42">
        <v>0.56006191245760584</v>
      </c>
      <c r="I10" s="41">
        <f t="shared" si="1"/>
        <v>16336</v>
      </c>
      <c r="J10" s="42">
        <f t="shared" si="2"/>
        <v>5.9187728693629316E-2</v>
      </c>
      <c r="K10" s="41">
        <f t="shared" si="3"/>
        <v>29310</v>
      </c>
      <c r="L10" s="42">
        <f t="shared" si="4"/>
        <v>0.14752116218260242</v>
      </c>
      <c r="M10" s="42">
        <f t="shared" si="5"/>
        <v>0.14752116218260242</v>
      </c>
    </row>
    <row r="11" spans="2:13" x14ac:dyDescent="0.25">
      <c r="B11" s="72" t="s">
        <v>114</v>
      </c>
      <c r="C11" s="41">
        <v>104118</v>
      </c>
      <c r="D11" s="41">
        <v>10313</v>
      </c>
      <c r="E11" s="41">
        <v>41649</v>
      </c>
      <c r="F11" s="41">
        <v>72552</v>
      </c>
      <c r="G11" s="41">
        <v>61188</v>
      </c>
      <c r="H11" s="42">
        <v>0.34049275208410767</v>
      </c>
      <c r="I11" s="41">
        <f t="shared" si="1"/>
        <v>-11364</v>
      </c>
      <c r="J11" s="42">
        <f t="shared" si="2"/>
        <v>-0.41232063620123327</v>
      </c>
      <c r="K11" s="41">
        <f t="shared" si="3"/>
        <v>-42930</v>
      </c>
      <c r="L11" s="42">
        <f t="shared" si="4"/>
        <v>1.7209311613472809E-2</v>
      </c>
      <c r="M11" s="42">
        <f t="shared" si="5"/>
        <v>1.7209311613472809E-2</v>
      </c>
    </row>
    <row r="12" spans="2:13" x14ac:dyDescent="0.25">
      <c r="B12" s="175" t="s">
        <v>115</v>
      </c>
      <c r="C12" s="176">
        <v>45078</v>
      </c>
      <c r="D12" s="176">
        <v>4891</v>
      </c>
      <c r="E12" s="176">
        <v>10404</v>
      </c>
      <c r="F12" s="176">
        <v>23069</v>
      </c>
      <c r="G12" s="176">
        <v>24092</v>
      </c>
      <c r="H12" s="177">
        <v>-0.31239505675330781</v>
      </c>
      <c r="I12" s="176">
        <f t="shared" si="1"/>
        <v>1023</v>
      </c>
      <c r="J12" s="177">
        <f t="shared" si="2"/>
        <v>-0.4655486046408448</v>
      </c>
      <c r="K12" s="176">
        <f t="shared" si="3"/>
        <v>-20986</v>
      </c>
      <c r="L12" s="177">
        <f t="shared" si="4"/>
        <v>6.7759484766912945E-3</v>
      </c>
      <c r="M12" s="177">
        <f t="shared" si="5"/>
        <v>6.7759484766912945E-3</v>
      </c>
    </row>
    <row r="13" spans="2:13" ht="15.75" x14ac:dyDescent="0.25">
      <c r="B13" s="32" t="s">
        <v>101</v>
      </c>
      <c r="C13" s="33">
        <v>990267</v>
      </c>
      <c r="D13" s="33">
        <v>245429</v>
      </c>
      <c r="E13" s="33">
        <v>470534</v>
      </c>
      <c r="F13" s="33">
        <v>742227</v>
      </c>
      <c r="G13" s="33">
        <v>799067</v>
      </c>
      <c r="H13" s="34">
        <v>0.20170011472148364</v>
      </c>
      <c r="I13" s="33">
        <f t="shared" si="1"/>
        <v>56840</v>
      </c>
      <c r="J13" s="34">
        <f t="shared" si="2"/>
        <v>-0.19307924024530754</v>
      </c>
      <c r="K13" s="33">
        <f t="shared" si="3"/>
        <v>-191200</v>
      </c>
      <c r="L13" s="34">
        <f t="shared" si="4"/>
        <v>0.22474003077470872</v>
      </c>
      <c r="M13" s="34">
        <f t="shared" si="5"/>
        <v>0.22474003077470872</v>
      </c>
    </row>
    <row r="14" spans="2:13" x14ac:dyDescent="0.25">
      <c r="B14" s="72" t="s">
        <v>288</v>
      </c>
      <c r="C14" s="41">
        <v>30374</v>
      </c>
      <c r="D14" s="41">
        <v>13023</v>
      </c>
      <c r="E14" s="41">
        <v>27217</v>
      </c>
      <c r="F14" s="41">
        <v>46639</v>
      </c>
      <c r="G14" s="41">
        <v>47867</v>
      </c>
      <c r="H14" s="42">
        <v>0.42969784704469149</v>
      </c>
      <c r="I14" s="41">
        <f t="shared" si="1"/>
        <v>1228</v>
      </c>
      <c r="J14" s="42">
        <f t="shared" si="2"/>
        <v>0.57592019490353596</v>
      </c>
      <c r="K14" s="41">
        <f t="shared" si="3"/>
        <v>17493</v>
      </c>
      <c r="L14" s="42">
        <f t="shared" si="4"/>
        <v>1.3462739736584019E-2</v>
      </c>
      <c r="M14" s="42">
        <f t="shared" si="5"/>
        <v>1.3462739736584019E-2</v>
      </c>
    </row>
    <row r="15" spans="2:13" x14ac:dyDescent="0.25">
      <c r="B15" s="72" t="s">
        <v>113</v>
      </c>
      <c r="C15" s="41">
        <v>323990</v>
      </c>
      <c r="D15" s="41">
        <v>96726</v>
      </c>
      <c r="E15" s="41">
        <v>196138</v>
      </c>
      <c r="F15" s="41">
        <v>314588</v>
      </c>
      <c r="G15" s="41">
        <v>323991</v>
      </c>
      <c r="H15" s="42">
        <v>0.36584570055664867</v>
      </c>
      <c r="I15" s="41">
        <f t="shared" si="1"/>
        <v>9403</v>
      </c>
      <c r="J15" s="42">
        <f t="shared" si="2"/>
        <v>3.0865150157932675E-6</v>
      </c>
      <c r="K15" s="41">
        <f t="shared" si="3"/>
        <v>1</v>
      </c>
      <c r="L15" s="42">
        <f t="shared" si="4"/>
        <v>9.1123456869985436E-2</v>
      </c>
      <c r="M15" s="42">
        <f t="shared" si="5"/>
        <v>9.1123456869985436E-2</v>
      </c>
    </row>
    <row r="16" spans="2:13" x14ac:dyDescent="0.25">
      <c r="B16" s="72" t="s">
        <v>114</v>
      </c>
      <c r="C16" s="41">
        <v>407324</v>
      </c>
      <c r="D16" s="41">
        <v>92775</v>
      </c>
      <c r="E16" s="41">
        <v>172588</v>
      </c>
      <c r="F16" s="41">
        <v>274035</v>
      </c>
      <c r="G16" s="41">
        <v>303517</v>
      </c>
      <c r="H16" s="42">
        <v>0.13304853420918317</v>
      </c>
      <c r="I16" s="41">
        <f t="shared" si="1"/>
        <v>29482</v>
      </c>
      <c r="J16" s="42">
        <f t="shared" si="2"/>
        <v>-0.25485117498600618</v>
      </c>
      <c r="K16" s="41">
        <f t="shared" si="3"/>
        <v>-103807</v>
      </c>
      <c r="L16" s="42">
        <f t="shared" si="4"/>
        <v>8.5365081927607153E-2</v>
      </c>
      <c r="M16" s="42">
        <f t="shared" si="5"/>
        <v>8.5365081927607153E-2</v>
      </c>
    </row>
    <row r="17" spans="1:14" ht="15.75" thickBot="1" x14ac:dyDescent="0.3">
      <c r="B17" s="72" t="s">
        <v>115</v>
      </c>
      <c r="C17" s="41">
        <v>228579</v>
      </c>
      <c r="D17" s="41">
        <v>42905</v>
      </c>
      <c r="E17" s="41">
        <v>74591</v>
      </c>
      <c r="F17" s="41">
        <v>106965</v>
      </c>
      <c r="G17" s="41">
        <v>123692</v>
      </c>
      <c r="H17" s="42">
        <v>-0.10201660239886701</v>
      </c>
      <c r="I17" s="41">
        <f t="shared" si="1"/>
        <v>16727</v>
      </c>
      <c r="J17" s="42">
        <f t="shared" si="2"/>
        <v>-0.45886542508279415</v>
      </c>
      <c r="K17" s="41">
        <f t="shared" si="3"/>
        <v>-104887</v>
      </c>
      <c r="L17" s="42">
        <f t="shared" si="4"/>
        <v>3.4788752240532107E-2</v>
      </c>
      <c r="M17" s="42">
        <f t="shared" si="5"/>
        <v>3.4788752240532107E-2</v>
      </c>
    </row>
    <row r="18" spans="1:14" ht="15.75" x14ac:dyDescent="0.25">
      <c r="A18" s="178">
        <f>F18/$F$18</f>
        <v>1</v>
      </c>
      <c r="B18" s="158" t="s">
        <v>102</v>
      </c>
      <c r="C18" s="159">
        <v>1255761</v>
      </c>
      <c r="D18" s="159">
        <v>358149</v>
      </c>
      <c r="E18" s="159">
        <v>791183</v>
      </c>
      <c r="F18" s="159">
        <v>1288684</v>
      </c>
      <c r="G18" s="159">
        <v>1325735</v>
      </c>
      <c r="H18" s="160">
        <v>0.46551112690019636</v>
      </c>
      <c r="I18" s="159">
        <f t="shared" si="1"/>
        <v>37051</v>
      </c>
      <c r="J18" s="160">
        <f t="shared" si="2"/>
        <v>5.5722386664341483E-2</v>
      </c>
      <c r="K18" s="159">
        <f t="shared" si="3"/>
        <v>69974</v>
      </c>
      <c r="L18" s="160">
        <f t="shared" si="4"/>
        <v>0.37286701202666167</v>
      </c>
      <c r="M18" s="161">
        <f>G18/$G$18</f>
        <v>1</v>
      </c>
      <c r="N18" s="178" t="e">
        <f>#REF!/#REF!</f>
        <v>#REF!</v>
      </c>
    </row>
    <row r="19" spans="1:14" ht="15.75" x14ac:dyDescent="0.25">
      <c r="A19" s="178">
        <f t="shared" ref="A19:A29" si="6">F19/$F$18</f>
        <v>0.7876609005776436</v>
      </c>
      <c r="B19" s="174" t="s">
        <v>100</v>
      </c>
      <c r="C19" s="179">
        <v>921924</v>
      </c>
      <c r="D19" s="179">
        <v>277723</v>
      </c>
      <c r="E19" s="179">
        <v>637780</v>
      </c>
      <c r="F19" s="179">
        <v>1015046</v>
      </c>
      <c r="G19" s="179">
        <v>1039769</v>
      </c>
      <c r="H19" s="180">
        <v>0.53075210255929295</v>
      </c>
      <c r="I19" s="179">
        <f t="shared" si="1"/>
        <v>24723</v>
      </c>
      <c r="J19" s="180">
        <f t="shared" si="2"/>
        <v>0.12782507017932065</v>
      </c>
      <c r="K19" s="179">
        <f t="shared" si="3"/>
        <v>117845</v>
      </c>
      <c r="L19" s="180">
        <f t="shared" si="4"/>
        <v>0.29243820237675705</v>
      </c>
      <c r="M19" s="180">
        <f t="shared" ref="M19:M29" si="7">G19/$G$18</f>
        <v>0.78429625830199856</v>
      </c>
      <c r="N19" s="178" t="e">
        <f>#REF!/#REF!</f>
        <v>#REF!</v>
      </c>
    </row>
    <row r="20" spans="1:14" x14ac:dyDescent="0.25">
      <c r="A20" s="178">
        <f t="shared" si="6"/>
        <v>0.16501562834643715</v>
      </c>
      <c r="B20" s="72" t="s">
        <v>111</v>
      </c>
      <c r="C20" s="41">
        <v>154813</v>
      </c>
      <c r="D20" s="41">
        <v>0</v>
      </c>
      <c r="E20" s="41">
        <v>143145</v>
      </c>
      <c r="F20" s="41">
        <v>212653</v>
      </c>
      <c r="G20" s="41">
        <v>201076</v>
      </c>
      <c r="H20" s="42">
        <v>0.77720352465029641</v>
      </c>
      <c r="I20" s="41">
        <f t="shared" si="1"/>
        <v>-11577</v>
      </c>
      <c r="J20" s="42">
        <f t="shared" si="2"/>
        <v>0.29883149347922977</v>
      </c>
      <c r="K20" s="41">
        <f t="shared" si="3"/>
        <v>46263</v>
      </c>
      <c r="L20" s="42">
        <f t="shared" si="4"/>
        <v>5.6553238249177268E-2</v>
      </c>
      <c r="M20" s="42">
        <f t="shared" si="7"/>
        <v>0.1516713370319106</v>
      </c>
      <c r="N20" s="42"/>
    </row>
    <row r="21" spans="1:14" x14ac:dyDescent="0.25">
      <c r="A21" s="178">
        <f t="shared" si="6"/>
        <v>0.48615254011068654</v>
      </c>
      <c r="B21" s="72" t="s">
        <v>112</v>
      </c>
      <c r="C21" s="41">
        <v>588645</v>
      </c>
      <c r="D21" s="41">
        <v>0</v>
      </c>
      <c r="E21" s="41">
        <v>395384</v>
      </c>
      <c r="F21" s="41">
        <v>626497</v>
      </c>
      <c r="G21" s="41">
        <v>669159</v>
      </c>
      <c r="H21" s="42">
        <v>0.51588305174414861</v>
      </c>
      <c r="I21" s="41">
        <f t="shared" si="1"/>
        <v>42662</v>
      </c>
      <c r="J21" s="42">
        <f t="shared" si="2"/>
        <v>0.13677853375124216</v>
      </c>
      <c r="K21" s="41">
        <f t="shared" si="3"/>
        <v>80514</v>
      </c>
      <c r="L21" s="42">
        <f t="shared" si="4"/>
        <v>0.18820300957638508</v>
      </c>
      <c r="M21" s="42">
        <f t="shared" si="7"/>
        <v>0.5047456693833986</v>
      </c>
      <c r="N21" s="42"/>
    </row>
    <row r="22" spans="1:14" x14ac:dyDescent="0.25">
      <c r="A22" s="178">
        <f t="shared" si="6"/>
        <v>0.11025045705541467</v>
      </c>
      <c r="B22" s="72" t="s">
        <v>113</v>
      </c>
      <c r="C22" s="41">
        <v>139988</v>
      </c>
      <c r="D22" s="41">
        <v>0</v>
      </c>
      <c r="E22" s="41">
        <v>85979</v>
      </c>
      <c r="F22" s="41">
        <v>142078</v>
      </c>
      <c r="G22" s="41">
        <v>137847</v>
      </c>
      <c r="H22" s="42">
        <v>0.473166685843593</v>
      </c>
      <c r="I22" s="41">
        <f t="shared" si="1"/>
        <v>-4231</v>
      </c>
      <c r="J22" s="42">
        <f t="shared" si="2"/>
        <v>-1.5294168071549041E-2</v>
      </c>
      <c r="K22" s="41">
        <f t="shared" si="3"/>
        <v>-2141</v>
      </c>
      <c r="L22" s="42">
        <f t="shared" si="4"/>
        <v>3.8769889160985588E-2</v>
      </c>
      <c r="M22" s="42">
        <f t="shared" si="7"/>
        <v>0.10397779345042561</v>
      </c>
      <c r="N22" s="42"/>
    </row>
    <row r="23" spans="1:14" x14ac:dyDescent="0.25">
      <c r="A23" s="178">
        <f t="shared" si="6"/>
        <v>1.8386198633644865E-2</v>
      </c>
      <c r="B23" s="72" t="s">
        <v>114</v>
      </c>
      <c r="C23" s="41">
        <v>26421</v>
      </c>
      <c r="D23" s="41">
        <v>0</v>
      </c>
      <c r="E23" s="41">
        <v>10755</v>
      </c>
      <c r="F23" s="41">
        <v>23694</v>
      </c>
      <c r="G23" s="41">
        <v>21959</v>
      </c>
      <c r="H23" s="42">
        <v>-8.9101726890146615E-2</v>
      </c>
      <c r="I23" s="41">
        <f t="shared" si="1"/>
        <v>-1735</v>
      </c>
      <c r="J23" s="42">
        <f t="shared" si="2"/>
        <v>-0.16888081450361458</v>
      </c>
      <c r="K23" s="41">
        <f t="shared" si="3"/>
        <v>-4462</v>
      </c>
      <c r="L23" s="42">
        <f t="shared" si="4"/>
        <v>6.1760357213873542E-3</v>
      </c>
      <c r="M23" s="42">
        <f t="shared" si="7"/>
        <v>1.6563642055161854E-2</v>
      </c>
      <c r="N23" s="42"/>
    </row>
    <row r="24" spans="1:14" x14ac:dyDescent="0.25">
      <c r="A24" s="178">
        <f t="shared" si="6"/>
        <v>7.856076431460312E-3</v>
      </c>
      <c r="B24" s="175" t="s">
        <v>115</v>
      </c>
      <c r="C24" s="176">
        <v>12057</v>
      </c>
      <c r="D24" s="176">
        <v>0</v>
      </c>
      <c r="E24" s="176">
        <v>2517</v>
      </c>
      <c r="F24" s="176">
        <v>10124</v>
      </c>
      <c r="G24" s="176">
        <v>9728</v>
      </c>
      <c r="H24" s="177">
        <v>-0.26071246819338423</v>
      </c>
      <c r="I24" s="176">
        <f t="shared" si="1"/>
        <v>-396</v>
      </c>
      <c r="J24" s="177">
        <f t="shared" si="2"/>
        <v>-0.19316579580326776</v>
      </c>
      <c r="K24" s="176">
        <f t="shared" si="3"/>
        <v>-2329</v>
      </c>
      <c r="L24" s="177">
        <f t="shared" si="4"/>
        <v>2.7360296688217212E-3</v>
      </c>
      <c r="M24" s="177">
        <f t="shared" si="7"/>
        <v>7.3378163811018042E-3</v>
      </c>
      <c r="N24" s="42"/>
    </row>
    <row r="25" spans="1:14" ht="15.75" x14ac:dyDescent="0.25">
      <c r="A25" s="178">
        <f t="shared" si="6"/>
        <v>0.21233909942235646</v>
      </c>
      <c r="B25" s="32" t="s">
        <v>101</v>
      </c>
      <c r="C25" s="33">
        <v>333837</v>
      </c>
      <c r="D25" s="33">
        <v>80426</v>
      </c>
      <c r="E25" s="33">
        <v>153403</v>
      </c>
      <c r="F25" s="33">
        <v>273638</v>
      </c>
      <c r="G25" s="33">
        <v>285966</v>
      </c>
      <c r="H25" s="34">
        <v>0.25870310141294839</v>
      </c>
      <c r="I25" s="33">
        <f t="shared" si="1"/>
        <v>12328</v>
      </c>
      <c r="J25" s="34">
        <f t="shared" si="2"/>
        <v>-0.14339632814816816</v>
      </c>
      <c r="K25" s="33">
        <f t="shared" si="3"/>
        <v>-47871</v>
      </c>
      <c r="L25" s="34">
        <f t="shared" si="4"/>
        <v>8.0428809649904648E-2</v>
      </c>
      <c r="M25" s="34">
        <f t="shared" si="7"/>
        <v>0.21570374169800149</v>
      </c>
      <c r="N25" s="178" t="e">
        <f>#REF!/#REF!</f>
        <v>#REF!</v>
      </c>
    </row>
    <row r="26" spans="1:14" x14ac:dyDescent="0.25">
      <c r="A26" s="178">
        <f t="shared" si="6"/>
        <v>1.5071964888211539E-2</v>
      </c>
      <c r="B26" s="72" t="s">
        <v>288</v>
      </c>
      <c r="C26" s="41">
        <v>17862</v>
      </c>
      <c r="D26" s="41">
        <v>9555</v>
      </c>
      <c r="E26" s="41">
        <v>11952</v>
      </c>
      <c r="F26" s="41">
        <v>19423</v>
      </c>
      <c r="G26" s="41">
        <v>17892</v>
      </c>
      <c r="H26" s="42">
        <v>0.399702419045181</v>
      </c>
      <c r="I26" s="41">
        <f t="shared" si="1"/>
        <v>-1531</v>
      </c>
      <c r="J26" s="42">
        <f t="shared" si="2"/>
        <v>1.6795431642593339E-3</v>
      </c>
      <c r="K26" s="41">
        <f t="shared" si="3"/>
        <v>30</v>
      </c>
      <c r="L26" s="42">
        <f t="shared" si="4"/>
        <v>5.0321795676971873E-3</v>
      </c>
      <c r="M26" s="42">
        <f t="shared" si="7"/>
        <v>1.3495909816064296E-2</v>
      </c>
      <c r="N26" s="178" t="e">
        <f>#REF!/#REF!</f>
        <v>#REF!</v>
      </c>
    </row>
    <row r="27" spans="1:14" x14ac:dyDescent="0.25">
      <c r="A27" s="178">
        <f t="shared" si="6"/>
        <v>0.12681619388461407</v>
      </c>
      <c r="B27" s="72" t="s">
        <v>113</v>
      </c>
      <c r="C27" s="41">
        <v>186754</v>
      </c>
      <c r="D27" s="41">
        <v>0</v>
      </c>
      <c r="E27" s="41">
        <v>98117</v>
      </c>
      <c r="F27" s="41">
        <v>163426</v>
      </c>
      <c r="G27" s="41">
        <v>170175</v>
      </c>
      <c r="H27" s="42">
        <v>0.37600835810407873</v>
      </c>
      <c r="I27" s="41">
        <f t="shared" si="1"/>
        <v>6749</v>
      </c>
      <c r="J27" s="42">
        <f t="shared" si="2"/>
        <v>-8.8774537627038796E-2</v>
      </c>
      <c r="K27" s="41">
        <f t="shared" si="3"/>
        <v>-16579</v>
      </c>
      <c r="L27" s="42">
        <f t="shared" si="4"/>
        <v>4.7862237756140666E-2</v>
      </c>
      <c r="M27" s="42">
        <f t="shared" si="7"/>
        <v>0.12836275726295224</v>
      </c>
      <c r="N27" s="178" t="e">
        <f>#REF!/#REF!</f>
        <v>#REF!</v>
      </c>
    </row>
    <row r="28" spans="1:14" x14ac:dyDescent="0.25">
      <c r="A28" s="178">
        <f t="shared" si="6"/>
        <v>5.2088021578602671E-2</v>
      </c>
      <c r="B28" s="72" t="s">
        <v>114</v>
      </c>
      <c r="C28" s="41">
        <v>87460</v>
      </c>
      <c r="D28" s="41">
        <v>0</v>
      </c>
      <c r="E28" s="41">
        <v>29821</v>
      </c>
      <c r="F28" s="41">
        <v>67125</v>
      </c>
      <c r="G28" s="41">
        <v>72338</v>
      </c>
      <c r="H28" s="42">
        <v>7.3012305444737802E-2</v>
      </c>
      <c r="I28" s="41">
        <f t="shared" si="1"/>
        <v>5213</v>
      </c>
      <c r="J28" s="42">
        <f t="shared" si="2"/>
        <v>-0.17290189801051914</v>
      </c>
      <c r="K28" s="41">
        <f t="shared" si="3"/>
        <v>-15122</v>
      </c>
      <c r="L28" s="42">
        <f t="shared" si="4"/>
        <v>2.0345283119163823E-2</v>
      </c>
      <c r="M28" s="42">
        <f t="shared" si="7"/>
        <v>5.4564449154619887E-2</v>
      </c>
      <c r="N28" s="178" t="e">
        <f>#REF!/#REF!</f>
        <v>#REF!</v>
      </c>
    </row>
    <row r="29" spans="1:14" ht="15.75" thickBot="1" x14ac:dyDescent="0.3">
      <c r="A29" s="178">
        <f t="shared" si="6"/>
        <v>1.8362919070928171E-2</v>
      </c>
      <c r="B29" s="72" t="s">
        <v>115</v>
      </c>
      <c r="C29" s="41">
        <v>41761</v>
      </c>
      <c r="D29" s="41">
        <v>0</v>
      </c>
      <c r="E29" s="41">
        <v>13513</v>
      </c>
      <c r="F29" s="41">
        <v>23664</v>
      </c>
      <c r="G29" s="41">
        <v>25561</v>
      </c>
      <c r="H29" s="42">
        <v>-0.10725730811317802</v>
      </c>
      <c r="I29" s="41">
        <f t="shared" si="1"/>
        <v>1897</v>
      </c>
      <c r="J29" s="42">
        <f t="shared" si="2"/>
        <v>-0.38792174516893752</v>
      </c>
      <c r="K29" s="41">
        <f t="shared" si="3"/>
        <v>-16200</v>
      </c>
      <c r="L29" s="42">
        <f t="shared" si="4"/>
        <v>7.1891092069029626E-3</v>
      </c>
      <c r="M29" s="42">
        <f t="shared" si="7"/>
        <v>1.9280625464365049E-2</v>
      </c>
      <c r="N29" s="178" t="e">
        <f>#REF!/#REF!</f>
        <v>#REF!</v>
      </c>
    </row>
    <row r="30" spans="1:14" ht="15.75" x14ac:dyDescent="0.25">
      <c r="A30" s="123"/>
      <c r="B30" s="158" t="s">
        <v>103</v>
      </c>
      <c r="C30" s="159">
        <v>1010311</v>
      </c>
      <c r="D30" s="159">
        <v>297158</v>
      </c>
      <c r="E30" s="159">
        <v>641644</v>
      </c>
      <c r="F30" s="159">
        <v>899384</v>
      </c>
      <c r="G30" s="159">
        <v>988175</v>
      </c>
      <c r="H30" s="160">
        <v>0.43151083562389458</v>
      </c>
      <c r="I30" s="159">
        <f t="shared" si="1"/>
        <v>88791</v>
      </c>
      <c r="J30" s="160">
        <f t="shared" si="2"/>
        <v>-2.1910085112405997E-2</v>
      </c>
      <c r="K30" s="159">
        <f t="shared" si="3"/>
        <v>-22136</v>
      </c>
      <c r="L30" s="160">
        <f t="shared" si="4"/>
        <v>0.27792723252342766</v>
      </c>
      <c r="M30" s="161">
        <f>G30/$G$30</f>
        <v>1</v>
      </c>
    </row>
    <row r="31" spans="1:14" ht="15.75" x14ac:dyDescent="0.25">
      <c r="B31" s="174" t="s">
        <v>100</v>
      </c>
      <c r="C31" s="179">
        <v>658324</v>
      </c>
      <c r="D31" s="179">
        <v>220503</v>
      </c>
      <c r="E31" s="179">
        <v>507738</v>
      </c>
      <c r="F31" s="179">
        <v>697031</v>
      </c>
      <c r="G31" s="179">
        <v>741429</v>
      </c>
      <c r="H31" s="180">
        <v>0.56112030487327402</v>
      </c>
      <c r="I31" s="179">
        <f t="shared" si="1"/>
        <v>44398</v>
      </c>
      <c r="J31" s="180">
        <f t="shared" si="2"/>
        <v>0.126237232730388</v>
      </c>
      <c r="K31" s="179">
        <f t="shared" si="3"/>
        <v>83105</v>
      </c>
      <c r="L31" s="180">
        <f t="shared" si="4"/>
        <v>0.20852916748815994</v>
      </c>
      <c r="M31" s="180">
        <f t="shared" ref="M31:M41" si="8">G31/$G$30</f>
        <v>0.7503013130265388</v>
      </c>
    </row>
    <row r="32" spans="1:14" x14ac:dyDescent="0.25">
      <c r="B32" s="72" t="s">
        <v>111</v>
      </c>
      <c r="C32" s="41">
        <v>81252</v>
      </c>
      <c r="D32" s="41">
        <v>0</v>
      </c>
      <c r="E32" s="41">
        <v>80236</v>
      </c>
      <c r="F32" s="41">
        <v>98074</v>
      </c>
      <c r="G32" s="41">
        <v>122846</v>
      </c>
      <c r="H32" s="42">
        <v>0.77517875949226767</v>
      </c>
      <c r="I32" s="41">
        <f t="shared" si="1"/>
        <v>24772</v>
      </c>
      <c r="J32" s="42">
        <f t="shared" si="2"/>
        <v>0.51191355289715945</v>
      </c>
      <c r="K32" s="41">
        <f t="shared" si="3"/>
        <v>41594</v>
      </c>
      <c r="L32" s="42">
        <f t="shared" si="4"/>
        <v>3.4550812160369364E-2</v>
      </c>
      <c r="M32" s="42">
        <f t="shared" si="8"/>
        <v>0.12431603713917069</v>
      </c>
    </row>
    <row r="33" spans="2:13" x14ac:dyDescent="0.25">
      <c r="B33" s="72" t="s">
        <v>112</v>
      </c>
      <c r="C33" s="41">
        <v>348760</v>
      </c>
      <c r="D33" s="41">
        <v>0</v>
      </c>
      <c r="E33" s="41">
        <v>288969</v>
      </c>
      <c r="F33" s="41">
        <v>402020</v>
      </c>
      <c r="G33" s="41">
        <v>400058</v>
      </c>
      <c r="H33" s="42">
        <v>0.55907078262747745</v>
      </c>
      <c r="I33" s="41">
        <f t="shared" si="1"/>
        <v>-1962</v>
      </c>
      <c r="J33" s="42">
        <f t="shared" si="2"/>
        <v>0.14708682188324351</v>
      </c>
      <c r="K33" s="41">
        <f t="shared" si="3"/>
        <v>51298</v>
      </c>
      <c r="L33" s="42">
        <f t="shared" si="4"/>
        <v>0.11251753261199426</v>
      </c>
      <c r="M33" s="42">
        <f t="shared" si="8"/>
        <v>0.40484529562071497</v>
      </c>
    </row>
    <row r="34" spans="2:13" x14ac:dyDescent="0.25">
      <c r="B34" s="72" t="s">
        <v>113</v>
      </c>
      <c r="C34" s="41">
        <v>179352</v>
      </c>
      <c r="D34" s="41">
        <v>0</v>
      </c>
      <c r="E34" s="41">
        <v>126328</v>
      </c>
      <c r="F34" s="41">
        <v>180156</v>
      </c>
      <c r="G34" s="41">
        <v>202151</v>
      </c>
      <c r="H34" s="42">
        <v>0.54364367801474356</v>
      </c>
      <c r="I34" s="41">
        <f t="shared" si="1"/>
        <v>21995</v>
      </c>
      <c r="J34" s="42">
        <f t="shared" si="2"/>
        <v>0.12711873856996303</v>
      </c>
      <c r="K34" s="41">
        <f t="shared" si="3"/>
        <v>22799</v>
      </c>
      <c r="L34" s="42">
        <f t="shared" si="4"/>
        <v>5.6855585277752856E-2</v>
      </c>
      <c r="M34" s="42">
        <f t="shared" si="8"/>
        <v>0.20457004073165178</v>
      </c>
    </row>
    <row r="35" spans="2:13" x14ac:dyDescent="0.25">
      <c r="B35" s="72" t="s">
        <v>114</v>
      </c>
      <c r="C35" s="41">
        <v>37273</v>
      </c>
      <c r="D35" s="41">
        <v>0</v>
      </c>
      <c r="E35" s="41">
        <v>10337</v>
      </c>
      <c r="F35" s="41">
        <v>13941</v>
      </c>
      <c r="G35" s="41">
        <v>13948</v>
      </c>
      <c r="H35" s="42">
        <v>0.27549758236815469</v>
      </c>
      <c r="I35" s="41">
        <f t="shared" si="1"/>
        <v>7</v>
      </c>
      <c r="J35" s="42">
        <f t="shared" si="2"/>
        <v>-0.62578810398948304</v>
      </c>
      <c r="K35" s="41">
        <f t="shared" si="3"/>
        <v>-23325</v>
      </c>
      <c r="L35" s="42">
        <f t="shared" si="4"/>
        <v>3.9229175391370654E-3</v>
      </c>
      <c r="M35" s="42">
        <f t="shared" si="8"/>
        <v>1.4114908796518836E-2</v>
      </c>
    </row>
    <row r="36" spans="2:13" x14ac:dyDescent="0.25">
      <c r="B36" s="175" t="s">
        <v>115</v>
      </c>
      <c r="C36" s="176">
        <v>11687</v>
      </c>
      <c r="D36" s="176">
        <v>0</v>
      </c>
      <c r="E36" s="176">
        <v>1868</v>
      </c>
      <c r="F36" s="176">
        <v>2840</v>
      </c>
      <c r="G36" s="176">
        <v>2426</v>
      </c>
      <c r="H36" s="177">
        <v>-0.53431614587007126</v>
      </c>
      <c r="I36" s="176">
        <f t="shared" si="1"/>
        <v>-414</v>
      </c>
      <c r="J36" s="177">
        <f t="shared" si="2"/>
        <v>-0.79241892701292027</v>
      </c>
      <c r="K36" s="176">
        <f t="shared" si="3"/>
        <v>-9261</v>
      </c>
      <c r="L36" s="177">
        <f t="shared" si="4"/>
        <v>6.8231989890640376E-4</v>
      </c>
      <c r="M36" s="177">
        <f t="shared" si="8"/>
        <v>2.4550307384825563E-3</v>
      </c>
    </row>
    <row r="37" spans="2:13" ht="15.75" x14ac:dyDescent="0.25">
      <c r="B37" s="32" t="s">
        <v>101</v>
      </c>
      <c r="C37" s="33">
        <v>351987</v>
      </c>
      <c r="D37" s="33">
        <v>76655</v>
      </c>
      <c r="E37" s="33">
        <v>133906</v>
      </c>
      <c r="F37" s="33">
        <v>202353</v>
      </c>
      <c r="G37" s="33">
        <v>246746</v>
      </c>
      <c r="H37" s="34">
        <v>9.480773455787217E-2</v>
      </c>
      <c r="I37" s="33">
        <f t="shared" si="1"/>
        <v>44393</v>
      </c>
      <c r="J37" s="34">
        <f t="shared" si="2"/>
        <v>-0.29899115592337222</v>
      </c>
      <c r="K37" s="33">
        <f t="shared" si="3"/>
        <v>-105241</v>
      </c>
      <c r="L37" s="34">
        <f t="shared" si="4"/>
        <v>6.9398065035267728E-2</v>
      </c>
      <c r="M37" s="34">
        <f t="shared" si="8"/>
        <v>0.24969868697346118</v>
      </c>
    </row>
    <row r="38" spans="2:13" x14ac:dyDescent="0.25">
      <c r="B38" s="72" t="s">
        <v>288</v>
      </c>
      <c r="C38" s="41">
        <v>9495</v>
      </c>
      <c r="D38" s="41">
        <v>0</v>
      </c>
      <c r="E38" s="41">
        <v>7736</v>
      </c>
      <c r="F38" s="41">
        <v>9479</v>
      </c>
      <c r="G38" s="41">
        <v>10412</v>
      </c>
      <c r="H38" s="42">
        <v>0.20720477476197252</v>
      </c>
      <c r="I38" s="41">
        <f t="shared" si="1"/>
        <v>933</v>
      </c>
      <c r="J38" s="42">
        <f t="shared" si="2"/>
        <v>9.657714586624544E-2</v>
      </c>
      <c r="K38" s="41">
        <f t="shared" si="3"/>
        <v>917</v>
      </c>
      <c r="L38" s="42">
        <f t="shared" si="4"/>
        <v>2.9284067549107486E-3</v>
      </c>
      <c r="M38" s="42">
        <f t="shared" si="8"/>
        <v>1.0536595238697599E-2</v>
      </c>
    </row>
    <row r="39" spans="2:13" x14ac:dyDescent="0.25">
      <c r="B39" s="72" t="s">
        <v>113</v>
      </c>
      <c r="C39" s="41">
        <v>32866</v>
      </c>
      <c r="D39" s="41">
        <v>0</v>
      </c>
      <c r="E39" s="41">
        <v>24501</v>
      </c>
      <c r="F39" s="41">
        <v>41363</v>
      </c>
      <c r="G39" s="41">
        <v>47843</v>
      </c>
      <c r="H39" s="42">
        <v>6.1749140191905916E-2</v>
      </c>
      <c r="I39" s="41">
        <f t="shared" si="1"/>
        <v>6480</v>
      </c>
      <c r="J39" s="42">
        <f t="shared" si="2"/>
        <v>0.45569889855778012</v>
      </c>
      <c r="K39" s="41">
        <f t="shared" si="3"/>
        <v>14977</v>
      </c>
      <c r="L39" s="42">
        <f t="shared" si="4"/>
        <v>1.3455989663387912E-2</v>
      </c>
      <c r="M39" s="42">
        <f t="shared" si="8"/>
        <v>4.8415513446504924E-2</v>
      </c>
    </row>
    <row r="40" spans="2:13" x14ac:dyDescent="0.25">
      <c r="B40" s="72" t="s">
        <v>114</v>
      </c>
      <c r="C40" s="41">
        <v>181637</v>
      </c>
      <c r="D40" s="41">
        <v>0</v>
      </c>
      <c r="E40" s="41">
        <v>70157</v>
      </c>
      <c r="F40" s="41">
        <v>102141</v>
      </c>
      <c r="G40" s="41">
        <v>129496</v>
      </c>
      <c r="H40" s="42">
        <v>0.21121757146128806</v>
      </c>
      <c r="I40" s="41">
        <f t="shared" si="1"/>
        <v>27355</v>
      </c>
      <c r="J40" s="42">
        <f t="shared" si="2"/>
        <v>-0.28706155684139245</v>
      </c>
      <c r="K40" s="41">
        <f t="shared" si="3"/>
        <v>-52141</v>
      </c>
      <c r="L40" s="42">
        <f t="shared" si="4"/>
        <v>3.6421144941790461E-2</v>
      </c>
      <c r="M40" s="42">
        <f t="shared" si="8"/>
        <v>0.13104561439016368</v>
      </c>
    </row>
    <row r="41" spans="2:13" ht="15.75" thickBot="1" x14ac:dyDescent="0.3">
      <c r="B41" s="72" t="s">
        <v>115</v>
      </c>
      <c r="C41" s="41">
        <v>127989</v>
      </c>
      <c r="D41" s="41">
        <v>0</v>
      </c>
      <c r="E41" s="41">
        <v>31512</v>
      </c>
      <c r="F41" s="41">
        <v>49370</v>
      </c>
      <c r="G41" s="41">
        <v>58995</v>
      </c>
      <c r="H41" s="42">
        <v>-0.17443964035674875</v>
      </c>
      <c r="I41" s="41">
        <f t="shared" si="1"/>
        <v>9625</v>
      </c>
      <c r="J41" s="42">
        <f t="shared" si="2"/>
        <v>-0.53906195063638274</v>
      </c>
      <c r="K41" s="41">
        <f t="shared" si="3"/>
        <v>-68994</v>
      </c>
      <c r="L41" s="42">
        <f t="shared" si="4"/>
        <v>1.6592523675178602E-2</v>
      </c>
      <c r="M41" s="42">
        <f t="shared" si="8"/>
        <v>5.9700963898094976E-2</v>
      </c>
    </row>
    <row r="42" spans="2:13" ht="15.75" x14ac:dyDescent="0.25">
      <c r="B42" s="158" t="s">
        <v>105</v>
      </c>
      <c r="C42" s="159">
        <v>485460</v>
      </c>
      <c r="D42" s="159">
        <v>150306</v>
      </c>
      <c r="E42" s="159">
        <v>376591</v>
      </c>
      <c r="F42" s="159">
        <v>539075</v>
      </c>
      <c r="G42" s="159">
        <v>523716</v>
      </c>
      <c r="H42" s="160">
        <v>0.62551160630770775</v>
      </c>
      <c r="I42" s="159">
        <f t="shared" si="1"/>
        <v>-15359</v>
      </c>
      <c r="J42" s="160">
        <f t="shared" si="2"/>
        <v>7.8803608948214032E-2</v>
      </c>
      <c r="K42" s="159">
        <f t="shared" si="3"/>
        <v>38256</v>
      </c>
      <c r="L42" s="160">
        <f t="shared" si="4"/>
        <v>0.14729672224883189</v>
      </c>
      <c r="M42" s="161">
        <f>G42/$G$42</f>
        <v>1</v>
      </c>
    </row>
    <row r="43" spans="2:13" ht="15.75" x14ac:dyDescent="0.25">
      <c r="B43" s="174" t="s">
        <v>100</v>
      </c>
      <c r="C43" s="179">
        <v>416190</v>
      </c>
      <c r="D43" s="179">
        <v>123450</v>
      </c>
      <c r="E43" s="179">
        <v>324369</v>
      </c>
      <c r="F43" s="179">
        <v>474449</v>
      </c>
      <c r="G43" s="179">
        <v>467975</v>
      </c>
      <c r="H43" s="180">
        <v>0.70746621856760772</v>
      </c>
      <c r="I43" s="179">
        <f t="shared" si="1"/>
        <v>-6474</v>
      </c>
      <c r="J43" s="180">
        <f t="shared" si="2"/>
        <v>0.12442634373723549</v>
      </c>
      <c r="K43" s="179">
        <f t="shared" si="3"/>
        <v>51785</v>
      </c>
      <c r="L43" s="180">
        <f t="shared" si="4"/>
        <v>0.13161939599782535</v>
      </c>
      <c r="M43" s="180">
        <f t="shared" ref="M43:M48" si="9">G43/$G$42</f>
        <v>0.89356636039380122</v>
      </c>
    </row>
    <row r="44" spans="2:13" x14ac:dyDescent="0.25">
      <c r="B44" s="72" t="s">
        <v>288</v>
      </c>
      <c r="C44" s="41">
        <v>318982</v>
      </c>
      <c r="D44" s="41">
        <v>92539</v>
      </c>
      <c r="E44" s="41">
        <v>252524</v>
      </c>
      <c r="F44" s="41">
        <v>364049</v>
      </c>
      <c r="G44" s="41">
        <v>361706</v>
      </c>
      <c r="H44" s="42">
        <v>0.71745000955788707</v>
      </c>
      <c r="I44" s="41">
        <f t="shared" si="1"/>
        <v>-2343</v>
      </c>
      <c r="J44" s="42">
        <f t="shared" si="2"/>
        <v>0.13393859214626525</v>
      </c>
      <c r="K44" s="41">
        <f t="shared" si="3"/>
        <v>42724</v>
      </c>
      <c r="L44" s="42">
        <f t="shared" si="4"/>
        <v>0.10173091564461652</v>
      </c>
      <c r="M44" s="42">
        <f t="shared" si="9"/>
        <v>0.69065294930840382</v>
      </c>
    </row>
    <row r="45" spans="2:13" x14ac:dyDescent="0.25">
      <c r="B45" s="175" t="s">
        <v>117</v>
      </c>
      <c r="C45" s="176">
        <v>97208</v>
      </c>
      <c r="D45" s="176">
        <v>30911</v>
      </c>
      <c r="E45" s="176">
        <v>71845</v>
      </c>
      <c r="F45" s="176">
        <v>110400</v>
      </c>
      <c r="G45" s="176">
        <v>106269</v>
      </c>
      <c r="H45" s="177">
        <v>0.67925504397309888</v>
      </c>
      <c r="I45" s="176">
        <f t="shared" si="1"/>
        <v>-4131</v>
      </c>
      <c r="J45" s="177">
        <f t="shared" si="2"/>
        <v>9.3212492798946611E-2</v>
      </c>
      <c r="K45" s="176">
        <f t="shared" si="3"/>
        <v>9061</v>
      </c>
      <c r="L45" s="177">
        <f t="shared" si="4"/>
        <v>2.9888480353208829E-2</v>
      </c>
      <c r="M45" s="177">
        <f t="shared" si="9"/>
        <v>0.20291341108539743</v>
      </c>
    </row>
    <row r="46" spans="2:13" ht="15.75" x14ac:dyDescent="0.25">
      <c r="B46" s="32" t="s">
        <v>101</v>
      </c>
      <c r="C46" s="33">
        <v>69270</v>
      </c>
      <c r="D46" s="33">
        <v>26856</v>
      </c>
      <c r="E46" s="33">
        <v>52222</v>
      </c>
      <c r="F46" s="33">
        <v>64626</v>
      </c>
      <c r="G46" s="33">
        <v>55741</v>
      </c>
      <c r="H46" s="34">
        <v>0.22661013996167023</v>
      </c>
      <c r="I46" s="33">
        <f t="shared" si="1"/>
        <v>-8885</v>
      </c>
      <c r="J46" s="34">
        <f t="shared" si="2"/>
        <v>-0.19530821423415623</v>
      </c>
      <c r="K46" s="33">
        <f t="shared" si="3"/>
        <v>-13529</v>
      </c>
      <c r="L46" s="34">
        <f t="shared" si="4"/>
        <v>1.5677326251006533E-2</v>
      </c>
      <c r="M46" s="34">
        <f t="shared" si="9"/>
        <v>0.10643363960619878</v>
      </c>
    </row>
    <row r="47" spans="2:13" x14ac:dyDescent="0.25">
      <c r="B47" s="72" t="s">
        <v>288</v>
      </c>
      <c r="C47" s="41">
        <v>0</v>
      </c>
      <c r="D47" s="41">
        <v>0</v>
      </c>
      <c r="E47" s="41">
        <v>0</v>
      </c>
      <c r="F47" s="41">
        <v>8535</v>
      </c>
      <c r="G47" s="41">
        <v>8639</v>
      </c>
      <c r="H47" s="42">
        <v>0.38480098566001564</v>
      </c>
      <c r="I47" s="41">
        <f t="shared" si="1"/>
        <v>104</v>
      </c>
      <c r="J47" s="42" t="str">
        <f>IFERROR(G47/D47-1,"-")</f>
        <v>-</v>
      </c>
      <c r="K47" s="41">
        <f t="shared" si="3"/>
        <v>8639</v>
      </c>
      <c r="L47" s="42">
        <f t="shared" si="4"/>
        <v>2.4297450975484017E-3</v>
      </c>
      <c r="M47" s="42">
        <f t="shared" si="9"/>
        <v>1.6495581574746617E-2</v>
      </c>
    </row>
    <row r="48" spans="2:13" ht="15.75" thickBot="1" x14ac:dyDescent="0.3">
      <c r="B48" s="175" t="s">
        <v>117</v>
      </c>
      <c r="C48" s="41">
        <v>69270</v>
      </c>
      <c r="D48" s="41">
        <v>0</v>
      </c>
      <c r="E48" s="41">
        <v>0</v>
      </c>
      <c r="F48" s="41">
        <v>56091</v>
      </c>
      <c r="G48" s="41">
        <v>47102</v>
      </c>
      <c r="H48" s="42">
        <v>2.0612354042249814E-2</v>
      </c>
      <c r="I48" s="41">
        <f t="shared" si="1"/>
        <v>-8989</v>
      </c>
      <c r="J48" s="42">
        <f t="shared" si="2"/>
        <v>-0.32002309802223183</v>
      </c>
      <c r="K48" s="41">
        <f t="shared" si="3"/>
        <v>-22168</v>
      </c>
      <c r="L48" s="42">
        <f t="shared" si="4"/>
        <v>1.3247581153458133E-2</v>
      </c>
      <c r="M48" s="42">
        <f t="shared" si="9"/>
        <v>8.9938058031452162E-2</v>
      </c>
    </row>
    <row r="49" spans="2:13" ht="15.75" x14ac:dyDescent="0.25">
      <c r="B49" s="158" t="s">
        <v>104</v>
      </c>
      <c r="C49" s="159">
        <v>619912</v>
      </c>
      <c r="D49" s="159">
        <v>141918</v>
      </c>
      <c r="E49" s="159">
        <v>368284</v>
      </c>
      <c r="F49" s="159">
        <v>614237</v>
      </c>
      <c r="G49" s="159">
        <v>634273</v>
      </c>
      <c r="H49" s="160">
        <v>0.43358597026746559</v>
      </c>
      <c r="I49" s="159">
        <f t="shared" si="1"/>
        <v>20036</v>
      </c>
      <c r="J49" s="160">
        <f t="shared" si="2"/>
        <v>2.3166191330382446E-2</v>
      </c>
      <c r="K49" s="159">
        <f t="shared" si="3"/>
        <v>14361</v>
      </c>
      <c r="L49" s="160">
        <f t="shared" si="4"/>
        <v>0.17839121567974503</v>
      </c>
      <c r="M49" s="161">
        <f>G49/$G$49</f>
        <v>1</v>
      </c>
    </row>
    <row r="50" spans="2:13" ht="15.75" x14ac:dyDescent="0.25">
      <c r="B50" s="174" t="s">
        <v>100</v>
      </c>
      <c r="C50" s="179">
        <v>426077</v>
      </c>
      <c r="D50" s="179">
        <v>100919</v>
      </c>
      <c r="E50" s="179">
        <v>263640</v>
      </c>
      <c r="F50" s="179">
        <v>441515</v>
      </c>
      <c r="G50" s="179">
        <v>450172</v>
      </c>
      <c r="H50" s="180">
        <v>0.50991253397099157</v>
      </c>
      <c r="I50" s="179">
        <f t="shared" si="1"/>
        <v>8657</v>
      </c>
      <c r="J50" s="180">
        <f t="shared" si="2"/>
        <v>5.6550811238344156E-2</v>
      </c>
      <c r="K50" s="179">
        <f t="shared" si="3"/>
        <v>24095</v>
      </c>
      <c r="L50" s="180">
        <f t="shared" si="4"/>
        <v>0.12661224795156373</v>
      </c>
      <c r="M50" s="180">
        <f t="shared" ref="M50:M55" si="10">G50/$G$49</f>
        <v>0.70974485749826965</v>
      </c>
    </row>
    <row r="51" spans="2:13" x14ac:dyDescent="0.25">
      <c r="B51" s="72" t="s">
        <v>288</v>
      </c>
      <c r="C51" s="41">
        <v>311019</v>
      </c>
      <c r="D51" s="41">
        <v>84704</v>
      </c>
      <c r="E51" s="41">
        <v>199871</v>
      </c>
      <c r="F51" s="41">
        <v>341832</v>
      </c>
      <c r="G51" s="41">
        <v>355099</v>
      </c>
      <c r="H51" s="42">
        <v>0.48564597989457381</v>
      </c>
      <c r="I51" s="41">
        <f t="shared" si="1"/>
        <v>13267</v>
      </c>
      <c r="J51" s="42">
        <f t="shared" si="2"/>
        <v>0.14172767580115675</v>
      </c>
      <c r="K51" s="41">
        <f t="shared" si="3"/>
        <v>44080</v>
      </c>
      <c r="L51" s="42">
        <f t="shared" si="4"/>
        <v>9.9872676744338446E-2</v>
      </c>
      <c r="M51" s="42">
        <f t="shared" si="10"/>
        <v>0.55985198802408431</v>
      </c>
    </row>
    <row r="52" spans="2:13" x14ac:dyDescent="0.25">
      <c r="B52" s="175" t="s">
        <v>117</v>
      </c>
      <c r="C52" s="176">
        <v>115058</v>
      </c>
      <c r="D52" s="176">
        <v>16215</v>
      </c>
      <c r="E52" s="176">
        <v>63769</v>
      </c>
      <c r="F52" s="176">
        <v>99683</v>
      </c>
      <c r="G52" s="176">
        <v>95073</v>
      </c>
      <c r="H52" s="177">
        <v>0.58561335790199887</v>
      </c>
      <c r="I52" s="176">
        <f t="shared" si="1"/>
        <v>-4610</v>
      </c>
      <c r="J52" s="177">
        <f t="shared" si="2"/>
        <v>-0.1736950059969754</v>
      </c>
      <c r="K52" s="176">
        <f t="shared" si="3"/>
        <v>-19985</v>
      </c>
      <c r="L52" s="177">
        <f t="shared" si="4"/>
        <v>2.6739571207225279E-2</v>
      </c>
      <c r="M52" s="177">
        <f t="shared" si="10"/>
        <v>0.1498928694741854</v>
      </c>
    </row>
    <row r="53" spans="2:13" ht="15.75" x14ac:dyDescent="0.25">
      <c r="B53" s="32" t="s">
        <v>101</v>
      </c>
      <c r="C53" s="33">
        <v>193835</v>
      </c>
      <c r="D53" s="33">
        <v>40999</v>
      </c>
      <c r="E53" s="33">
        <v>104644</v>
      </c>
      <c r="F53" s="33">
        <v>172722</v>
      </c>
      <c r="G53" s="33">
        <v>184101</v>
      </c>
      <c r="H53" s="34">
        <v>0.27005668192718546</v>
      </c>
      <c r="I53" s="33">
        <f t="shared" si="1"/>
        <v>11379</v>
      </c>
      <c r="J53" s="34">
        <f t="shared" si="2"/>
        <v>-5.0217968891067111E-2</v>
      </c>
      <c r="K53" s="33">
        <f t="shared" si="3"/>
        <v>-9734</v>
      </c>
      <c r="L53" s="34">
        <f t="shared" si="4"/>
        <v>5.1778967728181302E-2</v>
      </c>
      <c r="M53" s="34">
        <f t="shared" si="10"/>
        <v>0.29025514250173035</v>
      </c>
    </row>
    <row r="54" spans="2:13" x14ac:dyDescent="0.25">
      <c r="B54" s="72" t="s">
        <v>288</v>
      </c>
      <c r="C54" s="41">
        <v>3017</v>
      </c>
      <c r="D54" s="41">
        <v>0</v>
      </c>
      <c r="E54" s="41">
        <v>2655</v>
      </c>
      <c r="F54" s="41">
        <v>9202</v>
      </c>
      <c r="G54" s="41">
        <v>10924</v>
      </c>
      <c r="H54" s="42">
        <v>0.75140848349397027</v>
      </c>
      <c r="I54" s="41">
        <f t="shared" si="1"/>
        <v>1722</v>
      </c>
      <c r="J54" s="42">
        <f t="shared" si="2"/>
        <v>2.6208153795160758</v>
      </c>
      <c r="K54" s="41">
        <f t="shared" si="3"/>
        <v>7907</v>
      </c>
      <c r="L54" s="42">
        <f t="shared" si="4"/>
        <v>3.0724083164276814E-3</v>
      </c>
      <c r="M54" s="42">
        <f t="shared" si="10"/>
        <v>1.7222867755682492E-2</v>
      </c>
    </row>
    <row r="55" spans="2:13" ht="15.75" thickBot="1" x14ac:dyDescent="0.3">
      <c r="B55" s="175" t="s">
        <v>117</v>
      </c>
      <c r="C55" s="41">
        <v>190818</v>
      </c>
      <c r="D55" s="41">
        <v>0</v>
      </c>
      <c r="E55" s="41">
        <v>101989</v>
      </c>
      <c r="F55" s="41">
        <v>163520</v>
      </c>
      <c r="G55" s="41">
        <v>173177</v>
      </c>
      <c r="H55" s="42">
        <v>7.0923625156505743E-2</v>
      </c>
      <c r="I55" s="41">
        <f t="shared" si="1"/>
        <v>9657</v>
      </c>
      <c r="J55" s="42">
        <f t="shared" si="2"/>
        <v>-9.2449349642067302E-2</v>
      </c>
      <c r="K55" s="41">
        <f t="shared" si="3"/>
        <v>-17641</v>
      </c>
      <c r="L55" s="42">
        <f t="shared" si="4"/>
        <v>4.8706559411753621E-2</v>
      </c>
      <c r="M55" s="42">
        <f t="shared" si="10"/>
        <v>0.27303227474604785</v>
      </c>
    </row>
    <row r="56" spans="2:13" ht="15.75" x14ac:dyDescent="0.25">
      <c r="B56" s="158" t="s">
        <v>106</v>
      </c>
      <c r="C56" s="159">
        <v>60935</v>
      </c>
      <c r="D56" s="159">
        <v>18519</v>
      </c>
      <c r="E56" s="159">
        <v>37523</v>
      </c>
      <c r="F56" s="159">
        <v>50175</v>
      </c>
      <c r="G56" s="159">
        <v>42952</v>
      </c>
      <c r="H56" s="160">
        <v>0.62967559806283613</v>
      </c>
      <c r="I56" s="159">
        <f t="shared" si="1"/>
        <v>-7223</v>
      </c>
      <c r="J56" s="160">
        <f t="shared" si="2"/>
        <v>-0.29511774842044802</v>
      </c>
      <c r="K56" s="159">
        <f t="shared" si="3"/>
        <v>-17983</v>
      </c>
      <c r="L56" s="160">
        <f t="shared" si="4"/>
        <v>1.2080380996631432E-2</v>
      </c>
      <c r="M56" s="161">
        <f>G56/$G$56</f>
        <v>1</v>
      </c>
    </row>
    <row r="57" spans="2:13" ht="15.75" x14ac:dyDescent="0.25">
      <c r="B57" s="174" t="s">
        <v>100</v>
      </c>
      <c r="C57" s="179">
        <v>42921</v>
      </c>
      <c r="D57" s="179">
        <v>11330</v>
      </c>
      <c r="E57" s="179">
        <v>26127</v>
      </c>
      <c r="F57" s="179">
        <v>35111</v>
      </c>
      <c r="G57" s="179">
        <v>29860</v>
      </c>
      <c r="H57" s="180">
        <v>0.76972770955686065</v>
      </c>
      <c r="I57" s="179">
        <f t="shared" si="1"/>
        <v>-5251</v>
      </c>
      <c r="J57" s="180">
        <f t="shared" si="2"/>
        <v>-0.30430325481698939</v>
      </c>
      <c r="K57" s="179">
        <f t="shared" si="3"/>
        <v>-13061</v>
      </c>
      <c r="L57" s="180">
        <f t="shared" si="4"/>
        <v>8.3982160681554882E-3</v>
      </c>
      <c r="M57" s="180">
        <f t="shared" ref="M57:M60" si="11">G57/$G$56</f>
        <v>0.695194635872602</v>
      </c>
    </row>
    <row r="58" spans="2:13" x14ac:dyDescent="0.25">
      <c r="B58" s="72" t="s">
        <v>288</v>
      </c>
      <c r="C58" s="41">
        <v>34260</v>
      </c>
      <c r="D58" s="41">
        <v>8502</v>
      </c>
      <c r="E58" s="41">
        <v>21255</v>
      </c>
      <c r="F58" s="41">
        <v>27461</v>
      </c>
      <c r="G58" s="41">
        <v>22957</v>
      </c>
      <c r="H58" s="42">
        <v>1.0557625404031681</v>
      </c>
      <c r="I58" s="41">
        <f t="shared" si="1"/>
        <v>-4504</v>
      </c>
      <c r="J58" s="42">
        <f t="shared" si="2"/>
        <v>-0.32991827203736135</v>
      </c>
      <c r="K58" s="41">
        <f t="shared" si="3"/>
        <v>-11303</v>
      </c>
      <c r="L58" s="42">
        <f t="shared" si="4"/>
        <v>6.4567262651254375E-3</v>
      </c>
      <c r="M58" s="42">
        <f t="shared" si="11"/>
        <v>0.5344803501583163</v>
      </c>
    </row>
    <row r="59" spans="2:13" x14ac:dyDescent="0.25">
      <c r="B59" s="175" t="s">
        <v>117</v>
      </c>
      <c r="C59" s="176">
        <v>8661</v>
      </c>
      <c r="D59" s="176">
        <v>2828</v>
      </c>
      <c r="E59" s="176">
        <v>4872</v>
      </c>
      <c r="F59" s="176">
        <v>7650</v>
      </c>
      <c r="G59" s="176">
        <v>6903</v>
      </c>
      <c r="H59" s="177">
        <v>2.9500031926441572E-2</v>
      </c>
      <c r="I59" s="176">
        <f t="shared" si="1"/>
        <v>-747</v>
      </c>
      <c r="J59" s="177">
        <f t="shared" si="2"/>
        <v>-0.20297887080013854</v>
      </c>
      <c r="K59" s="176">
        <f t="shared" si="3"/>
        <v>-1758</v>
      </c>
      <c r="L59" s="177">
        <f t="shared" si="4"/>
        <v>1.9414898030300515E-3</v>
      </c>
      <c r="M59" s="177">
        <f t="shared" si="11"/>
        <v>0.16071428571428573</v>
      </c>
    </row>
    <row r="60" spans="2:13" ht="16.5" thickBot="1" x14ac:dyDescent="0.3">
      <c r="B60" s="32" t="s">
        <v>101</v>
      </c>
      <c r="C60" s="33">
        <v>18014</v>
      </c>
      <c r="D60" s="33">
        <v>7189</v>
      </c>
      <c r="E60" s="33">
        <v>11396</v>
      </c>
      <c r="F60" s="33">
        <v>15064</v>
      </c>
      <c r="G60" s="33">
        <v>13092</v>
      </c>
      <c r="H60" s="34">
        <v>0.32690827947060641</v>
      </c>
      <c r="I60" s="33">
        <f t="shared" si="1"/>
        <v>-1972</v>
      </c>
      <c r="J60" s="34">
        <f t="shared" si="2"/>
        <v>-0.27323193072055063</v>
      </c>
      <c r="K60" s="33">
        <f t="shared" si="3"/>
        <v>-4922</v>
      </c>
      <c r="L60" s="34">
        <f t="shared" si="4"/>
        <v>3.6821649284759432E-3</v>
      </c>
      <c r="M60" s="34">
        <f t="shared" si="11"/>
        <v>0.304805364127398</v>
      </c>
    </row>
    <row r="61" spans="2:13" ht="15.75" x14ac:dyDescent="0.25">
      <c r="B61" s="158" t="s">
        <v>107</v>
      </c>
      <c r="C61" s="159">
        <v>48532</v>
      </c>
      <c r="D61" s="159">
        <v>25391</v>
      </c>
      <c r="E61" s="159">
        <v>36632</v>
      </c>
      <c r="F61" s="159">
        <v>33830</v>
      </c>
      <c r="G61" s="159">
        <v>35154</v>
      </c>
      <c r="H61" s="160">
        <v>0.25846886978141503</v>
      </c>
      <c r="I61" s="159">
        <f t="shared" si="1"/>
        <v>1324</v>
      </c>
      <c r="J61" s="160">
        <f t="shared" si="2"/>
        <v>-0.2756531772850902</v>
      </c>
      <c r="K61" s="159">
        <f t="shared" si="3"/>
        <v>-13378</v>
      </c>
      <c r="L61" s="160">
        <f t="shared" si="4"/>
        <v>9.8871697139965853E-3</v>
      </c>
      <c r="M61" s="161">
        <f>G61/$G$61</f>
        <v>1</v>
      </c>
    </row>
    <row r="62" spans="2:13" ht="15.75" x14ac:dyDescent="0.25">
      <c r="B62" s="174" t="s">
        <v>100</v>
      </c>
      <c r="C62" s="179">
        <v>30036</v>
      </c>
      <c r="D62" s="179">
        <v>13175</v>
      </c>
      <c r="E62" s="179">
        <v>23329</v>
      </c>
      <c r="F62" s="179">
        <v>22619</v>
      </c>
      <c r="G62" s="179">
        <v>23048</v>
      </c>
      <c r="H62" s="180">
        <v>0.41210854072525338</v>
      </c>
      <c r="I62" s="179">
        <f t="shared" si="1"/>
        <v>429</v>
      </c>
      <c r="J62" s="180">
        <f t="shared" si="2"/>
        <v>-0.23265414835530696</v>
      </c>
      <c r="K62" s="179">
        <f t="shared" si="3"/>
        <v>-6988</v>
      </c>
      <c r="L62" s="180">
        <f t="shared" si="4"/>
        <v>6.4823202926606732E-3</v>
      </c>
      <c r="M62" s="180">
        <f t="shared" ref="M62:M65" si="12">G62/$G$61</f>
        <v>0.65562951584456963</v>
      </c>
    </row>
    <row r="63" spans="2:13" x14ac:dyDescent="0.25">
      <c r="B63" s="72" t="s">
        <v>288</v>
      </c>
      <c r="C63" s="41">
        <v>15433</v>
      </c>
      <c r="D63" s="41">
        <v>9268</v>
      </c>
      <c r="E63" s="41">
        <v>14996</v>
      </c>
      <c r="F63" s="41">
        <v>13478</v>
      </c>
      <c r="G63" s="41">
        <v>13755</v>
      </c>
      <c r="H63" s="42">
        <v>0.55273391000714223</v>
      </c>
      <c r="I63" s="41">
        <f t="shared" si="1"/>
        <v>277</v>
      </c>
      <c r="J63" s="42">
        <f t="shared" si="2"/>
        <v>-0.1087280502818635</v>
      </c>
      <c r="K63" s="41">
        <f t="shared" si="3"/>
        <v>-1678</v>
      </c>
      <c r="L63" s="42">
        <f t="shared" si="4"/>
        <v>3.8686357005183773E-3</v>
      </c>
      <c r="M63" s="42">
        <f t="shared" si="12"/>
        <v>0.39127837514934288</v>
      </c>
    </row>
    <row r="64" spans="2:13" x14ac:dyDescent="0.25">
      <c r="B64" s="175" t="s">
        <v>117</v>
      </c>
      <c r="C64" s="176">
        <v>14603</v>
      </c>
      <c r="D64" s="176">
        <v>3907</v>
      </c>
      <c r="E64" s="176">
        <v>8333</v>
      </c>
      <c r="F64" s="176">
        <v>9141</v>
      </c>
      <c r="G64" s="176">
        <v>9293</v>
      </c>
      <c r="H64" s="177">
        <v>0.22827947507650803</v>
      </c>
      <c r="I64" s="176">
        <f t="shared" si="1"/>
        <v>152</v>
      </c>
      <c r="J64" s="177">
        <f t="shared" si="2"/>
        <v>-0.36362391289461071</v>
      </c>
      <c r="K64" s="176">
        <f t="shared" si="3"/>
        <v>-5310</v>
      </c>
      <c r="L64" s="177">
        <f t="shared" si="4"/>
        <v>2.6136845921422959E-3</v>
      </c>
      <c r="M64" s="177">
        <f t="shared" si="12"/>
        <v>0.26435114069522669</v>
      </c>
    </row>
    <row r="65" spans="2:13" ht="16.5" thickBot="1" x14ac:dyDescent="0.3">
      <c r="B65" s="32" t="s">
        <v>101</v>
      </c>
      <c r="C65" s="33">
        <v>18496</v>
      </c>
      <c r="D65" s="33">
        <v>12216</v>
      </c>
      <c r="E65" s="33">
        <v>13303</v>
      </c>
      <c r="F65" s="33">
        <v>11211</v>
      </c>
      <c r="G65" s="33">
        <v>12106</v>
      </c>
      <c r="H65" s="34">
        <v>4.9751091836423011E-2</v>
      </c>
      <c r="I65" s="33">
        <f t="shared" si="1"/>
        <v>895</v>
      </c>
      <c r="J65" s="34">
        <f t="shared" si="2"/>
        <v>-0.3454801038062284</v>
      </c>
      <c r="K65" s="33">
        <f t="shared" si="3"/>
        <v>-6390</v>
      </c>
      <c r="L65" s="34">
        <f t="shared" si="4"/>
        <v>3.4048494213359125E-3</v>
      </c>
      <c r="M65" s="34">
        <f t="shared" si="12"/>
        <v>0.34437048415543037</v>
      </c>
    </row>
    <row r="66" spans="2:13" ht="15.75" x14ac:dyDescent="0.25">
      <c r="B66" s="158" t="s">
        <v>108</v>
      </c>
      <c r="C66" s="159">
        <v>8273</v>
      </c>
      <c r="D66" s="159">
        <v>1974</v>
      </c>
      <c r="E66" s="159">
        <v>4741</v>
      </c>
      <c r="F66" s="159">
        <v>6705</v>
      </c>
      <c r="G66" s="159">
        <v>5512</v>
      </c>
      <c r="H66" s="160">
        <v>0.86111111111111116</v>
      </c>
      <c r="I66" s="159">
        <f t="shared" si="1"/>
        <v>-1193</v>
      </c>
      <c r="J66" s="160">
        <f t="shared" si="2"/>
        <v>-0.33373625045328181</v>
      </c>
      <c r="K66" s="159">
        <f t="shared" si="3"/>
        <v>-2761</v>
      </c>
      <c r="L66" s="160">
        <f t="shared" si="4"/>
        <v>1.5502668107057287E-3</v>
      </c>
      <c r="M66" s="161">
        <f>G66/$G$66</f>
        <v>1</v>
      </c>
    </row>
    <row r="67" spans="2:13" ht="15.75" x14ac:dyDescent="0.25">
      <c r="B67" s="174" t="s">
        <v>100</v>
      </c>
      <c r="C67" s="179">
        <v>3445</v>
      </c>
      <c r="D67" s="179">
        <v>886</v>
      </c>
      <c r="E67" s="179">
        <v>3081</v>
      </c>
      <c r="F67" s="179">
        <v>4092</v>
      </c>
      <c r="G67" s="179">
        <v>4197</v>
      </c>
      <c r="H67" s="180">
        <v>1.0896551724137931</v>
      </c>
      <c r="I67" s="179">
        <f t="shared" si="1"/>
        <v>105</v>
      </c>
      <c r="J67" s="180">
        <f t="shared" si="2"/>
        <v>0.21828737300435419</v>
      </c>
      <c r="K67" s="179">
        <f t="shared" si="3"/>
        <v>752</v>
      </c>
      <c r="L67" s="180">
        <f t="shared" si="4"/>
        <v>1.1804190501690753E-3</v>
      </c>
      <c r="M67" s="180">
        <f t="shared" ref="M67:M68" si="13">G67/$G$66</f>
        <v>0.76142960812772131</v>
      </c>
    </row>
    <row r="68" spans="2:13" ht="15.75" x14ac:dyDescent="0.25">
      <c r="B68" s="32" t="s">
        <v>101</v>
      </c>
      <c r="C68" s="33">
        <v>4828</v>
      </c>
      <c r="D68" s="33">
        <v>1088</v>
      </c>
      <c r="E68" s="33">
        <v>1660</v>
      </c>
      <c r="F68" s="33">
        <v>2613</v>
      </c>
      <c r="G68" s="33">
        <v>1315</v>
      </c>
      <c r="H68" s="34">
        <v>0.57092819614711043</v>
      </c>
      <c r="I68" s="33">
        <f t="shared" si="1"/>
        <v>-1298</v>
      </c>
      <c r="J68" s="34">
        <f t="shared" si="2"/>
        <v>-0.72763048881524439</v>
      </c>
      <c r="K68" s="33">
        <f t="shared" si="3"/>
        <v>-3513</v>
      </c>
      <c r="L68" s="34">
        <f t="shared" si="4"/>
        <v>3.6984776053665332E-4</v>
      </c>
      <c r="M68" s="34">
        <f t="shared" si="13"/>
        <v>0.23857039187227866</v>
      </c>
    </row>
    <row r="69" spans="2:13" ht="7.5" customHeight="1" x14ac:dyDescent="0.25">
      <c r="B69" s="44"/>
      <c r="C69" s="45"/>
      <c r="D69" s="45"/>
      <c r="E69" s="45"/>
      <c r="F69" s="45"/>
      <c r="G69" s="46"/>
      <c r="H69" s="45"/>
      <c r="I69" s="47"/>
      <c r="J69" s="45"/>
      <c r="K69" s="47"/>
      <c r="L69" s="47"/>
      <c r="M69" s="47"/>
    </row>
    <row r="70" spans="2:13" x14ac:dyDescent="0.25">
      <c r="B70" s="49" t="s">
        <v>109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74B28-8800-44D2-996D-BB1001469676}">
  <dimension ref="A1:U37"/>
  <sheetViews>
    <sheetView showGridLines="0" workbookViewId="0"/>
  </sheetViews>
  <sheetFormatPr baseColWidth="10" defaultRowHeight="15" x14ac:dyDescent="0.25"/>
  <cols>
    <col min="1" max="1" width="15.5703125" customWidth="1"/>
    <col min="2" max="2" width="28.85546875" customWidth="1"/>
    <col min="3" max="7" width="12.85546875" customWidth="1"/>
    <col min="10" max="10" width="11.85546875" bestFit="1" customWidth="1"/>
    <col min="17" max="22" width="10.42578125" customWidth="1"/>
  </cols>
  <sheetData>
    <row r="1" spans="1:21" ht="42.75" customHeight="1" x14ac:dyDescent="0.25"/>
    <row r="3" spans="1:21" ht="40.5" customHeight="1" thickBot="1" x14ac:dyDescent="0.3">
      <c r="B3" s="52" t="str">
        <f>CONCATENATE("Viajeros ",$D$1," entrados en los establecimientos alojativos de Tenerife por categoría  
(hotel + apartamento)")</f>
        <v>Viajeros  entrados en los establecimientos alojativos de Tenerife por categoría  
(hotel + apartamento)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1:21" ht="8.25" customHeight="1" thickBot="1" x14ac:dyDescent="0.3">
      <c r="B4" s="53"/>
      <c r="C4" s="53"/>
      <c r="D4" s="53"/>
      <c r="E4" s="53"/>
      <c r="F4" s="53"/>
      <c r="G4" s="53"/>
      <c r="H4" s="53"/>
      <c r="I4" s="15"/>
      <c r="J4" s="53"/>
      <c r="K4" s="15"/>
      <c r="L4" s="53"/>
      <c r="M4" s="53"/>
      <c r="N4" s="53"/>
      <c r="O4" s="53"/>
      <c r="P4" s="53"/>
      <c r="Q4" s="15"/>
      <c r="R4" s="15"/>
      <c r="S4" s="15"/>
      <c r="T4" s="15"/>
    </row>
    <row r="5" spans="1:21" ht="45.75" thickBot="1" x14ac:dyDescent="0.3">
      <c r="B5" s="16"/>
      <c r="C5" s="55" t="s">
        <v>531</v>
      </c>
      <c r="D5" s="55" t="s">
        <v>532</v>
      </c>
      <c r="E5" s="55" t="s">
        <v>533</v>
      </c>
      <c r="F5" s="55" t="s">
        <v>534</v>
      </c>
      <c r="G5" s="55" t="s">
        <v>535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21" t="str">
        <f>CONCATENATE("var. ",RIGHT(G5,2),"/",RIGHT(C5,2))</f>
        <v>var. 23/19</v>
      </c>
      <c r="K5" s="21" t="str">
        <f>CONCATENATE("dif. ",RIGHT(G5,2),"/",RIGHT(C5,2))</f>
        <v>dif. 23/19</v>
      </c>
      <c r="L5" s="56" t="str">
        <f>CONCATENATE("cuota/ total isla ",RIGHT(G5,2))</f>
        <v>cuota/ total isla 23</v>
      </c>
      <c r="M5" s="57" t="s">
        <v>526</v>
      </c>
      <c r="N5" s="57" t="s">
        <v>530</v>
      </c>
      <c r="O5" s="57" t="s">
        <v>527</v>
      </c>
      <c r="P5" s="57" t="s">
        <v>528</v>
      </c>
      <c r="Q5" s="57" t="s">
        <v>529</v>
      </c>
      <c r="R5" s="21" t="str">
        <f>CONCATENATE("var. ",RIGHT(Q5,2),"/",RIGHT(P5,2))</f>
        <v>var. 23/22</v>
      </c>
      <c r="S5" s="21" t="str">
        <f>CONCATENATE("dif. ",RIGHT(Q5,2),"/",RIGHT(P5,2))</f>
        <v>dif. 23/22</v>
      </c>
      <c r="T5" s="58" t="str">
        <f>CONCATENATE("cuota/ total isla ",RIGHT(Q5,2))</f>
        <v>cuota/ total isla 23</v>
      </c>
    </row>
    <row r="6" spans="1:21" ht="15.75" x14ac:dyDescent="0.25">
      <c r="A6" s="178">
        <f>F6/$F$6</f>
        <v>1</v>
      </c>
      <c r="B6" s="158" t="s">
        <v>102</v>
      </c>
      <c r="C6" s="159">
        <v>4434320</v>
      </c>
      <c r="D6" s="159">
        <v>1478553</v>
      </c>
      <c r="E6" s="159">
        <v>2021524</v>
      </c>
      <c r="F6" s="159">
        <v>4334225</v>
      </c>
      <c r="G6" s="159">
        <v>4756623</v>
      </c>
      <c r="H6" s="160">
        <f>G6/F6-1</f>
        <v>9.7456408008352202E-2</v>
      </c>
      <c r="I6" s="159">
        <f t="shared" ref="I6:I15" si="0">G6-F6</f>
        <v>422398</v>
      </c>
      <c r="J6" s="160">
        <f t="shared" ref="J6:J15" si="1">G6/C6-1</f>
        <v>7.2683748579263519E-2</v>
      </c>
      <c r="K6" s="159">
        <f t="shared" ref="K6:K15" si="2">G6-C6</f>
        <v>322303</v>
      </c>
      <c r="L6" s="161">
        <f t="shared" ref="L6:L16" si="3">G6/$G$6</f>
        <v>1</v>
      </c>
      <c r="M6" s="159">
        <v>393250</v>
      </c>
      <c r="N6" s="159">
        <v>71141</v>
      </c>
      <c r="O6" s="159">
        <v>342567</v>
      </c>
      <c r="P6" s="159">
        <v>409402</v>
      </c>
      <c r="Q6" s="159">
        <v>433576</v>
      </c>
      <c r="R6" s="160">
        <f>Q6/P6-1</f>
        <v>5.9047097962393824E-2</v>
      </c>
      <c r="S6" s="159">
        <f t="shared" ref="S6:S15" si="4">Q6-P6</f>
        <v>24174</v>
      </c>
      <c r="T6" s="161">
        <f t="shared" ref="T6:T16" si="5">Q6/$Q$6</f>
        <v>1</v>
      </c>
      <c r="U6" s="178">
        <f t="shared" ref="U6:U11" si="6">P6/P$6</f>
        <v>1</v>
      </c>
    </row>
    <row r="7" spans="1:21" x14ac:dyDescent="0.25">
      <c r="A7" s="178">
        <f t="shared" ref="A7:A11" si="7">F7/$F$6</f>
        <v>0.36986404720567112</v>
      </c>
      <c r="B7" s="72" t="s">
        <v>289</v>
      </c>
      <c r="C7" s="41">
        <v>1621520</v>
      </c>
      <c r="D7" s="41">
        <v>486371</v>
      </c>
      <c r="E7" s="41">
        <v>766923</v>
      </c>
      <c r="F7" s="41">
        <v>1603074</v>
      </c>
      <c r="G7" s="41">
        <v>1723765</v>
      </c>
      <c r="H7" s="42">
        <f>G7/F7-1</f>
        <v>7.5287229410495149E-2</v>
      </c>
      <c r="I7" s="41">
        <f t="shared" si="0"/>
        <v>120691</v>
      </c>
      <c r="J7" s="42">
        <f t="shared" si="1"/>
        <v>6.3055034782179664E-2</v>
      </c>
      <c r="K7" s="41">
        <f t="shared" si="2"/>
        <v>102245</v>
      </c>
      <c r="L7" s="42">
        <f t="shared" si="3"/>
        <v>0.36239260500569415</v>
      </c>
      <c r="M7" s="41">
        <v>136028</v>
      </c>
      <c r="N7" s="41">
        <v>22307</v>
      </c>
      <c r="O7" s="41">
        <v>122250</v>
      </c>
      <c r="P7" s="41">
        <v>145679</v>
      </c>
      <c r="Q7" s="41">
        <v>154254</v>
      </c>
      <c r="R7" s="42">
        <f>Q7/P7-1</f>
        <v>5.8862293123923104E-2</v>
      </c>
      <c r="S7" s="41">
        <f t="shared" si="4"/>
        <v>8575</v>
      </c>
      <c r="T7" s="42">
        <f t="shared" si="5"/>
        <v>0.35577153716995408</v>
      </c>
      <c r="U7" s="178">
        <f t="shared" si="6"/>
        <v>0.35583363051475081</v>
      </c>
    </row>
    <row r="8" spans="1:21" x14ac:dyDescent="0.25">
      <c r="A8" s="178">
        <f t="shared" si="7"/>
        <v>0.26178105659027856</v>
      </c>
      <c r="B8" s="72" t="s">
        <v>290</v>
      </c>
      <c r="C8" s="41">
        <v>1190067</v>
      </c>
      <c r="D8" s="41">
        <v>336432</v>
      </c>
      <c r="E8" s="41">
        <v>413403</v>
      </c>
      <c r="F8" s="41">
        <v>1134618</v>
      </c>
      <c r="G8" s="41">
        <v>1208358</v>
      </c>
      <c r="H8" s="42">
        <f t="shared" ref="H8:H16" si="8">G8/F8-1</f>
        <v>6.4991036630830834E-2</v>
      </c>
      <c r="I8" s="41">
        <f t="shared" si="0"/>
        <v>73740</v>
      </c>
      <c r="J8" s="42">
        <f t="shared" si="1"/>
        <v>1.5369722881148684E-2</v>
      </c>
      <c r="K8" s="41">
        <f t="shared" si="2"/>
        <v>18291</v>
      </c>
      <c r="L8" s="42">
        <f t="shared" si="3"/>
        <v>0.2540369501640134</v>
      </c>
      <c r="M8" s="41">
        <v>107365</v>
      </c>
      <c r="N8" s="41">
        <v>16498</v>
      </c>
      <c r="O8" s="41">
        <v>88426</v>
      </c>
      <c r="P8" s="41">
        <v>107366</v>
      </c>
      <c r="Q8" s="41">
        <v>113999</v>
      </c>
      <c r="R8" s="42">
        <f t="shared" ref="R8:R16" si="9">Q8/P8-1</f>
        <v>6.1779334239889794E-2</v>
      </c>
      <c r="S8" s="41">
        <f t="shared" si="4"/>
        <v>6633</v>
      </c>
      <c r="T8" s="42">
        <f t="shared" si="5"/>
        <v>0.26292737605402511</v>
      </c>
      <c r="U8" s="178">
        <f t="shared" si="6"/>
        <v>0.26225079506206611</v>
      </c>
    </row>
    <row r="9" spans="1:21" x14ac:dyDescent="0.25">
      <c r="A9" s="178">
        <f t="shared" si="7"/>
        <v>7.6313527793319454E-3</v>
      </c>
      <c r="B9" s="72" t="s">
        <v>291</v>
      </c>
      <c r="C9" s="41">
        <v>41449</v>
      </c>
      <c r="D9" s="41">
        <v>12080</v>
      </c>
      <c r="E9" s="41">
        <v>17682</v>
      </c>
      <c r="F9" s="41">
        <v>33076</v>
      </c>
      <c r="G9" s="41">
        <v>45036</v>
      </c>
      <c r="H9" s="42">
        <f t="shared" si="8"/>
        <v>0.36159148627403548</v>
      </c>
      <c r="I9" s="41">
        <f t="shared" si="0"/>
        <v>11960</v>
      </c>
      <c r="J9" s="42">
        <f t="shared" si="1"/>
        <v>8.654008540616176E-2</v>
      </c>
      <c r="K9" s="41">
        <f t="shared" si="2"/>
        <v>3587</v>
      </c>
      <c r="L9" s="42">
        <f t="shared" si="3"/>
        <v>9.4680616899846803E-3</v>
      </c>
      <c r="M9" s="41">
        <v>4580</v>
      </c>
      <c r="N9" s="41">
        <v>452</v>
      </c>
      <c r="O9" s="41">
        <v>2997</v>
      </c>
      <c r="P9" s="41">
        <v>4018</v>
      </c>
      <c r="Q9" s="41">
        <v>4366</v>
      </c>
      <c r="R9" s="42">
        <f t="shared" si="9"/>
        <v>8.661025385764054E-2</v>
      </c>
      <c r="S9" s="41">
        <f t="shared" si="4"/>
        <v>348</v>
      </c>
      <c r="T9" s="42">
        <f t="shared" si="5"/>
        <v>1.0069745557872207E-2</v>
      </c>
      <c r="U9" s="178">
        <f t="shared" si="6"/>
        <v>9.8143145368122294E-3</v>
      </c>
    </row>
    <row r="10" spans="1:21" x14ac:dyDescent="0.25">
      <c r="A10" s="178">
        <f t="shared" si="7"/>
        <v>3.3906638441705265E-2</v>
      </c>
      <c r="B10" s="72" t="s">
        <v>292</v>
      </c>
      <c r="C10" s="41">
        <v>126380</v>
      </c>
      <c r="D10" s="41">
        <v>44479</v>
      </c>
      <c r="E10" s="41">
        <v>60811</v>
      </c>
      <c r="F10" s="41">
        <v>146959</v>
      </c>
      <c r="G10" s="41">
        <v>173944</v>
      </c>
      <c r="H10" s="42">
        <f t="shared" si="8"/>
        <v>0.18362264305010245</v>
      </c>
      <c r="I10" s="41">
        <f t="shared" si="0"/>
        <v>26985</v>
      </c>
      <c r="J10" s="42">
        <f t="shared" si="1"/>
        <v>0.376357018515588</v>
      </c>
      <c r="K10" s="41">
        <f t="shared" si="2"/>
        <v>47564</v>
      </c>
      <c r="L10" s="42">
        <f t="shared" si="3"/>
        <v>3.6568801017024054E-2</v>
      </c>
      <c r="M10" s="41">
        <v>9620</v>
      </c>
      <c r="N10" s="41">
        <v>2952</v>
      </c>
      <c r="O10" s="41">
        <v>12968</v>
      </c>
      <c r="P10" s="41">
        <v>14622</v>
      </c>
      <c r="Q10" s="41">
        <v>12399</v>
      </c>
      <c r="R10" s="42">
        <f t="shared" si="9"/>
        <v>-0.15203118588428399</v>
      </c>
      <c r="S10" s="41">
        <f t="shared" si="4"/>
        <v>-2223</v>
      </c>
      <c r="T10" s="42">
        <f t="shared" si="5"/>
        <v>2.859706256803882E-2</v>
      </c>
      <c r="U10" s="178">
        <f t="shared" si="6"/>
        <v>3.5715507007782081E-2</v>
      </c>
    </row>
    <row r="11" spans="1:21" x14ac:dyDescent="0.25">
      <c r="A11" s="178">
        <f t="shared" si="7"/>
        <v>0.14976725942930974</v>
      </c>
      <c r="B11" s="72" t="s">
        <v>293</v>
      </c>
      <c r="C11" s="41">
        <v>729706</v>
      </c>
      <c r="D11" s="41">
        <v>202539</v>
      </c>
      <c r="E11" s="41">
        <v>310053</v>
      </c>
      <c r="F11" s="41">
        <v>649125</v>
      </c>
      <c r="G11" s="41">
        <v>737392</v>
      </c>
      <c r="H11" s="42">
        <f t="shared" si="8"/>
        <v>0.13597843250529551</v>
      </c>
      <c r="I11" s="41">
        <f t="shared" si="0"/>
        <v>88267</v>
      </c>
      <c r="J11" s="42">
        <f t="shared" si="1"/>
        <v>1.0533009184520825E-2</v>
      </c>
      <c r="K11" s="41">
        <f t="shared" si="2"/>
        <v>7686</v>
      </c>
      <c r="L11" s="42">
        <f t="shared" si="3"/>
        <v>0.15502426826763441</v>
      </c>
      <c r="M11" s="41">
        <v>66714</v>
      </c>
      <c r="N11" s="41">
        <v>6170</v>
      </c>
      <c r="O11" s="41">
        <v>47468</v>
      </c>
      <c r="P11" s="41">
        <v>61752</v>
      </c>
      <c r="Q11" s="41">
        <v>66055</v>
      </c>
      <c r="R11" s="42">
        <f t="shared" si="9"/>
        <v>6.9681953620935433E-2</v>
      </c>
      <c r="S11" s="41">
        <f t="shared" si="4"/>
        <v>4303</v>
      </c>
      <c r="T11" s="42">
        <f t="shared" si="5"/>
        <v>0.15234929977674042</v>
      </c>
      <c r="U11" s="178">
        <f t="shared" si="6"/>
        <v>0.1508346319754178</v>
      </c>
    </row>
    <row r="12" spans="1:21" x14ac:dyDescent="0.25">
      <c r="A12" s="178">
        <f>F16/$F$6</f>
        <v>2.3323200802911708E-2</v>
      </c>
      <c r="B12" s="72" t="s">
        <v>294</v>
      </c>
      <c r="C12" s="41">
        <v>50120</v>
      </c>
      <c r="D12" s="41">
        <v>20822</v>
      </c>
      <c r="E12" s="41">
        <v>28901</v>
      </c>
      <c r="F12" s="41">
        <v>46319</v>
      </c>
      <c r="G12" s="41">
        <v>53572</v>
      </c>
      <c r="H12" s="42">
        <f t="shared" si="8"/>
        <v>0.1565880092402685</v>
      </c>
      <c r="I12" s="41">
        <f t="shared" si="0"/>
        <v>7253</v>
      </c>
      <c r="J12" s="42">
        <f t="shared" si="1"/>
        <v>6.8874700718276172E-2</v>
      </c>
      <c r="K12" s="41">
        <f t="shared" si="2"/>
        <v>3452</v>
      </c>
      <c r="L12" s="42">
        <f t="shared" si="3"/>
        <v>1.1262612151520102E-2</v>
      </c>
      <c r="M12" s="41">
        <v>6020</v>
      </c>
      <c r="N12" s="41">
        <v>1763</v>
      </c>
      <c r="O12" s="41">
        <v>4448</v>
      </c>
      <c r="P12" s="41">
        <v>4838</v>
      </c>
      <c r="Q12" s="41">
        <v>4964</v>
      </c>
      <c r="R12" s="42">
        <f t="shared" si="9"/>
        <v>2.6043819760231512E-2</v>
      </c>
      <c r="S12" s="41">
        <f t="shared" si="4"/>
        <v>126</v>
      </c>
      <c r="T12" s="42">
        <f t="shared" si="5"/>
        <v>1.1448973190397992E-2</v>
      </c>
      <c r="U12" s="178">
        <f>P16/P$6</f>
        <v>2.4359920078553598E-2</v>
      </c>
    </row>
    <row r="13" spans="1:21" x14ac:dyDescent="0.25">
      <c r="A13" s="178">
        <f>F12/$F$6</f>
        <v>1.0686800985181896E-2</v>
      </c>
      <c r="B13" s="72" t="s">
        <v>295</v>
      </c>
      <c r="C13" s="41">
        <v>131193</v>
      </c>
      <c r="D13" s="41">
        <v>69788</v>
      </c>
      <c r="E13" s="41">
        <v>94121</v>
      </c>
      <c r="F13" s="41">
        <v>180968</v>
      </c>
      <c r="G13" s="41">
        <v>228511</v>
      </c>
      <c r="H13" s="42">
        <f t="shared" si="8"/>
        <v>0.26271495513018883</v>
      </c>
      <c r="I13" s="41">
        <f t="shared" si="0"/>
        <v>47543</v>
      </c>
      <c r="J13" s="42">
        <f t="shared" si="1"/>
        <v>0.7417926261309673</v>
      </c>
      <c r="K13" s="41">
        <f t="shared" si="2"/>
        <v>97318</v>
      </c>
      <c r="L13" s="42">
        <f t="shared" si="3"/>
        <v>4.8040595186963526E-2</v>
      </c>
      <c r="M13" s="41">
        <v>12009</v>
      </c>
      <c r="N13" s="41">
        <v>5547</v>
      </c>
      <c r="O13" s="41">
        <v>10944</v>
      </c>
      <c r="P13" s="41">
        <v>14824</v>
      </c>
      <c r="Q13" s="41">
        <v>18426</v>
      </c>
      <c r="R13" s="42">
        <f t="shared" si="9"/>
        <v>0.24298434970318405</v>
      </c>
      <c r="S13" s="41">
        <f t="shared" si="4"/>
        <v>3602</v>
      </c>
      <c r="T13" s="42">
        <f t="shared" si="5"/>
        <v>4.2497739727291178E-2</v>
      </c>
      <c r="U13" s="178">
        <f>P12/P$6</f>
        <v>1.1817235870855541E-2</v>
      </c>
    </row>
    <row r="14" spans="1:21" x14ac:dyDescent="0.25">
      <c r="A14" s="178">
        <f>F13/$F$6</f>
        <v>4.1753254618761136E-2</v>
      </c>
      <c r="B14" s="72" t="s">
        <v>296</v>
      </c>
      <c r="C14" s="41">
        <v>199492</v>
      </c>
      <c r="D14" s="41">
        <v>84454</v>
      </c>
      <c r="E14" s="41">
        <v>146060</v>
      </c>
      <c r="F14" s="41">
        <v>205166</v>
      </c>
      <c r="G14" s="41">
        <v>219245</v>
      </c>
      <c r="H14" s="42">
        <f t="shared" si="8"/>
        <v>6.8622481307819116E-2</v>
      </c>
      <c r="I14" s="41">
        <f t="shared" si="0"/>
        <v>14079</v>
      </c>
      <c r="J14" s="42">
        <f t="shared" si="1"/>
        <v>9.9016501914863664E-2</v>
      </c>
      <c r="K14" s="41">
        <f t="shared" si="2"/>
        <v>19753</v>
      </c>
      <c r="L14" s="42">
        <f t="shared" si="3"/>
        <v>4.6092574500859115E-2</v>
      </c>
      <c r="M14" s="41">
        <v>21685</v>
      </c>
      <c r="N14" s="41">
        <v>8104</v>
      </c>
      <c r="O14" s="41">
        <v>22740</v>
      </c>
      <c r="P14" s="41">
        <v>25251</v>
      </c>
      <c r="Q14" s="41">
        <v>23667</v>
      </c>
      <c r="R14" s="42">
        <f t="shared" si="9"/>
        <v>-6.2730188903409756E-2</v>
      </c>
      <c r="S14" s="41">
        <f t="shared" si="4"/>
        <v>-1584</v>
      </c>
      <c r="T14" s="42">
        <f t="shared" si="5"/>
        <v>5.4585585918039747E-2</v>
      </c>
      <c r="U14" s="178">
        <f>P13/P$6</f>
        <v>3.6208909580314703E-2</v>
      </c>
    </row>
    <row r="15" spans="1:21" x14ac:dyDescent="0.25">
      <c r="A15" s="178">
        <f>F14/$F$6</f>
        <v>4.7336259654263448E-2</v>
      </c>
      <c r="B15" s="72" t="s">
        <v>297</v>
      </c>
      <c r="C15" s="41">
        <v>229250</v>
      </c>
      <c r="D15" s="41">
        <v>82912</v>
      </c>
      <c r="E15" s="41">
        <v>120562</v>
      </c>
      <c r="F15" s="41">
        <v>233832</v>
      </c>
      <c r="G15" s="41">
        <v>254452</v>
      </c>
      <c r="H15" s="42">
        <f t="shared" si="8"/>
        <v>8.8182968969174436E-2</v>
      </c>
      <c r="I15" s="41">
        <f t="shared" si="0"/>
        <v>20620</v>
      </c>
      <c r="J15" s="42">
        <f t="shared" si="1"/>
        <v>0.10993238822246454</v>
      </c>
      <c r="K15" s="41">
        <f t="shared" si="2"/>
        <v>25202</v>
      </c>
      <c r="L15" s="42">
        <f t="shared" si="3"/>
        <v>5.3494254221955369E-2</v>
      </c>
      <c r="M15" s="41">
        <v>19561</v>
      </c>
      <c r="N15" s="41">
        <v>4928</v>
      </c>
      <c r="O15" s="41">
        <v>19838</v>
      </c>
      <c r="P15" s="41">
        <v>21079</v>
      </c>
      <c r="Q15" s="41">
        <v>24207</v>
      </c>
      <c r="R15" s="42">
        <f t="shared" si="9"/>
        <v>0.14839413634422893</v>
      </c>
      <c r="S15" s="41">
        <f t="shared" si="4"/>
        <v>3128</v>
      </c>
      <c r="T15" s="42">
        <f t="shared" si="5"/>
        <v>5.5831042308614867E-2</v>
      </c>
      <c r="U15" s="178">
        <f>P14/P$6</f>
        <v>6.1677764153570326E-2</v>
      </c>
    </row>
    <row r="16" spans="1:21" x14ac:dyDescent="0.25">
      <c r="A16" s="178">
        <f>F15/$F$6</f>
        <v>5.395012949258518E-2</v>
      </c>
      <c r="B16" s="72" t="s">
        <v>298</v>
      </c>
      <c r="C16" s="41">
        <v>115143</v>
      </c>
      <c r="D16" s="41">
        <v>36862</v>
      </c>
      <c r="E16" s="41">
        <v>63008</v>
      </c>
      <c r="F16" s="41">
        <v>101088</v>
      </c>
      <c r="G16" s="41">
        <v>112348</v>
      </c>
      <c r="H16" s="42">
        <f t="shared" si="8"/>
        <v>0.11138809749920853</v>
      </c>
      <c r="I16" s="41">
        <f>G16-F16</f>
        <v>11260</v>
      </c>
      <c r="J16" s="42">
        <f>G16/C16-1</f>
        <v>-2.427416343155897E-2</v>
      </c>
      <c r="K16" s="41">
        <f>G16-C16</f>
        <v>-2795</v>
      </c>
      <c r="L16" s="42">
        <f t="shared" si="3"/>
        <v>2.3619277794351159E-2</v>
      </c>
      <c r="M16" s="41">
        <v>9668</v>
      </c>
      <c r="N16" s="41">
        <v>2420</v>
      </c>
      <c r="O16" s="41">
        <v>10488</v>
      </c>
      <c r="P16" s="41">
        <v>9973</v>
      </c>
      <c r="Q16" s="41">
        <v>11239</v>
      </c>
      <c r="R16" s="42">
        <f t="shared" si="9"/>
        <v>0.12694274541261397</v>
      </c>
      <c r="S16" s="41">
        <f>Q16-P16</f>
        <v>1266</v>
      </c>
      <c r="T16" s="42">
        <f t="shared" si="5"/>
        <v>2.5921637729025591E-2</v>
      </c>
      <c r="U16" s="178">
        <f>P15/P$6</f>
        <v>5.1487291219876795E-2</v>
      </c>
    </row>
    <row r="17" spans="2:20" ht="7.5" customHeight="1" x14ac:dyDescent="0.25">
      <c r="B17" s="44"/>
      <c r="C17" s="45"/>
      <c r="D17" s="45"/>
      <c r="E17" s="45"/>
      <c r="F17" s="45"/>
      <c r="G17" s="46"/>
      <c r="H17" s="45"/>
      <c r="I17" s="47"/>
      <c r="J17" s="45"/>
      <c r="K17" s="47"/>
      <c r="L17" s="47"/>
      <c r="M17" s="45"/>
      <c r="N17" s="45"/>
      <c r="O17" s="45"/>
      <c r="P17" s="45"/>
      <c r="Q17" s="47"/>
      <c r="R17" s="47"/>
      <c r="S17" s="47"/>
      <c r="T17" s="47"/>
    </row>
    <row r="18" spans="2:20" x14ac:dyDescent="0.25">
      <c r="B18" s="49" t="s">
        <v>109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</row>
    <row r="22" spans="2:20" ht="21.75" thickBot="1" x14ac:dyDescent="0.3">
      <c r="B22" s="52" t="str">
        <f>CONCATENATE("Viajeros ",$D$1," entrados en los establecimientos alojativos de Tenerife por categoría  
(hotel + apartamento)")</f>
        <v>Viajeros  entrados en los establecimientos alojativos de Tenerife por categoría  
(hotel + apartamento)</v>
      </c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2:20" ht="21.75" thickBot="1" x14ac:dyDescent="0.3">
      <c r="B23" s="53"/>
      <c r="C23" s="53"/>
      <c r="D23" s="53"/>
      <c r="E23" s="53"/>
      <c r="F23" s="53"/>
      <c r="G23" s="53"/>
      <c r="H23" s="53"/>
      <c r="I23" s="15"/>
      <c r="J23" s="53"/>
      <c r="K23" s="15"/>
      <c r="L23" s="53"/>
    </row>
    <row r="24" spans="2:20" ht="30.75" thickBot="1" x14ac:dyDescent="0.3">
      <c r="B24" s="16"/>
      <c r="C24" s="124">
        <v>2018</v>
      </c>
      <c r="D24" s="124">
        <v>2019</v>
      </c>
      <c r="E24" s="124">
        <v>2020</v>
      </c>
      <c r="F24" s="124">
        <v>2021</v>
      </c>
      <c r="G24" s="124">
        <v>2022</v>
      </c>
      <c r="H24" s="21" t="str">
        <f>CONCATENATE("var. ",RIGHT(G24,2),"/",RIGHT(F24,2))</f>
        <v>var. 22/21</v>
      </c>
      <c r="I24" s="21" t="str">
        <f>CONCATENATE("dif. ",RIGHT(G24,2),"/",RIGHT(F24,2))</f>
        <v>dif. 22/21</v>
      </c>
      <c r="J24" s="21" t="str">
        <f>CONCATENATE("var. ",RIGHT(G24,2),"/",RIGHT(D24,2))</f>
        <v>var. 22/19</v>
      </c>
      <c r="K24" s="21" t="str">
        <f>CONCATENATE("dif. ",RIGHT(G24,2),"/",RIGHT(D24,2))</f>
        <v>dif. 22/19</v>
      </c>
      <c r="L24" s="56" t="str">
        <f>CONCATENATE("cuota/ total isla ",RIGHT(G24,2))</f>
        <v>cuota/ total isla 22</v>
      </c>
    </row>
    <row r="25" spans="2:20" ht="15.75" x14ac:dyDescent="0.25">
      <c r="B25" s="158" t="s">
        <v>102</v>
      </c>
      <c r="C25" s="159">
        <v>4469859</v>
      </c>
      <c r="D25" s="159">
        <v>4434320</v>
      </c>
      <c r="E25" s="159">
        <v>1478553</v>
      </c>
      <c r="F25" s="159">
        <v>2021524</v>
      </c>
      <c r="G25" s="159">
        <v>4334225</v>
      </c>
      <c r="H25" s="160">
        <f>G25/F25-1</f>
        <v>1.1440383591785208</v>
      </c>
      <c r="I25" s="159">
        <f t="shared" ref="I25:I35" si="10">G25-F25</f>
        <v>2312701</v>
      </c>
      <c r="J25" s="160">
        <f t="shared" ref="J25:J35" si="11">G25/D25-1</f>
        <v>-2.2572795828898262E-2</v>
      </c>
      <c r="K25" s="159">
        <f t="shared" ref="K25:K35" si="12">G25-D25</f>
        <v>-100095</v>
      </c>
      <c r="L25" s="161">
        <f>G25/$G$25</f>
        <v>1</v>
      </c>
    </row>
    <row r="26" spans="2:20" x14ac:dyDescent="0.25">
      <c r="B26" s="72" t="s">
        <v>289</v>
      </c>
      <c r="C26" s="41">
        <v>1570096</v>
      </c>
      <c r="D26" s="41">
        <v>1621520</v>
      </c>
      <c r="E26" s="41">
        <v>486371</v>
      </c>
      <c r="F26" s="41">
        <v>766923</v>
      </c>
      <c r="G26" s="41">
        <v>1603074</v>
      </c>
      <c r="H26" s="42">
        <f>G26/F26-1</f>
        <v>1.090267210658697</v>
      </c>
      <c r="I26" s="41">
        <f t="shared" si="10"/>
        <v>836151</v>
      </c>
      <c r="J26" s="42">
        <f t="shared" si="11"/>
        <v>-1.1375746213429405E-2</v>
      </c>
      <c r="K26" s="41">
        <f t="shared" si="12"/>
        <v>-18446</v>
      </c>
      <c r="L26" s="42">
        <f t="shared" ref="L26:L35" si="13">G26/$G$25</f>
        <v>0.36986404720567112</v>
      </c>
    </row>
    <row r="27" spans="2:20" x14ac:dyDescent="0.25">
      <c r="B27" s="72" t="s">
        <v>290</v>
      </c>
      <c r="C27" s="41">
        <v>1211602</v>
      </c>
      <c r="D27" s="41">
        <v>1190067</v>
      </c>
      <c r="E27" s="41">
        <v>336432</v>
      </c>
      <c r="F27" s="41">
        <v>413403</v>
      </c>
      <c r="G27" s="41">
        <v>1134618</v>
      </c>
      <c r="H27" s="42">
        <f t="shared" ref="H27:H35" si="14">G27/F27-1</f>
        <v>1.7445809536940953</v>
      </c>
      <c r="I27" s="41">
        <f t="shared" si="10"/>
        <v>721215</v>
      </c>
      <c r="J27" s="42">
        <f t="shared" si="11"/>
        <v>-4.6593175006113152E-2</v>
      </c>
      <c r="K27" s="41">
        <f t="shared" si="12"/>
        <v>-55449</v>
      </c>
      <c r="L27" s="42">
        <f t="shared" si="13"/>
        <v>0.26178105659027856</v>
      </c>
    </row>
    <row r="28" spans="2:20" x14ac:dyDescent="0.25">
      <c r="B28" s="72" t="s">
        <v>291</v>
      </c>
      <c r="C28" s="41">
        <v>42496</v>
      </c>
      <c r="D28" s="41">
        <v>41449</v>
      </c>
      <c r="E28" s="41">
        <v>12080</v>
      </c>
      <c r="F28" s="41">
        <v>17682</v>
      </c>
      <c r="G28" s="41">
        <v>33076</v>
      </c>
      <c r="H28" s="42">
        <f t="shared" si="14"/>
        <v>0.87060287297816985</v>
      </c>
      <c r="I28" s="41">
        <f t="shared" si="10"/>
        <v>15394</v>
      </c>
      <c r="J28" s="42">
        <f t="shared" si="11"/>
        <v>-0.20200728606238993</v>
      </c>
      <c r="K28" s="41">
        <f t="shared" si="12"/>
        <v>-8373</v>
      </c>
      <c r="L28" s="42">
        <f t="shared" si="13"/>
        <v>7.6313527793319454E-3</v>
      </c>
    </row>
    <row r="29" spans="2:20" x14ac:dyDescent="0.25">
      <c r="B29" s="72" t="s">
        <v>292</v>
      </c>
      <c r="C29" s="41">
        <v>126249</v>
      </c>
      <c r="D29" s="41">
        <v>126380</v>
      </c>
      <c r="E29" s="41">
        <v>44479</v>
      </c>
      <c r="F29" s="41">
        <v>60811</v>
      </c>
      <c r="G29" s="41">
        <v>146959</v>
      </c>
      <c r="H29" s="42">
        <f t="shared" si="14"/>
        <v>1.4166515926394894</v>
      </c>
      <c r="I29" s="41">
        <f t="shared" si="10"/>
        <v>86148</v>
      </c>
      <c r="J29" s="42">
        <f t="shared" si="11"/>
        <v>0.16283430922614328</v>
      </c>
      <c r="K29" s="41">
        <f t="shared" si="12"/>
        <v>20579</v>
      </c>
      <c r="L29" s="42">
        <f t="shared" si="13"/>
        <v>3.3906638441705265E-2</v>
      </c>
    </row>
    <row r="30" spans="2:20" x14ac:dyDescent="0.25">
      <c r="B30" s="72" t="s">
        <v>293</v>
      </c>
      <c r="C30" s="41">
        <v>756161</v>
      </c>
      <c r="D30" s="41">
        <v>729706</v>
      </c>
      <c r="E30" s="41">
        <v>202539</v>
      </c>
      <c r="F30" s="41">
        <v>310053</v>
      </c>
      <c r="G30" s="41">
        <v>649125</v>
      </c>
      <c r="H30" s="42">
        <f t="shared" si="14"/>
        <v>1.0935936759199234</v>
      </c>
      <c r="I30" s="41">
        <f t="shared" si="10"/>
        <v>339072</v>
      </c>
      <c r="J30" s="42">
        <f t="shared" si="11"/>
        <v>-0.11042940581549276</v>
      </c>
      <c r="K30" s="41">
        <f t="shared" si="12"/>
        <v>-80581</v>
      </c>
      <c r="L30" s="42">
        <f t="shared" si="13"/>
        <v>0.14976725942930974</v>
      </c>
    </row>
    <row r="31" spans="2:20" x14ac:dyDescent="0.25">
      <c r="B31" s="72" t="s">
        <v>294</v>
      </c>
      <c r="C31" s="41">
        <v>48602</v>
      </c>
      <c r="D31" s="41">
        <v>50120</v>
      </c>
      <c r="E31" s="41">
        <v>20822</v>
      </c>
      <c r="F31" s="41">
        <v>28901</v>
      </c>
      <c r="G31" s="41">
        <v>46319</v>
      </c>
      <c r="H31" s="42">
        <f t="shared" si="14"/>
        <v>0.60267810802394384</v>
      </c>
      <c r="I31" s="41">
        <f t="shared" si="10"/>
        <v>17418</v>
      </c>
      <c r="J31" s="42">
        <f t="shared" si="11"/>
        <v>-7.5837988826815694E-2</v>
      </c>
      <c r="K31" s="41">
        <f t="shared" si="12"/>
        <v>-3801</v>
      </c>
      <c r="L31" s="42">
        <f t="shared" si="13"/>
        <v>1.0686800985181896E-2</v>
      </c>
    </row>
    <row r="32" spans="2:20" x14ac:dyDescent="0.25">
      <c r="B32" s="72" t="s">
        <v>295</v>
      </c>
      <c r="C32" s="41">
        <v>133931</v>
      </c>
      <c r="D32" s="41">
        <v>131193</v>
      </c>
      <c r="E32" s="41">
        <v>69788</v>
      </c>
      <c r="F32" s="41">
        <v>94121</v>
      </c>
      <c r="G32" s="41">
        <v>180968</v>
      </c>
      <c r="H32" s="42">
        <f t="shared" si="14"/>
        <v>0.92271650322457255</v>
      </c>
      <c r="I32" s="41">
        <f t="shared" si="10"/>
        <v>86847</v>
      </c>
      <c r="J32" s="42">
        <f t="shared" si="11"/>
        <v>0.37940286448209881</v>
      </c>
      <c r="K32" s="41">
        <f t="shared" si="12"/>
        <v>49775</v>
      </c>
      <c r="L32" s="42">
        <f t="shared" si="13"/>
        <v>4.1753254618761136E-2</v>
      </c>
    </row>
    <row r="33" spans="2:12" x14ac:dyDescent="0.25">
      <c r="B33" s="72" t="s">
        <v>296</v>
      </c>
      <c r="C33" s="41">
        <v>211902</v>
      </c>
      <c r="D33" s="41">
        <v>199492</v>
      </c>
      <c r="E33" s="41">
        <v>84454</v>
      </c>
      <c r="F33" s="41">
        <v>146060</v>
      </c>
      <c r="G33" s="41">
        <v>205166</v>
      </c>
      <c r="H33" s="42">
        <f t="shared" si="14"/>
        <v>0.40466931398055594</v>
      </c>
      <c r="I33" s="41">
        <f t="shared" si="10"/>
        <v>59106</v>
      </c>
      <c r="J33" s="42">
        <f t="shared" si="11"/>
        <v>2.8442243297976955E-2</v>
      </c>
      <c r="K33" s="41">
        <f t="shared" si="12"/>
        <v>5674</v>
      </c>
      <c r="L33" s="42">
        <f t="shared" si="13"/>
        <v>4.7336259654263448E-2</v>
      </c>
    </row>
    <row r="34" spans="2:12" x14ac:dyDescent="0.25">
      <c r="B34" s="72" t="s">
        <v>297</v>
      </c>
      <c r="C34" s="41">
        <v>250949</v>
      </c>
      <c r="D34" s="41">
        <v>229250</v>
      </c>
      <c r="E34" s="41">
        <v>82912</v>
      </c>
      <c r="F34" s="41">
        <v>120562</v>
      </c>
      <c r="G34" s="41">
        <v>233832</v>
      </c>
      <c r="H34" s="42">
        <f t="shared" si="14"/>
        <v>0.9395165972694548</v>
      </c>
      <c r="I34" s="41">
        <f t="shared" si="10"/>
        <v>113270</v>
      </c>
      <c r="J34" s="42">
        <f t="shared" si="11"/>
        <v>1.9986913849509236E-2</v>
      </c>
      <c r="K34" s="41">
        <f t="shared" si="12"/>
        <v>4582</v>
      </c>
      <c r="L34" s="42">
        <f t="shared" si="13"/>
        <v>5.395012949258518E-2</v>
      </c>
    </row>
    <row r="35" spans="2:12" x14ac:dyDescent="0.25">
      <c r="B35" s="72" t="s">
        <v>298</v>
      </c>
      <c r="C35" s="41">
        <v>117871</v>
      </c>
      <c r="D35" s="41">
        <v>115143</v>
      </c>
      <c r="E35" s="41">
        <v>36862</v>
      </c>
      <c r="F35" s="41">
        <v>63008</v>
      </c>
      <c r="G35" s="41">
        <v>101088</v>
      </c>
      <c r="H35" s="42">
        <f t="shared" si="14"/>
        <v>0.60436769933976642</v>
      </c>
      <c r="I35" s="41">
        <f t="shared" si="10"/>
        <v>38080</v>
      </c>
      <c r="J35" s="42">
        <f t="shared" si="11"/>
        <v>-0.12206560537766087</v>
      </c>
      <c r="K35" s="41">
        <f t="shared" si="12"/>
        <v>-14055</v>
      </c>
      <c r="L35" s="42">
        <f t="shared" si="13"/>
        <v>2.3323200802911708E-2</v>
      </c>
    </row>
    <row r="36" spans="2:12" x14ac:dyDescent="0.25">
      <c r="B36" s="44"/>
      <c r="C36" s="45"/>
      <c r="D36" s="45"/>
      <c r="E36" s="45"/>
      <c r="F36" s="45"/>
      <c r="G36" s="46"/>
      <c r="H36" s="45"/>
      <c r="I36" s="47"/>
      <c r="J36" s="45"/>
      <c r="K36" s="47"/>
      <c r="L36" s="47"/>
    </row>
    <row r="37" spans="2:12" x14ac:dyDescent="0.25">
      <c r="B37" s="49" t="s">
        <v>109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F4547-3FB9-44DF-8BCC-24A4891EFFDB}">
  <dimension ref="A1:L18"/>
  <sheetViews>
    <sheetView showGridLines="0" workbookViewId="0"/>
  </sheetViews>
  <sheetFormatPr baseColWidth="10" defaultRowHeight="15" x14ac:dyDescent="0.25"/>
  <cols>
    <col min="1" max="1" width="15.5703125" customWidth="1"/>
    <col min="2" max="2" width="28.85546875" customWidth="1"/>
    <col min="3" max="7" width="12.85546875" customWidth="1"/>
    <col min="10" max="10" width="11.85546875" bestFit="1" customWidth="1"/>
  </cols>
  <sheetData>
    <row r="1" spans="1:12" ht="42.75" customHeight="1" x14ac:dyDescent="0.25"/>
    <row r="3" spans="1:12" ht="40.5" customHeight="1" thickBot="1" x14ac:dyDescent="0.3">
      <c r="B3" s="52" t="str">
        <f>CONCATENATE("Viajeros ",$D$1," entrados en los establecimientos alojativos de Tenerife por categoría  
(hotel + apartamento)")</f>
        <v>Viajeros  entrados en los establecimientos alojativos de Tenerife por categoría  
(hotel + apartamento)</v>
      </c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2" ht="8.25" customHeight="1" thickBot="1" x14ac:dyDescent="0.3">
      <c r="B4" s="53"/>
      <c r="C4" s="53"/>
      <c r="D4" s="53"/>
      <c r="E4" s="53"/>
      <c r="F4" s="53"/>
      <c r="G4" s="53"/>
      <c r="H4" s="53"/>
      <c r="I4" s="15"/>
      <c r="J4" s="53"/>
      <c r="K4" s="15"/>
      <c r="L4" s="53"/>
    </row>
    <row r="5" spans="1:12" ht="45.75" thickBot="1" x14ac:dyDescent="0.3">
      <c r="B5" s="16"/>
      <c r="C5" s="57" t="s">
        <v>536</v>
      </c>
      <c r="D5" s="57" t="s">
        <v>537</v>
      </c>
      <c r="E5" s="57" t="s">
        <v>538</v>
      </c>
      <c r="F5" s="57" t="s">
        <v>539</v>
      </c>
      <c r="G5" s="57" t="s">
        <v>540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21" t="str">
        <f>CONCATENATE("var. ",RIGHT(G5,2),"/",RIGHT(C5,2))</f>
        <v>var. 23/19</v>
      </c>
      <c r="K5" s="21" t="str">
        <f>CONCATENATE("dif. ",RIGHT(G5,2),"/",RIGHT(C5,2))</f>
        <v>dif. 23/19</v>
      </c>
      <c r="L5" s="56" t="str">
        <f>CONCATENATE("cuota/ total isla ",RIGHT(G5,2))</f>
        <v>cuota/ total isla 23</v>
      </c>
    </row>
    <row r="6" spans="1:12" ht="15.75" x14ac:dyDescent="0.25">
      <c r="A6" s="178">
        <f>F6/$F$6</f>
        <v>1</v>
      </c>
      <c r="B6" s="158" t="s">
        <v>102</v>
      </c>
      <c r="C6" s="159">
        <v>1255761</v>
      </c>
      <c r="D6" s="159">
        <v>358149</v>
      </c>
      <c r="E6" s="159">
        <v>791183</v>
      </c>
      <c r="F6" s="159">
        <v>1288684</v>
      </c>
      <c r="G6" s="159">
        <v>1325735</v>
      </c>
      <c r="H6" s="160">
        <f>G6/F6-1</f>
        <v>2.8751035940540959E-2</v>
      </c>
      <c r="I6" s="159">
        <f t="shared" ref="I6:I15" si="0">G6-F6</f>
        <v>37051</v>
      </c>
      <c r="J6" s="160">
        <f t="shared" ref="J6:J15" si="1">G6/C6-1</f>
        <v>5.5722386664341483E-2</v>
      </c>
      <c r="K6" s="159">
        <f t="shared" ref="K6:K15" si="2">G6-C6</f>
        <v>69974</v>
      </c>
      <c r="L6" s="161">
        <f t="shared" ref="L6:L16" si="3">G6/$G$6</f>
        <v>1</v>
      </c>
    </row>
    <row r="7" spans="1:12" x14ac:dyDescent="0.25">
      <c r="A7" s="178">
        <f t="shared" ref="A7:A11" si="4">F7/$F$6</f>
        <v>0.36464486251090261</v>
      </c>
      <c r="B7" s="72" t="s">
        <v>289</v>
      </c>
      <c r="C7" s="41">
        <v>457315</v>
      </c>
      <c r="D7" s="41">
        <v>90076</v>
      </c>
      <c r="E7" s="41">
        <v>317712</v>
      </c>
      <c r="F7" s="41">
        <v>469912</v>
      </c>
      <c r="G7" s="41">
        <v>484012</v>
      </c>
      <c r="H7" s="42">
        <f>G7/F7-1</f>
        <v>3.0005618073171147E-2</v>
      </c>
      <c r="I7" s="41">
        <f>G7-F7</f>
        <v>14100</v>
      </c>
      <c r="J7" s="42">
        <f t="shared" si="1"/>
        <v>5.8377704645594442E-2</v>
      </c>
      <c r="K7" s="41">
        <f t="shared" si="2"/>
        <v>26697</v>
      </c>
      <c r="L7" s="42">
        <f t="shared" si="3"/>
        <v>0.36508955409640692</v>
      </c>
    </row>
    <row r="8" spans="1:12" x14ac:dyDescent="0.25">
      <c r="A8" s="178">
        <f t="shared" si="4"/>
        <v>0.26455205465420539</v>
      </c>
      <c r="B8" s="72" t="s">
        <v>290</v>
      </c>
      <c r="C8" s="41">
        <v>330967</v>
      </c>
      <c r="D8" s="41">
        <v>48983</v>
      </c>
      <c r="E8" s="41">
        <v>154161</v>
      </c>
      <c r="F8" s="41">
        <v>340924</v>
      </c>
      <c r="G8" s="41">
        <v>336939</v>
      </c>
      <c r="H8" s="42">
        <f t="shared" ref="H8:H16" si="5">G8/F8-1</f>
        <v>-1.1688822142178368E-2</v>
      </c>
      <c r="I8" s="41">
        <f t="shared" si="0"/>
        <v>-3985</v>
      </c>
      <c r="J8" s="42">
        <f t="shared" si="1"/>
        <v>1.8044095030622431E-2</v>
      </c>
      <c r="K8" s="41">
        <f t="shared" si="2"/>
        <v>5972</v>
      </c>
      <c r="L8" s="42">
        <f t="shared" si="3"/>
        <v>0.25415260214145363</v>
      </c>
    </row>
    <row r="9" spans="1:12" x14ac:dyDescent="0.25">
      <c r="A9" s="178">
        <f t="shared" si="4"/>
        <v>6.8503993220991339E-3</v>
      </c>
      <c r="B9" s="72" t="s">
        <v>291</v>
      </c>
      <c r="C9" s="41">
        <v>10191</v>
      </c>
      <c r="D9" s="41">
        <v>1275</v>
      </c>
      <c r="E9" s="41">
        <v>6443</v>
      </c>
      <c r="F9" s="41">
        <v>8828</v>
      </c>
      <c r="G9" s="41">
        <v>9614</v>
      </c>
      <c r="H9" s="42">
        <f t="shared" si="5"/>
        <v>8.9034888989578675E-2</v>
      </c>
      <c r="I9" s="41">
        <f t="shared" si="0"/>
        <v>786</v>
      </c>
      <c r="J9" s="42">
        <f t="shared" si="1"/>
        <v>-5.6618585026003365E-2</v>
      </c>
      <c r="K9" s="41">
        <f t="shared" si="2"/>
        <v>-577</v>
      </c>
      <c r="L9" s="42">
        <f t="shared" si="3"/>
        <v>7.2518263453857671E-3</v>
      </c>
    </row>
    <row r="10" spans="1:12" x14ac:dyDescent="0.25">
      <c r="A10" s="178">
        <f t="shared" si="4"/>
        <v>3.8949812366724505E-2</v>
      </c>
      <c r="B10" s="72" t="s">
        <v>292</v>
      </c>
      <c r="C10" s="41">
        <v>39449</v>
      </c>
      <c r="D10" s="41">
        <v>12871</v>
      </c>
      <c r="E10" s="41">
        <v>17185</v>
      </c>
      <c r="F10" s="41">
        <v>50194</v>
      </c>
      <c r="G10" s="41">
        <v>50939</v>
      </c>
      <c r="H10" s="42">
        <f t="shared" si="5"/>
        <v>1.4842411443598769E-2</v>
      </c>
      <c r="I10" s="41">
        <f t="shared" si="0"/>
        <v>745</v>
      </c>
      <c r="J10" s="42">
        <f t="shared" si="1"/>
        <v>0.29126213592233019</v>
      </c>
      <c r="K10" s="41">
        <f t="shared" si="2"/>
        <v>11490</v>
      </c>
      <c r="L10" s="42">
        <f t="shared" si="3"/>
        <v>3.8423214292449097E-2</v>
      </c>
    </row>
    <row r="11" spans="1:12" x14ac:dyDescent="0.25">
      <c r="A11" s="178">
        <f t="shared" si="4"/>
        <v>0.15664817752063345</v>
      </c>
      <c r="B11" s="72" t="s">
        <v>293</v>
      </c>
      <c r="C11" s="41">
        <v>217676</v>
      </c>
      <c r="D11" s="41">
        <v>39266</v>
      </c>
      <c r="E11" s="41">
        <v>140129</v>
      </c>
      <c r="F11" s="41">
        <v>201870</v>
      </c>
      <c r="G11" s="41">
        <v>219392</v>
      </c>
      <c r="H11" s="42">
        <f t="shared" si="5"/>
        <v>8.6798434636151889E-2</v>
      </c>
      <c r="I11" s="41">
        <f t="shared" si="0"/>
        <v>17522</v>
      </c>
      <c r="J11" s="42">
        <f t="shared" si="1"/>
        <v>7.8832760616696085E-3</v>
      </c>
      <c r="K11" s="41">
        <f t="shared" si="2"/>
        <v>1716</v>
      </c>
      <c r="L11" s="42">
        <f t="shared" si="3"/>
        <v>0.16548706943695385</v>
      </c>
    </row>
    <row r="12" spans="1:12" x14ac:dyDescent="0.25">
      <c r="A12" s="178">
        <f>F16/$F$6</f>
        <v>2.2266901738517742E-2</v>
      </c>
      <c r="B12" s="72" t="s">
        <v>294</v>
      </c>
      <c r="C12" s="41">
        <v>12445</v>
      </c>
      <c r="D12" s="41">
        <v>4541</v>
      </c>
      <c r="E12" s="41">
        <v>9271</v>
      </c>
      <c r="F12" s="41">
        <v>12785</v>
      </c>
      <c r="G12" s="41">
        <v>13506</v>
      </c>
      <c r="H12" s="42">
        <f t="shared" si="5"/>
        <v>5.6394211967148999E-2</v>
      </c>
      <c r="I12" s="41">
        <f t="shared" si="0"/>
        <v>721</v>
      </c>
      <c r="J12" s="42">
        <f t="shared" si="1"/>
        <v>8.5255122539172445E-2</v>
      </c>
      <c r="K12" s="41">
        <f t="shared" si="2"/>
        <v>1061</v>
      </c>
      <c r="L12" s="42">
        <f t="shared" si="3"/>
        <v>1.0187556336673618E-2</v>
      </c>
    </row>
    <row r="13" spans="1:12" x14ac:dyDescent="0.25">
      <c r="A13" s="178">
        <f>F12/$F$6</f>
        <v>9.9209736444310637E-3</v>
      </c>
      <c r="B13" s="72" t="s">
        <v>295</v>
      </c>
      <c r="C13" s="41">
        <v>38002</v>
      </c>
      <c r="D13" s="41">
        <v>23712</v>
      </c>
      <c r="E13" s="41">
        <v>37175</v>
      </c>
      <c r="F13" s="41">
        <v>54014</v>
      </c>
      <c r="G13" s="41">
        <v>60978</v>
      </c>
      <c r="H13" s="42">
        <f t="shared" si="5"/>
        <v>0.12892953678675889</v>
      </c>
      <c r="I13" s="41">
        <f t="shared" si="0"/>
        <v>6964</v>
      </c>
      <c r="J13" s="42">
        <f t="shared" si="1"/>
        <v>0.60459975790747866</v>
      </c>
      <c r="K13" s="41">
        <f t="shared" si="2"/>
        <v>22976</v>
      </c>
      <c r="L13" s="42">
        <f t="shared" si="3"/>
        <v>4.599561752537272E-2</v>
      </c>
    </row>
    <row r="14" spans="1:12" x14ac:dyDescent="0.25">
      <c r="A14" s="178">
        <f>F13/$F$6</f>
        <v>4.1914076685983528E-2</v>
      </c>
      <c r="B14" s="72" t="s">
        <v>296</v>
      </c>
      <c r="C14" s="41">
        <v>47013</v>
      </c>
      <c r="D14" s="41">
        <v>14199</v>
      </c>
      <c r="E14" s="41">
        <v>44796</v>
      </c>
      <c r="F14" s="41">
        <v>53562</v>
      </c>
      <c r="G14" s="41">
        <v>47736</v>
      </c>
      <c r="H14" s="42">
        <f t="shared" si="5"/>
        <v>-0.10877114372129493</v>
      </c>
      <c r="I14" s="41">
        <f t="shared" si="0"/>
        <v>-5826</v>
      </c>
      <c r="J14" s="42">
        <f t="shared" si="1"/>
        <v>1.537872503350135E-2</v>
      </c>
      <c r="K14" s="41">
        <f t="shared" si="2"/>
        <v>723</v>
      </c>
      <c r="L14" s="42">
        <f t="shared" si="3"/>
        <v>3.6007196008252029E-2</v>
      </c>
    </row>
    <row r="15" spans="1:12" x14ac:dyDescent="0.25">
      <c r="A15" s="178">
        <f>F14/$F$6</f>
        <v>4.1563331274385343E-2</v>
      </c>
      <c r="B15" s="72" t="s">
        <v>297</v>
      </c>
      <c r="C15" s="41">
        <v>71716</v>
      </c>
      <c r="D15" s="41">
        <v>19020</v>
      </c>
      <c r="E15" s="41">
        <v>43725</v>
      </c>
      <c r="F15" s="41">
        <v>67900</v>
      </c>
      <c r="G15" s="41">
        <v>71877</v>
      </c>
      <c r="H15" s="42">
        <f t="shared" si="5"/>
        <v>5.8571428571428497E-2</v>
      </c>
      <c r="I15" s="41">
        <f t="shared" si="0"/>
        <v>3977</v>
      </c>
      <c r="J15" s="42">
        <f t="shared" si="1"/>
        <v>2.244966255786629E-3</v>
      </c>
      <c r="K15" s="41">
        <f t="shared" si="2"/>
        <v>161</v>
      </c>
      <c r="L15" s="42">
        <f t="shared" si="3"/>
        <v>5.4216717518961177E-2</v>
      </c>
    </row>
    <row r="16" spans="1:12" x14ac:dyDescent="0.25">
      <c r="A16" s="178">
        <f>F15/$F$6</f>
        <v>5.2689410282117259E-2</v>
      </c>
      <c r="B16" s="72" t="s">
        <v>298</v>
      </c>
      <c r="C16" s="41">
        <v>30987</v>
      </c>
      <c r="D16" s="41">
        <v>8119</v>
      </c>
      <c r="E16" s="41">
        <v>20586</v>
      </c>
      <c r="F16" s="41">
        <v>28695</v>
      </c>
      <c r="G16" s="41">
        <v>30742</v>
      </c>
      <c r="H16" s="42">
        <f t="shared" si="5"/>
        <v>7.1336469768252364E-2</v>
      </c>
      <c r="I16" s="41">
        <f>G16-F16</f>
        <v>2047</v>
      </c>
      <c r="J16" s="42">
        <f>G16/C16-1</f>
        <v>-7.9065414528672884E-3</v>
      </c>
      <c r="K16" s="41">
        <f>G16-C16</f>
        <v>-245</v>
      </c>
      <c r="L16" s="42">
        <f t="shared" si="3"/>
        <v>2.3188646298091246E-2</v>
      </c>
    </row>
    <row r="17" spans="2:12" ht="7.5" customHeight="1" x14ac:dyDescent="0.25">
      <c r="B17" s="44"/>
      <c r="C17" s="45"/>
      <c r="D17" s="45"/>
      <c r="E17" s="45"/>
      <c r="F17" s="45"/>
      <c r="G17" s="46"/>
      <c r="H17" s="45"/>
      <c r="I17" s="47"/>
      <c r="J17" s="45"/>
      <c r="K17" s="47"/>
      <c r="L17" s="47"/>
    </row>
    <row r="18" spans="2:12" x14ac:dyDescent="0.25">
      <c r="B18" s="49" t="s">
        <v>109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4DAC5-4BB9-452C-881B-980AA75B6E4F}">
  <dimension ref="B1:S31"/>
  <sheetViews>
    <sheetView showGridLines="0" workbookViewId="0"/>
  </sheetViews>
  <sheetFormatPr baseColWidth="10" defaultRowHeight="15" x14ac:dyDescent="0.25"/>
  <cols>
    <col min="1" max="1" width="15.5703125" customWidth="1"/>
    <col min="2" max="2" width="15" customWidth="1"/>
    <col min="3" max="16" width="12.140625" customWidth="1"/>
    <col min="17" max="18" width="13.5703125" customWidth="1"/>
  </cols>
  <sheetData>
    <row r="1" spans="2:19" ht="42.75" customHeight="1" x14ac:dyDescent="0.25"/>
    <row r="3" spans="2:19" ht="21.75" thickBot="1" x14ac:dyDescent="0.3">
      <c r="B3" s="13" t="s">
        <v>95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ht="21.75" thickBot="1" x14ac:dyDescent="0.3">
      <c r="B4" s="15"/>
      <c r="C4" s="314" t="s">
        <v>96</v>
      </c>
      <c r="D4" s="314"/>
      <c r="E4" s="314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spans="2:19" ht="77.25" customHeight="1" thickBot="1" x14ac:dyDescent="0.3">
      <c r="B5" s="16"/>
      <c r="C5" s="17">
        <v>2020</v>
      </c>
      <c r="D5" s="17">
        <v>2021</v>
      </c>
      <c r="E5" s="17">
        <v>2022</v>
      </c>
      <c r="F5" s="18" t="str">
        <f>CONCATENATE("var. ",RIGHT(D5,2),"/",RIGHT(C5,2))</f>
        <v>var. 21/20</v>
      </c>
      <c r="G5" s="18" t="str">
        <f>CONCATENATE("var. ",RIGHT(E5,2),"/",RIGHT(D5,2))</f>
        <v>var. 22/21</v>
      </c>
      <c r="H5" s="18" t="str">
        <f>CONCATENATE("var. ",RIGHT(E5,2),"/",RIGHT(C5,2))</f>
        <v>var. 22/20</v>
      </c>
      <c r="I5" s="19" t="str">
        <f>CONCATENATE("Cuota ",E5)</f>
        <v>Cuota 2022</v>
      </c>
      <c r="J5" s="20" t="s">
        <v>526</v>
      </c>
      <c r="K5" s="20" t="s">
        <v>527</v>
      </c>
      <c r="L5" s="20" t="s">
        <v>528</v>
      </c>
      <c r="M5" s="20" t="s">
        <v>529</v>
      </c>
      <c r="N5" s="21" t="str">
        <f>CONCATENATE("var. ",RIGHT(M5,2),"/",RIGHT(L5,2))</f>
        <v>var. 23/22</v>
      </c>
      <c r="O5" s="22" t="str">
        <f>CONCATENATE("var. ",RIGHT(M5,2),"/",RIGHT(J5,2))</f>
        <v>var. 23/19</v>
      </c>
      <c r="P5" s="23" t="str">
        <f>CONCATENATE("Cuota s/ total plazas en Canarias ",M5)</f>
        <v>Cuota s/ total plazas en Canarias noviembre 2023</v>
      </c>
      <c r="Q5" s="23" t="str">
        <f>CONCATENATE("Cuota s/ total plazas isla ",M5)</f>
        <v>Cuota s/ total plazas isla noviembre 2023</v>
      </c>
      <c r="R5" s="24" t="s">
        <v>97</v>
      </c>
      <c r="S5" t="s">
        <v>98</v>
      </c>
    </row>
    <row r="6" spans="2:19" s="31" customFormat="1" ht="15.75" x14ac:dyDescent="0.25">
      <c r="B6" s="25" t="s">
        <v>99</v>
      </c>
      <c r="C6" s="26">
        <v>190092</v>
      </c>
      <c r="D6" s="26">
        <v>236547</v>
      </c>
      <c r="E6" s="26">
        <v>349350</v>
      </c>
      <c r="F6" s="27">
        <f>D6/C6-1</f>
        <v>0.24438166782400095</v>
      </c>
      <c r="G6" s="27">
        <f>E6/D6-1</f>
        <v>0.47687351773643294</v>
      </c>
      <c r="H6" s="27">
        <f>E6/C6-1</f>
        <v>0.83779433116596169</v>
      </c>
      <c r="I6" s="28">
        <f>E6/$E$6</f>
        <v>1</v>
      </c>
      <c r="J6" s="29">
        <v>397901</v>
      </c>
      <c r="K6" s="30">
        <v>332704</v>
      </c>
      <c r="L6" s="30">
        <v>356649</v>
      </c>
      <c r="M6" s="30">
        <v>369951</v>
      </c>
      <c r="N6" s="27">
        <f>M6/L6-1</f>
        <v>3.7297174532944233E-2</v>
      </c>
      <c r="O6" s="27">
        <f>M6/J6-1</f>
        <v>-7.0243603308360658E-2</v>
      </c>
      <c r="P6" s="27">
        <f>M6/$M$6</f>
        <v>1</v>
      </c>
      <c r="Q6" s="27">
        <f>M6/M6</f>
        <v>1</v>
      </c>
      <c r="R6" s="27">
        <f>M6/J6</f>
        <v>0.92975639669163934</v>
      </c>
      <c r="S6" s="27">
        <f>J6/J6</f>
        <v>1</v>
      </c>
    </row>
    <row r="7" spans="2:19" s="31" customFormat="1" ht="15.75" x14ac:dyDescent="0.25">
      <c r="B7" s="32" t="s">
        <v>100</v>
      </c>
      <c r="C7" s="33">
        <v>126743</v>
      </c>
      <c r="D7" s="33">
        <v>166850</v>
      </c>
      <c r="E7" s="33">
        <v>251308</v>
      </c>
      <c r="F7" s="34">
        <f t="shared" ref="F7:G29" si="0">D7/C7-1</f>
        <v>0.31644351167322848</v>
      </c>
      <c r="G7" s="34">
        <f t="shared" si="0"/>
        <v>0.50619118969133958</v>
      </c>
      <c r="H7" s="34">
        <f t="shared" ref="H7:H29" si="1">E7/C7-1</f>
        <v>0.98281561900854486</v>
      </c>
      <c r="I7" s="34">
        <f t="shared" ref="I7:I29" si="2">E7/$E$6</f>
        <v>0.71935880921711748</v>
      </c>
      <c r="J7" s="35">
        <v>254404</v>
      </c>
      <c r="K7" s="33">
        <v>240071</v>
      </c>
      <c r="L7" s="33">
        <v>255514</v>
      </c>
      <c r="M7" s="33">
        <v>261024</v>
      </c>
      <c r="N7" s="34">
        <f t="shared" ref="N7:N29" si="3">M7/L7-1</f>
        <v>2.1564376120290829E-2</v>
      </c>
      <c r="O7" s="34">
        <f t="shared" ref="O7:O29" si="4">M7/J7-1</f>
        <v>2.6021603433908247E-2</v>
      </c>
      <c r="P7" s="34">
        <f t="shared" ref="P7:P29" si="5">M7/$M$6</f>
        <v>0.70556370978859362</v>
      </c>
      <c r="Q7" s="34">
        <f>M7/M6</f>
        <v>0.70556370978859362</v>
      </c>
      <c r="R7" s="34">
        <f>M7/J7</f>
        <v>1.0260216034339082</v>
      </c>
      <c r="S7" s="34">
        <f>J7/J6</f>
        <v>0.6393650681953551</v>
      </c>
    </row>
    <row r="8" spans="2:19" s="31" customFormat="1" ht="15.75" x14ac:dyDescent="0.25">
      <c r="B8" s="32" t="s">
        <v>101</v>
      </c>
      <c r="C8" s="33">
        <v>63349</v>
      </c>
      <c r="D8" s="33">
        <v>69697</v>
      </c>
      <c r="E8" s="33">
        <v>98042</v>
      </c>
      <c r="F8" s="34">
        <f t="shared" si="0"/>
        <v>0.10020679095171192</v>
      </c>
      <c r="G8" s="34">
        <f t="shared" si="0"/>
        <v>0.40668895361349833</v>
      </c>
      <c r="H8" s="34">
        <f t="shared" si="1"/>
        <v>0.54764873952232862</v>
      </c>
      <c r="I8" s="34">
        <f t="shared" si="2"/>
        <v>0.28064119078288252</v>
      </c>
      <c r="J8" s="35">
        <v>143497</v>
      </c>
      <c r="K8" s="33">
        <v>92633</v>
      </c>
      <c r="L8" s="33">
        <v>101135</v>
      </c>
      <c r="M8" s="33">
        <v>108927</v>
      </c>
      <c r="N8" s="34">
        <f t="shared" si="3"/>
        <v>7.7045533198200511E-2</v>
      </c>
      <c r="O8" s="34">
        <f t="shared" si="4"/>
        <v>-0.24091095981100652</v>
      </c>
      <c r="P8" s="34">
        <f t="shared" si="5"/>
        <v>0.29443629021140638</v>
      </c>
      <c r="Q8" s="34">
        <f>M8/M6</f>
        <v>0.29443629021140638</v>
      </c>
      <c r="R8" s="34">
        <f t="shared" ref="R8:R29" si="6">M8/J8</f>
        <v>0.75908904018899348</v>
      </c>
      <c r="S8" s="34">
        <f>J8/J6</f>
        <v>0.3606349318046449</v>
      </c>
    </row>
    <row r="9" spans="2:19" x14ac:dyDescent="0.25">
      <c r="B9" s="36" t="s">
        <v>102</v>
      </c>
      <c r="C9" s="37">
        <v>66601</v>
      </c>
      <c r="D9" s="37">
        <v>82456</v>
      </c>
      <c r="E9" s="37">
        <v>123696</v>
      </c>
      <c r="F9" s="38">
        <f t="shared" si="0"/>
        <v>0.23805948859626724</v>
      </c>
      <c r="G9" s="38">
        <f t="shared" si="0"/>
        <v>0.50014553216260804</v>
      </c>
      <c r="H9" s="38">
        <f t="shared" si="1"/>
        <v>0.85726941036921378</v>
      </c>
      <c r="I9" s="38">
        <f t="shared" si="2"/>
        <v>0.3540747101760412</v>
      </c>
      <c r="J9" s="39">
        <v>133189</v>
      </c>
      <c r="K9" s="37">
        <v>116770</v>
      </c>
      <c r="L9" s="37">
        <v>125073</v>
      </c>
      <c r="M9" s="37">
        <v>127059</v>
      </c>
      <c r="N9" s="38">
        <f t="shared" si="3"/>
        <v>1.5878726823534972E-2</v>
      </c>
      <c r="O9" s="38">
        <f t="shared" si="4"/>
        <v>-4.6024821869673938E-2</v>
      </c>
      <c r="P9" s="38">
        <f t="shared" si="5"/>
        <v>0.3434481863814397</v>
      </c>
      <c r="Q9" s="38">
        <f>M9/M9</f>
        <v>1</v>
      </c>
      <c r="R9" s="38">
        <f t="shared" si="6"/>
        <v>0.95397517813032606</v>
      </c>
      <c r="S9" s="38">
        <f>J9/J9</f>
        <v>1</v>
      </c>
    </row>
    <row r="10" spans="2:19" x14ac:dyDescent="0.25">
      <c r="B10" s="40" t="s">
        <v>100</v>
      </c>
      <c r="C10" s="41">
        <v>44487</v>
      </c>
      <c r="D10" s="41">
        <v>56791</v>
      </c>
      <c r="E10" s="41">
        <v>89503</v>
      </c>
      <c r="F10" s="42">
        <f t="shared" si="0"/>
        <v>0.27657517926585284</v>
      </c>
      <c r="G10" s="42">
        <f t="shared" si="0"/>
        <v>0.57600676163476616</v>
      </c>
      <c r="H10" s="42">
        <f t="shared" si="1"/>
        <v>1.011891114258098</v>
      </c>
      <c r="I10" s="42">
        <f t="shared" si="2"/>
        <v>0.2561986546443395</v>
      </c>
      <c r="J10" s="43">
        <v>90076</v>
      </c>
      <c r="K10" s="41">
        <v>85450</v>
      </c>
      <c r="L10" s="41">
        <v>90020</v>
      </c>
      <c r="M10" s="41">
        <v>90975</v>
      </c>
      <c r="N10" s="42">
        <f t="shared" si="3"/>
        <v>1.0608753610308774E-2</v>
      </c>
      <c r="O10" s="42">
        <f t="shared" si="4"/>
        <v>9.9804609440916625E-3</v>
      </c>
      <c r="P10" s="42">
        <f t="shared" si="5"/>
        <v>0.24591094496298158</v>
      </c>
      <c r="Q10" s="42">
        <f>M10/M9</f>
        <v>0.71600594999173617</v>
      </c>
      <c r="R10" s="42">
        <f t="shared" si="6"/>
        <v>1.0099804609440917</v>
      </c>
      <c r="S10" s="42">
        <f>J10/J9</f>
        <v>0.6763020970200242</v>
      </c>
    </row>
    <row r="11" spans="2:19" x14ac:dyDescent="0.25">
      <c r="B11" s="40" t="s">
        <v>101</v>
      </c>
      <c r="C11" s="41">
        <v>22114</v>
      </c>
      <c r="D11" s="41">
        <v>25665</v>
      </c>
      <c r="E11" s="41">
        <v>34193</v>
      </c>
      <c r="F11" s="42">
        <f t="shared" si="0"/>
        <v>0.16057701003888947</v>
      </c>
      <c r="G11" s="42">
        <f t="shared" si="0"/>
        <v>0.33228131696863428</v>
      </c>
      <c r="H11" s="42">
        <f t="shared" si="1"/>
        <v>0.54621506737813141</v>
      </c>
      <c r="I11" s="42">
        <f t="shared" si="2"/>
        <v>9.7876055531701728E-2</v>
      </c>
      <c r="J11" s="43">
        <v>43113</v>
      </c>
      <c r="K11" s="41">
        <v>31320</v>
      </c>
      <c r="L11" s="41">
        <v>35053</v>
      </c>
      <c r="M11" s="41">
        <v>36084</v>
      </c>
      <c r="N11" s="42">
        <f t="shared" si="3"/>
        <v>2.9412603771431733E-2</v>
      </c>
      <c r="O11" s="42">
        <f t="shared" si="4"/>
        <v>-0.16303667107369002</v>
      </c>
      <c r="P11" s="42">
        <f>M11/$M$6</f>
        <v>9.7537241418458126E-2</v>
      </c>
      <c r="Q11" s="42">
        <f>M11/M9</f>
        <v>0.28399405000826389</v>
      </c>
      <c r="R11" s="42">
        <f t="shared" si="6"/>
        <v>0.83696332892630998</v>
      </c>
      <c r="S11" s="42">
        <f>J11/J9</f>
        <v>0.3236979029799758</v>
      </c>
    </row>
    <row r="12" spans="2:19" x14ac:dyDescent="0.25">
      <c r="B12" s="36" t="s">
        <v>103</v>
      </c>
      <c r="C12" s="37">
        <v>54656</v>
      </c>
      <c r="D12" s="37">
        <v>66755</v>
      </c>
      <c r="E12" s="37">
        <v>96885</v>
      </c>
      <c r="F12" s="38">
        <f t="shared" si="0"/>
        <v>0.22136636416861832</v>
      </c>
      <c r="G12" s="38">
        <f t="shared" si="0"/>
        <v>0.4513519586547825</v>
      </c>
      <c r="H12" s="38">
        <f t="shared" si="1"/>
        <v>0.77263246487119441</v>
      </c>
      <c r="I12" s="38">
        <f t="shared" si="2"/>
        <v>0.27732932589094034</v>
      </c>
      <c r="J12" s="39">
        <v>124962</v>
      </c>
      <c r="K12" s="37">
        <v>93093</v>
      </c>
      <c r="L12" s="37">
        <v>98996</v>
      </c>
      <c r="M12" s="37">
        <v>108569</v>
      </c>
      <c r="N12" s="38">
        <f t="shared" si="3"/>
        <v>9.6700876803103242E-2</v>
      </c>
      <c r="O12" s="38">
        <f t="shared" si="4"/>
        <v>-0.13118387989948943</v>
      </c>
      <c r="P12" s="38">
        <f t="shared" si="5"/>
        <v>0.29346859448954049</v>
      </c>
      <c r="Q12" s="38">
        <f>M12/M12</f>
        <v>1</v>
      </c>
      <c r="R12" s="38">
        <f t="shared" si="6"/>
        <v>0.86881612010051057</v>
      </c>
      <c r="S12" s="38">
        <f>J12/J12</f>
        <v>1</v>
      </c>
    </row>
    <row r="13" spans="2:19" x14ac:dyDescent="0.25">
      <c r="B13" s="40" t="s">
        <v>100</v>
      </c>
      <c r="C13" s="41">
        <v>34291</v>
      </c>
      <c r="D13" s="41">
        <v>46740</v>
      </c>
      <c r="E13" s="41">
        <v>65951</v>
      </c>
      <c r="F13" s="42">
        <f t="shared" si="0"/>
        <v>0.36303986468752725</v>
      </c>
      <c r="G13" s="42">
        <f t="shared" si="0"/>
        <v>0.41101839965768083</v>
      </c>
      <c r="H13" s="42">
        <f t="shared" si="1"/>
        <v>0.92327432854101654</v>
      </c>
      <c r="I13" s="42">
        <f t="shared" si="2"/>
        <v>0.18878202375840847</v>
      </c>
      <c r="J13" s="43">
        <v>67176</v>
      </c>
      <c r="K13" s="41">
        <v>63052</v>
      </c>
      <c r="L13" s="41">
        <v>67369</v>
      </c>
      <c r="M13" s="41">
        <v>70514</v>
      </c>
      <c r="N13" s="42">
        <f t="shared" si="3"/>
        <v>4.6683192566313814E-2</v>
      </c>
      <c r="O13" s="42">
        <f t="shared" si="4"/>
        <v>4.9690365606764431E-2</v>
      </c>
      <c r="P13" s="42">
        <f t="shared" si="5"/>
        <v>0.19060362047946891</v>
      </c>
      <c r="Q13" s="42">
        <f>M13/M12</f>
        <v>0.64948558059851336</v>
      </c>
      <c r="R13" s="42">
        <f t="shared" si="6"/>
        <v>1.0496903656067644</v>
      </c>
      <c r="S13" s="42">
        <f>J13/J12</f>
        <v>0.53757142171220051</v>
      </c>
    </row>
    <row r="14" spans="2:19" x14ac:dyDescent="0.25">
      <c r="B14" s="40" t="s">
        <v>101</v>
      </c>
      <c r="C14" s="41">
        <v>20364</v>
      </c>
      <c r="D14" s="41">
        <v>20015</v>
      </c>
      <c r="E14" s="41">
        <v>30934</v>
      </c>
      <c r="F14" s="42">
        <f t="shared" si="0"/>
        <v>-1.7138086819878162E-2</v>
      </c>
      <c r="G14" s="42">
        <f t="shared" si="0"/>
        <v>0.5455408443667249</v>
      </c>
      <c r="H14" s="42">
        <f t="shared" si="1"/>
        <v>0.51905323119230018</v>
      </c>
      <c r="I14" s="42">
        <f t="shared" si="2"/>
        <v>8.8547302132531841E-2</v>
      </c>
      <c r="J14" s="43">
        <v>57786</v>
      </c>
      <c r="K14" s="41">
        <v>30041</v>
      </c>
      <c r="L14" s="41">
        <v>31627</v>
      </c>
      <c r="M14" s="41">
        <v>38055</v>
      </c>
      <c r="N14" s="42">
        <f t="shared" si="3"/>
        <v>0.20324406361653025</v>
      </c>
      <c r="O14" s="42">
        <f t="shared" si="4"/>
        <v>-0.34144948603467973</v>
      </c>
      <c r="P14" s="42">
        <f>M14/$M$6</f>
        <v>0.10286497401007161</v>
      </c>
      <c r="Q14" s="42">
        <f>M14/M12</f>
        <v>0.35051441940148659</v>
      </c>
      <c r="R14" s="42">
        <f t="shared" si="6"/>
        <v>0.65855051396532027</v>
      </c>
      <c r="S14" s="42">
        <f>J14/J12</f>
        <v>0.46242857828779949</v>
      </c>
    </row>
    <row r="15" spans="2:19" x14ac:dyDescent="0.25">
      <c r="B15" s="36" t="s">
        <v>104</v>
      </c>
      <c r="C15" s="37">
        <v>32914</v>
      </c>
      <c r="D15" s="37">
        <v>41148</v>
      </c>
      <c r="E15" s="37">
        <v>62011</v>
      </c>
      <c r="F15" s="38">
        <f t="shared" si="0"/>
        <v>0.25016710214498383</v>
      </c>
      <c r="G15" s="38">
        <f t="shared" si="0"/>
        <v>0.50702342762710217</v>
      </c>
      <c r="H15" s="38">
        <f t="shared" si="1"/>
        <v>0.88403111138117518</v>
      </c>
      <c r="I15" s="38">
        <f t="shared" si="2"/>
        <v>0.1775039358809217</v>
      </c>
      <c r="J15" s="39">
        <v>65960</v>
      </c>
      <c r="K15" s="37">
        <v>58988</v>
      </c>
      <c r="L15" s="37">
        <v>63321</v>
      </c>
      <c r="M15" s="37">
        <v>65179</v>
      </c>
      <c r="N15" s="38">
        <f t="shared" si="3"/>
        <v>2.9342556181993329E-2</v>
      </c>
      <c r="O15" s="38">
        <f t="shared" si="4"/>
        <v>-1.1840509399636101E-2</v>
      </c>
      <c r="P15" s="38">
        <f t="shared" si="5"/>
        <v>0.17618279177512697</v>
      </c>
      <c r="Q15" s="38">
        <f>M15/M15</f>
        <v>1</v>
      </c>
      <c r="R15" s="38">
        <f t="shared" si="6"/>
        <v>0.9881594906003639</v>
      </c>
      <c r="S15" s="38">
        <f>J15/J15</f>
        <v>1</v>
      </c>
    </row>
    <row r="16" spans="2:19" x14ac:dyDescent="0.25">
      <c r="B16" s="40" t="s">
        <v>100</v>
      </c>
      <c r="C16" s="41">
        <v>20995</v>
      </c>
      <c r="D16" s="41">
        <v>27249</v>
      </c>
      <c r="E16" s="41">
        <v>41371</v>
      </c>
      <c r="F16" s="42">
        <f t="shared" si="0"/>
        <v>0.29788044772564892</v>
      </c>
      <c r="G16" s="42">
        <f t="shared" si="0"/>
        <v>0.51825755073580693</v>
      </c>
      <c r="H16" s="42">
        <f t="shared" si="1"/>
        <v>0.97051678971183608</v>
      </c>
      <c r="I16" s="42">
        <f t="shared" si="2"/>
        <v>0.11842278517246314</v>
      </c>
      <c r="J16" s="43">
        <v>42387</v>
      </c>
      <c r="K16" s="41">
        <v>39919</v>
      </c>
      <c r="L16" s="41">
        <v>41969</v>
      </c>
      <c r="M16" s="41">
        <v>43655</v>
      </c>
      <c r="N16" s="42">
        <f t="shared" si="3"/>
        <v>4.0172508279920915E-2</v>
      </c>
      <c r="O16" s="42">
        <f t="shared" si="4"/>
        <v>2.9914832377851752E-2</v>
      </c>
      <c r="P16" s="42">
        <f t="shared" si="5"/>
        <v>0.11800211379344833</v>
      </c>
      <c r="Q16" s="42">
        <f>M16/M15</f>
        <v>0.66977093849245928</v>
      </c>
      <c r="R16" s="42">
        <f t="shared" si="6"/>
        <v>1.0299148323778518</v>
      </c>
      <c r="S16" s="42">
        <f>J16/J15</f>
        <v>0.64261673741661618</v>
      </c>
    </row>
    <row r="17" spans="2:19" x14ac:dyDescent="0.25">
      <c r="B17" s="40" t="s">
        <v>101</v>
      </c>
      <c r="C17" s="41">
        <v>11919</v>
      </c>
      <c r="D17" s="41">
        <v>13899</v>
      </c>
      <c r="E17" s="41">
        <v>20640</v>
      </c>
      <c r="F17" s="42">
        <f t="shared" si="0"/>
        <v>0.16612131890259252</v>
      </c>
      <c r="G17" s="42">
        <f t="shared" si="0"/>
        <v>0.48499892078566798</v>
      </c>
      <c r="H17" s="42">
        <f t="shared" si="1"/>
        <v>0.7316889000755098</v>
      </c>
      <c r="I17" s="42">
        <f t="shared" si="2"/>
        <v>5.9081150708458569E-2</v>
      </c>
      <c r="J17" s="43">
        <v>23573</v>
      </c>
      <c r="K17" s="41">
        <v>19069</v>
      </c>
      <c r="L17" s="41">
        <v>21352</v>
      </c>
      <c r="M17" s="41">
        <v>21524</v>
      </c>
      <c r="N17" s="42">
        <f t="shared" si="3"/>
        <v>8.0554514799551225E-3</v>
      </c>
      <c r="O17" s="42">
        <f t="shared" si="4"/>
        <v>-8.6921477962075278E-2</v>
      </c>
      <c r="P17" s="42">
        <f>M17/$M$6</f>
        <v>5.8180677981678655E-2</v>
      </c>
      <c r="Q17" s="42">
        <f>M17/M15</f>
        <v>0.33022906150754078</v>
      </c>
      <c r="R17" s="42">
        <f t="shared" si="6"/>
        <v>0.91307852203792472</v>
      </c>
      <c r="S17" s="42">
        <f>J17/J15</f>
        <v>0.35738326258338388</v>
      </c>
    </row>
    <row r="18" spans="2:19" x14ac:dyDescent="0.25">
      <c r="B18" s="36" t="s">
        <v>105</v>
      </c>
      <c r="C18" s="37">
        <v>29639</v>
      </c>
      <c r="D18" s="37">
        <v>38454</v>
      </c>
      <c r="E18" s="37">
        <v>57831</v>
      </c>
      <c r="F18" s="38">
        <f t="shared" si="0"/>
        <v>0.29741219339383917</v>
      </c>
      <c r="G18" s="38">
        <f t="shared" si="0"/>
        <v>0.50390076454985167</v>
      </c>
      <c r="H18" s="38">
        <f t="shared" si="1"/>
        <v>0.95117918958129488</v>
      </c>
      <c r="I18" s="38">
        <f t="shared" si="2"/>
        <v>0.16553885787891798</v>
      </c>
      <c r="J18" s="39">
        <v>60476</v>
      </c>
      <c r="K18" s="37">
        <v>54959</v>
      </c>
      <c r="L18" s="37">
        <v>60218</v>
      </c>
      <c r="M18" s="37">
        <v>59619</v>
      </c>
      <c r="N18" s="38">
        <f t="shared" si="3"/>
        <v>-9.9471918695406281E-3</v>
      </c>
      <c r="O18" s="38">
        <f t="shared" si="4"/>
        <v>-1.417091077452215E-2</v>
      </c>
      <c r="P18" s="38">
        <f t="shared" si="5"/>
        <v>0.16115377441877438</v>
      </c>
      <c r="Q18" s="38">
        <f>M18/M18</f>
        <v>1</v>
      </c>
      <c r="R18" s="38">
        <f t="shared" si="6"/>
        <v>0.98582908922547785</v>
      </c>
      <c r="S18" s="38">
        <f>J18/J18</f>
        <v>1</v>
      </c>
    </row>
    <row r="19" spans="2:19" x14ac:dyDescent="0.25">
      <c r="B19" s="40" t="s">
        <v>100</v>
      </c>
      <c r="C19" s="41">
        <v>23768</v>
      </c>
      <c r="D19" s="41">
        <v>31803</v>
      </c>
      <c r="E19" s="41">
        <v>49309</v>
      </c>
      <c r="F19" s="42">
        <f t="shared" si="0"/>
        <v>0.33805957590037017</v>
      </c>
      <c r="G19" s="42">
        <f t="shared" si="0"/>
        <v>0.55045121529415475</v>
      </c>
      <c r="H19" s="42">
        <f t="shared" si="1"/>
        <v>1.0745960955907101</v>
      </c>
      <c r="I19" s="42">
        <f t="shared" si="2"/>
        <v>0.14114498354086161</v>
      </c>
      <c r="J19" s="43">
        <v>48018</v>
      </c>
      <c r="K19" s="41">
        <v>46560</v>
      </c>
      <c r="L19" s="41">
        <v>50961</v>
      </c>
      <c r="M19" s="41">
        <v>50661</v>
      </c>
      <c r="N19" s="42">
        <f t="shared" si="3"/>
        <v>-5.8868546535586486E-3</v>
      </c>
      <c r="O19" s="42">
        <f t="shared" si="4"/>
        <v>5.5041859302761509E-2</v>
      </c>
      <c r="P19" s="42">
        <f t="shared" si="5"/>
        <v>0.13693975688672283</v>
      </c>
      <c r="Q19" s="42">
        <f>M19/M18</f>
        <v>0.84974588637850346</v>
      </c>
      <c r="R19" s="42">
        <f t="shared" si="6"/>
        <v>1.0550418593027615</v>
      </c>
      <c r="S19" s="42">
        <f>J19/J18</f>
        <v>0.79400092598716843</v>
      </c>
    </row>
    <row r="20" spans="2:19" x14ac:dyDescent="0.25">
      <c r="B20" s="40" t="s">
        <v>101</v>
      </c>
      <c r="C20" s="41">
        <v>5872</v>
      </c>
      <c r="D20" s="41">
        <v>6651</v>
      </c>
      <c r="E20" s="41">
        <v>8522</v>
      </c>
      <c r="F20" s="42">
        <f t="shared" si="0"/>
        <v>0.13266348773841963</v>
      </c>
      <c r="G20" s="42">
        <f t="shared" si="0"/>
        <v>0.28131108104044511</v>
      </c>
      <c r="H20" s="42">
        <f t="shared" si="1"/>
        <v>0.45129427792915533</v>
      </c>
      <c r="I20" s="42">
        <f t="shared" si="2"/>
        <v>2.4393874338056391E-2</v>
      </c>
      <c r="J20" s="43">
        <v>12458</v>
      </c>
      <c r="K20" s="41">
        <v>8399</v>
      </c>
      <c r="L20" s="41">
        <v>9257</v>
      </c>
      <c r="M20" s="41">
        <v>8958</v>
      </c>
      <c r="N20" s="42">
        <f t="shared" si="3"/>
        <v>-3.2299881171005684E-2</v>
      </c>
      <c r="O20" s="42">
        <f t="shared" si="4"/>
        <v>-0.28094397174506336</v>
      </c>
      <c r="P20" s="42">
        <f t="shared" si="5"/>
        <v>2.4214017532051543E-2</v>
      </c>
      <c r="Q20" s="42">
        <f>M20/M18</f>
        <v>0.15025411362149652</v>
      </c>
      <c r="R20" s="42">
        <f t="shared" si="6"/>
        <v>0.71905602825493664</v>
      </c>
      <c r="S20" s="42">
        <f>J20/J18</f>
        <v>0.20599907401283155</v>
      </c>
    </row>
    <row r="21" spans="2:19" x14ac:dyDescent="0.25">
      <c r="B21" s="36" t="s">
        <v>106</v>
      </c>
      <c r="C21" s="37">
        <v>3129</v>
      </c>
      <c r="D21" s="37">
        <v>3982</v>
      </c>
      <c r="E21" s="37">
        <v>4939</v>
      </c>
      <c r="F21" s="38">
        <f t="shared" si="0"/>
        <v>0.27261105784595707</v>
      </c>
      <c r="G21" s="38">
        <f t="shared" si="0"/>
        <v>0.24033149171270729</v>
      </c>
      <c r="H21" s="38">
        <f t="shared" si="1"/>
        <v>0.57845957174816243</v>
      </c>
      <c r="I21" s="38">
        <f t="shared" si="2"/>
        <v>1.4137684270788608E-2</v>
      </c>
      <c r="J21" s="39">
        <v>7530</v>
      </c>
      <c r="K21" s="37">
        <v>4940</v>
      </c>
      <c r="L21" s="37">
        <v>5023</v>
      </c>
      <c r="M21" s="37">
        <v>5116</v>
      </c>
      <c r="N21" s="38">
        <f t="shared" si="3"/>
        <v>1.851483177384039E-2</v>
      </c>
      <c r="O21" s="38">
        <f t="shared" si="4"/>
        <v>-0.32058432934926961</v>
      </c>
      <c r="P21" s="38">
        <f t="shared" si="5"/>
        <v>1.3828858416384872E-2</v>
      </c>
      <c r="Q21" s="38">
        <f>M21/M21</f>
        <v>1</v>
      </c>
      <c r="R21" s="38">
        <f t="shared" si="6"/>
        <v>0.67941567065073039</v>
      </c>
      <c r="S21" s="38">
        <f>J21/J21</f>
        <v>1</v>
      </c>
    </row>
    <row r="22" spans="2:19" x14ac:dyDescent="0.25">
      <c r="B22" s="40" t="s">
        <v>100</v>
      </c>
      <c r="C22" s="41">
        <v>1852</v>
      </c>
      <c r="D22" s="41">
        <v>2433</v>
      </c>
      <c r="E22" s="41">
        <v>3242</v>
      </c>
      <c r="F22" s="42">
        <f t="shared" si="0"/>
        <v>0.31371490280777548</v>
      </c>
      <c r="G22" s="42">
        <f t="shared" si="0"/>
        <v>0.33251130291820807</v>
      </c>
      <c r="H22" s="42">
        <f t="shared" si="1"/>
        <v>0.75053995680345564</v>
      </c>
      <c r="I22" s="42">
        <f t="shared" si="2"/>
        <v>9.2800915986832686E-3</v>
      </c>
      <c r="J22" s="43">
        <v>4516</v>
      </c>
      <c r="K22" s="41">
        <v>3200</v>
      </c>
      <c r="L22" s="41">
        <v>3255</v>
      </c>
      <c r="M22" s="41">
        <v>3240</v>
      </c>
      <c r="N22" s="42">
        <f t="shared" si="3"/>
        <v>-4.6082949308755561E-3</v>
      </c>
      <c r="O22" s="42">
        <f t="shared" si="4"/>
        <v>-0.28255093002657217</v>
      </c>
      <c r="P22" s="42">
        <f t="shared" si="5"/>
        <v>8.7579165889536716E-3</v>
      </c>
      <c r="Q22" s="42">
        <f>M22/M21</f>
        <v>0.63330727130570763</v>
      </c>
      <c r="R22" s="42">
        <f t="shared" si="6"/>
        <v>0.71744906997342783</v>
      </c>
      <c r="S22" s="42">
        <f>J22/J21</f>
        <v>0.59973439575033205</v>
      </c>
    </row>
    <row r="23" spans="2:19" x14ac:dyDescent="0.25">
      <c r="B23" s="40" t="s">
        <v>101</v>
      </c>
      <c r="C23" s="41">
        <v>1277</v>
      </c>
      <c r="D23" s="41">
        <v>1549</v>
      </c>
      <c r="E23" s="41">
        <v>1697</v>
      </c>
      <c r="F23" s="42">
        <f t="shared" si="0"/>
        <v>0.21299921691464374</v>
      </c>
      <c r="G23" s="42">
        <f t="shared" si="0"/>
        <v>9.5545513234344792E-2</v>
      </c>
      <c r="H23" s="42">
        <f t="shared" si="1"/>
        <v>0.32889584964761154</v>
      </c>
      <c r="I23" s="42">
        <f t="shared" si="2"/>
        <v>4.8575926721053384E-3</v>
      </c>
      <c r="J23" s="43">
        <v>3014</v>
      </c>
      <c r="K23" s="41">
        <v>1740</v>
      </c>
      <c r="L23" s="41">
        <v>1768</v>
      </c>
      <c r="M23" s="41">
        <v>1876</v>
      </c>
      <c r="N23" s="42">
        <f t="shared" si="3"/>
        <v>6.1085972850678738E-2</v>
      </c>
      <c r="O23" s="42">
        <f t="shared" si="4"/>
        <v>-0.37757133377571339</v>
      </c>
      <c r="P23" s="42">
        <f t="shared" si="5"/>
        <v>5.0709418274312006E-3</v>
      </c>
      <c r="Q23" s="42">
        <f>M23/M21</f>
        <v>0.36669272869429242</v>
      </c>
      <c r="R23" s="42">
        <f t="shared" si="6"/>
        <v>0.62242866622428661</v>
      </c>
      <c r="S23" s="42">
        <f>J23/J21</f>
        <v>0.40026560424966801</v>
      </c>
    </row>
    <row r="24" spans="2:19" x14ac:dyDescent="0.25">
      <c r="B24" s="36" t="s">
        <v>107</v>
      </c>
      <c r="C24" s="37">
        <v>2757</v>
      </c>
      <c r="D24" s="37">
        <v>3171</v>
      </c>
      <c r="E24" s="37">
        <v>3272</v>
      </c>
      <c r="F24" s="38">
        <f t="shared" si="0"/>
        <v>0.1501632208922743</v>
      </c>
      <c r="G24" s="38">
        <f t="shared" si="0"/>
        <v>3.1851151056448979E-2</v>
      </c>
      <c r="H24" s="38">
        <f t="shared" si="1"/>
        <v>0.18679724338048609</v>
      </c>
      <c r="I24" s="38">
        <f t="shared" si="2"/>
        <v>9.3659653642478892E-3</v>
      </c>
      <c r="J24" s="39">
        <v>5025</v>
      </c>
      <c r="K24" s="37">
        <v>3263</v>
      </c>
      <c r="L24" s="37">
        <v>3277</v>
      </c>
      <c r="M24" s="37">
        <v>3635</v>
      </c>
      <c r="N24" s="38">
        <f t="shared" si="3"/>
        <v>0.10924626182483976</v>
      </c>
      <c r="O24" s="38">
        <f t="shared" si="4"/>
        <v>-0.27661691542288558</v>
      </c>
      <c r="P24" s="38">
        <f t="shared" si="5"/>
        <v>9.8256255558168519E-3</v>
      </c>
      <c r="Q24" s="38">
        <f>M24/M24</f>
        <v>1</v>
      </c>
      <c r="R24" s="38">
        <f t="shared" si="6"/>
        <v>0.72338308457711442</v>
      </c>
      <c r="S24" s="38">
        <f>J24/J24</f>
        <v>1</v>
      </c>
    </row>
    <row r="25" spans="2:19" x14ac:dyDescent="0.25">
      <c r="B25" s="40" t="s">
        <v>100</v>
      </c>
      <c r="C25" s="41">
        <v>1185</v>
      </c>
      <c r="D25" s="41">
        <v>1591</v>
      </c>
      <c r="E25" s="41">
        <v>1621</v>
      </c>
      <c r="F25" s="42">
        <f t="shared" si="0"/>
        <v>0.34261603375527416</v>
      </c>
      <c r="G25" s="42">
        <f t="shared" si="0"/>
        <v>1.8856065367693242E-2</v>
      </c>
      <c r="H25" s="42">
        <f t="shared" si="1"/>
        <v>0.36793248945147683</v>
      </c>
      <c r="I25" s="42">
        <f t="shared" si="2"/>
        <v>4.6400457993416343E-3</v>
      </c>
      <c r="J25" s="43">
        <v>1978</v>
      </c>
      <c r="K25" s="41">
        <v>1578</v>
      </c>
      <c r="L25" s="41">
        <v>1628</v>
      </c>
      <c r="M25" s="41">
        <v>1654</v>
      </c>
      <c r="N25" s="42">
        <f t="shared" si="3"/>
        <v>1.5970515970515908E-2</v>
      </c>
      <c r="O25" s="42">
        <f t="shared" si="4"/>
        <v>-0.16380182002022248</v>
      </c>
      <c r="P25" s="42">
        <f t="shared" si="5"/>
        <v>4.4708623574473373E-3</v>
      </c>
      <c r="Q25" s="42">
        <f>M25/M24</f>
        <v>0.4550206327372765</v>
      </c>
      <c r="R25" s="42">
        <f t="shared" si="6"/>
        <v>0.83619817997977752</v>
      </c>
      <c r="S25" s="42">
        <f>J25/J24</f>
        <v>0.39363184079601993</v>
      </c>
    </row>
    <row r="26" spans="2:19" x14ac:dyDescent="0.25">
      <c r="B26" s="40" t="s">
        <v>101</v>
      </c>
      <c r="C26" s="41">
        <v>1572</v>
      </c>
      <c r="D26" s="41">
        <v>1579</v>
      </c>
      <c r="E26" s="41">
        <v>1651</v>
      </c>
      <c r="F26" s="42">
        <f t="shared" si="0"/>
        <v>4.4529262086514532E-3</v>
      </c>
      <c r="G26" s="42">
        <f t="shared" si="0"/>
        <v>4.5598480050665025E-2</v>
      </c>
      <c r="H26" s="42">
        <f t="shared" si="1"/>
        <v>5.0254452926208559E-2</v>
      </c>
      <c r="I26" s="42">
        <f t="shared" si="2"/>
        <v>4.7259195649062549E-3</v>
      </c>
      <c r="J26" s="43">
        <v>3047</v>
      </c>
      <c r="K26" s="41">
        <v>1685</v>
      </c>
      <c r="L26" s="41">
        <v>1649</v>
      </c>
      <c r="M26" s="41">
        <v>1981</v>
      </c>
      <c r="N26" s="42">
        <f t="shared" si="3"/>
        <v>0.20133414190418431</v>
      </c>
      <c r="O26" s="42">
        <f t="shared" si="4"/>
        <v>-0.34985231375123071</v>
      </c>
      <c r="P26" s="42">
        <f t="shared" si="5"/>
        <v>5.3547631983695138E-3</v>
      </c>
      <c r="Q26" s="42">
        <f>M26/M24</f>
        <v>0.54497936726272356</v>
      </c>
      <c r="R26" s="42">
        <f t="shared" si="6"/>
        <v>0.65014768624876929</v>
      </c>
      <c r="S26" s="42">
        <f>J26/J24</f>
        <v>0.60636815920398013</v>
      </c>
    </row>
    <row r="27" spans="2:19" x14ac:dyDescent="0.25">
      <c r="B27" s="36" t="s">
        <v>108</v>
      </c>
      <c r="C27" s="37">
        <v>395</v>
      </c>
      <c r="D27" s="37">
        <v>582</v>
      </c>
      <c r="E27" s="37">
        <v>717</v>
      </c>
      <c r="F27" s="38">
        <f t="shared" si="0"/>
        <v>0.47341772151898742</v>
      </c>
      <c r="G27" s="38">
        <f t="shared" si="0"/>
        <v>0.231958762886598</v>
      </c>
      <c r="H27" s="38">
        <f t="shared" si="1"/>
        <v>0.81518987341772142</v>
      </c>
      <c r="I27" s="38">
        <f t="shared" si="2"/>
        <v>2.0523829969944182E-3</v>
      </c>
      <c r="J27" s="39">
        <v>759</v>
      </c>
      <c r="K27" s="37">
        <v>691</v>
      </c>
      <c r="L27" s="37">
        <v>741</v>
      </c>
      <c r="M27" s="37">
        <v>774</v>
      </c>
      <c r="N27" s="38">
        <f t="shared" si="3"/>
        <v>4.4534412955465674E-2</v>
      </c>
      <c r="O27" s="38">
        <f t="shared" si="4"/>
        <v>1.9762845849802479E-2</v>
      </c>
      <c r="P27" s="38">
        <f t="shared" si="5"/>
        <v>2.0921689629167105E-3</v>
      </c>
      <c r="Q27" s="38">
        <f>M27/M27</f>
        <v>1</v>
      </c>
      <c r="R27" s="38">
        <f t="shared" si="6"/>
        <v>1.0197628458498025</v>
      </c>
      <c r="S27" s="38">
        <f>J27/J27</f>
        <v>1</v>
      </c>
    </row>
    <row r="28" spans="2:19" x14ac:dyDescent="0.25">
      <c r="B28" s="40" t="s">
        <v>100</v>
      </c>
      <c r="C28" s="41">
        <v>164</v>
      </c>
      <c r="D28" s="41">
        <v>243</v>
      </c>
      <c r="E28" s="41">
        <v>312</v>
      </c>
      <c r="F28" s="42">
        <f t="shared" si="0"/>
        <v>0.48170731707317072</v>
      </c>
      <c r="G28" s="42">
        <f t="shared" si="0"/>
        <v>0.28395061728395055</v>
      </c>
      <c r="H28" s="42">
        <f t="shared" si="1"/>
        <v>0.90243902439024382</v>
      </c>
      <c r="I28" s="42">
        <f t="shared" si="2"/>
        <v>8.9308716187204808E-4</v>
      </c>
      <c r="J28" s="43">
        <v>253</v>
      </c>
      <c r="K28" s="41">
        <v>312</v>
      </c>
      <c r="L28" s="41">
        <v>312</v>
      </c>
      <c r="M28" s="41">
        <v>325</v>
      </c>
      <c r="N28" s="42">
        <f t="shared" si="3"/>
        <v>4.1666666666666741E-2</v>
      </c>
      <c r="O28" s="42">
        <f t="shared" si="4"/>
        <v>0.28458498023715406</v>
      </c>
      <c r="P28" s="42">
        <f t="shared" si="5"/>
        <v>8.7849471957097025E-4</v>
      </c>
      <c r="Q28" s="42">
        <f>M28/M27</f>
        <v>0.41989664082687339</v>
      </c>
      <c r="R28" s="42">
        <f t="shared" si="6"/>
        <v>1.2845849802371541</v>
      </c>
      <c r="S28" s="42">
        <f>J28/J27</f>
        <v>0.33333333333333331</v>
      </c>
    </row>
    <row r="29" spans="2:19" x14ac:dyDescent="0.25">
      <c r="B29" s="40" t="s">
        <v>101</v>
      </c>
      <c r="C29" s="41">
        <v>231</v>
      </c>
      <c r="D29" s="41">
        <v>339</v>
      </c>
      <c r="E29" s="41">
        <v>405</v>
      </c>
      <c r="F29" s="42">
        <f t="shared" si="0"/>
        <v>0.46753246753246747</v>
      </c>
      <c r="G29" s="42">
        <f t="shared" si="0"/>
        <v>0.19469026548672574</v>
      </c>
      <c r="H29" s="42">
        <f t="shared" si="1"/>
        <v>0.75324675324675328</v>
      </c>
      <c r="I29" s="42">
        <f t="shared" si="2"/>
        <v>1.1592958351223702E-3</v>
      </c>
      <c r="J29" s="43">
        <v>506</v>
      </c>
      <c r="K29" s="41">
        <v>379</v>
      </c>
      <c r="L29" s="41">
        <v>429</v>
      </c>
      <c r="M29" s="41">
        <v>449</v>
      </c>
      <c r="N29" s="42">
        <f t="shared" si="3"/>
        <v>4.6620046620046596E-2</v>
      </c>
      <c r="O29" s="42">
        <f t="shared" si="4"/>
        <v>-0.11264822134387353</v>
      </c>
      <c r="P29" s="42">
        <f t="shared" si="5"/>
        <v>1.2136742433457403E-3</v>
      </c>
      <c r="Q29" s="42">
        <f>M29/M27</f>
        <v>0.58010335917312661</v>
      </c>
      <c r="R29" s="42">
        <f t="shared" si="6"/>
        <v>0.88735177865612647</v>
      </c>
      <c r="S29" s="42">
        <f>J29/J27</f>
        <v>0.66666666666666663</v>
      </c>
    </row>
    <row r="30" spans="2:19" ht="6.95" customHeight="1" x14ac:dyDescent="0.25">
      <c r="B30" s="44"/>
      <c r="C30" s="45"/>
      <c r="D30" s="46"/>
      <c r="E30" s="45"/>
      <c r="F30" s="47"/>
      <c r="G30" s="47"/>
      <c r="H30" s="47"/>
      <c r="I30" s="47"/>
      <c r="J30" s="45"/>
      <c r="K30" s="45"/>
      <c r="L30" s="45"/>
      <c r="M30" s="47"/>
      <c r="N30" s="47"/>
      <c r="O30" s="47"/>
      <c r="P30" s="47"/>
      <c r="Q30" s="48"/>
      <c r="R30" s="48"/>
    </row>
    <row r="31" spans="2:19" ht="15" customHeight="1" x14ac:dyDescent="0.25">
      <c r="B31" s="49" t="s">
        <v>109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50"/>
    </row>
  </sheetData>
  <mergeCells count="1">
    <mergeCell ref="C4:E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FA99A-F857-4797-BEF6-0CBD52D56BD3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5" t="s">
        <v>299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7" t="s">
        <v>139</v>
      </c>
      <c r="D6" s="328"/>
      <c r="E6" s="328"/>
      <c r="F6" s="328"/>
      <c r="G6" s="328"/>
      <c r="H6" s="328"/>
      <c r="I6" s="328"/>
      <c r="J6" s="328"/>
      <c r="K6" s="328"/>
      <c r="L6" s="328"/>
      <c r="M6" s="329"/>
    </row>
    <row r="7" spans="1:14" ht="22.5" thickTop="1" thickBot="1" x14ac:dyDescent="0.3">
      <c r="B7" s="13"/>
      <c r="C7" s="334">
        <f>2019</f>
        <v>2019</v>
      </c>
      <c r="D7" s="333"/>
      <c r="E7" s="330">
        <v>2020</v>
      </c>
      <c r="F7" s="333"/>
      <c r="G7" s="330">
        <v>2021</v>
      </c>
      <c r="H7" s="333"/>
      <c r="I7" s="330">
        <v>2022</v>
      </c>
      <c r="J7" s="333"/>
      <c r="K7" s="330">
        <v>2023</v>
      </c>
      <c r="L7" s="331"/>
      <c r="M7" s="332"/>
    </row>
    <row r="8" spans="1:14" ht="16.5" thickTop="1" thickBot="1" x14ac:dyDescent="0.3">
      <c r="B8" s="16"/>
      <c r="C8" s="141" t="s">
        <v>141</v>
      </c>
      <c r="D8" s="142" t="str">
        <f>CONCATENATE("var ",RIGHT(2019,2),"/",RIGHT(2018,2))</f>
        <v>var 19/18</v>
      </c>
      <c r="E8" s="143" t="s">
        <v>141</v>
      </c>
      <c r="F8" s="142" t="str">
        <f>CONCATENATE("var ",RIGHT(E7,2),"/",RIGHT(E7-1,2))</f>
        <v>var 20/19</v>
      </c>
      <c r="G8" s="143" t="s">
        <v>141</v>
      </c>
      <c r="H8" s="142" t="str">
        <f>CONCATENATE("var ",RIGHT(G7,2),"/",RIGHT(G7-1,2))</f>
        <v>var 21/20</v>
      </c>
      <c r="I8" s="143" t="s">
        <v>141</v>
      </c>
      <c r="J8" s="142" t="str">
        <f>CONCATENATE("var ",RIGHT(I7,2),"/",RIGHT(I7-1,2))</f>
        <v>var 22/21</v>
      </c>
      <c r="K8" s="143" t="s">
        <v>141</v>
      </c>
      <c r="L8" s="142" t="str">
        <f>CONCATENATE("var ",RIGHT(K7,2),"/",RIGHT(K7-1,2))</f>
        <v>var 23/22</v>
      </c>
      <c r="M8" s="142" t="str">
        <f>CONCATENATE("var ",RIGHT(K7,2),"/",RIGHT(2019,2))</f>
        <v>var 23/19</v>
      </c>
    </row>
    <row r="9" spans="1:14" x14ac:dyDescent="0.25">
      <c r="A9" s="1" t="s">
        <v>144</v>
      </c>
      <c r="B9" s="145" t="s">
        <v>145</v>
      </c>
      <c r="C9" s="146">
        <v>306139</v>
      </c>
      <c r="D9" s="147">
        <v>-1.0654868858180677E-2</v>
      </c>
      <c r="E9" s="146">
        <v>292445</v>
      </c>
      <c r="F9" s="147">
        <f t="shared" ref="F9:F21" si="0">IFERROR(E9/C9-1,"-")</f>
        <v>-4.4731314860243176E-2</v>
      </c>
      <c r="G9" s="146">
        <v>40306</v>
      </c>
      <c r="H9" s="147">
        <f t="shared" ref="H9:J21" si="1">IFERROR(G9/E9-1,"-")</f>
        <v>-0.86217579373899367</v>
      </c>
      <c r="I9" s="146">
        <v>205509</v>
      </c>
      <c r="J9" s="147">
        <f t="shared" si="1"/>
        <v>4.0987197935791198</v>
      </c>
      <c r="K9" s="146">
        <v>289830</v>
      </c>
      <c r="L9" s="147">
        <f t="shared" ref="L9:L17" si="2">IFERROR(K9/I9-1,"-")</f>
        <v>0.41030319840007001</v>
      </c>
      <c r="M9" s="147">
        <f>K9/C9-1</f>
        <v>-5.3273186363057334E-2</v>
      </c>
    </row>
    <row r="10" spans="1:14" x14ac:dyDescent="0.25">
      <c r="A10" s="1" t="s">
        <v>146</v>
      </c>
      <c r="B10" s="145" t="s">
        <v>147</v>
      </c>
      <c r="C10" s="146">
        <v>293344</v>
      </c>
      <c r="D10" s="147">
        <v>-2.2750214043235073E-2</v>
      </c>
      <c r="E10" s="146">
        <v>315303</v>
      </c>
      <c r="F10" s="147">
        <f t="shared" si="0"/>
        <v>7.4857505181629813E-2</v>
      </c>
      <c r="G10" s="146">
        <v>39737</v>
      </c>
      <c r="H10" s="147">
        <f t="shared" si="1"/>
        <v>-0.87397202056434597</v>
      </c>
      <c r="I10" s="146">
        <v>238961</v>
      </c>
      <c r="J10" s="147">
        <f t="shared" si="1"/>
        <v>5.0135641845131742</v>
      </c>
      <c r="K10" s="146">
        <v>281475</v>
      </c>
      <c r="L10" s="147">
        <f t="shared" si="2"/>
        <v>0.17791187683345822</v>
      </c>
      <c r="M10" s="147">
        <f>IFERROR(K10/C10-1,"-")</f>
        <v>-4.0461028689865786E-2</v>
      </c>
    </row>
    <row r="11" spans="1:14" x14ac:dyDescent="0.25">
      <c r="A11" s="1" t="s">
        <v>148</v>
      </c>
      <c r="B11" s="145" t="s">
        <v>149</v>
      </c>
      <c r="C11" s="146">
        <v>334568</v>
      </c>
      <c r="D11" s="147">
        <v>-5.6137806904450915E-2</v>
      </c>
      <c r="E11" s="146">
        <v>125522</v>
      </c>
      <c r="F11" s="147">
        <f t="shared" si="0"/>
        <v>-0.62482365318858946</v>
      </c>
      <c r="G11" s="146">
        <v>54420</v>
      </c>
      <c r="H11" s="147">
        <f t="shared" si="1"/>
        <v>-0.56645050270072184</v>
      </c>
      <c r="I11" s="146">
        <v>259671</v>
      </c>
      <c r="J11" s="147">
        <f t="shared" si="1"/>
        <v>3.7716097023153257</v>
      </c>
      <c r="K11" s="146">
        <v>303197</v>
      </c>
      <c r="L11" s="147">
        <f t="shared" si="2"/>
        <v>0.16761979581855502</v>
      </c>
      <c r="M11" s="147">
        <f t="shared" ref="M11:M19" si="3">IFERROR(K11/C11-1,"-")</f>
        <v>-9.3765691877286561E-2</v>
      </c>
    </row>
    <row r="12" spans="1:14" x14ac:dyDescent="0.25">
      <c r="A12" s="1" t="s">
        <v>150</v>
      </c>
      <c r="B12" s="145" t="s">
        <v>151</v>
      </c>
      <c r="C12" s="146">
        <v>301694</v>
      </c>
      <c r="D12" s="147">
        <v>-7.1213511356071901E-4</v>
      </c>
      <c r="E12" s="146">
        <v>0</v>
      </c>
      <c r="F12" s="147">
        <f t="shared" si="0"/>
        <v>-1</v>
      </c>
      <c r="G12" s="146">
        <v>62237</v>
      </c>
      <c r="H12" s="147" t="str">
        <f t="shared" si="1"/>
        <v>-</v>
      </c>
      <c r="I12" s="146">
        <v>285943</v>
      </c>
      <c r="J12" s="147">
        <f t="shared" si="1"/>
        <v>3.5944213249353281</v>
      </c>
      <c r="K12" s="146">
        <v>310699</v>
      </c>
      <c r="L12" s="147">
        <f t="shared" si="2"/>
        <v>8.6576695355367939E-2</v>
      </c>
      <c r="M12" s="147">
        <f t="shared" si="3"/>
        <v>2.9848124258354591E-2</v>
      </c>
    </row>
    <row r="13" spans="1:14" x14ac:dyDescent="0.25">
      <c r="A13" s="1" t="s">
        <v>152</v>
      </c>
      <c r="B13" s="145" t="s">
        <v>153</v>
      </c>
      <c r="C13" s="146">
        <v>277583</v>
      </c>
      <c r="D13" s="147">
        <v>-4.095868545249759E-2</v>
      </c>
      <c r="E13" s="146">
        <v>1703</v>
      </c>
      <c r="F13" s="147">
        <f t="shared" si="0"/>
        <v>-0.99386489806652423</v>
      </c>
      <c r="G13" s="146">
        <v>95361</v>
      </c>
      <c r="H13" s="147">
        <f t="shared" si="1"/>
        <v>54.995889606576633</v>
      </c>
      <c r="I13" s="146">
        <v>262460</v>
      </c>
      <c r="J13" s="147">
        <f t="shared" si="1"/>
        <v>1.7522781850022544</v>
      </c>
      <c r="K13" s="146">
        <v>268400</v>
      </c>
      <c r="L13" s="147">
        <f t="shared" si="2"/>
        <v>2.2632020117351326E-2</v>
      </c>
      <c r="M13" s="147">
        <f t="shared" si="3"/>
        <v>-3.3081997096363946E-2</v>
      </c>
    </row>
    <row r="14" spans="1:14" x14ac:dyDescent="0.25">
      <c r="A14" s="1" t="s">
        <v>154</v>
      </c>
      <c r="B14" s="145" t="s">
        <v>155</v>
      </c>
      <c r="C14" s="146">
        <v>294513</v>
      </c>
      <c r="D14" s="147">
        <v>1.3872596521651293E-3</v>
      </c>
      <c r="E14" s="146">
        <v>11242</v>
      </c>
      <c r="F14" s="147">
        <f t="shared" si="0"/>
        <v>-0.96182851011670112</v>
      </c>
      <c r="G14" s="146">
        <v>135433</v>
      </c>
      <c r="H14" s="147">
        <f t="shared" si="1"/>
        <v>11.047055684041986</v>
      </c>
      <c r="I14" s="146">
        <v>268383</v>
      </c>
      <c r="J14" s="147">
        <f t="shared" si="1"/>
        <v>0.98166621133697096</v>
      </c>
      <c r="K14" s="146">
        <v>281084</v>
      </c>
      <c r="L14" s="147">
        <f t="shared" si="2"/>
        <v>4.732415987599814E-2</v>
      </c>
      <c r="M14" s="147">
        <f t="shared" si="3"/>
        <v>-4.5597308098454081E-2</v>
      </c>
    </row>
    <row r="15" spans="1:14" x14ac:dyDescent="0.25">
      <c r="A15" s="1" t="s">
        <v>156</v>
      </c>
      <c r="B15" s="145" t="s">
        <v>157</v>
      </c>
      <c r="C15" s="146">
        <v>347672</v>
      </c>
      <c r="D15" s="147">
        <v>-1.0654039656703196E-2</v>
      </c>
      <c r="E15" s="146">
        <v>88980</v>
      </c>
      <c r="F15" s="147">
        <f t="shared" si="0"/>
        <v>-0.74406912262132119</v>
      </c>
      <c r="G15" s="146">
        <v>200770</v>
      </c>
      <c r="H15" s="147">
        <f t="shared" si="1"/>
        <v>1.2563497415149474</v>
      </c>
      <c r="I15" s="146">
        <v>313891</v>
      </c>
      <c r="J15" s="147">
        <f t="shared" si="1"/>
        <v>0.56343577227673447</v>
      </c>
      <c r="K15" s="146">
        <v>340326</v>
      </c>
      <c r="L15" s="147">
        <f t="shared" si="2"/>
        <v>8.4217132698930497E-2</v>
      </c>
      <c r="M15" s="147">
        <f t="shared" si="3"/>
        <v>-2.1129110195816758E-2</v>
      </c>
    </row>
    <row r="16" spans="1:14" x14ac:dyDescent="0.25">
      <c r="A16" s="1" t="s">
        <v>158</v>
      </c>
      <c r="B16" s="145" t="s">
        <v>159</v>
      </c>
      <c r="C16" s="146">
        <v>364513</v>
      </c>
      <c r="D16" s="147">
        <v>-1.4443498127644672E-2</v>
      </c>
      <c r="E16" s="146">
        <v>138877</v>
      </c>
      <c r="F16" s="147">
        <f t="shared" si="0"/>
        <v>-0.61900672952679336</v>
      </c>
      <c r="G16" s="146">
        <v>234299</v>
      </c>
      <c r="H16" s="147">
        <f t="shared" si="1"/>
        <v>0.6870972155216486</v>
      </c>
      <c r="I16" s="146">
        <v>318255</v>
      </c>
      <c r="J16" s="147">
        <f t="shared" si="1"/>
        <v>0.35832846064217083</v>
      </c>
      <c r="K16" s="146">
        <v>348736</v>
      </c>
      <c r="L16" s="147">
        <f t="shared" si="2"/>
        <v>9.5775400229375807E-2</v>
      </c>
      <c r="M16" s="147">
        <f t="shared" si="3"/>
        <v>-4.3282406937475426E-2</v>
      </c>
    </row>
    <row r="17" spans="1:14" x14ac:dyDescent="0.25">
      <c r="A17" s="1" t="s">
        <v>160</v>
      </c>
      <c r="B17" s="145" t="s">
        <v>161</v>
      </c>
      <c r="C17" s="146">
        <v>298126</v>
      </c>
      <c r="D17" s="147">
        <v>-5.2536571568406187E-2</v>
      </c>
      <c r="E17" s="146">
        <v>69301</v>
      </c>
      <c r="F17" s="147">
        <f t="shared" si="0"/>
        <v>-0.76754459523825491</v>
      </c>
      <c r="G17" s="146">
        <v>206575</v>
      </c>
      <c r="H17" s="147">
        <f t="shared" si="1"/>
        <v>1.980837217356171</v>
      </c>
      <c r="I17" s="146">
        <v>267238</v>
      </c>
      <c r="J17" s="147">
        <f t="shared" si="1"/>
        <v>0.29366089797894235</v>
      </c>
      <c r="K17" s="146">
        <v>299113</v>
      </c>
      <c r="L17" s="147">
        <f t="shared" si="2"/>
        <v>0.11927570180887459</v>
      </c>
      <c r="M17" s="147">
        <f t="shared" si="3"/>
        <v>3.310680718890735E-3</v>
      </c>
    </row>
    <row r="18" spans="1:14" x14ac:dyDescent="0.25">
      <c r="A18" s="1" t="s">
        <v>162</v>
      </c>
      <c r="B18" s="145" t="s">
        <v>163</v>
      </c>
      <c r="C18" s="146">
        <v>333597</v>
      </c>
      <c r="D18" s="147">
        <v>-3.3939829200415828E-2</v>
      </c>
      <c r="E18" s="146">
        <v>66690</v>
      </c>
      <c r="F18" s="147">
        <f t="shared" si="0"/>
        <v>-0.80008813028894143</v>
      </c>
      <c r="G18" s="146">
        <v>274592</v>
      </c>
      <c r="H18" s="147">
        <f t="shared" si="1"/>
        <v>3.1174388963862647</v>
      </c>
      <c r="I18" s="146">
        <v>306276</v>
      </c>
      <c r="J18" s="147">
        <f t="shared" si="1"/>
        <v>0.11538573592821355</v>
      </c>
      <c r="K18" s="146">
        <v>341731</v>
      </c>
      <c r="L18" s="147">
        <f>IFERROR(K18/I18-1,"-")</f>
        <v>0.11576160064778174</v>
      </c>
      <c r="M18" s="147">
        <f t="shared" si="3"/>
        <v>2.4382713273800372E-2</v>
      </c>
    </row>
    <row r="19" spans="1:14" x14ac:dyDescent="0.25">
      <c r="A19" s="1" t="s">
        <v>164</v>
      </c>
      <c r="B19" s="145" t="s">
        <v>165</v>
      </c>
      <c r="C19" s="146">
        <v>321926</v>
      </c>
      <c r="D19" s="147">
        <v>6.8031318426116316E-2</v>
      </c>
      <c r="E19" s="146">
        <v>53895</v>
      </c>
      <c r="F19" s="147">
        <f t="shared" si="0"/>
        <v>-0.83258574952007602</v>
      </c>
      <c r="G19" s="146">
        <v>241497</v>
      </c>
      <c r="H19" s="147">
        <f t="shared" si="1"/>
        <v>3.4808794878931257</v>
      </c>
      <c r="I19" s="146">
        <v>281513</v>
      </c>
      <c r="J19" s="147">
        <f t="shared" si="1"/>
        <v>0.16569978094965987</v>
      </c>
      <c r="K19" s="146">
        <v>312356</v>
      </c>
      <c r="L19" s="147">
        <f>IFERROR(K19/I19-1,"-")</f>
        <v>0.10956154777932103</v>
      </c>
      <c r="M19" s="147">
        <f t="shared" si="3"/>
        <v>-2.9727328640743567E-2</v>
      </c>
    </row>
    <row r="20" spans="1:14" x14ac:dyDescent="0.25">
      <c r="A20" s="1" t="s">
        <v>166</v>
      </c>
      <c r="B20" s="145" t="s">
        <v>167</v>
      </c>
      <c r="C20" s="146">
        <v>311195</v>
      </c>
      <c r="D20" s="147">
        <v>-1.2295719350364553E-2</v>
      </c>
      <c r="E20" s="146">
        <v>70961</v>
      </c>
      <c r="F20" s="147">
        <f t="shared" si="0"/>
        <v>-0.77197255739970116</v>
      </c>
      <c r="G20" s="146">
        <v>244182</v>
      </c>
      <c r="H20" s="147">
        <f t="shared" si="1"/>
        <v>2.4410732655965952</v>
      </c>
      <c r="I20" s="146">
        <v>308436</v>
      </c>
      <c r="J20" s="147">
        <f t="shared" si="1"/>
        <v>0.26313978917364911</v>
      </c>
      <c r="K20" s="146"/>
      <c r="L20" s="147"/>
      <c r="M20" s="147"/>
    </row>
    <row r="21" spans="1:14" ht="15.75" x14ac:dyDescent="0.25">
      <c r="A21" s="1" t="s">
        <v>0</v>
      </c>
      <c r="B21" s="148" t="s">
        <v>127</v>
      </c>
      <c r="C21" s="149">
        <v>3784870</v>
      </c>
      <c r="D21" s="150">
        <v>-1.6217247486654096E-2</v>
      </c>
      <c r="E21" s="149">
        <v>1235446</v>
      </c>
      <c r="F21" s="150">
        <f t="shared" si="0"/>
        <v>-0.67358297642983778</v>
      </c>
      <c r="G21" s="149">
        <v>1829409</v>
      </c>
      <c r="H21" s="150">
        <f t="shared" si="1"/>
        <v>0.48076807889620432</v>
      </c>
      <c r="I21" s="149">
        <v>3316536</v>
      </c>
      <c r="J21" s="150">
        <f t="shared" si="1"/>
        <v>0.81290023171417647</v>
      </c>
      <c r="K21" s="149">
        <v>3376947</v>
      </c>
      <c r="L21" s="150">
        <v>0.12261793158472134</v>
      </c>
      <c r="M21" s="150">
        <v>-2.7846013228065347E-2</v>
      </c>
    </row>
    <row r="22" spans="1:14" ht="6" customHeight="1" x14ac:dyDescent="0.25"/>
    <row r="23" spans="1:14" x14ac:dyDescent="0.25">
      <c r="B23" s="49" t="s">
        <v>300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L24" s="123"/>
    </row>
    <row r="26" spans="1:14" ht="48.75" customHeight="1" thickBot="1" x14ac:dyDescent="0.3">
      <c r="B26" s="315" t="s">
        <v>301</v>
      </c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3" t="s">
        <v>171</v>
      </c>
      <c r="C28" s="327" t="s">
        <v>172</v>
      </c>
      <c r="D28" s="328"/>
      <c r="E28" s="328"/>
      <c r="F28" s="328"/>
      <c r="G28" s="328"/>
      <c r="H28" s="328"/>
      <c r="I28" s="328"/>
      <c r="J28" s="328"/>
      <c r="K28" s="328"/>
      <c r="L28" s="328"/>
      <c r="M28" s="329"/>
    </row>
    <row r="29" spans="1:14" ht="22.5" thickTop="1" thickBot="1" x14ac:dyDescent="0.3">
      <c r="B29" s="13"/>
      <c r="C29" s="334">
        <f>2019</f>
        <v>2019</v>
      </c>
      <c r="D29" s="333"/>
      <c r="E29" s="330">
        <v>2020</v>
      </c>
      <c r="F29" s="333"/>
      <c r="G29" s="330">
        <v>2021</v>
      </c>
      <c r="H29" s="333"/>
      <c r="I29" s="330">
        <v>2022</v>
      </c>
      <c r="J29" s="333"/>
      <c r="K29" s="330">
        <v>2023</v>
      </c>
      <c r="L29" s="331"/>
      <c r="M29" s="332"/>
    </row>
    <row r="30" spans="1:14" ht="16.5" thickTop="1" thickBot="1" x14ac:dyDescent="0.3">
      <c r="B30" s="16"/>
      <c r="C30" s="141" t="s">
        <v>141</v>
      </c>
      <c r="D30" s="142" t="str">
        <f>CONCATENATE("var ",RIGHT(2019,2),"/",RIGHT(2018,2))</f>
        <v>var 19/18</v>
      </c>
      <c r="E30" s="143" t="s">
        <v>141</v>
      </c>
      <c r="F30" s="142" t="str">
        <f>CONCATENATE("var ",RIGHT(E29,2),"/",RIGHT(E29-1,2))</f>
        <v>var 20/19</v>
      </c>
      <c r="G30" s="143" t="s">
        <v>141</v>
      </c>
      <c r="H30" s="142" t="str">
        <f>CONCATENATE("var ",RIGHT(G29,2),"/",RIGHT(G29-1,2))</f>
        <v>var 21/20</v>
      </c>
      <c r="I30" s="143" t="s">
        <v>141</v>
      </c>
      <c r="J30" s="142" t="str">
        <f>CONCATENATE("var ",RIGHT(I29,2),"/",RIGHT(I29-1,2))</f>
        <v>var 22/21</v>
      </c>
      <c r="K30" s="143" t="s">
        <v>141</v>
      </c>
      <c r="L30" s="142" t="str">
        <f>CONCATENATE("var ",RIGHT(K29,2),"/",RIGHT(K29-1,2))</f>
        <v>var 23/22</v>
      </c>
      <c r="M30" s="142" t="str">
        <f>CONCATENATE("var ",RIGHT(K29,2),"/",RIGHT(2019,2))</f>
        <v>var 23/19</v>
      </c>
    </row>
    <row r="31" spans="1:14" x14ac:dyDescent="0.25">
      <c r="B31" s="145" t="s">
        <v>145</v>
      </c>
      <c r="C31" s="146">
        <v>34561</v>
      </c>
      <c r="D31" s="147">
        <v>0.2140297878319517</v>
      </c>
      <c r="E31" s="146">
        <v>36835</v>
      </c>
      <c r="F31" s="147">
        <f t="shared" ref="F31:F43" si="4">IFERROR(E31/C31-1,"-")</f>
        <v>6.5796707271201571E-2</v>
      </c>
      <c r="G31" s="146">
        <v>18517</v>
      </c>
      <c r="H31" s="147">
        <f t="shared" ref="H31:J43" si="5">IFERROR(G31/E31-1,"-")</f>
        <v>-0.49729876476177548</v>
      </c>
      <c r="I31" s="146">
        <v>31260</v>
      </c>
      <c r="J31" s="147">
        <f t="shared" si="5"/>
        <v>0.68817843063131168</v>
      </c>
      <c r="K31" s="146">
        <v>37556</v>
      </c>
      <c r="L31" s="147">
        <f t="shared" ref="L31:L39" si="6">IFERROR(K31/I31-1,"-")</f>
        <v>0.20140754958413298</v>
      </c>
      <c r="M31" s="147">
        <f>K31/C31-1</f>
        <v>8.6658372153583629E-2</v>
      </c>
    </row>
    <row r="32" spans="1:14" x14ac:dyDescent="0.25">
      <c r="B32" s="145" t="s">
        <v>147</v>
      </c>
      <c r="C32" s="146">
        <v>33570</v>
      </c>
      <c r="D32" s="147">
        <v>0.1325910931174088</v>
      </c>
      <c r="E32" s="146">
        <v>43815</v>
      </c>
      <c r="F32" s="147">
        <f t="shared" si="4"/>
        <v>0.30518319928507598</v>
      </c>
      <c r="G32" s="146">
        <v>24214</v>
      </c>
      <c r="H32" s="147">
        <f t="shared" si="5"/>
        <v>-0.44735821065845027</v>
      </c>
      <c r="I32" s="146">
        <v>43995</v>
      </c>
      <c r="J32" s="147">
        <f t="shared" si="5"/>
        <v>0.81692409349962825</v>
      </c>
      <c r="K32" s="146">
        <v>36152</v>
      </c>
      <c r="L32" s="147">
        <f t="shared" si="6"/>
        <v>-0.17827025798386176</v>
      </c>
      <c r="M32" s="147">
        <f>IFERROR(K32/C32-1,"-")</f>
        <v>7.6913911230265031E-2</v>
      </c>
    </row>
    <row r="33" spans="2:14" x14ac:dyDescent="0.25">
      <c r="B33" s="145" t="s">
        <v>149</v>
      </c>
      <c r="C33" s="146">
        <v>47389</v>
      </c>
      <c r="D33" s="147">
        <v>4.429843153878732E-3</v>
      </c>
      <c r="E33" s="146">
        <v>22625</v>
      </c>
      <c r="F33" s="147">
        <f t="shared" si="4"/>
        <v>-0.52256852856148051</v>
      </c>
      <c r="G33" s="146">
        <v>32961</v>
      </c>
      <c r="H33" s="147">
        <f t="shared" si="5"/>
        <v>0.45683977900552497</v>
      </c>
      <c r="I33" s="146">
        <v>42893</v>
      </c>
      <c r="J33" s="147">
        <f t="shared" si="5"/>
        <v>0.3013258092897666</v>
      </c>
      <c r="K33" s="146">
        <v>50680</v>
      </c>
      <c r="L33" s="147">
        <f t="shared" si="6"/>
        <v>0.18154477420558135</v>
      </c>
      <c r="M33" s="147">
        <f t="shared" ref="M33:M41" si="7">IFERROR(K33/C33-1,"-")</f>
        <v>6.9446496022283588E-2</v>
      </c>
    </row>
    <row r="34" spans="2:14" x14ac:dyDescent="0.25">
      <c r="B34" s="145" t="s">
        <v>151</v>
      </c>
      <c r="C34" s="146">
        <v>75403</v>
      </c>
      <c r="D34" s="147">
        <v>0.19469222847183709</v>
      </c>
      <c r="E34" s="146">
        <v>0</v>
      </c>
      <c r="F34" s="147">
        <f t="shared" si="4"/>
        <v>-1</v>
      </c>
      <c r="G34" s="146">
        <v>39426</v>
      </c>
      <c r="H34" s="147" t="str">
        <f t="shared" si="5"/>
        <v>-</v>
      </c>
      <c r="I34" s="146">
        <v>78062</v>
      </c>
      <c r="J34" s="147">
        <f t="shared" si="5"/>
        <v>0.97996246131994114</v>
      </c>
      <c r="K34" s="146">
        <v>87211</v>
      </c>
      <c r="L34" s="147">
        <f t="shared" si="6"/>
        <v>0.11720171146012137</v>
      </c>
      <c r="M34" s="147">
        <f t="shared" si="7"/>
        <v>0.15659854382451632</v>
      </c>
    </row>
    <row r="35" spans="2:14" x14ac:dyDescent="0.25">
      <c r="B35" s="145" t="s">
        <v>153</v>
      </c>
      <c r="C35" s="146">
        <v>92343</v>
      </c>
      <c r="D35" s="147">
        <v>0.32590997200086158</v>
      </c>
      <c r="E35" s="146">
        <v>1349</v>
      </c>
      <c r="F35" s="147">
        <f t="shared" si="4"/>
        <v>-0.98539142111475697</v>
      </c>
      <c r="G35" s="146">
        <v>63019</v>
      </c>
      <c r="H35" s="147">
        <f t="shared" si="5"/>
        <v>45.71534469977761</v>
      </c>
      <c r="I35" s="146">
        <v>93041</v>
      </c>
      <c r="J35" s="147">
        <f t="shared" si="5"/>
        <v>0.4763960075532776</v>
      </c>
      <c r="K35" s="146">
        <v>80625</v>
      </c>
      <c r="L35" s="147">
        <f t="shared" si="6"/>
        <v>-0.13344654507152764</v>
      </c>
      <c r="M35" s="147">
        <f t="shared" si="7"/>
        <v>-0.12689646210324546</v>
      </c>
    </row>
    <row r="36" spans="2:14" x14ac:dyDescent="0.25">
      <c r="B36" s="145" t="s">
        <v>155</v>
      </c>
      <c r="C36" s="146">
        <v>102586</v>
      </c>
      <c r="D36" s="147">
        <v>0.22892807513536817</v>
      </c>
      <c r="E36" s="146">
        <v>9458</v>
      </c>
      <c r="F36" s="147">
        <f t="shared" si="4"/>
        <v>-0.9078041838067572</v>
      </c>
      <c r="G36" s="146">
        <v>86691</v>
      </c>
      <c r="H36" s="147">
        <f t="shared" si="5"/>
        <v>8.1658913089448077</v>
      </c>
      <c r="I36" s="146">
        <v>101789</v>
      </c>
      <c r="J36" s="147">
        <f t="shared" si="5"/>
        <v>0.17415879387710365</v>
      </c>
      <c r="K36" s="146">
        <v>99656</v>
      </c>
      <c r="L36" s="147">
        <f t="shared" si="6"/>
        <v>-2.0955113027930294E-2</v>
      </c>
      <c r="M36" s="147">
        <f t="shared" si="7"/>
        <v>-2.8561402140642955E-2</v>
      </c>
    </row>
    <row r="37" spans="2:14" x14ac:dyDescent="0.25">
      <c r="B37" s="145" t="s">
        <v>157</v>
      </c>
      <c r="C37" s="146">
        <v>119570</v>
      </c>
      <c r="D37" s="147">
        <v>0.13198080072707308</v>
      </c>
      <c r="E37" s="146">
        <v>57670</v>
      </c>
      <c r="F37" s="147">
        <f t="shared" si="4"/>
        <v>-0.517688383373756</v>
      </c>
      <c r="G37" s="146">
        <v>115969</v>
      </c>
      <c r="H37" s="147">
        <f t="shared" si="5"/>
        <v>1.0109068839951449</v>
      </c>
      <c r="I37" s="146">
        <v>112358</v>
      </c>
      <c r="J37" s="147">
        <f t="shared" si="5"/>
        <v>-3.1137631608447069E-2</v>
      </c>
      <c r="K37" s="146">
        <v>118849</v>
      </c>
      <c r="L37" s="147">
        <f t="shared" si="6"/>
        <v>5.7770697235621782E-2</v>
      </c>
      <c r="M37" s="147">
        <f t="shared" si="7"/>
        <v>-6.0299406205569506E-3</v>
      </c>
    </row>
    <row r="38" spans="2:14" x14ac:dyDescent="0.25">
      <c r="B38" s="145" t="s">
        <v>159</v>
      </c>
      <c r="C38" s="146">
        <v>142781</v>
      </c>
      <c r="D38" s="147">
        <v>0.19593094841233283</v>
      </c>
      <c r="E38" s="146">
        <v>92966</v>
      </c>
      <c r="F38" s="147">
        <f t="shared" si="4"/>
        <v>-0.34889095888108357</v>
      </c>
      <c r="G38" s="146">
        <v>125666</v>
      </c>
      <c r="H38" s="147">
        <f t="shared" si="5"/>
        <v>0.3517414968913366</v>
      </c>
      <c r="I38" s="146">
        <v>124411</v>
      </c>
      <c r="J38" s="147">
        <f t="shared" si="5"/>
        <v>-9.9867903808508185E-3</v>
      </c>
      <c r="K38" s="146">
        <v>134132</v>
      </c>
      <c r="L38" s="147">
        <f t="shared" si="6"/>
        <v>7.8136177669177131E-2</v>
      </c>
      <c r="M38" s="147">
        <f t="shared" si="7"/>
        <v>-6.0575286627772562E-2</v>
      </c>
    </row>
    <row r="39" spans="2:14" x14ac:dyDescent="0.25">
      <c r="B39" s="145" t="s">
        <v>161</v>
      </c>
      <c r="C39" s="146">
        <v>91191</v>
      </c>
      <c r="D39" s="147">
        <v>0.14114275703273593</v>
      </c>
      <c r="E39" s="146">
        <v>56354</v>
      </c>
      <c r="F39" s="147">
        <f t="shared" si="4"/>
        <v>-0.3820223486966916</v>
      </c>
      <c r="G39" s="146">
        <v>88919</v>
      </c>
      <c r="H39" s="147">
        <f t="shared" si="5"/>
        <v>0.57786492529367917</v>
      </c>
      <c r="I39" s="146">
        <v>88917</v>
      </c>
      <c r="J39" s="147">
        <f t="shared" si="5"/>
        <v>-2.2492380706062853E-5</v>
      </c>
      <c r="K39" s="146">
        <v>94356</v>
      </c>
      <c r="L39" s="147">
        <f t="shared" si="6"/>
        <v>6.1169405175613312E-2</v>
      </c>
      <c r="M39" s="147">
        <f t="shared" si="7"/>
        <v>3.4707372438069539E-2</v>
      </c>
    </row>
    <row r="40" spans="2:14" x14ac:dyDescent="0.25">
      <c r="B40" s="145" t="s">
        <v>163</v>
      </c>
      <c r="C40" s="146">
        <v>73843</v>
      </c>
      <c r="D40" s="147">
        <v>0.30096899224806206</v>
      </c>
      <c r="E40" s="146">
        <v>48314</v>
      </c>
      <c r="F40" s="147">
        <f t="shared" si="4"/>
        <v>-0.34571997345719974</v>
      </c>
      <c r="G40" s="146">
        <v>71899</v>
      </c>
      <c r="H40" s="147">
        <f t="shared" si="5"/>
        <v>0.488160781554001</v>
      </c>
      <c r="I40" s="146">
        <v>65891</v>
      </c>
      <c r="J40" s="147">
        <f t="shared" si="5"/>
        <v>-8.3561662888218202E-2</v>
      </c>
      <c r="K40" s="146">
        <v>69256</v>
      </c>
      <c r="L40" s="147">
        <f>IFERROR(K40/I40-1,"-")</f>
        <v>5.1069190025951894E-2</v>
      </c>
      <c r="M40" s="147">
        <f t="shared" si="7"/>
        <v>-6.2118277968121527E-2</v>
      </c>
    </row>
    <row r="41" spans="2:14" x14ac:dyDescent="0.25">
      <c r="B41" s="145" t="s">
        <v>165</v>
      </c>
      <c r="C41" s="146">
        <v>48294</v>
      </c>
      <c r="D41" s="147">
        <v>0.44605802916429615</v>
      </c>
      <c r="E41" s="146">
        <v>25678</v>
      </c>
      <c r="F41" s="147">
        <f t="shared" si="4"/>
        <v>-0.46829833933822007</v>
      </c>
      <c r="G41" s="146">
        <v>39145</v>
      </c>
      <c r="H41" s="147">
        <f t="shared" si="5"/>
        <v>0.52445673339045107</v>
      </c>
      <c r="I41" s="146">
        <v>43989</v>
      </c>
      <c r="J41" s="147">
        <f t="shared" si="5"/>
        <v>0.12374505045344231</v>
      </c>
      <c r="K41" s="146">
        <v>43671</v>
      </c>
      <c r="L41" s="147">
        <f>IFERROR(K41/I41-1,"-")</f>
        <v>-7.2290799972720698E-3</v>
      </c>
      <c r="M41" s="147">
        <f t="shared" si="7"/>
        <v>-9.57261771648652E-2</v>
      </c>
    </row>
    <row r="42" spans="2:14" x14ac:dyDescent="0.25">
      <c r="B42" s="145" t="s">
        <v>167</v>
      </c>
      <c r="C42" s="146">
        <v>46887</v>
      </c>
      <c r="D42" s="147">
        <v>0.16166195926861904</v>
      </c>
      <c r="E42" s="146">
        <v>31148</v>
      </c>
      <c r="F42" s="147">
        <f t="shared" si="4"/>
        <v>-0.33567939940708513</v>
      </c>
      <c r="G42" s="146">
        <v>47373</v>
      </c>
      <c r="H42" s="147">
        <f t="shared" si="5"/>
        <v>0.52090021831257216</v>
      </c>
      <c r="I42" s="146">
        <v>50108</v>
      </c>
      <c r="J42" s="147">
        <f t="shared" si="5"/>
        <v>5.7733308002448691E-2</v>
      </c>
      <c r="K42" s="146"/>
      <c r="L42" s="147"/>
      <c r="M42" s="147"/>
    </row>
    <row r="43" spans="2:14" ht="15.75" x14ac:dyDescent="0.25">
      <c r="B43" s="148" t="s">
        <v>127</v>
      </c>
      <c r="C43" s="149">
        <v>908418</v>
      </c>
      <c r="D43" s="150">
        <v>0.2000665809744866</v>
      </c>
      <c r="E43" s="149">
        <v>426489</v>
      </c>
      <c r="F43" s="150">
        <f t="shared" si="4"/>
        <v>-0.53051458689722131</v>
      </c>
      <c r="G43" s="149">
        <v>753799</v>
      </c>
      <c r="H43" s="150">
        <f t="shared" si="5"/>
        <v>0.76745238446947051</v>
      </c>
      <c r="I43" s="149">
        <v>876714</v>
      </c>
      <c r="J43" s="150">
        <f t="shared" si="5"/>
        <v>0.16306070981786913</v>
      </c>
      <c r="K43" s="149">
        <v>852144</v>
      </c>
      <c r="L43" s="150">
        <v>3.0895009230516024E-2</v>
      </c>
      <c r="M43" s="150">
        <v>-1.0895719364712342E-2</v>
      </c>
    </row>
    <row r="44" spans="2:14" ht="6" customHeight="1" x14ac:dyDescent="0.25"/>
    <row r="45" spans="2:14" x14ac:dyDescent="0.25">
      <c r="B45" s="49" t="s">
        <v>300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315" t="s">
        <v>302</v>
      </c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7" t="s">
        <v>176</v>
      </c>
      <c r="D50" s="328"/>
      <c r="E50" s="328"/>
      <c r="F50" s="328"/>
      <c r="G50" s="328"/>
      <c r="H50" s="328"/>
      <c r="I50" s="328"/>
      <c r="J50" s="328"/>
      <c r="K50" s="328"/>
      <c r="L50" s="328"/>
      <c r="M50" s="329"/>
    </row>
    <row r="51" spans="1:14" ht="22.5" thickTop="1" thickBot="1" x14ac:dyDescent="0.3">
      <c r="B51" s="13"/>
      <c r="C51" s="334">
        <f>2019</f>
        <v>2019</v>
      </c>
      <c r="D51" s="333"/>
      <c r="E51" s="330">
        <v>2020</v>
      </c>
      <c r="F51" s="333"/>
      <c r="G51" s="330">
        <v>2021</v>
      </c>
      <c r="H51" s="333"/>
      <c r="I51" s="330">
        <v>2022</v>
      </c>
      <c r="J51" s="333"/>
      <c r="K51" s="330">
        <v>2023</v>
      </c>
      <c r="L51" s="331"/>
      <c r="M51" s="332"/>
    </row>
    <row r="52" spans="1:14" ht="16.5" thickTop="1" thickBot="1" x14ac:dyDescent="0.3">
      <c r="B52" s="16"/>
      <c r="C52" s="141" t="s">
        <v>141</v>
      </c>
      <c r="D52" s="142" t="str">
        <f>CONCATENATE("var ",RIGHT(2019,2),"/",RIGHT(2018,2))</f>
        <v>var 19/18</v>
      </c>
      <c r="E52" s="143" t="s">
        <v>141</v>
      </c>
      <c r="F52" s="142" t="str">
        <f>CONCATENATE("var ",RIGHT(E51,2),"/",RIGHT(E51-1,2))</f>
        <v>var 20/19</v>
      </c>
      <c r="G52" s="143" t="s">
        <v>141</v>
      </c>
      <c r="H52" s="142" t="str">
        <f>CONCATENATE("var ",RIGHT(G51,2),"/",RIGHT(G51-1,2))</f>
        <v>var 21/20</v>
      </c>
      <c r="I52" s="143" t="s">
        <v>141</v>
      </c>
      <c r="J52" s="142" t="str">
        <f>CONCATENATE("var ",RIGHT(I51,2),"/",RIGHT(I51-1,2))</f>
        <v>var 22/21</v>
      </c>
      <c r="K52" s="143" t="s">
        <v>141</v>
      </c>
      <c r="L52" s="142" t="str">
        <f>CONCATENATE("var ",RIGHT(K51,2),"/",RIGHT(K51-1,2))</f>
        <v>var 23/22</v>
      </c>
      <c r="M52" s="142" t="str">
        <f>CONCATENATE("var ",RIGHT(K51,2),"/",RIGHT(2019,2))</f>
        <v>var 23/19</v>
      </c>
    </row>
    <row r="53" spans="1:14" x14ac:dyDescent="0.25">
      <c r="A53" s="1">
        <v>1</v>
      </c>
      <c r="B53" s="145" t="s">
        <v>145</v>
      </c>
      <c r="C53" s="146">
        <v>17734</v>
      </c>
      <c r="D53" s="147">
        <v>0.22930819353944276</v>
      </c>
      <c r="E53" s="146">
        <v>19396</v>
      </c>
      <c r="F53" s="147">
        <f>IFERROR(E53/C53-1,"-")</f>
        <v>9.3718281267621606E-2</v>
      </c>
      <c r="G53" s="146">
        <v>6391</v>
      </c>
      <c r="H53" s="147">
        <f>IFERROR(G53/E53-1,"-")</f>
        <v>-0.67049907197360281</v>
      </c>
      <c r="I53" s="146">
        <v>15642</v>
      </c>
      <c r="J53" s="147">
        <f>IFERROR(I53/G53-1,"-")</f>
        <v>1.4475043029259895</v>
      </c>
      <c r="K53" s="146">
        <v>19562</v>
      </c>
      <c r="L53" s="147">
        <f t="shared" ref="L53:L61" si="8">IFERROR(K53/I53-1,"-")</f>
        <v>0.25060733921493417</v>
      </c>
      <c r="M53" s="147">
        <f>IFERROR(K53/C53-1,"-")</f>
        <v>0.10307883162287124</v>
      </c>
    </row>
    <row r="54" spans="1:14" x14ac:dyDescent="0.25">
      <c r="A54" s="1">
        <v>2</v>
      </c>
      <c r="B54" s="145" t="s">
        <v>147</v>
      </c>
      <c r="C54" s="146">
        <v>16720</v>
      </c>
      <c r="D54" s="147">
        <v>4.8867699642431539E-2</v>
      </c>
      <c r="E54" s="146">
        <v>23160</v>
      </c>
      <c r="F54" s="147">
        <f t="shared" ref="F54:F65" si="9">IFERROR(E54/C54-1,"-")</f>
        <v>0.3851674641148326</v>
      </c>
      <c r="G54" s="146">
        <v>6543</v>
      </c>
      <c r="H54" s="147">
        <f t="shared" ref="H54:J65" si="10">IFERROR(G54/E54-1,"-")</f>
        <v>-0.71748704663212437</v>
      </c>
      <c r="I54" s="146">
        <v>20413</v>
      </c>
      <c r="J54" s="147">
        <f t="shared" si="10"/>
        <v>2.1198227112945132</v>
      </c>
      <c r="K54" s="146">
        <v>20181</v>
      </c>
      <c r="L54" s="147">
        <f t="shared" si="8"/>
        <v>-1.1365306422377874E-2</v>
      </c>
      <c r="M54" s="147">
        <f>IFERROR(K54/C54-1,"-")</f>
        <v>0.20699760765550246</v>
      </c>
    </row>
    <row r="55" spans="1:14" x14ac:dyDescent="0.25">
      <c r="A55" s="1">
        <v>3</v>
      </c>
      <c r="B55" s="145" t="s">
        <v>149</v>
      </c>
      <c r="C55" s="146">
        <v>19777</v>
      </c>
      <c r="D55" s="147">
        <v>-5.219016581999425E-2</v>
      </c>
      <c r="E55" s="146">
        <v>10225</v>
      </c>
      <c r="F55" s="147">
        <f t="shared" si="9"/>
        <v>-0.48298528593821111</v>
      </c>
      <c r="G55" s="146">
        <v>9152</v>
      </c>
      <c r="H55" s="147">
        <f t="shared" si="10"/>
        <v>-0.10493887530562351</v>
      </c>
      <c r="I55" s="146">
        <v>21007</v>
      </c>
      <c r="J55" s="147">
        <f t="shared" si="10"/>
        <v>1.2953452797202796</v>
      </c>
      <c r="K55" s="146">
        <v>25948</v>
      </c>
      <c r="L55" s="147">
        <f t="shared" si="8"/>
        <v>0.23520731184843147</v>
      </c>
      <c r="M55" s="147">
        <f t="shared" ref="M55:M63" si="11">IFERROR(K55/C55-1,"-")</f>
        <v>0.31202912474086064</v>
      </c>
    </row>
    <row r="56" spans="1:14" x14ac:dyDescent="0.25">
      <c r="A56" s="1">
        <v>4</v>
      </c>
      <c r="B56" s="145" t="s">
        <v>151</v>
      </c>
      <c r="C56" s="146">
        <v>26761</v>
      </c>
      <c r="D56" s="147">
        <v>3.0855161787365137E-2</v>
      </c>
      <c r="E56" s="146">
        <v>0</v>
      </c>
      <c r="F56" s="147">
        <f t="shared" si="9"/>
        <v>-1</v>
      </c>
      <c r="G56" s="146">
        <v>9923</v>
      </c>
      <c r="H56" s="147" t="str">
        <f t="shared" si="10"/>
        <v>-</v>
      </c>
      <c r="I56" s="146">
        <v>32400</v>
      </c>
      <c r="J56" s="147">
        <f t="shared" si="10"/>
        <v>2.2651415902448857</v>
      </c>
      <c r="K56" s="146">
        <v>31837</v>
      </c>
      <c r="L56" s="147">
        <f t="shared" si="8"/>
        <v>-1.7376543209876583E-2</v>
      </c>
      <c r="M56" s="147">
        <f t="shared" si="11"/>
        <v>0.18967901050035496</v>
      </c>
    </row>
    <row r="57" spans="1:14" x14ac:dyDescent="0.25">
      <c r="A57" s="1">
        <v>5</v>
      </c>
      <c r="B57" s="145" t="s">
        <v>153</v>
      </c>
      <c r="C57" s="146">
        <v>34523</v>
      </c>
      <c r="D57" s="147">
        <v>0.24384795532336523</v>
      </c>
      <c r="E57" s="146">
        <v>717</v>
      </c>
      <c r="F57" s="147">
        <f t="shared" si="9"/>
        <v>-0.97923123714625038</v>
      </c>
      <c r="G57" s="146">
        <v>14539</v>
      </c>
      <c r="H57" s="147">
        <f t="shared" si="10"/>
        <v>19.277545327754531</v>
      </c>
      <c r="I57" s="146">
        <v>33944</v>
      </c>
      <c r="J57" s="147">
        <f t="shared" si="10"/>
        <v>1.3346860169200081</v>
      </c>
      <c r="K57" s="146">
        <v>30339</v>
      </c>
      <c r="L57" s="147">
        <f t="shared" si="8"/>
        <v>-0.10620433655432482</v>
      </c>
      <c r="M57" s="147">
        <f t="shared" si="11"/>
        <v>-0.12119456594154621</v>
      </c>
    </row>
    <row r="58" spans="1:14" x14ac:dyDescent="0.25">
      <c r="A58" s="1">
        <v>6</v>
      </c>
      <c r="B58" s="145" t="s">
        <v>155</v>
      </c>
      <c r="C58" s="146">
        <v>35914</v>
      </c>
      <c r="D58" s="147">
        <v>8.4359903381642454E-2</v>
      </c>
      <c r="E58" s="146">
        <v>2536</v>
      </c>
      <c r="F58" s="147">
        <f t="shared" si="9"/>
        <v>-0.92938686863061759</v>
      </c>
      <c r="G58" s="146">
        <v>22152</v>
      </c>
      <c r="H58" s="147">
        <f t="shared" si="10"/>
        <v>7.7350157728706623</v>
      </c>
      <c r="I58" s="146">
        <v>38151</v>
      </c>
      <c r="J58" s="147">
        <f t="shared" si="10"/>
        <v>0.72223726977248104</v>
      </c>
      <c r="K58" s="146">
        <v>34013</v>
      </c>
      <c r="L58" s="147">
        <f t="shared" si="8"/>
        <v>-0.10846373620612826</v>
      </c>
      <c r="M58" s="147">
        <f t="shared" si="11"/>
        <v>-5.2932004232332797E-2</v>
      </c>
    </row>
    <row r="59" spans="1:14" x14ac:dyDescent="0.25">
      <c r="A59" s="1">
        <v>7</v>
      </c>
      <c r="B59" s="145" t="s">
        <v>157</v>
      </c>
      <c r="C59" s="146">
        <v>42642</v>
      </c>
      <c r="D59" s="147">
        <v>0.36402021623696501</v>
      </c>
      <c r="E59" s="146">
        <v>12598</v>
      </c>
      <c r="F59" s="147">
        <f t="shared" si="9"/>
        <v>-0.70456357581726936</v>
      </c>
      <c r="G59" s="146">
        <v>27091</v>
      </c>
      <c r="H59" s="147">
        <f t="shared" si="10"/>
        <v>1.1504207016986823</v>
      </c>
      <c r="I59" s="146">
        <v>43150</v>
      </c>
      <c r="J59" s="147">
        <f t="shared" si="10"/>
        <v>0.59277989000036913</v>
      </c>
      <c r="K59" s="146">
        <v>37814</v>
      </c>
      <c r="L59" s="147">
        <f t="shared" si="8"/>
        <v>-0.12366164542294322</v>
      </c>
      <c r="M59" s="147">
        <f t="shared" si="11"/>
        <v>-0.11322170629895412</v>
      </c>
    </row>
    <row r="60" spans="1:14" x14ac:dyDescent="0.25">
      <c r="A60" s="1">
        <v>8</v>
      </c>
      <c r="B60" s="145" t="s">
        <v>159</v>
      </c>
      <c r="C60" s="146">
        <v>45923</v>
      </c>
      <c r="D60" s="147">
        <v>0.27351636161952309</v>
      </c>
      <c r="E60" s="146">
        <v>22527</v>
      </c>
      <c r="F60" s="147">
        <f t="shared" si="9"/>
        <v>-0.50946148988524276</v>
      </c>
      <c r="G60" s="146">
        <v>39976</v>
      </c>
      <c r="H60" s="147">
        <f t="shared" si="10"/>
        <v>0.77458161317530072</v>
      </c>
      <c r="I60" s="146">
        <v>46199</v>
      </c>
      <c r="J60" s="147">
        <f t="shared" si="10"/>
        <v>0.1556684010406244</v>
      </c>
      <c r="K60" s="146">
        <v>40239</v>
      </c>
      <c r="L60" s="147">
        <f t="shared" si="8"/>
        <v>-0.12900712136626336</v>
      </c>
      <c r="M60" s="147">
        <f t="shared" si="11"/>
        <v>-0.12377240162881342</v>
      </c>
    </row>
    <row r="61" spans="1:14" x14ac:dyDescent="0.25">
      <c r="A61" s="1">
        <v>9</v>
      </c>
      <c r="B61" s="145" t="s">
        <v>161</v>
      </c>
      <c r="C61" s="146">
        <v>33258</v>
      </c>
      <c r="D61" s="147">
        <v>0.19714913070083862</v>
      </c>
      <c r="E61" s="146">
        <v>14155</v>
      </c>
      <c r="F61" s="147">
        <f t="shared" si="9"/>
        <v>-0.57438811714474713</v>
      </c>
      <c r="G61" s="146">
        <v>31219</v>
      </c>
      <c r="H61" s="147">
        <f t="shared" si="10"/>
        <v>1.2055104203461675</v>
      </c>
      <c r="I61" s="146">
        <v>34694</v>
      </c>
      <c r="J61" s="147">
        <f t="shared" si="10"/>
        <v>0.11131041993657709</v>
      </c>
      <c r="K61" s="146">
        <v>33228</v>
      </c>
      <c r="L61" s="147">
        <f t="shared" si="8"/>
        <v>-4.2255144981841242E-2</v>
      </c>
      <c r="M61" s="147">
        <f t="shared" si="11"/>
        <v>-9.0203860725235341E-4</v>
      </c>
    </row>
    <row r="62" spans="1:14" x14ac:dyDescent="0.25">
      <c r="A62" s="1">
        <v>10</v>
      </c>
      <c r="B62" s="145" t="s">
        <v>163</v>
      </c>
      <c r="C62" s="146">
        <v>30393</v>
      </c>
      <c r="D62" s="147">
        <v>0.41910631741140225</v>
      </c>
      <c r="E62" s="146">
        <v>12201</v>
      </c>
      <c r="F62" s="147">
        <f t="shared" si="9"/>
        <v>-0.59855887868917179</v>
      </c>
      <c r="G62" s="146">
        <v>30392</v>
      </c>
      <c r="H62" s="147">
        <f t="shared" si="10"/>
        <v>1.4909433652979263</v>
      </c>
      <c r="I62" s="146">
        <v>33471</v>
      </c>
      <c r="J62" s="147">
        <f t="shared" si="10"/>
        <v>0.10130955514609097</v>
      </c>
      <c r="K62" s="146">
        <v>30213</v>
      </c>
      <c r="L62" s="147">
        <f>IFERROR(K62/I62-1,"-")</f>
        <v>-9.7337994084431334E-2</v>
      </c>
      <c r="M62" s="147">
        <f t="shared" si="11"/>
        <v>-5.922416345869097E-3</v>
      </c>
    </row>
    <row r="63" spans="1:14" x14ac:dyDescent="0.25">
      <c r="A63" s="1">
        <v>11</v>
      </c>
      <c r="B63" s="145" t="s">
        <v>165</v>
      </c>
      <c r="C63" s="146">
        <v>24900</v>
      </c>
      <c r="D63" s="147">
        <v>0.50717268930452142</v>
      </c>
      <c r="E63" s="146">
        <v>8967</v>
      </c>
      <c r="F63" s="147">
        <f t="shared" si="9"/>
        <v>-0.63987951807228916</v>
      </c>
      <c r="G63" s="146">
        <v>20705</v>
      </c>
      <c r="H63" s="147">
        <f t="shared" si="10"/>
        <v>1.3090219694435152</v>
      </c>
      <c r="I63" s="146">
        <v>22821</v>
      </c>
      <c r="J63" s="147">
        <f t="shared" si="10"/>
        <v>0.10219753682685351</v>
      </c>
      <c r="K63" s="146">
        <v>22684</v>
      </c>
      <c r="L63" s="147">
        <f>IFERROR(K63/I63-1,"-")</f>
        <v>-6.0032426274045925E-3</v>
      </c>
      <c r="M63" s="147">
        <f t="shared" si="11"/>
        <v>-8.8995983935742928E-2</v>
      </c>
    </row>
    <row r="64" spans="1:14" x14ac:dyDescent="0.25">
      <c r="A64" s="1">
        <v>12</v>
      </c>
      <c r="B64" s="145" t="s">
        <v>167</v>
      </c>
      <c r="C64" s="146">
        <v>23553</v>
      </c>
      <c r="D64" s="147">
        <v>0.32857626353790614</v>
      </c>
      <c r="E64" s="146">
        <v>8040</v>
      </c>
      <c r="F64" s="147">
        <f t="shared" si="9"/>
        <v>-0.65864221118328881</v>
      </c>
      <c r="G64" s="146">
        <v>24272</v>
      </c>
      <c r="H64" s="147">
        <f t="shared" si="10"/>
        <v>2.0189054726368161</v>
      </c>
      <c r="I64" s="146">
        <v>25070</v>
      </c>
      <c r="J64" s="147">
        <f t="shared" si="10"/>
        <v>3.2877389584706762E-2</v>
      </c>
      <c r="K64" s="146"/>
      <c r="L64" s="147"/>
      <c r="M64" s="147"/>
    </row>
    <row r="65" spans="1:14" ht="15.75" x14ac:dyDescent="0.25">
      <c r="B65" s="148" t="s">
        <v>127</v>
      </c>
      <c r="C65" s="149">
        <v>352098</v>
      </c>
      <c r="D65" s="150">
        <v>0.21901972392733615</v>
      </c>
      <c r="E65" s="149">
        <v>134797</v>
      </c>
      <c r="F65" s="150">
        <f t="shared" si="9"/>
        <v>-0.61716056325227631</v>
      </c>
      <c r="G65" s="149">
        <v>242355</v>
      </c>
      <c r="H65" s="150">
        <f t="shared" si="10"/>
        <v>0.79792576986134711</v>
      </c>
      <c r="I65" s="149">
        <v>366962</v>
      </c>
      <c r="J65" s="150">
        <f t="shared" si="10"/>
        <v>0.51415072930205685</v>
      </c>
      <c r="K65" s="149">
        <v>326058</v>
      </c>
      <c r="L65" s="150">
        <v>-4.6312870731108124E-2</v>
      </c>
      <c r="M65" s="150">
        <v>-7.5697393051180617E-3</v>
      </c>
    </row>
    <row r="66" spans="1:14" ht="6" customHeight="1" x14ac:dyDescent="0.25"/>
    <row r="67" spans="1:14" x14ac:dyDescent="0.25">
      <c r="B67" s="49" t="s">
        <v>300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5" t="s">
        <v>303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7" t="s">
        <v>99</v>
      </c>
      <c r="D72" s="328"/>
      <c r="E72" s="328"/>
      <c r="F72" s="328"/>
      <c r="G72" s="328"/>
      <c r="H72" s="328"/>
      <c r="I72" s="328"/>
      <c r="J72" s="328"/>
      <c r="K72" s="328"/>
      <c r="L72" s="328"/>
      <c r="M72" s="329"/>
    </row>
    <row r="73" spans="1:14" ht="22.5" thickTop="1" thickBot="1" x14ac:dyDescent="0.3">
      <c r="B73" s="13"/>
      <c r="C73" s="334">
        <f>2019</f>
        <v>2019</v>
      </c>
      <c r="D73" s="333"/>
      <c r="E73" s="330">
        <v>2020</v>
      </c>
      <c r="F73" s="333"/>
      <c r="G73" s="330">
        <v>2021</v>
      </c>
      <c r="H73" s="333"/>
      <c r="I73" s="330">
        <v>2022</v>
      </c>
      <c r="J73" s="333"/>
      <c r="K73" s="330">
        <v>2023</v>
      </c>
      <c r="L73" s="331"/>
      <c r="M73" s="332"/>
    </row>
    <row r="74" spans="1:14" ht="16.5" thickTop="1" thickBot="1" x14ac:dyDescent="0.3">
      <c r="B74" s="16"/>
      <c r="C74" s="141" t="s">
        <v>141</v>
      </c>
      <c r="D74" s="142" t="str">
        <f>CONCATENATE("var ",RIGHT(2019,2),"/",RIGHT(2018,2))</f>
        <v>var 19/18</v>
      </c>
      <c r="E74" s="143" t="s">
        <v>141</v>
      </c>
      <c r="F74" s="142" t="str">
        <f>CONCATENATE("var ",RIGHT(E73,2),"/",RIGHT(E73-1,2))</f>
        <v>var 20/19</v>
      </c>
      <c r="G74" s="143" t="s">
        <v>141</v>
      </c>
      <c r="H74" s="142" t="str">
        <f>CONCATENATE("var ",RIGHT(G73,2),"/",RIGHT(G73-1,2))</f>
        <v>var 21/20</v>
      </c>
      <c r="I74" s="143" t="s">
        <v>141</v>
      </c>
      <c r="J74" s="142" t="str">
        <f>CONCATENATE("var ",RIGHT(I73,2),"/",RIGHT(I73-1,2))</f>
        <v>var 22/21</v>
      </c>
      <c r="K74" s="143" t="s">
        <v>141</v>
      </c>
      <c r="L74" s="142" t="str">
        <f>CONCATENATE("var ",RIGHT(K73,2),"/",RIGHT(K73-1,2))</f>
        <v>var 23/22</v>
      </c>
      <c r="M74" s="142" t="str">
        <f>CONCATENATE("var ",RIGHT(K73,2),"/",RIGHT(2019,2))</f>
        <v>var 23/19</v>
      </c>
    </row>
    <row r="75" spans="1:14" x14ac:dyDescent="0.25">
      <c r="A75" s="1">
        <v>1</v>
      </c>
      <c r="B75" s="145" t="s">
        <v>145</v>
      </c>
      <c r="C75" s="146">
        <v>16827</v>
      </c>
      <c r="D75" s="147">
        <v>0.19833357071642221</v>
      </c>
      <c r="E75" s="146">
        <v>17439</v>
      </c>
      <c r="F75" s="147">
        <f>IFERROR(E75/C75-1,"-")</f>
        <v>3.6370119450882532E-2</v>
      </c>
      <c r="G75" s="146">
        <v>12126</v>
      </c>
      <c r="H75" s="147">
        <f>IFERROR(G75/E75-1,"-")</f>
        <v>-0.30466196456218819</v>
      </c>
      <c r="I75" s="146">
        <v>15618</v>
      </c>
      <c r="J75" s="147">
        <f>IFERROR(I75/G75-1,"-")</f>
        <v>0.28797624938149435</v>
      </c>
      <c r="K75" s="146">
        <v>17994</v>
      </c>
      <c r="L75" s="147">
        <f t="shared" ref="L75:L83" si="12">IFERROR(K75/I75-1,"-")</f>
        <v>0.15213215520553214</v>
      </c>
      <c r="M75" s="147">
        <f>K75/C75-1</f>
        <v>6.9352825815653496E-2</v>
      </c>
    </row>
    <row r="76" spans="1:14" x14ac:dyDescent="0.25">
      <c r="A76" s="1">
        <v>2</v>
      </c>
      <c r="B76" s="145" t="s">
        <v>147</v>
      </c>
      <c r="C76" s="146">
        <v>16850</v>
      </c>
      <c r="D76" s="147">
        <v>0.23001678954668225</v>
      </c>
      <c r="E76" s="146">
        <v>20655</v>
      </c>
      <c r="F76" s="147">
        <f t="shared" ref="F76:F87" si="13">IFERROR(E76/C76-1,"-")</f>
        <v>0.22581602373887244</v>
      </c>
      <c r="G76" s="146">
        <v>17671</v>
      </c>
      <c r="H76" s="147">
        <f t="shared" ref="H76:J87" si="14">IFERROR(G76/E76-1,"-")</f>
        <v>-0.14446865165819411</v>
      </c>
      <c r="I76" s="146">
        <v>23582</v>
      </c>
      <c r="J76" s="147">
        <f t="shared" si="14"/>
        <v>0.33450285778959876</v>
      </c>
      <c r="K76" s="146">
        <v>15971</v>
      </c>
      <c r="L76" s="147">
        <f t="shared" si="12"/>
        <v>-0.32274616232719866</v>
      </c>
      <c r="M76" s="147">
        <f>IFERROR(K76/C76-1,"-")</f>
        <v>-5.2166172106824948E-2</v>
      </c>
    </row>
    <row r="77" spans="1:14" x14ac:dyDescent="0.25">
      <c r="A77" s="1">
        <v>3</v>
      </c>
      <c r="B77" s="145" t="s">
        <v>149</v>
      </c>
      <c r="C77" s="146">
        <v>27612</v>
      </c>
      <c r="D77" s="147">
        <v>4.9327354260089606E-2</v>
      </c>
      <c r="E77" s="146">
        <v>12400</v>
      </c>
      <c r="F77" s="147">
        <f t="shared" si="13"/>
        <v>-0.55091988990294083</v>
      </c>
      <c r="G77" s="146">
        <v>23809</v>
      </c>
      <c r="H77" s="147">
        <f t="shared" si="14"/>
        <v>0.9200806451612904</v>
      </c>
      <c r="I77" s="146">
        <v>21886</v>
      </c>
      <c r="J77" s="147">
        <f t="shared" si="14"/>
        <v>-8.0767776891091603E-2</v>
      </c>
      <c r="K77" s="146">
        <v>24732</v>
      </c>
      <c r="L77" s="147">
        <f t="shared" si="12"/>
        <v>0.13003746687380069</v>
      </c>
      <c r="M77" s="147">
        <f t="shared" ref="M77:M85" si="15">IFERROR(K77/C77-1,"-")</f>
        <v>-0.10430247718383312</v>
      </c>
    </row>
    <row r="78" spans="1:14" x14ac:dyDescent="0.25">
      <c r="A78" s="1">
        <v>4</v>
      </c>
      <c r="B78" s="145" t="s">
        <v>151</v>
      </c>
      <c r="C78" s="146">
        <v>48642</v>
      </c>
      <c r="D78" s="147">
        <v>0.30916431166733949</v>
      </c>
      <c r="E78" s="146">
        <v>0</v>
      </c>
      <c r="F78" s="147">
        <f t="shared" si="13"/>
        <v>-1</v>
      </c>
      <c r="G78" s="146">
        <v>29503</v>
      </c>
      <c r="H78" s="147" t="str">
        <f t="shared" si="14"/>
        <v>-</v>
      </c>
      <c r="I78" s="146">
        <v>45662</v>
      </c>
      <c r="J78" s="147">
        <f t="shared" si="14"/>
        <v>0.5477070128461512</v>
      </c>
      <c r="K78" s="146">
        <v>55374</v>
      </c>
      <c r="L78" s="147">
        <f t="shared" si="12"/>
        <v>0.21269326792518939</v>
      </c>
      <c r="M78" s="147">
        <f t="shared" si="15"/>
        <v>0.13839891451831754</v>
      </c>
    </row>
    <row r="79" spans="1:14" x14ac:dyDescent="0.25">
      <c r="A79" s="1">
        <v>5</v>
      </c>
      <c r="B79" s="145" t="s">
        <v>153</v>
      </c>
      <c r="C79" s="146">
        <v>57820</v>
      </c>
      <c r="D79" s="147">
        <v>0.38028169014084501</v>
      </c>
      <c r="E79" s="146">
        <v>632</v>
      </c>
      <c r="F79" s="147">
        <f t="shared" si="13"/>
        <v>-0.98906952611553101</v>
      </c>
      <c r="G79" s="146">
        <v>48480</v>
      </c>
      <c r="H79" s="147">
        <f t="shared" si="14"/>
        <v>75.708860759493675</v>
      </c>
      <c r="I79" s="146">
        <v>59097</v>
      </c>
      <c r="J79" s="147">
        <f t="shared" si="14"/>
        <v>0.21899752475247514</v>
      </c>
      <c r="K79" s="146">
        <v>50286</v>
      </c>
      <c r="L79" s="147">
        <f t="shared" si="12"/>
        <v>-0.14909386263262092</v>
      </c>
      <c r="M79" s="147">
        <f t="shared" si="15"/>
        <v>-0.13030093393289521</v>
      </c>
    </row>
    <row r="80" spans="1:14" x14ac:dyDescent="0.25">
      <c r="A80" s="1">
        <v>6</v>
      </c>
      <c r="B80" s="145" t="s">
        <v>155</v>
      </c>
      <c r="C80" s="146">
        <v>66672</v>
      </c>
      <c r="D80" s="147">
        <v>0.32401302724600844</v>
      </c>
      <c r="E80" s="146">
        <v>6922</v>
      </c>
      <c r="F80" s="147">
        <f t="shared" si="13"/>
        <v>-0.89617830573554114</v>
      </c>
      <c r="G80" s="146">
        <v>64539</v>
      </c>
      <c r="H80" s="147">
        <f t="shared" si="14"/>
        <v>8.3237503611672921</v>
      </c>
      <c r="I80" s="146">
        <v>63638</v>
      </c>
      <c r="J80" s="147">
        <f t="shared" si="14"/>
        <v>-1.3960550984675968E-2</v>
      </c>
      <c r="K80" s="146">
        <v>65643</v>
      </c>
      <c r="L80" s="147">
        <f t="shared" si="12"/>
        <v>3.1506332694302142E-2</v>
      </c>
      <c r="M80" s="147">
        <f t="shared" si="15"/>
        <v>-1.5433765298776048E-2</v>
      </c>
    </row>
    <row r="81" spans="1:14" x14ac:dyDescent="0.25">
      <c r="A81" s="1">
        <v>7</v>
      </c>
      <c r="B81" s="145" t="s">
        <v>157</v>
      </c>
      <c r="C81" s="146">
        <v>76928</v>
      </c>
      <c r="D81" s="147">
        <v>3.4437317627442177E-2</v>
      </c>
      <c r="E81" s="146">
        <v>45072</v>
      </c>
      <c r="F81" s="147">
        <f t="shared" si="13"/>
        <v>-0.4141014975041597</v>
      </c>
      <c r="G81" s="146">
        <v>88878</v>
      </c>
      <c r="H81" s="147">
        <f t="shared" si="14"/>
        <v>0.97191160809371668</v>
      </c>
      <c r="I81" s="146">
        <v>69208</v>
      </c>
      <c r="J81" s="147">
        <f t="shared" si="14"/>
        <v>-0.22131461103985239</v>
      </c>
      <c r="K81" s="146">
        <v>81035</v>
      </c>
      <c r="L81" s="147">
        <f t="shared" si="12"/>
        <v>0.17089064847994462</v>
      </c>
      <c r="M81" s="147">
        <f t="shared" si="15"/>
        <v>5.3387583194675514E-2</v>
      </c>
    </row>
    <row r="82" spans="1:14" x14ac:dyDescent="0.25">
      <c r="A82" s="1">
        <v>8</v>
      </c>
      <c r="B82" s="145" t="s">
        <v>159</v>
      </c>
      <c r="C82" s="146">
        <v>96858</v>
      </c>
      <c r="D82" s="147">
        <v>0.16235644253501191</v>
      </c>
      <c r="E82" s="146">
        <v>70439</v>
      </c>
      <c r="F82" s="147">
        <f t="shared" si="13"/>
        <v>-0.27276012306675756</v>
      </c>
      <c r="G82" s="146">
        <v>85690</v>
      </c>
      <c r="H82" s="147">
        <f t="shared" si="14"/>
        <v>0.21651357912520042</v>
      </c>
      <c r="I82" s="146">
        <v>78212</v>
      </c>
      <c r="J82" s="147">
        <f t="shared" si="14"/>
        <v>-8.7268059283463595E-2</v>
      </c>
      <c r="K82" s="146">
        <v>93893</v>
      </c>
      <c r="L82" s="147">
        <f t="shared" si="12"/>
        <v>0.20049353040454143</v>
      </c>
      <c r="M82" s="147">
        <f t="shared" si="15"/>
        <v>-3.061182349418734E-2</v>
      </c>
    </row>
    <row r="83" spans="1:14" x14ac:dyDescent="0.25">
      <c r="A83" s="1">
        <v>9</v>
      </c>
      <c r="B83" s="145" t="s">
        <v>161</v>
      </c>
      <c r="C83" s="146">
        <v>57933</v>
      </c>
      <c r="D83" s="147">
        <v>0.11129654140530576</v>
      </c>
      <c r="E83" s="146">
        <v>42199</v>
      </c>
      <c r="F83" s="147">
        <f t="shared" si="13"/>
        <v>-0.27158959487684053</v>
      </c>
      <c r="G83" s="146">
        <v>57700</v>
      </c>
      <c r="H83" s="147">
        <f t="shared" si="14"/>
        <v>0.36733097940709492</v>
      </c>
      <c r="I83" s="146">
        <v>54223</v>
      </c>
      <c r="J83" s="147">
        <f t="shared" si="14"/>
        <v>-6.0259965337954968E-2</v>
      </c>
      <c r="K83" s="146">
        <v>61128</v>
      </c>
      <c r="L83" s="147">
        <f t="shared" si="12"/>
        <v>0.12734448481271787</v>
      </c>
      <c r="M83" s="147">
        <f t="shared" si="15"/>
        <v>5.5149914556470447E-2</v>
      </c>
    </row>
    <row r="84" spans="1:14" x14ac:dyDescent="0.25">
      <c r="A84" s="1">
        <v>10</v>
      </c>
      <c r="B84" s="145" t="s">
        <v>163</v>
      </c>
      <c r="C84" s="146">
        <v>43450</v>
      </c>
      <c r="D84" s="147">
        <v>0.22938064114534695</v>
      </c>
      <c r="E84" s="146">
        <v>36113</v>
      </c>
      <c r="F84" s="147">
        <f t="shared" si="13"/>
        <v>-0.16886075949367085</v>
      </c>
      <c r="G84" s="146">
        <v>41507</v>
      </c>
      <c r="H84" s="147">
        <f t="shared" si="14"/>
        <v>0.14936449478027303</v>
      </c>
      <c r="I84" s="146">
        <v>32420</v>
      </c>
      <c r="J84" s="147">
        <f t="shared" si="14"/>
        <v>-0.21892692798805025</v>
      </c>
      <c r="K84" s="146">
        <v>39043</v>
      </c>
      <c r="L84" s="147">
        <f>IFERROR(K84/I84-1,"-")</f>
        <v>0.20428747686613202</v>
      </c>
      <c r="M84" s="147">
        <f t="shared" si="15"/>
        <v>-0.10142692750287685</v>
      </c>
    </row>
    <row r="85" spans="1:14" x14ac:dyDescent="0.25">
      <c r="A85" s="1">
        <v>11</v>
      </c>
      <c r="B85" s="145" t="s">
        <v>165</v>
      </c>
      <c r="C85" s="146">
        <v>23394</v>
      </c>
      <c r="D85" s="147">
        <v>0.38622896420952824</v>
      </c>
      <c r="E85" s="146">
        <v>16711</v>
      </c>
      <c r="F85" s="147">
        <f t="shared" si="13"/>
        <v>-0.28567153971103698</v>
      </c>
      <c r="G85" s="146">
        <v>18440</v>
      </c>
      <c r="H85" s="147">
        <f t="shared" si="14"/>
        <v>0.10346478367542344</v>
      </c>
      <c r="I85" s="146">
        <v>21168</v>
      </c>
      <c r="J85" s="147">
        <f t="shared" si="14"/>
        <v>0.14793926247288502</v>
      </c>
      <c r="K85" s="146">
        <v>20987</v>
      </c>
      <c r="L85" s="147">
        <f>IFERROR(K85/I85-1,"-")</f>
        <v>-8.550642479213888E-3</v>
      </c>
      <c r="M85" s="147">
        <f t="shared" si="15"/>
        <v>-0.10288962981961192</v>
      </c>
    </row>
    <row r="86" spans="1:14" x14ac:dyDescent="0.25">
      <c r="A86" s="1">
        <v>12</v>
      </c>
      <c r="B86" s="145" t="s">
        <v>167</v>
      </c>
      <c r="C86" s="146">
        <v>23334</v>
      </c>
      <c r="D86" s="147">
        <v>3.0926924096492003E-2</v>
      </c>
      <c r="E86" s="146">
        <v>23108</v>
      </c>
      <c r="F86" s="147">
        <f t="shared" si="13"/>
        <v>-9.6854375589269237E-3</v>
      </c>
      <c r="G86" s="146">
        <v>23101</v>
      </c>
      <c r="H86" s="147">
        <f t="shared" si="14"/>
        <v>-3.0292539380305517E-4</v>
      </c>
      <c r="I86" s="146">
        <v>25038</v>
      </c>
      <c r="J86" s="147">
        <f t="shared" si="14"/>
        <v>8.3849184018007783E-2</v>
      </c>
      <c r="K86" s="146"/>
      <c r="L86" s="147"/>
      <c r="M86" s="147"/>
    </row>
    <row r="87" spans="1:14" ht="15.75" x14ac:dyDescent="0.25">
      <c r="B87" s="148" t="s">
        <v>127</v>
      </c>
      <c r="C87" s="149">
        <v>556320</v>
      </c>
      <c r="D87" s="150">
        <v>0.18837260966898506</v>
      </c>
      <c r="E87" s="149">
        <v>291692</v>
      </c>
      <c r="F87" s="150">
        <f t="shared" si="13"/>
        <v>-0.47567587000287603</v>
      </c>
      <c r="G87" s="149">
        <v>511444</v>
      </c>
      <c r="H87" s="150">
        <f t="shared" si="14"/>
        <v>0.75336999300632179</v>
      </c>
      <c r="I87" s="149">
        <v>509752</v>
      </c>
      <c r="J87" s="150">
        <f t="shared" si="14"/>
        <v>-3.3082800854052907E-3</v>
      </c>
      <c r="K87" s="149">
        <v>526086</v>
      </c>
      <c r="L87" s="150">
        <v>8.5353424906233322E-2</v>
      </c>
      <c r="M87" s="150">
        <v>-1.2945931037588232E-2</v>
      </c>
    </row>
    <row r="88" spans="1:14" ht="6" customHeight="1" x14ac:dyDescent="0.25"/>
    <row r="89" spans="1:14" x14ac:dyDescent="0.25">
      <c r="B89" s="49" t="s">
        <v>300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15" t="s">
        <v>304</v>
      </c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53" t="s">
        <v>183</v>
      </c>
      <c r="C94" s="327" t="s">
        <v>184</v>
      </c>
      <c r="D94" s="328"/>
      <c r="E94" s="328"/>
      <c r="F94" s="328"/>
      <c r="G94" s="328"/>
      <c r="H94" s="328"/>
      <c r="I94" s="328"/>
      <c r="J94" s="328"/>
      <c r="K94" s="328"/>
      <c r="L94" s="328"/>
      <c r="M94" s="329"/>
    </row>
    <row r="95" spans="1:14" ht="22.5" thickTop="1" thickBot="1" x14ac:dyDescent="0.3">
      <c r="B95" s="13"/>
      <c r="C95" s="334">
        <f>2019</f>
        <v>2019</v>
      </c>
      <c r="D95" s="333"/>
      <c r="E95" s="330">
        <v>2020</v>
      </c>
      <c r="F95" s="333"/>
      <c r="G95" s="330">
        <v>2021</v>
      </c>
      <c r="H95" s="333"/>
      <c r="I95" s="330">
        <v>2022</v>
      </c>
      <c r="J95" s="333"/>
      <c r="K95" s="330">
        <v>2023</v>
      </c>
      <c r="L95" s="331"/>
      <c r="M95" s="332"/>
    </row>
    <row r="96" spans="1:14" ht="16.5" thickTop="1" thickBot="1" x14ac:dyDescent="0.3">
      <c r="B96" s="16"/>
      <c r="C96" s="141" t="s">
        <v>141</v>
      </c>
      <c r="D96" s="142" t="str">
        <f>CONCATENATE("var ",RIGHT(2019,2),"/",RIGHT(2018,2))</f>
        <v>var 19/18</v>
      </c>
      <c r="E96" s="143" t="s">
        <v>141</v>
      </c>
      <c r="F96" s="142" t="str">
        <f>CONCATENATE("var ",RIGHT(E95,2),"/",RIGHT(E95-1,2))</f>
        <v>var 20/19</v>
      </c>
      <c r="G96" s="143" t="s">
        <v>141</v>
      </c>
      <c r="H96" s="142" t="str">
        <f>CONCATENATE("var ",RIGHT(G95,2),"/",RIGHT(G95-1,2))</f>
        <v>var 21/20</v>
      </c>
      <c r="I96" s="143" t="s">
        <v>141</v>
      </c>
      <c r="J96" s="142" t="str">
        <f>CONCATENATE("var ",RIGHT(I95,2),"/",RIGHT(I95-1,2))</f>
        <v>var 22/21</v>
      </c>
      <c r="K96" s="143" t="s">
        <v>141</v>
      </c>
      <c r="L96" s="142" t="str">
        <f>CONCATENATE("var ",RIGHT(K95,2),"/",RIGHT(K95-1,2))</f>
        <v>var 23/22</v>
      </c>
      <c r="M96" s="142" t="str">
        <f>CONCATENATE("var ",RIGHT(K95,2),"/",RIGHT(2019,2))</f>
        <v>var 23/19</v>
      </c>
    </row>
    <row r="97" spans="2:13" x14ac:dyDescent="0.25">
      <c r="B97" s="145" t="s">
        <v>145</v>
      </c>
      <c r="C97" s="146">
        <v>271578</v>
      </c>
      <c r="D97" s="147">
        <v>-3.3420175963098986E-2</v>
      </c>
      <c r="E97" s="146">
        <v>255610</v>
      </c>
      <c r="F97" s="147">
        <f t="shared" ref="F97:F109" si="16">IFERROR(E97/C97-1,"-")</f>
        <v>-5.8797104330984062E-2</v>
      </c>
      <c r="G97" s="146">
        <v>21789</v>
      </c>
      <c r="H97" s="147">
        <f t="shared" ref="H97:J109" si="17">IFERROR(G97/E97-1,"-")</f>
        <v>-0.91475685614803803</v>
      </c>
      <c r="I97" s="146">
        <v>174249</v>
      </c>
      <c r="J97" s="147">
        <f t="shared" si="17"/>
        <v>6.9971086327963654</v>
      </c>
      <c r="K97" s="146">
        <v>252274</v>
      </c>
      <c r="L97" s="147">
        <f t="shared" ref="L97:L105" si="18">IFERROR(K97/I97-1,"-")</f>
        <v>0.44777875339313278</v>
      </c>
      <c r="M97" s="147">
        <f>K97/C97-1</f>
        <v>-7.1080868111555451E-2</v>
      </c>
    </row>
    <row r="98" spans="2:13" x14ac:dyDescent="0.25">
      <c r="B98" s="145" t="s">
        <v>147</v>
      </c>
      <c r="C98" s="146">
        <v>259774</v>
      </c>
      <c r="D98" s="147">
        <v>-3.9769639933021073E-2</v>
      </c>
      <c r="E98" s="146">
        <v>271488</v>
      </c>
      <c r="F98" s="147">
        <f t="shared" si="16"/>
        <v>4.5093042413790529E-2</v>
      </c>
      <c r="G98" s="146">
        <v>15523</v>
      </c>
      <c r="H98" s="147">
        <f t="shared" si="17"/>
        <v>-0.94282251885902879</v>
      </c>
      <c r="I98" s="146">
        <v>194966</v>
      </c>
      <c r="J98" s="147">
        <f t="shared" si="17"/>
        <v>11.55981446885267</v>
      </c>
      <c r="K98" s="146">
        <v>245323</v>
      </c>
      <c r="L98" s="147">
        <f t="shared" si="18"/>
        <v>0.2582860601335617</v>
      </c>
      <c r="M98" s="147">
        <f>IFERROR(K98/C98-1,"-")</f>
        <v>-5.5629123776821388E-2</v>
      </c>
    </row>
    <row r="99" spans="2:13" x14ac:dyDescent="0.25">
      <c r="B99" s="145" t="s">
        <v>149</v>
      </c>
      <c r="C99" s="146">
        <v>287179</v>
      </c>
      <c r="D99" s="147">
        <v>-6.543719714794316E-2</v>
      </c>
      <c r="E99" s="146">
        <v>102897</v>
      </c>
      <c r="F99" s="147">
        <f t="shared" si="16"/>
        <v>-0.64169733859369937</v>
      </c>
      <c r="G99" s="146">
        <v>21459</v>
      </c>
      <c r="H99" s="147">
        <f t="shared" si="17"/>
        <v>-0.79145164582057781</v>
      </c>
      <c r="I99" s="146">
        <v>216778</v>
      </c>
      <c r="J99" s="147">
        <f t="shared" si="17"/>
        <v>9.1019618807959368</v>
      </c>
      <c r="K99" s="146">
        <v>252517</v>
      </c>
      <c r="L99" s="147">
        <f t="shared" si="18"/>
        <v>0.16486451577189576</v>
      </c>
      <c r="M99" s="147">
        <f t="shared" ref="M99:M107" si="19">IFERROR(K99/C99-1,"-")</f>
        <v>-0.12069824047022937</v>
      </c>
    </row>
    <row r="100" spans="2:13" x14ac:dyDescent="0.25">
      <c r="B100" s="145" t="s">
        <v>151</v>
      </c>
      <c r="C100" s="146">
        <v>226291</v>
      </c>
      <c r="D100" s="147">
        <v>-5.2358936991716676E-2</v>
      </c>
      <c r="E100" s="146">
        <v>0</v>
      </c>
      <c r="F100" s="147">
        <f t="shared" si="16"/>
        <v>-1</v>
      </c>
      <c r="G100" s="146">
        <v>22811</v>
      </c>
      <c r="H100" s="147" t="str">
        <f t="shared" si="17"/>
        <v>-</v>
      </c>
      <c r="I100" s="146">
        <v>207881</v>
      </c>
      <c r="J100" s="147">
        <f t="shared" si="17"/>
        <v>8.1131910043400115</v>
      </c>
      <c r="K100" s="146">
        <v>223488</v>
      </c>
      <c r="L100" s="147">
        <f t="shared" si="18"/>
        <v>7.5076606327658668E-2</v>
      </c>
      <c r="M100" s="147">
        <f t="shared" si="19"/>
        <v>-1.2386705613568361E-2</v>
      </c>
    </row>
    <row r="101" spans="2:13" x14ac:dyDescent="0.25">
      <c r="B101" s="145" t="s">
        <v>153</v>
      </c>
      <c r="C101" s="146">
        <v>185240</v>
      </c>
      <c r="D101" s="147">
        <v>-0.15720700841246082</v>
      </c>
      <c r="E101" s="146">
        <v>354</v>
      </c>
      <c r="F101" s="147">
        <f t="shared" si="16"/>
        <v>-0.99808896566616279</v>
      </c>
      <c r="G101" s="146">
        <v>32342</v>
      </c>
      <c r="H101" s="147">
        <f t="shared" si="17"/>
        <v>90.361581920903959</v>
      </c>
      <c r="I101" s="146">
        <v>169419</v>
      </c>
      <c r="J101" s="147">
        <f t="shared" si="17"/>
        <v>4.2383587904273083</v>
      </c>
      <c r="K101" s="146">
        <v>187775</v>
      </c>
      <c r="L101" s="147">
        <f t="shared" si="18"/>
        <v>0.10834676157927969</v>
      </c>
      <c r="M101" s="147">
        <f t="shared" si="19"/>
        <v>1.3684949255020618E-2</v>
      </c>
    </row>
    <row r="102" spans="2:13" x14ac:dyDescent="0.25">
      <c r="B102" s="145" t="s">
        <v>155</v>
      </c>
      <c r="C102" s="146">
        <v>191927</v>
      </c>
      <c r="D102" s="147">
        <v>-8.8791192096055127E-2</v>
      </c>
      <c r="E102" s="146">
        <v>1784</v>
      </c>
      <c r="F102" s="147">
        <f t="shared" si="16"/>
        <v>-0.990704799220537</v>
      </c>
      <c r="G102" s="146">
        <v>48742</v>
      </c>
      <c r="H102" s="147">
        <f t="shared" si="17"/>
        <v>26.321748878923767</v>
      </c>
      <c r="I102" s="146">
        <v>166594</v>
      </c>
      <c r="J102" s="147">
        <f t="shared" si="17"/>
        <v>2.4178737023511552</v>
      </c>
      <c r="K102" s="146">
        <v>181428</v>
      </c>
      <c r="L102" s="147">
        <f t="shared" si="18"/>
        <v>8.9042822670684529E-2</v>
      </c>
      <c r="M102" s="147">
        <f t="shared" si="19"/>
        <v>-5.4703090237434027E-2</v>
      </c>
    </row>
    <row r="103" spans="2:13" x14ac:dyDescent="0.25">
      <c r="B103" s="145" t="s">
        <v>157</v>
      </c>
      <c r="C103" s="146">
        <v>228102</v>
      </c>
      <c r="D103" s="147">
        <v>-7.1952544276141506E-2</v>
      </c>
      <c r="E103" s="146">
        <v>31310</v>
      </c>
      <c r="F103" s="147">
        <f t="shared" si="16"/>
        <v>-0.86273684579705567</v>
      </c>
      <c r="G103" s="146">
        <v>84801</v>
      </c>
      <c r="H103" s="147">
        <f t="shared" si="17"/>
        <v>1.7084318109230279</v>
      </c>
      <c r="I103" s="146">
        <v>201533</v>
      </c>
      <c r="J103" s="147">
        <f t="shared" si="17"/>
        <v>1.3765403709861914</v>
      </c>
      <c r="K103" s="146">
        <v>221477</v>
      </c>
      <c r="L103" s="147">
        <f t="shared" si="18"/>
        <v>9.8961460405988078E-2</v>
      </c>
      <c r="M103" s="147">
        <f t="shared" si="19"/>
        <v>-2.9044024164628146E-2</v>
      </c>
    </row>
    <row r="104" spans="2:13" x14ac:dyDescent="0.25">
      <c r="B104" s="145" t="s">
        <v>159</v>
      </c>
      <c r="C104" s="146">
        <v>221732</v>
      </c>
      <c r="D104" s="147">
        <v>-0.1147221578976787</v>
      </c>
      <c r="E104" s="146">
        <v>45911</v>
      </c>
      <c r="F104" s="147">
        <f t="shared" si="16"/>
        <v>-0.79294373387693251</v>
      </c>
      <c r="G104" s="146">
        <v>108633</v>
      </c>
      <c r="H104" s="147">
        <f t="shared" si="17"/>
        <v>1.3661649713576267</v>
      </c>
      <c r="I104" s="146">
        <v>193844</v>
      </c>
      <c r="J104" s="147">
        <f t="shared" si="17"/>
        <v>0.78439332431213349</v>
      </c>
      <c r="K104" s="146">
        <v>214604</v>
      </c>
      <c r="L104" s="147">
        <f t="shared" si="18"/>
        <v>0.10709642805554975</v>
      </c>
      <c r="M104" s="147">
        <f t="shared" si="19"/>
        <v>-3.2146916096909783E-2</v>
      </c>
    </row>
    <row r="105" spans="2:13" x14ac:dyDescent="0.25">
      <c r="B105" s="145" t="s">
        <v>161</v>
      </c>
      <c r="C105" s="146">
        <v>206935</v>
      </c>
      <c r="D105" s="147">
        <v>-0.11846897697501546</v>
      </c>
      <c r="E105" s="146">
        <v>12947</v>
      </c>
      <c r="F105" s="147">
        <f t="shared" si="16"/>
        <v>-0.93743446009616549</v>
      </c>
      <c r="G105" s="146">
        <v>117656</v>
      </c>
      <c r="H105" s="147">
        <f t="shared" si="17"/>
        <v>8.0875106202209004</v>
      </c>
      <c r="I105" s="146">
        <v>178321</v>
      </c>
      <c r="J105" s="147">
        <f t="shared" si="17"/>
        <v>0.51561331338818239</v>
      </c>
      <c r="K105" s="146">
        <v>204757</v>
      </c>
      <c r="L105" s="147">
        <f t="shared" si="18"/>
        <v>0.14824950510596069</v>
      </c>
      <c r="M105" s="147">
        <f t="shared" si="19"/>
        <v>-1.0525044095972214E-2</v>
      </c>
    </row>
    <row r="106" spans="2:13" x14ac:dyDescent="0.25">
      <c r="B106" s="145" t="s">
        <v>163</v>
      </c>
      <c r="C106" s="146">
        <v>259754</v>
      </c>
      <c r="D106" s="147">
        <v>-9.9817367105979105E-2</v>
      </c>
      <c r="E106" s="146">
        <v>18376</v>
      </c>
      <c r="F106" s="147">
        <f t="shared" si="16"/>
        <v>-0.9292561423500697</v>
      </c>
      <c r="G106" s="146">
        <v>202693</v>
      </c>
      <c r="H106" s="147">
        <f t="shared" si="17"/>
        <v>10.030311275576839</v>
      </c>
      <c r="I106" s="146">
        <v>240385</v>
      </c>
      <c r="J106" s="147">
        <f t="shared" si="17"/>
        <v>0.18595610109870586</v>
      </c>
      <c r="K106" s="146">
        <v>272475</v>
      </c>
      <c r="L106" s="147">
        <f>IFERROR(K106/I106-1,"-")</f>
        <v>0.13349418640930177</v>
      </c>
      <c r="M106" s="147">
        <f t="shared" si="19"/>
        <v>4.8973259314582185E-2</v>
      </c>
    </row>
    <row r="107" spans="2:13" x14ac:dyDescent="0.25">
      <c r="B107" s="145" t="s">
        <v>165</v>
      </c>
      <c r="C107" s="146">
        <v>273632</v>
      </c>
      <c r="D107" s="147">
        <v>2.0927308477257656E-2</v>
      </c>
      <c r="E107" s="146">
        <v>28217</v>
      </c>
      <c r="F107" s="147">
        <f t="shared" si="16"/>
        <v>-0.89687975090632677</v>
      </c>
      <c r="G107" s="146">
        <v>202352</v>
      </c>
      <c r="H107" s="147">
        <f t="shared" si="17"/>
        <v>6.1712797249884819</v>
      </c>
      <c r="I107" s="146">
        <v>237524</v>
      </c>
      <c r="J107" s="147">
        <f t="shared" si="17"/>
        <v>0.17381592472523133</v>
      </c>
      <c r="K107" s="146">
        <v>268685</v>
      </c>
      <c r="L107" s="147">
        <f>IFERROR(K107/I107-1,"-")</f>
        <v>0.131190953335242</v>
      </c>
      <c r="M107" s="147">
        <f t="shared" si="19"/>
        <v>-1.8079025844930374E-2</v>
      </c>
    </row>
    <row r="108" spans="2:13" x14ac:dyDescent="0.25">
      <c r="B108" s="145" t="s">
        <v>167</v>
      </c>
      <c r="C108" s="146">
        <v>264308</v>
      </c>
      <c r="D108" s="147">
        <v>-3.7854878106491685E-2</v>
      </c>
      <c r="E108" s="146">
        <v>39813</v>
      </c>
      <c r="F108" s="147">
        <f t="shared" si="16"/>
        <v>-0.84936891808042136</v>
      </c>
      <c r="G108" s="146">
        <v>196809</v>
      </c>
      <c r="H108" s="147">
        <f t="shared" si="17"/>
        <v>3.9433350915530108</v>
      </c>
      <c r="I108" s="146">
        <v>258328</v>
      </c>
      <c r="J108" s="147">
        <f t="shared" si="17"/>
        <v>0.3125822497954871</v>
      </c>
      <c r="K108" s="146"/>
      <c r="L108" s="147"/>
      <c r="M108" s="147"/>
    </row>
    <row r="109" spans="2:13" ht="15.75" x14ac:dyDescent="0.25">
      <c r="B109" s="148" t="s">
        <v>127</v>
      </c>
      <c r="C109" s="149">
        <v>2876452</v>
      </c>
      <c r="D109" s="150">
        <v>-6.9196440850677665E-2</v>
      </c>
      <c r="E109" s="149">
        <v>808957</v>
      </c>
      <c r="F109" s="150">
        <f t="shared" si="16"/>
        <v>-0.71876568772918858</v>
      </c>
      <c r="G109" s="149">
        <v>1075610</v>
      </c>
      <c r="H109" s="150">
        <f t="shared" si="17"/>
        <v>0.32962567849712654</v>
      </c>
      <c r="I109" s="149">
        <v>2439822</v>
      </c>
      <c r="J109" s="150">
        <f t="shared" si="17"/>
        <v>1.268314723738158</v>
      </c>
      <c r="K109" s="149">
        <v>2524803</v>
      </c>
      <c r="L109" s="150">
        <v>0.15737334138897463</v>
      </c>
      <c r="M109" s="150">
        <v>-3.3436518048009622E-2</v>
      </c>
    </row>
    <row r="110" spans="2:13" ht="6" customHeight="1" x14ac:dyDescent="0.25"/>
    <row r="111" spans="2:13" x14ac:dyDescent="0.25">
      <c r="B111" s="49" t="s">
        <v>300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5" t="s">
        <v>305</v>
      </c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53" t="str">
        <f>C116</f>
        <v>Reino Unido</v>
      </c>
      <c r="C116" s="327" t="s">
        <v>188</v>
      </c>
      <c r="D116" s="328"/>
      <c r="E116" s="328"/>
      <c r="F116" s="328"/>
      <c r="G116" s="328"/>
      <c r="H116" s="328"/>
      <c r="I116" s="328"/>
      <c r="J116" s="328"/>
      <c r="K116" s="328"/>
      <c r="L116" s="328"/>
      <c r="M116" s="329"/>
    </row>
    <row r="117" spans="1:14" ht="22.5" thickTop="1" thickBot="1" x14ac:dyDescent="0.3">
      <c r="B117" s="13"/>
      <c r="C117" s="334">
        <f>2019</f>
        <v>2019</v>
      </c>
      <c r="D117" s="333"/>
      <c r="E117" s="330">
        <v>2020</v>
      </c>
      <c r="F117" s="333"/>
      <c r="G117" s="330">
        <v>2021</v>
      </c>
      <c r="H117" s="333"/>
      <c r="I117" s="330">
        <v>2022</v>
      </c>
      <c r="J117" s="333"/>
      <c r="K117" s="330">
        <v>2023</v>
      </c>
      <c r="L117" s="331"/>
      <c r="M117" s="332"/>
    </row>
    <row r="118" spans="1:14" ht="16.5" thickTop="1" thickBot="1" x14ac:dyDescent="0.3">
      <c r="B118" s="16"/>
      <c r="C118" s="141" t="s">
        <v>141</v>
      </c>
      <c r="D118" s="142" t="str">
        <f>CONCATENATE("var ",RIGHT(2019,2),"/",RIGHT(2018,2))</f>
        <v>var 19/18</v>
      </c>
      <c r="E118" s="143" t="s">
        <v>141</v>
      </c>
      <c r="F118" s="142" t="str">
        <f>CONCATENATE("var ",RIGHT(E117,2),"/",RIGHT(E117-1,2))</f>
        <v>var 20/19</v>
      </c>
      <c r="G118" s="143" t="s">
        <v>141</v>
      </c>
      <c r="H118" s="142" t="str">
        <f>CONCATENATE("var ",RIGHT(G117,2),"/",RIGHT(G117-1,2))</f>
        <v>var 21/20</v>
      </c>
      <c r="I118" s="143" t="s">
        <v>141</v>
      </c>
      <c r="J118" s="142" t="str">
        <f>CONCATENATE("var ",RIGHT(I117,2),"/",RIGHT(I117-1,2))</f>
        <v>var 22/21</v>
      </c>
      <c r="K118" s="143" t="s">
        <v>141</v>
      </c>
      <c r="L118" s="142" t="str">
        <f>CONCATENATE("var ",RIGHT(K117,2),"/",RIGHT(K117-1,2))</f>
        <v>var 23/22</v>
      </c>
      <c r="M118" s="142" t="str">
        <f>CONCATENATE("var ",RIGHT(K117,2),"/",RIGHT(2019,2))</f>
        <v>var 23/19</v>
      </c>
    </row>
    <row r="119" spans="1:14" x14ac:dyDescent="0.25">
      <c r="B119" s="145" t="s">
        <v>145</v>
      </c>
      <c r="C119" s="146">
        <v>37749</v>
      </c>
      <c r="D119" s="147">
        <v>-7.3803273057388874E-2</v>
      </c>
      <c r="E119" s="146">
        <v>41043</v>
      </c>
      <c r="F119" s="147">
        <f t="shared" ref="F119:F131" si="20">IFERROR(E119/C119-1,"-")</f>
        <v>8.7260589684494905E-2</v>
      </c>
      <c r="G119" s="146">
        <v>1045</v>
      </c>
      <c r="H119" s="147">
        <f t="shared" ref="H119:J131" si="21">IFERROR(G119/E119-1,"-")</f>
        <v>-0.974538898228687</v>
      </c>
      <c r="I119" s="146">
        <v>22837</v>
      </c>
      <c r="J119" s="147">
        <f t="shared" si="21"/>
        <v>20.853588516746413</v>
      </c>
      <c r="K119" s="146">
        <v>42592</v>
      </c>
      <c r="L119" s="147">
        <f t="shared" ref="L119:L127" si="22">IFERROR(K119/I119-1,"-")</f>
        <v>0.86504356964575035</v>
      </c>
      <c r="M119" s="147">
        <f>K119/C119-1</f>
        <v>0.12829478926594073</v>
      </c>
    </row>
    <row r="120" spans="1:14" x14ac:dyDescent="0.25">
      <c r="B120" s="145" t="s">
        <v>147</v>
      </c>
      <c r="C120" s="146">
        <v>40517</v>
      </c>
      <c r="D120" s="147">
        <v>-1.7769696969696991E-2</v>
      </c>
      <c r="E120" s="146">
        <v>45771</v>
      </c>
      <c r="F120" s="147">
        <f t="shared" si="20"/>
        <v>0.12967396401510478</v>
      </c>
      <c r="G120" s="146">
        <v>628</v>
      </c>
      <c r="H120" s="147">
        <f t="shared" si="21"/>
        <v>-0.98627952196805835</v>
      </c>
      <c r="I120" s="146">
        <v>36016</v>
      </c>
      <c r="J120" s="147">
        <f t="shared" si="21"/>
        <v>56.35031847133758</v>
      </c>
      <c r="K120" s="146">
        <v>47739</v>
      </c>
      <c r="L120" s="147">
        <f t="shared" si="22"/>
        <v>0.32549422478898271</v>
      </c>
      <c r="M120" s="147">
        <f>IFERROR(K120/C120-1,"-")</f>
        <v>0.17824616827504514</v>
      </c>
    </row>
    <row r="121" spans="1:14" x14ac:dyDescent="0.25">
      <c r="B121" s="145" t="s">
        <v>149</v>
      </c>
      <c r="C121" s="146">
        <v>49187</v>
      </c>
      <c r="D121" s="147">
        <v>-7.920551125088926E-2</v>
      </c>
      <c r="E121" s="146">
        <v>21963</v>
      </c>
      <c r="F121" s="147">
        <f t="shared" si="20"/>
        <v>-0.55347957793725988</v>
      </c>
      <c r="G121" s="146">
        <v>736</v>
      </c>
      <c r="H121" s="147">
        <f t="shared" si="21"/>
        <v>-0.96648909529663529</v>
      </c>
      <c r="I121" s="146">
        <v>45971</v>
      </c>
      <c r="J121" s="147">
        <f t="shared" si="21"/>
        <v>61.460597826086953</v>
      </c>
      <c r="K121" s="146">
        <v>53360</v>
      </c>
      <c r="L121" s="147">
        <f t="shared" si="22"/>
        <v>0.16073176567836245</v>
      </c>
      <c r="M121" s="147">
        <f t="shared" ref="M121:M129" si="23">IFERROR(K121/C121-1,"-")</f>
        <v>8.4839490109175131E-2</v>
      </c>
    </row>
    <row r="122" spans="1:14" x14ac:dyDescent="0.25">
      <c r="B122" s="145" t="s">
        <v>151</v>
      </c>
      <c r="C122" s="146">
        <v>55621</v>
      </c>
      <c r="D122" s="147">
        <v>-6.5067572110535821E-2</v>
      </c>
      <c r="E122" s="146">
        <v>0</v>
      </c>
      <c r="F122" s="147">
        <f t="shared" si="20"/>
        <v>-1</v>
      </c>
      <c r="G122" s="146">
        <v>758</v>
      </c>
      <c r="H122" s="147" t="str">
        <f t="shared" si="21"/>
        <v>-</v>
      </c>
      <c r="I122" s="146">
        <v>49608</v>
      </c>
      <c r="J122" s="147">
        <f t="shared" si="21"/>
        <v>64.445910290237464</v>
      </c>
      <c r="K122" s="146">
        <v>54205</v>
      </c>
      <c r="L122" s="147">
        <f t="shared" si="22"/>
        <v>9.2666505402354549E-2</v>
      </c>
      <c r="M122" s="147">
        <f t="shared" si="23"/>
        <v>-2.5458010463673797E-2</v>
      </c>
    </row>
    <row r="123" spans="1:14" x14ac:dyDescent="0.25">
      <c r="B123" s="145" t="s">
        <v>153</v>
      </c>
      <c r="C123" s="146">
        <v>58464</v>
      </c>
      <c r="D123" s="147">
        <v>-0.17162815081400451</v>
      </c>
      <c r="E123" s="146">
        <v>33</v>
      </c>
      <c r="F123" s="147">
        <f t="shared" si="20"/>
        <v>-0.99943555008210183</v>
      </c>
      <c r="G123" s="146">
        <v>786</v>
      </c>
      <c r="H123" s="147">
        <f t="shared" si="21"/>
        <v>22.818181818181817</v>
      </c>
      <c r="I123" s="146">
        <v>55439</v>
      </c>
      <c r="J123" s="147">
        <f t="shared" si="21"/>
        <v>69.533078880407118</v>
      </c>
      <c r="K123" s="146">
        <v>60780</v>
      </c>
      <c r="L123" s="147">
        <f t="shared" si="22"/>
        <v>9.6340121575064552E-2</v>
      </c>
      <c r="M123" s="147">
        <f t="shared" si="23"/>
        <v>3.9614121510673339E-2</v>
      </c>
    </row>
    <row r="124" spans="1:14" x14ac:dyDescent="0.25">
      <c r="B124" s="145" t="s">
        <v>155</v>
      </c>
      <c r="C124" s="146">
        <v>64694</v>
      </c>
      <c r="D124" s="147">
        <v>-0.10749662003697269</v>
      </c>
      <c r="E124" s="146">
        <v>61</v>
      </c>
      <c r="F124" s="147">
        <f t="shared" si="20"/>
        <v>-0.99905709957646771</v>
      </c>
      <c r="G124" s="146">
        <v>1645</v>
      </c>
      <c r="H124" s="147">
        <f t="shared" si="21"/>
        <v>25.967213114754099</v>
      </c>
      <c r="I124" s="146">
        <v>55531</v>
      </c>
      <c r="J124" s="147">
        <f t="shared" si="21"/>
        <v>32.757446808510636</v>
      </c>
      <c r="K124" s="146">
        <v>64813</v>
      </c>
      <c r="L124" s="147">
        <f t="shared" si="22"/>
        <v>0.16714988024706923</v>
      </c>
      <c r="M124" s="147">
        <f t="shared" si="23"/>
        <v>1.8394286950875749E-3</v>
      </c>
    </row>
    <row r="125" spans="1:14" x14ac:dyDescent="0.25">
      <c r="B125" s="145" t="s">
        <v>157</v>
      </c>
      <c r="C125" s="146">
        <v>69158</v>
      </c>
      <c r="D125" s="147">
        <v>-6.8692010396046221E-2</v>
      </c>
      <c r="E125" s="146">
        <v>6204</v>
      </c>
      <c r="F125" s="147">
        <f t="shared" si="20"/>
        <v>-0.91029237398421003</v>
      </c>
      <c r="G125" s="146">
        <v>7462</v>
      </c>
      <c r="H125" s="147">
        <f t="shared" si="21"/>
        <v>0.20277240490006454</v>
      </c>
      <c r="I125" s="146">
        <v>60049</v>
      </c>
      <c r="J125" s="147">
        <f t="shared" si="21"/>
        <v>7.0473063521844015</v>
      </c>
      <c r="K125" s="146">
        <v>68798</v>
      </c>
      <c r="L125" s="147">
        <f t="shared" si="22"/>
        <v>0.14569768022781404</v>
      </c>
      <c r="M125" s="147">
        <f t="shared" si="23"/>
        <v>-5.2054715289626685E-3</v>
      </c>
    </row>
    <row r="126" spans="1:14" x14ac:dyDescent="0.25">
      <c r="B126" s="145" t="s">
        <v>159</v>
      </c>
      <c r="C126" s="146">
        <v>72033</v>
      </c>
      <c r="D126" s="147">
        <v>-0.10480202818581763</v>
      </c>
      <c r="E126" s="146">
        <v>7077</v>
      </c>
      <c r="F126" s="147">
        <f t="shared" si="20"/>
        <v>-0.90175336304193909</v>
      </c>
      <c r="G126" s="146">
        <v>18094</v>
      </c>
      <c r="H126" s="147">
        <f t="shared" si="21"/>
        <v>1.5567330789882718</v>
      </c>
      <c r="I126" s="146">
        <v>57493</v>
      </c>
      <c r="J126" s="147">
        <f t="shared" si="21"/>
        <v>2.1774621421465681</v>
      </c>
      <c r="K126" s="146">
        <v>72184</v>
      </c>
      <c r="L126" s="147">
        <f t="shared" si="22"/>
        <v>0.2555267597794515</v>
      </c>
      <c r="M126" s="147">
        <f t="shared" si="23"/>
        <v>2.0962614357309395E-3</v>
      </c>
    </row>
    <row r="127" spans="1:14" x14ac:dyDescent="0.25">
      <c r="B127" s="145" t="s">
        <v>161</v>
      </c>
      <c r="C127" s="146">
        <v>68443</v>
      </c>
      <c r="D127" s="147">
        <v>-7.8977823231779487E-2</v>
      </c>
      <c r="E127" s="146">
        <v>2353</v>
      </c>
      <c r="F127" s="147">
        <f t="shared" si="20"/>
        <v>-0.96562102771649405</v>
      </c>
      <c r="G127" s="146">
        <v>22841</v>
      </c>
      <c r="H127" s="147">
        <f t="shared" si="21"/>
        <v>8.7071823204419889</v>
      </c>
      <c r="I127" s="146">
        <v>57284</v>
      </c>
      <c r="J127" s="147">
        <f t="shared" si="21"/>
        <v>1.5079462370299024</v>
      </c>
      <c r="K127" s="146">
        <v>66742</v>
      </c>
      <c r="L127" s="147">
        <f t="shared" si="22"/>
        <v>0.1651071852524264</v>
      </c>
      <c r="M127" s="147">
        <f t="shared" si="23"/>
        <v>-2.4852797218123057E-2</v>
      </c>
    </row>
    <row r="128" spans="1:14" x14ac:dyDescent="0.25">
      <c r="A128" s="144"/>
      <c r="B128" s="145" t="s">
        <v>163</v>
      </c>
      <c r="C128" s="146">
        <v>58143</v>
      </c>
      <c r="D128" s="147">
        <v>-9.6344533896987938E-2</v>
      </c>
      <c r="E128" s="146">
        <v>3026</v>
      </c>
      <c r="F128" s="147">
        <f t="shared" si="20"/>
        <v>-0.94795590182825107</v>
      </c>
      <c r="G128" s="146">
        <v>39205</v>
      </c>
      <c r="H128" s="147">
        <f t="shared" si="21"/>
        <v>11.956047587574355</v>
      </c>
      <c r="I128" s="146">
        <v>58355</v>
      </c>
      <c r="J128" s="147">
        <f t="shared" si="21"/>
        <v>0.48845810483356722</v>
      </c>
      <c r="K128" s="146">
        <v>69407</v>
      </c>
      <c r="L128" s="147">
        <f>IFERROR(K128/I128-1,"-")</f>
        <v>0.18939251135292601</v>
      </c>
      <c r="M128" s="147">
        <f t="shared" si="23"/>
        <v>0.1937292537364772</v>
      </c>
    </row>
    <row r="129" spans="2:14" x14ac:dyDescent="0.25">
      <c r="B129" s="145" t="s">
        <v>165</v>
      </c>
      <c r="C129" s="146">
        <v>43687</v>
      </c>
      <c r="D129" s="147">
        <v>0.10521655535316743</v>
      </c>
      <c r="E129" s="146">
        <v>4096</v>
      </c>
      <c r="F129" s="147">
        <f t="shared" si="20"/>
        <v>-0.90624213152654109</v>
      </c>
      <c r="G129" s="146">
        <v>32230</v>
      </c>
      <c r="H129" s="147">
        <f t="shared" si="21"/>
        <v>6.86865234375</v>
      </c>
      <c r="I129" s="146">
        <v>40827</v>
      </c>
      <c r="J129" s="147">
        <f t="shared" si="21"/>
        <v>0.26673906298479677</v>
      </c>
      <c r="K129" s="146">
        <v>52176</v>
      </c>
      <c r="L129" s="147">
        <f>IFERROR(K129/I129-1,"-")</f>
        <v>0.27797780880299805</v>
      </c>
      <c r="M129" s="147">
        <f t="shared" si="23"/>
        <v>0.19431409801542787</v>
      </c>
    </row>
    <row r="130" spans="2:14" x14ac:dyDescent="0.25">
      <c r="B130" s="145" t="s">
        <v>167</v>
      </c>
      <c r="C130" s="146">
        <v>44406</v>
      </c>
      <c r="D130" s="147">
        <v>6.8530728138986419E-2</v>
      </c>
      <c r="E130" s="146">
        <v>7076</v>
      </c>
      <c r="F130" s="147">
        <f t="shared" si="20"/>
        <v>-0.84065216412196553</v>
      </c>
      <c r="G130" s="146">
        <v>23948</v>
      </c>
      <c r="H130" s="147">
        <f t="shared" si="21"/>
        <v>2.3843979649519502</v>
      </c>
      <c r="I130" s="146">
        <v>47976</v>
      </c>
      <c r="J130" s="147">
        <f t="shared" si="21"/>
        <v>1.0033405712376817</v>
      </c>
      <c r="K130" s="146"/>
      <c r="L130" s="147"/>
      <c r="M130" s="147"/>
    </row>
    <row r="131" spans="2:14" ht="15.75" x14ac:dyDescent="0.25">
      <c r="B131" s="148" t="s">
        <v>127</v>
      </c>
      <c r="C131" s="149">
        <v>662102</v>
      </c>
      <c r="D131" s="150">
        <v>-7.0662296738695618E-2</v>
      </c>
      <c r="E131" s="149">
        <v>138718</v>
      </c>
      <c r="F131" s="150">
        <f t="shared" si="20"/>
        <v>-0.79048847458548677</v>
      </c>
      <c r="G131" s="149">
        <v>149378</v>
      </c>
      <c r="H131" s="150">
        <f t="shared" si="21"/>
        <v>7.6846551997577839E-2</v>
      </c>
      <c r="I131" s="149">
        <v>587386</v>
      </c>
      <c r="J131" s="150">
        <f t="shared" si="21"/>
        <v>2.9322122400889019</v>
      </c>
      <c r="K131" s="149">
        <v>652796</v>
      </c>
      <c r="L131" s="150">
        <v>0.21020374112456208</v>
      </c>
      <c r="M131" s="150">
        <v>5.6824068797596272E-2</v>
      </c>
    </row>
    <row r="132" spans="2:14" ht="6" customHeight="1" x14ac:dyDescent="0.25"/>
    <row r="133" spans="2:14" x14ac:dyDescent="0.25">
      <c r="B133" s="49" t="s">
        <v>300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4"/>
      <c r="K134" s="144"/>
      <c r="L134" s="154"/>
    </row>
    <row r="136" spans="2:14" ht="48.75" customHeight="1" thickBot="1" x14ac:dyDescent="0.3">
      <c r="B136" s="315" t="s">
        <v>306</v>
      </c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53" t="str">
        <f>C138</f>
        <v>Alemania</v>
      </c>
      <c r="C138" s="327" t="s">
        <v>192</v>
      </c>
      <c r="D138" s="328"/>
      <c r="E138" s="328"/>
      <c r="F138" s="328"/>
      <c r="G138" s="328"/>
      <c r="H138" s="328"/>
      <c r="I138" s="328"/>
      <c r="J138" s="328"/>
      <c r="K138" s="328"/>
      <c r="L138" s="328"/>
      <c r="M138" s="329"/>
    </row>
    <row r="139" spans="2:14" ht="22.5" thickTop="1" thickBot="1" x14ac:dyDescent="0.3">
      <c r="B139" s="13"/>
      <c r="C139" s="334">
        <f>2019</f>
        <v>2019</v>
      </c>
      <c r="D139" s="333"/>
      <c r="E139" s="330">
        <v>2020</v>
      </c>
      <c r="F139" s="333"/>
      <c r="G139" s="330">
        <v>2021</v>
      </c>
      <c r="H139" s="333"/>
      <c r="I139" s="330">
        <v>2022</v>
      </c>
      <c r="J139" s="333"/>
      <c r="K139" s="330">
        <v>2023</v>
      </c>
      <c r="L139" s="331"/>
      <c r="M139" s="332"/>
    </row>
    <row r="140" spans="2:14" ht="16.5" thickTop="1" thickBot="1" x14ac:dyDescent="0.3">
      <c r="B140" s="16"/>
      <c r="C140" s="141" t="s">
        <v>141</v>
      </c>
      <c r="D140" s="142" t="str">
        <f>CONCATENATE("var ",RIGHT(2019,2),"/",RIGHT(2018,2))</f>
        <v>var 19/18</v>
      </c>
      <c r="E140" s="143" t="s">
        <v>141</v>
      </c>
      <c r="F140" s="142" t="str">
        <f>CONCATENATE("var ",RIGHT(E139,2),"/",RIGHT(E139-1,2))</f>
        <v>var 20/19</v>
      </c>
      <c r="G140" s="143" t="s">
        <v>141</v>
      </c>
      <c r="H140" s="142" t="str">
        <f>CONCATENATE("var ",RIGHT(G139,2),"/",RIGHT(G139-1,2))</f>
        <v>var 21/20</v>
      </c>
      <c r="I140" s="143" t="s">
        <v>141</v>
      </c>
      <c r="J140" s="142" t="str">
        <f>CONCATENATE("var ",RIGHT(I139,2),"/",RIGHT(I139-1,2))</f>
        <v>var 22/21</v>
      </c>
      <c r="K140" s="143" t="s">
        <v>141</v>
      </c>
      <c r="L140" s="142" t="str">
        <f>CONCATENATE("var ",RIGHT(K139,2),"/",RIGHT(K139-1,2))</f>
        <v>var 23/22</v>
      </c>
      <c r="M140" s="142" t="str">
        <f>CONCATENATE("var ",RIGHT(K139,2),"/",RIGHT(2019,2))</f>
        <v>var 23/19</v>
      </c>
    </row>
    <row r="141" spans="2:14" x14ac:dyDescent="0.25">
      <c r="B141" s="145" t="s">
        <v>145</v>
      </c>
      <c r="C141" s="146">
        <v>51082</v>
      </c>
      <c r="D141" s="147">
        <v>-7.4869603013619224E-2</v>
      </c>
      <c r="E141" s="146">
        <v>45875</v>
      </c>
      <c r="F141" s="147">
        <f t="shared" ref="F141:F153" si="24">IFERROR(E141/C141-1,"-")</f>
        <v>-0.10193414510003529</v>
      </c>
      <c r="G141" s="146">
        <v>5765</v>
      </c>
      <c r="H141" s="147">
        <f t="shared" ref="H141:J153" si="25">IFERROR(G141/E141-1,"-")</f>
        <v>-0.87433242506811992</v>
      </c>
      <c r="I141" s="146">
        <v>30290</v>
      </c>
      <c r="J141" s="147">
        <f t="shared" si="25"/>
        <v>4.2541196877710323</v>
      </c>
      <c r="K141" s="146">
        <v>44520</v>
      </c>
      <c r="L141" s="147">
        <f>IFERROR(K141/I141-1,"-")</f>
        <v>0.46979201056454278</v>
      </c>
      <c r="M141" s="147">
        <f>K141/C141-1</f>
        <v>-0.12846012293958731</v>
      </c>
    </row>
    <row r="142" spans="2:14" x14ac:dyDescent="0.25">
      <c r="B142" s="145" t="s">
        <v>147</v>
      </c>
      <c r="C142" s="146">
        <v>44654</v>
      </c>
      <c r="D142" s="147">
        <v>-0.12100155508749832</v>
      </c>
      <c r="E142" s="146">
        <v>45664</v>
      </c>
      <c r="F142" s="147">
        <f t="shared" si="24"/>
        <v>2.2618354458727064E-2</v>
      </c>
      <c r="G142" s="146">
        <v>2898</v>
      </c>
      <c r="H142" s="147">
        <f t="shared" si="25"/>
        <v>-0.93653644008409254</v>
      </c>
      <c r="I142" s="146">
        <v>30808</v>
      </c>
      <c r="J142" s="147">
        <f t="shared" si="25"/>
        <v>9.6307798481711533</v>
      </c>
      <c r="K142" s="146">
        <v>40842</v>
      </c>
      <c r="L142" s="147">
        <f t="shared" ref="L142:L149" si="26">IFERROR(K142/I142-1,"-")</f>
        <v>0.32569462477278632</v>
      </c>
      <c r="M142" s="147">
        <f>IFERROR(K142/C142-1,"-")</f>
        <v>-8.536749227392848E-2</v>
      </c>
    </row>
    <row r="143" spans="2:14" x14ac:dyDescent="0.25">
      <c r="B143" s="145" t="s">
        <v>149</v>
      </c>
      <c r="C143" s="146">
        <v>53182</v>
      </c>
      <c r="D143" s="147">
        <v>-0.10983529726834496</v>
      </c>
      <c r="E143" s="146">
        <v>18858</v>
      </c>
      <c r="F143" s="147">
        <f t="shared" si="24"/>
        <v>-0.64540634049114365</v>
      </c>
      <c r="G143" s="146">
        <v>5583</v>
      </c>
      <c r="H143" s="147">
        <f t="shared" si="25"/>
        <v>-0.70394527521476302</v>
      </c>
      <c r="I143" s="146">
        <v>41330</v>
      </c>
      <c r="J143" s="147">
        <f t="shared" si="25"/>
        <v>6.4028300197026686</v>
      </c>
      <c r="K143" s="146">
        <v>48374</v>
      </c>
      <c r="L143" s="147">
        <f t="shared" si="26"/>
        <v>0.17043309944350349</v>
      </c>
      <c r="M143" s="147">
        <f t="shared" ref="M143:M151" si="27">IFERROR(K143/C143-1,"-")</f>
        <v>-9.0406528524688778E-2</v>
      </c>
    </row>
    <row r="144" spans="2:14" x14ac:dyDescent="0.25">
      <c r="B144" s="145" t="s">
        <v>151</v>
      </c>
      <c r="C144" s="146">
        <v>47296</v>
      </c>
      <c r="D144" s="147">
        <v>-0.12521732697073951</v>
      </c>
      <c r="E144" s="146">
        <v>0</v>
      </c>
      <c r="F144" s="147">
        <f t="shared" si="24"/>
        <v>-1</v>
      </c>
      <c r="G144" s="146">
        <v>4679</v>
      </c>
      <c r="H144" s="147" t="str">
        <f t="shared" si="25"/>
        <v>-</v>
      </c>
      <c r="I144" s="146">
        <v>47019</v>
      </c>
      <c r="J144" s="147">
        <f t="shared" si="25"/>
        <v>9.0489420816413766</v>
      </c>
      <c r="K144" s="146">
        <v>47096</v>
      </c>
      <c r="L144" s="147">
        <f t="shared" si="26"/>
        <v>1.6376358493375154E-3</v>
      </c>
      <c r="M144" s="147">
        <f t="shared" si="27"/>
        <v>-4.2286874154262577E-3</v>
      </c>
    </row>
    <row r="145" spans="1:14" x14ac:dyDescent="0.25">
      <c r="B145" s="145" t="s">
        <v>153</v>
      </c>
      <c r="C145" s="146">
        <v>44068</v>
      </c>
      <c r="D145" s="147">
        <v>-0.2098119026699421</v>
      </c>
      <c r="E145" s="146">
        <v>96</v>
      </c>
      <c r="F145" s="147">
        <f t="shared" si="24"/>
        <v>-0.99782154851592997</v>
      </c>
      <c r="G145" s="146">
        <v>8882</v>
      </c>
      <c r="H145" s="147">
        <f t="shared" si="25"/>
        <v>91.520833333333329</v>
      </c>
      <c r="I145" s="146">
        <v>35452</v>
      </c>
      <c r="J145" s="147">
        <f t="shared" si="25"/>
        <v>2.9914433686106734</v>
      </c>
      <c r="K145" s="146">
        <v>39474</v>
      </c>
      <c r="L145" s="147">
        <f t="shared" si="26"/>
        <v>0.11344917070969207</v>
      </c>
      <c r="M145" s="147">
        <f t="shared" si="27"/>
        <v>-0.10424798039393668</v>
      </c>
    </row>
    <row r="146" spans="1:14" x14ac:dyDescent="0.25">
      <c r="B146" s="145" t="s">
        <v>155</v>
      </c>
      <c r="C146" s="146">
        <v>46964</v>
      </c>
      <c r="D146" s="147">
        <v>-0.12334801762114533</v>
      </c>
      <c r="E146" s="146">
        <v>122</v>
      </c>
      <c r="F146" s="147">
        <f t="shared" si="24"/>
        <v>-0.99740226556511369</v>
      </c>
      <c r="G146" s="146">
        <v>14556</v>
      </c>
      <c r="H146" s="147">
        <f t="shared" si="25"/>
        <v>118.31147540983606</v>
      </c>
      <c r="I146" s="146">
        <v>39234</v>
      </c>
      <c r="J146" s="147">
        <f t="shared" si="25"/>
        <v>1.6953833470733719</v>
      </c>
      <c r="K146" s="146">
        <v>35878</v>
      </c>
      <c r="L146" s="147">
        <f t="shared" si="26"/>
        <v>-8.5538053728908547E-2</v>
      </c>
      <c r="M146" s="147">
        <f t="shared" si="27"/>
        <v>-0.23605314709138914</v>
      </c>
    </row>
    <row r="147" spans="1:14" x14ac:dyDescent="0.25">
      <c r="B147" s="145" t="s">
        <v>157</v>
      </c>
      <c r="C147" s="146">
        <v>45367</v>
      </c>
      <c r="D147" s="147">
        <v>-0.23576975557165236</v>
      </c>
      <c r="E147" s="146">
        <v>11012</v>
      </c>
      <c r="F147" s="147">
        <f t="shared" si="24"/>
        <v>-0.75726849912932304</v>
      </c>
      <c r="G147" s="146">
        <v>23181</v>
      </c>
      <c r="H147" s="147">
        <f t="shared" si="25"/>
        <v>1.1050671994188157</v>
      </c>
      <c r="I147" s="146">
        <v>39349</v>
      </c>
      <c r="J147" s="147">
        <f t="shared" si="25"/>
        <v>0.69746775376385828</v>
      </c>
      <c r="K147" s="146">
        <v>37617</v>
      </c>
      <c r="L147" s="147">
        <f t="shared" si="26"/>
        <v>-4.4016366362550463E-2</v>
      </c>
      <c r="M147" s="147">
        <f t="shared" si="27"/>
        <v>-0.17082901668613748</v>
      </c>
    </row>
    <row r="148" spans="1:14" x14ac:dyDescent="0.25">
      <c r="B148" s="145" t="s">
        <v>159</v>
      </c>
      <c r="C148" s="146">
        <v>43828</v>
      </c>
      <c r="D148" s="147">
        <v>-0.24447509050163763</v>
      </c>
      <c r="E148" s="146">
        <v>15534</v>
      </c>
      <c r="F148" s="147">
        <f t="shared" si="24"/>
        <v>-0.64556904262115544</v>
      </c>
      <c r="G148" s="146">
        <v>25131</v>
      </c>
      <c r="H148" s="147">
        <f t="shared" si="25"/>
        <v>0.61780610274237158</v>
      </c>
      <c r="I148" s="146">
        <v>39614</v>
      </c>
      <c r="J148" s="147">
        <f t="shared" si="25"/>
        <v>0.57630018702001506</v>
      </c>
      <c r="K148" s="146">
        <v>38348</v>
      </c>
      <c r="L148" s="147">
        <f t="shared" si="26"/>
        <v>-3.1958398545968603E-2</v>
      </c>
      <c r="M148" s="147">
        <f t="shared" si="27"/>
        <v>-0.12503422469654102</v>
      </c>
    </row>
    <row r="149" spans="1:14" x14ac:dyDescent="0.25">
      <c r="B149" s="145" t="s">
        <v>161</v>
      </c>
      <c r="C149" s="146">
        <v>49458</v>
      </c>
      <c r="D149" s="147">
        <v>-0.23269776750391735</v>
      </c>
      <c r="E149" s="146">
        <v>1682</v>
      </c>
      <c r="F149" s="147">
        <f t="shared" si="24"/>
        <v>-0.96599134619272919</v>
      </c>
      <c r="G149" s="146">
        <v>34781</v>
      </c>
      <c r="H149" s="147">
        <f t="shared" si="25"/>
        <v>19.678359096313912</v>
      </c>
      <c r="I149" s="146">
        <v>41553</v>
      </c>
      <c r="J149" s="147">
        <f t="shared" si="25"/>
        <v>0.194704005060234</v>
      </c>
      <c r="K149" s="146">
        <v>45515</v>
      </c>
      <c r="L149" s="147">
        <f t="shared" si="26"/>
        <v>9.534810964310636E-2</v>
      </c>
      <c r="M149" s="147">
        <f t="shared" si="27"/>
        <v>-7.9724210441182386E-2</v>
      </c>
    </row>
    <row r="150" spans="1:14" x14ac:dyDescent="0.25">
      <c r="A150" s="144"/>
      <c r="B150" s="145" t="s">
        <v>163</v>
      </c>
      <c r="C150" s="146">
        <v>49391</v>
      </c>
      <c r="D150" s="147">
        <v>-0.23272540856272916</v>
      </c>
      <c r="E150" s="146">
        <v>2986</v>
      </c>
      <c r="F150" s="147">
        <f t="shared" si="24"/>
        <v>-0.93954364155412928</v>
      </c>
      <c r="G150" s="146">
        <v>50667</v>
      </c>
      <c r="H150" s="147">
        <f t="shared" si="25"/>
        <v>15.968184862692564</v>
      </c>
      <c r="I150" s="146">
        <v>46982</v>
      </c>
      <c r="J150" s="147">
        <f t="shared" si="25"/>
        <v>-7.2729784672469266E-2</v>
      </c>
      <c r="K150" s="146">
        <v>51933</v>
      </c>
      <c r="L150" s="147">
        <f>IFERROR(K150/I150-1,"-")</f>
        <v>0.10538078413009244</v>
      </c>
      <c r="M150" s="147">
        <f t="shared" si="27"/>
        <v>5.14668664331559E-2</v>
      </c>
    </row>
    <row r="151" spans="1:14" x14ac:dyDescent="0.25">
      <c r="B151" s="145" t="s">
        <v>165</v>
      </c>
      <c r="C151" s="146">
        <v>51371</v>
      </c>
      <c r="D151" s="147">
        <v>-0.11668414808191618</v>
      </c>
      <c r="E151" s="146">
        <v>10641</v>
      </c>
      <c r="F151" s="147">
        <f t="shared" si="24"/>
        <v>-0.79285978470343188</v>
      </c>
      <c r="G151" s="146">
        <v>51798</v>
      </c>
      <c r="H151" s="147">
        <f t="shared" si="25"/>
        <v>3.8677755850014099</v>
      </c>
      <c r="I151" s="146">
        <v>46672</v>
      </c>
      <c r="J151" s="147">
        <f t="shared" si="25"/>
        <v>-9.8961349859067904E-2</v>
      </c>
      <c r="K151" s="146">
        <v>52243</v>
      </c>
      <c r="L151" s="147">
        <f>IFERROR(K151/I151-1,"-")</f>
        <v>0.11936492972231738</v>
      </c>
      <c r="M151" s="147">
        <f t="shared" si="27"/>
        <v>1.6974557629791054E-2</v>
      </c>
    </row>
    <row r="152" spans="1:14" x14ac:dyDescent="0.25">
      <c r="B152" s="145" t="s">
        <v>167</v>
      </c>
      <c r="C152" s="146">
        <v>47609</v>
      </c>
      <c r="D152" s="147">
        <v>-0.11962350678649358</v>
      </c>
      <c r="E152" s="146">
        <v>12158</v>
      </c>
      <c r="F152" s="147">
        <f t="shared" si="24"/>
        <v>-0.74462811653258831</v>
      </c>
      <c r="G152" s="146">
        <v>41842</v>
      </c>
      <c r="H152" s="147">
        <f t="shared" si="25"/>
        <v>2.4415199868399409</v>
      </c>
      <c r="I152" s="146">
        <v>44254</v>
      </c>
      <c r="J152" s="147">
        <f t="shared" si="25"/>
        <v>5.7645428038812785E-2</v>
      </c>
      <c r="K152" s="146"/>
      <c r="L152" s="147"/>
      <c r="M152" s="147"/>
    </row>
    <row r="153" spans="1:14" ht="15.75" x14ac:dyDescent="0.25">
      <c r="B153" s="148" t="s">
        <v>127</v>
      </c>
      <c r="C153" s="149">
        <v>574270</v>
      </c>
      <c r="D153" s="150">
        <v>-0.16482573570581949</v>
      </c>
      <c r="E153" s="149">
        <v>164634</v>
      </c>
      <c r="F153" s="150">
        <f t="shared" si="24"/>
        <v>-0.71331603601093563</v>
      </c>
      <c r="G153" s="149">
        <v>269763</v>
      </c>
      <c r="H153" s="150">
        <f t="shared" si="25"/>
        <v>0.63856190094391185</v>
      </c>
      <c r="I153" s="149">
        <v>482557</v>
      </c>
      <c r="J153" s="150">
        <f t="shared" si="25"/>
        <v>0.78881833312945071</v>
      </c>
      <c r="K153" s="149">
        <v>481840</v>
      </c>
      <c r="L153" s="150">
        <v>9.9330828217009781E-2</v>
      </c>
      <c r="M153" s="150">
        <v>-8.5104080233774693E-2</v>
      </c>
    </row>
    <row r="154" spans="1:14" ht="6" customHeight="1" x14ac:dyDescent="0.25"/>
    <row r="155" spans="1:14" x14ac:dyDescent="0.25">
      <c r="B155" s="49" t="s">
        <v>300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4"/>
      <c r="L156" s="155"/>
    </row>
    <row r="157" spans="1:14" x14ac:dyDescent="0.25">
      <c r="M157" s="154"/>
    </row>
    <row r="158" spans="1:14" ht="48.75" customHeight="1" thickBot="1" x14ac:dyDescent="0.3">
      <c r="B158" s="315" t="s">
        <v>307</v>
      </c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3" t="str">
        <f>C160</f>
        <v>Francia</v>
      </c>
      <c r="C160" s="327" t="s">
        <v>196</v>
      </c>
      <c r="D160" s="328"/>
      <c r="E160" s="328"/>
      <c r="F160" s="328"/>
      <c r="G160" s="328"/>
      <c r="H160" s="328"/>
      <c r="I160" s="328"/>
      <c r="J160" s="328"/>
      <c r="K160" s="328"/>
      <c r="L160" s="328"/>
      <c r="M160" s="329"/>
    </row>
    <row r="161" spans="2:13" ht="22.5" thickTop="1" thickBot="1" x14ac:dyDescent="0.3">
      <c r="B161" s="13"/>
      <c r="C161" s="334">
        <f>2019</f>
        <v>2019</v>
      </c>
      <c r="D161" s="333"/>
      <c r="E161" s="330">
        <v>2020</v>
      </c>
      <c r="F161" s="333"/>
      <c r="G161" s="330">
        <v>2021</v>
      </c>
      <c r="H161" s="333"/>
      <c r="I161" s="330">
        <v>2022</v>
      </c>
      <c r="J161" s="333"/>
      <c r="K161" s="330">
        <v>2023</v>
      </c>
      <c r="L161" s="331"/>
      <c r="M161" s="332"/>
    </row>
    <row r="162" spans="2:13" ht="16.5" thickTop="1" thickBot="1" x14ac:dyDescent="0.3">
      <c r="B162" s="16"/>
      <c r="C162" s="141" t="s">
        <v>141</v>
      </c>
      <c r="D162" s="142" t="str">
        <f>CONCATENATE("var ",RIGHT(2019,2),"/",RIGHT(2018,2))</f>
        <v>var 19/18</v>
      </c>
      <c r="E162" s="143" t="s">
        <v>141</v>
      </c>
      <c r="F162" s="142" t="str">
        <f>CONCATENATE("var ",RIGHT(E161,2),"/",RIGHT(E161-1,2))</f>
        <v>var 20/19</v>
      </c>
      <c r="G162" s="143" t="s">
        <v>141</v>
      </c>
      <c r="H162" s="142" t="str">
        <f>CONCATENATE("var ",RIGHT(G161,2),"/",RIGHT(G161-1,2))</f>
        <v>var 21/20</v>
      </c>
      <c r="I162" s="143" t="s">
        <v>141</v>
      </c>
      <c r="J162" s="142" t="str">
        <f>CONCATENATE("var ",RIGHT(I161,2),"/",RIGHT(I161-1,2))</f>
        <v>var 22/21</v>
      </c>
      <c r="K162" s="143" t="s">
        <v>141</v>
      </c>
      <c r="L162" s="142" t="str">
        <f>CONCATENATE("var ",RIGHT(K161,2),"/",RIGHT(K161-1,2))</f>
        <v>var 23/22</v>
      </c>
      <c r="M162" s="142" t="str">
        <f>CONCATENATE("var ",RIGHT(K161,2),"/",RIGHT(2019,2))</f>
        <v>var 23/19</v>
      </c>
    </row>
    <row r="163" spans="2:13" x14ac:dyDescent="0.25">
      <c r="B163" s="145" t="s">
        <v>145</v>
      </c>
      <c r="C163" s="146">
        <v>4777</v>
      </c>
      <c r="D163" s="147">
        <v>-5.0864295648718416E-2</v>
      </c>
      <c r="E163" s="146">
        <v>5299</v>
      </c>
      <c r="F163" s="147">
        <f t="shared" ref="F163:F175" si="28">IFERROR(E163/C163-1,"-")</f>
        <v>0.10927360267950603</v>
      </c>
      <c r="G163" s="146">
        <v>1987</v>
      </c>
      <c r="H163" s="147">
        <f t="shared" ref="H163:J175" si="29">IFERROR(G163/E163-1,"-")</f>
        <v>-0.62502358935648239</v>
      </c>
      <c r="I163" s="146">
        <v>4202</v>
      </c>
      <c r="J163" s="147">
        <f t="shared" si="29"/>
        <v>1.1147458480120784</v>
      </c>
      <c r="K163" s="146">
        <v>7223</v>
      </c>
      <c r="L163" s="147">
        <f t="shared" ref="L163:L171" si="30">IFERROR(K163/I163-1,"-")</f>
        <v>0.71894336030461692</v>
      </c>
      <c r="M163" s="147">
        <f>K163/C163-1</f>
        <v>0.51203684320703369</v>
      </c>
    </row>
    <row r="164" spans="2:13" x14ac:dyDescent="0.25">
      <c r="B164" s="145" t="s">
        <v>147</v>
      </c>
      <c r="C164" s="146">
        <v>5938</v>
      </c>
      <c r="D164" s="147">
        <v>-4.7481552775104241E-2</v>
      </c>
      <c r="E164" s="146">
        <v>7150</v>
      </c>
      <c r="F164" s="147">
        <f t="shared" si="28"/>
        <v>0.2041091276524083</v>
      </c>
      <c r="G164" s="146">
        <v>1941</v>
      </c>
      <c r="H164" s="147">
        <f t="shared" si="29"/>
        <v>-0.72853146853146855</v>
      </c>
      <c r="I164" s="146">
        <v>6655</v>
      </c>
      <c r="J164" s="147">
        <f t="shared" si="29"/>
        <v>2.4286450283359091</v>
      </c>
      <c r="K164" s="146">
        <v>9366</v>
      </c>
      <c r="L164" s="147">
        <f t="shared" si="30"/>
        <v>0.40736288504883555</v>
      </c>
      <c r="M164" s="147">
        <f>IFERROR(K164/C164-1,"-")</f>
        <v>0.57729875378915452</v>
      </c>
    </row>
    <row r="165" spans="2:13" x14ac:dyDescent="0.25">
      <c r="B165" s="145" t="s">
        <v>149</v>
      </c>
      <c r="C165" s="146">
        <v>6248</v>
      </c>
      <c r="D165" s="147">
        <v>-0.12247191011235958</v>
      </c>
      <c r="E165" s="146">
        <v>3513</v>
      </c>
      <c r="F165" s="147">
        <f t="shared" si="28"/>
        <v>-0.43774007682458382</v>
      </c>
      <c r="G165" s="146">
        <v>2165</v>
      </c>
      <c r="H165" s="147">
        <f t="shared" si="29"/>
        <v>-0.38371762026757761</v>
      </c>
      <c r="I165" s="146">
        <v>6549</v>
      </c>
      <c r="J165" s="147">
        <f t="shared" si="29"/>
        <v>2.0249422632794456</v>
      </c>
      <c r="K165" s="146">
        <v>7437</v>
      </c>
      <c r="L165" s="147">
        <f t="shared" si="30"/>
        <v>0.13559322033898313</v>
      </c>
      <c r="M165" s="147">
        <f t="shared" ref="M165:M173" si="31">IFERROR(K165/C165-1,"-")</f>
        <v>0.19030089628681179</v>
      </c>
    </row>
    <row r="166" spans="2:13" x14ac:dyDescent="0.25">
      <c r="B166" s="145" t="s">
        <v>151</v>
      </c>
      <c r="C166" s="146">
        <v>8320</v>
      </c>
      <c r="D166" s="147">
        <v>-0.2668311596757138</v>
      </c>
      <c r="E166" s="146">
        <v>0</v>
      </c>
      <c r="F166" s="147">
        <f t="shared" si="28"/>
        <v>-1</v>
      </c>
      <c r="G166" s="146">
        <v>2166</v>
      </c>
      <c r="H166" s="147" t="str">
        <f t="shared" si="29"/>
        <v>-</v>
      </c>
      <c r="I166" s="146">
        <v>9621</v>
      </c>
      <c r="J166" s="147">
        <f t="shared" si="29"/>
        <v>3.4418282548476453</v>
      </c>
      <c r="K166" s="146">
        <v>10688</v>
      </c>
      <c r="L166" s="147">
        <f t="shared" si="30"/>
        <v>0.11090323251221279</v>
      </c>
      <c r="M166" s="147">
        <f t="shared" si="31"/>
        <v>0.28461538461538471</v>
      </c>
    </row>
    <row r="167" spans="2:13" x14ac:dyDescent="0.25">
      <c r="B167" s="145" t="s">
        <v>153</v>
      </c>
      <c r="C167" s="146">
        <v>8140</v>
      </c>
      <c r="D167" s="147">
        <v>-0.18240257131378068</v>
      </c>
      <c r="E167" s="146">
        <v>7</v>
      </c>
      <c r="F167" s="147">
        <f t="shared" si="28"/>
        <v>-0.99914004914004917</v>
      </c>
      <c r="G167" s="146">
        <v>3942</v>
      </c>
      <c r="H167" s="147">
        <f t="shared" si="29"/>
        <v>562.14285714285711</v>
      </c>
      <c r="I167" s="146">
        <v>8766</v>
      </c>
      <c r="J167" s="147">
        <f t="shared" si="29"/>
        <v>1.2237442922374431</v>
      </c>
      <c r="K167" s="146">
        <v>8566</v>
      </c>
      <c r="L167" s="147">
        <f t="shared" si="30"/>
        <v>-2.2815423226100862E-2</v>
      </c>
      <c r="M167" s="147">
        <f t="shared" si="31"/>
        <v>5.2334152334152284E-2</v>
      </c>
    </row>
    <row r="168" spans="2:13" x14ac:dyDescent="0.25">
      <c r="B168" s="145" t="s">
        <v>155</v>
      </c>
      <c r="C168" s="146">
        <v>5791</v>
      </c>
      <c r="D168" s="147">
        <v>-0.13282419886193475</v>
      </c>
      <c r="E168" s="146">
        <v>33</v>
      </c>
      <c r="F168" s="147">
        <f t="shared" si="28"/>
        <v>-0.99430150233120362</v>
      </c>
      <c r="G168" s="146">
        <v>2713</v>
      </c>
      <c r="H168" s="147">
        <f t="shared" si="29"/>
        <v>81.212121212121218</v>
      </c>
      <c r="I168" s="146">
        <v>5386</v>
      </c>
      <c r="J168" s="147">
        <f t="shared" si="29"/>
        <v>0.98525617397714704</v>
      </c>
      <c r="K168" s="146">
        <v>6228</v>
      </c>
      <c r="L168" s="147">
        <f t="shared" si="30"/>
        <v>0.15633122911251385</v>
      </c>
      <c r="M168" s="147">
        <f t="shared" si="31"/>
        <v>7.5461923674667641E-2</v>
      </c>
    </row>
    <row r="169" spans="2:13" x14ac:dyDescent="0.25">
      <c r="B169" s="145" t="s">
        <v>157</v>
      </c>
      <c r="C169" s="146">
        <v>8342</v>
      </c>
      <c r="D169" s="147">
        <v>-9.0591954649514861E-2</v>
      </c>
      <c r="E169" s="146">
        <v>1013</v>
      </c>
      <c r="F169" s="147">
        <f t="shared" si="28"/>
        <v>-0.87856629105730044</v>
      </c>
      <c r="G169" s="146">
        <v>7311</v>
      </c>
      <c r="H169" s="147">
        <f t="shared" si="29"/>
        <v>6.2171767028627842</v>
      </c>
      <c r="I169" s="146">
        <v>9482</v>
      </c>
      <c r="J169" s="147">
        <f t="shared" si="29"/>
        <v>0.29694980166871843</v>
      </c>
      <c r="K169" s="146">
        <v>9002</v>
      </c>
      <c r="L169" s="147">
        <f t="shared" si="30"/>
        <v>-5.0622231596709533E-2</v>
      </c>
      <c r="M169" s="147">
        <f t="shared" si="31"/>
        <v>7.9117717573723434E-2</v>
      </c>
    </row>
    <row r="170" spans="2:13" x14ac:dyDescent="0.25">
      <c r="B170" s="145" t="s">
        <v>159</v>
      </c>
      <c r="C170" s="146">
        <v>11827</v>
      </c>
      <c r="D170" s="147">
        <v>-5.5049536593160808E-2</v>
      </c>
      <c r="E170" s="146">
        <v>2243</v>
      </c>
      <c r="F170" s="147">
        <f t="shared" si="28"/>
        <v>-0.81034920098080665</v>
      </c>
      <c r="G170" s="146">
        <v>11004</v>
      </c>
      <c r="H170" s="147">
        <f t="shared" si="29"/>
        <v>3.9059295586268394</v>
      </c>
      <c r="I170" s="146">
        <v>11262</v>
      </c>
      <c r="J170" s="147">
        <f t="shared" si="29"/>
        <v>2.3446019629225656E-2</v>
      </c>
      <c r="K170" s="146">
        <v>11318</v>
      </c>
      <c r="L170" s="147">
        <f t="shared" si="30"/>
        <v>4.9724738057184137E-3</v>
      </c>
      <c r="M170" s="147">
        <f t="shared" si="31"/>
        <v>-4.3037118457766144E-2</v>
      </c>
    </row>
    <row r="171" spans="2:13" x14ac:dyDescent="0.25">
      <c r="B171" s="145" t="s">
        <v>161</v>
      </c>
      <c r="C171" s="146">
        <v>6010</v>
      </c>
      <c r="D171" s="147">
        <v>-0.1152657147063153</v>
      </c>
      <c r="E171" s="146">
        <v>801</v>
      </c>
      <c r="F171" s="147">
        <f t="shared" si="28"/>
        <v>-0.86672212978369378</v>
      </c>
      <c r="G171" s="146">
        <v>5432</v>
      </c>
      <c r="H171" s="147">
        <f t="shared" si="29"/>
        <v>5.7815230961298374</v>
      </c>
      <c r="I171" s="146">
        <v>6277</v>
      </c>
      <c r="J171" s="147">
        <f t="shared" si="29"/>
        <v>0.15555964653902787</v>
      </c>
      <c r="K171" s="146">
        <v>7533</v>
      </c>
      <c r="L171" s="147">
        <f t="shared" si="30"/>
        <v>0.20009558706388408</v>
      </c>
      <c r="M171" s="147">
        <f t="shared" si="31"/>
        <v>0.25341098169717147</v>
      </c>
    </row>
    <row r="172" spans="2:13" x14ac:dyDescent="0.25">
      <c r="B172" s="145" t="s">
        <v>163</v>
      </c>
      <c r="C172" s="146">
        <v>7726</v>
      </c>
      <c r="D172" s="147">
        <v>-4.3456728983533477E-2</v>
      </c>
      <c r="E172" s="146">
        <v>2400</v>
      </c>
      <c r="F172" s="147">
        <f t="shared" si="28"/>
        <v>-0.68936060056950554</v>
      </c>
      <c r="G172" s="146">
        <v>8135</v>
      </c>
      <c r="H172" s="147">
        <f t="shared" si="29"/>
        <v>2.3895833333333334</v>
      </c>
      <c r="I172" s="146">
        <v>8808</v>
      </c>
      <c r="J172" s="147">
        <f t="shared" si="29"/>
        <v>8.2728948985863582E-2</v>
      </c>
      <c r="K172" s="146">
        <v>9386</v>
      </c>
      <c r="L172" s="147">
        <f>IFERROR(K172/I172-1,"-")</f>
        <v>6.5622161671208046E-2</v>
      </c>
      <c r="M172" s="147">
        <f t="shared" si="31"/>
        <v>0.21485891793942535</v>
      </c>
    </row>
    <row r="173" spans="2:13" x14ac:dyDescent="0.25">
      <c r="B173" s="145" t="s">
        <v>165</v>
      </c>
      <c r="C173" s="146">
        <v>4782</v>
      </c>
      <c r="D173" s="147">
        <v>0.12517647058823522</v>
      </c>
      <c r="E173" s="146">
        <v>759</v>
      </c>
      <c r="F173" s="147">
        <f t="shared" si="28"/>
        <v>-0.84127979924717688</v>
      </c>
      <c r="G173" s="146">
        <v>4800</v>
      </c>
      <c r="H173" s="147">
        <f t="shared" si="29"/>
        <v>5.3241106719367588</v>
      </c>
      <c r="I173" s="146">
        <v>5727</v>
      </c>
      <c r="J173" s="147">
        <f t="shared" si="29"/>
        <v>0.19312499999999999</v>
      </c>
      <c r="K173" s="146">
        <v>5893</v>
      </c>
      <c r="L173" s="147">
        <f>IFERROR(K173/I173-1,"-")</f>
        <v>2.8985507246376718E-2</v>
      </c>
      <c r="M173" s="147">
        <f t="shared" si="31"/>
        <v>0.23232956921790038</v>
      </c>
    </row>
    <row r="174" spans="2:13" x14ac:dyDescent="0.25">
      <c r="B174" s="145" t="s">
        <v>167</v>
      </c>
      <c r="C174" s="146">
        <v>4466</v>
      </c>
      <c r="D174" s="147">
        <v>1.0635890472957765E-2</v>
      </c>
      <c r="E174" s="146">
        <v>1763</v>
      </c>
      <c r="F174" s="147">
        <f t="shared" si="28"/>
        <v>-0.60523958799820865</v>
      </c>
      <c r="G174" s="146">
        <v>5309</v>
      </c>
      <c r="H174" s="147">
        <f t="shared" si="29"/>
        <v>2.0113442994895063</v>
      </c>
      <c r="I174" s="146">
        <v>6705</v>
      </c>
      <c r="J174" s="147">
        <f t="shared" si="29"/>
        <v>0.26294970804294593</v>
      </c>
      <c r="K174" s="146"/>
      <c r="L174" s="147"/>
      <c r="M174" s="147"/>
    </row>
    <row r="175" spans="2:13" ht="15.75" x14ac:dyDescent="0.25">
      <c r="B175" s="148" t="s">
        <v>127</v>
      </c>
      <c r="C175" s="149">
        <v>82367</v>
      </c>
      <c r="D175" s="150">
        <v>-0.10076749238512184</v>
      </c>
      <c r="E175" s="149">
        <v>24981</v>
      </c>
      <c r="F175" s="150">
        <f t="shared" si="28"/>
        <v>-0.69671106146879214</v>
      </c>
      <c r="G175" s="149">
        <v>56905</v>
      </c>
      <c r="H175" s="150">
        <f t="shared" si="29"/>
        <v>1.277931227733077</v>
      </c>
      <c r="I175" s="149">
        <v>89440</v>
      </c>
      <c r="J175" s="150">
        <f t="shared" si="29"/>
        <v>0.57174237764695546</v>
      </c>
      <c r="K175" s="149">
        <v>92640</v>
      </c>
      <c r="L175" s="150">
        <v>0.11971958663201798</v>
      </c>
      <c r="M175" s="150">
        <v>0.18920167905418417</v>
      </c>
    </row>
    <row r="176" spans="2:13" ht="6" customHeight="1" x14ac:dyDescent="0.25"/>
    <row r="177" spans="1:14" x14ac:dyDescent="0.25">
      <c r="B177" s="49" t="s">
        <v>300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15" t="s">
        <v>308</v>
      </c>
      <c r="C180" s="315"/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53" t="str">
        <f>C182</f>
        <v>Bélgica</v>
      </c>
      <c r="C182" s="327" t="s">
        <v>200</v>
      </c>
      <c r="D182" s="328"/>
      <c r="E182" s="328"/>
      <c r="F182" s="328"/>
      <c r="G182" s="328"/>
      <c r="H182" s="328"/>
      <c r="I182" s="328"/>
      <c r="J182" s="328"/>
      <c r="K182" s="328"/>
      <c r="L182" s="328"/>
      <c r="M182" s="329"/>
    </row>
    <row r="183" spans="1:14" ht="22.5" thickTop="1" thickBot="1" x14ac:dyDescent="0.3">
      <c r="B183" s="13"/>
      <c r="C183" s="334">
        <f>2019</f>
        <v>2019</v>
      </c>
      <c r="D183" s="333"/>
      <c r="E183" s="330">
        <v>2020</v>
      </c>
      <c r="F183" s="333"/>
      <c r="G183" s="330">
        <v>2021</v>
      </c>
      <c r="H183" s="333"/>
      <c r="I183" s="330">
        <v>2022</v>
      </c>
      <c r="J183" s="333"/>
      <c r="K183" s="330">
        <v>2023</v>
      </c>
      <c r="L183" s="331"/>
      <c r="M183" s="332"/>
    </row>
    <row r="184" spans="1:14" ht="16.5" thickTop="1" thickBot="1" x14ac:dyDescent="0.3">
      <c r="B184" s="16"/>
      <c r="C184" s="141" t="s">
        <v>141</v>
      </c>
      <c r="D184" s="142" t="str">
        <f>CONCATENATE("var ",RIGHT(2019,2),"/",RIGHT(2018,2))</f>
        <v>var 19/18</v>
      </c>
      <c r="E184" s="143" t="s">
        <v>141</v>
      </c>
      <c r="F184" s="142" t="str">
        <f>CONCATENATE("var ",RIGHT(E183,2),"/",RIGHT(E183-1,2))</f>
        <v>var 20/19</v>
      </c>
      <c r="G184" s="143" t="s">
        <v>141</v>
      </c>
      <c r="H184" s="142" t="str">
        <f>CONCATENATE("var ",RIGHT(G183,2),"/",RIGHT(G183-1,2))</f>
        <v>var 21/20</v>
      </c>
      <c r="I184" s="143" t="s">
        <v>141</v>
      </c>
      <c r="J184" s="142" t="str">
        <f>CONCATENATE("var ",RIGHT(I183,2),"/",RIGHT(I183-1,2))</f>
        <v>var 22/21</v>
      </c>
      <c r="K184" s="143" t="s">
        <v>141</v>
      </c>
      <c r="L184" s="142" t="str">
        <f>CONCATENATE("var ",RIGHT(K183,2),"/",RIGHT(K183-1,2))</f>
        <v>var 23/22</v>
      </c>
      <c r="M184" s="142" t="str">
        <f>CONCATENATE("var ",RIGHT(K183,2),"/",RIGHT(2019,2))</f>
        <v>var 23/19</v>
      </c>
    </row>
    <row r="185" spans="1:14" x14ac:dyDescent="0.25">
      <c r="A185" s="144"/>
      <c r="B185" s="145" t="s">
        <v>145</v>
      </c>
      <c r="C185" s="146">
        <v>5281</v>
      </c>
      <c r="D185" s="147">
        <v>-9.9420190995907265E-2</v>
      </c>
      <c r="E185" s="146">
        <v>4770</v>
      </c>
      <c r="F185" s="147">
        <f t="shared" ref="F185:F197" si="32">IFERROR(E185/C185-1,"-")</f>
        <v>-9.6761976898314672E-2</v>
      </c>
      <c r="G185" s="146">
        <v>1396</v>
      </c>
      <c r="H185" s="147">
        <f t="shared" ref="H185:J197" si="33">IFERROR(G185/E185-1,"-")</f>
        <v>-0.70733752620545065</v>
      </c>
      <c r="I185" s="146">
        <v>5781</v>
      </c>
      <c r="J185" s="147">
        <f t="shared" si="33"/>
        <v>3.1411174785100284</v>
      </c>
      <c r="K185" s="146">
        <v>5547</v>
      </c>
      <c r="L185" s="147">
        <f t="shared" ref="L185:L193" si="34">IFERROR(K185/I185-1,"-")</f>
        <v>-4.0477426050856247E-2</v>
      </c>
      <c r="M185" s="147">
        <f>K185/C185-1</f>
        <v>5.0369248248437692E-2</v>
      </c>
    </row>
    <row r="186" spans="1:14" x14ac:dyDescent="0.25">
      <c r="B186" s="145" t="s">
        <v>147</v>
      </c>
      <c r="C186" s="146">
        <v>4551</v>
      </c>
      <c r="D186" s="147">
        <v>-0.20879694019471484</v>
      </c>
      <c r="E186" s="146">
        <v>5110</v>
      </c>
      <c r="F186" s="147">
        <f t="shared" si="32"/>
        <v>0.12283014722039121</v>
      </c>
      <c r="G186" s="146">
        <v>170</v>
      </c>
      <c r="H186" s="147">
        <f t="shared" si="33"/>
        <v>-0.96673189823874761</v>
      </c>
      <c r="I186" s="146">
        <v>5925</v>
      </c>
      <c r="J186" s="147">
        <f t="shared" si="33"/>
        <v>33.852941176470587</v>
      </c>
      <c r="K186" s="146">
        <v>5633</v>
      </c>
      <c r="L186" s="147">
        <f t="shared" si="34"/>
        <v>-4.9282700421940939E-2</v>
      </c>
      <c r="M186" s="147">
        <f>IFERROR(K186/C186-1,"-")</f>
        <v>0.23774994506701819</v>
      </c>
    </row>
    <row r="187" spans="1:14" x14ac:dyDescent="0.25">
      <c r="B187" s="145" t="s">
        <v>149</v>
      </c>
      <c r="C187" s="146">
        <v>6364</v>
      </c>
      <c r="D187" s="147">
        <v>1.0479517307081521E-2</v>
      </c>
      <c r="E187" s="146">
        <v>1894</v>
      </c>
      <c r="F187" s="147">
        <f t="shared" si="32"/>
        <v>-0.70238843494657455</v>
      </c>
      <c r="G187" s="146">
        <v>248</v>
      </c>
      <c r="H187" s="147">
        <f t="shared" si="33"/>
        <v>-0.86906019007391766</v>
      </c>
      <c r="I187" s="146">
        <v>6016</v>
      </c>
      <c r="J187" s="147">
        <f t="shared" si="33"/>
        <v>23.258064516129032</v>
      </c>
      <c r="K187" s="146">
        <v>6275</v>
      </c>
      <c r="L187" s="147">
        <f t="shared" si="34"/>
        <v>4.3051861702127603E-2</v>
      </c>
      <c r="M187" s="147">
        <f t="shared" ref="M187:M195" si="35">IFERROR(K187/C187-1,"-")</f>
        <v>-1.3984915147705834E-2</v>
      </c>
    </row>
    <row r="188" spans="1:14" x14ac:dyDescent="0.25">
      <c r="B188" s="145" t="s">
        <v>151</v>
      </c>
      <c r="C188" s="146">
        <v>7773</v>
      </c>
      <c r="D188" s="147">
        <v>-8.423656927426959E-2</v>
      </c>
      <c r="E188" s="146">
        <v>0</v>
      </c>
      <c r="F188" s="147">
        <f t="shared" si="32"/>
        <v>-1</v>
      </c>
      <c r="G188" s="146">
        <v>416</v>
      </c>
      <c r="H188" s="147" t="str">
        <f t="shared" si="33"/>
        <v>-</v>
      </c>
      <c r="I188" s="146">
        <v>8779</v>
      </c>
      <c r="J188" s="147">
        <f t="shared" si="33"/>
        <v>20.103365384615383</v>
      </c>
      <c r="K188" s="146">
        <v>8770</v>
      </c>
      <c r="L188" s="147">
        <f t="shared" si="34"/>
        <v>-1.0251737099897795E-3</v>
      </c>
      <c r="M188" s="147">
        <f t="shared" si="35"/>
        <v>0.12826450533899392</v>
      </c>
    </row>
    <row r="189" spans="1:14" x14ac:dyDescent="0.25">
      <c r="B189" s="145" t="s">
        <v>153</v>
      </c>
      <c r="C189" s="146">
        <v>6408</v>
      </c>
      <c r="D189" s="147">
        <v>-7.8913324708926313E-2</v>
      </c>
      <c r="E189" s="146">
        <v>6</v>
      </c>
      <c r="F189" s="147">
        <f t="shared" si="32"/>
        <v>-0.99906367041198507</v>
      </c>
      <c r="G189" s="146">
        <v>1933</v>
      </c>
      <c r="H189" s="147">
        <f t="shared" si="33"/>
        <v>321.16666666666669</v>
      </c>
      <c r="I189" s="146">
        <v>5511</v>
      </c>
      <c r="J189" s="147">
        <f t="shared" si="33"/>
        <v>1.8510087946197622</v>
      </c>
      <c r="K189" s="146">
        <v>7744</v>
      </c>
      <c r="L189" s="147">
        <f t="shared" si="34"/>
        <v>0.40518962075848308</v>
      </c>
      <c r="M189" s="147">
        <f t="shared" si="35"/>
        <v>0.20848938826466923</v>
      </c>
    </row>
    <row r="190" spans="1:14" x14ac:dyDescent="0.25">
      <c r="B190" s="145" t="s">
        <v>201</v>
      </c>
      <c r="C190" s="146">
        <v>7816</v>
      </c>
      <c r="D190" s="147">
        <v>8.7216580887466977E-2</v>
      </c>
      <c r="E190" s="146">
        <v>7</v>
      </c>
      <c r="F190" s="147">
        <f t="shared" si="32"/>
        <v>-0.99910440122824973</v>
      </c>
      <c r="G190" s="146">
        <v>4559</v>
      </c>
      <c r="H190" s="147">
        <f t="shared" si="33"/>
        <v>650.28571428571433</v>
      </c>
      <c r="I190" s="146">
        <v>5402</v>
      </c>
      <c r="J190" s="147">
        <f t="shared" si="33"/>
        <v>0.18490897126562844</v>
      </c>
      <c r="K190" s="146">
        <v>5656</v>
      </c>
      <c r="L190" s="147">
        <f t="shared" si="34"/>
        <v>4.7019622362088009E-2</v>
      </c>
      <c r="M190" s="147">
        <f t="shared" si="35"/>
        <v>-0.27635619242579323</v>
      </c>
    </row>
    <row r="191" spans="1:14" x14ac:dyDescent="0.25">
      <c r="B191" s="145" t="s">
        <v>157</v>
      </c>
      <c r="C191" s="146">
        <v>9059</v>
      </c>
      <c r="D191" s="147">
        <v>-0.12380307573266269</v>
      </c>
      <c r="E191" s="146">
        <v>2633</v>
      </c>
      <c r="F191" s="147">
        <f t="shared" si="32"/>
        <v>-0.70934981786069096</v>
      </c>
      <c r="G191" s="146">
        <v>5596</v>
      </c>
      <c r="H191" s="147">
        <f t="shared" si="33"/>
        <v>1.1253323205469048</v>
      </c>
      <c r="I191" s="146">
        <v>10797</v>
      </c>
      <c r="J191" s="147">
        <f t="shared" si="33"/>
        <v>0.92941386704789131</v>
      </c>
      <c r="K191" s="146">
        <v>10922</v>
      </c>
      <c r="L191" s="147">
        <f t="shared" si="34"/>
        <v>1.1577289987959594E-2</v>
      </c>
      <c r="M191" s="147">
        <f t="shared" si="35"/>
        <v>0.20565183795120867</v>
      </c>
    </row>
    <row r="192" spans="1:14" x14ac:dyDescent="0.25">
      <c r="B192" s="145" t="s">
        <v>159</v>
      </c>
      <c r="C192" s="146">
        <v>7458</v>
      </c>
      <c r="D192" s="147">
        <v>-5.3913484713941418E-2</v>
      </c>
      <c r="E192" s="146">
        <v>3403</v>
      </c>
      <c r="F192" s="147">
        <f t="shared" si="32"/>
        <v>-0.54371145079109673</v>
      </c>
      <c r="G192" s="146">
        <v>6893</v>
      </c>
      <c r="H192" s="147">
        <f t="shared" si="33"/>
        <v>1.0255656773435202</v>
      </c>
      <c r="I192" s="146">
        <v>7333</v>
      </c>
      <c r="J192" s="147">
        <f t="shared" si="33"/>
        <v>6.3832873930073974E-2</v>
      </c>
      <c r="K192" s="146">
        <v>7539</v>
      </c>
      <c r="L192" s="147">
        <f t="shared" si="34"/>
        <v>2.8092186008454867E-2</v>
      </c>
      <c r="M192" s="147">
        <f t="shared" si="35"/>
        <v>1.0860820595333776E-2</v>
      </c>
    </row>
    <row r="193" spans="2:14" x14ac:dyDescent="0.25">
      <c r="B193" s="145" t="s">
        <v>161</v>
      </c>
      <c r="C193" s="146">
        <v>6956</v>
      </c>
      <c r="D193" s="147">
        <v>-3.5496394897393202E-2</v>
      </c>
      <c r="E193" s="146">
        <v>340</v>
      </c>
      <c r="F193" s="147">
        <f t="shared" si="32"/>
        <v>-0.9511213341000575</v>
      </c>
      <c r="G193" s="146">
        <v>7151</v>
      </c>
      <c r="H193" s="147">
        <f t="shared" si="33"/>
        <v>20.03235294117647</v>
      </c>
      <c r="I193" s="146">
        <v>6861</v>
      </c>
      <c r="J193" s="147">
        <f t="shared" si="33"/>
        <v>-4.0553768703677773E-2</v>
      </c>
      <c r="K193" s="146">
        <v>7093</v>
      </c>
      <c r="L193" s="147">
        <f t="shared" si="34"/>
        <v>3.381431278239333E-2</v>
      </c>
      <c r="M193" s="147">
        <f t="shared" si="35"/>
        <v>1.9695227142035643E-2</v>
      </c>
    </row>
    <row r="194" spans="2:14" x14ac:dyDescent="0.25">
      <c r="B194" s="145" t="s">
        <v>163</v>
      </c>
      <c r="C194" s="146">
        <v>6361</v>
      </c>
      <c r="D194" s="147">
        <v>-0.10922839938383977</v>
      </c>
      <c r="E194" s="146">
        <v>633</v>
      </c>
      <c r="F194" s="147">
        <f t="shared" si="32"/>
        <v>-0.90048734475711367</v>
      </c>
      <c r="G194" s="146">
        <v>8262</v>
      </c>
      <c r="H194" s="147">
        <f t="shared" si="33"/>
        <v>12.052132701421801</v>
      </c>
      <c r="I194" s="146">
        <v>7780</v>
      </c>
      <c r="J194" s="147">
        <f t="shared" si="33"/>
        <v>-5.8339385136770727E-2</v>
      </c>
      <c r="K194" s="146">
        <v>8517</v>
      </c>
      <c r="L194" s="147">
        <f>IFERROR(K194/I194-1,"-")</f>
        <v>9.4730077120822598E-2</v>
      </c>
      <c r="M194" s="147">
        <f t="shared" si="35"/>
        <v>0.33894041817324316</v>
      </c>
    </row>
    <row r="195" spans="2:14" x14ac:dyDescent="0.25">
      <c r="B195" s="145" t="s">
        <v>165</v>
      </c>
      <c r="C195" s="146">
        <v>5193</v>
      </c>
      <c r="D195" s="147">
        <v>-3.8498556304134013E-4</v>
      </c>
      <c r="E195" s="146">
        <v>1952</v>
      </c>
      <c r="F195" s="147">
        <f t="shared" si="32"/>
        <v>-0.62410937800885802</v>
      </c>
      <c r="G195" s="146">
        <v>6651</v>
      </c>
      <c r="H195" s="147">
        <f t="shared" si="33"/>
        <v>2.4072745901639343</v>
      </c>
      <c r="I195" s="146">
        <v>5379</v>
      </c>
      <c r="J195" s="147">
        <f t="shared" si="33"/>
        <v>-0.19124943617501122</v>
      </c>
      <c r="K195" s="146">
        <v>5927</v>
      </c>
      <c r="L195" s="147">
        <f>IFERROR(K195/I195-1,"-")</f>
        <v>0.1018776724298196</v>
      </c>
      <c r="M195" s="147">
        <f t="shared" si="35"/>
        <v>0.14134411708068551</v>
      </c>
    </row>
    <row r="196" spans="2:14" x14ac:dyDescent="0.25">
      <c r="B196" s="145" t="s">
        <v>167</v>
      </c>
      <c r="C196" s="146">
        <v>5794</v>
      </c>
      <c r="D196" s="147">
        <v>-5.5890500244419106E-2</v>
      </c>
      <c r="E196" s="146">
        <v>3682</v>
      </c>
      <c r="F196" s="147">
        <f t="shared" si="32"/>
        <v>-0.36451501553331034</v>
      </c>
      <c r="G196" s="146">
        <v>6124</v>
      </c>
      <c r="H196" s="147">
        <f t="shared" si="33"/>
        <v>0.66322650733297128</v>
      </c>
      <c r="I196" s="146">
        <v>5928</v>
      </c>
      <c r="J196" s="147">
        <f t="shared" si="33"/>
        <v>-3.2005225342913168E-2</v>
      </c>
      <c r="K196" s="146"/>
      <c r="L196" s="147"/>
      <c r="M196" s="147"/>
    </row>
    <row r="197" spans="2:14" ht="15.75" x14ac:dyDescent="0.25">
      <c r="B197" s="148" t="s">
        <v>127</v>
      </c>
      <c r="C197" s="149">
        <v>79014</v>
      </c>
      <c r="D197" s="150">
        <v>-6.4424841631638197E-2</v>
      </c>
      <c r="E197" s="149">
        <v>24430</v>
      </c>
      <c r="F197" s="150">
        <f t="shared" si="32"/>
        <v>-0.69081428607588524</v>
      </c>
      <c r="G197" s="149">
        <v>49399</v>
      </c>
      <c r="H197" s="150">
        <f t="shared" si="33"/>
        <v>1.0220630372492838</v>
      </c>
      <c r="I197" s="149">
        <v>81492</v>
      </c>
      <c r="J197" s="150">
        <f t="shared" si="33"/>
        <v>0.6496690216401142</v>
      </c>
      <c r="K197" s="149">
        <v>79623</v>
      </c>
      <c r="L197" s="150">
        <v>5.3716055264411589E-2</v>
      </c>
      <c r="M197" s="150">
        <v>8.7448784485113285E-2</v>
      </c>
    </row>
    <row r="198" spans="2:14" ht="6" customHeight="1" x14ac:dyDescent="0.25"/>
    <row r="199" spans="2:14" x14ac:dyDescent="0.25">
      <c r="B199" s="49" t="s">
        <v>300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4"/>
    </row>
    <row r="202" spans="2:14" ht="48.75" customHeight="1" thickBot="1" x14ac:dyDescent="0.3">
      <c r="B202" s="315" t="s">
        <v>309</v>
      </c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53" t="str">
        <f>C204</f>
        <v>Países Bajos</v>
      </c>
      <c r="C204" s="327" t="s">
        <v>205</v>
      </c>
      <c r="D204" s="328"/>
      <c r="E204" s="328"/>
      <c r="F204" s="328"/>
      <c r="G204" s="328"/>
      <c r="H204" s="328"/>
      <c r="I204" s="328"/>
      <c r="J204" s="328"/>
      <c r="K204" s="328"/>
      <c r="L204" s="328"/>
      <c r="M204" s="329"/>
    </row>
    <row r="205" spans="2:14" ht="22.5" thickTop="1" thickBot="1" x14ac:dyDescent="0.3">
      <c r="B205" s="13"/>
      <c r="C205" s="334">
        <f>2019</f>
        <v>2019</v>
      </c>
      <c r="D205" s="333"/>
      <c r="E205" s="330">
        <v>2020</v>
      </c>
      <c r="F205" s="333"/>
      <c r="G205" s="330">
        <v>2021</v>
      </c>
      <c r="H205" s="333"/>
      <c r="I205" s="330">
        <v>2022</v>
      </c>
      <c r="J205" s="333"/>
      <c r="K205" s="330">
        <v>2023</v>
      </c>
      <c r="L205" s="331"/>
      <c r="M205" s="332"/>
    </row>
    <row r="206" spans="2:14" ht="16.5" thickTop="1" thickBot="1" x14ac:dyDescent="0.3">
      <c r="B206" s="16"/>
      <c r="C206" s="141" t="s">
        <v>141</v>
      </c>
      <c r="D206" s="142" t="str">
        <f>CONCATENATE("var ",RIGHT(2019,2),"/",RIGHT(2018,2))</f>
        <v>var 19/18</v>
      </c>
      <c r="E206" s="143" t="s">
        <v>141</v>
      </c>
      <c r="F206" s="142" t="str">
        <f>CONCATENATE("var ",RIGHT(E205,2),"/",RIGHT(E205-1,2))</f>
        <v>var 20/19</v>
      </c>
      <c r="G206" s="143" t="s">
        <v>141</v>
      </c>
      <c r="H206" s="142" t="str">
        <f>CONCATENATE("var ",RIGHT(G205,2),"/",RIGHT(G205-1,2))</f>
        <v>var 21/20</v>
      </c>
      <c r="I206" s="143" t="s">
        <v>141</v>
      </c>
      <c r="J206" s="142" t="str">
        <f>CONCATENATE("var ",RIGHT(I205,2),"/",RIGHT(I205-1,2))</f>
        <v>var 22/21</v>
      </c>
      <c r="K206" s="143" t="s">
        <v>141</v>
      </c>
      <c r="L206" s="142" t="str">
        <f>CONCATENATE("var ",RIGHT(K205,2),"/",RIGHT(K205-1,2))</f>
        <v>var 23/22</v>
      </c>
      <c r="M206" s="142" t="str">
        <f>CONCATENATE("var ",RIGHT(K205,2),"/",RIGHT(2019,2))</f>
        <v>var 23/19</v>
      </c>
    </row>
    <row r="207" spans="2:14" x14ac:dyDescent="0.25">
      <c r="B207" s="145" t="s">
        <v>145</v>
      </c>
      <c r="C207" s="146">
        <v>15002</v>
      </c>
      <c r="D207" s="147">
        <v>-2.5970653161927038E-2</v>
      </c>
      <c r="E207" s="146">
        <v>14546</v>
      </c>
      <c r="F207" s="147">
        <f t="shared" ref="F207:F219" si="36">IFERROR(E207/C207-1,"-")</f>
        <v>-3.0395947207039087E-2</v>
      </c>
      <c r="G207" s="146">
        <v>509</v>
      </c>
      <c r="H207" s="147">
        <f t="shared" ref="H207:J219" si="37">IFERROR(G207/E207-1,"-")</f>
        <v>-0.96500756221641693</v>
      </c>
      <c r="I207" s="146">
        <v>16833</v>
      </c>
      <c r="J207" s="147">
        <f t="shared" si="37"/>
        <v>32.07072691552063</v>
      </c>
      <c r="K207" s="146">
        <v>17690</v>
      </c>
      <c r="L207" s="147">
        <f t="shared" ref="L207:L215" si="38">IFERROR(K207/I207-1,"-")</f>
        <v>5.0911899245529524E-2</v>
      </c>
      <c r="M207" s="147">
        <f>K207/C207-1</f>
        <v>0.1791761098520197</v>
      </c>
    </row>
    <row r="208" spans="2:14" x14ac:dyDescent="0.25">
      <c r="B208" s="145" t="s">
        <v>147</v>
      </c>
      <c r="C208" s="146">
        <v>13422</v>
      </c>
      <c r="D208" s="147">
        <v>-0.1016064257028112</v>
      </c>
      <c r="E208" s="146">
        <v>15949</v>
      </c>
      <c r="F208" s="147">
        <f t="shared" si="36"/>
        <v>0.18827298465206388</v>
      </c>
      <c r="G208" s="146">
        <v>339</v>
      </c>
      <c r="H208" s="147">
        <f t="shared" si="37"/>
        <v>-0.97874474888707752</v>
      </c>
      <c r="I208" s="146">
        <v>17692</v>
      </c>
      <c r="J208" s="147">
        <f t="shared" si="37"/>
        <v>51.188790560471979</v>
      </c>
      <c r="K208" s="146">
        <v>16379</v>
      </c>
      <c r="L208" s="147">
        <f t="shared" si="38"/>
        <v>-7.4214334162333251E-2</v>
      </c>
      <c r="M208" s="147">
        <f>IFERROR(K208/C208-1,"-")</f>
        <v>0.22030993890627326</v>
      </c>
    </row>
    <row r="209" spans="2:14" x14ac:dyDescent="0.25">
      <c r="B209" s="145" t="s">
        <v>149</v>
      </c>
      <c r="C209" s="146">
        <v>16460</v>
      </c>
      <c r="D209" s="147">
        <v>0.1858789625360231</v>
      </c>
      <c r="E209" s="146">
        <v>6273</v>
      </c>
      <c r="F209" s="147">
        <f t="shared" si="36"/>
        <v>-0.61889428918590528</v>
      </c>
      <c r="G209" s="146">
        <v>508</v>
      </c>
      <c r="H209" s="147">
        <f t="shared" si="37"/>
        <v>-0.91901801370954883</v>
      </c>
      <c r="I209" s="146">
        <v>17450</v>
      </c>
      <c r="J209" s="147">
        <f t="shared" si="37"/>
        <v>33.3503937007874</v>
      </c>
      <c r="K209" s="146">
        <v>16203</v>
      </c>
      <c r="L209" s="147">
        <f t="shared" si="38"/>
        <v>-7.1461318051575962E-2</v>
      </c>
      <c r="M209" s="147">
        <f t="shared" ref="M209:M217" si="39">IFERROR(K209/C209-1,"-")</f>
        <v>-1.5613608748481167E-2</v>
      </c>
    </row>
    <row r="210" spans="2:14" x14ac:dyDescent="0.25">
      <c r="B210" s="145" t="s">
        <v>151</v>
      </c>
      <c r="C210" s="146">
        <v>18733</v>
      </c>
      <c r="D210" s="147">
        <v>-2.6604312808521713E-2</v>
      </c>
      <c r="E210" s="146">
        <v>0</v>
      </c>
      <c r="F210" s="147">
        <f t="shared" si="36"/>
        <v>-1</v>
      </c>
      <c r="G210" s="146">
        <v>903</v>
      </c>
      <c r="H210" s="147" t="str">
        <f t="shared" si="37"/>
        <v>-</v>
      </c>
      <c r="I210" s="146">
        <v>21942</v>
      </c>
      <c r="J210" s="147">
        <f t="shared" si="37"/>
        <v>23.299003322259136</v>
      </c>
      <c r="K210" s="146">
        <v>20891</v>
      </c>
      <c r="L210" s="147">
        <f t="shared" si="38"/>
        <v>-4.7899006471606942E-2</v>
      </c>
      <c r="M210" s="147">
        <f t="shared" si="39"/>
        <v>0.11519777931991682</v>
      </c>
    </row>
    <row r="211" spans="2:14" x14ac:dyDescent="0.25">
      <c r="B211" s="145" t="s">
        <v>153</v>
      </c>
      <c r="C211" s="146">
        <v>15483</v>
      </c>
      <c r="D211" s="147">
        <v>-0.13676404995539693</v>
      </c>
      <c r="E211" s="146">
        <v>22</v>
      </c>
      <c r="F211" s="147">
        <f t="shared" si="36"/>
        <v>-0.99857908674029583</v>
      </c>
      <c r="G211" s="146">
        <v>2487</v>
      </c>
      <c r="H211" s="147">
        <f t="shared" si="37"/>
        <v>112.04545454545455</v>
      </c>
      <c r="I211" s="146">
        <v>19285</v>
      </c>
      <c r="J211" s="147">
        <f t="shared" si="37"/>
        <v>6.7543224768797749</v>
      </c>
      <c r="K211" s="146">
        <v>18073</v>
      </c>
      <c r="L211" s="147">
        <f t="shared" si="38"/>
        <v>-6.2846772102670423E-2</v>
      </c>
      <c r="M211" s="147">
        <f t="shared" si="39"/>
        <v>0.1672802428469935</v>
      </c>
    </row>
    <row r="212" spans="2:14" x14ac:dyDescent="0.25">
      <c r="B212" s="145" t="s">
        <v>155</v>
      </c>
      <c r="C212" s="146">
        <v>14277</v>
      </c>
      <c r="D212" s="147">
        <v>-1.3290430889759675E-3</v>
      </c>
      <c r="E212" s="146">
        <v>38</v>
      </c>
      <c r="F212" s="147">
        <f t="shared" si="36"/>
        <v>-0.99733837640960987</v>
      </c>
      <c r="G212" s="146">
        <v>8608</v>
      </c>
      <c r="H212" s="147">
        <f t="shared" si="37"/>
        <v>225.52631578947367</v>
      </c>
      <c r="I212" s="146">
        <v>15453</v>
      </c>
      <c r="J212" s="147">
        <f t="shared" si="37"/>
        <v>0.79519052044609673</v>
      </c>
      <c r="K212" s="146">
        <v>15342</v>
      </c>
      <c r="L212" s="147">
        <f t="shared" si="38"/>
        <v>-7.1830712483013093E-3</v>
      </c>
      <c r="M212" s="147">
        <f t="shared" si="39"/>
        <v>7.4595503256986717E-2</v>
      </c>
    </row>
    <row r="213" spans="2:14" x14ac:dyDescent="0.25">
      <c r="B213" s="145" t="s">
        <v>157</v>
      </c>
      <c r="C213" s="146">
        <v>22375</v>
      </c>
      <c r="D213" s="147">
        <v>5.7519614330276969E-2</v>
      </c>
      <c r="E213" s="146">
        <v>3852</v>
      </c>
      <c r="F213" s="147">
        <f t="shared" si="36"/>
        <v>-0.82784357541899445</v>
      </c>
      <c r="G213" s="146">
        <v>9649</v>
      </c>
      <c r="H213" s="147">
        <f t="shared" si="37"/>
        <v>1.5049325025960538</v>
      </c>
      <c r="I213" s="146">
        <v>22147</v>
      </c>
      <c r="J213" s="147">
        <f t="shared" si="37"/>
        <v>1.2952637579023731</v>
      </c>
      <c r="K213" s="146">
        <v>21658</v>
      </c>
      <c r="L213" s="147">
        <f t="shared" si="38"/>
        <v>-2.2079739919627972E-2</v>
      </c>
      <c r="M213" s="147">
        <f t="shared" si="39"/>
        <v>-3.2044692737430158E-2</v>
      </c>
    </row>
    <row r="214" spans="2:14" x14ac:dyDescent="0.25">
      <c r="B214" s="145" t="s">
        <v>159</v>
      </c>
      <c r="C214" s="146">
        <v>21594</v>
      </c>
      <c r="D214" s="147">
        <v>-0.10628259250062078</v>
      </c>
      <c r="E214" s="146">
        <v>7335</v>
      </c>
      <c r="F214" s="147">
        <f t="shared" si="36"/>
        <v>-0.66032231175326483</v>
      </c>
      <c r="G214" s="146">
        <v>15835</v>
      </c>
      <c r="H214" s="147">
        <f t="shared" si="37"/>
        <v>1.1588275391956375</v>
      </c>
      <c r="I214" s="146">
        <v>24458</v>
      </c>
      <c r="J214" s="147">
        <f t="shared" si="37"/>
        <v>0.54455320492579729</v>
      </c>
      <c r="K214" s="146">
        <v>23316</v>
      </c>
      <c r="L214" s="147">
        <f t="shared" si="38"/>
        <v>-4.6692288821653438E-2</v>
      </c>
      <c r="M214" s="147">
        <f t="shared" si="39"/>
        <v>7.9744373437065752E-2</v>
      </c>
    </row>
    <row r="215" spans="2:14" x14ac:dyDescent="0.25">
      <c r="B215" s="145" t="s">
        <v>161</v>
      </c>
      <c r="C215" s="146">
        <v>16369</v>
      </c>
      <c r="D215" s="147">
        <v>-6.3183196932410035E-2</v>
      </c>
      <c r="E215" s="146">
        <v>451</v>
      </c>
      <c r="F215" s="147">
        <f t="shared" si="36"/>
        <v>-0.9724479198484941</v>
      </c>
      <c r="G215" s="146">
        <v>17158</v>
      </c>
      <c r="H215" s="147">
        <f t="shared" si="37"/>
        <v>37.044345898004437</v>
      </c>
      <c r="I215" s="146">
        <v>19164</v>
      </c>
      <c r="J215" s="147">
        <f t="shared" si="37"/>
        <v>0.11691339316936711</v>
      </c>
      <c r="K215" s="146">
        <v>20941</v>
      </c>
      <c r="L215" s="147">
        <f t="shared" si="38"/>
        <v>9.2725944479231881E-2</v>
      </c>
      <c r="M215" s="147">
        <f t="shared" si="39"/>
        <v>0.27930844889730588</v>
      </c>
    </row>
    <row r="216" spans="2:14" x14ac:dyDescent="0.25">
      <c r="B216" s="145" t="s">
        <v>163</v>
      </c>
      <c r="C216" s="146">
        <v>19663</v>
      </c>
      <c r="D216" s="147">
        <v>2.8076963296036705E-2</v>
      </c>
      <c r="E216" s="146">
        <v>573</v>
      </c>
      <c r="F216" s="147">
        <f t="shared" si="36"/>
        <v>-0.97085897370696228</v>
      </c>
      <c r="G216" s="146">
        <v>24946</v>
      </c>
      <c r="H216" s="147">
        <f t="shared" si="37"/>
        <v>42.535776614310649</v>
      </c>
      <c r="I216" s="146">
        <v>22464</v>
      </c>
      <c r="J216" s="147">
        <f t="shared" si="37"/>
        <v>-9.9494909003447485E-2</v>
      </c>
      <c r="K216" s="146">
        <v>24908</v>
      </c>
      <c r="L216" s="147">
        <f>IFERROR(K216/I216-1,"-")</f>
        <v>0.10879629629629628</v>
      </c>
      <c r="M216" s="147">
        <f t="shared" si="39"/>
        <v>0.2667446473071251</v>
      </c>
    </row>
    <row r="217" spans="2:14" x14ac:dyDescent="0.25">
      <c r="B217" s="145" t="s">
        <v>165</v>
      </c>
      <c r="C217" s="146">
        <v>15150</v>
      </c>
      <c r="D217" s="147">
        <v>0.17624223602484479</v>
      </c>
      <c r="E217" s="146">
        <v>1293</v>
      </c>
      <c r="F217" s="147">
        <f t="shared" si="36"/>
        <v>-0.91465346534653469</v>
      </c>
      <c r="G217" s="146">
        <v>15526</v>
      </c>
      <c r="H217" s="147">
        <f t="shared" si="37"/>
        <v>11.007733952049497</v>
      </c>
      <c r="I217" s="146">
        <v>15137</v>
      </c>
      <c r="J217" s="147">
        <f t="shared" si="37"/>
        <v>-2.5054746876207679E-2</v>
      </c>
      <c r="K217" s="146">
        <v>15880</v>
      </c>
      <c r="L217" s="147">
        <f>IFERROR(K217/I217-1,"-")</f>
        <v>4.9085023452467569E-2</v>
      </c>
      <c r="M217" s="147">
        <f t="shared" si="39"/>
        <v>4.818481848184808E-2</v>
      </c>
    </row>
    <row r="218" spans="2:14" x14ac:dyDescent="0.25">
      <c r="B218" s="145" t="s">
        <v>167</v>
      </c>
      <c r="C218" s="146">
        <v>16558</v>
      </c>
      <c r="D218" s="147">
        <v>9.1640295358649704E-2</v>
      </c>
      <c r="E218" s="146">
        <v>1642</v>
      </c>
      <c r="F218" s="147">
        <f t="shared" si="36"/>
        <v>-0.90083343398961224</v>
      </c>
      <c r="G218" s="146">
        <v>15745</v>
      </c>
      <c r="H218" s="147">
        <f t="shared" si="37"/>
        <v>8.5889159561510358</v>
      </c>
      <c r="I218" s="146">
        <v>17267</v>
      </c>
      <c r="J218" s="147">
        <f t="shared" si="37"/>
        <v>9.6665608129564928E-2</v>
      </c>
      <c r="K218" s="146"/>
      <c r="L218" s="147"/>
      <c r="M218" s="147"/>
    </row>
    <row r="219" spans="2:14" ht="15.75" x14ac:dyDescent="0.25">
      <c r="B219" s="148" t="s">
        <v>127</v>
      </c>
      <c r="C219" s="149">
        <v>205086</v>
      </c>
      <c r="D219" s="150">
        <v>-2.8201063860823217E-3</v>
      </c>
      <c r="E219" s="149">
        <v>51977</v>
      </c>
      <c r="F219" s="150">
        <f t="shared" si="36"/>
        <v>-0.74655997971582655</v>
      </c>
      <c r="G219" s="149">
        <v>112213</v>
      </c>
      <c r="H219" s="150">
        <f t="shared" si="37"/>
        <v>1.1588972045327739</v>
      </c>
      <c r="I219" s="149">
        <v>229292</v>
      </c>
      <c r="J219" s="150">
        <f t="shared" si="37"/>
        <v>1.0433639596125226</v>
      </c>
      <c r="K219" s="149">
        <v>211281</v>
      </c>
      <c r="L219" s="150">
        <v>-3.5090201627167028E-3</v>
      </c>
      <c r="M219" s="150">
        <v>0.12068764321480097</v>
      </c>
    </row>
    <row r="220" spans="2:14" ht="6" customHeight="1" x14ac:dyDescent="0.25"/>
    <row r="221" spans="2:14" x14ac:dyDescent="0.25">
      <c r="B221" s="49" t="s">
        <v>300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4"/>
      <c r="K222" s="154"/>
      <c r="M222" s="154"/>
    </row>
    <row r="224" spans="2:14" ht="48.75" customHeight="1" thickBot="1" x14ac:dyDescent="0.3">
      <c r="B224" s="315" t="s">
        <v>310</v>
      </c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53" t="str">
        <f>C226</f>
        <v>Italia</v>
      </c>
      <c r="C226" s="327" t="s">
        <v>209</v>
      </c>
      <c r="D226" s="328"/>
      <c r="E226" s="328"/>
      <c r="F226" s="328"/>
      <c r="G226" s="328"/>
      <c r="H226" s="328"/>
      <c r="I226" s="328"/>
      <c r="J226" s="328"/>
      <c r="K226" s="328"/>
      <c r="L226" s="328"/>
      <c r="M226" s="329"/>
    </row>
    <row r="227" spans="2:14" ht="22.5" thickTop="1" thickBot="1" x14ac:dyDescent="0.3">
      <c r="B227" s="13"/>
      <c r="C227" s="334">
        <f>2019</f>
        <v>2019</v>
      </c>
      <c r="D227" s="333"/>
      <c r="E227" s="330">
        <v>2020</v>
      </c>
      <c r="F227" s="333"/>
      <c r="G227" s="330">
        <v>2021</v>
      </c>
      <c r="H227" s="333"/>
      <c r="I227" s="330">
        <v>2022</v>
      </c>
      <c r="J227" s="333"/>
      <c r="K227" s="330">
        <v>2023</v>
      </c>
      <c r="L227" s="331"/>
      <c r="M227" s="332"/>
    </row>
    <row r="228" spans="2:14" ht="16.5" thickTop="1" thickBot="1" x14ac:dyDescent="0.3">
      <c r="B228" s="16"/>
      <c r="C228" s="141" t="s">
        <v>141</v>
      </c>
      <c r="D228" s="142" t="str">
        <f>CONCATENATE("var ",RIGHT(2019,2),"/",RIGHT(2018,2))</f>
        <v>var 19/18</v>
      </c>
      <c r="E228" s="143" t="s">
        <v>141</v>
      </c>
      <c r="F228" s="142" t="str">
        <f>CONCATENATE("var ",RIGHT(E227,2),"/",RIGHT(E227-1,2))</f>
        <v>var 20/19</v>
      </c>
      <c r="G228" s="143" t="s">
        <v>141</v>
      </c>
      <c r="H228" s="142" t="str">
        <f>CONCATENATE("var ",RIGHT(G227,2),"/",RIGHT(G227-1,2))</f>
        <v>var 21/20</v>
      </c>
      <c r="I228" s="143" t="s">
        <v>141</v>
      </c>
      <c r="J228" s="142" t="str">
        <f>CONCATENATE("var ",RIGHT(I227,2),"/",RIGHT(I227-1,2))</f>
        <v>var 22/21</v>
      </c>
      <c r="K228" s="143" t="s">
        <v>141</v>
      </c>
      <c r="L228" s="142" t="str">
        <f>CONCATENATE("var ",RIGHT(K227,2),"/",RIGHT(K227-1,2))</f>
        <v>var 23/22</v>
      </c>
      <c r="M228" s="142" t="str">
        <f>CONCATENATE("var ",RIGHT(K227,2),"/",RIGHT(2019,2))</f>
        <v>var 23/19</v>
      </c>
    </row>
    <row r="229" spans="2:14" x14ac:dyDescent="0.25">
      <c r="B229" s="145" t="s">
        <v>145</v>
      </c>
      <c r="C229" s="146">
        <v>6509</v>
      </c>
      <c r="D229" s="147">
        <v>-6.7144819166793379E-3</v>
      </c>
      <c r="E229" s="146">
        <v>5496</v>
      </c>
      <c r="F229" s="147">
        <f t="shared" ref="F229:F241" si="40">IFERROR(E229/C229-1,"-")</f>
        <v>-0.15563066523275459</v>
      </c>
      <c r="G229" s="146">
        <v>865</v>
      </c>
      <c r="H229" s="147">
        <f t="shared" ref="H229:J241" si="41">IFERROR(G229/E229-1,"-")</f>
        <v>-0.84261280931586602</v>
      </c>
      <c r="I229" s="146">
        <v>4824</v>
      </c>
      <c r="J229" s="147">
        <f t="shared" si="41"/>
        <v>4.5768786127167633</v>
      </c>
      <c r="K229" s="146">
        <v>7821</v>
      </c>
      <c r="L229" s="147">
        <f t="shared" ref="L229:L237" si="42">IFERROR(K229/I229-1,"-")</f>
        <v>0.62126865671641784</v>
      </c>
      <c r="M229" s="147">
        <f>K229/C229-1</f>
        <v>0.20156706099247201</v>
      </c>
    </row>
    <row r="230" spans="2:14" x14ac:dyDescent="0.25">
      <c r="B230" s="145" t="s">
        <v>147</v>
      </c>
      <c r="C230" s="146">
        <v>5910</v>
      </c>
      <c r="D230" s="147">
        <v>0.12958715596330284</v>
      </c>
      <c r="E230" s="146">
        <v>4839</v>
      </c>
      <c r="F230" s="147">
        <f t="shared" si="40"/>
        <v>-0.18121827411167513</v>
      </c>
      <c r="G230" s="146">
        <v>802</v>
      </c>
      <c r="H230" s="147">
        <f t="shared" si="41"/>
        <v>-0.83426327753668117</v>
      </c>
      <c r="I230" s="146">
        <v>5262</v>
      </c>
      <c r="J230" s="147">
        <f t="shared" si="41"/>
        <v>5.5610972568578552</v>
      </c>
      <c r="K230" s="146">
        <v>6474</v>
      </c>
      <c r="L230" s="147">
        <f t="shared" si="42"/>
        <v>0.23033067274800456</v>
      </c>
      <c r="M230" s="147">
        <f>IFERROR(K230/C230-1,"-")</f>
        <v>9.5431472081218383E-2</v>
      </c>
    </row>
    <row r="231" spans="2:14" x14ac:dyDescent="0.25">
      <c r="B231" s="145" t="s">
        <v>149</v>
      </c>
      <c r="C231" s="146">
        <v>6183</v>
      </c>
      <c r="D231" s="147">
        <v>0.16638370118845502</v>
      </c>
      <c r="E231" s="146">
        <v>1790</v>
      </c>
      <c r="F231" s="147">
        <f t="shared" si="40"/>
        <v>-0.71049652272359698</v>
      </c>
      <c r="G231" s="146">
        <v>1185</v>
      </c>
      <c r="H231" s="147">
        <f t="shared" si="41"/>
        <v>-0.33798882681564246</v>
      </c>
      <c r="I231" s="146">
        <v>5545</v>
      </c>
      <c r="J231" s="147">
        <f t="shared" si="41"/>
        <v>3.6793248945147683</v>
      </c>
      <c r="K231" s="146">
        <v>5259</v>
      </c>
      <c r="L231" s="147">
        <f t="shared" si="42"/>
        <v>-5.1577998196573493E-2</v>
      </c>
      <c r="M231" s="147">
        <f t="shared" ref="M231:M239" si="43">IFERROR(K231/C231-1,"-")</f>
        <v>-0.14944201843765159</v>
      </c>
    </row>
    <row r="232" spans="2:14" x14ac:dyDescent="0.25">
      <c r="B232" s="145" t="s">
        <v>151</v>
      </c>
      <c r="C232" s="146">
        <v>6261</v>
      </c>
      <c r="D232" s="147">
        <v>-0.11467760180995479</v>
      </c>
      <c r="E232" s="146">
        <v>0</v>
      </c>
      <c r="F232" s="147">
        <f t="shared" si="40"/>
        <v>-1</v>
      </c>
      <c r="G232" s="146">
        <v>1377</v>
      </c>
      <c r="H232" s="147" t="str">
        <f t="shared" si="41"/>
        <v>-</v>
      </c>
      <c r="I232" s="146">
        <v>5475</v>
      </c>
      <c r="J232" s="147">
        <f t="shared" si="41"/>
        <v>2.9760348583877994</v>
      </c>
      <c r="K232" s="146">
        <v>5813</v>
      </c>
      <c r="L232" s="147">
        <f t="shared" si="42"/>
        <v>6.173515981735167E-2</v>
      </c>
      <c r="M232" s="147">
        <f t="shared" si="43"/>
        <v>-7.1554064845871235E-2</v>
      </c>
    </row>
    <row r="233" spans="2:14" x14ac:dyDescent="0.25">
      <c r="B233" s="145" t="s">
        <v>153</v>
      </c>
      <c r="C233" s="146">
        <v>5482</v>
      </c>
      <c r="D233" s="147">
        <v>-0.12873490146217414</v>
      </c>
      <c r="E233" s="146">
        <v>4</v>
      </c>
      <c r="F233" s="147">
        <f t="shared" si="40"/>
        <v>-0.99927033929222908</v>
      </c>
      <c r="G233" s="146">
        <v>1656</v>
      </c>
      <c r="H233" s="147">
        <f t="shared" si="41"/>
        <v>413</v>
      </c>
      <c r="I233" s="146">
        <v>5988</v>
      </c>
      <c r="J233" s="147">
        <f t="shared" si="41"/>
        <v>2.6159420289855073</v>
      </c>
      <c r="K233" s="146">
        <v>5231</v>
      </c>
      <c r="L233" s="147">
        <f t="shared" si="42"/>
        <v>-0.12641950567802274</v>
      </c>
      <c r="M233" s="147">
        <f t="shared" si="43"/>
        <v>-4.5786209412623124E-2</v>
      </c>
    </row>
    <row r="234" spans="2:14" x14ac:dyDescent="0.25">
      <c r="B234" s="145" t="s">
        <v>155</v>
      </c>
      <c r="C234" s="146">
        <v>4839</v>
      </c>
      <c r="D234" s="147">
        <v>-9.3650496347630674E-2</v>
      </c>
      <c r="E234" s="146">
        <v>119</v>
      </c>
      <c r="F234" s="147">
        <f t="shared" si="40"/>
        <v>-0.97540814217813598</v>
      </c>
      <c r="G234" s="146">
        <v>1813</v>
      </c>
      <c r="H234" s="147">
        <f t="shared" si="41"/>
        <v>14.235294117647058</v>
      </c>
      <c r="I234" s="146">
        <v>4474</v>
      </c>
      <c r="J234" s="147">
        <f t="shared" si="41"/>
        <v>1.4677330391616108</v>
      </c>
      <c r="K234" s="146">
        <v>4690</v>
      </c>
      <c r="L234" s="147">
        <f t="shared" si="42"/>
        <v>4.8278945015646002E-2</v>
      </c>
      <c r="M234" s="147">
        <f t="shared" si="43"/>
        <v>-3.0791485844182676E-2</v>
      </c>
    </row>
    <row r="235" spans="2:14" x14ac:dyDescent="0.25">
      <c r="B235" s="145" t="s">
        <v>157</v>
      </c>
      <c r="C235" s="146">
        <v>5610</v>
      </c>
      <c r="D235" s="147">
        <v>-0.12425850764907898</v>
      </c>
      <c r="E235" s="146">
        <v>950</v>
      </c>
      <c r="F235" s="147">
        <f t="shared" si="40"/>
        <v>-0.83065953654188951</v>
      </c>
      <c r="G235" s="146">
        <v>2679</v>
      </c>
      <c r="H235" s="147">
        <f t="shared" si="41"/>
        <v>1.8199999999999998</v>
      </c>
      <c r="I235" s="146">
        <v>4669</v>
      </c>
      <c r="J235" s="147">
        <f t="shared" si="41"/>
        <v>0.7428144830160508</v>
      </c>
      <c r="K235" s="146">
        <v>5735</v>
      </c>
      <c r="L235" s="147">
        <f t="shared" si="42"/>
        <v>0.22831441422146059</v>
      </c>
      <c r="M235" s="147">
        <f t="shared" si="43"/>
        <v>2.2281639928698693E-2</v>
      </c>
    </row>
    <row r="236" spans="2:14" x14ac:dyDescent="0.25">
      <c r="B236" s="145" t="s">
        <v>159</v>
      </c>
      <c r="C236" s="146">
        <v>8166</v>
      </c>
      <c r="D236" s="147">
        <v>-0.10470343164126739</v>
      </c>
      <c r="E236" s="146">
        <v>2054</v>
      </c>
      <c r="F236" s="147">
        <f t="shared" si="40"/>
        <v>-0.74846926279696302</v>
      </c>
      <c r="G236" s="146">
        <v>4490</v>
      </c>
      <c r="H236" s="147">
        <f t="shared" si="41"/>
        <v>1.1859785783836418</v>
      </c>
      <c r="I236" s="146">
        <v>7253</v>
      </c>
      <c r="J236" s="147">
        <f t="shared" si="41"/>
        <v>0.61536748329621371</v>
      </c>
      <c r="K236" s="146">
        <v>7189</v>
      </c>
      <c r="L236" s="147">
        <f t="shared" si="42"/>
        <v>-8.8239349234799924E-3</v>
      </c>
      <c r="M236" s="147">
        <f t="shared" si="43"/>
        <v>-0.11964241978937051</v>
      </c>
    </row>
    <row r="237" spans="2:14" x14ac:dyDescent="0.25">
      <c r="B237" s="145" t="s">
        <v>161</v>
      </c>
      <c r="C237" s="146">
        <v>5106</v>
      </c>
      <c r="D237" s="147">
        <v>2.7157513578756731E-2</v>
      </c>
      <c r="E237" s="146">
        <v>769</v>
      </c>
      <c r="F237" s="147">
        <f t="shared" si="40"/>
        <v>-0.84939287113200157</v>
      </c>
      <c r="G237" s="146">
        <v>2665</v>
      </c>
      <c r="H237" s="147">
        <f t="shared" si="41"/>
        <v>2.4655396618985694</v>
      </c>
      <c r="I237" s="146">
        <v>4356</v>
      </c>
      <c r="J237" s="147">
        <f t="shared" si="41"/>
        <v>0.6345215759849907</v>
      </c>
      <c r="K237" s="146">
        <v>4530</v>
      </c>
      <c r="L237" s="147">
        <f t="shared" si="42"/>
        <v>3.9944903581267122E-2</v>
      </c>
      <c r="M237" s="147">
        <f t="shared" si="43"/>
        <v>-0.11280846063454764</v>
      </c>
    </row>
    <row r="238" spans="2:14" x14ac:dyDescent="0.25">
      <c r="B238" s="145" t="s">
        <v>163</v>
      </c>
      <c r="C238" s="146">
        <v>5698</v>
      </c>
      <c r="D238" s="147">
        <v>5.7535263548626592E-2</v>
      </c>
      <c r="E238" s="146">
        <v>800</v>
      </c>
      <c r="F238" s="147">
        <f t="shared" si="40"/>
        <v>-0.85959985959985963</v>
      </c>
      <c r="G238" s="146">
        <v>3851</v>
      </c>
      <c r="H238" s="147">
        <f t="shared" si="41"/>
        <v>3.8137499999999998</v>
      </c>
      <c r="I238" s="146">
        <v>5375</v>
      </c>
      <c r="J238" s="147">
        <f t="shared" si="41"/>
        <v>0.39574136587899256</v>
      </c>
      <c r="K238" s="146">
        <v>5435</v>
      </c>
      <c r="L238" s="147">
        <f>IFERROR(K238/I238-1,"-")</f>
        <v>1.1162790697674341E-2</v>
      </c>
      <c r="M238" s="147">
        <f t="shared" si="43"/>
        <v>-4.6156546156546185E-2</v>
      </c>
    </row>
    <row r="239" spans="2:14" x14ac:dyDescent="0.25">
      <c r="B239" s="145" t="s">
        <v>165</v>
      </c>
      <c r="C239" s="146">
        <v>5471</v>
      </c>
      <c r="D239" s="147">
        <v>0.11904274902843115</v>
      </c>
      <c r="E239" s="146">
        <v>728</v>
      </c>
      <c r="F239" s="147">
        <f t="shared" si="40"/>
        <v>-0.86693474684701155</v>
      </c>
      <c r="G239" s="146">
        <v>4200</v>
      </c>
      <c r="H239" s="147">
        <f t="shared" si="41"/>
        <v>4.7692307692307692</v>
      </c>
      <c r="I239" s="146">
        <v>5456</v>
      </c>
      <c r="J239" s="147">
        <f t="shared" si="41"/>
        <v>0.29904761904761901</v>
      </c>
      <c r="K239" s="146">
        <v>6819</v>
      </c>
      <c r="L239" s="147">
        <f>IFERROR(K239/I239-1,"-")</f>
        <v>0.24981671554252194</v>
      </c>
      <c r="M239" s="147">
        <f t="shared" si="43"/>
        <v>0.24639005666240177</v>
      </c>
    </row>
    <row r="240" spans="2:14" x14ac:dyDescent="0.25">
      <c r="B240" s="145" t="s">
        <v>167</v>
      </c>
      <c r="C240" s="146">
        <v>6702</v>
      </c>
      <c r="D240" s="147">
        <v>-4.8416867812011932E-2</v>
      </c>
      <c r="E240" s="146">
        <v>1240</v>
      </c>
      <c r="F240" s="147">
        <f t="shared" si="40"/>
        <v>-0.81498060280513274</v>
      </c>
      <c r="G240" s="146">
        <v>5277</v>
      </c>
      <c r="H240" s="147">
        <f t="shared" si="41"/>
        <v>3.2556451612903228</v>
      </c>
      <c r="I240" s="146">
        <v>6769</v>
      </c>
      <c r="J240" s="147">
        <f t="shared" si="41"/>
        <v>0.28273640325942773</v>
      </c>
      <c r="K240" s="146"/>
      <c r="L240" s="147"/>
      <c r="M240" s="147"/>
    </row>
    <row r="241" spans="2:14" ht="15.75" x14ac:dyDescent="0.25">
      <c r="B241" s="148" t="s">
        <v>127</v>
      </c>
      <c r="C241" s="149">
        <v>71937</v>
      </c>
      <c r="D241" s="150">
        <v>-2.2688059559552776E-2</v>
      </c>
      <c r="E241" s="149">
        <v>18789</v>
      </c>
      <c r="F241" s="150">
        <f t="shared" si="40"/>
        <v>-0.73881312815380129</v>
      </c>
      <c r="G241" s="149">
        <v>30860</v>
      </c>
      <c r="H241" s="150">
        <f t="shared" si="41"/>
        <v>0.64245036989728033</v>
      </c>
      <c r="I241" s="149">
        <v>65446</v>
      </c>
      <c r="J241" s="150">
        <f t="shared" si="41"/>
        <v>1.1207388204795854</v>
      </c>
      <c r="K241" s="149">
        <v>64996</v>
      </c>
      <c r="L241" s="150">
        <v>0.10769125892598463</v>
      </c>
      <c r="M241" s="150">
        <v>-3.6636774737487388E-3</v>
      </c>
    </row>
    <row r="242" spans="2:14" ht="6" customHeight="1" x14ac:dyDescent="0.25"/>
    <row r="243" spans="2:14" x14ac:dyDescent="0.25">
      <c r="B243" s="49" t="s">
        <v>300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I244" s="144"/>
      <c r="K244" s="49"/>
      <c r="M244" s="154"/>
    </row>
    <row r="246" spans="2:14" ht="48.75" customHeight="1" thickBot="1" x14ac:dyDescent="0.3">
      <c r="B246" s="315" t="s">
        <v>311</v>
      </c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  <c r="M246" s="315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53" t="str">
        <f>C248</f>
        <v>Irlanda</v>
      </c>
      <c r="C248" s="327" t="s">
        <v>213</v>
      </c>
      <c r="D248" s="328"/>
      <c r="E248" s="328"/>
      <c r="F248" s="328"/>
      <c r="G248" s="328"/>
      <c r="H248" s="328"/>
      <c r="I248" s="328"/>
      <c r="J248" s="328"/>
      <c r="K248" s="328"/>
      <c r="L248" s="328"/>
      <c r="M248" s="329"/>
    </row>
    <row r="249" spans="2:14" ht="22.5" thickTop="1" thickBot="1" x14ac:dyDescent="0.3">
      <c r="B249" s="13"/>
      <c r="C249" s="334">
        <f>2019</f>
        <v>2019</v>
      </c>
      <c r="D249" s="333"/>
      <c r="E249" s="330">
        <v>2020</v>
      </c>
      <c r="F249" s="333"/>
      <c r="G249" s="330">
        <v>2021</v>
      </c>
      <c r="H249" s="333"/>
      <c r="I249" s="330">
        <v>2022</v>
      </c>
      <c r="J249" s="333"/>
      <c r="K249" s="330">
        <v>2023</v>
      </c>
      <c r="L249" s="331"/>
      <c r="M249" s="332"/>
    </row>
    <row r="250" spans="2:14" ht="16.5" thickTop="1" thickBot="1" x14ac:dyDescent="0.3">
      <c r="B250" s="16"/>
      <c r="C250" s="141" t="s">
        <v>141</v>
      </c>
      <c r="D250" s="142" t="str">
        <f>CONCATENATE("var ",RIGHT(2019,2),"/",RIGHT(2018,2))</f>
        <v>var 19/18</v>
      </c>
      <c r="E250" s="143" t="s">
        <v>141</v>
      </c>
      <c r="F250" s="142" t="str">
        <f>CONCATENATE("var ",RIGHT(E249,2),"/",RIGHT(E249-1,2))</f>
        <v>var 20/19</v>
      </c>
      <c r="G250" s="143" t="s">
        <v>141</v>
      </c>
      <c r="H250" s="142" t="str">
        <f>CONCATENATE("var ",RIGHT(G249,2),"/",RIGHT(G249-1,2))</f>
        <v>var 21/20</v>
      </c>
      <c r="I250" s="143" t="s">
        <v>141</v>
      </c>
      <c r="J250" s="142" t="str">
        <f>CONCATENATE("var ",RIGHT(I249,2),"/",RIGHT(I249-1,2))</f>
        <v>var 22/21</v>
      </c>
      <c r="K250" s="143" t="s">
        <v>141</v>
      </c>
      <c r="L250" s="142" t="str">
        <f>CONCATENATE("var ",RIGHT(K249,2),"/",RIGHT(K249-1,2))</f>
        <v>var 23/22</v>
      </c>
      <c r="M250" s="142" t="str">
        <f>CONCATENATE("var ",RIGHT(K249,2),"/",RIGHT(2019,2))</f>
        <v>var 23/19</v>
      </c>
    </row>
    <row r="251" spans="2:14" x14ac:dyDescent="0.25">
      <c r="B251" s="145" t="s">
        <v>145</v>
      </c>
      <c r="C251" s="146">
        <v>4322</v>
      </c>
      <c r="D251" s="147">
        <v>1.5984955336154183E-2</v>
      </c>
      <c r="E251" s="146">
        <v>4374</v>
      </c>
      <c r="F251" s="147">
        <f t="shared" ref="F251:F263" si="44">IFERROR(E251/C251-1,"-")</f>
        <v>1.2031466913466016E-2</v>
      </c>
      <c r="G251" s="146">
        <v>446</v>
      </c>
      <c r="H251" s="147">
        <f t="shared" ref="H251:J263" si="45">IFERROR(G251/E251-1,"-")</f>
        <v>-0.8980338363054412</v>
      </c>
      <c r="I251" s="146">
        <v>3905</v>
      </c>
      <c r="J251" s="147">
        <f t="shared" si="45"/>
        <v>7.7556053811659194</v>
      </c>
      <c r="K251" s="146">
        <v>7480</v>
      </c>
      <c r="L251" s="147">
        <f t="shared" ref="L251:L259" si="46">IFERROR(K251/I251-1,"-")</f>
        <v>0.91549295774647876</v>
      </c>
      <c r="M251" s="147">
        <f>K251/C251-1</f>
        <v>0.73068024062933823</v>
      </c>
    </row>
    <row r="252" spans="2:14" x14ac:dyDescent="0.25">
      <c r="B252" s="145" t="s">
        <v>147</v>
      </c>
      <c r="C252" s="146">
        <v>3583</v>
      </c>
      <c r="D252" s="147">
        <v>-0.12737457379444717</v>
      </c>
      <c r="E252" s="146">
        <v>4557</v>
      </c>
      <c r="F252" s="147">
        <f t="shared" si="44"/>
        <v>0.27183924085961486</v>
      </c>
      <c r="G252" s="146">
        <v>186</v>
      </c>
      <c r="H252" s="147">
        <f t="shared" si="45"/>
        <v>-0.95918367346938771</v>
      </c>
      <c r="I252" s="146">
        <v>4690</v>
      </c>
      <c r="J252" s="147">
        <f t="shared" si="45"/>
        <v>24.21505376344086</v>
      </c>
      <c r="K252" s="146">
        <v>6503</v>
      </c>
      <c r="L252" s="147">
        <f t="shared" si="46"/>
        <v>0.38656716417910442</v>
      </c>
      <c r="M252" s="147">
        <f>IFERROR(K252/C252-1,"-")</f>
        <v>0.81495953111917396</v>
      </c>
    </row>
    <row r="253" spans="2:14" x14ac:dyDescent="0.25">
      <c r="B253" s="145" t="s">
        <v>149</v>
      </c>
      <c r="C253" s="146">
        <v>4596</v>
      </c>
      <c r="D253" s="147">
        <v>-0.18365896980461816</v>
      </c>
      <c r="E253" s="146">
        <v>1770</v>
      </c>
      <c r="F253" s="147">
        <f t="shared" si="44"/>
        <v>-0.61488250652741516</v>
      </c>
      <c r="G253" s="146">
        <v>210</v>
      </c>
      <c r="H253" s="147">
        <f t="shared" si="45"/>
        <v>-0.88135593220338981</v>
      </c>
      <c r="I253" s="146">
        <v>5636</v>
      </c>
      <c r="J253" s="147">
        <f t="shared" si="45"/>
        <v>25.838095238095239</v>
      </c>
      <c r="K253" s="146">
        <v>6151</v>
      </c>
      <c r="L253" s="147">
        <f t="shared" si="46"/>
        <v>9.1376863023420851E-2</v>
      </c>
      <c r="M253" s="147">
        <f t="shared" ref="M253:M261" si="47">IFERROR(K253/C253-1,"-")</f>
        <v>0.33833768494342897</v>
      </c>
    </row>
    <row r="254" spans="2:14" x14ac:dyDescent="0.25">
      <c r="B254" s="145" t="s">
        <v>151</v>
      </c>
      <c r="C254" s="146">
        <v>5269</v>
      </c>
      <c r="D254" s="147">
        <v>0.15119073629014634</v>
      </c>
      <c r="E254" s="146">
        <v>0</v>
      </c>
      <c r="F254" s="147">
        <f t="shared" si="44"/>
        <v>-1</v>
      </c>
      <c r="G254" s="146">
        <v>145</v>
      </c>
      <c r="H254" s="147" t="str">
        <f t="shared" si="45"/>
        <v>-</v>
      </c>
      <c r="I254" s="146">
        <v>4609</v>
      </c>
      <c r="J254" s="147">
        <f t="shared" si="45"/>
        <v>30.786206896551725</v>
      </c>
      <c r="K254" s="146">
        <v>5552</v>
      </c>
      <c r="L254" s="147">
        <f t="shared" si="46"/>
        <v>0.20459969624647423</v>
      </c>
      <c r="M254" s="147">
        <f t="shared" si="47"/>
        <v>5.3710381476560931E-2</v>
      </c>
    </row>
    <row r="255" spans="2:14" x14ac:dyDescent="0.25">
      <c r="B255" s="145" t="s">
        <v>153</v>
      </c>
      <c r="C255" s="146">
        <v>5145</v>
      </c>
      <c r="D255" s="147">
        <v>-7.3139974779318995E-2</v>
      </c>
      <c r="E255" s="146">
        <v>3</v>
      </c>
      <c r="F255" s="147">
        <f t="shared" si="44"/>
        <v>-0.99941690962099128</v>
      </c>
      <c r="G255" s="146">
        <v>110</v>
      </c>
      <c r="H255" s="147">
        <f t="shared" si="45"/>
        <v>35.666666666666664</v>
      </c>
      <c r="I255" s="146">
        <v>4271</v>
      </c>
      <c r="J255" s="147">
        <f t="shared" si="45"/>
        <v>37.827272727272728</v>
      </c>
      <c r="K255" s="146">
        <v>5568</v>
      </c>
      <c r="L255" s="147">
        <f t="shared" si="46"/>
        <v>0.30367595410910786</v>
      </c>
      <c r="M255" s="147">
        <f t="shared" si="47"/>
        <v>8.2215743440233302E-2</v>
      </c>
    </row>
    <row r="256" spans="2:14" x14ac:dyDescent="0.25">
      <c r="B256" s="145" t="s">
        <v>155</v>
      </c>
      <c r="C256" s="146">
        <v>5370</v>
      </c>
      <c r="D256" s="147">
        <v>-2.096627164995446E-2</v>
      </c>
      <c r="E256" s="146">
        <v>14</v>
      </c>
      <c r="F256" s="147">
        <f t="shared" si="44"/>
        <v>-0.99739292364990684</v>
      </c>
      <c r="G256" s="146">
        <v>128</v>
      </c>
      <c r="H256" s="147">
        <f t="shared" si="45"/>
        <v>8.1428571428571423</v>
      </c>
      <c r="I256" s="146">
        <v>4845</v>
      </c>
      <c r="J256" s="147">
        <f t="shared" si="45"/>
        <v>36.8515625</v>
      </c>
      <c r="K256" s="146">
        <v>6335</v>
      </c>
      <c r="L256" s="147">
        <f t="shared" si="46"/>
        <v>0.30753353973168207</v>
      </c>
      <c r="M256" s="147">
        <f t="shared" si="47"/>
        <v>0.17970204841713211</v>
      </c>
    </row>
    <row r="257" spans="2:14" x14ac:dyDescent="0.25">
      <c r="B257" s="145" t="s">
        <v>157</v>
      </c>
      <c r="C257" s="146">
        <v>5737</v>
      </c>
      <c r="D257" s="147">
        <v>2.7967138612130515E-3</v>
      </c>
      <c r="E257" s="146">
        <v>350</v>
      </c>
      <c r="F257" s="147">
        <f t="shared" si="44"/>
        <v>-0.93899250479344609</v>
      </c>
      <c r="G257" s="146">
        <v>1108</v>
      </c>
      <c r="H257" s="147">
        <f t="shared" si="45"/>
        <v>2.1657142857142859</v>
      </c>
      <c r="I257" s="146">
        <v>4963</v>
      </c>
      <c r="J257" s="147">
        <f t="shared" si="45"/>
        <v>3.4792418772563174</v>
      </c>
      <c r="K257" s="146">
        <v>6855</v>
      </c>
      <c r="L257" s="147">
        <f t="shared" si="46"/>
        <v>0.38122103566391297</v>
      </c>
      <c r="M257" s="147">
        <f t="shared" si="47"/>
        <v>0.19487537040264957</v>
      </c>
    </row>
    <row r="258" spans="2:14" x14ac:dyDescent="0.25">
      <c r="B258" s="145" t="s">
        <v>159</v>
      </c>
      <c r="C258" s="146">
        <v>6388</v>
      </c>
      <c r="D258" s="147">
        <v>6.466666666666665E-2</v>
      </c>
      <c r="E258" s="146">
        <v>310</v>
      </c>
      <c r="F258" s="147">
        <f t="shared" si="44"/>
        <v>-0.95147150907952416</v>
      </c>
      <c r="G258" s="146">
        <v>2431</v>
      </c>
      <c r="H258" s="147">
        <f t="shared" si="45"/>
        <v>6.8419354838709676</v>
      </c>
      <c r="I258" s="146">
        <v>4674</v>
      </c>
      <c r="J258" s="147">
        <f t="shared" si="45"/>
        <v>0.92266556972439329</v>
      </c>
      <c r="K258" s="146">
        <v>6927</v>
      </c>
      <c r="L258" s="147">
        <f t="shared" si="46"/>
        <v>0.48202824133504496</v>
      </c>
      <c r="M258" s="147">
        <f t="shared" si="47"/>
        <v>8.4376956793988711E-2</v>
      </c>
    </row>
    <row r="259" spans="2:14" x14ac:dyDescent="0.25">
      <c r="B259" s="145" t="s">
        <v>161</v>
      </c>
      <c r="C259" s="146">
        <v>6410</v>
      </c>
      <c r="D259" s="147">
        <v>-9.5654627539503378E-2</v>
      </c>
      <c r="E259" s="146">
        <v>248</v>
      </c>
      <c r="F259" s="147">
        <f t="shared" si="44"/>
        <v>-0.96131045241809676</v>
      </c>
      <c r="G259" s="146">
        <v>3138</v>
      </c>
      <c r="H259" s="147">
        <f t="shared" si="45"/>
        <v>11.653225806451612</v>
      </c>
      <c r="I259" s="146">
        <v>4827</v>
      </c>
      <c r="J259" s="147">
        <f t="shared" si="45"/>
        <v>0.53824091778202687</v>
      </c>
      <c r="K259" s="146">
        <v>6325</v>
      </c>
      <c r="L259" s="147">
        <f t="shared" si="46"/>
        <v>0.31033768386161187</v>
      </c>
      <c r="M259" s="147">
        <f t="shared" si="47"/>
        <v>-1.3260530421216887E-2</v>
      </c>
    </row>
    <row r="260" spans="2:14" x14ac:dyDescent="0.25">
      <c r="B260" s="145" t="s">
        <v>163</v>
      </c>
      <c r="C260" s="146">
        <v>5043</v>
      </c>
      <c r="D260" s="147">
        <v>0.1008513425016373</v>
      </c>
      <c r="E260" s="146">
        <v>311</v>
      </c>
      <c r="F260" s="147">
        <f t="shared" si="44"/>
        <v>-0.93833035891334526</v>
      </c>
      <c r="G260" s="146">
        <v>4142</v>
      </c>
      <c r="H260" s="147">
        <f t="shared" si="45"/>
        <v>12.318327974276528</v>
      </c>
      <c r="I260" s="146">
        <v>4702</v>
      </c>
      <c r="J260" s="147">
        <f t="shared" si="45"/>
        <v>0.13520038628681785</v>
      </c>
      <c r="K260" s="146">
        <v>7064</v>
      </c>
      <c r="L260" s="147">
        <f>IFERROR(K260/I260-1,"-")</f>
        <v>0.50233943002977455</v>
      </c>
      <c r="M260" s="147">
        <f t="shared" si="47"/>
        <v>0.40075351973031936</v>
      </c>
    </row>
    <row r="261" spans="2:14" x14ac:dyDescent="0.25">
      <c r="B261" s="145" t="s">
        <v>165</v>
      </c>
      <c r="C261" s="146">
        <v>3644</v>
      </c>
      <c r="D261" s="147">
        <v>0.18968331700946783</v>
      </c>
      <c r="E261" s="146">
        <v>425</v>
      </c>
      <c r="F261" s="147">
        <f t="shared" si="44"/>
        <v>-0.8833699231613612</v>
      </c>
      <c r="G261" s="146">
        <v>3548</v>
      </c>
      <c r="H261" s="147">
        <f t="shared" si="45"/>
        <v>7.3482352941176465</v>
      </c>
      <c r="I261" s="146">
        <v>5030</v>
      </c>
      <c r="J261" s="147">
        <f t="shared" si="45"/>
        <v>0.41770011273957164</v>
      </c>
      <c r="K261" s="146">
        <v>6825</v>
      </c>
      <c r="L261" s="147">
        <f>IFERROR(K261/I261-1,"-")</f>
        <v>0.35685884691848901</v>
      </c>
      <c r="M261" s="147">
        <f t="shared" si="47"/>
        <v>0.87294182217343574</v>
      </c>
    </row>
    <row r="262" spans="2:14" x14ac:dyDescent="0.25">
      <c r="B262" s="145" t="s">
        <v>167</v>
      </c>
      <c r="C262" s="146">
        <v>4789</v>
      </c>
      <c r="D262" s="147">
        <v>0.29924036896364625</v>
      </c>
      <c r="E262" s="146">
        <v>463</v>
      </c>
      <c r="F262" s="147">
        <f t="shared" si="44"/>
        <v>-0.90332010858216749</v>
      </c>
      <c r="G262" s="146">
        <v>2991</v>
      </c>
      <c r="H262" s="147">
        <f t="shared" si="45"/>
        <v>5.4600431965442766</v>
      </c>
      <c r="I262" s="146">
        <v>6166</v>
      </c>
      <c r="J262" s="147">
        <f t="shared" si="45"/>
        <v>1.0615178869943165</v>
      </c>
      <c r="K262" s="146"/>
      <c r="L262" s="147"/>
      <c r="M262" s="147"/>
    </row>
    <row r="263" spans="2:14" ht="15.75" x14ac:dyDescent="0.25">
      <c r="B263" s="148" t="s">
        <v>127</v>
      </c>
      <c r="C263" s="149">
        <v>60296</v>
      </c>
      <c r="D263" s="150">
        <v>9.2732081282849155E-3</v>
      </c>
      <c r="E263" s="149">
        <v>12827</v>
      </c>
      <c r="F263" s="150">
        <f t="shared" si="44"/>
        <v>-0.78726615364203267</v>
      </c>
      <c r="G263" s="149">
        <v>18583</v>
      </c>
      <c r="H263" s="150">
        <f t="shared" si="45"/>
        <v>0.44874093708583462</v>
      </c>
      <c r="I263" s="149">
        <v>58318</v>
      </c>
      <c r="J263" s="150">
        <f t="shared" si="45"/>
        <v>2.138244632190712</v>
      </c>
      <c r="K263" s="149">
        <v>71585</v>
      </c>
      <c r="L263" s="150">
        <v>0.37262233471391326</v>
      </c>
      <c r="M263" s="150">
        <v>0.28965716035815303</v>
      </c>
    </row>
    <row r="264" spans="2:14" ht="6" customHeight="1" x14ac:dyDescent="0.25"/>
    <row r="265" spans="2:14" x14ac:dyDescent="0.25">
      <c r="B265" s="49" t="s">
        <v>300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4"/>
    </row>
    <row r="268" spans="2:14" ht="48.75" customHeight="1" thickBot="1" x14ac:dyDescent="0.3">
      <c r="B268" s="315" t="s">
        <v>312</v>
      </c>
      <c r="C268" s="315"/>
      <c r="D268" s="315"/>
      <c r="E268" s="315"/>
      <c r="F268" s="315"/>
      <c r="G268" s="315"/>
      <c r="H268" s="315"/>
      <c r="I268" s="315"/>
      <c r="J268" s="315"/>
      <c r="K268" s="315"/>
      <c r="L268" s="315"/>
      <c r="M268" s="315"/>
      <c r="N268" s="1" t="s">
        <v>215</v>
      </c>
    </row>
    <row r="269" spans="2:14" ht="10.5" customHeight="1" thickBot="1" x14ac:dyDescent="0.3">
      <c r="B269" s="137"/>
      <c r="C269" s="138"/>
      <c r="D269" s="137"/>
      <c r="E269" s="137"/>
      <c r="F269" s="137"/>
      <c r="G269" s="137"/>
      <c r="H269" s="137"/>
      <c r="I269" s="137"/>
      <c r="J269" s="137"/>
      <c r="K269" s="4"/>
      <c r="L269" s="4"/>
      <c r="N269" s="1" t="s">
        <v>216</v>
      </c>
    </row>
    <row r="270" spans="2:14" ht="22.5" thickTop="1" thickBot="1" x14ac:dyDescent="0.3">
      <c r="B270" s="153" t="str">
        <f>C270</f>
        <v>Suiza</v>
      </c>
      <c r="C270" s="327" t="s">
        <v>217</v>
      </c>
      <c r="D270" s="328"/>
      <c r="E270" s="328"/>
      <c r="F270" s="328"/>
      <c r="G270" s="328"/>
      <c r="H270" s="328"/>
      <c r="I270" s="328"/>
      <c r="J270" s="328"/>
      <c r="K270" s="328"/>
      <c r="L270" s="328"/>
      <c r="M270" s="329"/>
    </row>
    <row r="271" spans="2:14" ht="22.5" thickTop="1" thickBot="1" x14ac:dyDescent="0.3">
      <c r="B271" s="13"/>
      <c r="C271" s="334">
        <f>2019</f>
        <v>2019</v>
      </c>
      <c r="D271" s="333"/>
      <c r="E271" s="330">
        <v>2020</v>
      </c>
      <c r="F271" s="333"/>
      <c r="G271" s="330">
        <v>2021</v>
      </c>
      <c r="H271" s="333"/>
      <c r="I271" s="330">
        <v>2022</v>
      </c>
      <c r="J271" s="333"/>
      <c r="K271" s="330">
        <v>2023</v>
      </c>
      <c r="L271" s="331"/>
      <c r="M271" s="332"/>
    </row>
    <row r="272" spans="2:14" ht="16.5" thickTop="1" thickBot="1" x14ac:dyDescent="0.3">
      <c r="B272" s="16"/>
      <c r="C272" s="141" t="s">
        <v>141</v>
      </c>
      <c r="D272" s="142" t="str">
        <f>CONCATENATE("var ",RIGHT(2019,2),"/",RIGHT(2018,2))</f>
        <v>var 19/18</v>
      </c>
      <c r="E272" s="143" t="s">
        <v>141</v>
      </c>
      <c r="F272" s="142" t="str">
        <f>CONCATENATE("var ",RIGHT(E271,2),"/",RIGHT(E271-1,2))</f>
        <v>var 20/19</v>
      </c>
      <c r="G272" s="143" t="s">
        <v>141</v>
      </c>
      <c r="H272" s="142" t="str">
        <f>CONCATENATE("var ",RIGHT(G271,2),"/",RIGHT(G271-1,2))</f>
        <v>var 21/20</v>
      </c>
      <c r="I272" s="143" t="s">
        <v>141</v>
      </c>
      <c r="J272" s="142" t="str">
        <f>CONCATENATE("var ",RIGHT(I271,2),"/",RIGHT(I271-1,2))</f>
        <v>var 22/21</v>
      </c>
      <c r="K272" s="143" t="s">
        <v>141</v>
      </c>
      <c r="L272" s="142" t="str">
        <f>CONCATENATE("var ",RIGHT(K271,2),"/",RIGHT(K271-1,2))</f>
        <v>var 23/22</v>
      </c>
      <c r="M272" s="142" t="str">
        <f>CONCATENATE("var ",RIGHT(K271,2),"/",RIGHT(2019,2))</f>
        <v>var 23/19</v>
      </c>
    </row>
    <row r="273" spans="2:13" x14ac:dyDescent="0.25">
      <c r="B273" s="145" t="s">
        <v>145</v>
      </c>
      <c r="C273" s="146">
        <v>4235</v>
      </c>
      <c r="D273" s="147">
        <v>-5.9933407325194255E-2</v>
      </c>
      <c r="E273" s="146">
        <v>3776</v>
      </c>
      <c r="F273" s="147">
        <f t="shared" ref="F273:F285" si="48">IFERROR(E273/C273-1,"-")</f>
        <v>-0.10838252656434477</v>
      </c>
      <c r="G273" s="146">
        <v>836</v>
      </c>
      <c r="H273" s="147">
        <f t="shared" ref="H273:J285" si="49">IFERROR(G273/E273-1,"-")</f>
        <v>-0.77860169491525422</v>
      </c>
      <c r="I273" s="146">
        <v>2220</v>
      </c>
      <c r="J273" s="147">
        <f t="shared" si="49"/>
        <v>1.6555023923444976</v>
      </c>
      <c r="K273" s="146">
        <v>3629</v>
      </c>
      <c r="L273" s="147">
        <f t="shared" ref="L273:L281" si="50">IFERROR(K273/I273-1,"-")</f>
        <v>0.63468468468468475</v>
      </c>
      <c r="M273" s="147">
        <f>K273/C273-1</f>
        <v>-0.14309327036599762</v>
      </c>
    </row>
    <row r="274" spans="2:13" x14ac:dyDescent="0.25">
      <c r="B274" s="145" t="s">
        <v>147</v>
      </c>
      <c r="C274" s="146">
        <v>4152</v>
      </c>
      <c r="D274" s="147">
        <v>-0.13500000000000001</v>
      </c>
      <c r="E274" s="146">
        <v>4061</v>
      </c>
      <c r="F274" s="147">
        <f t="shared" si="48"/>
        <v>-2.1917148362235017E-2</v>
      </c>
      <c r="G274" s="146">
        <v>276</v>
      </c>
      <c r="H274" s="147">
        <f t="shared" si="49"/>
        <v>-0.9320364442255602</v>
      </c>
      <c r="I274" s="146">
        <v>2930</v>
      </c>
      <c r="J274" s="147">
        <f t="shared" si="49"/>
        <v>9.6159420289855078</v>
      </c>
      <c r="K274" s="146">
        <v>4173</v>
      </c>
      <c r="L274" s="147">
        <f t="shared" si="50"/>
        <v>0.42423208191126283</v>
      </c>
      <c r="M274" s="147">
        <f>IFERROR(K274/C274-1,"-")</f>
        <v>5.0578034682080553E-3</v>
      </c>
    </row>
    <row r="275" spans="2:13" x14ac:dyDescent="0.25">
      <c r="B275" s="145" t="s">
        <v>149</v>
      </c>
      <c r="C275" s="146">
        <v>4167</v>
      </c>
      <c r="D275" s="147">
        <v>-8.7584847821326917E-2</v>
      </c>
      <c r="E275" s="146">
        <v>1575</v>
      </c>
      <c r="F275" s="147">
        <f t="shared" si="48"/>
        <v>-0.62203023758099352</v>
      </c>
      <c r="G275" s="146">
        <v>407</v>
      </c>
      <c r="H275" s="147">
        <f t="shared" si="49"/>
        <v>-0.74158730158730157</v>
      </c>
      <c r="I275" s="146">
        <v>3085</v>
      </c>
      <c r="J275" s="147">
        <f t="shared" si="49"/>
        <v>6.57985257985258</v>
      </c>
      <c r="K275" s="146">
        <v>3751</v>
      </c>
      <c r="L275" s="147">
        <f t="shared" si="50"/>
        <v>0.21588330632090758</v>
      </c>
      <c r="M275" s="147">
        <f t="shared" ref="M275:M283" si="51">IFERROR(K275/C275-1,"-")</f>
        <v>-9.9832013438924894E-2</v>
      </c>
    </row>
    <row r="276" spans="2:13" x14ac:dyDescent="0.25">
      <c r="B276" s="145" t="s">
        <v>151</v>
      </c>
      <c r="C276" s="146">
        <v>5023</v>
      </c>
      <c r="D276" s="147">
        <v>-0.17493429697766094</v>
      </c>
      <c r="E276" s="146">
        <v>0</v>
      </c>
      <c r="F276" s="147">
        <f t="shared" si="48"/>
        <v>-1</v>
      </c>
      <c r="G276" s="146">
        <v>1363</v>
      </c>
      <c r="H276" s="147" t="str">
        <f t="shared" si="49"/>
        <v>-</v>
      </c>
      <c r="I276" s="146">
        <v>4638</v>
      </c>
      <c r="J276" s="147">
        <f t="shared" si="49"/>
        <v>2.4027879677182686</v>
      </c>
      <c r="K276" s="146">
        <v>5192</v>
      </c>
      <c r="L276" s="147">
        <f t="shared" si="50"/>
        <v>0.11944803794739123</v>
      </c>
      <c r="M276" s="147">
        <f t="shared" si="51"/>
        <v>3.3645231933107755E-2</v>
      </c>
    </row>
    <row r="277" spans="2:13" x14ac:dyDescent="0.25">
      <c r="B277" s="145" t="s">
        <v>153</v>
      </c>
      <c r="C277" s="146">
        <v>4059</v>
      </c>
      <c r="D277" s="147">
        <v>-0.1123988628908813</v>
      </c>
      <c r="E277" s="146">
        <v>2</v>
      </c>
      <c r="F277" s="147">
        <f t="shared" si="48"/>
        <v>-0.99950726779995069</v>
      </c>
      <c r="G277" s="146">
        <v>1663</v>
      </c>
      <c r="H277" s="147">
        <f t="shared" si="49"/>
        <v>830.5</v>
      </c>
      <c r="I277" s="146">
        <v>3140</v>
      </c>
      <c r="J277" s="147">
        <f t="shared" si="49"/>
        <v>0.8881539386650632</v>
      </c>
      <c r="K277" s="146">
        <v>3686</v>
      </c>
      <c r="L277" s="147">
        <f t="shared" si="50"/>
        <v>0.17388535031847141</v>
      </c>
      <c r="M277" s="147">
        <f t="shared" si="51"/>
        <v>-9.1894555309189441E-2</v>
      </c>
    </row>
    <row r="278" spans="2:13" x14ac:dyDescent="0.25">
      <c r="B278" s="145" t="s">
        <v>155</v>
      </c>
      <c r="C278" s="146">
        <v>3141</v>
      </c>
      <c r="D278" s="147">
        <v>-0.13590096286107289</v>
      </c>
      <c r="E278" s="146">
        <v>5</v>
      </c>
      <c r="F278" s="147">
        <f t="shared" si="48"/>
        <v>-0.99840815027061447</v>
      </c>
      <c r="G278" s="146">
        <v>1231</v>
      </c>
      <c r="H278" s="147">
        <f t="shared" si="49"/>
        <v>245.2</v>
      </c>
      <c r="I278" s="146">
        <v>2699</v>
      </c>
      <c r="J278" s="147">
        <f t="shared" si="49"/>
        <v>1.1925264012997565</v>
      </c>
      <c r="K278" s="146">
        <v>2855</v>
      </c>
      <c r="L278" s="147">
        <f t="shared" si="50"/>
        <v>5.7799184883290167E-2</v>
      </c>
      <c r="M278" s="147">
        <f t="shared" si="51"/>
        <v>-9.105380452085321E-2</v>
      </c>
    </row>
    <row r="279" spans="2:13" x14ac:dyDescent="0.25">
      <c r="B279" s="145" t="s">
        <v>157</v>
      </c>
      <c r="C279" s="146">
        <v>4614</v>
      </c>
      <c r="D279" s="147">
        <v>-0.25855696609352408</v>
      </c>
      <c r="E279" s="146">
        <v>727</v>
      </c>
      <c r="F279" s="147">
        <f t="shared" si="48"/>
        <v>-0.8424360641525791</v>
      </c>
      <c r="G279" s="146">
        <v>3258</v>
      </c>
      <c r="H279" s="147">
        <f t="shared" si="49"/>
        <v>3.4814305364511693</v>
      </c>
      <c r="I279" s="146">
        <v>4079</v>
      </c>
      <c r="J279" s="147">
        <f t="shared" si="49"/>
        <v>0.25199508901166356</v>
      </c>
      <c r="K279" s="146">
        <v>5162</v>
      </c>
      <c r="L279" s="147">
        <f t="shared" si="50"/>
        <v>0.26550625153223839</v>
      </c>
      <c r="M279" s="147">
        <f t="shared" si="51"/>
        <v>0.11876896402254</v>
      </c>
    </row>
    <row r="280" spans="2:13" x14ac:dyDescent="0.25">
      <c r="B280" s="145" t="s">
        <v>159</v>
      </c>
      <c r="C280" s="146">
        <v>2902</v>
      </c>
      <c r="D280" s="147">
        <v>-0.24915912031047871</v>
      </c>
      <c r="E280" s="146">
        <v>832</v>
      </c>
      <c r="F280" s="147">
        <f t="shared" si="48"/>
        <v>-0.7133011716057891</v>
      </c>
      <c r="G280" s="146">
        <v>2312</v>
      </c>
      <c r="H280" s="147">
        <f t="shared" si="49"/>
        <v>1.7788461538461537</v>
      </c>
      <c r="I280" s="146">
        <v>2461</v>
      </c>
      <c r="J280" s="147">
        <f t="shared" si="49"/>
        <v>6.4446366782006992E-2</v>
      </c>
      <c r="K280" s="146">
        <v>2690</v>
      </c>
      <c r="L280" s="147">
        <f t="shared" si="50"/>
        <v>9.3051605038602103E-2</v>
      </c>
      <c r="M280" s="147">
        <f t="shared" si="51"/>
        <v>-7.305306685044799E-2</v>
      </c>
    </row>
    <row r="281" spans="2:13" x14ac:dyDescent="0.25">
      <c r="B281" s="145" t="s">
        <v>161</v>
      </c>
      <c r="C281" s="146">
        <v>4177</v>
      </c>
      <c r="D281" s="147">
        <v>-0.26667837078651691</v>
      </c>
      <c r="E281" s="146">
        <v>354</v>
      </c>
      <c r="F281" s="147">
        <f t="shared" si="48"/>
        <v>-0.91525017955470434</v>
      </c>
      <c r="G281" s="146">
        <v>2297</v>
      </c>
      <c r="H281" s="147">
        <f t="shared" si="49"/>
        <v>5.4887005649717517</v>
      </c>
      <c r="I281" s="146">
        <v>3377</v>
      </c>
      <c r="J281" s="147">
        <f t="shared" si="49"/>
        <v>0.47017849368741826</v>
      </c>
      <c r="K281" s="146">
        <v>3956</v>
      </c>
      <c r="L281" s="147">
        <f t="shared" si="50"/>
        <v>0.1714539532129109</v>
      </c>
      <c r="M281" s="147">
        <f t="shared" si="51"/>
        <v>-5.2908786210198677E-2</v>
      </c>
    </row>
    <row r="282" spans="2:13" x14ac:dyDescent="0.25">
      <c r="B282" s="145" t="s">
        <v>163</v>
      </c>
      <c r="C282" s="146">
        <v>5903</v>
      </c>
      <c r="D282" s="147">
        <v>-0.17979713769626238</v>
      </c>
      <c r="E282" s="146">
        <v>208</v>
      </c>
      <c r="F282" s="147">
        <f t="shared" si="48"/>
        <v>-0.96476367948500763</v>
      </c>
      <c r="G282" s="146">
        <v>5911</v>
      </c>
      <c r="H282" s="147">
        <f t="shared" si="49"/>
        <v>27.41826923076923</v>
      </c>
      <c r="I282" s="146">
        <v>5127</v>
      </c>
      <c r="J282" s="147">
        <f t="shared" si="49"/>
        <v>-0.13263407206902389</v>
      </c>
      <c r="K282" s="146">
        <v>6391</v>
      </c>
      <c r="L282" s="147">
        <f>IFERROR(K282/I282-1,"-")</f>
        <v>0.2465379364150575</v>
      </c>
      <c r="M282" s="147">
        <f t="shared" si="51"/>
        <v>8.2669828900558961E-2</v>
      </c>
    </row>
    <row r="283" spans="2:13" x14ac:dyDescent="0.25">
      <c r="B283" s="145" t="s">
        <v>165</v>
      </c>
      <c r="C283" s="146">
        <v>4965</v>
      </c>
      <c r="D283" s="147">
        <v>-7.02247191011236E-2</v>
      </c>
      <c r="E283" s="146">
        <v>550</v>
      </c>
      <c r="F283" s="147">
        <f t="shared" si="48"/>
        <v>-0.88922457200402816</v>
      </c>
      <c r="G283" s="146">
        <v>4053</v>
      </c>
      <c r="H283" s="147">
        <f t="shared" si="49"/>
        <v>6.3690909090909091</v>
      </c>
      <c r="I283" s="146">
        <v>4325</v>
      </c>
      <c r="J283" s="147">
        <f t="shared" si="49"/>
        <v>6.7110782136688973E-2</v>
      </c>
      <c r="K283" s="146">
        <v>5801</v>
      </c>
      <c r="L283" s="147">
        <f>IFERROR(K283/I283-1,"-")</f>
        <v>0.34127167630057809</v>
      </c>
      <c r="M283" s="147">
        <f t="shared" si="51"/>
        <v>0.16837865055387713</v>
      </c>
    </row>
    <row r="284" spans="2:13" x14ac:dyDescent="0.25">
      <c r="B284" s="145" t="s">
        <v>167</v>
      </c>
      <c r="C284" s="146">
        <v>3797</v>
      </c>
      <c r="D284" s="147">
        <v>-0.14288939051918736</v>
      </c>
      <c r="E284" s="146">
        <v>1047</v>
      </c>
      <c r="F284" s="147">
        <f t="shared" si="48"/>
        <v>-0.72425599157229392</v>
      </c>
      <c r="G284" s="146">
        <v>2887</v>
      </c>
      <c r="H284" s="147">
        <f t="shared" si="49"/>
        <v>1.757402101241643</v>
      </c>
      <c r="I284" s="146">
        <v>3960</v>
      </c>
      <c r="J284" s="147">
        <f t="shared" si="49"/>
        <v>0.37166608936612411</v>
      </c>
      <c r="K284" s="146"/>
      <c r="L284" s="147"/>
      <c r="M284" s="147"/>
    </row>
    <row r="285" spans="2:13" ht="15.75" x14ac:dyDescent="0.25">
      <c r="B285" s="148" t="s">
        <v>127</v>
      </c>
      <c r="C285" s="149">
        <v>51135</v>
      </c>
      <c r="D285" s="150">
        <v>-0.16060670726702675</v>
      </c>
      <c r="E285" s="149">
        <v>13137</v>
      </c>
      <c r="F285" s="150">
        <f t="shared" si="48"/>
        <v>-0.74309181578175421</v>
      </c>
      <c r="G285" s="149">
        <v>26494</v>
      </c>
      <c r="H285" s="150">
        <f t="shared" si="49"/>
        <v>1.0167465935906219</v>
      </c>
      <c r="I285" s="149">
        <v>42041</v>
      </c>
      <c r="J285" s="150">
        <f t="shared" si="49"/>
        <v>0.58681210840190223</v>
      </c>
      <c r="K285" s="149">
        <v>47286</v>
      </c>
      <c r="L285" s="150">
        <v>0.24172159344555033</v>
      </c>
      <c r="M285" s="150">
        <v>-1.0984832481304441E-3</v>
      </c>
    </row>
    <row r="286" spans="2:13" ht="6" customHeight="1" x14ac:dyDescent="0.25"/>
    <row r="287" spans="2:13" x14ac:dyDescent="0.25">
      <c r="B287" s="49" t="s">
        <v>300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I288" s="144"/>
      <c r="L288" s="123"/>
    </row>
    <row r="290" spans="2:14" ht="48.75" customHeight="1" thickBot="1" x14ac:dyDescent="0.3">
      <c r="B290" s="315" t="s">
        <v>313</v>
      </c>
      <c r="C290" s="315"/>
      <c r="D290" s="315"/>
      <c r="E290" s="315"/>
      <c r="F290" s="315"/>
      <c r="G290" s="315"/>
      <c r="H290" s="315"/>
      <c r="I290" s="315"/>
      <c r="J290" s="315"/>
      <c r="K290" s="315"/>
      <c r="L290" s="315"/>
      <c r="M290" s="315"/>
      <c r="N290" s="1" t="s">
        <v>219</v>
      </c>
    </row>
    <row r="291" spans="2:14" ht="10.5" customHeight="1" thickBot="1" x14ac:dyDescent="0.3">
      <c r="B291" s="137"/>
      <c r="C291" s="138"/>
      <c r="D291" s="137"/>
      <c r="E291" s="137"/>
      <c r="F291" s="137"/>
      <c r="G291" s="137"/>
      <c r="H291" s="137"/>
      <c r="I291" s="137"/>
      <c r="J291" s="137"/>
      <c r="K291" s="4"/>
      <c r="L291" s="4"/>
      <c r="N291" s="1" t="s">
        <v>220</v>
      </c>
    </row>
    <row r="292" spans="2:14" ht="22.5" thickTop="1" thickBot="1" x14ac:dyDescent="0.3">
      <c r="B292" s="153" t="str">
        <f>C292</f>
        <v>Austria</v>
      </c>
      <c r="C292" s="327" t="s">
        <v>221</v>
      </c>
      <c r="D292" s="328"/>
      <c r="E292" s="328"/>
      <c r="F292" s="328"/>
      <c r="G292" s="328"/>
      <c r="H292" s="328"/>
      <c r="I292" s="328"/>
      <c r="J292" s="328"/>
      <c r="K292" s="328"/>
      <c r="L292" s="328"/>
      <c r="M292" s="329"/>
    </row>
    <row r="293" spans="2:14" ht="22.5" thickTop="1" thickBot="1" x14ac:dyDescent="0.3">
      <c r="B293" s="13"/>
      <c r="C293" s="334">
        <f>2019</f>
        <v>2019</v>
      </c>
      <c r="D293" s="333"/>
      <c r="E293" s="330">
        <v>2020</v>
      </c>
      <c r="F293" s="333"/>
      <c r="G293" s="330">
        <v>2021</v>
      </c>
      <c r="H293" s="333"/>
      <c r="I293" s="330">
        <v>2022</v>
      </c>
      <c r="J293" s="333"/>
      <c r="K293" s="330">
        <v>2023</v>
      </c>
      <c r="L293" s="331"/>
      <c r="M293" s="332"/>
    </row>
    <row r="294" spans="2:14" ht="16.5" thickTop="1" thickBot="1" x14ac:dyDescent="0.3">
      <c r="B294" s="16"/>
      <c r="C294" s="141" t="s">
        <v>141</v>
      </c>
      <c r="D294" s="142" t="str">
        <f>CONCATENATE("var ",RIGHT(2019,2),"/",RIGHT(2018,2))</f>
        <v>var 19/18</v>
      </c>
      <c r="E294" s="143" t="s">
        <v>141</v>
      </c>
      <c r="F294" s="142" t="str">
        <f>CONCATENATE("var ",RIGHT(E293,2),"/",RIGHT(E293-1,2))</f>
        <v>var 20/19</v>
      </c>
      <c r="G294" s="143" t="s">
        <v>141</v>
      </c>
      <c r="H294" s="142" t="str">
        <f>CONCATENATE("var ",RIGHT(G293,2),"/",RIGHT(G293-1,2))</f>
        <v>var 21/20</v>
      </c>
      <c r="I294" s="143" t="s">
        <v>141</v>
      </c>
      <c r="J294" s="142" t="str">
        <f>CONCATENATE("var ",RIGHT(I293,2),"/",RIGHT(I293-1,2))</f>
        <v>var 22/21</v>
      </c>
      <c r="K294" s="143" t="s">
        <v>141</v>
      </c>
      <c r="L294" s="142" t="str">
        <f>CONCATENATE("var ",RIGHT(K293,2),"/",RIGHT(K293-1,2))</f>
        <v>var 23/22</v>
      </c>
      <c r="M294" s="142" t="str">
        <f>CONCATENATE("var ",RIGHT(K293,2),"/",RIGHT(2019,2))</f>
        <v>var 23/19</v>
      </c>
    </row>
    <row r="295" spans="2:14" x14ac:dyDescent="0.25">
      <c r="B295" s="145" t="s">
        <v>145</v>
      </c>
      <c r="C295" s="146">
        <v>2699</v>
      </c>
      <c r="D295" s="147">
        <v>-9.2162798520013411E-2</v>
      </c>
      <c r="E295" s="146">
        <v>2416</v>
      </c>
      <c r="F295" s="147">
        <f t="shared" ref="F295:F307" si="52">IFERROR(E295/C295-1,"-")</f>
        <v>-0.10485364949981479</v>
      </c>
      <c r="G295" s="146">
        <v>278</v>
      </c>
      <c r="H295" s="147">
        <f t="shared" ref="H295:J307" si="53">IFERROR(G295/E295-1,"-")</f>
        <v>-0.88493377483443703</v>
      </c>
      <c r="I295" s="146">
        <v>2168</v>
      </c>
      <c r="J295" s="147">
        <f t="shared" si="53"/>
        <v>6.7985611510791371</v>
      </c>
      <c r="K295" s="146">
        <v>3128</v>
      </c>
      <c r="L295" s="147">
        <f t="shared" ref="L295:L303" si="54">IFERROR(K295/I295-1,"-")</f>
        <v>0.44280442804428044</v>
      </c>
      <c r="M295" s="147">
        <f>K295/C295-1</f>
        <v>0.15894775842904774</v>
      </c>
    </row>
    <row r="296" spans="2:14" x14ac:dyDescent="0.25">
      <c r="B296" s="145" t="s">
        <v>147</v>
      </c>
      <c r="C296" s="146">
        <v>3148</v>
      </c>
      <c r="D296" s="147">
        <v>0.20890937019969269</v>
      </c>
      <c r="E296" s="146">
        <v>2728</v>
      </c>
      <c r="F296" s="147">
        <f t="shared" si="52"/>
        <v>-0.13341804320203299</v>
      </c>
      <c r="G296" s="146">
        <v>207</v>
      </c>
      <c r="H296" s="147">
        <f t="shared" si="53"/>
        <v>-0.92412023460410553</v>
      </c>
      <c r="I296" s="146">
        <v>2344</v>
      </c>
      <c r="J296" s="147">
        <f t="shared" si="53"/>
        <v>10.323671497584542</v>
      </c>
      <c r="K296" s="146">
        <v>2703</v>
      </c>
      <c r="L296" s="147">
        <f t="shared" si="54"/>
        <v>0.15315699658703075</v>
      </c>
      <c r="M296" s="147">
        <f>IFERROR(K296/C296-1,"-")</f>
        <v>-0.14135959339263027</v>
      </c>
    </row>
    <row r="297" spans="2:14" x14ac:dyDescent="0.25">
      <c r="B297" s="145" t="s">
        <v>149</v>
      </c>
      <c r="C297" s="146">
        <v>2518</v>
      </c>
      <c r="D297" s="147">
        <v>-7.0977917981072114E-3</v>
      </c>
      <c r="E297" s="146">
        <v>693</v>
      </c>
      <c r="F297" s="147">
        <f t="shared" si="52"/>
        <v>-0.72478157267672749</v>
      </c>
      <c r="G297" s="146">
        <v>196</v>
      </c>
      <c r="H297" s="147">
        <f t="shared" si="53"/>
        <v>-0.71717171717171713</v>
      </c>
      <c r="I297" s="146">
        <v>2351</v>
      </c>
      <c r="J297" s="147">
        <f t="shared" si="53"/>
        <v>10.994897959183673</v>
      </c>
      <c r="K297" s="146">
        <v>2252</v>
      </c>
      <c r="L297" s="147">
        <f t="shared" si="54"/>
        <v>-4.2109740535942186E-2</v>
      </c>
      <c r="M297" s="147">
        <f t="shared" ref="M297:M305" si="55">IFERROR(K297/C297-1,"-")</f>
        <v>-0.10563939634630659</v>
      </c>
    </row>
    <row r="298" spans="2:14" x14ac:dyDescent="0.25">
      <c r="B298" s="145" t="s">
        <v>151</v>
      </c>
      <c r="C298" s="146">
        <v>2099</v>
      </c>
      <c r="D298" s="147">
        <v>-3.5386029411764719E-2</v>
      </c>
      <c r="E298" s="146">
        <v>0</v>
      </c>
      <c r="F298" s="147">
        <f t="shared" si="52"/>
        <v>-1</v>
      </c>
      <c r="G298" s="146">
        <v>160</v>
      </c>
      <c r="H298" s="147" t="str">
        <f t="shared" si="53"/>
        <v>-</v>
      </c>
      <c r="I298" s="146">
        <v>2711</v>
      </c>
      <c r="J298" s="147">
        <f t="shared" si="53"/>
        <v>15.943750000000001</v>
      </c>
      <c r="K298" s="146">
        <v>2438</v>
      </c>
      <c r="L298" s="147">
        <f t="shared" si="54"/>
        <v>-0.10070084839542603</v>
      </c>
      <c r="M298" s="147">
        <f t="shared" si="55"/>
        <v>0.16150547879942834</v>
      </c>
    </row>
    <row r="299" spans="2:14" x14ac:dyDescent="0.25">
      <c r="B299" s="145" t="s">
        <v>153</v>
      </c>
      <c r="C299" s="146">
        <v>1641</v>
      </c>
      <c r="D299" s="147">
        <v>-7.3927765237020271E-2</v>
      </c>
      <c r="E299" s="146">
        <v>9</v>
      </c>
      <c r="F299" s="147">
        <f t="shared" si="52"/>
        <v>-0.99451553930530168</v>
      </c>
      <c r="G299" s="146">
        <v>270</v>
      </c>
      <c r="H299" s="147">
        <f t="shared" si="53"/>
        <v>29</v>
      </c>
      <c r="I299" s="146">
        <v>1561</v>
      </c>
      <c r="J299" s="147">
        <f t="shared" si="53"/>
        <v>4.7814814814814817</v>
      </c>
      <c r="K299" s="146">
        <v>1441</v>
      </c>
      <c r="L299" s="147">
        <f t="shared" si="54"/>
        <v>-7.6873798846893049E-2</v>
      </c>
      <c r="M299" s="147">
        <f t="shared" si="55"/>
        <v>-0.12187690432663012</v>
      </c>
    </row>
    <row r="300" spans="2:14" x14ac:dyDescent="0.25">
      <c r="B300" s="145" t="s">
        <v>155</v>
      </c>
      <c r="C300" s="146">
        <v>1559</v>
      </c>
      <c r="D300" s="147">
        <v>-8.9369158878504718E-2</v>
      </c>
      <c r="E300" s="146">
        <v>0</v>
      </c>
      <c r="F300" s="147">
        <f t="shared" si="52"/>
        <v>-1</v>
      </c>
      <c r="G300" s="146">
        <v>235</v>
      </c>
      <c r="H300" s="147" t="str">
        <f t="shared" si="53"/>
        <v>-</v>
      </c>
      <c r="I300" s="146">
        <v>1210</v>
      </c>
      <c r="J300" s="147">
        <f t="shared" si="53"/>
        <v>4.1489361702127656</v>
      </c>
      <c r="K300" s="146">
        <v>1319</v>
      </c>
      <c r="L300" s="147">
        <f t="shared" si="54"/>
        <v>9.0082644628099118E-2</v>
      </c>
      <c r="M300" s="147">
        <f t="shared" si="55"/>
        <v>-0.15394483643361134</v>
      </c>
    </row>
    <row r="301" spans="2:14" x14ac:dyDescent="0.25">
      <c r="B301" s="145" t="s">
        <v>157</v>
      </c>
      <c r="C301" s="146">
        <v>2271</v>
      </c>
      <c r="D301" s="147">
        <v>-5.4144106622240784E-2</v>
      </c>
      <c r="E301" s="146">
        <v>126</v>
      </c>
      <c r="F301" s="147">
        <f t="shared" si="52"/>
        <v>-0.94451783355350072</v>
      </c>
      <c r="G301" s="146">
        <v>980</v>
      </c>
      <c r="H301" s="147">
        <f t="shared" si="53"/>
        <v>6.7777777777777777</v>
      </c>
      <c r="I301" s="146">
        <v>2080</v>
      </c>
      <c r="J301" s="147">
        <f t="shared" si="53"/>
        <v>1.1224489795918369</v>
      </c>
      <c r="K301" s="146">
        <v>1971</v>
      </c>
      <c r="L301" s="147">
        <f t="shared" si="54"/>
        <v>-5.240384615384619E-2</v>
      </c>
      <c r="M301" s="147">
        <f t="shared" si="55"/>
        <v>-0.13210039630118886</v>
      </c>
    </row>
    <row r="302" spans="2:14" x14ac:dyDescent="0.25">
      <c r="B302" s="145" t="s">
        <v>159</v>
      </c>
      <c r="C302" s="146">
        <v>1811</v>
      </c>
      <c r="D302" s="147">
        <v>-0.19973486522315509</v>
      </c>
      <c r="E302" s="146">
        <v>253</v>
      </c>
      <c r="F302" s="147">
        <f t="shared" si="52"/>
        <v>-0.8602981778023191</v>
      </c>
      <c r="G302" s="146">
        <v>1056</v>
      </c>
      <c r="H302" s="147">
        <f t="shared" si="53"/>
        <v>3.1739130434782608</v>
      </c>
      <c r="I302" s="146">
        <v>1774</v>
      </c>
      <c r="J302" s="147">
        <f t="shared" si="53"/>
        <v>0.67992424242424243</v>
      </c>
      <c r="K302" s="146">
        <v>1785</v>
      </c>
      <c r="L302" s="147">
        <f t="shared" si="54"/>
        <v>6.2006764374296086E-3</v>
      </c>
      <c r="M302" s="147">
        <f t="shared" si="55"/>
        <v>-1.4356709000552192E-2</v>
      </c>
    </row>
    <row r="303" spans="2:14" x14ac:dyDescent="0.25">
      <c r="B303" s="145" t="s">
        <v>161</v>
      </c>
      <c r="C303" s="146">
        <v>1886</v>
      </c>
      <c r="D303" s="147">
        <v>-0.16879682679594532</v>
      </c>
      <c r="E303" s="146">
        <v>91</v>
      </c>
      <c r="F303" s="147">
        <f t="shared" si="52"/>
        <v>-0.95174973488865322</v>
      </c>
      <c r="G303" s="146">
        <v>898</v>
      </c>
      <c r="H303" s="147">
        <f t="shared" si="53"/>
        <v>8.8681318681318686</v>
      </c>
      <c r="I303" s="146">
        <v>1457</v>
      </c>
      <c r="J303" s="147">
        <f t="shared" si="53"/>
        <v>0.62249443207126953</v>
      </c>
      <c r="K303" s="146">
        <v>1668</v>
      </c>
      <c r="L303" s="147">
        <f t="shared" si="54"/>
        <v>0.14481811942347278</v>
      </c>
      <c r="M303" s="147">
        <f t="shared" si="55"/>
        <v>-0.1155885471898197</v>
      </c>
    </row>
    <row r="304" spans="2:14" x14ac:dyDescent="0.25">
      <c r="B304" s="145" t="s">
        <v>163</v>
      </c>
      <c r="C304" s="146">
        <v>2395</v>
      </c>
      <c r="D304" s="147">
        <v>-0.13003995641118782</v>
      </c>
      <c r="E304" s="146">
        <v>246</v>
      </c>
      <c r="F304" s="147">
        <f t="shared" si="52"/>
        <v>-0.89728601252609608</v>
      </c>
      <c r="G304" s="146">
        <v>1937</v>
      </c>
      <c r="H304" s="147">
        <f t="shared" si="53"/>
        <v>6.8739837398373984</v>
      </c>
      <c r="I304" s="146">
        <v>2580</v>
      </c>
      <c r="J304" s="147">
        <f t="shared" si="53"/>
        <v>0.33195663397005681</v>
      </c>
      <c r="K304" s="146">
        <v>2997</v>
      </c>
      <c r="L304" s="147">
        <f>IFERROR(K304/I304-1,"-")</f>
        <v>0.16162790697674412</v>
      </c>
      <c r="M304" s="147">
        <f t="shared" si="55"/>
        <v>0.25135699373695197</v>
      </c>
    </row>
    <row r="305" spans="2:14" x14ac:dyDescent="0.25">
      <c r="B305" s="145" t="s">
        <v>165</v>
      </c>
      <c r="C305" s="146">
        <v>2728</v>
      </c>
      <c r="D305" s="147">
        <v>-9.1272485009993298E-2</v>
      </c>
      <c r="E305" s="146">
        <v>426</v>
      </c>
      <c r="F305" s="147">
        <f t="shared" si="52"/>
        <v>-0.84384164222873903</v>
      </c>
      <c r="G305" s="146">
        <v>2508</v>
      </c>
      <c r="H305" s="147">
        <f t="shared" si="53"/>
        <v>4.887323943661972</v>
      </c>
      <c r="I305" s="146">
        <v>2565</v>
      </c>
      <c r="J305" s="147">
        <f t="shared" si="53"/>
        <v>2.2727272727272707E-2</v>
      </c>
      <c r="K305" s="146">
        <v>3428</v>
      </c>
      <c r="L305" s="147">
        <f>IFERROR(K305/I305-1,"-")</f>
        <v>0.33645224171539967</v>
      </c>
      <c r="M305" s="147">
        <f t="shared" si="55"/>
        <v>0.25659824046920821</v>
      </c>
    </row>
    <row r="306" spans="2:14" x14ac:dyDescent="0.25">
      <c r="B306" s="145" t="s">
        <v>167</v>
      </c>
      <c r="C306" s="146">
        <v>2116</v>
      </c>
      <c r="D306" s="147">
        <v>-0.1589825119236884</v>
      </c>
      <c r="E306" s="146">
        <v>496</v>
      </c>
      <c r="F306" s="147">
        <f t="shared" si="52"/>
        <v>-0.7655954631379962</v>
      </c>
      <c r="G306" s="146">
        <v>2420</v>
      </c>
      <c r="H306" s="147">
        <f t="shared" si="53"/>
        <v>3.879032258064516</v>
      </c>
      <c r="I306" s="146">
        <v>2540</v>
      </c>
      <c r="J306" s="147">
        <f t="shared" si="53"/>
        <v>4.9586776859504189E-2</v>
      </c>
      <c r="K306" s="146"/>
      <c r="L306" s="147"/>
      <c r="M306" s="147"/>
    </row>
    <row r="307" spans="2:14" ht="15.75" x14ac:dyDescent="0.25">
      <c r="B307" s="148" t="s">
        <v>127</v>
      </c>
      <c r="C307" s="149">
        <v>26871</v>
      </c>
      <c r="D307" s="150">
        <v>-7.2678331090174964E-2</v>
      </c>
      <c r="E307" s="149">
        <v>7484</v>
      </c>
      <c r="F307" s="150">
        <f t="shared" si="52"/>
        <v>-0.72148412787019467</v>
      </c>
      <c r="G307" s="149">
        <v>11145</v>
      </c>
      <c r="H307" s="150">
        <f t="shared" si="53"/>
        <v>0.48917691074291825</v>
      </c>
      <c r="I307" s="149">
        <v>25341</v>
      </c>
      <c r="J307" s="150">
        <f t="shared" si="53"/>
        <v>1.2737550471063259</v>
      </c>
      <c r="K307" s="149">
        <v>25130</v>
      </c>
      <c r="L307" s="150">
        <v>0.10214464277882551</v>
      </c>
      <c r="M307" s="150">
        <v>1.5148454857604632E-2</v>
      </c>
    </row>
    <row r="308" spans="2:14" ht="6" customHeight="1" x14ac:dyDescent="0.25"/>
    <row r="309" spans="2:14" x14ac:dyDescent="0.25">
      <c r="B309" s="49" t="s">
        <v>300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3"/>
      <c r="E310" s="123"/>
      <c r="G310" s="123"/>
      <c r="I310" s="123"/>
      <c r="K310" s="123"/>
    </row>
    <row r="313" spans="2:14" ht="48.75" customHeight="1" thickBot="1" x14ac:dyDescent="0.3">
      <c r="B313" s="315" t="s">
        <v>314</v>
      </c>
      <c r="C313" s="315"/>
      <c r="D313" s="315"/>
      <c r="E313" s="315"/>
      <c r="F313" s="315"/>
      <c r="G313" s="315"/>
      <c r="H313" s="315"/>
      <c r="I313" s="315"/>
      <c r="J313" s="315"/>
      <c r="K313" s="315"/>
      <c r="L313" s="315"/>
      <c r="M313" s="315"/>
      <c r="N313" s="1" t="s">
        <v>219</v>
      </c>
    </row>
    <row r="314" spans="2:14" ht="10.5" customHeight="1" thickBot="1" x14ac:dyDescent="0.3">
      <c r="B314" s="137"/>
      <c r="C314" s="138"/>
      <c r="D314" s="137"/>
      <c r="E314" s="137"/>
      <c r="F314" s="137"/>
      <c r="G314" s="137"/>
      <c r="H314" s="137"/>
      <c r="I314" s="137"/>
      <c r="J314" s="137"/>
      <c r="K314" s="4"/>
      <c r="L314" s="4"/>
      <c r="N314" s="1" t="s">
        <v>220</v>
      </c>
    </row>
    <row r="315" spans="2:14" ht="22.5" thickTop="1" thickBot="1" x14ac:dyDescent="0.3">
      <c r="B315" s="153" t="str">
        <f>C315</f>
        <v>Canadá</v>
      </c>
      <c r="C315" s="327" t="s">
        <v>223</v>
      </c>
      <c r="D315" s="328"/>
      <c r="E315" s="328"/>
      <c r="F315" s="328"/>
      <c r="G315" s="328"/>
      <c r="H315" s="328"/>
      <c r="I315" s="328"/>
      <c r="J315" s="328"/>
      <c r="K315" s="328"/>
      <c r="L315" s="328"/>
      <c r="M315" s="329"/>
    </row>
    <row r="316" spans="2:14" ht="22.5" thickTop="1" thickBot="1" x14ac:dyDescent="0.3">
      <c r="B316" s="13"/>
      <c r="C316" s="334">
        <f>2019</f>
        <v>2019</v>
      </c>
      <c r="D316" s="333"/>
      <c r="E316" s="330">
        <v>2020</v>
      </c>
      <c r="F316" s="333"/>
      <c r="G316" s="330">
        <v>2021</v>
      </c>
      <c r="H316" s="333"/>
      <c r="I316" s="330">
        <v>2022</v>
      </c>
      <c r="J316" s="333"/>
      <c r="K316" s="330">
        <v>2023</v>
      </c>
      <c r="L316" s="331"/>
      <c r="M316" s="332"/>
    </row>
    <row r="317" spans="2:14" ht="16.5" thickTop="1" thickBot="1" x14ac:dyDescent="0.3">
      <c r="B317" s="16"/>
      <c r="C317" s="141" t="s">
        <v>141</v>
      </c>
      <c r="D317" s="142" t="str">
        <f>CONCATENATE("var ",RIGHT(2019,2),"/",RIGHT(2018,2))</f>
        <v>var 19/18</v>
      </c>
      <c r="E317" s="143" t="s">
        <v>141</v>
      </c>
      <c r="F317" s="142" t="str">
        <f>CONCATENATE("var ",RIGHT(E316,2),"/",RIGHT(E316-1,2))</f>
        <v>var 20/19</v>
      </c>
      <c r="G317" s="143" t="s">
        <v>141</v>
      </c>
      <c r="H317" s="142" t="str">
        <f>CONCATENATE("var ",RIGHT(G316,2),"/",RIGHT(G316-1,2))</f>
        <v>var 21/20</v>
      </c>
      <c r="I317" s="143" t="s">
        <v>141</v>
      </c>
      <c r="J317" s="142" t="str">
        <f>CONCATENATE("var ",RIGHT(I316,2),"/",RIGHT(I316-1,2))</f>
        <v>var 22/21</v>
      </c>
      <c r="K317" s="143" t="s">
        <v>141</v>
      </c>
      <c r="L317" s="142" t="str">
        <f>CONCATENATE("var ",RIGHT(K316,2),"/",RIGHT(K316-1,2))</f>
        <v>var 23/22</v>
      </c>
      <c r="M317" s="142" t="str">
        <f>CONCATENATE("var ",RIGHT(K316,2),"/",RIGHT(2019,2))</f>
        <v>var 23/19</v>
      </c>
    </row>
    <row r="318" spans="2:14" x14ac:dyDescent="0.25">
      <c r="B318" s="145" t="s">
        <v>145</v>
      </c>
      <c r="C318" s="146">
        <v>263</v>
      </c>
      <c r="D318" s="147">
        <v>0.27053140096618367</v>
      </c>
      <c r="E318" s="146">
        <v>247</v>
      </c>
      <c r="F318" s="147">
        <f t="shared" ref="F318:F330" si="56">IFERROR(E318/C318-1,"-")</f>
        <v>-6.0836501901140649E-2</v>
      </c>
      <c r="G318" s="146">
        <v>57</v>
      </c>
      <c r="H318" s="147">
        <f t="shared" ref="H318:J330" si="57">IFERROR(G318/E318-1,"-")</f>
        <v>-0.76923076923076916</v>
      </c>
      <c r="I318" s="146">
        <v>127</v>
      </c>
      <c r="J318" s="147">
        <f t="shared" si="57"/>
        <v>1.2280701754385963</v>
      </c>
      <c r="K318" s="146">
        <v>331</v>
      </c>
      <c r="L318" s="147">
        <f t="shared" ref="L318:L326" si="58">IFERROR(K318/I318-1,"-")</f>
        <v>1.606299212598425</v>
      </c>
      <c r="M318" s="147">
        <f>K318/C318-1</f>
        <v>0.2585551330798479</v>
      </c>
    </row>
    <row r="319" spans="2:14" x14ac:dyDescent="0.25">
      <c r="B319" s="145" t="s">
        <v>147</v>
      </c>
      <c r="C319" s="146">
        <v>249</v>
      </c>
      <c r="D319" s="147">
        <v>0.54658385093167694</v>
      </c>
      <c r="E319" s="146">
        <v>364</v>
      </c>
      <c r="F319" s="147">
        <f t="shared" si="56"/>
        <v>0.4618473895582329</v>
      </c>
      <c r="G319" s="146">
        <v>24</v>
      </c>
      <c r="H319" s="147">
        <f t="shared" si="57"/>
        <v>-0.93406593406593408</v>
      </c>
      <c r="I319" s="146">
        <v>167</v>
      </c>
      <c r="J319" s="147">
        <f t="shared" si="57"/>
        <v>5.958333333333333</v>
      </c>
      <c r="K319" s="146">
        <v>287</v>
      </c>
      <c r="L319" s="147">
        <f t="shared" si="58"/>
        <v>0.7185628742514969</v>
      </c>
      <c r="M319" s="147">
        <f>IFERROR(K319/C319-1,"-")</f>
        <v>0.15261044176706817</v>
      </c>
    </row>
    <row r="320" spans="2:14" x14ac:dyDescent="0.25">
      <c r="B320" s="145" t="s">
        <v>149</v>
      </c>
      <c r="C320" s="146">
        <v>316</v>
      </c>
      <c r="D320" s="147">
        <v>0.55665024630541882</v>
      </c>
      <c r="E320" s="146">
        <v>86</v>
      </c>
      <c r="F320" s="147">
        <f t="shared" si="56"/>
        <v>-0.72784810126582278</v>
      </c>
      <c r="G320" s="146">
        <v>40</v>
      </c>
      <c r="H320" s="147">
        <f t="shared" si="57"/>
        <v>-0.53488372093023262</v>
      </c>
      <c r="I320" s="146">
        <v>212</v>
      </c>
      <c r="J320" s="147">
        <f t="shared" si="57"/>
        <v>4.3</v>
      </c>
      <c r="K320" s="146">
        <v>443</v>
      </c>
      <c r="L320" s="147">
        <f t="shared" si="58"/>
        <v>1.0896226415094339</v>
      </c>
      <c r="M320" s="147">
        <f t="shared" ref="M320:M328" si="59">IFERROR(K320/C320-1,"-")</f>
        <v>0.40189873417721511</v>
      </c>
    </row>
    <row r="321" spans="2:13" x14ac:dyDescent="0.25">
      <c r="B321" s="145" t="s">
        <v>151</v>
      </c>
      <c r="C321" s="146">
        <v>194</v>
      </c>
      <c r="D321" s="147">
        <v>-6.2801932367149704E-2</v>
      </c>
      <c r="E321" s="146">
        <v>0</v>
      </c>
      <c r="F321" s="147">
        <f t="shared" si="56"/>
        <v>-1</v>
      </c>
      <c r="G321" s="146">
        <v>21</v>
      </c>
      <c r="H321" s="147" t="str">
        <f t="shared" si="57"/>
        <v>-</v>
      </c>
      <c r="I321" s="146">
        <v>146</v>
      </c>
      <c r="J321" s="147">
        <f t="shared" si="57"/>
        <v>5.9523809523809526</v>
      </c>
      <c r="K321" s="146">
        <v>355</v>
      </c>
      <c r="L321" s="147">
        <f t="shared" si="58"/>
        <v>1.4315068493150687</v>
      </c>
      <c r="M321" s="147">
        <f t="shared" si="59"/>
        <v>0.82989690721649478</v>
      </c>
    </row>
    <row r="322" spans="2:13" x14ac:dyDescent="0.25">
      <c r="B322" s="145" t="s">
        <v>153</v>
      </c>
      <c r="C322" s="146">
        <v>188</v>
      </c>
      <c r="D322" s="147">
        <v>-0.23577235772357719</v>
      </c>
      <c r="E322" s="146">
        <v>0</v>
      </c>
      <c r="F322" s="147">
        <f t="shared" si="56"/>
        <v>-1</v>
      </c>
      <c r="G322" s="146">
        <v>30</v>
      </c>
      <c r="H322" s="147" t="str">
        <f t="shared" si="57"/>
        <v>-</v>
      </c>
      <c r="I322" s="146">
        <v>221</v>
      </c>
      <c r="J322" s="147">
        <f t="shared" si="57"/>
        <v>6.3666666666666663</v>
      </c>
      <c r="K322" s="146">
        <v>217</v>
      </c>
      <c r="L322" s="147">
        <f t="shared" si="58"/>
        <v>-1.8099547511312264E-2</v>
      </c>
      <c r="M322" s="147">
        <f t="shared" si="59"/>
        <v>0.1542553191489362</v>
      </c>
    </row>
    <row r="323" spans="2:13" x14ac:dyDescent="0.25">
      <c r="B323" s="145" t="s">
        <v>155</v>
      </c>
      <c r="C323" s="146">
        <v>139</v>
      </c>
      <c r="D323" s="147">
        <v>0.10317460317460325</v>
      </c>
      <c r="E323" s="146">
        <v>4</v>
      </c>
      <c r="F323" s="147">
        <f t="shared" si="56"/>
        <v>-0.97122302158273377</v>
      </c>
      <c r="G323" s="146">
        <v>22</v>
      </c>
      <c r="H323" s="147">
        <f t="shared" si="57"/>
        <v>4.5</v>
      </c>
      <c r="I323" s="146">
        <v>194</v>
      </c>
      <c r="J323" s="147">
        <f t="shared" si="57"/>
        <v>7.8181818181818183</v>
      </c>
      <c r="K323" s="146">
        <v>169</v>
      </c>
      <c r="L323" s="147">
        <f t="shared" si="58"/>
        <v>-0.12886597938144329</v>
      </c>
      <c r="M323" s="147">
        <f t="shared" si="59"/>
        <v>0.21582733812949639</v>
      </c>
    </row>
    <row r="324" spans="2:13" x14ac:dyDescent="0.25">
      <c r="B324" s="145" t="s">
        <v>157</v>
      </c>
      <c r="C324" s="146">
        <v>198</v>
      </c>
      <c r="D324" s="147">
        <v>0.125</v>
      </c>
      <c r="E324" s="146">
        <v>18</v>
      </c>
      <c r="F324" s="147">
        <f t="shared" si="56"/>
        <v>-0.90909090909090906</v>
      </c>
      <c r="G324" s="146">
        <v>55</v>
      </c>
      <c r="H324" s="147">
        <f t="shared" si="57"/>
        <v>2.0555555555555554</v>
      </c>
      <c r="I324" s="146">
        <v>210</v>
      </c>
      <c r="J324" s="147">
        <f t="shared" si="57"/>
        <v>2.8181818181818183</v>
      </c>
      <c r="K324" s="146">
        <v>162</v>
      </c>
      <c r="L324" s="147">
        <f t="shared" si="58"/>
        <v>-0.22857142857142854</v>
      </c>
      <c r="M324" s="147">
        <f t="shared" si="59"/>
        <v>-0.18181818181818177</v>
      </c>
    </row>
    <row r="325" spans="2:13" x14ac:dyDescent="0.25">
      <c r="B325" s="145" t="s">
        <v>159</v>
      </c>
      <c r="C325" s="146">
        <v>151</v>
      </c>
      <c r="D325" s="147">
        <v>6.3380281690140761E-2</v>
      </c>
      <c r="E325" s="146">
        <v>52</v>
      </c>
      <c r="F325" s="147">
        <f t="shared" si="56"/>
        <v>-0.6556291390728477</v>
      </c>
      <c r="G325" s="146">
        <v>75</v>
      </c>
      <c r="H325" s="147">
        <f t="shared" si="57"/>
        <v>0.44230769230769229</v>
      </c>
      <c r="I325" s="146">
        <v>204</v>
      </c>
      <c r="J325" s="147">
        <f t="shared" si="57"/>
        <v>1.7200000000000002</v>
      </c>
      <c r="K325" s="146">
        <v>229</v>
      </c>
      <c r="L325" s="147">
        <f t="shared" si="58"/>
        <v>0.12254901960784315</v>
      </c>
      <c r="M325" s="147">
        <f t="shared" si="59"/>
        <v>0.51655629139072845</v>
      </c>
    </row>
    <row r="326" spans="2:13" x14ac:dyDescent="0.25">
      <c r="B326" s="145" t="s">
        <v>161</v>
      </c>
      <c r="C326" s="146">
        <v>135</v>
      </c>
      <c r="D326" s="147">
        <v>0</v>
      </c>
      <c r="E326" s="146">
        <v>29</v>
      </c>
      <c r="F326" s="147">
        <f t="shared" si="56"/>
        <v>-0.78518518518518521</v>
      </c>
      <c r="G326" s="146">
        <v>68</v>
      </c>
      <c r="H326" s="147">
        <f t="shared" si="57"/>
        <v>1.3448275862068964</v>
      </c>
      <c r="I326" s="146">
        <v>245</v>
      </c>
      <c r="J326" s="147">
        <f t="shared" si="57"/>
        <v>2.6029411764705883</v>
      </c>
      <c r="K326" s="146">
        <v>182</v>
      </c>
      <c r="L326" s="147">
        <f t="shared" si="58"/>
        <v>-0.25714285714285712</v>
      </c>
      <c r="M326" s="147">
        <f t="shared" si="59"/>
        <v>0.3481481481481481</v>
      </c>
    </row>
    <row r="327" spans="2:13" x14ac:dyDescent="0.25">
      <c r="B327" s="145" t="s">
        <v>163</v>
      </c>
      <c r="C327" s="146">
        <v>254</v>
      </c>
      <c r="D327" s="147">
        <v>1.195219123505975E-2</v>
      </c>
      <c r="E327" s="146">
        <v>29</v>
      </c>
      <c r="F327" s="147">
        <f t="shared" si="56"/>
        <v>-0.88582677165354329</v>
      </c>
      <c r="G327" s="146">
        <v>109</v>
      </c>
      <c r="H327" s="147">
        <f t="shared" si="57"/>
        <v>2.7586206896551726</v>
      </c>
      <c r="I327" s="146">
        <v>219</v>
      </c>
      <c r="J327" s="147">
        <f t="shared" si="57"/>
        <v>1.0091743119266057</v>
      </c>
      <c r="K327" s="146">
        <v>382</v>
      </c>
      <c r="L327" s="147">
        <f>IFERROR(K327/I327-1,"-")</f>
        <v>0.74429223744292239</v>
      </c>
      <c r="M327" s="147">
        <f t="shared" si="59"/>
        <v>0.50393700787401574</v>
      </c>
    </row>
    <row r="328" spans="2:13" x14ac:dyDescent="0.25">
      <c r="B328" s="145" t="s">
        <v>165</v>
      </c>
      <c r="C328" s="146">
        <v>222</v>
      </c>
      <c r="D328" s="147">
        <v>8.8235294117646967E-2</v>
      </c>
      <c r="E328" s="146">
        <v>23</v>
      </c>
      <c r="F328" s="147">
        <f t="shared" si="56"/>
        <v>-0.89639639639639634</v>
      </c>
      <c r="G328" s="146">
        <v>116</v>
      </c>
      <c r="H328" s="147">
        <f t="shared" si="57"/>
        <v>4.0434782608695654</v>
      </c>
      <c r="I328" s="146">
        <v>306</v>
      </c>
      <c r="J328" s="147">
        <f t="shared" si="57"/>
        <v>1.6379310344827585</v>
      </c>
      <c r="K328" s="146">
        <v>398</v>
      </c>
      <c r="L328" s="147">
        <f>IFERROR(K328/I328-1,"-")</f>
        <v>0.30065359477124187</v>
      </c>
      <c r="M328" s="147">
        <f t="shared" si="59"/>
        <v>0.79279279279279269</v>
      </c>
    </row>
    <row r="329" spans="2:13" x14ac:dyDescent="0.25">
      <c r="B329" s="145" t="s">
        <v>167</v>
      </c>
      <c r="C329" s="146">
        <v>199</v>
      </c>
      <c r="D329" s="147">
        <v>-0.2602230483271375</v>
      </c>
      <c r="E329" s="146">
        <v>58</v>
      </c>
      <c r="F329" s="147">
        <f t="shared" si="56"/>
        <v>-0.70854271356783927</v>
      </c>
      <c r="G329" s="146">
        <v>263</v>
      </c>
      <c r="H329" s="147">
        <f t="shared" si="57"/>
        <v>3.5344827586206895</v>
      </c>
      <c r="I329" s="146">
        <v>265</v>
      </c>
      <c r="J329" s="147">
        <f t="shared" si="57"/>
        <v>7.6045627376426506E-3</v>
      </c>
      <c r="K329" s="146"/>
      <c r="L329" s="147"/>
      <c r="M329" s="147"/>
    </row>
    <row r="330" spans="2:13" ht="15.75" x14ac:dyDescent="0.25">
      <c r="B330" s="148" t="s">
        <v>127</v>
      </c>
      <c r="C330" s="149">
        <v>2508</v>
      </c>
      <c r="D330" s="150">
        <v>7.7782552642887914E-2</v>
      </c>
      <c r="E330" s="149">
        <v>910</v>
      </c>
      <c r="F330" s="150">
        <f t="shared" si="56"/>
        <v>-0.63716108452950559</v>
      </c>
      <c r="G330" s="149">
        <v>880</v>
      </c>
      <c r="H330" s="150">
        <f t="shared" si="57"/>
        <v>-3.2967032967032961E-2</v>
      </c>
      <c r="I330" s="149">
        <v>2516</v>
      </c>
      <c r="J330" s="150">
        <f t="shared" si="57"/>
        <v>1.8590909090909089</v>
      </c>
      <c r="K330" s="149">
        <v>3155</v>
      </c>
      <c r="L330" s="150">
        <v>0.40159928920479793</v>
      </c>
      <c r="M330" s="150">
        <v>0.36639237765266341</v>
      </c>
    </row>
    <row r="331" spans="2:13" ht="6" customHeight="1" x14ac:dyDescent="0.25"/>
    <row r="332" spans="2:13" x14ac:dyDescent="0.25">
      <c r="B332" s="49" t="s">
        <v>300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3"/>
      <c r="E333" s="123"/>
      <c r="G333" s="123"/>
      <c r="I333" s="123"/>
      <c r="K333" s="123"/>
    </row>
    <row r="339" spans="2:14" ht="48.75" customHeight="1" thickBot="1" x14ac:dyDescent="0.3">
      <c r="B339" s="315" t="s">
        <v>315</v>
      </c>
      <c r="C339" s="315"/>
      <c r="D339" s="315"/>
      <c r="E339" s="315"/>
      <c r="F339" s="315"/>
      <c r="G339" s="315"/>
      <c r="H339" s="315"/>
      <c r="I339" s="315"/>
      <c r="J339" s="315"/>
      <c r="K339" s="315"/>
      <c r="L339" s="315"/>
      <c r="M339" s="315"/>
      <c r="N339" s="1" t="s">
        <v>219</v>
      </c>
    </row>
    <row r="340" spans="2:14" ht="10.5" customHeight="1" thickBot="1" x14ac:dyDescent="0.3">
      <c r="B340" s="137"/>
      <c r="C340" s="138"/>
      <c r="D340" s="137"/>
      <c r="E340" s="137"/>
      <c r="F340" s="137"/>
      <c r="G340" s="137"/>
      <c r="H340" s="137"/>
      <c r="I340" s="137"/>
      <c r="J340" s="137"/>
      <c r="K340" s="4"/>
      <c r="L340" s="4"/>
      <c r="N340" s="1" t="s">
        <v>220</v>
      </c>
    </row>
    <row r="341" spans="2:14" ht="22.5" thickTop="1" thickBot="1" x14ac:dyDescent="0.3">
      <c r="B341" s="153" t="str">
        <f>C341</f>
        <v>Dinamarca</v>
      </c>
      <c r="C341" s="327" t="s">
        <v>225</v>
      </c>
      <c r="D341" s="328"/>
      <c r="E341" s="328"/>
      <c r="F341" s="328"/>
      <c r="G341" s="328"/>
      <c r="H341" s="328"/>
      <c r="I341" s="328"/>
      <c r="J341" s="328"/>
      <c r="K341" s="328"/>
      <c r="L341" s="328"/>
      <c r="M341" s="329"/>
    </row>
    <row r="342" spans="2:14" ht="22.5" thickTop="1" thickBot="1" x14ac:dyDescent="0.3">
      <c r="B342" s="13"/>
      <c r="C342" s="334">
        <f>2019</f>
        <v>2019</v>
      </c>
      <c r="D342" s="333"/>
      <c r="E342" s="330">
        <v>2020</v>
      </c>
      <c r="F342" s="333"/>
      <c r="G342" s="330">
        <v>2021</v>
      </c>
      <c r="H342" s="333"/>
      <c r="I342" s="330">
        <v>2022</v>
      </c>
      <c r="J342" s="333"/>
      <c r="K342" s="330">
        <v>2023</v>
      </c>
      <c r="L342" s="331"/>
      <c r="M342" s="332"/>
    </row>
    <row r="343" spans="2:14" ht="16.5" thickTop="1" thickBot="1" x14ac:dyDescent="0.3">
      <c r="B343" s="16"/>
      <c r="C343" s="141" t="s">
        <v>141</v>
      </c>
      <c r="D343" s="142" t="str">
        <f>CONCATENATE("var ",RIGHT(2019,2),"/",RIGHT(2018,2))</f>
        <v>var 19/18</v>
      </c>
      <c r="E343" s="143" t="s">
        <v>141</v>
      </c>
      <c r="F343" s="142" t="str">
        <f>CONCATENATE("var ",RIGHT(E342,2),"/",RIGHT(E342-1,2))</f>
        <v>var 20/19</v>
      </c>
      <c r="G343" s="143" t="s">
        <v>141</v>
      </c>
      <c r="H343" s="142" t="str">
        <f>CONCATENATE("var ",RIGHT(G342,2),"/",RIGHT(G342-1,2))</f>
        <v>var 21/20</v>
      </c>
      <c r="I343" s="143" t="s">
        <v>141</v>
      </c>
      <c r="J343" s="142" t="str">
        <f>CONCATENATE("var ",RIGHT(I342,2),"/",RIGHT(I342-1,2))</f>
        <v>var 22/21</v>
      </c>
      <c r="K343" s="143" t="s">
        <v>141</v>
      </c>
      <c r="L343" s="142" t="str">
        <f>CONCATENATE("var ",RIGHT(K342,2),"/",RIGHT(K342-1,2))</f>
        <v>var 23/22</v>
      </c>
      <c r="M343" s="142" t="str">
        <f>CONCATENATE("var ",RIGHT(K342,2),"/",RIGHT(2019,2))</f>
        <v>var 23/19</v>
      </c>
    </row>
    <row r="344" spans="2:14" x14ac:dyDescent="0.25">
      <c r="B344" s="145" t="s">
        <v>145</v>
      </c>
      <c r="C344" s="146">
        <v>19299</v>
      </c>
      <c r="D344" s="147">
        <v>0.13945799137981929</v>
      </c>
      <c r="E344" s="146">
        <v>15478</v>
      </c>
      <c r="F344" s="147">
        <f t="shared" ref="F344:F356" si="60">IFERROR(E344/C344-1,"-")</f>
        <v>-0.19798953313643197</v>
      </c>
      <c r="G344" s="146">
        <v>223</v>
      </c>
      <c r="H344" s="147">
        <f t="shared" ref="H344:J356" si="61">IFERROR(G344/E344-1,"-")</f>
        <v>-0.98559245380540117</v>
      </c>
      <c r="I344" s="146">
        <v>14811</v>
      </c>
      <c r="J344" s="147">
        <f t="shared" si="61"/>
        <v>65.417040358744401</v>
      </c>
      <c r="K344" s="146">
        <v>14530</v>
      </c>
      <c r="L344" s="147">
        <f t="shared" ref="L344:L352" si="62">IFERROR(K344/I344-1,"-")</f>
        <v>-1.8972385389237734E-2</v>
      </c>
      <c r="M344" s="147">
        <f>K344/C344-1</f>
        <v>-0.24711124928752781</v>
      </c>
    </row>
    <row r="345" spans="2:14" x14ac:dyDescent="0.25">
      <c r="B345" s="145" t="s">
        <v>147</v>
      </c>
      <c r="C345" s="146">
        <v>16567</v>
      </c>
      <c r="D345" s="147">
        <v>-9.7854497930734086E-2</v>
      </c>
      <c r="E345" s="146">
        <v>17827</v>
      </c>
      <c r="F345" s="147">
        <f t="shared" si="60"/>
        <v>7.605480775034712E-2</v>
      </c>
      <c r="G345" s="146">
        <v>72</v>
      </c>
      <c r="H345" s="147">
        <f t="shared" si="61"/>
        <v>-0.9959611824760195</v>
      </c>
      <c r="I345" s="146">
        <v>16178</v>
      </c>
      <c r="J345" s="147">
        <f t="shared" si="61"/>
        <v>223.69444444444446</v>
      </c>
      <c r="K345" s="146">
        <v>14800</v>
      </c>
      <c r="L345" s="147">
        <f t="shared" si="62"/>
        <v>-8.5177401409321285E-2</v>
      </c>
      <c r="M345" s="147">
        <f>IFERROR(K345/C345-1,"-")</f>
        <v>-0.10665781372608196</v>
      </c>
    </row>
    <row r="346" spans="2:14" x14ac:dyDescent="0.25">
      <c r="B346" s="145" t="s">
        <v>149</v>
      </c>
      <c r="C346" s="146">
        <v>18073</v>
      </c>
      <c r="D346" s="147">
        <v>-0.18626744709590271</v>
      </c>
      <c r="E346" s="146">
        <v>5971</v>
      </c>
      <c r="F346" s="147">
        <f t="shared" si="60"/>
        <v>-0.66961766170530623</v>
      </c>
      <c r="G346" s="146">
        <v>125</v>
      </c>
      <c r="H346" s="147">
        <f t="shared" si="61"/>
        <v>-0.9790654831686485</v>
      </c>
      <c r="I346" s="146">
        <v>15812</v>
      </c>
      <c r="J346" s="147">
        <f t="shared" si="61"/>
        <v>125.496</v>
      </c>
      <c r="K346" s="146">
        <v>13896</v>
      </c>
      <c r="L346" s="147">
        <f t="shared" si="62"/>
        <v>-0.12117379205666579</v>
      </c>
      <c r="M346" s="147">
        <f t="shared" ref="M346:M354" si="63">IFERROR(K346/C346-1,"-")</f>
        <v>-0.23111824268245451</v>
      </c>
    </row>
    <row r="347" spans="2:14" x14ac:dyDescent="0.25">
      <c r="B347" s="145" t="s">
        <v>151</v>
      </c>
      <c r="C347" s="146">
        <v>7783</v>
      </c>
      <c r="D347" s="147">
        <v>0.20312258463441024</v>
      </c>
      <c r="E347" s="146">
        <v>0</v>
      </c>
      <c r="F347" s="147">
        <f t="shared" si="60"/>
        <v>-1</v>
      </c>
      <c r="G347" s="146">
        <v>77</v>
      </c>
      <c r="H347" s="147" t="str">
        <f t="shared" si="61"/>
        <v>-</v>
      </c>
      <c r="I347" s="146">
        <v>9862</v>
      </c>
      <c r="J347" s="147">
        <f t="shared" si="61"/>
        <v>127.07792207792207</v>
      </c>
      <c r="K347" s="146">
        <v>7989</v>
      </c>
      <c r="L347" s="147">
        <f t="shared" si="62"/>
        <v>-0.18992090853782195</v>
      </c>
      <c r="M347" s="147">
        <f t="shared" si="63"/>
        <v>2.6467942952588919E-2</v>
      </c>
    </row>
    <row r="348" spans="2:14" x14ac:dyDescent="0.25">
      <c r="B348" s="145" t="s">
        <v>153</v>
      </c>
      <c r="C348" s="146">
        <v>3170</v>
      </c>
      <c r="D348" s="147">
        <v>-9.4285714285714306E-2</v>
      </c>
      <c r="E348" s="146">
        <v>1</v>
      </c>
      <c r="F348" s="147">
        <f t="shared" si="60"/>
        <v>-0.99968454258675077</v>
      </c>
      <c r="G348" s="146">
        <v>563</v>
      </c>
      <c r="H348" s="147">
        <f t="shared" si="61"/>
        <v>562</v>
      </c>
      <c r="I348" s="146">
        <v>3067</v>
      </c>
      <c r="J348" s="147">
        <f t="shared" si="61"/>
        <v>4.4476021314387211</v>
      </c>
      <c r="K348" s="146">
        <v>3271</v>
      </c>
      <c r="L348" s="147">
        <f t="shared" si="62"/>
        <v>6.651450929246816E-2</v>
      </c>
      <c r="M348" s="147">
        <f t="shared" si="63"/>
        <v>3.1861198738170282E-2</v>
      </c>
    </row>
    <row r="349" spans="2:14" x14ac:dyDescent="0.25">
      <c r="B349" s="145" t="s">
        <v>155</v>
      </c>
      <c r="C349" s="146">
        <v>2803</v>
      </c>
      <c r="D349" s="147">
        <v>9.066147859922169E-2</v>
      </c>
      <c r="E349" s="146">
        <v>14</v>
      </c>
      <c r="F349" s="147">
        <f t="shared" si="60"/>
        <v>-0.99500535140920443</v>
      </c>
      <c r="G349" s="146">
        <v>1874</v>
      </c>
      <c r="H349" s="147">
        <f t="shared" si="61"/>
        <v>132.85714285714286</v>
      </c>
      <c r="I349" s="146">
        <v>3457</v>
      </c>
      <c r="J349" s="147">
        <f t="shared" si="61"/>
        <v>0.84471718249733185</v>
      </c>
      <c r="K349" s="146">
        <v>2766</v>
      </c>
      <c r="L349" s="147">
        <f t="shared" si="62"/>
        <v>-0.19988429273936936</v>
      </c>
      <c r="M349" s="147">
        <f t="shared" si="63"/>
        <v>-1.320014270424541E-2</v>
      </c>
    </row>
    <row r="350" spans="2:14" x14ac:dyDescent="0.25">
      <c r="B350" s="145" t="s">
        <v>157</v>
      </c>
      <c r="C350" s="146">
        <v>6979</v>
      </c>
      <c r="D350" s="147">
        <v>0.51257043779800604</v>
      </c>
      <c r="E350" s="146">
        <v>95</v>
      </c>
      <c r="F350" s="147">
        <f t="shared" si="60"/>
        <v>-0.98638773463246887</v>
      </c>
      <c r="G350" s="146">
        <v>4221</v>
      </c>
      <c r="H350" s="147">
        <f t="shared" si="61"/>
        <v>43.431578947368422</v>
      </c>
      <c r="I350" s="146">
        <v>6713</v>
      </c>
      <c r="J350" s="147">
        <f t="shared" si="61"/>
        <v>0.5903814262023217</v>
      </c>
      <c r="K350" s="146">
        <v>6116</v>
      </c>
      <c r="L350" s="147">
        <f t="shared" si="62"/>
        <v>-8.8931923134217161E-2</v>
      </c>
      <c r="M350" s="147">
        <f t="shared" si="63"/>
        <v>-0.12365668433873045</v>
      </c>
    </row>
    <row r="351" spans="2:14" x14ac:dyDescent="0.25">
      <c r="B351" s="145" t="s">
        <v>159</v>
      </c>
      <c r="C351" s="146">
        <v>3858</v>
      </c>
      <c r="D351" s="147">
        <v>8.8912133891212441E-3</v>
      </c>
      <c r="E351" s="146">
        <v>89</v>
      </c>
      <c r="F351" s="147">
        <f t="shared" si="60"/>
        <v>-0.97693105235873512</v>
      </c>
      <c r="G351" s="146">
        <v>2168</v>
      </c>
      <c r="H351" s="147">
        <f t="shared" si="61"/>
        <v>23.359550561797754</v>
      </c>
      <c r="I351" s="146">
        <v>4602</v>
      </c>
      <c r="J351" s="147">
        <f t="shared" si="61"/>
        <v>1.1226937269372694</v>
      </c>
      <c r="K351" s="146">
        <v>3733</v>
      </c>
      <c r="L351" s="147">
        <f t="shared" si="62"/>
        <v>-0.18883094306823123</v>
      </c>
      <c r="M351" s="147">
        <f t="shared" si="63"/>
        <v>-3.2400207361327094E-2</v>
      </c>
    </row>
    <row r="352" spans="2:14" x14ac:dyDescent="0.25">
      <c r="B352" s="145" t="s">
        <v>161</v>
      </c>
      <c r="C352" s="146">
        <v>4073</v>
      </c>
      <c r="D352" s="147">
        <v>-2.7227131597802767E-2</v>
      </c>
      <c r="E352" s="146">
        <v>66</v>
      </c>
      <c r="F352" s="147">
        <f t="shared" si="60"/>
        <v>-0.98379572796464521</v>
      </c>
      <c r="G352" s="146">
        <v>2628</v>
      </c>
      <c r="H352" s="147">
        <f t="shared" si="61"/>
        <v>38.81818181818182</v>
      </c>
      <c r="I352" s="146">
        <v>3339</v>
      </c>
      <c r="J352" s="147">
        <f t="shared" si="61"/>
        <v>0.27054794520547953</v>
      </c>
      <c r="K352" s="146">
        <v>3687</v>
      </c>
      <c r="L352" s="147">
        <f t="shared" si="62"/>
        <v>0.10422282120395332</v>
      </c>
      <c r="M352" s="147">
        <f t="shared" si="63"/>
        <v>-9.4770439479499147E-2</v>
      </c>
    </row>
    <row r="353" spans="2:14" x14ac:dyDescent="0.25">
      <c r="B353" s="145" t="s">
        <v>163</v>
      </c>
      <c r="C353" s="146">
        <v>10437</v>
      </c>
      <c r="D353" s="147">
        <v>-0.10335051546391749</v>
      </c>
      <c r="E353" s="146">
        <v>223</v>
      </c>
      <c r="F353" s="147">
        <f t="shared" si="60"/>
        <v>-0.97863370700392838</v>
      </c>
      <c r="G353" s="146">
        <v>12489</v>
      </c>
      <c r="H353" s="147">
        <f t="shared" si="61"/>
        <v>55.004484304932738</v>
      </c>
      <c r="I353" s="146">
        <v>11826</v>
      </c>
      <c r="J353" s="147">
        <f t="shared" si="61"/>
        <v>-5.308671631035311E-2</v>
      </c>
      <c r="K353" s="146">
        <v>13008</v>
      </c>
      <c r="L353" s="147">
        <f>IFERROR(K353/I353-1,"-")</f>
        <v>9.9949264332825916E-2</v>
      </c>
      <c r="M353" s="147">
        <f t="shared" si="63"/>
        <v>0.24633515377982174</v>
      </c>
    </row>
    <row r="354" spans="2:14" x14ac:dyDescent="0.25">
      <c r="B354" s="145" t="s">
        <v>165</v>
      </c>
      <c r="C354" s="146">
        <v>17107</v>
      </c>
      <c r="D354" s="147">
        <v>0.29255761239138645</v>
      </c>
      <c r="E354" s="146">
        <v>129</v>
      </c>
      <c r="F354" s="147">
        <f t="shared" si="60"/>
        <v>-0.9924592272169287</v>
      </c>
      <c r="G354" s="146">
        <v>14447</v>
      </c>
      <c r="H354" s="147">
        <f t="shared" si="61"/>
        <v>110.99224806201551</v>
      </c>
      <c r="I354" s="146">
        <v>13481</v>
      </c>
      <c r="J354" s="147">
        <f t="shared" si="61"/>
        <v>-6.6865093098913309E-2</v>
      </c>
      <c r="K354" s="146">
        <v>14167</v>
      </c>
      <c r="L354" s="147">
        <f>IFERROR(K354/I354-1,"-")</f>
        <v>5.0886432757213829E-2</v>
      </c>
      <c r="M354" s="147">
        <f t="shared" si="63"/>
        <v>-0.1718594727304612</v>
      </c>
    </row>
    <row r="355" spans="2:14" x14ac:dyDescent="0.25">
      <c r="B355" s="145" t="s">
        <v>167</v>
      </c>
      <c r="C355" s="146">
        <v>13796</v>
      </c>
      <c r="D355" s="147">
        <v>2.5039007355672771E-2</v>
      </c>
      <c r="E355" s="146">
        <v>190</v>
      </c>
      <c r="F355" s="147">
        <f t="shared" si="60"/>
        <v>-0.98622789214265005</v>
      </c>
      <c r="G355" s="146">
        <v>14342</v>
      </c>
      <c r="H355" s="147">
        <f t="shared" si="61"/>
        <v>74.484210526315792</v>
      </c>
      <c r="I355" s="146">
        <v>12815</v>
      </c>
      <c r="J355" s="147">
        <f t="shared" si="61"/>
        <v>-0.1064705062055501</v>
      </c>
      <c r="K355" s="146"/>
      <c r="L355" s="147"/>
      <c r="M355" s="147"/>
    </row>
    <row r="356" spans="2:14" ht="15.75" x14ac:dyDescent="0.25">
      <c r="B356" s="148" t="s">
        <v>127</v>
      </c>
      <c r="C356" s="149">
        <v>123945</v>
      </c>
      <c r="D356" s="150">
        <v>2.4262658149393879E-2</v>
      </c>
      <c r="E356" s="149">
        <v>40096</v>
      </c>
      <c r="F356" s="150">
        <f t="shared" si="60"/>
        <v>-0.67650167412965434</v>
      </c>
      <c r="G356" s="149">
        <v>53229</v>
      </c>
      <c r="H356" s="150">
        <f t="shared" si="61"/>
        <v>0.32753890662410212</v>
      </c>
      <c r="I356" s="149">
        <v>115963</v>
      </c>
      <c r="J356" s="150">
        <f t="shared" si="61"/>
        <v>1.1785680737943602</v>
      </c>
      <c r="K356" s="149">
        <v>97963</v>
      </c>
      <c r="L356" s="150">
        <v>-5.0267576685926962E-2</v>
      </c>
      <c r="M356" s="150">
        <v>-0.11063196216034643</v>
      </c>
    </row>
    <row r="357" spans="2:14" ht="6" customHeight="1" x14ac:dyDescent="0.25"/>
    <row r="358" spans="2:14" x14ac:dyDescent="0.25">
      <c r="B358" s="49" t="s">
        <v>300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3"/>
      <c r="E359" s="123"/>
      <c r="G359" s="123"/>
      <c r="I359" s="123"/>
      <c r="K359" s="123"/>
    </row>
    <row r="365" spans="2:14" ht="48.75" customHeight="1" thickBot="1" x14ac:dyDescent="0.3">
      <c r="B365" s="315" t="s">
        <v>316</v>
      </c>
      <c r="C365" s="315"/>
      <c r="D365" s="315"/>
      <c r="E365" s="315"/>
      <c r="F365" s="315"/>
      <c r="G365" s="315"/>
      <c r="H365" s="315"/>
      <c r="I365" s="315"/>
      <c r="J365" s="315"/>
      <c r="K365" s="315"/>
      <c r="L365" s="315"/>
      <c r="M365" s="315"/>
      <c r="N365" s="1" t="s">
        <v>219</v>
      </c>
    </row>
    <row r="366" spans="2:14" ht="10.5" customHeight="1" thickBot="1" x14ac:dyDescent="0.3">
      <c r="B366" s="137"/>
      <c r="C366" s="138"/>
      <c r="D366" s="137"/>
      <c r="E366" s="137"/>
      <c r="F366" s="137"/>
      <c r="G366" s="137"/>
      <c r="H366" s="137"/>
      <c r="I366" s="137"/>
      <c r="J366" s="137"/>
      <c r="K366" s="4"/>
      <c r="L366" s="4"/>
      <c r="N366" s="1" t="s">
        <v>220</v>
      </c>
    </row>
    <row r="367" spans="2:14" ht="22.5" thickTop="1" thickBot="1" x14ac:dyDescent="0.3">
      <c r="B367" s="153" t="str">
        <f>C367</f>
        <v>Finlandia</v>
      </c>
      <c r="C367" s="327" t="s">
        <v>227</v>
      </c>
      <c r="D367" s="328"/>
      <c r="E367" s="328"/>
      <c r="F367" s="328"/>
      <c r="G367" s="328"/>
      <c r="H367" s="328"/>
      <c r="I367" s="328"/>
      <c r="J367" s="328"/>
      <c r="K367" s="328"/>
      <c r="L367" s="328"/>
      <c r="M367" s="329"/>
    </row>
    <row r="368" spans="2:14" ht="22.5" thickTop="1" thickBot="1" x14ac:dyDescent="0.3">
      <c r="B368" s="13"/>
      <c r="C368" s="334">
        <f>2019</f>
        <v>2019</v>
      </c>
      <c r="D368" s="333"/>
      <c r="E368" s="330">
        <v>2020</v>
      </c>
      <c r="F368" s="333"/>
      <c r="G368" s="330">
        <v>2021</v>
      </c>
      <c r="H368" s="333"/>
      <c r="I368" s="330">
        <v>2022</v>
      </c>
      <c r="J368" s="333"/>
      <c r="K368" s="330">
        <v>2023</v>
      </c>
      <c r="L368" s="331"/>
      <c r="M368" s="332"/>
    </row>
    <row r="369" spans="2:13" ht="16.5" thickTop="1" thickBot="1" x14ac:dyDescent="0.3">
      <c r="B369" s="16"/>
      <c r="C369" s="141" t="s">
        <v>141</v>
      </c>
      <c r="D369" s="142" t="str">
        <f>CONCATENATE("var ",RIGHT(2019,2),"/",RIGHT(2018,2))</f>
        <v>var 19/18</v>
      </c>
      <c r="E369" s="143" t="s">
        <v>141</v>
      </c>
      <c r="F369" s="142" t="str">
        <f>CONCATENATE("var ",RIGHT(E368,2),"/",RIGHT(E368-1,2))</f>
        <v>var 20/19</v>
      </c>
      <c r="G369" s="143" t="s">
        <v>141</v>
      </c>
      <c r="H369" s="142" t="str">
        <f>CONCATENATE("var ",RIGHT(G368,2),"/",RIGHT(G368-1,2))</f>
        <v>var 21/20</v>
      </c>
      <c r="I369" s="143" t="s">
        <v>141</v>
      </c>
      <c r="J369" s="142" t="str">
        <f>CONCATENATE("var ",RIGHT(I368,2),"/",RIGHT(I368-1,2))</f>
        <v>var 22/21</v>
      </c>
      <c r="K369" s="143" t="s">
        <v>141</v>
      </c>
      <c r="L369" s="142" t="str">
        <f>CONCATENATE("var ",RIGHT(K368,2),"/",RIGHT(K368-1,2))</f>
        <v>var 23/22</v>
      </c>
      <c r="M369" s="142" t="str">
        <f>CONCATENATE("var ",RIGHT(K368,2),"/",RIGHT(2019,2))</f>
        <v>var 23/19</v>
      </c>
    </row>
    <row r="370" spans="2:13" x14ac:dyDescent="0.25">
      <c r="B370" s="145" t="s">
        <v>145</v>
      </c>
      <c r="C370" s="146">
        <v>19104</v>
      </c>
      <c r="D370" s="147">
        <v>3.5783994795055341E-2</v>
      </c>
      <c r="E370" s="146">
        <v>16394</v>
      </c>
      <c r="F370" s="147">
        <f t="shared" ref="F370:F382" si="64">IFERROR(E370/C370-1,"-")</f>
        <v>-0.1418551088777219</v>
      </c>
      <c r="G370" s="146">
        <v>147</v>
      </c>
      <c r="H370" s="147">
        <f t="shared" ref="H370:J382" si="65">IFERROR(G370/E370-1,"-")</f>
        <v>-0.99103330486763452</v>
      </c>
      <c r="I370" s="146">
        <v>9711</v>
      </c>
      <c r="J370" s="147">
        <f t="shared" si="65"/>
        <v>65.061224489795919</v>
      </c>
      <c r="K370" s="146">
        <v>14564</v>
      </c>
      <c r="L370" s="147">
        <f t="shared" ref="L370:L378" si="66">IFERROR(K370/I370-1,"-")</f>
        <v>0.4997425599835239</v>
      </c>
      <c r="M370" s="147">
        <f>K370/C370-1</f>
        <v>-0.23764656616415414</v>
      </c>
    </row>
    <row r="371" spans="2:13" x14ac:dyDescent="0.25">
      <c r="B371" s="145" t="s">
        <v>147</v>
      </c>
      <c r="C371" s="146">
        <v>18447</v>
      </c>
      <c r="D371" s="147">
        <v>7.8519644527595966E-2</v>
      </c>
      <c r="E371" s="146">
        <v>17063</v>
      </c>
      <c r="F371" s="147">
        <f t="shared" si="64"/>
        <v>-7.502574944435414E-2</v>
      </c>
      <c r="G371" s="146">
        <v>67</v>
      </c>
      <c r="H371" s="147">
        <f t="shared" si="65"/>
        <v>-0.99607337513919003</v>
      </c>
      <c r="I371" s="146">
        <v>9671</v>
      </c>
      <c r="J371" s="147">
        <f t="shared" si="65"/>
        <v>143.34328358208955</v>
      </c>
      <c r="K371" s="146">
        <v>12850</v>
      </c>
      <c r="L371" s="147">
        <f t="shared" si="66"/>
        <v>0.32871471409368214</v>
      </c>
      <c r="M371" s="147">
        <f>IFERROR(K371/C371-1,"-")</f>
        <v>-0.30340976852604762</v>
      </c>
    </row>
    <row r="372" spans="2:13" x14ac:dyDescent="0.25">
      <c r="B372" s="145" t="s">
        <v>149</v>
      </c>
      <c r="C372" s="146">
        <v>17214</v>
      </c>
      <c r="D372" s="147">
        <v>-5.2301255230125521E-2</v>
      </c>
      <c r="E372" s="146">
        <v>6512</v>
      </c>
      <c r="F372" s="147">
        <f t="shared" si="64"/>
        <v>-0.62170326478447779</v>
      </c>
      <c r="G372" s="146">
        <v>261</v>
      </c>
      <c r="H372" s="147">
        <f t="shared" si="65"/>
        <v>-0.95992014742014742</v>
      </c>
      <c r="I372" s="146">
        <v>8964</v>
      </c>
      <c r="J372" s="147">
        <f t="shared" si="65"/>
        <v>33.344827586206897</v>
      </c>
      <c r="K372" s="146">
        <v>12168</v>
      </c>
      <c r="L372" s="147">
        <f t="shared" si="66"/>
        <v>0.35742971887550201</v>
      </c>
      <c r="M372" s="147">
        <f t="shared" ref="M372:M380" si="67">IFERROR(K372/C372-1,"-")</f>
        <v>-0.29313349599163474</v>
      </c>
    </row>
    <row r="373" spans="2:13" x14ac:dyDescent="0.25">
      <c r="B373" s="145" t="s">
        <v>151</v>
      </c>
      <c r="C373" s="146">
        <v>6583</v>
      </c>
      <c r="D373" s="147">
        <v>-3.7432373153969856E-2</v>
      </c>
      <c r="E373" s="146">
        <v>0</v>
      </c>
      <c r="F373" s="147">
        <f t="shared" si="64"/>
        <v>-1</v>
      </c>
      <c r="G373" s="146">
        <v>77</v>
      </c>
      <c r="H373" s="147" t="str">
        <f t="shared" si="65"/>
        <v>-</v>
      </c>
      <c r="I373" s="146">
        <v>3296</v>
      </c>
      <c r="J373" s="147">
        <f t="shared" si="65"/>
        <v>41.805194805194802</v>
      </c>
      <c r="K373" s="146">
        <v>3530</v>
      </c>
      <c r="L373" s="147">
        <f t="shared" si="66"/>
        <v>7.0995145631068013E-2</v>
      </c>
      <c r="M373" s="147">
        <f t="shared" si="67"/>
        <v>-0.46377031748442954</v>
      </c>
    </row>
    <row r="374" spans="2:13" x14ac:dyDescent="0.25">
      <c r="B374" s="145" t="s">
        <v>153</v>
      </c>
      <c r="C374" s="146">
        <v>383</v>
      </c>
      <c r="D374" s="147">
        <v>-0.50065189048239889</v>
      </c>
      <c r="E374" s="146">
        <v>1</v>
      </c>
      <c r="F374" s="147">
        <f t="shared" si="64"/>
        <v>-0.99738903394255873</v>
      </c>
      <c r="G374" s="146">
        <v>51</v>
      </c>
      <c r="H374" s="147">
        <f t="shared" si="65"/>
        <v>50</v>
      </c>
      <c r="I374" s="146">
        <v>172</v>
      </c>
      <c r="J374" s="147">
        <f t="shared" si="65"/>
        <v>2.3725490196078431</v>
      </c>
      <c r="K374" s="146">
        <v>397</v>
      </c>
      <c r="L374" s="147">
        <f t="shared" si="66"/>
        <v>1.308139534883721</v>
      </c>
      <c r="M374" s="147">
        <f t="shared" si="67"/>
        <v>3.6553524804177506E-2</v>
      </c>
    </row>
    <row r="375" spans="2:13" x14ac:dyDescent="0.25">
      <c r="B375" s="145" t="s">
        <v>155</v>
      </c>
      <c r="C375" s="146">
        <v>419</v>
      </c>
      <c r="D375" s="147">
        <v>-0.46350832266325226</v>
      </c>
      <c r="E375" s="146">
        <v>5</v>
      </c>
      <c r="F375" s="147">
        <f t="shared" si="64"/>
        <v>-0.9880668257756563</v>
      </c>
      <c r="G375" s="146">
        <v>32</v>
      </c>
      <c r="H375" s="147">
        <f t="shared" si="65"/>
        <v>5.4</v>
      </c>
      <c r="I375" s="146">
        <v>170</v>
      </c>
      <c r="J375" s="147">
        <f t="shared" si="65"/>
        <v>4.3125</v>
      </c>
      <c r="K375" s="146">
        <v>163</v>
      </c>
      <c r="L375" s="147">
        <f t="shared" si="66"/>
        <v>-4.1176470588235259E-2</v>
      </c>
      <c r="M375" s="147">
        <f t="shared" si="67"/>
        <v>-0.61097852028639621</v>
      </c>
    </row>
    <row r="376" spans="2:13" x14ac:dyDescent="0.25">
      <c r="B376" s="145" t="s">
        <v>157</v>
      </c>
      <c r="C376" s="146">
        <v>361</v>
      </c>
      <c r="D376" s="147">
        <v>-0.33271719038817005</v>
      </c>
      <c r="E376" s="146">
        <v>24</v>
      </c>
      <c r="F376" s="147">
        <f t="shared" si="64"/>
        <v>-0.93351800554016617</v>
      </c>
      <c r="G376" s="146">
        <v>172</v>
      </c>
      <c r="H376" s="147">
        <f t="shared" si="65"/>
        <v>6.166666666666667</v>
      </c>
      <c r="I376" s="146">
        <v>177</v>
      </c>
      <c r="J376" s="147">
        <f t="shared" si="65"/>
        <v>2.9069767441860517E-2</v>
      </c>
      <c r="K376" s="146">
        <v>198</v>
      </c>
      <c r="L376" s="147">
        <f t="shared" si="66"/>
        <v>0.11864406779661008</v>
      </c>
      <c r="M376" s="147">
        <f t="shared" si="67"/>
        <v>-0.45152354570637121</v>
      </c>
    </row>
    <row r="377" spans="2:13" x14ac:dyDescent="0.25">
      <c r="B377" s="145" t="s">
        <v>159</v>
      </c>
      <c r="C377" s="146">
        <v>280</v>
      </c>
      <c r="D377" s="147">
        <v>-0.23287671232876717</v>
      </c>
      <c r="E377" s="146">
        <v>25</v>
      </c>
      <c r="F377" s="147">
        <f t="shared" si="64"/>
        <v>-0.9107142857142857</v>
      </c>
      <c r="G377" s="146">
        <v>58</v>
      </c>
      <c r="H377" s="147">
        <f t="shared" si="65"/>
        <v>1.3199999999999998</v>
      </c>
      <c r="I377" s="146">
        <v>131</v>
      </c>
      <c r="J377" s="147">
        <f t="shared" si="65"/>
        <v>1.2586206896551726</v>
      </c>
      <c r="K377" s="146">
        <v>124</v>
      </c>
      <c r="L377" s="147">
        <f t="shared" si="66"/>
        <v>-5.3435114503816772E-2</v>
      </c>
      <c r="M377" s="147">
        <f t="shared" si="67"/>
        <v>-0.55714285714285716</v>
      </c>
    </row>
    <row r="378" spans="2:13" x14ac:dyDescent="0.25">
      <c r="B378" s="145" t="s">
        <v>161</v>
      </c>
      <c r="C378" s="146">
        <v>692</v>
      </c>
      <c r="D378" s="147">
        <v>-0.42285237698081735</v>
      </c>
      <c r="E378" s="146">
        <v>19</v>
      </c>
      <c r="F378" s="147">
        <f t="shared" si="64"/>
        <v>-0.9725433526011561</v>
      </c>
      <c r="G378" s="146">
        <v>519</v>
      </c>
      <c r="H378" s="147">
        <f t="shared" si="65"/>
        <v>26.315789473684209</v>
      </c>
      <c r="I378" s="146">
        <v>185</v>
      </c>
      <c r="J378" s="147">
        <f t="shared" si="65"/>
        <v>-0.64354527938342965</v>
      </c>
      <c r="K378" s="146">
        <v>385</v>
      </c>
      <c r="L378" s="147">
        <f t="shared" si="66"/>
        <v>1.0810810810810811</v>
      </c>
      <c r="M378" s="147">
        <f t="shared" si="67"/>
        <v>-0.44364161849710981</v>
      </c>
    </row>
    <row r="379" spans="2:13" x14ac:dyDescent="0.25">
      <c r="B379" s="145" t="s">
        <v>163</v>
      </c>
      <c r="C379" s="146">
        <v>9752</v>
      </c>
      <c r="D379" s="147">
        <v>-7.8260869565217384E-2</v>
      </c>
      <c r="E379" s="146">
        <v>38</v>
      </c>
      <c r="F379" s="147">
        <f t="shared" si="64"/>
        <v>-0.99610336341263328</v>
      </c>
      <c r="G379" s="146">
        <v>3745</v>
      </c>
      <c r="H379" s="147">
        <f t="shared" si="65"/>
        <v>97.55263157894737</v>
      </c>
      <c r="I379" s="146">
        <v>8932</v>
      </c>
      <c r="J379" s="147">
        <f t="shared" si="65"/>
        <v>1.3850467289719628</v>
      </c>
      <c r="K379" s="146">
        <v>9533</v>
      </c>
      <c r="L379" s="147">
        <f>IFERROR(K379/I379-1,"-")</f>
        <v>6.7286162113748382E-2</v>
      </c>
      <c r="M379" s="147">
        <f t="shared" si="67"/>
        <v>-2.2456931911402744E-2</v>
      </c>
    </row>
    <row r="380" spans="2:13" x14ac:dyDescent="0.25">
      <c r="B380" s="145" t="s">
        <v>165</v>
      </c>
      <c r="C380" s="146">
        <v>16835</v>
      </c>
      <c r="D380" s="147">
        <v>-7.8291814946619187E-2</v>
      </c>
      <c r="E380" s="146">
        <v>75</v>
      </c>
      <c r="F380" s="147">
        <f t="shared" si="64"/>
        <v>-0.99554499554499554</v>
      </c>
      <c r="G380" s="146">
        <v>7835</v>
      </c>
      <c r="H380" s="147">
        <f t="shared" si="65"/>
        <v>103.46666666666667</v>
      </c>
      <c r="I380" s="146">
        <v>15096</v>
      </c>
      <c r="J380" s="147">
        <f t="shared" si="65"/>
        <v>0.92673899170389284</v>
      </c>
      <c r="K380" s="146">
        <v>14946</v>
      </c>
      <c r="L380" s="147">
        <f>IFERROR(K380/I380-1,"-")</f>
        <v>-9.9364069952305734E-3</v>
      </c>
      <c r="M380" s="147">
        <f t="shared" si="67"/>
        <v>-0.11220671220671219</v>
      </c>
    </row>
    <row r="381" spans="2:13" x14ac:dyDescent="0.25">
      <c r="B381" s="145" t="s">
        <v>167</v>
      </c>
      <c r="C381" s="146">
        <v>18752</v>
      </c>
      <c r="D381" s="147">
        <v>-8.1054591786729357E-2</v>
      </c>
      <c r="E381" s="146">
        <v>120</v>
      </c>
      <c r="F381" s="147">
        <f t="shared" si="64"/>
        <v>-0.9936006825938567</v>
      </c>
      <c r="G381" s="146">
        <v>11297</v>
      </c>
      <c r="H381" s="147">
        <f t="shared" si="65"/>
        <v>93.141666666666666</v>
      </c>
      <c r="I381" s="146">
        <v>15934</v>
      </c>
      <c r="J381" s="147">
        <f t="shared" si="65"/>
        <v>0.41046295476675221</v>
      </c>
      <c r="K381" s="146"/>
      <c r="L381" s="147"/>
      <c r="M381" s="147"/>
    </row>
    <row r="382" spans="2:13" ht="15.75" x14ac:dyDescent="0.25">
      <c r="B382" s="148" t="s">
        <v>127</v>
      </c>
      <c r="C382" s="149">
        <v>108822</v>
      </c>
      <c r="D382" s="150">
        <v>-4.0835573575426332E-2</v>
      </c>
      <c r="E382" s="149">
        <v>40276</v>
      </c>
      <c r="F382" s="150">
        <f t="shared" si="64"/>
        <v>-0.62989101468453068</v>
      </c>
      <c r="G382" s="149">
        <v>24261</v>
      </c>
      <c r="H382" s="150">
        <f t="shared" si="65"/>
        <v>-0.39763134372827491</v>
      </c>
      <c r="I382" s="149">
        <v>72439</v>
      </c>
      <c r="J382" s="150">
        <f t="shared" si="65"/>
        <v>1.9858208647623758</v>
      </c>
      <c r="K382" s="149">
        <v>68858</v>
      </c>
      <c r="L382" s="150">
        <v>0.21861782143173181</v>
      </c>
      <c r="M382" s="150">
        <v>-0.23550571777506379</v>
      </c>
    </row>
    <row r="383" spans="2:13" ht="6" customHeight="1" x14ac:dyDescent="0.25"/>
    <row r="384" spans="2:13" x14ac:dyDescent="0.25">
      <c r="B384" s="49" t="s">
        <v>300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3"/>
      <c r="E385" s="123"/>
      <c r="G385" s="123"/>
      <c r="I385" s="123"/>
      <c r="K385" s="123"/>
    </row>
    <row r="391" spans="2:14" ht="48.75" customHeight="1" thickBot="1" x14ac:dyDescent="0.3">
      <c r="B391" s="315" t="s">
        <v>317</v>
      </c>
      <c r="C391" s="315"/>
      <c r="D391" s="315"/>
      <c r="E391" s="315"/>
      <c r="F391" s="315"/>
      <c r="G391" s="315"/>
      <c r="H391" s="315"/>
      <c r="I391" s="315"/>
      <c r="J391" s="315"/>
      <c r="K391" s="315"/>
      <c r="L391" s="315"/>
      <c r="M391" s="315"/>
      <c r="N391" s="1" t="s">
        <v>219</v>
      </c>
    </row>
    <row r="392" spans="2:14" ht="10.5" customHeight="1" thickBot="1" x14ac:dyDescent="0.3">
      <c r="B392" s="137"/>
      <c r="C392" s="138"/>
      <c r="D392" s="137"/>
      <c r="E392" s="137"/>
      <c r="F392" s="137"/>
      <c r="G392" s="137"/>
      <c r="H392" s="137"/>
      <c r="I392" s="137"/>
      <c r="J392" s="137"/>
      <c r="K392" s="4"/>
      <c r="L392" s="4"/>
      <c r="N392" s="1" t="s">
        <v>220</v>
      </c>
    </row>
    <row r="393" spans="2:14" ht="22.5" thickTop="1" thickBot="1" x14ac:dyDescent="0.3">
      <c r="B393" s="153" t="str">
        <f>C393</f>
        <v>Noruega</v>
      </c>
      <c r="C393" s="327" t="s">
        <v>229</v>
      </c>
      <c r="D393" s="328"/>
      <c r="E393" s="328"/>
      <c r="F393" s="328"/>
      <c r="G393" s="328"/>
      <c r="H393" s="328"/>
      <c r="I393" s="328"/>
      <c r="J393" s="328"/>
      <c r="K393" s="328"/>
      <c r="L393" s="328"/>
      <c r="M393" s="329"/>
    </row>
    <row r="394" spans="2:14" ht="22.5" thickTop="1" thickBot="1" x14ac:dyDescent="0.3">
      <c r="B394" s="13"/>
      <c r="C394" s="334">
        <f>2019</f>
        <v>2019</v>
      </c>
      <c r="D394" s="333"/>
      <c r="E394" s="330">
        <v>2020</v>
      </c>
      <c r="F394" s="333"/>
      <c r="G394" s="330">
        <v>2021</v>
      </c>
      <c r="H394" s="333"/>
      <c r="I394" s="330">
        <v>2022</v>
      </c>
      <c r="J394" s="333"/>
      <c r="K394" s="330">
        <v>2023</v>
      </c>
      <c r="L394" s="331"/>
      <c r="M394" s="332"/>
    </row>
    <row r="395" spans="2:14" ht="16.5" thickTop="1" thickBot="1" x14ac:dyDescent="0.3">
      <c r="B395" s="16"/>
      <c r="C395" s="141" t="s">
        <v>141</v>
      </c>
      <c r="D395" s="142" t="str">
        <f>CONCATENATE("var ",RIGHT(2019,2),"/",RIGHT(2018,2))</f>
        <v>var 19/18</v>
      </c>
      <c r="E395" s="143" t="s">
        <v>141</v>
      </c>
      <c r="F395" s="142" t="str">
        <f>CONCATENATE("var ",RIGHT(E394,2),"/",RIGHT(E394-1,2))</f>
        <v>var 20/19</v>
      </c>
      <c r="G395" s="143" t="s">
        <v>141</v>
      </c>
      <c r="H395" s="142" t="str">
        <f>CONCATENATE("var ",RIGHT(G394,2),"/",RIGHT(G394-1,2))</f>
        <v>var 21/20</v>
      </c>
      <c r="I395" s="143" t="s">
        <v>141</v>
      </c>
      <c r="J395" s="142" t="str">
        <f>CONCATENATE("var ",RIGHT(I394,2),"/",RIGHT(I394-1,2))</f>
        <v>var 22/21</v>
      </c>
      <c r="K395" s="143" t="s">
        <v>141</v>
      </c>
      <c r="L395" s="142" t="str">
        <f>CONCATENATE("var ",RIGHT(K394,2),"/",RIGHT(K394-1,2))</f>
        <v>var 23/22</v>
      </c>
      <c r="M395" s="142" t="str">
        <f>CONCATENATE("var ",RIGHT(K394,2),"/",RIGHT(2019,2))</f>
        <v>var 23/19</v>
      </c>
    </row>
    <row r="396" spans="2:14" x14ac:dyDescent="0.25">
      <c r="B396" s="145" t="s">
        <v>145</v>
      </c>
      <c r="C396" s="146">
        <v>31825</v>
      </c>
      <c r="D396" s="147">
        <v>-8.1630090107065456E-4</v>
      </c>
      <c r="E396" s="146">
        <v>28446</v>
      </c>
      <c r="F396" s="147">
        <f t="shared" ref="F396:F408" si="68">IFERROR(E396/C396-1,"-")</f>
        <v>-0.10617439120188532</v>
      </c>
      <c r="G396" s="146">
        <v>312</v>
      </c>
      <c r="H396" s="147">
        <f t="shared" ref="H396:J408" si="69">IFERROR(G396/E396-1,"-")</f>
        <v>-0.9890318498207129</v>
      </c>
      <c r="I396" s="146">
        <v>15652</v>
      </c>
      <c r="J396" s="147">
        <f t="shared" si="69"/>
        <v>49.166666666666664</v>
      </c>
      <c r="K396" s="146">
        <v>24873</v>
      </c>
      <c r="L396" s="147">
        <f t="shared" ref="L396:L404" si="70">IFERROR(K396/I396-1,"-")</f>
        <v>0.58912599028878088</v>
      </c>
      <c r="M396" s="147">
        <f>K396/C396-1</f>
        <v>-0.21844461901021206</v>
      </c>
    </row>
    <row r="397" spans="2:14" x14ac:dyDescent="0.25">
      <c r="B397" s="145" t="s">
        <v>147</v>
      </c>
      <c r="C397" s="146">
        <v>35327</v>
      </c>
      <c r="D397" s="147">
        <v>4.6477871911843049E-2</v>
      </c>
      <c r="E397" s="146">
        <v>37214</v>
      </c>
      <c r="F397" s="147">
        <f t="shared" si="68"/>
        <v>5.3415234806238887E-2</v>
      </c>
      <c r="G397" s="146">
        <v>171</v>
      </c>
      <c r="H397" s="147">
        <f t="shared" si="69"/>
        <v>-0.99540495512441551</v>
      </c>
      <c r="I397" s="146">
        <v>18080</v>
      </c>
      <c r="J397" s="147">
        <f t="shared" si="69"/>
        <v>104.73099415204679</v>
      </c>
      <c r="K397" s="146">
        <v>25871</v>
      </c>
      <c r="L397" s="147">
        <f t="shared" si="70"/>
        <v>0.43091814159292041</v>
      </c>
      <c r="M397" s="147">
        <f>IFERROR(K397/C397-1,"-")</f>
        <v>-0.26767062020550858</v>
      </c>
    </row>
    <row r="398" spans="2:14" x14ac:dyDescent="0.25">
      <c r="B398" s="145" t="s">
        <v>149</v>
      </c>
      <c r="C398" s="146">
        <v>37831</v>
      </c>
      <c r="D398" s="147">
        <v>2.8994968040255698E-2</v>
      </c>
      <c r="E398" s="146">
        <v>10199</v>
      </c>
      <c r="F398" s="147">
        <f t="shared" si="68"/>
        <v>-0.73040628056355894</v>
      </c>
      <c r="G398" s="146">
        <v>204</v>
      </c>
      <c r="H398" s="147">
        <f t="shared" si="69"/>
        <v>-0.97999803902343363</v>
      </c>
      <c r="I398" s="146">
        <v>18147</v>
      </c>
      <c r="J398" s="147">
        <f t="shared" si="69"/>
        <v>87.955882352941174</v>
      </c>
      <c r="K398" s="146">
        <v>24239</v>
      </c>
      <c r="L398" s="147">
        <f t="shared" si="70"/>
        <v>0.33570287099796103</v>
      </c>
      <c r="M398" s="147">
        <f t="shared" ref="M398:M406" si="71">IFERROR(K398/C398-1,"-")</f>
        <v>-0.35928207025983983</v>
      </c>
    </row>
    <row r="399" spans="2:14" x14ac:dyDescent="0.25">
      <c r="B399" s="145" t="s">
        <v>151</v>
      </c>
      <c r="C399" s="146">
        <v>13700</v>
      </c>
      <c r="D399" s="147">
        <v>0.33541280826591291</v>
      </c>
      <c r="E399" s="146">
        <v>0</v>
      </c>
      <c r="F399" s="147">
        <f t="shared" si="68"/>
        <v>-1</v>
      </c>
      <c r="G399" s="146">
        <v>102</v>
      </c>
      <c r="H399" s="147" t="str">
        <f t="shared" si="69"/>
        <v>-</v>
      </c>
      <c r="I399" s="146">
        <v>9416</v>
      </c>
      <c r="J399" s="147">
        <f t="shared" si="69"/>
        <v>91.313725490196077</v>
      </c>
      <c r="K399" s="146">
        <v>10639</v>
      </c>
      <c r="L399" s="147">
        <f t="shared" si="70"/>
        <v>0.12988530161427359</v>
      </c>
      <c r="M399" s="147">
        <f t="shared" si="71"/>
        <v>-0.22343065693430653</v>
      </c>
    </row>
    <row r="400" spans="2:14" x14ac:dyDescent="0.25">
      <c r="B400" s="145" t="s">
        <v>153</v>
      </c>
      <c r="C400" s="146">
        <v>5082</v>
      </c>
      <c r="D400" s="147">
        <v>-0.1124694376528117</v>
      </c>
      <c r="E400" s="146">
        <v>4</v>
      </c>
      <c r="F400" s="147">
        <f t="shared" si="68"/>
        <v>-0.99921290830381737</v>
      </c>
      <c r="G400" s="146">
        <v>101</v>
      </c>
      <c r="H400" s="147">
        <f t="shared" si="69"/>
        <v>24.25</v>
      </c>
      <c r="I400" s="146">
        <v>3409</v>
      </c>
      <c r="J400" s="147">
        <f t="shared" si="69"/>
        <v>32.75247524752475</v>
      </c>
      <c r="K400" s="146">
        <v>4044</v>
      </c>
      <c r="L400" s="147">
        <f t="shared" si="70"/>
        <v>0.18627163391023771</v>
      </c>
      <c r="M400" s="147">
        <f t="shared" si="71"/>
        <v>-0.20425029515938609</v>
      </c>
    </row>
    <row r="401" spans="2:13" x14ac:dyDescent="0.25">
      <c r="B401" s="145" t="s">
        <v>155</v>
      </c>
      <c r="C401" s="146">
        <v>6115</v>
      </c>
      <c r="D401" s="147">
        <v>-0.11530671296296291</v>
      </c>
      <c r="E401" s="146">
        <v>31</v>
      </c>
      <c r="F401" s="147">
        <f t="shared" si="68"/>
        <v>-0.99493049877350781</v>
      </c>
      <c r="G401" s="146">
        <v>183</v>
      </c>
      <c r="H401" s="147">
        <f t="shared" si="69"/>
        <v>4.903225806451613</v>
      </c>
      <c r="I401" s="146">
        <v>4710</v>
      </c>
      <c r="J401" s="147">
        <f t="shared" si="69"/>
        <v>24.737704918032787</v>
      </c>
      <c r="K401" s="146">
        <v>5532</v>
      </c>
      <c r="L401" s="147">
        <f t="shared" si="70"/>
        <v>0.17452229299363053</v>
      </c>
      <c r="M401" s="147">
        <f t="shared" si="71"/>
        <v>-9.533932951757973E-2</v>
      </c>
    </row>
    <row r="402" spans="2:13" x14ac:dyDescent="0.25">
      <c r="B402" s="145" t="s">
        <v>157</v>
      </c>
      <c r="C402" s="146">
        <v>10418</v>
      </c>
      <c r="D402" s="147">
        <v>-8.316465722080435E-2</v>
      </c>
      <c r="E402" s="146">
        <v>285</v>
      </c>
      <c r="F402" s="147">
        <f t="shared" si="68"/>
        <v>-0.97264350163179114</v>
      </c>
      <c r="G402" s="146">
        <v>987</v>
      </c>
      <c r="H402" s="147">
        <f t="shared" si="69"/>
        <v>2.4631578947368422</v>
      </c>
      <c r="I402" s="146">
        <v>6743</v>
      </c>
      <c r="J402" s="147">
        <f t="shared" si="69"/>
        <v>5.8318135764944277</v>
      </c>
      <c r="K402" s="146">
        <v>11356</v>
      </c>
      <c r="L402" s="147">
        <f t="shared" si="70"/>
        <v>0.68411686193089127</v>
      </c>
      <c r="M402" s="147">
        <f t="shared" si="71"/>
        <v>9.0036475331157551E-2</v>
      </c>
    </row>
    <row r="403" spans="2:13" x14ac:dyDescent="0.25">
      <c r="B403" s="145" t="s">
        <v>159</v>
      </c>
      <c r="C403" s="146">
        <v>5480</v>
      </c>
      <c r="D403" s="147">
        <v>-0.18694362017804156</v>
      </c>
      <c r="E403" s="146">
        <v>117</v>
      </c>
      <c r="F403" s="147">
        <f t="shared" si="68"/>
        <v>-0.97864963503649638</v>
      </c>
      <c r="G403" s="146">
        <v>931</v>
      </c>
      <c r="H403" s="147">
        <f t="shared" si="69"/>
        <v>6.9572649572649574</v>
      </c>
      <c r="I403" s="146">
        <v>3676</v>
      </c>
      <c r="J403" s="147">
        <f t="shared" si="69"/>
        <v>2.9484425349087005</v>
      </c>
      <c r="K403" s="146">
        <v>5129</v>
      </c>
      <c r="L403" s="147">
        <f t="shared" si="70"/>
        <v>0.39526659412404785</v>
      </c>
      <c r="M403" s="147">
        <f t="shared" si="71"/>
        <v>-6.4051094890510973E-2</v>
      </c>
    </row>
    <row r="404" spans="2:13" x14ac:dyDescent="0.25">
      <c r="B404" s="145" t="s">
        <v>161</v>
      </c>
      <c r="C404" s="146">
        <v>8056</v>
      </c>
      <c r="D404" s="147">
        <v>-0.1015947362551578</v>
      </c>
      <c r="E404" s="146">
        <v>112</v>
      </c>
      <c r="F404" s="147">
        <f t="shared" si="68"/>
        <v>-0.98609731876861961</v>
      </c>
      <c r="G404" s="146">
        <v>1778</v>
      </c>
      <c r="H404" s="147">
        <f t="shared" si="69"/>
        <v>14.875</v>
      </c>
      <c r="I404" s="146">
        <v>3787</v>
      </c>
      <c r="J404" s="147">
        <f t="shared" si="69"/>
        <v>1.1299212598425199</v>
      </c>
      <c r="K404" s="146">
        <v>7398</v>
      </c>
      <c r="L404" s="147">
        <f t="shared" si="70"/>
        <v>0.95352521785054134</v>
      </c>
      <c r="M404" s="147">
        <f t="shared" si="71"/>
        <v>-8.1678252234359539E-2</v>
      </c>
    </row>
    <row r="405" spans="2:13" x14ac:dyDescent="0.25">
      <c r="B405" s="145" t="s">
        <v>163</v>
      </c>
      <c r="C405" s="146">
        <v>24960</v>
      </c>
      <c r="D405" s="147">
        <v>-7.5589792970630731E-2</v>
      </c>
      <c r="E405" s="146">
        <v>196</v>
      </c>
      <c r="F405" s="147">
        <f t="shared" si="68"/>
        <v>-0.99214743589743593</v>
      </c>
      <c r="G405" s="146">
        <v>9731</v>
      </c>
      <c r="H405" s="147">
        <f t="shared" si="69"/>
        <v>48.647959183673471</v>
      </c>
      <c r="I405" s="146">
        <v>18632</v>
      </c>
      <c r="J405" s="147">
        <f t="shared" si="69"/>
        <v>0.91470558010481962</v>
      </c>
      <c r="K405" s="146">
        <v>20584</v>
      </c>
      <c r="L405" s="147">
        <f>IFERROR(K405/I405-1,"-")</f>
        <v>0.10476599398883635</v>
      </c>
      <c r="M405" s="147">
        <f t="shared" si="71"/>
        <v>-0.17532051282051286</v>
      </c>
    </row>
    <row r="406" spans="2:13" x14ac:dyDescent="0.25">
      <c r="B406" s="145" t="s">
        <v>165</v>
      </c>
      <c r="C406" s="146">
        <v>36593</v>
      </c>
      <c r="D406" s="147">
        <v>4.0194434179481986E-2</v>
      </c>
      <c r="E406" s="146">
        <v>170</v>
      </c>
      <c r="F406" s="147">
        <f t="shared" si="68"/>
        <v>-0.99535430273549586</v>
      </c>
      <c r="G406" s="146">
        <v>16628</v>
      </c>
      <c r="H406" s="147">
        <f t="shared" si="69"/>
        <v>96.811764705882354</v>
      </c>
      <c r="I406" s="146">
        <v>26347</v>
      </c>
      <c r="J406" s="147">
        <f t="shared" si="69"/>
        <v>0.58449603079143619</v>
      </c>
      <c r="K406" s="146">
        <v>27965</v>
      </c>
      <c r="L406" s="147">
        <f>IFERROR(K406/I406-1,"-")</f>
        <v>6.1411166356700964E-2</v>
      </c>
      <c r="M406" s="147">
        <f t="shared" si="71"/>
        <v>-0.23578279998906893</v>
      </c>
    </row>
    <row r="407" spans="2:13" x14ac:dyDescent="0.25">
      <c r="B407" s="145" t="s">
        <v>167</v>
      </c>
      <c r="C407" s="146">
        <v>26672</v>
      </c>
      <c r="D407" s="147">
        <v>-0.15871814282109509</v>
      </c>
      <c r="E407" s="146">
        <v>213</v>
      </c>
      <c r="F407" s="147">
        <f t="shared" si="68"/>
        <v>-0.99201409718056388</v>
      </c>
      <c r="G407" s="146">
        <v>14669</v>
      </c>
      <c r="H407" s="147">
        <f t="shared" si="69"/>
        <v>67.868544600938961</v>
      </c>
      <c r="I407" s="146">
        <v>25501</v>
      </c>
      <c r="J407" s="147">
        <f t="shared" si="69"/>
        <v>0.73842797736723709</v>
      </c>
      <c r="K407" s="146"/>
      <c r="L407" s="147"/>
      <c r="M407" s="147"/>
    </row>
    <row r="408" spans="2:13" ht="15.75" x14ac:dyDescent="0.25">
      <c r="B408" s="148" t="s">
        <v>127</v>
      </c>
      <c r="C408" s="149">
        <v>242059</v>
      </c>
      <c r="D408" s="150">
        <v>-1.6919484211595059E-2</v>
      </c>
      <c r="E408" s="149">
        <v>76987</v>
      </c>
      <c r="F408" s="150">
        <f t="shared" si="68"/>
        <v>-0.6819494420781711</v>
      </c>
      <c r="G408" s="149">
        <v>45797</v>
      </c>
      <c r="H408" s="150">
        <f t="shared" si="69"/>
        <v>-0.40513333419928044</v>
      </c>
      <c r="I408" s="149">
        <v>154100</v>
      </c>
      <c r="J408" s="150">
        <f t="shared" si="69"/>
        <v>2.3648492259318297</v>
      </c>
      <c r="K408" s="149">
        <v>167630</v>
      </c>
      <c r="L408" s="150">
        <v>0.30350935854866679</v>
      </c>
      <c r="M408" s="150">
        <v>-0.22172647374261212</v>
      </c>
    </row>
    <row r="409" spans="2:13" ht="6" customHeight="1" x14ac:dyDescent="0.25"/>
    <row r="410" spans="2:13" x14ac:dyDescent="0.25">
      <c r="B410" s="49" t="s">
        <v>300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3"/>
      <c r="E411" s="123"/>
      <c r="G411" s="123"/>
      <c r="I411" s="123"/>
      <c r="K411" s="123"/>
    </row>
    <row r="417" spans="2:14" ht="48.75" customHeight="1" thickBot="1" x14ac:dyDescent="0.3">
      <c r="B417" s="315" t="s">
        <v>318</v>
      </c>
      <c r="C417" s="315"/>
      <c r="D417" s="315"/>
      <c r="E417" s="315"/>
      <c r="F417" s="315"/>
      <c r="G417" s="315"/>
      <c r="H417" s="315"/>
      <c r="I417" s="315"/>
      <c r="J417" s="315"/>
      <c r="K417" s="315"/>
      <c r="L417" s="315"/>
      <c r="M417" s="315"/>
      <c r="N417" s="1" t="s">
        <v>219</v>
      </c>
    </row>
    <row r="418" spans="2:14" ht="10.5" customHeight="1" thickBot="1" x14ac:dyDescent="0.3">
      <c r="B418" s="137"/>
      <c r="C418" s="138"/>
      <c r="D418" s="137"/>
      <c r="E418" s="137"/>
      <c r="F418" s="137"/>
      <c r="G418" s="137"/>
      <c r="H418" s="137"/>
      <c r="I418" s="137"/>
      <c r="J418" s="137"/>
      <c r="K418" s="4"/>
      <c r="L418" s="4"/>
      <c r="N418" s="1" t="s">
        <v>220</v>
      </c>
    </row>
    <row r="419" spans="2:14" ht="22.5" thickTop="1" thickBot="1" x14ac:dyDescent="0.3">
      <c r="B419" s="153" t="str">
        <f>C419</f>
        <v>Suecia</v>
      </c>
      <c r="C419" s="327" t="s">
        <v>231</v>
      </c>
      <c r="D419" s="328"/>
      <c r="E419" s="328"/>
      <c r="F419" s="328"/>
      <c r="G419" s="328"/>
      <c r="H419" s="328"/>
      <c r="I419" s="328"/>
      <c r="J419" s="328"/>
      <c r="K419" s="328"/>
      <c r="L419" s="328"/>
      <c r="M419" s="329"/>
    </row>
    <row r="420" spans="2:14" ht="22.5" thickTop="1" thickBot="1" x14ac:dyDescent="0.3">
      <c r="B420" s="13"/>
      <c r="C420" s="334">
        <f>2019</f>
        <v>2019</v>
      </c>
      <c r="D420" s="333"/>
      <c r="E420" s="330">
        <v>2020</v>
      </c>
      <c r="F420" s="333"/>
      <c r="G420" s="330">
        <v>2021</v>
      </c>
      <c r="H420" s="333"/>
      <c r="I420" s="330">
        <v>2022</v>
      </c>
      <c r="J420" s="333"/>
      <c r="K420" s="330">
        <v>2023</v>
      </c>
      <c r="L420" s="331"/>
      <c r="M420" s="332"/>
    </row>
    <row r="421" spans="2:14" ht="16.5" thickTop="1" thickBot="1" x14ac:dyDescent="0.3">
      <c r="B421" s="16"/>
      <c r="C421" s="141" t="s">
        <v>141</v>
      </c>
      <c r="D421" s="142" t="str">
        <f>CONCATENATE("var ",RIGHT(2019,2),"/",RIGHT(2018,2))</f>
        <v>var 19/18</v>
      </c>
      <c r="E421" s="143" t="s">
        <v>141</v>
      </c>
      <c r="F421" s="142" t="str">
        <f>CONCATENATE("var ",RIGHT(E420,2),"/",RIGHT(E420-1,2))</f>
        <v>var 20/19</v>
      </c>
      <c r="G421" s="143" t="s">
        <v>141</v>
      </c>
      <c r="H421" s="142" t="str">
        <f>CONCATENATE("var ",RIGHT(G420,2),"/",RIGHT(G420-1,2))</f>
        <v>var 21/20</v>
      </c>
      <c r="I421" s="143" t="s">
        <v>141</v>
      </c>
      <c r="J421" s="142" t="str">
        <f>CONCATENATE("var ",RIGHT(I420,2),"/",RIGHT(I420-1,2))</f>
        <v>var 22/21</v>
      </c>
      <c r="K421" s="143" t="s">
        <v>141</v>
      </c>
      <c r="L421" s="142" t="str">
        <f>CONCATENATE("var ",RIGHT(K420,2),"/",RIGHT(K420-1,2))</f>
        <v>var 23/22</v>
      </c>
      <c r="M421" s="142" t="str">
        <f>CONCATENATE("var ",RIGHT(K420,2),"/",RIGHT(2019,2))</f>
        <v>var 23/19</v>
      </c>
    </row>
    <row r="422" spans="2:14" x14ac:dyDescent="0.25">
      <c r="B422" s="145" t="s">
        <v>145</v>
      </c>
      <c r="C422" s="146">
        <v>47535</v>
      </c>
      <c r="D422" s="147">
        <v>-0.11331841074426408</v>
      </c>
      <c r="E422" s="146">
        <v>46733</v>
      </c>
      <c r="F422" s="147">
        <f t="shared" ref="F422:F434" si="72">IFERROR(E422/C422-1,"-")</f>
        <v>-1.6871778689386718E-2</v>
      </c>
      <c r="G422" s="146">
        <v>2738</v>
      </c>
      <c r="H422" s="147">
        <f t="shared" ref="H422:J434" si="73">IFERROR(G422/E422-1,"-")</f>
        <v>-0.94141185029850427</v>
      </c>
      <c r="I422" s="146">
        <v>23286</v>
      </c>
      <c r="J422" s="147">
        <f t="shared" si="73"/>
        <v>7.5047479912344777</v>
      </c>
      <c r="K422" s="146">
        <v>32516</v>
      </c>
      <c r="L422" s="147">
        <f t="shared" ref="L422:L430" si="74">IFERROR(K422/I422-1,"-")</f>
        <v>0.39637550459503568</v>
      </c>
      <c r="M422" s="147">
        <f>K422/C422-1</f>
        <v>-0.31595666351109708</v>
      </c>
    </row>
    <row r="423" spans="2:14" x14ac:dyDescent="0.25">
      <c r="B423" s="145" t="s">
        <v>147</v>
      </c>
      <c r="C423" s="146">
        <v>44192</v>
      </c>
      <c r="D423" s="147">
        <v>-6.8013581626842678E-2</v>
      </c>
      <c r="E423" s="146">
        <v>42969</v>
      </c>
      <c r="F423" s="147">
        <f t="shared" si="72"/>
        <v>-2.7674692251991262E-2</v>
      </c>
      <c r="G423" s="146">
        <v>1976</v>
      </c>
      <c r="H423" s="147">
        <f t="shared" si="73"/>
        <v>-0.95401335846773261</v>
      </c>
      <c r="I423" s="146">
        <v>19422</v>
      </c>
      <c r="J423" s="147">
        <f t="shared" si="73"/>
        <v>8.8289473684210531</v>
      </c>
      <c r="K423" s="146">
        <v>25816</v>
      </c>
      <c r="L423" s="147">
        <f t="shared" si="74"/>
        <v>0.32921429306971484</v>
      </c>
      <c r="M423" s="147">
        <f>IFERROR(K423/C423-1,"-")</f>
        <v>-0.41582186821144096</v>
      </c>
    </row>
    <row r="424" spans="2:14" x14ac:dyDescent="0.25">
      <c r="B424" s="145" t="s">
        <v>149</v>
      </c>
      <c r="C424" s="146">
        <v>46142</v>
      </c>
      <c r="D424" s="147">
        <v>-0.12319239904988122</v>
      </c>
      <c r="E424" s="146">
        <v>14298</v>
      </c>
      <c r="F424" s="147">
        <f t="shared" si="72"/>
        <v>-0.69013046681981716</v>
      </c>
      <c r="G424" s="146">
        <v>2173</v>
      </c>
      <c r="H424" s="147">
        <f t="shared" si="73"/>
        <v>-0.84802070219611136</v>
      </c>
      <c r="I424" s="146">
        <v>19524</v>
      </c>
      <c r="J424" s="147">
        <f t="shared" si="73"/>
        <v>7.9848136217211234</v>
      </c>
      <c r="K424" s="146">
        <v>28714</v>
      </c>
      <c r="L424" s="147">
        <f t="shared" si="74"/>
        <v>0.4707027248514648</v>
      </c>
      <c r="M424" s="147">
        <f t="shared" ref="M424:M432" si="75">IFERROR(K424/C424-1,"-")</f>
        <v>-0.37770361059338564</v>
      </c>
    </row>
    <row r="425" spans="2:14" x14ac:dyDescent="0.25">
      <c r="B425" s="145" t="s">
        <v>151</v>
      </c>
      <c r="C425" s="146">
        <v>21331</v>
      </c>
      <c r="D425" s="147">
        <v>9.1155557829045053E-2</v>
      </c>
      <c r="E425" s="146">
        <v>0</v>
      </c>
      <c r="F425" s="147">
        <f t="shared" si="72"/>
        <v>-1</v>
      </c>
      <c r="G425" s="146">
        <v>815</v>
      </c>
      <c r="H425" s="147" t="str">
        <f t="shared" si="73"/>
        <v>-</v>
      </c>
      <c r="I425" s="146">
        <v>10441</v>
      </c>
      <c r="J425" s="147">
        <f t="shared" si="73"/>
        <v>11.811042944785276</v>
      </c>
      <c r="K425" s="146">
        <v>14276</v>
      </c>
      <c r="L425" s="147">
        <f t="shared" si="74"/>
        <v>0.36730198256871938</v>
      </c>
      <c r="M425" s="147">
        <f t="shared" si="75"/>
        <v>-0.33073929961089499</v>
      </c>
    </row>
    <row r="426" spans="2:14" x14ac:dyDescent="0.25">
      <c r="B426" s="145" t="s">
        <v>153</v>
      </c>
      <c r="C426" s="146">
        <v>7627</v>
      </c>
      <c r="D426" s="147">
        <v>-5.9950475693991701E-3</v>
      </c>
      <c r="E426" s="146">
        <v>7</v>
      </c>
      <c r="F426" s="147">
        <f t="shared" si="72"/>
        <v>-0.99908220794545688</v>
      </c>
      <c r="G426" s="146">
        <v>915</v>
      </c>
      <c r="H426" s="147">
        <f t="shared" si="73"/>
        <v>129.71428571428572</v>
      </c>
      <c r="I426" s="146">
        <v>2970</v>
      </c>
      <c r="J426" s="147">
        <f t="shared" si="73"/>
        <v>2.2459016393442623</v>
      </c>
      <c r="K426" s="146">
        <v>4381</v>
      </c>
      <c r="L426" s="147">
        <f t="shared" si="74"/>
        <v>0.475084175084175</v>
      </c>
      <c r="M426" s="147">
        <f t="shared" si="75"/>
        <v>-0.42559328700668675</v>
      </c>
    </row>
    <row r="427" spans="2:14" x14ac:dyDescent="0.25">
      <c r="B427" s="145" t="s">
        <v>155</v>
      </c>
      <c r="C427" s="146">
        <v>7171</v>
      </c>
      <c r="D427" s="147">
        <v>8.3232628398791642E-2</v>
      </c>
      <c r="E427" s="146">
        <v>22</v>
      </c>
      <c r="F427" s="147">
        <f t="shared" si="72"/>
        <v>-0.99693208757495466</v>
      </c>
      <c r="G427" s="146">
        <v>1294</v>
      </c>
      <c r="H427" s="147">
        <f t="shared" si="73"/>
        <v>57.81818181818182</v>
      </c>
      <c r="I427" s="146">
        <v>3952</v>
      </c>
      <c r="J427" s="147">
        <f t="shared" si="73"/>
        <v>2.054095826893354</v>
      </c>
      <c r="K427" s="146">
        <v>3920</v>
      </c>
      <c r="L427" s="147">
        <f t="shared" si="74"/>
        <v>-8.0971659919027994E-3</v>
      </c>
      <c r="M427" s="147">
        <f t="shared" si="75"/>
        <v>-0.45335378608283361</v>
      </c>
    </row>
    <row r="428" spans="2:14" x14ac:dyDescent="0.25">
      <c r="B428" s="145" t="s">
        <v>157</v>
      </c>
      <c r="C428" s="146">
        <v>8994</v>
      </c>
      <c r="D428" s="147">
        <v>0.36148955495004542</v>
      </c>
      <c r="E428" s="146">
        <v>123</v>
      </c>
      <c r="F428" s="147">
        <f t="shared" si="72"/>
        <v>-0.98632421614409604</v>
      </c>
      <c r="G428" s="146">
        <v>1828</v>
      </c>
      <c r="H428" s="147">
        <f t="shared" si="73"/>
        <v>13.861788617886178</v>
      </c>
      <c r="I428" s="146">
        <v>3377</v>
      </c>
      <c r="J428" s="147">
        <f t="shared" si="73"/>
        <v>0.84737417943107229</v>
      </c>
      <c r="K428" s="146">
        <v>5310</v>
      </c>
      <c r="L428" s="147">
        <f t="shared" si="74"/>
        <v>0.57240153982824982</v>
      </c>
      <c r="M428" s="147">
        <f t="shared" si="75"/>
        <v>-0.409606404269513</v>
      </c>
    </row>
    <row r="429" spans="2:14" x14ac:dyDescent="0.25">
      <c r="B429" s="145" t="s">
        <v>159</v>
      </c>
      <c r="C429" s="146">
        <v>7933</v>
      </c>
      <c r="D429" s="147">
        <v>0.11465505128565412</v>
      </c>
      <c r="E429" s="146">
        <v>128</v>
      </c>
      <c r="F429" s="147">
        <f t="shared" si="72"/>
        <v>-0.98386486827177611</v>
      </c>
      <c r="G429" s="146">
        <v>1702</v>
      </c>
      <c r="H429" s="147">
        <f t="shared" si="73"/>
        <v>12.296875</v>
      </c>
      <c r="I429" s="146">
        <v>3091</v>
      </c>
      <c r="J429" s="147">
        <f t="shared" si="73"/>
        <v>0.81609870740305523</v>
      </c>
      <c r="K429" s="146">
        <v>3887</v>
      </c>
      <c r="L429" s="147">
        <f t="shared" si="74"/>
        <v>0.25752183759301195</v>
      </c>
      <c r="M429" s="147">
        <f t="shared" si="75"/>
        <v>-0.5100214294718266</v>
      </c>
    </row>
    <row r="430" spans="2:14" x14ac:dyDescent="0.25">
      <c r="B430" s="145" t="s">
        <v>161</v>
      </c>
      <c r="C430" s="146">
        <v>7887</v>
      </c>
      <c r="D430" s="147">
        <v>0.10199804387313116</v>
      </c>
      <c r="E430" s="146">
        <v>215</v>
      </c>
      <c r="F430" s="147">
        <f t="shared" si="72"/>
        <v>-0.97273995181944972</v>
      </c>
      <c r="G430" s="146">
        <v>2048</v>
      </c>
      <c r="H430" s="147">
        <f t="shared" si="73"/>
        <v>8.5255813953488371</v>
      </c>
      <c r="I430" s="146">
        <v>2726</v>
      </c>
      <c r="J430" s="147">
        <f t="shared" si="73"/>
        <v>0.3310546875</v>
      </c>
      <c r="K430" s="146">
        <v>4581</v>
      </c>
      <c r="L430" s="147">
        <f t="shared" si="74"/>
        <v>0.68048422597212022</v>
      </c>
      <c r="M430" s="147">
        <f t="shared" si="75"/>
        <v>-0.41917078737162417</v>
      </c>
    </row>
    <row r="431" spans="2:14" x14ac:dyDescent="0.25">
      <c r="B431" s="145" t="s">
        <v>163</v>
      </c>
      <c r="C431" s="146">
        <v>30243</v>
      </c>
      <c r="D431" s="147">
        <v>-9.6009565087430859E-2</v>
      </c>
      <c r="E431" s="146">
        <v>1826</v>
      </c>
      <c r="F431" s="147">
        <f t="shared" si="72"/>
        <v>-0.93962239195846975</v>
      </c>
      <c r="G431" s="146">
        <v>12399</v>
      </c>
      <c r="H431" s="147">
        <f t="shared" si="73"/>
        <v>5.7902519167579412</v>
      </c>
      <c r="I431" s="146">
        <v>16744</v>
      </c>
      <c r="J431" s="147">
        <f t="shared" si="73"/>
        <v>0.35043148641019428</v>
      </c>
      <c r="K431" s="146">
        <v>18001</v>
      </c>
      <c r="L431" s="147">
        <f>IFERROR(K431/I431-1,"-")</f>
        <v>7.5071667462971892E-2</v>
      </c>
      <c r="M431" s="147">
        <f t="shared" si="75"/>
        <v>-0.40478788479978833</v>
      </c>
    </row>
    <row r="432" spans="2:14" x14ac:dyDescent="0.25">
      <c r="B432" s="145" t="s">
        <v>165</v>
      </c>
      <c r="C432" s="146">
        <v>45744</v>
      </c>
      <c r="D432" s="147">
        <v>-4.3632790449708359E-2</v>
      </c>
      <c r="E432" s="146">
        <v>2030</v>
      </c>
      <c r="F432" s="147">
        <f t="shared" si="72"/>
        <v>-0.9556225953130465</v>
      </c>
      <c r="G432" s="146">
        <v>23156</v>
      </c>
      <c r="H432" s="147">
        <f t="shared" si="73"/>
        <v>10.406896551724138</v>
      </c>
      <c r="I432" s="146">
        <v>31481</v>
      </c>
      <c r="J432" s="147">
        <f t="shared" si="73"/>
        <v>0.35951805147693894</v>
      </c>
      <c r="K432" s="146">
        <v>34043</v>
      </c>
      <c r="L432" s="147">
        <f>IFERROR(K432/I432-1,"-")</f>
        <v>8.1382421142911499E-2</v>
      </c>
      <c r="M432" s="147">
        <f t="shared" si="75"/>
        <v>-0.25579310947883871</v>
      </c>
    </row>
    <row r="433" spans="2:14" x14ac:dyDescent="0.25">
      <c r="B433" s="145" t="s">
        <v>167</v>
      </c>
      <c r="C433" s="146">
        <v>46662</v>
      </c>
      <c r="D433" s="147">
        <v>-4.6176488624517065E-2</v>
      </c>
      <c r="E433" s="146">
        <v>3017</v>
      </c>
      <c r="F433" s="147">
        <f t="shared" si="72"/>
        <v>-0.93534353435343531</v>
      </c>
      <c r="G433" s="146">
        <v>27304</v>
      </c>
      <c r="H433" s="147">
        <f t="shared" si="73"/>
        <v>8.0500497182631747</v>
      </c>
      <c r="I433" s="146">
        <v>35997</v>
      </c>
      <c r="J433" s="147">
        <f t="shared" si="73"/>
        <v>0.31837825959566368</v>
      </c>
      <c r="K433" s="146"/>
      <c r="L433" s="147"/>
      <c r="M433" s="147"/>
    </row>
    <row r="434" spans="2:14" ht="15.75" x14ac:dyDescent="0.25">
      <c r="B434" s="148" t="s">
        <v>127</v>
      </c>
      <c r="C434" s="149">
        <v>321461</v>
      </c>
      <c r="D434" s="150">
        <v>-5.0563971398276952E-2</v>
      </c>
      <c r="E434" s="149">
        <v>111368</v>
      </c>
      <c r="F434" s="150">
        <f t="shared" si="72"/>
        <v>-0.65355673005434567</v>
      </c>
      <c r="G434" s="149">
        <v>78348</v>
      </c>
      <c r="H434" s="150">
        <f t="shared" si="73"/>
        <v>-0.29649450470512173</v>
      </c>
      <c r="I434" s="149">
        <v>173011</v>
      </c>
      <c r="J434" s="150">
        <f t="shared" si="73"/>
        <v>1.20823760657579</v>
      </c>
      <c r="K434" s="149">
        <v>175445</v>
      </c>
      <c r="L434" s="150">
        <v>0.2804895850059117</v>
      </c>
      <c r="M434" s="150">
        <v>-0.36155153403032758</v>
      </c>
    </row>
    <row r="435" spans="2:14" ht="6" customHeight="1" x14ac:dyDescent="0.25"/>
    <row r="436" spans="2:14" x14ac:dyDescent="0.25">
      <c r="B436" s="49" t="s">
        <v>300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3"/>
      <c r="E437" s="123"/>
      <c r="G437" s="123"/>
      <c r="I437" s="123"/>
      <c r="K437" s="123"/>
    </row>
    <row r="443" spans="2:14" ht="48.75" customHeight="1" thickBot="1" x14ac:dyDescent="0.3">
      <c r="B443" s="315" t="s">
        <v>319</v>
      </c>
      <c r="C443" s="315"/>
      <c r="D443" s="315"/>
      <c r="E443" s="315"/>
      <c r="F443" s="315"/>
      <c r="G443" s="315"/>
      <c r="H443" s="315"/>
      <c r="I443" s="315"/>
      <c r="J443" s="315"/>
      <c r="K443" s="315"/>
      <c r="L443" s="315"/>
      <c r="M443" s="315"/>
      <c r="N443" s="1" t="s">
        <v>219</v>
      </c>
    </row>
    <row r="444" spans="2:14" ht="10.5" customHeight="1" thickBot="1" x14ac:dyDescent="0.3">
      <c r="B444" s="137"/>
      <c r="C444" s="138"/>
      <c r="D444" s="137"/>
      <c r="E444" s="137"/>
      <c r="F444" s="137"/>
      <c r="G444" s="137"/>
      <c r="H444" s="137"/>
      <c r="I444" s="137"/>
      <c r="J444" s="137"/>
      <c r="K444" s="4"/>
      <c r="L444" s="4"/>
      <c r="N444" s="1" t="s">
        <v>220</v>
      </c>
    </row>
    <row r="445" spans="2:14" ht="22.5" thickTop="1" thickBot="1" x14ac:dyDescent="0.3">
      <c r="B445" s="153" t="str">
        <f>C445</f>
        <v>Portugal</v>
      </c>
      <c r="C445" s="327" t="s">
        <v>233</v>
      </c>
      <c r="D445" s="328"/>
      <c r="E445" s="328"/>
      <c r="F445" s="328"/>
      <c r="G445" s="328"/>
      <c r="H445" s="328"/>
      <c r="I445" s="328"/>
      <c r="J445" s="328"/>
      <c r="K445" s="328"/>
      <c r="L445" s="328"/>
      <c r="M445" s="329"/>
    </row>
    <row r="446" spans="2:14" ht="22.5" thickTop="1" thickBot="1" x14ac:dyDescent="0.3">
      <c r="B446" s="13"/>
      <c r="C446" s="334">
        <f>2019</f>
        <v>2019</v>
      </c>
      <c r="D446" s="333"/>
      <c r="E446" s="330">
        <v>2020</v>
      </c>
      <c r="F446" s="333"/>
      <c r="G446" s="330">
        <v>2021</v>
      </c>
      <c r="H446" s="333"/>
      <c r="I446" s="330">
        <v>2022</v>
      </c>
      <c r="J446" s="333"/>
      <c r="K446" s="330">
        <v>2023</v>
      </c>
      <c r="L446" s="331"/>
      <c r="M446" s="332"/>
    </row>
    <row r="447" spans="2:14" ht="16.5" thickTop="1" thickBot="1" x14ac:dyDescent="0.3">
      <c r="B447" s="16"/>
      <c r="C447" s="141" t="s">
        <v>141</v>
      </c>
      <c r="D447" s="142" t="str">
        <f>CONCATENATE("var ",RIGHT(2019,2),"/",RIGHT(2018,2))</f>
        <v>var 19/18</v>
      </c>
      <c r="E447" s="143" t="s">
        <v>141</v>
      </c>
      <c r="F447" s="142" t="str">
        <f>CONCATENATE("var ",RIGHT(E446,2),"/",RIGHT(E446-1,2))</f>
        <v>var 20/19</v>
      </c>
      <c r="G447" s="143" t="s">
        <v>141</v>
      </c>
      <c r="H447" s="142" t="str">
        <f>CONCATENATE("var ",RIGHT(G446,2),"/",RIGHT(G446-1,2))</f>
        <v>var 21/20</v>
      </c>
      <c r="I447" s="143" t="s">
        <v>141</v>
      </c>
      <c r="J447" s="142" t="str">
        <f>CONCATENATE("var ",RIGHT(I446,2),"/",RIGHT(I446-1,2))</f>
        <v>var 22/21</v>
      </c>
      <c r="K447" s="143" t="s">
        <v>141</v>
      </c>
      <c r="L447" s="142" t="str">
        <f>CONCATENATE("var ",RIGHT(K446,2),"/",RIGHT(K446-1,2))</f>
        <v>var 23/22</v>
      </c>
      <c r="M447" s="142" t="str">
        <f>CONCATENATE("var ",RIGHT(K446,2),"/",RIGHT(2019,2))</f>
        <v>var 23/19</v>
      </c>
    </row>
    <row r="448" spans="2:14" x14ac:dyDescent="0.25">
      <c r="B448" s="145" t="s">
        <v>145</v>
      </c>
      <c r="C448" s="146">
        <v>383</v>
      </c>
      <c r="D448" s="147">
        <v>0.12316715542521983</v>
      </c>
      <c r="E448" s="146">
        <v>397</v>
      </c>
      <c r="F448" s="147">
        <f t="shared" ref="F448:F460" si="76">IFERROR(E448/C448-1,"-")</f>
        <v>3.6553524804177506E-2</v>
      </c>
      <c r="G448" s="146">
        <v>122</v>
      </c>
      <c r="H448" s="147">
        <f t="shared" ref="H448:J460" si="77">IFERROR(G448/E448-1,"-")</f>
        <v>-0.69269521410579338</v>
      </c>
      <c r="I448" s="146">
        <v>295</v>
      </c>
      <c r="J448" s="147">
        <f t="shared" si="77"/>
        <v>1.418032786885246</v>
      </c>
      <c r="K448" s="146">
        <v>584</v>
      </c>
      <c r="L448" s="147">
        <f t="shared" ref="L448:L456" si="78">IFERROR(K448/I448-1,"-")</f>
        <v>0.97966101694915264</v>
      </c>
      <c r="M448" s="147">
        <f>K448/C448-1</f>
        <v>0.52480417754569197</v>
      </c>
    </row>
    <row r="449" spans="2:13" x14ac:dyDescent="0.25">
      <c r="B449" s="145" t="s">
        <v>147</v>
      </c>
      <c r="C449" s="146">
        <v>343</v>
      </c>
      <c r="D449" s="147">
        <v>9.935897435897445E-2</v>
      </c>
      <c r="E449" s="146">
        <v>453</v>
      </c>
      <c r="F449" s="147">
        <f t="shared" si="76"/>
        <v>0.32069970845481044</v>
      </c>
      <c r="G449" s="146">
        <v>117</v>
      </c>
      <c r="H449" s="147">
        <f t="shared" si="77"/>
        <v>-0.74172185430463577</v>
      </c>
      <c r="I449" s="146">
        <v>409</v>
      </c>
      <c r="J449" s="147">
        <f t="shared" si="77"/>
        <v>2.4957264957264957</v>
      </c>
      <c r="K449" s="146">
        <v>736</v>
      </c>
      <c r="L449" s="147">
        <f t="shared" si="78"/>
        <v>0.79951100244498785</v>
      </c>
      <c r="M449" s="147">
        <f>IFERROR(K449/C449-1,"-")</f>
        <v>1.1457725947521866</v>
      </c>
    </row>
    <row r="450" spans="2:13" x14ac:dyDescent="0.25">
      <c r="B450" s="145" t="s">
        <v>149</v>
      </c>
      <c r="C450" s="146">
        <v>538</v>
      </c>
      <c r="D450" s="147">
        <v>1.7013232514177634E-2</v>
      </c>
      <c r="E450" s="146">
        <v>268</v>
      </c>
      <c r="F450" s="147">
        <f t="shared" si="76"/>
        <v>-0.5018587360594795</v>
      </c>
      <c r="G450" s="146">
        <v>147</v>
      </c>
      <c r="H450" s="147">
        <f t="shared" si="77"/>
        <v>-0.45149253731343286</v>
      </c>
      <c r="I450" s="146">
        <v>461</v>
      </c>
      <c r="J450" s="147">
        <f t="shared" si="77"/>
        <v>2.1360544217687076</v>
      </c>
      <c r="K450" s="146">
        <v>773</v>
      </c>
      <c r="L450" s="147">
        <f t="shared" si="78"/>
        <v>0.67678958785249455</v>
      </c>
      <c r="M450" s="147">
        <f t="shared" ref="M450:M458" si="79">IFERROR(K450/C450-1,"-")</f>
        <v>0.43680297397769507</v>
      </c>
    </row>
    <row r="451" spans="2:13" x14ac:dyDescent="0.25">
      <c r="B451" s="145" t="s">
        <v>151</v>
      </c>
      <c r="C451" s="146">
        <v>1365</v>
      </c>
      <c r="D451" s="147">
        <v>-3.6016949152542388E-2</v>
      </c>
      <c r="E451" s="146">
        <v>0</v>
      </c>
      <c r="F451" s="147">
        <f t="shared" si="76"/>
        <v>-1</v>
      </c>
      <c r="G451" s="146">
        <v>212</v>
      </c>
      <c r="H451" s="147" t="str">
        <f t="shared" si="77"/>
        <v>-</v>
      </c>
      <c r="I451" s="146">
        <v>1189</v>
      </c>
      <c r="J451" s="147">
        <f t="shared" si="77"/>
        <v>4.6084905660377355</v>
      </c>
      <c r="K451" s="146">
        <v>2169</v>
      </c>
      <c r="L451" s="147">
        <f t="shared" si="78"/>
        <v>0.82422203532380145</v>
      </c>
      <c r="M451" s="147">
        <f t="shared" si="79"/>
        <v>0.58901098901098892</v>
      </c>
    </row>
    <row r="452" spans="2:13" x14ac:dyDescent="0.25">
      <c r="B452" s="145" t="s">
        <v>153</v>
      </c>
      <c r="C452" s="146">
        <v>1302</v>
      </c>
      <c r="D452" s="147">
        <v>-6.1068702290076882E-3</v>
      </c>
      <c r="E452" s="146">
        <v>1</v>
      </c>
      <c r="F452" s="147">
        <f t="shared" si="76"/>
        <v>-0.99923195084485406</v>
      </c>
      <c r="G452" s="146">
        <v>365</v>
      </c>
      <c r="H452" s="147">
        <f t="shared" si="77"/>
        <v>364</v>
      </c>
      <c r="I452" s="146">
        <v>1385</v>
      </c>
      <c r="J452" s="147">
        <f t="shared" si="77"/>
        <v>2.7945205479452055</v>
      </c>
      <c r="K452" s="146">
        <v>2210</v>
      </c>
      <c r="L452" s="147">
        <f t="shared" si="78"/>
        <v>0.59566787003610111</v>
      </c>
      <c r="M452" s="147">
        <f t="shared" si="79"/>
        <v>0.69738863287250386</v>
      </c>
    </row>
    <row r="453" spans="2:13" x14ac:dyDescent="0.25">
      <c r="B453" s="145" t="s">
        <v>155</v>
      </c>
      <c r="C453" s="146">
        <v>2159</v>
      </c>
      <c r="D453" s="147">
        <v>0.21977401129943508</v>
      </c>
      <c r="E453" s="146">
        <v>10</v>
      </c>
      <c r="F453" s="147">
        <f t="shared" si="76"/>
        <v>-0.99536822603056974</v>
      </c>
      <c r="G453" s="146">
        <v>466</v>
      </c>
      <c r="H453" s="147">
        <f t="shared" si="77"/>
        <v>45.6</v>
      </c>
      <c r="I453" s="146">
        <v>2072</v>
      </c>
      <c r="J453" s="147">
        <f t="shared" si="77"/>
        <v>3.4463519313304722</v>
      </c>
      <c r="K453" s="146">
        <v>2973</v>
      </c>
      <c r="L453" s="147">
        <f t="shared" si="78"/>
        <v>0.43484555984555984</v>
      </c>
      <c r="M453" s="147">
        <f t="shared" si="79"/>
        <v>0.37702640111162578</v>
      </c>
    </row>
    <row r="454" spans="2:13" x14ac:dyDescent="0.25">
      <c r="B454" s="145" t="s">
        <v>157</v>
      </c>
      <c r="C454" s="146">
        <v>2607</v>
      </c>
      <c r="D454" s="147">
        <v>3.781847133757954E-2</v>
      </c>
      <c r="E454" s="146">
        <v>116</v>
      </c>
      <c r="F454" s="147">
        <f t="shared" si="76"/>
        <v>-0.95550441120061369</v>
      </c>
      <c r="G454" s="146">
        <v>747</v>
      </c>
      <c r="H454" s="147">
        <f t="shared" si="77"/>
        <v>5.4396551724137927</v>
      </c>
      <c r="I454" s="146">
        <v>3158</v>
      </c>
      <c r="J454" s="147">
        <f t="shared" si="77"/>
        <v>3.2275769745649265</v>
      </c>
      <c r="K454" s="146">
        <v>4457</v>
      </c>
      <c r="L454" s="147">
        <f t="shared" si="78"/>
        <v>0.41133628879037376</v>
      </c>
      <c r="M454" s="147">
        <f t="shared" si="79"/>
        <v>0.70962792481779813</v>
      </c>
    </row>
    <row r="455" spans="2:13" x14ac:dyDescent="0.25">
      <c r="B455" s="145" t="s">
        <v>159</v>
      </c>
      <c r="C455" s="146">
        <v>4298</v>
      </c>
      <c r="D455" s="147">
        <v>2.4308865586272654E-2</v>
      </c>
      <c r="E455" s="146">
        <v>304</v>
      </c>
      <c r="F455" s="147">
        <f t="shared" si="76"/>
        <v>-0.92926942764076315</v>
      </c>
      <c r="G455" s="146">
        <v>1270</v>
      </c>
      <c r="H455" s="147">
        <f t="shared" si="77"/>
        <v>3.1776315789473681</v>
      </c>
      <c r="I455" s="146">
        <v>4233</v>
      </c>
      <c r="J455" s="147">
        <f t="shared" si="77"/>
        <v>2.3330708661417323</v>
      </c>
      <c r="K455" s="146">
        <v>5907</v>
      </c>
      <c r="L455" s="147">
        <f t="shared" si="78"/>
        <v>0.39546420978029762</v>
      </c>
      <c r="M455" s="147">
        <f t="shared" si="79"/>
        <v>0.37436016751977674</v>
      </c>
    </row>
    <row r="456" spans="2:13" x14ac:dyDescent="0.25">
      <c r="B456" s="145" t="s">
        <v>161</v>
      </c>
      <c r="C456" s="146">
        <v>2088</v>
      </c>
      <c r="D456" s="147">
        <v>-3.512014787430684E-2</v>
      </c>
      <c r="E456" s="146">
        <v>263</v>
      </c>
      <c r="F456" s="147">
        <f t="shared" si="76"/>
        <v>-0.87404214559386972</v>
      </c>
      <c r="G456" s="146">
        <v>1119</v>
      </c>
      <c r="H456" s="147">
        <f t="shared" si="77"/>
        <v>3.2547528517110269</v>
      </c>
      <c r="I456" s="146">
        <v>2601</v>
      </c>
      <c r="J456" s="147">
        <f t="shared" si="77"/>
        <v>1.3243967828418231</v>
      </c>
      <c r="K456" s="146">
        <v>3612</v>
      </c>
      <c r="L456" s="147">
        <f t="shared" si="78"/>
        <v>0.3886966551326414</v>
      </c>
      <c r="M456" s="147">
        <f t="shared" si="79"/>
        <v>0.72988505747126431</v>
      </c>
    </row>
    <row r="457" spans="2:13" x14ac:dyDescent="0.25">
      <c r="B457" s="145" t="s">
        <v>163</v>
      </c>
      <c r="C457" s="146">
        <v>1253</v>
      </c>
      <c r="D457" s="147">
        <v>0.1655813953488372</v>
      </c>
      <c r="E457" s="146">
        <v>288</v>
      </c>
      <c r="F457" s="147">
        <f t="shared" si="76"/>
        <v>-0.77015163607342374</v>
      </c>
      <c r="G457" s="146">
        <v>618</v>
      </c>
      <c r="H457" s="147">
        <f t="shared" si="77"/>
        <v>1.1458333333333335</v>
      </c>
      <c r="I457" s="146">
        <v>1343</v>
      </c>
      <c r="J457" s="147">
        <f t="shared" si="77"/>
        <v>1.1731391585760518</v>
      </c>
      <c r="K457" s="146">
        <v>1736</v>
      </c>
      <c r="L457" s="147">
        <f>IFERROR(K457/I457-1,"-")</f>
        <v>0.29262844378257635</v>
      </c>
      <c r="M457" s="147">
        <f t="shared" si="79"/>
        <v>0.38547486033519562</v>
      </c>
    </row>
    <row r="458" spans="2:13" x14ac:dyDescent="0.25">
      <c r="B458" s="145" t="s">
        <v>165</v>
      </c>
      <c r="C458" s="146">
        <v>577</v>
      </c>
      <c r="D458" s="147">
        <v>0.13582677165354329</v>
      </c>
      <c r="E458" s="146">
        <v>193</v>
      </c>
      <c r="F458" s="147">
        <f t="shared" si="76"/>
        <v>-0.66551126516464465</v>
      </c>
      <c r="G458" s="146">
        <v>551</v>
      </c>
      <c r="H458" s="147">
        <f t="shared" si="77"/>
        <v>1.854922279792746</v>
      </c>
      <c r="I458" s="146">
        <v>885</v>
      </c>
      <c r="J458" s="147">
        <f t="shared" si="77"/>
        <v>0.60617059891107083</v>
      </c>
      <c r="K458" s="146">
        <v>883</v>
      </c>
      <c r="L458" s="147">
        <f>IFERROR(K458/I458-1,"-")</f>
        <v>-2.2598870056497189E-3</v>
      </c>
      <c r="M458" s="147">
        <f t="shared" si="79"/>
        <v>0.53032928942807622</v>
      </c>
    </row>
    <row r="459" spans="2:13" x14ac:dyDescent="0.25">
      <c r="B459" s="145" t="s">
        <v>167</v>
      </c>
      <c r="C459" s="146">
        <v>485</v>
      </c>
      <c r="D459" s="147">
        <v>-7.2657743785850881E-2</v>
      </c>
      <c r="E459" s="146">
        <v>167</v>
      </c>
      <c r="F459" s="147">
        <f t="shared" si="76"/>
        <v>-0.65567010309278351</v>
      </c>
      <c r="G459" s="146">
        <v>356</v>
      </c>
      <c r="H459" s="147">
        <f t="shared" si="77"/>
        <v>1.1317365269461077</v>
      </c>
      <c r="I459" s="146">
        <v>756</v>
      </c>
      <c r="J459" s="147">
        <f t="shared" si="77"/>
        <v>1.1235955056179776</v>
      </c>
      <c r="K459" s="146"/>
      <c r="L459" s="147"/>
      <c r="M459" s="147"/>
    </row>
    <row r="460" spans="2:13" ht="15.75" x14ac:dyDescent="0.25">
      <c r="B460" s="148" t="s">
        <v>127</v>
      </c>
      <c r="C460" s="149">
        <v>17398</v>
      </c>
      <c r="D460" s="150">
        <v>4.4548511047070027E-2</v>
      </c>
      <c r="E460" s="149">
        <v>2460</v>
      </c>
      <c r="F460" s="150">
        <f t="shared" si="76"/>
        <v>-0.85860443729164271</v>
      </c>
      <c r="G460" s="149">
        <v>6090</v>
      </c>
      <c r="H460" s="150">
        <f t="shared" si="77"/>
        <v>1.475609756097561</v>
      </c>
      <c r="I460" s="149">
        <v>18787</v>
      </c>
      <c r="J460" s="150">
        <f t="shared" si="77"/>
        <v>2.0848932676518883</v>
      </c>
      <c r="K460" s="149">
        <v>26040</v>
      </c>
      <c r="L460" s="150">
        <v>0.44417946869280689</v>
      </c>
      <c r="M460" s="150">
        <v>0.53964406078164728</v>
      </c>
    </row>
    <row r="461" spans="2:13" ht="6" customHeight="1" x14ac:dyDescent="0.25"/>
    <row r="462" spans="2:13" x14ac:dyDescent="0.25">
      <c r="B462" s="49" t="s">
        <v>300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3"/>
      <c r="E463" s="123"/>
      <c r="G463" s="123"/>
      <c r="I463" s="123"/>
      <c r="K463" s="123"/>
    </row>
    <row r="466" spans="2:14" ht="48.75" customHeight="1" thickBot="1" x14ac:dyDescent="0.3">
      <c r="B466" s="315" t="s">
        <v>320</v>
      </c>
      <c r="C466" s="315"/>
      <c r="D466" s="315"/>
      <c r="E466" s="315"/>
      <c r="F466" s="315"/>
      <c r="G466" s="315"/>
      <c r="H466" s="315"/>
      <c r="I466" s="315"/>
      <c r="J466" s="315"/>
      <c r="K466" s="315"/>
      <c r="L466" s="315"/>
      <c r="M466" s="315"/>
      <c r="N466" s="1" t="s">
        <v>219</v>
      </c>
    </row>
    <row r="467" spans="2:14" ht="10.5" customHeight="1" thickBot="1" x14ac:dyDescent="0.3">
      <c r="B467" s="137"/>
      <c r="C467" s="138"/>
      <c r="D467" s="137"/>
      <c r="E467" s="137"/>
      <c r="F467" s="137"/>
      <c r="G467" s="137"/>
      <c r="H467" s="137"/>
      <c r="I467" s="137"/>
      <c r="J467" s="137"/>
      <c r="K467" s="4"/>
      <c r="L467" s="4"/>
      <c r="N467" s="1" t="s">
        <v>220</v>
      </c>
    </row>
    <row r="468" spans="2:14" ht="22.5" thickTop="1" thickBot="1" x14ac:dyDescent="0.3">
      <c r="B468" s="153" t="str">
        <f>C468</f>
        <v>Polonia</v>
      </c>
      <c r="C468" s="327" t="s">
        <v>235</v>
      </c>
      <c r="D468" s="328"/>
      <c r="E468" s="328"/>
      <c r="F468" s="328"/>
      <c r="G468" s="328"/>
      <c r="H468" s="328"/>
      <c r="I468" s="328"/>
      <c r="J468" s="328"/>
      <c r="K468" s="328"/>
      <c r="L468" s="328"/>
      <c r="M468" s="329"/>
    </row>
    <row r="469" spans="2:14" ht="22.5" thickTop="1" thickBot="1" x14ac:dyDescent="0.3">
      <c r="B469" s="13"/>
      <c r="C469" s="334">
        <f>2019</f>
        <v>2019</v>
      </c>
      <c r="D469" s="333"/>
      <c r="E469" s="330">
        <v>2020</v>
      </c>
      <c r="F469" s="333"/>
      <c r="G469" s="330">
        <v>2021</v>
      </c>
      <c r="H469" s="333"/>
      <c r="I469" s="330">
        <v>2022</v>
      </c>
      <c r="J469" s="333"/>
      <c r="K469" s="330">
        <v>2023</v>
      </c>
      <c r="L469" s="331"/>
      <c r="M469" s="332"/>
    </row>
    <row r="470" spans="2:14" ht="16.5" thickTop="1" thickBot="1" x14ac:dyDescent="0.3">
      <c r="B470" s="16"/>
      <c r="C470" s="141" t="s">
        <v>141</v>
      </c>
      <c r="D470" s="142" t="str">
        <f>CONCATENATE("var ",RIGHT(2019,2),"/",RIGHT(2018,2))</f>
        <v>var 19/18</v>
      </c>
      <c r="E470" s="143" t="s">
        <v>141</v>
      </c>
      <c r="F470" s="142" t="str">
        <f>CONCATENATE("var ",RIGHT(E469,2),"/",RIGHT(E469-1,2))</f>
        <v>var 20/19</v>
      </c>
      <c r="G470" s="143" t="s">
        <v>141</v>
      </c>
      <c r="H470" s="142" t="str">
        <f>CONCATENATE("var ",RIGHT(G469,2),"/",RIGHT(G469-1,2))</f>
        <v>var 21/20</v>
      </c>
      <c r="I470" s="143" t="s">
        <v>141</v>
      </c>
      <c r="J470" s="142" t="str">
        <f>CONCATENATE("var ",RIGHT(I469,2),"/",RIGHT(I469-1,2))</f>
        <v>var 22/21</v>
      </c>
      <c r="K470" s="143" t="s">
        <v>141</v>
      </c>
      <c r="L470" s="142" t="str">
        <f>CONCATENATE("var ",RIGHT(K469,2),"/",RIGHT(K469-1,2))</f>
        <v>var 23/22</v>
      </c>
      <c r="M470" s="142" t="str">
        <f>CONCATENATE("var ",RIGHT(K469,2),"/",RIGHT(2019,2))</f>
        <v>var 23/19</v>
      </c>
    </row>
    <row r="471" spans="2:14" x14ac:dyDescent="0.25">
      <c r="B471" s="145" t="s">
        <v>145</v>
      </c>
      <c r="C471" s="146">
        <v>3335</v>
      </c>
      <c r="D471" s="147">
        <v>0.16567633694512418</v>
      </c>
      <c r="E471" s="146">
        <v>3715</v>
      </c>
      <c r="F471" s="147">
        <f t="shared" ref="F471:F483" si="80">IFERROR(E471/C471-1,"-")</f>
        <v>0.11394302848575721</v>
      </c>
      <c r="G471" s="146">
        <v>898</v>
      </c>
      <c r="H471" s="147">
        <f t="shared" ref="H471:J483" si="81">IFERROR(G471/E471-1,"-")</f>
        <v>-0.75827725437415883</v>
      </c>
      <c r="I471" s="146">
        <v>3609</v>
      </c>
      <c r="J471" s="147">
        <f t="shared" si="81"/>
        <v>3.0189309576837413</v>
      </c>
      <c r="K471" s="146">
        <v>5901</v>
      </c>
      <c r="L471" s="147">
        <f t="shared" ref="L471:L479" si="82">IFERROR(K471/I471-1,"-")</f>
        <v>0.63507896924355767</v>
      </c>
      <c r="M471" s="147">
        <f>K471/C471-1</f>
        <v>0.76941529235382311</v>
      </c>
    </row>
    <row r="472" spans="2:14" x14ac:dyDescent="0.25">
      <c r="B472" s="145" t="s">
        <v>147</v>
      </c>
      <c r="C472" s="146">
        <v>2987</v>
      </c>
      <c r="D472" s="147">
        <v>0.29700390794615728</v>
      </c>
      <c r="E472" s="146">
        <v>3360</v>
      </c>
      <c r="F472" s="147">
        <f t="shared" si="80"/>
        <v>0.12487445597589564</v>
      </c>
      <c r="G472" s="146">
        <v>651</v>
      </c>
      <c r="H472" s="147">
        <f t="shared" si="81"/>
        <v>-0.80625000000000002</v>
      </c>
      <c r="I472" s="146">
        <v>4157</v>
      </c>
      <c r="J472" s="147">
        <f t="shared" si="81"/>
        <v>5.3855606758832568</v>
      </c>
      <c r="K472" s="146">
        <v>5390</v>
      </c>
      <c r="L472" s="147">
        <f t="shared" si="82"/>
        <v>0.29660813086360349</v>
      </c>
      <c r="M472" s="147">
        <f>IFERROR(K472/C472-1,"-")</f>
        <v>0.80448610646133245</v>
      </c>
    </row>
    <row r="473" spans="2:14" x14ac:dyDescent="0.25">
      <c r="B473" s="145" t="s">
        <v>149</v>
      </c>
      <c r="C473" s="146">
        <v>2819</v>
      </c>
      <c r="D473" s="147">
        <v>0.11422924901185771</v>
      </c>
      <c r="E473" s="146">
        <v>1063</v>
      </c>
      <c r="F473" s="147">
        <f t="shared" si="80"/>
        <v>-0.62291592763391268</v>
      </c>
      <c r="G473" s="146">
        <v>624</v>
      </c>
      <c r="H473" s="147">
        <f t="shared" si="81"/>
        <v>-0.41298212605832552</v>
      </c>
      <c r="I473" s="146">
        <v>4145</v>
      </c>
      <c r="J473" s="147">
        <f t="shared" si="81"/>
        <v>5.6426282051282053</v>
      </c>
      <c r="K473" s="146">
        <v>5118</v>
      </c>
      <c r="L473" s="147">
        <f t="shared" si="82"/>
        <v>0.23474065138721345</v>
      </c>
      <c r="M473" s="147">
        <f t="shared" ref="M473:M481" si="83">IFERROR(K473/C473-1,"-")</f>
        <v>0.81553742461865908</v>
      </c>
    </row>
    <row r="474" spans="2:14" x14ac:dyDescent="0.25">
      <c r="B474" s="145" t="s">
        <v>151</v>
      </c>
      <c r="C474" s="146">
        <v>3144</v>
      </c>
      <c r="D474" s="147">
        <v>-0.18927282104177412</v>
      </c>
      <c r="E474" s="146">
        <v>0</v>
      </c>
      <c r="F474" s="147">
        <f t="shared" si="80"/>
        <v>-1</v>
      </c>
      <c r="G474" s="146">
        <v>888</v>
      </c>
      <c r="H474" s="147" t="str">
        <f t="shared" si="81"/>
        <v>-</v>
      </c>
      <c r="I474" s="146">
        <v>4022</v>
      </c>
      <c r="J474" s="147">
        <f t="shared" si="81"/>
        <v>3.5292792792792795</v>
      </c>
      <c r="K474" s="146">
        <v>5225</v>
      </c>
      <c r="L474" s="147">
        <f t="shared" si="82"/>
        <v>0.29910492292391844</v>
      </c>
      <c r="M474" s="147">
        <f t="shared" si="83"/>
        <v>0.66189567430025442</v>
      </c>
    </row>
    <row r="475" spans="2:14" x14ac:dyDescent="0.25">
      <c r="B475" s="145" t="s">
        <v>153</v>
      </c>
      <c r="C475" s="146">
        <v>3865</v>
      </c>
      <c r="D475" s="147">
        <v>-0.20669129720853863</v>
      </c>
      <c r="E475" s="146">
        <v>0</v>
      </c>
      <c r="F475" s="147">
        <f t="shared" si="80"/>
        <v>-1</v>
      </c>
      <c r="G475" s="146">
        <v>1324</v>
      </c>
      <c r="H475" s="147" t="str">
        <f t="shared" si="81"/>
        <v>-</v>
      </c>
      <c r="I475" s="146">
        <v>5183</v>
      </c>
      <c r="J475" s="147">
        <f t="shared" si="81"/>
        <v>2.9146525679758306</v>
      </c>
      <c r="K475" s="146">
        <v>5251</v>
      </c>
      <c r="L475" s="147">
        <f t="shared" si="82"/>
        <v>1.3119814779085415E-2</v>
      </c>
      <c r="M475" s="147">
        <f t="shared" si="83"/>
        <v>0.35860284605433379</v>
      </c>
    </row>
    <row r="476" spans="2:14" x14ac:dyDescent="0.25">
      <c r="B476" s="145" t="s">
        <v>155</v>
      </c>
      <c r="C476" s="146">
        <v>3641</v>
      </c>
      <c r="D476" s="147">
        <v>-0.22017562647247801</v>
      </c>
      <c r="E476" s="146">
        <v>28</v>
      </c>
      <c r="F476" s="147">
        <f t="shared" si="80"/>
        <v>-0.99230980499862675</v>
      </c>
      <c r="G476" s="146">
        <v>2522</v>
      </c>
      <c r="H476" s="147">
        <f t="shared" si="81"/>
        <v>89.071428571428569</v>
      </c>
      <c r="I476" s="146">
        <v>5019</v>
      </c>
      <c r="J476" s="147">
        <f t="shared" si="81"/>
        <v>0.99008723235527363</v>
      </c>
      <c r="K476" s="146">
        <v>6252</v>
      </c>
      <c r="L476" s="147">
        <f t="shared" si="82"/>
        <v>0.24566646742378961</v>
      </c>
      <c r="M476" s="147">
        <f t="shared" si="83"/>
        <v>0.71711068387805543</v>
      </c>
    </row>
    <row r="477" spans="2:14" x14ac:dyDescent="0.25">
      <c r="B477" s="145" t="s">
        <v>157</v>
      </c>
      <c r="C477" s="146">
        <v>4701</v>
      </c>
      <c r="D477" s="147">
        <v>3.6832818703131931E-2</v>
      </c>
      <c r="E477" s="146">
        <v>715</v>
      </c>
      <c r="F477" s="147">
        <f t="shared" si="80"/>
        <v>-0.84790470112741967</v>
      </c>
      <c r="G477" s="146">
        <v>3508</v>
      </c>
      <c r="H477" s="147">
        <f t="shared" si="81"/>
        <v>3.906293706293706</v>
      </c>
      <c r="I477" s="146">
        <v>5861</v>
      </c>
      <c r="J477" s="147">
        <f t="shared" si="81"/>
        <v>0.6707525655644242</v>
      </c>
      <c r="K477" s="146">
        <v>6647</v>
      </c>
      <c r="L477" s="147">
        <f t="shared" si="82"/>
        <v>0.13410680771199446</v>
      </c>
      <c r="M477" s="147">
        <f t="shared" si="83"/>
        <v>0.41395447777068717</v>
      </c>
    </row>
    <row r="478" spans="2:14" x14ac:dyDescent="0.25">
      <c r="B478" s="145" t="s">
        <v>159</v>
      </c>
      <c r="C478" s="146">
        <v>4482</v>
      </c>
      <c r="D478" s="147">
        <v>1.1509817197020933E-2</v>
      </c>
      <c r="E478" s="146">
        <v>1295</v>
      </c>
      <c r="F478" s="147">
        <f t="shared" si="80"/>
        <v>-0.71106648817492191</v>
      </c>
      <c r="G478" s="146">
        <v>3638</v>
      </c>
      <c r="H478" s="147">
        <f t="shared" si="81"/>
        <v>1.8092664092664092</v>
      </c>
      <c r="I478" s="146">
        <v>6001</v>
      </c>
      <c r="J478" s="147">
        <f t="shared" si="81"/>
        <v>0.64953271028037385</v>
      </c>
      <c r="K478" s="146">
        <v>7673</v>
      </c>
      <c r="L478" s="147">
        <f t="shared" si="82"/>
        <v>0.27862022996167313</v>
      </c>
      <c r="M478" s="147">
        <f t="shared" si="83"/>
        <v>0.71195894689870598</v>
      </c>
    </row>
    <row r="479" spans="2:14" x14ac:dyDescent="0.25">
      <c r="B479" s="145" t="s">
        <v>161</v>
      </c>
      <c r="C479" s="146">
        <v>4052</v>
      </c>
      <c r="D479" s="147">
        <v>-0.17642276422764225</v>
      </c>
      <c r="E479" s="146">
        <v>603</v>
      </c>
      <c r="F479" s="147">
        <f t="shared" si="80"/>
        <v>-0.85118460019743336</v>
      </c>
      <c r="G479" s="146">
        <v>2864</v>
      </c>
      <c r="H479" s="147">
        <f t="shared" si="81"/>
        <v>3.7495854063018239</v>
      </c>
      <c r="I479" s="146">
        <v>5047</v>
      </c>
      <c r="J479" s="147">
        <f t="shared" si="81"/>
        <v>0.76222067039106145</v>
      </c>
      <c r="K479" s="146">
        <v>6510</v>
      </c>
      <c r="L479" s="147">
        <f t="shared" si="82"/>
        <v>0.28987517337031909</v>
      </c>
      <c r="M479" s="147">
        <f t="shared" si="83"/>
        <v>0.60661401776900292</v>
      </c>
    </row>
    <row r="480" spans="2:14" x14ac:dyDescent="0.25">
      <c r="B480" s="145" t="s">
        <v>163</v>
      </c>
      <c r="C480" s="146">
        <v>4136</v>
      </c>
      <c r="D480" s="147">
        <v>-8.1297201243891615E-2</v>
      </c>
      <c r="E480" s="146">
        <v>549</v>
      </c>
      <c r="F480" s="147">
        <f t="shared" si="80"/>
        <v>-0.86726305609284338</v>
      </c>
      <c r="G480" s="146">
        <v>2948</v>
      </c>
      <c r="H480" s="147">
        <f t="shared" si="81"/>
        <v>4.3697632058287796</v>
      </c>
      <c r="I480" s="146">
        <v>4103</v>
      </c>
      <c r="J480" s="147">
        <f t="shared" si="81"/>
        <v>0.39179104477611948</v>
      </c>
      <c r="K480" s="146">
        <v>5426</v>
      </c>
      <c r="L480" s="147">
        <f>IFERROR(K480/I480-1,"-")</f>
        <v>0.3224469900073117</v>
      </c>
      <c r="M480" s="147">
        <f t="shared" si="83"/>
        <v>0.31189555125725343</v>
      </c>
    </row>
    <row r="481" spans="2:14" x14ac:dyDescent="0.25">
      <c r="B481" s="145" t="s">
        <v>165</v>
      </c>
      <c r="C481" s="146">
        <v>2612</v>
      </c>
      <c r="D481" s="147">
        <v>5.4075867635189567E-2</v>
      </c>
      <c r="E481" s="146">
        <v>427</v>
      </c>
      <c r="F481" s="147">
        <f t="shared" si="80"/>
        <v>-0.83652373660030621</v>
      </c>
      <c r="G481" s="146">
        <v>2658</v>
      </c>
      <c r="H481" s="147">
        <f t="shared" si="81"/>
        <v>5.2248243559718972</v>
      </c>
      <c r="I481" s="146">
        <v>4346</v>
      </c>
      <c r="J481" s="147">
        <f t="shared" si="81"/>
        <v>0.63506395786305503</v>
      </c>
      <c r="K481" s="146">
        <v>4907</v>
      </c>
      <c r="L481" s="147">
        <f>IFERROR(K481/I481-1,"-")</f>
        <v>0.12908421537045567</v>
      </c>
      <c r="M481" s="147">
        <f t="shared" si="83"/>
        <v>0.87863705972434913</v>
      </c>
    </row>
    <row r="482" spans="2:14" x14ac:dyDescent="0.25">
      <c r="B482" s="145" t="s">
        <v>167</v>
      </c>
      <c r="C482" s="146">
        <v>3172</v>
      </c>
      <c r="D482" s="147">
        <v>0.31128565522943363</v>
      </c>
      <c r="E482" s="146">
        <v>487</v>
      </c>
      <c r="F482" s="147">
        <f t="shared" si="80"/>
        <v>-0.84646910466582592</v>
      </c>
      <c r="G482" s="146">
        <v>3528</v>
      </c>
      <c r="H482" s="147">
        <f t="shared" si="81"/>
        <v>6.2443531827515404</v>
      </c>
      <c r="I482" s="146">
        <v>5182</v>
      </c>
      <c r="J482" s="147">
        <f t="shared" si="81"/>
        <v>0.46882086167800452</v>
      </c>
      <c r="K482" s="146"/>
      <c r="L482" s="147"/>
      <c r="M482" s="147"/>
    </row>
    <row r="483" spans="2:14" ht="15.75" x14ac:dyDescent="0.25">
      <c r="B483" s="148" t="s">
        <v>127</v>
      </c>
      <c r="C483" s="149">
        <v>42946</v>
      </c>
      <c r="D483" s="150">
        <v>-3.2682388449669975E-2</v>
      </c>
      <c r="E483" s="149">
        <v>12242</v>
      </c>
      <c r="F483" s="150">
        <f t="shared" si="80"/>
        <v>-0.71494434871699342</v>
      </c>
      <c r="G483" s="149">
        <v>26051</v>
      </c>
      <c r="H483" s="150">
        <f t="shared" si="81"/>
        <v>1.1280019604639766</v>
      </c>
      <c r="I483" s="149">
        <v>56675</v>
      </c>
      <c r="J483" s="150">
        <f t="shared" si="81"/>
        <v>1.1755402863613682</v>
      </c>
      <c r="K483" s="149">
        <v>64300</v>
      </c>
      <c r="L483" s="150">
        <v>0.24871341735769903</v>
      </c>
      <c r="M483" s="150">
        <v>0.61663398199829045</v>
      </c>
    </row>
    <row r="484" spans="2:14" ht="6" customHeight="1" x14ac:dyDescent="0.25"/>
    <row r="485" spans="2:14" x14ac:dyDescent="0.25">
      <c r="B485" s="49" t="s">
        <v>300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3"/>
      <c r="E486" s="123"/>
      <c r="G486" s="123"/>
      <c r="I486" s="123"/>
      <c r="K486" s="123"/>
    </row>
    <row r="493" spans="2:14" ht="48.75" customHeight="1" thickBot="1" x14ac:dyDescent="0.3">
      <c r="B493" s="315" t="s">
        <v>321</v>
      </c>
      <c r="C493" s="315"/>
      <c r="D493" s="315"/>
      <c r="E493" s="315"/>
      <c r="F493" s="315"/>
      <c r="G493" s="315"/>
      <c r="H493" s="315"/>
      <c r="I493" s="315"/>
      <c r="J493" s="315"/>
      <c r="K493" s="315"/>
      <c r="L493" s="315"/>
      <c r="M493" s="315"/>
      <c r="N493" s="1" t="s">
        <v>219</v>
      </c>
    </row>
    <row r="494" spans="2:14" ht="10.5" customHeight="1" thickBot="1" x14ac:dyDescent="0.3">
      <c r="B494" s="137"/>
      <c r="C494" s="138"/>
      <c r="D494" s="137"/>
      <c r="E494" s="137"/>
      <c r="F494" s="137"/>
      <c r="G494" s="137"/>
      <c r="H494" s="137"/>
      <c r="I494" s="137"/>
      <c r="J494" s="137"/>
      <c r="K494" s="4"/>
      <c r="L494" s="4"/>
      <c r="N494" s="1" t="s">
        <v>220</v>
      </c>
    </row>
    <row r="495" spans="2:14" ht="22.5" thickTop="1" thickBot="1" x14ac:dyDescent="0.3">
      <c r="B495" s="153" t="str">
        <f>C495</f>
        <v>Islandia</v>
      </c>
      <c r="C495" s="327" t="s">
        <v>237</v>
      </c>
      <c r="D495" s="328"/>
      <c r="E495" s="328"/>
      <c r="F495" s="328"/>
      <c r="G495" s="328"/>
      <c r="H495" s="328"/>
      <c r="I495" s="328"/>
      <c r="J495" s="328"/>
      <c r="K495" s="328"/>
      <c r="L495" s="328"/>
      <c r="M495" s="329"/>
    </row>
    <row r="496" spans="2:14" ht="22.5" thickTop="1" thickBot="1" x14ac:dyDescent="0.3">
      <c r="B496" s="13"/>
      <c r="C496" s="334">
        <f>2019</f>
        <v>2019</v>
      </c>
      <c r="D496" s="333"/>
      <c r="E496" s="330">
        <v>2020</v>
      </c>
      <c r="F496" s="333"/>
      <c r="G496" s="330">
        <v>2021</v>
      </c>
      <c r="H496" s="333"/>
      <c r="I496" s="330">
        <v>2022</v>
      </c>
      <c r="J496" s="333"/>
      <c r="K496" s="330">
        <v>2023</v>
      </c>
      <c r="L496" s="331"/>
      <c r="M496" s="332"/>
    </row>
    <row r="497" spans="2:13" ht="16.5" thickTop="1" thickBot="1" x14ac:dyDescent="0.3">
      <c r="B497" s="16"/>
      <c r="C497" s="141" t="s">
        <v>141</v>
      </c>
      <c r="D497" s="142" t="str">
        <f>CONCATENATE("var ",RIGHT(2019,2),"/",RIGHT(2018,2))</f>
        <v>var 19/18</v>
      </c>
      <c r="E497" s="143" t="s">
        <v>141</v>
      </c>
      <c r="F497" s="142" t="str">
        <f>CONCATENATE("var ",RIGHT(E496,2),"/",RIGHT(E496-1,2))</f>
        <v>var 20/19</v>
      </c>
      <c r="G497" s="143" t="s">
        <v>141</v>
      </c>
      <c r="H497" s="142" t="str">
        <f>CONCATENATE("var ",RIGHT(G496,2),"/",RIGHT(G496-1,2))</f>
        <v>var 21/20</v>
      </c>
      <c r="I497" s="143" t="s">
        <v>141</v>
      </c>
      <c r="J497" s="142" t="str">
        <f>CONCATENATE("var ",RIGHT(I496,2),"/",RIGHT(I496-1,2))</f>
        <v>var 22/21</v>
      </c>
      <c r="K497" s="143" t="s">
        <v>141</v>
      </c>
      <c r="L497" s="142" t="str">
        <f>CONCATENATE("var ",RIGHT(K496,2),"/",RIGHT(K496-1,2))</f>
        <v>var 23/22</v>
      </c>
      <c r="M497" s="142" t="str">
        <f>CONCATENATE("var ",RIGHT(K496,2),"/",RIGHT(2019,2))</f>
        <v>var 23/19</v>
      </c>
    </row>
    <row r="498" spans="2:13" x14ac:dyDescent="0.25">
      <c r="B498" s="145" t="s">
        <v>145</v>
      </c>
      <c r="C498" s="146">
        <v>1019</v>
      </c>
      <c r="D498" s="147">
        <v>0.47467438494934866</v>
      </c>
      <c r="E498" s="146">
        <v>1166</v>
      </c>
      <c r="F498" s="147">
        <f t="shared" ref="F498:F510" si="84">IFERROR(E498/C498-1,"-")</f>
        <v>0.14425907752698719</v>
      </c>
      <c r="G498" s="146">
        <v>64</v>
      </c>
      <c r="H498" s="147">
        <f t="shared" ref="H498:J510" si="85">IFERROR(G498/E498-1,"-")</f>
        <v>-0.94511149228130364</v>
      </c>
      <c r="I498" s="146">
        <v>498</v>
      </c>
      <c r="J498" s="147">
        <f t="shared" si="85"/>
        <v>6.78125</v>
      </c>
      <c r="K498" s="146">
        <v>1059</v>
      </c>
      <c r="L498" s="147">
        <f t="shared" ref="L498:L506" si="86">IFERROR(K498/I498-1,"-")</f>
        <v>1.1265060240963853</v>
      </c>
      <c r="M498" s="147">
        <f>K498/C498-1</f>
        <v>3.9254170755642859E-2</v>
      </c>
    </row>
    <row r="499" spans="2:13" x14ac:dyDescent="0.25">
      <c r="B499" s="145" t="s">
        <v>147</v>
      </c>
      <c r="C499" s="146">
        <v>1346</v>
      </c>
      <c r="D499" s="147">
        <v>0.42133051742344252</v>
      </c>
      <c r="E499" s="146">
        <v>1517</v>
      </c>
      <c r="F499" s="147">
        <f t="shared" si="84"/>
        <v>0.12704309063893016</v>
      </c>
      <c r="G499" s="146">
        <v>108</v>
      </c>
      <c r="H499" s="147">
        <f t="shared" si="85"/>
        <v>-0.92880685563612397</v>
      </c>
      <c r="I499" s="146">
        <v>1024</v>
      </c>
      <c r="J499" s="147">
        <f t="shared" si="85"/>
        <v>8.481481481481481</v>
      </c>
      <c r="K499" s="146">
        <v>1708</v>
      </c>
      <c r="L499" s="147">
        <f t="shared" si="86"/>
        <v>0.66796875</v>
      </c>
      <c r="M499" s="147">
        <f>IFERROR(K499/C499-1,"-")</f>
        <v>0.26894502228826145</v>
      </c>
    </row>
    <row r="500" spans="2:13" x14ac:dyDescent="0.25">
      <c r="B500" s="145" t="s">
        <v>149</v>
      </c>
      <c r="C500" s="146">
        <v>948</v>
      </c>
      <c r="D500" s="147">
        <v>0.53896103896103886</v>
      </c>
      <c r="E500" s="146">
        <v>434</v>
      </c>
      <c r="F500" s="147">
        <f t="shared" si="84"/>
        <v>-0.54219409282700415</v>
      </c>
      <c r="G500" s="146">
        <v>92</v>
      </c>
      <c r="H500" s="147">
        <f t="shared" si="85"/>
        <v>-0.78801843317972353</v>
      </c>
      <c r="I500" s="146">
        <v>1255</v>
      </c>
      <c r="J500" s="147">
        <f t="shared" si="85"/>
        <v>12.641304347826088</v>
      </c>
      <c r="K500" s="146">
        <v>1077</v>
      </c>
      <c r="L500" s="147">
        <f t="shared" si="86"/>
        <v>-0.14183266932270922</v>
      </c>
      <c r="M500" s="147">
        <f t="shared" ref="M500:M508" si="87">IFERROR(K500/C500-1,"-")</f>
        <v>0.13607594936708867</v>
      </c>
    </row>
    <row r="501" spans="2:13" x14ac:dyDescent="0.25">
      <c r="B501" s="145" t="s">
        <v>151</v>
      </c>
      <c r="C501" s="146">
        <v>526</v>
      </c>
      <c r="D501" s="147">
        <v>6.8507462686567164</v>
      </c>
      <c r="E501" s="146">
        <v>0</v>
      </c>
      <c r="F501" s="147">
        <f t="shared" si="84"/>
        <v>-1</v>
      </c>
      <c r="G501" s="146">
        <v>44</v>
      </c>
      <c r="H501" s="147" t="str">
        <f t="shared" si="85"/>
        <v>-</v>
      </c>
      <c r="I501" s="146">
        <v>554</v>
      </c>
      <c r="J501" s="147">
        <f t="shared" si="85"/>
        <v>11.590909090909092</v>
      </c>
      <c r="K501" s="146">
        <v>320</v>
      </c>
      <c r="L501" s="147">
        <f t="shared" si="86"/>
        <v>-0.42238267148014441</v>
      </c>
      <c r="M501" s="147">
        <f t="shared" si="87"/>
        <v>-0.39163498098859317</v>
      </c>
    </row>
    <row r="502" spans="2:13" x14ac:dyDescent="0.25">
      <c r="B502" s="145" t="s">
        <v>153</v>
      </c>
      <c r="C502" s="146">
        <v>65</v>
      </c>
      <c r="D502" s="147">
        <v>0.54761904761904767</v>
      </c>
      <c r="E502" s="146">
        <v>0</v>
      </c>
      <c r="F502" s="147">
        <f t="shared" si="84"/>
        <v>-1</v>
      </c>
      <c r="G502" s="146">
        <v>41</v>
      </c>
      <c r="H502" s="147" t="str">
        <f t="shared" si="85"/>
        <v>-</v>
      </c>
      <c r="I502" s="146">
        <v>40</v>
      </c>
      <c r="J502" s="147">
        <f t="shared" si="85"/>
        <v>-2.4390243902439046E-2</v>
      </c>
      <c r="K502" s="146">
        <v>177</v>
      </c>
      <c r="L502" s="147">
        <f t="shared" si="86"/>
        <v>3.4249999999999998</v>
      </c>
      <c r="M502" s="147">
        <f t="shared" si="87"/>
        <v>1.7230769230769232</v>
      </c>
    </row>
    <row r="503" spans="2:13" x14ac:dyDescent="0.25">
      <c r="B503" s="145" t="s">
        <v>155</v>
      </c>
      <c r="C503" s="146">
        <v>274</v>
      </c>
      <c r="D503" s="147">
        <v>0.29245283018867929</v>
      </c>
      <c r="E503" s="146">
        <v>15</v>
      </c>
      <c r="F503" s="147">
        <f t="shared" si="84"/>
        <v>-0.94525547445255476</v>
      </c>
      <c r="G503" s="146">
        <v>25</v>
      </c>
      <c r="H503" s="147">
        <f t="shared" si="85"/>
        <v>0.66666666666666674</v>
      </c>
      <c r="I503" s="146">
        <v>60</v>
      </c>
      <c r="J503" s="147">
        <f t="shared" si="85"/>
        <v>1.4</v>
      </c>
      <c r="K503" s="146">
        <v>115</v>
      </c>
      <c r="L503" s="147">
        <f t="shared" si="86"/>
        <v>0.91666666666666674</v>
      </c>
      <c r="M503" s="147">
        <f t="shared" si="87"/>
        <v>-0.58029197080291972</v>
      </c>
    </row>
    <row r="504" spans="2:13" x14ac:dyDescent="0.25">
      <c r="B504" s="145" t="s">
        <v>157</v>
      </c>
      <c r="C504" s="146">
        <v>339</v>
      </c>
      <c r="D504" s="147">
        <v>-0.51362984218077479</v>
      </c>
      <c r="E504" s="146">
        <v>4</v>
      </c>
      <c r="F504" s="147">
        <f t="shared" si="84"/>
        <v>-0.98820058997050153</v>
      </c>
      <c r="G504" s="146">
        <v>73</v>
      </c>
      <c r="H504" s="147">
        <f t="shared" si="85"/>
        <v>17.25</v>
      </c>
      <c r="I504" s="146">
        <v>81</v>
      </c>
      <c r="J504" s="147">
        <f t="shared" si="85"/>
        <v>0.1095890410958904</v>
      </c>
      <c r="K504" s="146">
        <v>112</v>
      </c>
      <c r="L504" s="147">
        <f t="shared" si="86"/>
        <v>0.38271604938271597</v>
      </c>
      <c r="M504" s="147">
        <f t="shared" si="87"/>
        <v>-0.6696165191740413</v>
      </c>
    </row>
    <row r="505" spans="2:13" x14ac:dyDescent="0.25">
      <c r="B505" s="145" t="s">
        <v>159</v>
      </c>
      <c r="C505" s="146">
        <v>274</v>
      </c>
      <c r="D505" s="147">
        <v>3.007518796992481E-2</v>
      </c>
      <c r="E505" s="146">
        <v>3</v>
      </c>
      <c r="F505" s="147">
        <f t="shared" si="84"/>
        <v>-0.98905109489051091</v>
      </c>
      <c r="G505" s="146">
        <v>24</v>
      </c>
      <c r="H505" s="147">
        <f t="shared" si="85"/>
        <v>7</v>
      </c>
      <c r="I505" s="146">
        <v>22</v>
      </c>
      <c r="J505" s="147">
        <f t="shared" si="85"/>
        <v>-8.333333333333337E-2</v>
      </c>
      <c r="K505" s="146">
        <v>75</v>
      </c>
      <c r="L505" s="147">
        <f t="shared" si="86"/>
        <v>2.4090909090909092</v>
      </c>
      <c r="M505" s="147">
        <f t="shared" si="87"/>
        <v>-0.72627737226277378</v>
      </c>
    </row>
    <row r="506" spans="2:13" x14ac:dyDescent="0.25">
      <c r="B506" s="145" t="s">
        <v>161</v>
      </c>
      <c r="C506" s="146">
        <v>519</v>
      </c>
      <c r="D506" s="147">
        <v>0.80208333333333326</v>
      </c>
      <c r="E506" s="146">
        <v>21</v>
      </c>
      <c r="F506" s="147">
        <f t="shared" si="84"/>
        <v>-0.95953757225433522</v>
      </c>
      <c r="G506" s="146">
        <v>34</v>
      </c>
      <c r="H506" s="147">
        <f t="shared" si="85"/>
        <v>0.61904761904761907</v>
      </c>
      <c r="I506" s="146">
        <v>37</v>
      </c>
      <c r="J506" s="147">
        <f t="shared" si="85"/>
        <v>8.8235294117646967E-2</v>
      </c>
      <c r="K506" s="146">
        <v>79</v>
      </c>
      <c r="L506" s="147">
        <f t="shared" si="86"/>
        <v>1.1351351351351351</v>
      </c>
      <c r="M506" s="147">
        <f t="shared" si="87"/>
        <v>-0.8477842003853564</v>
      </c>
    </row>
    <row r="507" spans="2:13" x14ac:dyDescent="0.25">
      <c r="B507" s="145" t="s">
        <v>163</v>
      </c>
      <c r="C507" s="146">
        <v>792</v>
      </c>
      <c r="D507" s="147">
        <v>0.70322580645161281</v>
      </c>
      <c r="E507" s="146">
        <v>36</v>
      </c>
      <c r="F507" s="147">
        <f t="shared" si="84"/>
        <v>-0.95454545454545459</v>
      </c>
      <c r="G507" s="146">
        <v>384</v>
      </c>
      <c r="H507" s="147">
        <f t="shared" si="85"/>
        <v>9.6666666666666661</v>
      </c>
      <c r="I507" s="146">
        <v>383</v>
      </c>
      <c r="J507" s="147">
        <f t="shared" si="85"/>
        <v>-2.6041666666666297E-3</v>
      </c>
      <c r="K507" s="146">
        <v>776</v>
      </c>
      <c r="L507" s="147">
        <f>IFERROR(K507/I507-1,"-")</f>
        <v>1.0261096605744124</v>
      </c>
      <c r="M507" s="147">
        <f t="shared" si="87"/>
        <v>-2.0202020202020221E-2</v>
      </c>
    </row>
    <row r="508" spans="2:13" x14ac:dyDescent="0.25">
      <c r="B508" s="145" t="s">
        <v>165</v>
      </c>
      <c r="C508" s="146">
        <v>478</v>
      </c>
      <c r="D508" s="147">
        <v>1.7953216374269005</v>
      </c>
      <c r="E508" s="146">
        <v>11</v>
      </c>
      <c r="F508" s="147">
        <f t="shared" si="84"/>
        <v>-0.97698744769874479</v>
      </c>
      <c r="G508" s="146">
        <v>235</v>
      </c>
      <c r="H508" s="147">
        <f t="shared" si="85"/>
        <v>20.363636363636363</v>
      </c>
      <c r="I508" s="146">
        <v>488</v>
      </c>
      <c r="J508" s="147">
        <f t="shared" si="85"/>
        <v>1.076595744680851</v>
      </c>
      <c r="K508" s="146">
        <v>678</v>
      </c>
      <c r="L508" s="147">
        <f>IFERROR(K508/I508-1,"-")</f>
        <v>0.38934426229508201</v>
      </c>
      <c r="M508" s="147">
        <f t="shared" si="87"/>
        <v>0.41841004184100417</v>
      </c>
    </row>
    <row r="509" spans="2:13" x14ac:dyDescent="0.25">
      <c r="B509" s="145" t="s">
        <v>167</v>
      </c>
      <c r="C509" s="146">
        <v>834</v>
      </c>
      <c r="D509" s="147">
        <v>0.13778990450204631</v>
      </c>
      <c r="E509" s="146">
        <v>22</v>
      </c>
      <c r="F509" s="147">
        <f t="shared" si="84"/>
        <v>-0.97362110311750605</v>
      </c>
      <c r="G509" s="146">
        <v>357</v>
      </c>
      <c r="H509" s="147">
        <f t="shared" si="85"/>
        <v>15.227272727272727</v>
      </c>
      <c r="I509" s="146">
        <v>730</v>
      </c>
      <c r="J509" s="147">
        <f t="shared" si="85"/>
        <v>1.0448179271708682</v>
      </c>
      <c r="K509" s="146"/>
      <c r="L509" s="147"/>
      <c r="M509" s="147"/>
    </row>
    <row r="510" spans="2:13" ht="15.75" x14ac:dyDescent="0.25">
      <c r="B510" s="148" t="s">
        <v>127</v>
      </c>
      <c r="C510" s="149">
        <v>7414</v>
      </c>
      <c r="D510" s="150">
        <v>0.42714148219441772</v>
      </c>
      <c r="E510" s="149">
        <v>3229</v>
      </c>
      <c r="F510" s="150">
        <f t="shared" si="84"/>
        <v>-0.56447261936876181</v>
      </c>
      <c r="G510" s="149">
        <v>1481</v>
      </c>
      <c r="H510" s="150">
        <f t="shared" si="85"/>
        <v>-0.5413440693713224</v>
      </c>
      <c r="I510" s="149">
        <v>5172</v>
      </c>
      <c r="J510" s="150">
        <f t="shared" si="85"/>
        <v>2.4922349763673193</v>
      </c>
      <c r="K510" s="149">
        <v>6176</v>
      </c>
      <c r="L510" s="150">
        <v>0.39036470058532191</v>
      </c>
      <c r="M510" s="150">
        <v>-6.1398176291793338E-2</v>
      </c>
    </row>
    <row r="511" spans="2:13" ht="6" customHeight="1" x14ac:dyDescent="0.25"/>
    <row r="512" spans="2:13" x14ac:dyDescent="0.25">
      <c r="B512" s="49" t="s">
        <v>300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3"/>
      <c r="E513" s="123"/>
      <c r="G513" s="123"/>
      <c r="I513" s="144"/>
    </row>
    <row r="516" spans="2:14" ht="48.75" customHeight="1" thickBot="1" x14ac:dyDescent="0.3">
      <c r="B516" s="315" t="s">
        <v>322</v>
      </c>
      <c r="C516" s="315"/>
      <c r="D516" s="315"/>
      <c r="E516" s="315"/>
      <c r="F516" s="315"/>
      <c r="G516" s="315"/>
      <c r="H516" s="315"/>
      <c r="I516" s="315"/>
      <c r="J516" s="315"/>
      <c r="K516" s="315"/>
      <c r="L516" s="315"/>
      <c r="M516" s="315"/>
      <c r="N516" s="1" t="s">
        <v>219</v>
      </c>
    </row>
    <row r="517" spans="2:14" ht="10.5" customHeight="1" thickBot="1" x14ac:dyDescent="0.3">
      <c r="B517" s="137"/>
      <c r="C517" s="138"/>
      <c r="D517" s="137"/>
      <c r="E517" s="137"/>
      <c r="F517" s="137"/>
      <c r="G517" s="137"/>
      <c r="H517" s="137"/>
      <c r="I517" s="137"/>
      <c r="J517" s="137"/>
      <c r="K517" s="4"/>
      <c r="L517" s="4"/>
      <c r="N517" s="1" t="s">
        <v>220</v>
      </c>
    </row>
    <row r="518" spans="2:14" ht="22.5" thickTop="1" thickBot="1" x14ac:dyDescent="0.3">
      <c r="B518" s="153" t="str">
        <f>C518</f>
        <v>Luxemburgo</v>
      </c>
      <c r="C518" s="327" t="s">
        <v>239</v>
      </c>
      <c r="D518" s="328"/>
      <c r="E518" s="328"/>
      <c r="F518" s="328"/>
      <c r="G518" s="328"/>
      <c r="H518" s="328"/>
      <c r="I518" s="328"/>
      <c r="J518" s="328"/>
      <c r="K518" s="328"/>
      <c r="L518" s="328"/>
      <c r="M518" s="329"/>
    </row>
    <row r="519" spans="2:14" ht="22.5" thickTop="1" thickBot="1" x14ac:dyDescent="0.3">
      <c r="B519" s="13"/>
      <c r="C519" s="334">
        <f>2019</f>
        <v>2019</v>
      </c>
      <c r="D519" s="333"/>
      <c r="E519" s="330">
        <v>2020</v>
      </c>
      <c r="F519" s="333"/>
      <c r="G519" s="330">
        <v>2021</v>
      </c>
      <c r="H519" s="333"/>
      <c r="I519" s="330">
        <v>2022</v>
      </c>
      <c r="J519" s="333"/>
      <c r="K519" s="330">
        <v>2023</v>
      </c>
      <c r="L519" s="331"/>
      <c r="M519" s="332"/>
    </row>
    <row r="520" spans="2:14" ht="16.5" thickTop="1" thickBot="1" x14ac:dyDescent="0.3">
      <c r="B520" s="16"/>
      <c r="C520" s="141" t="s">
        <v>141</v>
      </c>
      <c r="D520" s="142" t="str">
        <f>CONCATENATE("var ",RIGHT(2019,2),"/",RIGHT(2018,2))</f>
        <v>var 19/18</v>
      </c>
      <c r="E520" s="143" t="s">
        <v>141</v>
      </c>
      <c r="F520" s="142" t="str">
        <f>CONCATENATE("var ",RIGHT(E519,2),"/",RIGHT(E519-1,2))</f>
        <v>var 20/19</v>
      </c>
      <c r="G520" s="143" t="s">
        <v>141</v>
      </c>
      <c r="H520" s="142" t="str">
        <f>CONCATENATE("var ",RIGHT(G519,2),"/",RIGHT(G519-1,2))</f>
        <v>var 21/20</v>
      </c>
      <c r="I520" s="143" t="s">
        <v>141</v>
      </c>
      <c r="J520" s="142" t="str">
        <f>CONCATENATE("var ",RIGHT(I519,2),"/",RIGHT(I519-1,2))</f>
        <v>var 22/21</v>
      </c>
      <c r="K520" s="143" t="s">
        <v>141</v>
      </c>
      <c r="L520" s="142" t="str">
        <f>CONCATENATE("var ",RIGHT(K519,2),"/",RIGHT(K519-1,2))</f>
        <v>var 23/22</v>
      </c>
      <c r="M520" s="142" t="str">
        <f>CONCATENATE("var ",RIGHT(K519,2),"/",RIGHT(2019,2))</f>
        <v>var 23/19</v>
      </c>
    </row>
    <row r="521" spans="2:14" x14ac:dyDescent="0.25">
      <c r="B521" s="145" t="s">
        <v>145</v>
      </c>
      <c r="C521" s="146">
        <v>384</v>
      </c>
      <c r="D521" s="147">
        <v>-0.23658051689860837</v>
      </c>
      <c r="E521" s="146">
        <v>365</v>
      </c>
      <c r="F521" s="147">
        <f t="shared" ref="F521:F533" si="88">IFERROR(E521/C521-1,"-")</f>
        <v>-4.947916666666663E-2</v>
      </c>
      <c r="G521" s="146">
        <v>161</v>
      </c>
      <c r="H521" s="147">
        <f t="shared" ref="H521:J533" si="89">IFERROR(G521/E521-1,"-")</f>
        <v>-0.55890410958904102</v>
      </c>
      <c r="I521" s="146">
        <v>417</v>
      </c>
      <c r="J521" s="147">
        <f t="shared" si="89"/>
        <v>1.5900621118012421</v>
      </c>
      <c r="K521" s="146">
        <v>746</v>
      </c>
      <c r="L521" s="147">
        <f t="shared" ref="L521:L529" si="90">IFERROR(K521/I521-1,"-")</f>
        <v>0.78896882494004794</v>
      </c>
      <c r="M521" s="147">
        <f>K521/C521-1</f>
        <v>0.94270833333333326</v>
      </c>
    </row>
    <row r="522" spans="2:14" x14ac:dyDescent="0.25">
      <c r="B522" s="145" t="s">
        <v>147</v>
      </c>
      <c r="C522" s="146">
        <v>342</v>
      </c>
      <c r="D522" s="147">
        <v>-0.20465116279069773</v>
      </c>
      <c r="E522" s="146">
        <v>378</v>
      </c>
      <c r="F522" s="147">
        <f t="shared" si="88"/>
        <v>0.10526315789473695</v>
      </c>
      <c r="G522" s="146">
        <v>289</v>
      </c>
      <c r="H522" s="147">
        <f t="shared" si="89"/>
        <v>-0.23544973544973546</v>
      </c>
      <c r="I522" s="146">
        <v>608</v>
      </c>
      <c r="J522" s="147">
        <f t="shared" si="89"/>
        <v>1.1038062283737022</v>
      </c>
      <c r="K522" s="146">
        <v>505</v>
      </c>
      <c r="L522" s="147">
        <f t="shared" si="90"/>
        <v>-0.16940789473684215</v>
      </c>
      <c r="M522" s="147">
        <f>IFERROR(K522/C522-1,"-")</f>
        <v>0.47660818713450293</v>
      </c>
    </row>
    <row r="523" spans="2:14" x14ac:dyDescent="0.25">
      <c r="B523" s="145" t="s">
        <v>149</v>
      </c>
      <c r="C523" s="146">
        <v>378</v>
      </c>
      <c r="D523" s="147">
        <v>-4.3037974683544311E-2</v>
      </c>
      <c r="E523" s="146">
        <v>132</v>
      </c>
      <c r="F523" s="147">
        <f t="shared" si="88"/>
        <v>-0.65079365079365081</v>
      </c>
      <c r="G523" s="146">
        <v>338</v>
      </c>
      <c r="H523" s="147">
        <f t="shared" si="89"/>
        <v>1.5606060606060606</v>
      </c>
      <c r="I523" s="146">
        <v>508</v>
      </c>
      <c r="J523" s="147">
        <f t="shared" si="89"/>
        <v>0.50295857988165671</v>
      </c>
      <c r="K523" s="146">
        <v>667</v>
      </c>
      <c r="L523" s="147">
        <f t="shared" si="90"/>
        <v>0.31299212598425208</v>
      </c>
      <c r="M523" s="147">
        <f t="shared" ref="M523:M531" si="91">IFERROR(K523/C523-1,"-")</f>
        <v>0.76455026455026465</v>
      </c>
    </row>
    <row r="524" spans="2:14" x14ac:dyDescent="0.25">
      <c r="B524" s="145" t="s">
        <v>151</v>
      </c>
      <c r="C524" s="146">
        <v>379</v>
      </c>
      <c r="D524" s="147">
        <v>-0.45545977011494254</v>
      </c>
      <c r="E524" s="146">
        <v>0</v>
      </c>
      <c r="F524" s="147">
        <f t="shared" si="88"/>
        <v>-1</v>
      </c>
      <c r="G524" s="146">
        <v>796</v>
      </c>
      <c r="H524" s="147" t="str">
        <f t="shared" si="89"/>
        <v>-</v>
      </c>
      <c r="I524" s="146">
        <v>739</v>
      </c>
      <c r="J524" s="147">
        <f t="shared" si="89"/>
        <v>-7.1608040201004974E-2</v>
      </c>
      <c r="K524" s="146">
        <v>671</v>
      </c>
      <c r="L524" s="147">
        <f t="shared" si="90"/>
        <v>-9.201623815967519E-2</v>
      </c>
      <c r="M524" s="147">
        <f t="shared" si="91"/>
        <v>0.77044854881266489</v>
      </c>
    </row>
    <row r="525" spans="2:14" x14ac:dyDescent="0.25">
      <c r="B525" s="145" t="s">
        <v>153</v>
      </c>
      <c r="C525" s="146">
        <v>318</v>
      </c>
      <c r="D525" s="147">
        <v>-2.1538461538461506E-2</v>
      </c>
      <c r="E525" s="146">
        <v>0</v>
      </c>
      <c r="F525" s="147">
        <f t="shared" si="88"/>
        <v>-1</v>
      </c>
      <c r="G525" s="146">
        <v>483</v>
      </c>
      <c r="H525" s="147" t="str">
        <f t="shared" si="89"/>
        <v>-</v>
      </c>
      <c r="I525" s="146">
        <v>422</v>
      </c>
      <c r="J525" s="147">
        <f t="shared" si="89"/>
        <v>-0.1262939958592133</v>
      </c>
      <c r="K525" s="146">
        <v>471</v>
      </c>
      <c r="L525" s="147">
        <f t="shared" si="90"/>
        <v>0.11611374407582931</v>
      </c>
      <c r="M525" s="147">
        <f t="shared" si="91"/>
        <v>0.48113207547169812</v>
      </c>
    </row>
    <row r="526" spans="2:14" x14ac:dyDescent="0.25">
      <c r="B526" s="145" t="s">
        <v>155</v>
      </c>
      <c r="C526" s="146">
        <v>284</v>
      </c>
      <c r="D526" s="147">
        <v>0.10077519379844957</v>
      </c>
      <c r="E526" s="146">
        <v>0</v>
      </c>
      <c r="F526" s="147">
        <f t="shared" si="88"/>
        <v>-1</v>
      </c>
      <c r="G526" s="146">
        <v>314</v>
      </c>
      <c r="H526" s="147" t="str">
        <f t="shared" si="89"/>
        <v>-</v>
      </c>
      <c r="I526" s="146">
        <v>295</v>
      </c>
      <c r="J526" s="147">
        <f t="shared" si="89"/>
        <v>-6.0509554140127375E-2</v>
      </c>
      <c r="K526" s="146">
        <v>329</v>
      </c>
      <c r="L526" s="147">
        <f t="shared" si="90"/>
        <v>0.11525423728813555</v>
      </c>
      <c r="M526" s="147">
        <f t="shared" si="91"/>
        <v>0.15845070422535201</v>
      </c>
    </row>
    <row r="527" spans="2:14" x14ac:dyDescent="0.25">
      <c r="B527" s="145" t="s">
        <v>157</v>
      </c>
      <c r="C527" s="146">
        <v>201</v>
      </c>
      <c r="D527" s="147">
        <v>-3.8277511961722466E-2</v>
      </c>
      <c r="E527" s="146">
        <v>119</v>
      </c>
      <c r="F527" s="147">
        <f t="shared" si="88"/>
        <v>-0.40796019900497515</v>
      </c>
      <c r="G527" s="146">
        <v>319</v>
      </c>
      <c r="H527" s="147">
        <f t="shared" si="89"/>
        <v>1.6806722689075628</v>
      </c>
      <c r="I527" s="146">
        <v>357</v>
      </c>
      <c r="J527" s="147">
        <f t="shared" si="89"/>
        <v>0.11912225705329149</v>
      </c>
      <c r="K527" s="146">
        <v>248</v>
      </c>
      <c r="L527" s="147">
        <f t="shared" si="90"/>
        <v>-0.30532212885154064</v>
      </c>
      <c r="M527" s="147">
        <f t="shared" si="91"/>
        <v>0.23383084577114421</v>
      </c>
    </row>
    <row r="528" spans="2:14" x14ac:dyDescent="0.25">
      <c r="B528" s="145" t="s">
        <v>159</v>
      </c>
      <c r="C528" s="146">
        <v>306</v>
      </c>
      <c r="D528" s="147">
        <v>-0.22531645569620251</v>
      </c>
      <c r="E528" s="146">
        <v>124</v>
      </c>
      <c r="F528" s="147">
        <f t="shared" si="88"/>
        <v>-0.59477124183006536</v>
      </c>
      <c r="G528" s="146">
        <v>517</v>
      </c>
      <c r="H528" s="147">
        <f t="shared" si="89"/>
        <v>3.169354838709677</v>
      </c>
      <c r="I528" s="146">
        <v>635</v>
      </c>
      <c r="J528" s="147">
        <f t="shared" si="89"/>
        <v>0.22823984526112184</v>
      </c>
      <c r="K528" s="146">
        <v>505</v>
      </c>
      <c r="L528" s="147">
        <f t="shared" si="90"/>
        <v>-0.20472440944881887</v>
      </c>
      <c r="M528" s="147">
        <f t="shared" si="91"/>
        <v>0.65032679738562083</v>
      </c>
    </row>
    <row r="529" spans="2:14" x14ac:dyDescent="0.25">
      <c r="B529" s="145" t="s">
        <v>161</v>
      </c>
      <c r="C529" s="146">
        <v>382</v>
      </c>
      <c r="D529" s="147">
        <v>-6.8292682926829218E-2</v>
      </c>
      <c r="E529" s="146">
        <v>123</v>
      </c>
      <c r="F529" s="147">
        <f t="shared" si="88"/>
        <v>-0.67801047120418856</v>
      </c>
      <c r="G529" s="146">
        <v>470</v>
      </c>
      <c r="H529" s="147">
        <f t="shared" si="89"/>
        <v>2.821138211382114</v>
      </c>
      <c r="I529" s="146">
        <v>392</v>
      </c>
      <c r="J529" s="147">
        <f t="shared" si="89"/>
        <v>-0.16595744680851066</v>
      </c>
      <c r="K529" s="146">
        <v>463</v>
      </c>
      <c r="L529" s="147">
        <f t="shared" si="90"/>
        <v>0.18112244897959173</v>
      </c>
      <c r="M529" s="147">
        <f t="shared" si="91"/>
        <v>0.21204188481675401</v>
      </c>
    </row>
    <row r="530" spans="2:14" x14ac:dyDescent="0.25">
      <c r="B530" s="145" t="s">
        <v>163</v>
      </c>
      <c r="C530" s="146">
        <v>340</v>
      </c>
      <c r="D530" s="147">
        <v>-0.13924050632911389</v>
      </c>
      <c r="E530" s="146">
        <v>104</v>
      </c>
      <c r="F530" s="147">
        <f t="shared" si="88"/>
        <v>-0.69411764705882351</v>
      </c>
      <c r="G530" s="146">
        <v>514</v>
      </c>
      <c r="H530" s="147">
        <f t="shared" si="89"/>
        <v>3.9423076923076925</v>
      </c>
      <c r="I530" s="146">
        <v>474</v>
      </c>
      <c r="J530" s="147">
        <f t="shared" si="89"/>
        <v>-7.7821011673151697E-2</v>
      </c>
      <c r="K530" s="146">
        <v>617</v>
      </c>
      <c r="L530" s="147">
        <f>IFERROR(K530/I530-1,"-")</f>
        <v>0.30168776371308015</v>
      </c>
      <c r="M530" s="147">
        <f t="shared" si="91"/>
        <v>0.81470588235294117</v>
      </c>
    </row>
    <row r="531" spans="2:14" x14ac:dyDescent="0.25">
      <c r="B531" s="145" t="s">
        <v>165</v>
      </c>
      <c r="C531" s="146">
        <v>330</v>
      </c>
      <c r="D531" s="147">
        <v>-0.11290322580645162</v>
      </c>
      <c r="E531" s="146">
        <v>145</v>
      </c>
      <c r="F531" s="147">
        <f t="shared" si="88"/>
        <v>-0.56060606060606055</v>
      </c>
      <c r="G531" s="146">
        <v>426</v>
      </c>
      <c r="H531" s="147">
        <f t="shared" si="89"/>
        <v>1.9379310344827587</v>
      </c>
      <c r="I531" s="146">
        <v>475</v>
      </c>
      <c r="J531" s="147">
        <f t="shared" si="89"/>
        <v>0.11502347417840375</v>
      </c>
      <c r="K531" s="146">
        <v>599</v>
      </c>
      <c r="L531" s="147">
        <f>IFERROR(K531/I531-1,"-")</f>
        <v>0.26105263157894742</v>
      </c>
      <c r="M531" s="147">
        <f t="shared" si="91"/>
        <v>0.81515151515151518</v>
      </c>
    </row>
    <row r="532" spans="2:14" x14ac:dyDescent="0.25">
      <c r="B532" s="145" t="s">
        <v>167</v>
      </c>
      <c r="C532" s="146">
        <v>413</v>
      </c>
      <c r="D532" s="147">
        <v>-0.21333333333333337</v>
      </c>
      <c r="E532" s="146">
        <v>324</v>
      </c>
      <c r="F532" s="147">
        <f t="shared" si="88"/>
        <v>-0.21549636803874095</v>
      </c>
      <c r="G532" s="146">
        <v>842</v>
      </c>
      <c r="H532" s="147">
        <f t="shared" si="89"/>
        <v>1.5987654320987654</v>
      </c>
      <c r="I532" s="146">
        <v>545</v>
      </c>
      <c r="J532" s="147">
        <f t="shared" si="89"/>
        <v>-0.35273159144893107</v>
      </c>
      <c r="K532" s="146"/>
      <c r="L532" s="147"/>
      <c r="M532" s="147"/>
    </row>
    <row r="533" spans="2:14" ht="15.75" x14ac:dyDescent="0.25">
      <c r="B533" s="148" t="s">
        <v>127</v>
      </c>
      <c r="C533" s="149">
        <v>4057</v>
      </c>
      <c r="D533" s="150">
        <v>-0.17423163036841038</v>
      </c>
      <c r="E533" s="149">
        <v>1814</v>
      </c>
      <c r="F533" s="150">
        <f t="shared" si="88"/>
        <v>-0.55287157998521075</v>
      </c>
      <c r="G533" s="149">
        <v>5469</v>
      </c>
      <c r="H533" s="150">
        <f t="shared" si="89"/>
        <v>2.0148842337375963</v>
      </c>
      <c r="I533" s="149">
        <v>5867</v>
      </c>
      <c r="J533" s="150">
        <f t="shared" si="89"/>
        <v>7.2773816054123142E-2</v>
      </c>
      <c r="K533" s="149">
        <v>5821</v>
      </c>
      <c r="L533" s="150">
        <v>9.3761743705373934E-2</v>
      </c>
      <c r="M533" s="150">
        <v>0.59742041712403959</v>
      </c>
    </row>
    <row r="534" spans="2:14" ht="6" customHeight="1" x14ac:dyDescent="0.25"/>
    <row r="535" spans="2:14" x14ac:dyDescent="0.25">
      <c r="B535" s="49" t="s">
        <v>300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3"/>
      <c r="E536" s="123"/>
      <c r="G536" s="123"/>
      <c r="I536" s="123"/>
      <c r="K536" s="123"/>
    </row>
    <row r="539" spans="2:14" ht="48.75" customHeight="1" thickBot="1" x14ac:dyDescent="0.3">
      <c r="B539" s="315" t="s">
        <v>323</v>
      </c>
      <c r="C539" s="315"/>
      <c r="D539" s="315"/>
      <c r="E539" s="315"/>
      <c r="F539" s="315"/>
      <c r="G539" s="315"/>
      <c r="H539" s="315"/>
      <c r="I539" s="315"/>
      <c r="J539" s="315"/>
      <c r="K539" s="315"/>
      <c r="L539" s="315"/>
      <c r="M539" s="315"/>
      <c r="N539" s="1" t="s">
        <v>219</v>
      </c>
    </row>
    <row r="540" spans="2:14" ht="10.5" customHeight="1" thickBot="1" x14ac:dyDescent="0.3">
      <c r="B540" s="137"/>
      <c r="C540" s="138"/>
      <c r="D540" s="137"/>
      <c r="E540" s="137"/>
      <c r="F540" s="137"/>
      <c r="G540" s="137"/>
      <c r="H540" s="137"/>
      <c r="I540" s="137"/>
      <c r="J540" s="137"/>
      <c r="K540" s="4"/>
      <c r="L540" s="4"/>
      <c r="N540" s="1" t="s">
        <v>220</v>
      </c>
    </row>
    <row r="541" spans="2:14" ht="22.5" thickTop="1" thickBot="1" x14ac:dyDescent="0.3">
      <c r="B541" s="153" t="str">
        <f>C541</f>
        <v>Lituania</v>
      </c>
      <c r="C541" s="327" t="s">
        <v>241</v>
      </c>
      <c r="D541" s="328"/>
      <c r="E541" s="328"/>
      <c r="F541" s="328"/>
      <c r="G541" s="328"/>
      <c r="H541" s="328"/>
      <c r="I541" s="328"/>
      <c r="J541" s="328"/>
      <c r="K541" s="328"/>
      <c r="L541" s="328"/>
      <c r="M541" s="329"/>
    </row>
    <row r="542" spans="2:14" ht="22.5" thickTop="1" thickBot="1" x14ac:dyDescent="0.3">
      <c r="B542" s="13"/>
      <c r="C542" s="334">
        <f>2019</f>
        <v>2019</v>
      </c>
      <c r="D542" s="333"/>
      <c r="E542" s="330">
        <v>2020</v>
      </c>
      <c r="F542" s="333"/>
      <c r="G542" s="330">
        <v>2021</v>
      </c>
      <c r="H542" s="333"/>
      <c r="I542" s="330">
        <v>2022</v>
      </c>
      <c r="J542" s="333"/>
      <c r="K542" s="330">
        <v>2023</v>
      </c>
      <c r="L542" s="331"/>
      <c r="M542" s="332"/>
    </row>
    <row r="543" spans="2:14" ht="16.5" thickTop="1" thickBot="1" x14ac:dyDescent="0.3">
      <c r="B543" s="16"/>
      <c r="C543" s="141" t="s">
        <v>141</v>
      </c>
      <c r="D543" s="142" t="str">
        <f>CONCATENATE("var ",RIGHT(2019,2),"/",RIGHT(2018,2))</f>
        <v>var 19/18</v>
      </c>
      <c r="E543" s="143" t="s">
        <v>141</v>
      </c>
      <c r="F543" s="142" t="str">
        <f>CONCATENATE("var ",RIGHT(E542,2),"/",RIGHT(E542-1,2))</f>
        <v>var 20/19</v>
      </c>
      <c r="G543" s="143" t="s">
        <v>141</v>
      </c>
      <c r="H543" s="142" t="str">
        <f>CONCATENATE("var ",RIGHT(G542,2),"/",RIGHT(G542-1,2))</f>
        <v>var 21/20</v>
      </c>
      <c r="I543" s="143" t="s">
        <v>141</v>
      </c>
      <c r="J543" s="142" t="str">
        <f>CONCATENATE("var ",RIGHT(I542,2),"/",RIGHT(I542-1,2))</f>
        <v>var 22/21</v>
      </c>
      <c r="K543" s="143" t="s">
        <v>141</v>
      </c>
      <c r="L543" s="142" t="str">
        <f>CONCATENATE("var ",RIGHT(K542,2),"/",RIGHT(K542-1,2))</f>
        <v>var 23/22</v>
      </c>
      <c r="M543" s="142" t="str">
        <f>CONCATENATE("var ",RIGHT(K542,2),"/",RIGHT(2019,2))</f>
        <v>var 23/19</v>
      </c>
    </row>
    <row r="544" spans="2:14" x14ac:dyDescent="0.25">
      <c r="B544" s="145" t="s">
        <v>145</v>
      </c>
      <c r="C544" s="146">
        <v>394</v>
      </c>
      <c r="D544" s="147">
        <v>0.4701492537313432</v>
      </c>
      <c r="E544" s="146">
        <v>230</v>
      </c>
      <c r="F544" s="147">
        <f t="shared" ref="F544:F556" si="92">IFERROR(E544/C544-1,"-")</f>
        <v>-0.41624365482233505</v>
      </c>
      <c r="G544" s="146">
        <v>105</v>
      </c>
      <c r="H544" s="147">
        <f t="shared" ref="H544:J556" si="93">IFERROR(G544/E544-1,"-")</f>
        <v>-0.54347826086956519</v>
      </c>
      <c r="I544" s="146">
        <v>402</v>
      </c>
      <c r="J544" s="147">
        <f t="shared" si="93"/>
        <v>2.8285714285714287</v>
      </c>
      <c r="K544" s="146">
        <v>653</v>
      </c>
      <c r="L544" s="147">
        <f t="shared" ref="L544:L552" si="94">IFERROR(K544/I544-1,"-")</f>
        <v>0.62437810945273631</v>
      </c>
      <c r="M544" s="147">
        <f>K544/C544-1</f>
        <v>0.65736040609137047</v>
      </c>
    </row>
    <row r="545" spans="2:13" x14ac:dyDescent="0.25">
      <c r="B545" s="145" t="s">
        <v>147</v>
      </c>
      <c r="C545" s="146">
        <v>281</v>
      </c>
      <c r="D545" s="147">
        <v>-2.0905923344947785E-2</v>
      </c>
      <c r="E545" s="146">
        <v>302</v>
      </c>
      <c r="F545" s="147">
        <f t="shared" si="92"/>
        <v>7.4733096085409345E-2</v>
      </c>
      <c r="G545" s="146">
        <v>108</v>
      </c>
      <c r="H545" s="147">
        <f t="shared" si="93"/>
        <v>-0.64238410596026485</v>
      </c>
      <c r="I545" s="146">
        <v>475</v>
      </c>
      <c r="J545" s="147">
        <f t="shared" si="93"/>
        <v>3.3981481481481479</v>
      </c>
      <c r="K545" s="146">
        <v>806</v>
      </c>
      <c r="L545" s="147">
        <f t="shared" si="94"/>
        <v>0.69684210526315793</v>
      </c>
      <c r="M545" s="147">
        <f>IFERROR(K545/C545-1,"-")</f>
        <v>1.8683274021352312</v>
      </c>
    </row>
    <row r="546" spans="2:13" x14ac:dyDescent="0.25">
      <c r="B546" s="145" t="s">
        <v>149</v>
      </c>
      <c r="C546" s="146">
        <v>325</v>
      </c>
      <c r="D546" s="147">
        <v>0.16487455197132617</v>
      </c>
      <c r="E546" s="146">
        <v>114</v>
      </c>
      <c r="F546" s="147">
        <f t="shared" si="92"/>
        <v>-0.64923076923076928</v>
      </c>
      <c r="G546" s="146">
        <v>129</v>
      </c>
      <c r="H546" s="147">
        <f t="shared" si="93"/>
        <v>0.13157894736842102</v>
      </c>
      <c r="I546" s="146">
        <v>432</v>
      </c>
      <c r="J546" s="147">
        <f t="shared" si="93"/>
        <v>2.3488372093023258</v>
      </c>
      <c r="K546" s="146">
        <v>576</v>
      </c>
      <c r="L546" s="147">
        <f t="shared" si="94"/>
        <v>0.33333333333333326</v>
      </c>
      <c r="M546" s="147">
        <f t="shared" ref="M546:M554" si="95">IFERROR(K546/C546-1,"-")</f>
        <v>0.77230769230769236</v>
      </c>
    </row>
    <row r="547" spans="2:13" x14ac:dyDescent="0.25">
      <c r="B547" s="145" t="s">
        <v>151</v>
      </c>
      <c r="C547" s="146">
        <v>477</v>
      </c>
      <c r="D547" s="147">
        <v>6.0000000000000053E-2</v>
      </c>
      <c r="E547" s="146">
        <v>0</v>
      </c>
      <c r="F547" s="147">
        <f t="shared" si="92"/>
        <v>-1</v>
      </c>
      <c r="G547" s="146">
        <v>105</v>
      </c>
      <c r="H547" s="147" t="str">
        <f t="shared" si="93"/>
        <v>-</v>
      </c>
      <c r="I547" s="146">
        <v>536</v>
      </c>
      <c r="J547" s="147">
        <f t="shared" si="93"/>
        <v>4.1047619047619044</v>
      </c>
      <c r="K547" s="146">
        <v>710</v>
      </c>
      <c r="L547" s="147">
        <f t="shared" si="94"/>
        <v>0.32462686567164178</v>
      </c>
      <c r="M547" s="147">
        <f t="shared" si="95"/>
        <v>0.48846960167714881</v>
      </c>
    </row>
    <row r="548" spans="2:13" x14ac:dyDescent="0.25">
      <c r="B548" s="145" t="s">
        <v>153</v>
      </c>
      <c r="C548" s="146">
        <v>273</v>
      </c>
      <c r="D548" s="147">
        <v>-7.4576271186440724E-2</v>
      </c>
      <c r="E548" s="146">
        <v>0</v>
      </c>
      <c r="F548" s="147">
        <f t="shared" si="92"/>
        <v>-1</v>
      </c>
      <c r="G548" s="146">
        <v>73</v>
      </c>
      <c r="H548" s="147" t="str">
        <f t="shared" si="93"/>
        <v>-</v>
      </c>
      <c r="I548" s="146">
        <v>393</v>
      </c>
      <c r="J548" s="147">
        <f t="shared" si="93"/>
        <v>4.3835616438356162</v>
      </c>
      <c r="K548" s="146">
        <v>532</v>
      </c>
      <c r="L548" s="147">
        <f t="shared" si="94"/>
        <v>0.35368956743002555</v>
      </c>
      <c r="M548" s="147">
        <f t="shared" si="95"/>
        <v>0.94871794871794868</v>
      </c>
    </row>
    <row r="549" spans="2:13" x14ac:dyDescent="0.25">
      <c r="B549" s="145" t="s">
        <v>155</v>
      </c>
      <c r="C549" s="146">
        <v>220</v>
      </c>
      <c r="D549" s="147">
        <v>-0.24914675767918093</v>
      </c>
      <c r="E549" s="146">
        <v>39</v>
      </c>
      <c r="F549" s="147">
        <f t="shared" si="92"/>
        <v>-0.82272727272727275</v>
      </c>
      <c r="G549" s="146">
        <v>98</v>
      </c>
      <c r="H549" s="147">
        <f t="shared" si="93"/>
        <v>1.5128205128205128</v>
      </c>
      <c r="I549" s="146">
        <v>336</v>
      </c>
      <c r="J549" s="147">
        <f t="shared" si="93"/>
        <v>2.4285714285714284</v>
      </c>
      <c r="K549" s="146">
        <v>304</v>
      </c>
      <c r="L549" s="147">
        <f t="shared" si="94"/>
        <v>-9.5238095238095233E-2</v>
      </c>
      <c r="M549" s="147">
        <f t="shared" si="95"/>
        <v>0.38181818181818183</v>
      </c>
    </row>
    <row r="550" spans="2:13" x14ac:dyDescent="0.25">
      <c r="B550" s="145" t="s">
        <v>157</v>
      </c>
      <c r="C550" s="146">
        <v>137</v>
      </c>
      <c r="D550" s="147">
        <v>-0.17469879518072284</v>
      </c>
      <c r="E550" s="146">
        <v>50</v>
      </c>
      <c r="F550" s="147">
        <f t="shared" si="92"/>
        <v>-0.63503649635036497</v>
      </c>
      <c r="G550" s="146">
        <v>118</v>
      </c>
      <c r="H550" s="147">
        <f t="shared" si="93"/>
        <v>1.3599999999999999</v>
      </c>
      <c r="I550" s="146">
        <v>220</v>
      </c>
      <c r="J550" s="147">
        <f t="shared" si="93"/>
        <v>0.86440677966101687</v>
      </c>
      <c r="K550" s="146">
        <v>398</v>
      </c>
      <c r="L550" s="147">
        <f t="shared" si="94"/>
        <v>0.80909090909090908</v>
      </c>
      <c r="M550" s="147">
        <f t="shared" si="95"/>
        <v>1.9051094890510947</v>
      </c>
    </row>
    <row r="551" spans="2:13" x14ac:dyDescent="0.25">
      <c r="B551" s="145" t="s">
        <v>159</v>
      </c>
      <c r="C551" s="146">
        <v>179</v>
      </c>
      <c r="D551" s="147">
        <v>-0.1435406698564593</v>
      </c>
      <c r="E551" s="146">
        <v>52</v>
      </c>
      <c r="F551" s="147">
        <f t="shared" si="92"/>
        <v>-0.70949720670391059</v>
      </c>
      <c r="G551" s="146">
        <v>115</v>
      </c>
      <c r="H551" s="147">
        <f t="shared" si="93"/>
        <v>1.2115384615384617</v>
      </c>
      <c r="I551" s="146">
        <v>255</v>
      </c>
      <c r="J551" s="147">
        <f t="shared" si="93"/>
        <v>1.2173913043478262</v>
      </c>
      <c r="K551" s="146">
        <v>279</v>
      </c>
      <c r="L551" s="147">
        <f t="shared" si="94"/>
        <v>9.4117647058823639E-2</v>
      </c>
      <c r="M551" s="147">
        <f t="shared" si="95"/>
        <v>0.55865921787709505</v>
      </c>
    </row>
    <row r="552" spans="2:13" x14ac:dyDescent="0.25">
      <c r="B552" s="145" t="s">
        <v>161</v>
      </c>
      <c r="C552" s="146">
        <v>118</v>
      </c>
      <c r="D552" s="147">
        <v>-0.60927152317880795</v>
      </c>
      <c r="E552" s="146">
        <v>28</v>
      </c>
      <c r="F552" s="147">
        <f t="shared" si="92"/>
        <v>-0.76271186440677963</v>
      </c>
      <c r="G552" s="146">
        <v>157</v>
      </c>
      <c r="H552" s="147">
        <f t="shared" si="93"/>
        <v>4.6071428571428568</v>
      </c>
      <c r="I552" s="146">
        <v>225</v>
      </c>
      <c r="J552" s="147">
        <f t="shared" si="93"/>
        <v>0.43312101910828016</v>
      </c>
      <c r="K552" s="146">
        <v>271</v>
      </c>
      <c r="L552" s="147">
        <f t="shared" si="94"/>
        <v>0.20444444444444443</v>
      </c>
      <c r="M552" s="147">
        <f t="shared" si="95"/>
        <v>1.2966101694915255</v>
      </c>
    </row>
    <row r="553" spans="2:13" x14ac:dyDescent="0.25">
      <c r="B553" s="145" t="s">
        <v>163</v>
      </c>
      <c r="C553" s="146">
        <v>331</v>
      </c>
      <c r="D553" s="147">
        <v>2.7950310559006208E-2</v>
      </c>
      <c r="E553" s="146">
        <v>96</v>
      </c>
      <c r="F553" s="147">
        <f t="shared" si="92"/>
        <v>-0.70996978851963743</v>
      </c>
      <c r="G553" s="146">
        <v>351</v>
      </c>
      <c r="H553" s="147">
        <f t="shared" si="93"/>
        <v>2.65625</v>
      </c>
      <c r="I553" s="146">
        <v>490</v>
      </c>
      <c r="J553" s="147">
        <f t="shared" si="93"/>
        <v>0.39601139601139601</v>
      </c>
      <c r="K553" s="146">
        <v>649</v>
      </c>
      <c r="L553" s="147">
        <f>IFERROR(K553/I553-1,"-")</f>
        <v>0.32448979591836724</v>
      </c>
      <c r="M553" s="147">
        <f t="shared" si="95"/>
        <v>0.9607250755287009</v>
      </c>
    </row>
    <row r="554" spans="2:13" x14ac:dyDescent="0.25">
      <c r="B554" s="145" t="s">
        <v>165</v>
      </c>
      <c r="C554" s="146">
        <v>246</v>
      </c>
      <c r="D554" s="147">
        <v>-1.2048192771084376E-2</v>
      </c>
      <c r="E554" s="146">
        <v>42</v>
      </c>
      <c r="F554" s="147">
        <f t="shared" si="92"/>
        <v>-0.82926829268292679</v>
      </c>
      <c r="G554" s="146">
        <v>248</v>
      </c>
      <c r="H554" s="147">
        <f t="shared" si="93"/>
        <v>4.9047619047619051</v>
      </c>
      <c r="I554" s="146">
        <v>487</v>
      </c>
      <c r="J554" s="147">
        <f t="shared" si="93"/>
        <v>0.96370967741935476</v>
      </c>
      <c r="K554" s="146">
        <v>586</v>
      </c>
      <c r="L554" s="147">
        <f>IFERROR(K554/I554-1,"-")</f>
        <v>0.20328542094455848</v>
      </c>
      <c r="M554" s="147">
        <f t="shared" si="95"/>
        <v>1.3821138211382116</v>
      </c>
    </row>
    <row r="555" spans="2:13" x14ac:dyDescent="0.25">
      <c r="B555" s="145" t="s">
        <v>167</v>
      </c>
      <c r="C555" s="146">
        <v>445</v>
      </c>
      <c r="D555" s="147">
        <v>-0.23539518900343648</v>
      </c>
      <c r="E555" s="146">
        <v>97</v>
      </c>
      <c r="F555" s="147">
        <f t="shared" si="92"/>
        <v>-0.78202247191011232</v>
      </c>
      <c r="G555" s="146">
        <v>442</v>
      </c>
      <c r="H555" s="147">
        <f t="shared" si="93"/>
        <v>3.5567010309278349</v>
      </c>
      <c r="I555" s="146">
        <v>921</v>
      </c>
      <c r="J555" s="147">
        <f t="shared" si="93"/>
        <v>1.0837104072398192</v>
      </c>
      <c r="K555" s="146"/>
      <c r="L555" s="147"/>
      <c r="M555" s="147"/>
    </row>
    <row r="556" spans="2:13" ht="15.75" x14ac:dyDescent="0.25">
      <c r="B556" s="148" t="s">
        <v>127</v>
      </c>
      <c r="C556" s="149">
        <v>3426</v>
      </c>
      <c r="D556" s="150">
        <v>-7.4554294975688773E-2</v>
      </c>
      <c r="E556" s="149">
        <v>1050</v>
      </c>
      <c r="F556" s="150">
        <f t="shared" si="92"/>
        <v>-0.69352014010507879</v>
      </c>
      <c r="G556" s="149">
        <v>2049</v>
      </c>
      <c r="H556" s="150">
        <f t="shared" si="93"/>
        <v>0.95142857142857151</v>
      </c>
      <c r="I556" s="149">
        <v>5172</v>
      </c>
      <c r="J556" s="150">
        <f t="shared" si="93"/>
        <v>1.5241581259150805</v>
      </c>
      <c r="K556" s="149">
        <v>5764</v>
      </c>
      <c r="L556" s="150">
        <v>0.35591625499882373</v>
      </c>
      <c r="M556" s="150">
        <v>0.93357933579335795</v>
      </c>
    </row>
    <row r="557" spans="2:13" ht="6" customHeight="1" x14ac:dyDescent="0.25"/>
    <row r="558" spans="2:13" x14ac:dyDescent="0.25">
      <c r="B558" s="49" t="s">
        <v>300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3"/>
      <c r="E559" s="123"/>
      <c r="G559" s="123"/>
      <c r="I559" s="123"/>
      <c r="K559" s="123"/>
    </row>
    <row r="562" spans="2:14" ht="48.75" customHeight="1" thickBot="1" x14ac:dyDescent="0.3">
      <c r="B562" s="315" t="s">
        <v>324</v>
      </c>
      <c r="C562" s="315"/>
      <c r="D562" s="315"/>
      <c r="E562" s="315"/>
      <c r="F562" s="315"/>
      <c r="G562" s="315"/>
      <c r="H562" s="315"/>
      <c r="I562" s="315"/>
      <c r="J562" s="315"/>
      <c r="K562" s="315"/>
      <c r="L562" s="315"/>
      <c r="M562" s="315"/>
      <c r="N562" s="1" t="s">
        <v>219</v>
      </c>
    </row>
    <row r="563" spans="2:14" ht="10.5" customHeight="1" thickBot="1" x14ac:dyDescent="0.3">
      <c r="B563" s="137"/>
      <c r="C563" s="138"/>
      <c r="D563" s="137"/>
      <c r="E563" s="137"/>
      <c r="F563" s="137"/>
      <c r="G563" s="137"/>
      <c r="H563" s="137"/>
      <c r="I563" s="137"/>
      <c r="J563" s="137"/>
      <c r="K563" s="4"/>
      <c r="L563" s="4"/>
      <c r="N563" s="1" t="s">
        <v>220</v>
      </c>
    </row>
    <row r="564" spans="2:14" ht="22.5" thickTop="1" thickBot="1" x14ac:dyDescent="0.3">
      <c r="B564" s="153" t="str">
        <f>C564</f>
        <v>Hungría</v>
      </c>
      <c r="C564" s="327" t="s">
        <v>243</v>
      </c>
      <c r="D564" s="328"/>
      <c r="E564" s="328"/>
      <c r="F564" s="328"/>
      <c r="G564" s="328"/>
      <c r="H564" s="328"/>
      <c r="I564" s="328"/>
      <c r="J564" s="328"/>
      <c r="K564" s="328"/>
      <c r="L564" s="328"/>
      <c r="M564" s="329"/>
    </row>
    <row r="565" spans="2:14" ht="22.5" thickTop="1" thickBot="1" x14ac:dyDescent="0.3">
      <c r="B565" s="13"/>
      <c r="C565" s="334">
        <f>2019</f>
        <v>2019</v>
      </c>
      <c r="D565" s="333"/>
      <c r="E565" s="330">
        <v>2020</v>
      </c>
      <c r="F565" s="333"/>
      <c r="G565" s="330">
        <v>2021</v>
      </c>
      <c r="H565" s="333"/>
      <c r="I565" s="330">
        <v>2022</v>
      </c>
      <c r="J565" s="333"/>
      <c r="K565" s="330">
        <v>2023</v>
      </c>
      <c r="L565" s="331"/>
      <c r="M565" s="332"/>
    </row>
    <row r="566" spans="2:14" ht="16.5" thickTop="1" thickBot="1" x14ac:dyDescent="0.3">
      <c r="B566" s="16"/>
      <c r="C566" s="141" t="s">
        <v>141</v>
      </c>
      <c r="D566" s="142" t="str">
        <f>CONCATENATE("var ",RIGHT(2019,2),"/",RIGHT(2018,2))</f>
        <v>var 19/18</v>
      </c>
      <c r="E566" s="143" t="s">
        <v>141</v>
      </c>
      <c r="F566" s="142" t="str">
        <f>CONCATENATE("var ",RIGHT(E565,2),"/",RIGHT(E565-1,2))</f>
        <v>var 20/19</v>
      </c>
      <c r="G566" s="143" t="s">
        <v>141</v>
      </c>
      <c r="H566" s="142" t="str">
        <f>CONCATENATE("var ",RIGHT(G565,2),"/",RIGHT(G565-1,2))</f>
        <v>var 21/20</v>
      </c>
      <c r="I566" s="143" t="s">
        <v>141</v>
      </c>
      <c r="J566" s="142" t="str">
        <f>CONCATENATE("var ",RIGHT(I565,2),"/",RIGHT(I565-1,2))</f>
        <v>var 22/21</v>
      </c>
      <c r="K566" s="143" t="s">
        <v>141</v>
      </c>
      <c r="L566" s="142" t="str">
        <f>CONCATENATE("var ",RIGHT(K565,2),"/",RIGHT(K565-1,2))</f>
        <v>var 23/22</v>
      </c>
      <c r="M566" s="142" t="str">
        <f>CONCATENATE("var ",RIGHT(K565,2),"/",RIGHT(2019,2))</f>
        <v>var 23/19</v>
      </c>
    </row>
    <row r="567" spans="2:14" x14ac:dyDescent="0.25">
      <c r="B567" s="145" t="s">
        <v>145</v>
      </c>
      <c r="C567" s="146">
        <v>430</v>
      </c>
      <c r="D567" s="147">
        <v>-2.9345372460496622E-2</v>
      </c>
      <c r="E567" s="146">
        <v>410</v>
      </c>
      <c r="F567" s="147">
        <f t="shared" ref="F567:F579" si="96">IFERROR(E567/C567-1,"-")</f>
        <v>-4.6511627906976716E-2</v>
      </c>
      <c r="G567" s="146">
        <v>61</v>
      </c>
      <c r="H567" s="147">
        <f t="shared" ref="H567:J579" si="97">IFERROR(G567/E567-1,"-")</f>
        <v>-0.85121951219512193</v>
      </c>
      <c r="I567" s="146">
        <v>478</v>
      </c>
      <c r="J567" s="147">
        <f t="shared" si="97"/>
        <v>6.8360655737704921</v>
      </c>
      <c r="K567" s="146">
        <v>672</v>
      </c>
      <c r="L567" s="147">
        <f t="shared" ref="L567:L575" si="98">IFERROR(K567/I567-1,"-")</f>
        <v>0.40585774058577395</v>
      </c>
      <c r="M567" s="147">
        <f>K567/C567-1</f>
        <v>0.56279069767441858</v>
      </c>
    </row>
    <row r="568" spans="2:14" x14ac:dyDescent="0.25">
      <c r="B568" s="145" t="s">
        <v>147</v>
      </c>
      <c r="C568" s="146">
        <v>339</v>
      </c>
      <c r="D568" s="147">
        <v>-4.7752808988763995E-2</v>
      </c>
      <c r="E568" s="146">
        <v>388</v>
      </c>
      <c r="F568" s="147">
        <f t="shared" si="96"/>
        <v>0.14454277286135686</v>
      </c>
      <c r="G568" s="146">
        <v>102</v>
      </c>
      <c r="H568" s="147">
        <f t="shared" si="97"/>
        <v>-0.73711340206185572</v>
      </c>
      <c r="I568" s="146">
        <v>399</v>
      </c>
      <c r="J568" s="147">
        <f t="shared" si="97"/>
        <v>2.9117647058823528</v>
      </c>
      <c r="K568" s="146">
        <v>481</v>
      </c>
      <c r="L568" s="147">
        <f t="shared" si="98"/>
        <v>0.20551378446115298</v>
      </c>
      <c r="M568" s="147">
        <f>IFERROR(K568/C568-1,"-")</f>
        <v>0.41887905604719755</v>
      </c>
    </row>
    <row r="569" spans="2:14" x14ac:dyDescent="0.25">
      <c r="B569" s="145" t="s">
        <v>149</v>
      </c>
      <c r="C569" s="146">
        <v>457</v>
      </c>
      <c r="D569" s="147">
        <v>1.0772727272727272</v>
      </c>
      <c r="E569" s="146">
        <v>174</v>
      </c>
      <c r="F569" s="147">
        <f t="shared" si="96"/>
        <v>-0.61925601750547044</v>
      </c>
      <c r="G569" s="146">
        <v>115</v>
      </c>
      <c r="H569" s="147">
        <f t="shared" si="97"/>
        <v>-0.33908045977011492</v>
      </c>
      <c r="I569" s="146">
        <v>574</v>
      </c>
      <c r="J569" s="147">
        <f t="shared" si="97"/>
        <v>3.9913043478260866</v>
      </c>
      <c r="K569" s="146">
        <v>461</v>
      </c>
      <c r="L569" s="147">
        <f t="shared" si="98"/>
        <v>-0.19686411149825789</v>
      </c>
      <c r="M569" s="147">
        <f t="shared" ref="M569:M577" si="99">IFERROR(K569/C569-1,"-")</f>
        <v>8.7527352297593897E-3</v>
      </c>
    </row>
    <row r="570" spans="2:14" x14ac:dyDescent="0.25">
      <c r="B570" s="145" t="s">
        <v>151</v>
      </c>
      <c r="C570" s="146">
        <v>339</v>
      </c>
      <c r="D570" s="147">
        <v>0.1225165562913908</v>
      </c>
      <c r="E570" s="146">
        <v>0</v>
      </c>
      <c r="F570" s="147">
        <f t="shared" si="96"/>
        <v>-1</v>
      </c>
      <c r="G570" s="146">
        <v>69</v>
      </c>
      <c r="H570" s="147" t="str">
        <f t="shared" si="97"/>
        <v>-</v>
      </c>
      <c r="I570" s="146">
        <v>460</v>
      </c>
      <c r="J570" s="147">
        <f t="shared" si="97"/>
        <v>5.666666666666667</v>
      </c>
      <c r="K570" s="146">
        <v>481</v>
      </c>
      <c r="L570" s="147">
        <f t="shared" si="98"/>
        <v>4.5652173913043548E-2</v>
      </c>
      <c r="M570" s="147">
        <f t="shared" si="99"/>
        <v>0.41887905604719755</v>
      </c>
    </row>
    <row r="571" spans="2:14" x14ac:dyDescent="0.25">
      <c r="B571" s="145" t="s">
        <v>153</v>
      </c>
      <c r="C571" s="146">
        <v>512</v>
      </c>
      <c r="D571" s="147">
        <v>0.23671497584541057</v>
      </c>
      <c r="E571" s="146">
        <v>0</v>
      </c>
      <c r="F571" s="147">
        <f t="shared" si="96"/>
        <v>-1</v>
      </c>
      <c r="G571" s="146">
        <v>114</v>
      </c>
      <c r="H571" s="147" t="str">
        <f t="shared" si="97"/>
        <v>-</v>
      </c>
      <c r="I571" s="146">
        <v>564</v>
      </c>
      <c r="J571" s="147">
        <f t="shared" si="97"/>
        <v>3.9473684210526319</v>
      </c>
      <c r="K571" s="146">
        <v>629</v>
      </c>
      <c r="L571" s="147">
        <f t="shared" si="98"/>
        <v>0.11524822695035453</v>
      </c>
      <c r="M571" s="147">
        <f t="shared" si="99"/>
        <v>0.228515625</v>
      </c>
    </row>
    <row r="572" spans="2:14" x14ac:dyDescent="0.25">
      <c r="B572" s="145" t="s">
        <v>155</v>
      </c>
      <c r="C572" s="146">
        <v>451</v>
      </c>
      <c r="D572" s="147">
        <v>8.4134615384615419E-2</v>
      </c>
      <c r="E572" s="146">
        <v>5</v>
      </c>
      <c r="F572" s="147">
        <f t="shared" si="96"/>
        <v>-0.98891352549889133</v>
      </c>
      <c r="G572" s="146">
        <v>253</v>
      </c>
      <c r="H572" s="147">
        <f t="shared" si="97"/>
        <v>49.6</v>
      </c>
      <c r="I572" s="146">
        <v>659</v>
      </c>
      <c r="J572" s="147">
        <f t="shared" si="97"/>
        <v>1.6047430830039526</v>
      </c>
      <c r="K572" s="146">
        <v>582</v>
      </c>
      <c r="L572" s="147">
        <f t="shared" si="98"/>
        <v>-0.11684370257966614</v>
      </c>
      <c r="M572" s="147">
        <f t="shared" si="99"/>
        <v>0.29046563192904662</v>
      </c>
    </row>
    <row r="573" spans="2:14" x14ac:dyDescent="0.25">
      <c r="B573" s="145" t="s">
        <v>157</v>
      </c>
      <c r="C573" s="146">
        <v>481</v>
      </c>
      <c r="D573" s="147">
        <v>0.19651741293532332</v>
      </c>
      <c r="E573" s="146">
        <v>29</v>
      </c>
      <c r="F573" s="147">
        <f t="shared" si="96"/>
        <v>-0.93970893970893976</v>
      </c>
      <c r="G573" s="146">
        <v>476</v>
      </c>
      <c r="H573" s="147">
        <f t="shared" si="97"/>
        <v>15.413793103448278</v>
      </c>
      <c r="I573" s="146">
        <v>600</v>
      </c>
      <c r="J573" s="147">
        <f t="shared" si="97"/>
        <v>0.26050420168067223</v>
      </c>
      <c r="K573" s="146">
        <v>873</v>
      </c>
      <c r="L573" s="147">
        <f t="shared" si="98"/>
        <v>0.45500000000000007</v>
      </c>
      <c r="M573" s="147">
        <f t="shared" si="99"/>
        <v>0.81496881496881501</v>
      </c>
    </row>
    <row r="574" spans="2:14" x14ac:dyDescent="0.25">
      <c r="B574" s="145" t="s">
        <v>159</v>
      </c>
      <c r="C574" s="146">
        <v>364</v>
      </c>
      <c r="D574" s="147">
        <v>-4.4619422572178435E-2</v>
      </c>
      <c r="E574" s="146">
        <v>48</v>
      </c>
      <c r="F574" s="147">
        <f t="shared" si="96"/>
        <v>-0.86813186813186816</v>
      </c>
      <c r="G574" s="146">
        <v>293</v>
      </c>
      <c r="H574" s="147">
        <f t="shared" si="97"/>
        <v>5.104166666666667</v>
      </c>
      <c r="I574" s="146">
        <v>650</v>
      </c>
      <c r="J574" s="147">
        <f t="shared" si="97"/>
        <v>1.218430034129693</v>
      </c>
      <c r="K574" s="146">
        <v>585</v>
      </c>
      <c r="L574" s="147">
        <f t="shared" si="98"/>
        <v>-9.9999999999999978E-2</v>
      </c>
      <c r="M574" s="147">
        <f t="shared" si="99"/>
        <v>0.60714285714285721</v>
      </c>
    </row>
    <row r="575" spans="2:14" x14ac:dyDescent="0.25">
      <c r="B575" s="145" t="s">
        <v>161</v>
      </c>
      <c r="C575" s="146">
        <v>412</v>
      </c>
      <c r="D575" s="147">
        <v>-7.8299776286353429E-2</v>
      </c>
      <c r="E575" s="146">
        <v>10</v>
      </c>
      <c r="F575" s="147">
        <f t="shared" si="96"/>
        <v>-0.97572815533980584</v>
      </c>
      <c r="G575" s="146">
        <v>294</v>
      </c>
      <c r="H575" s="147">
        <f t="shared" si="97"/>
        <v>28.4</v>
      </c>
      <c r="I575" s="146">
        <v>546</v>
      </c>
      <c r="J575" s="147">
        <f t="shared" si="97"/>
        <v>0.85714285714285721</v>
      </c>
      <c r="K575" s="146">
        <v>530</v>
      </c>
      <c r="L575" s="147">
        <f t="shared" si="98"/>
        <v>-2.9304029304029311E-2</v>
      </c>
      <c r="M575" s="147">
        <f t="shared" si="99"/>
        <v>0.28640776699029136</v>
      </c>
    </row>
    <row r="576" spans="2:14" x14ac:dyDescent="0.25">
      <c r="B576" s="145" t="s">
        <v>163</v>
      </c>
      <c r="C576" s="146">
        <v>696</v>
      </c>
      <c r="D576" s="147">
        <v>0.62997658079625296</v>
      </c>
      <c r="E576" s="146">
        <v>46</v>
      </c>
      <c r="F576" s="147">
        <f t="shared" si="96"/>
        <v>-0.93390804597701149</v>
      </c>
      <c r="G576" s="146">
        <v>306</v>
      </c>
      <c r="H576" s="147">
        <f t="shared" si="97"/>
        <v>5.6521739130434785</v>
      </c>
      <c r="I576" s="146">
        <v>597</v>
      </c>
      <c r="J576" s="147">
        <f t="shared" si="97"/>
        <v>0.9509803921568627</v>
      </c>
      <c r="K576" s="146">
        <v>745</v>
      </c>
      <c r="L576" s="147">
        <f>IFERROR(K576/I576-1,"-")</f>
        <v>0.24790619765494126</v>
      </c>
      <c r="M576" s="147">
        <f t="shared" si="99"/>
        <v>7.0402298850574807E-2</v>
      </c>
    </row>
    <row r="577" spans="2:14" x14ac:dyDescent="0.25">
      <c r="B577" s="145" t="s">
        <v>165</v>
      </c>
      <c r="C577" s="146">
        <v>356</v>
      </c>
      <c r="D577" s="147">
        <v>-0.10327455919395467</v>
      </c>
      <c r="E577" s="146">
        <v>84</v>
      </c>
      <c r="F577" s="147">
        <f t="shared" si="96"/>
        <v>-0.7640449438202247</v>
      </c>
      <c r="G577" s="146">
        <v>294</v>
      </c>
      <c r="H577" s="147">
        <f t="shared" si="97"/>
        <v>2.5</v>
      </c>
      <c r="I577" s="146">
        <v>439</v>
      </c>
      <c r="J577" s="147">
        <f t="shared" si="97"/>
        <v>0.49319727891156462</v>
      </c>
      <c r="K577" s="146">
        <v>641</v>
      </c>
      <c r="L577" s="147">
        <f>IFERROR(K577/I577-1,"-")</f>
        <v>0.46013667425968108</v>
      </c>
      <c r="M577" s="147">
        <f t="shared" si="99"/>
        <v>0.800561797752809</v>
      </c>
    </row>
    <row r="578" spans="2:14" x14ac:dyDescent="0.25">
      <c r="B578" s="145" t="s">
        <v>167</v>
      </c>
      <c r="C578" s="146">
        <v>349</v>
      </c>
      <c r="D578" s="147">
        <v>-7.9155672823219003E-2</v>
      </c>
      <c r="E578" s="146">
        <v>83</v>
      </c>
      <c r="F578" s="147">
        <f t="shared" si="96"/>
        <v>-0.76217765042979946</v>
      </c>
      <c r="G578" s="146">
        <v>364</v>
      </c>
      <c r="H578" s="147">
        <f t="shared" si="97"/>
        <v>3.3855421686746991</v>
      </c>
      <c r="I578" s="146">
        <v>584</v>
      </c>
      <c r="J578" s="147">
        <f t="shared" si="97"/>
        <v>0.60439560439560447</v>
      </c>
      <c r="K578" s="146"/>
      <c r="L578" s="147"/>
      <c r="M578" s="147"/>
    </row>
    <row r="579" spans="2:14" ht="15.75" x14ac:dyDescent="0.25">
      <c r="B579" s="148" t="s">
        <v>127</v>
      </c>
      <c r="C579" s="149">
        <v>5186</v>
      </c>
      <c r="D579" s="150">
        <v>0.13132635253054104</v>
      </c>
      <c r="E579" s="149">
        <v>1277</v>
      </c>
      <c r="F579" s="150">
        <f t="shared" si="96"/>
        <v>-0.75376012340917853</v>
      </c>
      <c r="G579" s="149">
        <v>2741</v>
      </c>
      <c r="H579" s="150">
        <f t="shared" si="97"/>
        <v>1.1464369616288175</v>
      </c>
      <c r="I579" s="149">
        <v>6550</v>
      </c>
      <c r="J579" s="150">
        <f t="shared" si="97"/>
        <v>1.3896388179496535</v>
      </c>
      <c r="K579" s="149">
        <v>6680</v>
      </c>
      <c r="L579" s="150">
        <v>0.11967817633255118</v>
      </c>
      <c r="M579" s="150">
        <v>0.38102129419061392</v>
      </c>
    </row>
    <row r="580" spans="2:14" ht="6" customHeight="1" x14ac:dyDescent="0.25"/>
    <row r="581" spans="2:14" x14ac:dyDescent="0.25">
      <c r="B581" s="49" t="s">
        <v>300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3"/>
      <c r="E582" s="123"/>
      <c r="G582" s="123"/>
      <c r="I582" s="123"/>
      <c r="K582" s="123"/>
    </row>
    <row r="585" spans="2:14" ht="48.75" customHeight="1" thickBot="1" x14ac:dyDescent="0.3">
      <c r="B585" s="315" t="s">
        <v>325</v>
      </c>
      <c r="C585" s="315"/>
      <c r="D585" s="315"/>
      <c r="E585" s="315"/>
      <c r="F585" s="315"/>
      <c r="G585" s="315"/>
      <c r="H585" s="315"/>
      <c r="I585" s="315"/>
      <c r="J585" s="315"/>
      <c r="K585" s="315"/>
      <c r="L585" s="315"/>
      <c r="M585" s="315"/>
      <c r="N585" s="1" t="s">
        <v>219</v>
      </c>
    </row>
    <row r="586" spans="2:14" ht="10.5" customHeight="1" thickBot="1" x14ac:dyDescent="0.3">
      <c r="B586" s="137"/>
      <c r="C586" s="138"/>
      <c r="D586" s="137"/>
      <c r="E586" s="137"/>
      <c r="F586" s="137"/>
      <c r="G586" s="137"/>
      <c r="H586" s="137"/>
      <c r="I586" s="137"/>
      <c r="J586" s="137"/>
      <c r="K586" s="4"/>
      <c r="L586" s="4"/>
      <c r="N586" s="1" t="s">
        <v>220</v>
      </c>
    </row>
    <row r="587" spans="2:14" ht="22.5" thickTop="1" thickBot="1" x14ac:dyDescent="0.3">
      <c r="B587" s="153" t="str">
        <f>C587</f>
        <v>Rusia</v>
      </c>
      <c r="C587" s="327" t="s">
        <v>245</v>
      </c>
      <c r="D587" s="328"/>
      <c r="E587" s="328"/>
      <c r="F587" s="328"/>
      <c r="G587" s="328"/>
      <c r="H587" s="328"/>
      <c r="I587" s="328"/>
      <c r="J587" s="328"/>
      <c r="K587" s="328"/>
      <c r="L587" s="328"/>
      <c r="M587" s="329"/>
    </row>
    <row r="588" spans="2:14" ht="22.5" thickTop="1" thickBot="1" x14ac:dyDescent="0.3">
      <c r="B588" s="13"/>
      <c r="C588" s="334">
        <f>2019</f>
        <v>2019</v>
      </c>
      <c r="D588" s="333"/>
      <c r="E588" s="330">
        <v>2020</v>
      </c>
      <c r="F588" s="333"/>
      <c r="G588" s="330">
        <v>2021</v>
      </c>
      <c r="H588" s="333"/>
      <c r="I588" s="330">
        <v>2022</v>
      </c>
      <c r="J588" s="333"/>
      <c r="K588" s="330">
        <v>2023</v>
      </c>
      <c r="L588" s="331"/>
      <c r="M588" s="332"/>
    </row>
    <row r="589" spans="2:14" ht="16.5" thickTop="1" thickBot="1" x14ac:dyDescent="0.3">
      <c r="B589" s="16"/>
      <c r="C589" s="141" t="s">
        <v>141</v>
      </c>
      <c r="D589" s="142" t="str">
        <f>CONCATENATE("var ",RIGHT(2019,2),"/",RIGHT(2018,2))</f>
        <v>var 19/18</v>
      </c>
      <c r="E589" s="143" t="s">
        <v>141</v>
      </c>
      <c r="F589" s="142" t="str">
        <f>CONCATENATE("var ",RIGHT(E588,2),"/",RIGHT(E588-1,2))</f>
        <v>var 20/19</v>
      </c>
      <c r="G589" s="143" t="s">
        <v>141</v>
      </c>
      <c r="H589" s="142" t="str">
        <f>CONCATENATE("var ",RIGHT(G588,2),"/",RIGHT(G588-1,2))</f>
        <v>var 21/20</v>
      </c>
      <c r="I589" s="143" t="s">
        <v>141</v>
      </c>
      <c r="J589" s="142" t="str">
        <f>CONCATENATE("var ",RIGHT(I588,2),"/",RIGHT(I588-1,2))</f>
        <v>var 22/21</v>
      </c>
      <c r="K589" s="143" t="s">
        <v>141</v>
      </c>
      <c r="L589" s="142" t="str">
        <f>CONCATENATE("var ",RIGHT(K588,2),"/",RIGHT(K588-1,2))</f>
        <v>var 23/22</v>
      </c>
      <c r="M589" s="142" t="str">
        <f>CONCATENATE("var ",RIGHT(K588,2),"/",RIGHT(2019,2))</f>
        <v>var 23/19</v>
      </c>
    </row>
    <row r="590" spans="2:14" x14ac:dyDescent="0.25">
      <c r="B590" s="145" t="s">
        <v>145</v>
      </c>
      <c r="C590" s="146">
        <v>974</v>
      </c>
      <c r="D590" s="147">
        <v>-7.3263558515699323E-2</v>
      </c>
      <c r="E590" s="146">
        <v>940</v>
      </c>
      <c r="F590" s="147">
        <f t="shared" ref="F590:F602" si="100">IFERROR(E590/C590-1,"-")</f>
        <v>-3.4907597535934309E-2</v>
      </c>
      <c r="G590" s="146">
        <v>173</v>
      </c>
      <c r="H590" s="147">
        <f t="shared" ref="H590:J602" si="101">IFERROR(G590/E590-1,"-")</f>
        <v>-0.81595744680851068</v>
      </c>
      <c r="I590" s="146">
        <v>337</v>
      </c>
      <c r="J590" s="147">
        <f t="shared" si="101"/>
        <v>0.94797687861271673</v>
      </c>
      <c r="K590" s="146">
        <v>404</v>
      </c>
      <c r="L590" s="147">
        <f t="shared" ref="L590:L598" si="102">IFERROR(K590/I590-1,"-")</f>
        <v>0.19881305637982205</v>
      </c>
      <c r="M590" s="147">
        <f>K590/C590-1</f>
        <v>-0.58521560574948661</v>
      </c>
    </row>
    <row r="591" spans="2:14" x14ac:dyDescent="0.25">
      <c r="B591" s="145" t="s">
        <v>147</v>
      </c>
      <c r="C591" s="146">
        <v>315</v>
      </c>
      <c r="D591" s="147">
        <v>-3.963414634146345E-2</v>
      </c>
      <c r="E591" s="146">
        <v>390</v>
      </c>
      <c r="F591" s="147">
        <f t="shared" si="100"/>
        <v>0.23809523809523814</v>
      </c>
      <c r="G591" s="146">
        <v>101</v>
      </c>
      <c r="H591" s="147">
        <f t="shared" si="101"/>
        <v>-0.74102564102564106</v>
      </c>
      <c r="I591" s="146">
        <v>287</v>
      </c>
      <c r="J591" s="147">
        <f t="shared" si="101"/>
        <v>1.8415841584158414</v>
      </c>
      <c r="K591" s="146">
        <v>238</v>
      </c>
      <c r="L591" s="147">
        <f t="shared" si="102"/>
        <v>-0.17073170731707321</v>
      </c>
      <c r="M591" s="147">
        <f>IFERROR(K591/C591-1,"-")</f>
        <v>-0.24444444444444446</v>
      </c>
    </row>
    <row r="592" spans="2:14" x14ac:dyDescent="0.25">
      <c r="B592" s="145" t="s">
        <v>149</v>
      </c>
      <c r="C592" s="146">
        <v>357</v>
      </c>
      <c r="D592" s="147">
        <v>-0.12926829268292683</v>
      </c>
      <c r="E592" s="146">
        <v>233</v>
      </c>
      <c r="F592" s="147">
        <f t="shared" si="100"/>
        <v>-0.34733893557422968</v>
      </c>
      <c r="G592" s="146">
        <v>140</v>
      </c>
      <c r="H592" s="147">
        <f t="shared" si="101"/>
        <v>-0.39914163090128751</v>
      </c>
      <c r="I592" s="146">
        <v>182</v>
      </c>
      <c r="J592" s="147">
        <f t="shared" si="101"/>
        <v>0.30000000000000004</v>
      </c>
      <c r="K592" s="146">
        <v>232</v>
      </c>
      <c r="L592" s="147">
        <f t="shared" si="102"/>
        <v>0.27472527472527464</v>
      </c>
      <c r="M592" s="147">
        <f t="shared" ref="M592:M600" si="103">IFERROR(K592/C592-1,"-")</f>
        <v>-0.35014005602240894</v>
      </c>
    </row>
    <row r="593" spans="2:14" x14ac:dyDescent="0.25">
      <c r="B593" s="145" t="s">
        <v>151</v>
      </c>
      <c r="C593" s="146">
        <v>369</v>
      </c>
      <c r="D593" s="147">
        <v>-0.34224598930481287</v>
      </c>
      <c r="E593" s="146">
        <v>0</v>
      </c>
      <c r="F593" s="147">
        <f t="shared" si="100"/>
        <v>-1</v>
      </c>
      <c r="G593" s="146">
        <v>184</v>
      </c>
      <c r="H593" s="147" t="str">
        <f t="shared" si="101"/>
        <v>-</v>
      </c>
      <c r="I593" s="146">
        <v>258</v>
      </c>
      <c r="J593" s="147">
        <f t="shared" si="101"/>
        <v>0.40217391304347827</v>
      </c>
      <c r="K593" s="146">
        <v>280</v>
      </c>
      <c r="L593" s="147">
        <f t="shared" si="102"/>
        <v>8.5271317829457294E-2</v>
      </c>
      <c r="M593" s="147">
        <f t="shared" si="103"/>
        <v>-0.24119241192411922</v>
      </c>
    </row>
    <row r="594" spans="2:14" x14ac:dyDescent="0.25">
      <c r="B594" s="145" t="s">
        <v>153</v>
      </c>
      <c r="C594" s="146">
        <v>678</v>
      </c>
      <c r="D594" s="147">
        <v>0.15699658703071662</v>
      </c>
      <c r="E594" s="146">
        <v>1</v>
      </c>
      <c r="F594" s="147">
        <f t="shared" si="100"/>
        <v>-0.99852507374631272</v>
      </c>
      <c r="G594" s="146">
        <v>161</v>
      </c>
      <c r="H594" s="147">
        <f t="shared" si="101"/>
        <v>160</v>
      </c>
      <c r="I594" s="146">
        <v>184</v>
      </c>
      <c r="J594" s="147">
        <f t="shared" si="101"/>
        <v>0.14285714285714279</v>
      </c>
      <c r="K594" s="146">
        <v>306</v>
      </c>
      <c r="L594" s="147">
        <f t="shared" si="102"/>
        <v>0.66304347826086962</v>
      </c>
      <c r="M594" s="147">
        <f t="shared" si="103"/>
        <v>-0.54867256637168138</v>
      </c>
    </row>
    <row r="595" spans="2:14" x14ac:dyDescent="0.25">
      <c r="B595" s="145" t="s">
        <v>155</v>
      </c>
      <c r="C595" s="146">
        <v>352</v>
      </c>
      <c r="D595" s="147">
        <v>0.11392405063291133</v>
      </c>
      <c r="E595" s="146">
        <v>116</v>
      </c>
      <c r="F595" s="147">
        <f t="shared" si="100"/>
        <v>-0.67045454545454541</v>
      </c>
      <c r="G595" s="146">
        <v>141</v>
      </c>
      <c r="H595" s="147">
        <f t="shared" si="101"/>
        <v>0.21551724137931028</v>
      </c>
      <c r="I595" s="146">
        <v>199</v>
      </c>
      <c r="J595" s="147">
        <f t="shared" si="101"/>
        <v>0.41134751773049638</v>
      </c>
      <c r="K595" s="146">
        <v>184</v>
      </c>
      <c r="L595" s="147">
        <f t="shared" si="102"/>
        <v>-7.5376884422110546E-2</v>
      </c>
      <c r="M595" s="147">
        <f t="shared" si="103"/>
        <v>-0.47727272727272729</v>
      </c>
    </row>
    <row r="596" spans="2:14" x14ac:dyDescent="0.25">
      <c r="B596" s="145" t="s">
        <v>157</v>
      </c>
      <c r="C596" s="146">
        <v>554</v>
      </c>
      <c r="D596" s="147">
        <v>0.30969267139479895</v>
      </c>
      <c r="E596" s="146">
        <v>178</v>
      </c>
      <c r="F596" s="147">
        <f t="shared" si="100"/>
        <v>-0.67870036101083031</v>
      </c>
      <c r="G596" s="146">
        <v>237</v>
      </c>
      <c r="H596" s="147">
        <f t="shared" si="101"/>
        <v>0.3314606741573034</v>
      </c>
      <c r="I596" s="146">
        <v>307</v>
      </c>
      <c r="J596" s="147">
        <f t="shared" si="101"/>
        <v>0.29535864978902948</v>
      </c>
      <c r="K596" s="146">
        <v>222</v>
      </c>
      <c r="L596" s="147">
        <f t="shared" si="102"/>
        <v>-0.27687296416938112</v>
      </c>
      <c r="M596" s="147">
        <f t="shared" si="103"/>
        <v>-0.59927797833935026</v>
      </c>
    </row>
    <row r="597" spans="2:14" x14ac:dyDescent="0.25">
      <c r="B597" s="145" t="s">
        <v>159</v>
      </c>
      <c r="C597" s="146">
        <v>388</v>
      </c>
      <c r="D597" s="147">
        <v>-7.8384798099762509E-2</v>
      </c>
      <c r="E597" s="146">
        <v>135</v>
      </c>
      <c r="F597" s="147">
        <f t="shared" si="100"/>
        <v>-0.65206185567010311</v>
      </c>
      <c r="G597" s="146">
        <v>192</v>
      </c>
      <c r="H597" s="147">
        <f t="shared" si="101"/>
        <v>0.42222222222222228</v>
      </c>
      <c r="I597" s="146">
        <v>267</v>
      </c>
      <c r="J597" s="147">
        <f t="shared" si="101"/>
        <v>0.390625</v>
      </c>
      <c r="K597" s="146">
        <v>297</v>
      </c>
      <c r="L597" s="147">
        <f t="shared" si="102"/>
        <v>0.11235955056179781</v>
      </c>
      <c r="M597" s="147">
        <f t="shared" si="103"/>
        <v>-0.23453608247422686</v>
      </c>
    </row>
    <row r="598" spans="2:14" x14ac:dyDescent="0.25">
      <c r="B598" s="145" t="s">
        <v>161</v>
      </c>
      <c r="C598" s="146">
        <v>345</v>
      </c>
      <c r="D598" s="147">
        <v>1.7699115044247815E-2</v>
      </c>
      <c r="E598" s="146">
        <v>50</v>
      </c>
      <c r="F598" s="147">
        <f t="shared" si="100"/>
        <v>-0.85507246376811596</v>
      </c>
      <c r="G598" s="146">
        <v>222</v>
      </c>
      <c r="H598" s="147">
        <f t="shared" si="101"/>
        <v>3.4400000000000004</v>
      </c>
      <c r="I598" s="146">
        <v>241</v>
      </c>
      <c r="J598" s="147">
        <f t="shared" si="101"/>
        <v>8.55855855855856E-2</v>
      </c>
      <c r="K598" s="146">
        <v>154</v>
      </c>
      <c r="L598" s="147">
        <f t="shared" si="102"/>
        <v>-0.36099585062240669</v>
      </c>
      <c r="M598" s="147">
        <f t="shared" si="103"/>
        <v>-0.55362318840579716</v>
      </c>
    </row>
    <row r="599" spans="2:14" x14ac:dyDescent="0.25">
      <c r="B599" s="145" t="s">
        <v>163</v>
      </c>
      <c r="C599" s="146">
        <v>675</v>
      </c>
      <c r="D599" s="147">
        <v>0.6148325358851674</v>
      </c>
      <c r="E599" s="146">
        <v>63</v>
      </c>
      <c r="F599" s="147">
        <f t="shared" si="100"/>
        <v>-0.90666666666666662</v>
      </c>
      <c r="G599" s="146">
        <v>266</v>
      </c>
      <c r="H599" s="147">
        <f t="shared" si="101"/>
        <v>3.2222222222222223</v>
      </c>
      <c r="I599" s="146">
        <v>244</v>
      </c>
      <c r="J599" s="147">
        <f t="shared" si="101"/>
        <v>-8.2706766917293284E-2</v>
      </c>
      <c r="K599" s="146">
        <v>307</v>
      </c>
      <c r="L599" s="147">
        <f>IFERROR(K599/I599-1,"-")</f>
        <v>0.25819672131147531</v>
      </c>
      <c r="M599" s="147">
        <f t="shared" si="103"/>
        <v>-0.54518518518518522</v>
      </c>
    </row>
    <row r="600" spans="2:14" x14ac:dyDescent="0.25">
      <c r="B600" s="145" t="s">
        <v>165</v>
      </c>
      <c r="C600" s="146">
        <v>472</v>
      </c>
      <c r="D600" s="147">
        <v>-0.2423756019261637</v>
      </c>
      <c r="E600" s="146">
        <v>106</v>
      </c>
      <c r="F600" s="147">
        <f t="shared" si="100"/>
        <v>-0.77542372881355925</v>
      </c>
      <c r="G600" s="146">
        <v>319</v>
      </c>
      <c r="H600" s="147">
        <f t="shared" si="101"/>
        <v>2.0094339622641511</v>
      </c>
      <c r="I600" s="146">
        <v>253</v>
      </c>
      <c r="J600" s="147">
        <f t="shared" si="101"/>
        <v>-0.2068965517241379</v>
      </c>
      <c r="K600" s="146">
        <v>249</v>
      </c>
      <c r="L600" s="147">
        <f>IFERROR(K600/I600-1,"-")</f>
        <v>-1.5810276679841917E-2</v>
      </c>
      <c r="M600" s="147">
        <f t="shared" si="103"/>
        <v>-0.47245762711864403</v>
      </c>
    </row>
    <row r="601" spans="2:14" x14ac:dyDescent="0.25">
      <c r="B601" s="145" t="s">
        <v>167</v>
      </c>
      <c r="C601" s="146">
        <v>613</v>
      </c>
      <c r="D601" s="147">
        <v>1.6339869281045694E-3</v>
      </c>
      <c r="E601" s="146">
        <v>234</v>
      </c>
      <c r="F601" s="147">
        <f t="shared" si="100"/>
        <v>-0.61827079934747142</v>
      </c>
      <c r="G601" s="146">
        <v>328</v>
      </c>
      <c r="H601" s="147">
        <f t="shared" si="101"/>
        <v>0.40170940170940161</v>
      </c>
      <c r="I601" s="146">
        <v>440</v>
      </c>
      <c r="J601" s="147">
        <f t="shared" si="101"/>
        <v>0.34146341463414642</v>
      </c>
      <c r="K601" s="146"/>
      <c r="L601" s="147"/>
      <c r="M601" s="147"/>
    </row>
    <row r="602" spans="2:14" ht="15.75" x14ac:dyDescent="0.25">
      <c r="B602" s="148" t="s">
        <v>127</v>
      </c>
      <c r="C602" s="149">
        <v>6092</v>
      </c>
      <c r="D602" s="150">
        <v>6.5703022339036465E-4</v>
      </c>
      <c r="E602" s="149">
        <v>2446</v>
      </c>
      <c r="F602" s="150">
        <f t="shared" si="100"/>
        <v>-0.59848982271831908</v>
      </c>
      <c r="G602" s="149">
        <v>2464</v>
      </c>
      <c r="H602" s="150">
        <f t="shared" si="101"/>
        <v>7.3589533932951756E-3</v>
      </c>
      <c r="I602" s="149">
        <v>3199</v>
      </c>
      <c r="J602" s="150">
        <f t="shared" si="101"/>
        <v>0.29829545454545459</v>
      </c>
      <c r="K602" s="149">
        <v>2873</v>
      </c>
      <c r="L602" s="150">
        <v>4.1319318593693311E-2</v>
      </c>
      <c r="M602" s="150">
        <v>-0.47563423982478559</v>
      </c>
    </row>
    <row r="603" spans="2:14" ht="6" customHeight="1" x14ac:dyDescent="0.25"/>
    <row r="604" spans="2:14" x14ac:dyDescent="0.25">
      <c r="B604" s="49" t="s">
        <v>300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3"/>
      <c r="E605" s="123"/>
      <c r="G605" s="123"/>
      <c r="I605" s="123"/>
      <c r="K605" s="123"/>
    </row>
    <row r="608" spans="2:14" ht="48.75" customHeight="1" thickBot="1" x14ac:dyDescent="0.3">
      <c r="B608" s="315" t="s">
        <v>326</v>
      </c>
      <c r="C608" s="315"/>
      <c r="D608" s="315"/>
      <c r="E608" s="315"/>
      <c r="F608" s="315"/>
      <c r="G608" s="315"/>
      <c r="H608" s="315"/>
      <c r="I608" s="315"/>
      <c r="J608" s="315"/>
      <c r="K608" s="315"/>
      <c r="L608" s="315"/>
      <c r="M608" s="315"/>
      <c r="N608" s="1" t="s">
        <v>219</v>
      </c>
    </row>
    <row r="609" spans="2:14" ht="10.5" customHeight="1" thickBot="1" x14ac:dyDescent="0.3">
      <c r="B609" s="137"/>
      <c r="C609" s="138"/>
      <c r="D609" s="137"/>
      <c r="E609" s="137"/>
      <c r="F609" s="137"/>
      <c r="G609" s="137"/>
      <c r="H609" s="137"/>
      <c r="I609" s="137"/>
      <c r="J609" s="137"/>
      <c r="K609" s="4"/>
      <c r="L609" s="4"/>
      <c r="N609" s="1" t="s">
        <v>220</v>
      </c>
    </row>
    <row r="610" spans="2:14" ht="22.5" thickTop="1" thickBot="1" x14ac:dyDescent="0.3">
      <c r="B610" s="153" t="str">
        <f>C610</f>
        <v>República Checa</v>
      </c>
      <c r="C610" s="327" t="s">
        <v>247</v>
      </c>
      <c r="D610" s="328"/>
      <c r="E610" s="328"/>
      <c r="F610" s="328"/>
      <c r="G610" s="328"/>
      <c r="H610" s="328"/>
      <c r="I610" s="328"/>
      <c r="J610" s="328"/>
      <c r="K610" s="328"/>
      <c r="L610" s="328"/>
      <c r="M610" s="329"/>
    </row>
    <row r="611" spans="2:14" ht="22.5" thickTop="1" thickBot="1" x14ac:dyDescent="0.3">
      <c r="B611" s="13"/>
      <c r="C611" s="334">
        <f>2019</f>
        <v>2019</v>
      </c>
      <c r="D611" s="333"/>
      <c r="E611" s="330">
        <v>2020</v>
      </c>
      <c r="F611" s="333"/>
      <c r="G611" s="330">
        <v>2021</v>
      </c>
      <c r="H611" s="333"/>
      <c r="I611" s="330">
        <v>2022</v>
      </c>
      <c r="J611" s="333"/>
      <c r="K611" s="330">
        <v>2023</v>
      </c>
      <c r="L611" s="331"/>
      <c r="M611" s="332"/>
    </row>
    <row r="612" spans="2:14" ht="16.5" thickTop="1" thickBot="1" x14ac:dyDescent="0.3">
      <c r="B612" s="16"/>
      <c r="C612" s="141" t="s">
        <v>141</v>
      </c>
      <c r="D612" s="142" t="str">
        <f>CONCATENATE("var ",RIGHT(2019,2),"/",RIGHT(2018,2))</f>
        <v>var 19/18</v>
      </c>
      <c r="E612" s="143" t="s">
        <v>141</v>
      </c>
      <c r="F612" s="142" t="str">
        <f>CONCATENATE("var ",RIGHT(E611,2),"/",RIGHT(E611-1,2))</f>
        <v>var 20/19</v>
      </c>
      <c r="G612" s="143" t="s">
        <v>141</v>
      </c>
      <c r="H612" s="142" t="str">
        <f>CONCATENATE("var ",RIGHT(G611,2),"/",RIGHT(G611-1,2))</f>
        <v>var 21/20</v>
      </c>
      <c r="I612" s="143" t="s">
        <v>141</v>
      </c>
      <c r="J612" s="142" t="str">
        <f>CONCATENATE("var ",RIGHT(I611,2),"/",RIGHT(I611-1,2))</f>
        <v>var 22/21</v>
      </c>
      <c r="K612" s="143" t="s">
        <v>141</v>
      </c>
      <c r="L612" s="142" t="str">
        <f>CONCATENATE("var ",RIGHT(K611,2),"/",RIGHT(K611-1,2))</f>
        <v>var 23/22</v>
      </c>
      <c r="M612" s="142" t="str">
        <f>CONCATENATE("var ",RIGHT(K611,2),"/",RIGHT(2019,2))</f>
        <v>var 23/19</v>
      </c>
    </row>
    <row r="613" spans="2:14" x14ac:dyDescent="0.25">
      <c r="B613" s="145" t="s">
        <v>145</v>
      </c>
      <c r="C613" s="146">
        <v>441</v>
      </c>
      <c r="D613" s="147">
        <v>-0.13698630136986301</v>
      </c>
      <c r="E613" s="146">
        <v>441</v>
      </c>
      <c r="F613" s="147">
        <f t="shared" ref="F613:F625" si="104">IFERROR(E613/C613-1,"-")</f>
        <v>0</v>
      </c>
      <c r="G613" s="146">
        <v>413</v>
      </c>
      <c r="H613" s="147">
        <f t="shared" ref="H613:J625" si="105">IFERROR(G613/E613-1,"-")</f>
        <v>-6.3492063492063489E-2</v>
      </c>
      <c r="I613" s="146">
        <v>668</v>
      </c>
      <c r="J613" s="147">
        <f t="shared" si="105"/>
        <v>0.61743341404358354</v>
      </c>
      <c r="K613" s="146">
        <v>736</v>
      </c>
      <c r="L613" s="147">
        <f t="shared" ref="L613:L621" si="106">IFERROR(K613/I613-1,"-")</f>
        <v>0.10179640718562877</v>
      </c>
      <c r="M613" s="147">
        <f>K613/C613-1</f>
        <v>0.66893424036281179</v>
      </c>
    </row>
    <row r="614" spans="2:14" x14ac:dyDescent="0.25">
      <c r="B614" s="145" t="s">
        <v>147</v>
      </c>
      <c r="C614" s="146">
        <v>589</v>
      </c>
      <c r="D614" s="147">
        <v>0.18989898989898979</v>
      </c>
      <c r="E614" s="146">
        <v>654</v>
      </c>
      <c r="F614" s="147">
        <f t="shared" si="104"/>
        <v>0.11035653650254673</v>
      </c>
      <c r="G614" s="146">
        <v>645</v>
      </c>
      <c r="H614" s="147">
        <f t="shared" si="105"/>
        <v>-1.3761467889908285E-2</v>
      </c>
      <c r="I614" s="146">
        <v>818</v>
      </c>
      <c r="J614" s="147">
        <f t="shared" si="105"/>
        <v>0.26821705426356579</v>
      </c>
      <c r="K614" s="146">
        <v>1112</v>
      </c>
      <c r="L614" s="147">
        <f t="shared" si="106"/>
        <v>0.35941320293398538</v>
      </c>
      <c r="M614" s="147">
        <f>IFERROR(K614/C614-1,"-")</f>
        <v>0.88794567062818341</v>
      </c>
    </row>
    <row r="615" spans="2:14" x14ac:dyDescent="0.25">
      <c r="B615" s="145" t="s">
        <v>149</v>
      </c>
      <c r="C615" s="146">
        <v>449</v>
      </c>
      <c r="D615" s="147">
        <v>-0.17158671586715868</v>
      </c>
      <c r="E615" s="146">
        <v>317</v>
      </c>
      <c r="F615" s="147">
        <f t="shared" si="104"/>
        <v>-0.29398663697104677</v>
      </c>
      <c r="G615" s="146">
        <v>773</v>
      </c>
      <c r="H615" s="147">
        <f t="shared" si="105"/>
        <v>1.4384858044164037</v>
      </c>
      <c r="I615" s="146">
        <v>1187</v>
      </c>
      <c r="J615" s="147">
        <f t="shared" si="105"/>
        <v>0.53557567917205695</v>
      </c>
      <c r="K615" s="146">
        <v>1176</v>
      </c>
      <c r="L615" s="147">
        <f t="shared" si="106"/>
        <v>-9.2670598146588068E-3</v>
      </c>
      <c r="M615" s="147">
        <f t="shared" ref="M615:M623" si="107">IFERROR(K615/C615-1,"-")</f>
        <v>1.6191536748329622</v>
      </c>
    </row>
    <row r="616" spans="2:14" x14ac:dyDescent="0.25">
      <c r="B616" s="145" t="s">
        <v>151</v>
      </c>
      <c r="C616" s="146">
        <v>472</v>
      </c>
      <c r="D616" s="147">
        <v>6.5462753950338515E-2</v>
      </c>
      <c r="E616" s="146">
        <v>0</v>
      </c>
      <c r="F616" s="147">
        <f t="shared" si="104"/>
        <v>-1</v>
      </c>
      <c r="G616" s="146">
        <v>609</v>
      </c>
      <c r="H616" s="147" t="str">
        <f t="shared" si="105"/>
        <v>-</v>
      </c>
      <c r="I616" s="146">
        <v>1034</v>
      </c>
      <c r="J616" s="147">
        <f t="shared" si="105"/>
        <v>0.69786535303776676</v>
      </c>
      <c r="K616" s="146">
        <v>912</v>
      </c>
      <c r="L616" s="147">
        <f t="shared" si="106"/>
        <v>-0.11798839458413923</v>
      </c>
      <c r="M616" s="147">
        <f t="shared" si="107"/>
        <v>0.93220338983050843</v>
      </c>
    </row>
    <row r="617" spans="2:14" x14ac:dyDescent="0.25">
      <c r="B617" s="145" t="s">
        <v>153</v>
      </c>
      <c r="C617" s="146">
        <v>687</v>
      </c>
      <c r="D617" s="147">
        <v>0.17636986301369872</v>
      </c>
      <c r="E617" s="146">
        <v>30</v>
      </c>
      <c r="F617" s="147">
        <f t="shared" si="104"/>
        <v>-0.95633187772925765</v>
      </c>
      <c r="G617" s="146">
        <v>510</v>
      </c>
      <c r="H617" s="147">
        <f t="shared" si="105"/>
        <v>16</v>
      </c>
      <c r="I617" s="146">
        <v>1065</v>
      </c>
      <c r="J617" s="147">
        <f t="shared" si="105"/>
        <v>1.0882352941176472</v>
      </c>
      <c r="K617" s="146">
        <v>956</v>
      </c>
      <c r="L617" s="147">
        <f t="shared" si="106"/>
        <v>-0.1023474178403756</v>
      </c>
      <c r="M617" s="147">
        <f t="shared" si="107"/>
        <v>0.3915574963609898</v>
      </c>
    </row>
    <row r="618" spans="2:14" x14ac:dyDescent="0.25">
      <c r="B618" s="145" t="s">
        <v>155</v>
      </c>
      <c r="C618" s="146">
        <v>737</v>
      </c>
      <c r="D618" s="147">
        <v>0.13036809815950923</v>
      </c>
      <c r="E618" s="146">
        <v>5</v>
      </c>
      <c r="F618" s="147">
        <f t="shared" si="104"/>
        <v>-0.99321573948439623</v>
      </c>
      <c r="G618" s="146">
        <v>467</v>
      </c>
      <c r="H618" s="147">
        <f t="shared" si="105"/>
        <v>92.4</v>
      </c>
      <c r="I618" s="146">
        <v>1001</v>
      </c>
      <c r="J618" s="147">
        <f t="shared" si="105"/>
        <v>1.1434689507494649</v>
      </c>
      <c r="K618" s="146">
        <v>956</v>
      </c>
      <c r="L618" s="147">
        <f t="shared" si="106"/>
        <v>-4.4955044955044987E-2</v>
      </c>
      <c r="M618" s="147">
        <f t="shared" si="107"/>
        <v>0.2971506105834465</v>
      </c>
    </row>
    <row r="619" spans="2:14" x14ac:dyDescent="0.25">
      <c r="B619" s="145" t="s">
        <v>157</v>
      </c>
      <c r="C619" s="146">
        <v>652</v>
      </c>
      <c r="D619" s="147">
        <v>-4.1176470588235259E-2</v>
      </c>
      <c r="E619" s="146">
        <v>90</v>
      </c>
      <c r="F619" s="147">
        <f t="shared" si="104"/>
        <v>-0.8619631901840491</v>
      </c>
      <c r="G619" s="146">
        <v>853</v>
      </c>
      <c r="H619" s="147">
        <f t="shared" si="105"/>
        <v>8.4777777777777779</v>
      </c>
      <c r="I619" s="146">
        <v>1169</v>
      </c>
      <c r="J619" s="147">
        <f t="shared" si="105"/>
        <v>0.37045720984759667</v>
      </c>
      <c r="K619" s="146">
        <v>1419</v>
      </c>
      <c r="L619" s="147">
        <f t="shared" si="106"/>
        <v>0.21385799828913599</v>
      </c>
      <c r="M619" s="147">
        <f t="shared" si="107"/>
        <v>1.1763803680981595</v>
      </c>
    </row>
    <row r="620" spans="2:14" x14ac:dyDescent="0.25">
      <c r="B620" s="145" t="s">
        <v>159</v>
      </c>
      <c r="C620" s="146">
        <v>816</v>
      </c>
      <c r="D620" s="147">
        <v>0.28706624605678233</v>
      </c>
      <c r="E620" s="146">
        <v>151</v>
      </c>
      <c r="F620" s="147">
        <f t="shared" si="104"/>
        <v>-0.81495098039215685</v>
      </c>
      <c r="G620" s="146">
        <v>567</v>
      </c>
      <c r="H620" s="147">
        <f t="shared" si="105"/>
        <v>2.7549668874172184</v>
      </c>
      <c r="I620" s="146">
        <v>815</v>
      </c>
      <c r="J620" s="147">
        <f t="shared" si="105"/>
        <v>0.43738977072310403</v>
      </c>
      <c r="K620" s="146">
        <v>917</v>
      </c>
      <c r="L620" s="147">
        <f t="shared" si="106"/>
        <v>0.12515337423312878</v>
      </c>
      <c r="M620" s="147">
        <f t="shared" si="107"/>
        <v>0.12377450980392157</v>
      </c>
    </row>
    <row r="621" spans="2:14" x14ac:dyDescent="0.25">
      <c r="B621" s="145" t="s">
        <v>161</v>
      </c>
      <c r="C621" s="146">
        <v>694</v>
      </c>
      <c r="D621" s="147">
        <v>-5.5782312925170108E-2</v>
      </c>
      <c r="E621" s="146">
        <v>87</v>
      </c>
      <c r="F621" s="147">
        <f t="shared" si="104"/>
        <v>-0.87463976945244959</v>
      </c>
      <c r="G621" s="146">
        <v>728</v>
      </c>
      <c r="H621" s="147">
        <f t="shared" si="105"/>
        <v>7.3678160919540225</v>
      </c>
      <c r="I621" s="146">
        <v>872</v>
      </c>
      <c r="J621" s="147">
        <f t="shared" si="105"/>
        <v>0.19780219780219777</v>
      </c>
      <c r="K621" s="146">
        <v>1047</v>
      </c>
      <c r="L621" s="147">
        <f t="shared" si="106"/>
        <v>0.20068807339449535</v>
      </c>
      <c r="M621" s="147">
        <f t="shared" si="107"/>
        <v>0.5086455331412103</v>
      </c>
    </row>
    <row r="622" spans="2:14" x14ac:dyDescent="0.25">
      <c r="B622" s="145" t="s">
        <v>163</v>
      </c>
      <c r="C622" s="146">
        <v>955</v>
      </c>
      <c r="D622" s="147">
        <v>-8.2612872238232438E-2</v>
      </c>
      <c r="E622" s="146">
        <v>233</v>
      </c>
      <c r="F622" s="147">
        <f t="shared" si="104"/>
        <v>-0.75602094240837703</v>
      </c>
      <c r="G622" s="146">
        <v>1015</v>
      </c>
      <c r="H622" s="147">
        <f t="shared" si="105"/>
        <v>3.3562231759656651</v>
      </c>
      <c r="I622" s="146">
        <v>1318</v>
      </c>
      <c r="J622" s="147">
        <f t="shared" si="105"/>
        <v>0.29852216748768479</v>
      </c>
      <c r="K622" s="146">
        <v>2000</v>
      </c>
      <c r="L622" s="147">
        <f>IFERROR(K622/I622-1,"-")</f>
        <v>0.51745068285280738</v>
      </c>
      <c r="M622" s="147">
        <f t="shared" si="107"/>
        <v>1.0942408376963351</v>
      </c>
    </row>
    <row r="623" spans="2:14" x14ac:dyDescent="0.25">
      <c r="B623" s="145" t="s">
        <v>165</v>
      </c>
      <c r="C623" s="146">
        <v>678</v>
      </c>
      <c r="D623" s="147">
        <v>8.828250401284099E-2</v>
      </c>
      <c r="E623" s="146">
        <v>289</v>
      </c>
      <c r="F623" s="147">
        <f t="shared" si="104"/>
        <v>-0.57374631268436582</v>
      </c>
      <c r="G623" s="146">
        <v>904</v>
      </c>
      <c r="H623" s="147">
        <f t="shared" si="105"/>
        <v>2.1280276816608996</v>
      </c>
      <c r="I623" s="146">
        <v>890</v>
      </c>
      <c r="J623" s="147">
        <f t="shared" si="105"/>
        <v>-1.5486725663716783E-2</v>
      </c>
      <c r="K623" s="146">
        <v>918</v>
      </c>
      <c r="L623" s="147">
        <f>IFERROR(K623/I623-1,"-")</f>
        <v>3.1460674157303359E-2</v>
      </c>
      <c r="M623" s="147">
        <f t="shared" si="107"/>
        <v>0.35398230088495586</v>
      </c>
    </row>
    <row r="624" spans="2:14" x14ac:dyDescent="0.25">
      <c r="B624" s="145" t="s">
        <v>167</v>
      </c>
      <c r="C624" s="146">
        <v>754</v>
      </c>
      <c r="D624" s="147">
        <v>0.16178736517719572</v>
      </c>
      <c r="E624" s="146">
        <v>481</v>
      </c>
      <c r="F624" s="147">
        <f t="shared" si="104"/>
        <v>-0.36206896551724133</v>
      </c>
      <c r="G624" s="146">
        <v>1001</v>
      </c>
      <c r="H624" s="147">
        <f t="shared" si="105"/>
        <v>1.0810810810810811</v>
      </c>
      <c r="I624" s="146">
        <v>1035</v>
      </c>
      <c r="J624" s="147">
        <f t="shared" si="105"/>
        <v>3.3966033966033926E-2</v>
      </c>
      <c r="K624" s="146"/>
      <c r="L624" s="147"/>
      <c r="M624" s="147"/>
    </row>
    <row r="625" spans="2:14" ht="15.75" x14ac:dyDescent="0.25">
      <c r="B625" s="148" t="s">
        <v>127</v>
      </c>
      <c r="C625" s="149">
        <v>7924</v>
      </c>
      <c r="D625" s="150">
        <v>4.4142838318619093E-2</v>
      </c>
      <c r="E625" s="149">
        <v>2785</v>
      </c>
      <c r="F625" s="150">
        <f t="shared" si="104"/>
        <v>-0.64853609288238268</v>
      </c>
      <c r="G625" s="149">
        <v>8485</v>
      </c>
      <c r="H625" s="150">
        <f t="shared" si="105"/>
        <v>2.0466786355475763</v>
      </c>
      <c r="I625" s="149">
        <v>11872</v>
      </c>
      <c r="J625" s="150">
        <f t="shared" si="105"/>
        <v>0.39917501473187977</v>
      </c>
      <c r="K625" s="149">
        <v>12149</v>
      </c>
      <c r="L625" s="150">
        <v>0.12106671588077877</v>
      </c>
      <c r="M625" s="150">
        <v>0.69442119944211989</v>
      </c>
    </row>
    <row r="626" spans="2:14" ht="6" customHeight="1" x14ac:dyDescent="0.25"/>
    <row r="627" spans="2:14" x14ac:dyDescent="0.25">
      <c r="B627" s="49" t="s">
        <v>300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3"/>
      <c r="E628" s="123"/>
      <c r="G628" s="123"/>
      <c r="I628" s="123"/>
      <c r="K628" s="123"/>
    </row>
    <row r="630" spans="2:14" ht="48.75" customHeight="1" thickBot="1" x14ac:dyDescent="0.3">
      <c r="B630" s="315" t="s">
        <v>327</v>
      </c>
      <c r="C630" s="315"/>
      <c r="D630" s="315"/>
      <c r="E630" s="315"/>
      <c r="F630" s="315"/>
      <c r="G630" s="315"/>
      <c r="H630" s="315"/>
      <c r="I630" s="315"/>
      <c r="J630" s="315"/>
      <c r="K630" s="315"/>
      <c r="L630" s="315"/>
      <c r="M630" s="315"/>
      <c r="N630" s="1" t="s">
        <v>219</v>
      </c>
    </row>
    <row r="631" spans="2:14" ht="10.5" customHeight="1" thickBot="1" x14ac:dyDescent="0.3">
      <c r="B631" s="137"/>
      <c r="C631" s="138"/>
      <c r="D631" s="137"/>
      <c r="E631" s="137"/>
      <c r="F631" s="137"/>
      <c r="G631" s="137"/>
      <c r="H631" s="137"/>
      <c r="I631" s="137"/>
      <c r="J631" s="137"/>
      <c r="K631" s="4"/>
      <c r="L631" s="4"/>
      <c r="N631" s="1" t="s">
        <v>220</v>
      </c>
    </row>
    <row r="632" spans="2:14" ht="22.5" thickTop="1" thickBot="1" x14ac:dyDescent="0.3">
      <c r="B632" s="153" t="s">
        <v>249</v>
      </c>
      <c r="C632" s="327" t="s">
        <v>250</v>
      </c>
      <c r="D632" s="328"/>
      <c r="E632" s="328"/>
      <c r="F632" s="328"/>
      <c r="G632" s="328"/>
      <c r="H632" s="328"/>
      <c r="I632" s="328"/>
      <c r="J632" s="328"/>
      <c r="K632" s="328"/>
      <c r="L632" s="328"/>
      <c r="M632" s="329"/>
    </row>
    <row r="633" spans="2:14" ht="22.5" thickTop="1" thickBot="1" x14ac:dyDescent="0.3">
      <c r="B633" s="13"/>
      <c r="C633" s="334">
        <f>2019</f>
        <v>2019</v>
      </c>
      <c r="D633" s="333"/>
      <c r="E633" s="330">
        <v>2020</v>
      </c>
      <c r="F633" s="333"/>
      <c r="G633" s="330">
        <v>2021</v>
      </c>
      <c r="H633" s="333"/>
      <c r="I633" s="330">
        <v>2022</v>
      </c>
      <c r="J633" s="333"/>
      <c r="K633" s="330">
        <v>2023</v>
      </c>
      <c r="L633" s="331"/>
      <c r="M633" s="332"/>
    </row>
    <row r="634" spans="2:14" ht="16.5" thickTop="1" thickBot="1" x14ac:dyDescent="0.3">
      <c r="B634" s="16"/>
      <c r="C634" s="141" t="s">
        <v>141</v>
      </c>
      <c r="D634" s="142" t="str">
        <f>CONCATENATE("var ",RIGHT(2019,2),"/",RIGHT(2018,2))</f>
        <v>var 19/18</v>
      </c>
      <c r="E634" s="143" t="s">
        <v>141</v>
      </c>
      <c r="F634" s="142" t="str">
        <f>CONCATENATE("var ",RIGHT(E633,2),"/",RIGHT(E633-1,2))</f>
        <v>var 20/19</v>
      </c>
      <c r="G634" s="143" t="s">
        <v>141</v>
      </c>
      <c r="H634" s="142" t="str">
        <f>CONCATENATE("var ",RIGHT(G633,2),"/",RIGHT(G633-1,2))</f>
        <v>var 21/20</v>
      </c>
      <c r="I634" s="143" t="s">
        <v>141</v>
      </c>
      <c r="J634" s="142" t="str">
        <f>CONCATENATE("var ",RIGHT(I633,2),"/",RIGHT(I633-1,2))</f>
        <v>var 22/21</v>
      </c>
      <c r="K634" s="143" t="s">
        <v>141</v>
      </c>
      <c r="L634" s="142" t="str">
        <f>CONCATENATE("var ",RIGHT(K633,2),"/",RIGHT(K633-1,2))</f>
        <v>var 23/22</v>
      </c>
      <c r="M634" s="142" t="str">
        <f>CONCATENATE("var ",RIGHT(K633,2),"/",RIGHT(2019,2))</f>
        <v>var 23/19</v>
      </c>
    </row>
    <row r="635" spans="2:14" x14ac:dyDescent="0.25">
      <c r="B635" s="145" t="s">
        <v>145</v>
      </c>
      <c r="C635" s="146">
        <v>386</v>
      </c>
      <c r="D635" s="147">
        <v>0.75454545454545463</v>
      </c>
      <c r="E635" s="146">
        <v>422</v>
      </c>
      <c r="F635" s="147">
        <f t="shared" ref="F635:F647" si="108">IFERROR(E635/C635-1,"-")</f>
        <v>9.3264248704663322E-2</v>
      </c>
      <c r="G635" s="146">
        <v>138</v>
      </c>
      <c r="H635" s="147">
        <f t="shared" ref="H635:J647" si="109">IFERROR(G635/E635-1,"-")</f>
        <v>-0.67298578199052139</v>
      </c>
      <c r="I635" s="146">
        <v>594</v>
      </c>
      <c r="J635" s="147">
        <f t="shared" si="109"/>
        <v>3.3043478260869561</v>
      </c>
      <c r="K635" s="146">
        <v>860</v>
      </c>
      <c r="L635" s="147">
        <f t="shared" ref="L635:L643" si="110">IFERROR(K635/I635-1,"-")</f>
        <v>0.44781144781144788</v>
      </c>
      <c r="M635" s="147">
        <f>K635/C635-1</f>
        <v>1.2279792746113989</v>
      </c>
    </row>
    <row r="636" spans="2:14" x14ac:dyDescent="0.25">
      <c r="B636" s="145" t="s">
        <v>147</v>
      </c>
      <c r="C636" s="146">
        <v>352</v>
      </c>
      <c r="D636" s="147">
        <v>0.66824644549763024</v>
      </c>
      <c r="E636" s="146">
        <v>283</v>
      </c>
      <c r="F636" s="147">
        <f t="shared" si="108"/>
        <v>-0.19602272727272729</v>
      </c>
      <c r="G636" s="146">
        <v>107</v>
      </c>
      <c r="H636" s="147">
        <f t="shared" si="109"/>
        <v>-0.62190812720848054</v>
      </c>
      <c r="I636" s="146">
        <v>799</v>
      </c>
      <c r="J636" s="147">
        <f t="shared" si="109"/>
        <v>6.4672897196261685</v>
      </c>
      <c r="K636" s="146">
        <v>958</v>
      </c>
      <c r="L636" s="147">
        <f t="shared" si="110"/>
        <v>0.19899874843554444</v>
      </c>
      <c r="M636" s="147">
        <f>IFERROR(K636/C636-1,"-")</f>
        <v>1.7215909090909092</v>
      </c>
    </row>
    <row r="637" spans="2:14" x14ac:dyDescent="0.25">
      <c r="B637" s="145" t="s">
        <v>149</v>
      </c>
      <c r="C637" s="146">
        <v>343</v>
      </c>
      <c r="D637" s="147">
        <v>0.84408602150537626</v>
      </c>
      <c r="E637" s="146">
        <v>172</v>
      </c>
      <c r="F637" s="147">
        <f t="shared" si="108"/>
        <v>-0.49854227405247808</v>
      </c>
      <c r="G637" s="146">
        <v>92</v>
      </c>
      <c r="H637" s="147">
        <f t="shared" si="109"/>
        <v>-0.46511627906976749</v>
      </c>
      <c r="I637" s="146">
        <v>663</v>
      </c>
      <c r="J637" s="147">
        <f t="shared" si="109"/>
        <v>6.2065217391304346</v>
      </c>
      <c r="K637" s="146">
        <v>623</v>
      </c>
      <c r="L637" s="147">
        <f t="shared" si="110"/>
        <v>-6.0331825037707398E-2</v>
      </c>
      <c r="M637" s="147">
        <f t="shared" ref="M637:M645" si="111">IFERROR(K637/C637-1,"-")</f>
        <v>0.81632653061224492</v>
      </c>
    </row>
    <row r="638" spans="2:14" x14ac:dyDescent="0.25">
      <c r="B638" s="145" t="s">
        <v>151</v>
      </c>
      <c r="C638" s="146">
        <v>584</v>
      </c>
      <c r="D638" s="147">
        <v>0.2807017543859649</v>
      </c>
      <c r="E638" s="146">
        <v>0</v>
      </c>
      <c r="F638" s="147">
        <f t="shared" si="108"/>
        <v>-1</v>
      </c>
      <c r="G638" s="146">
        <v>148</v>
      </c>
      <c r="H638" s="147" t="str">
        <f t="shared" si="109"/>
        <v>-</v>
      </c>
      <c r="I638" s="146">
        <v>692</v>
      </c>
      <c r="J638" s="147">
        <f t="shared" si="109"/>
        <v>3.6756756756756754</v>
      </c>
      <c r="K638" s="146">
        <v>830</v>
      </c>
      <c r="L638" s="147">
        <f t="shared" si="110"/>
        <v>0.199421965317919</v>
      </c>
      <c r="M638" s="147">
        <f t="shared" si="111"/>
        <v>0.42123287671232879</v>
      </c>
    </row>
    <row r="639" spans="2:14" x14ac:dyDescent="0.25">
      <c r="B639" s="145" t="s">
        <v>153</v>
      </c>
      <c r="C639" s="146">
        <v>483</v>
      </c>
      <c r="D639" s="147">
        <v>1.2578616352201255E-2</v>
      </c>
      <c r="E639" s="146">
        <v>1</v>
      </c>
      <c r="F639" s="147">
        <f t="shared" si="108"/>
        <v>-0.99792960662525876</v>
      </c>
      <c r="G639" s="146">
        <v>201</v>
      </c>
      <c r="H639" s="147">
        <f t="shared" si="109"/>
        <v>200</v>
      </c>
      <c r="I639" s="146">
        <v>706</v>
      </c>
      <c r="J639" s="147">
        <f t="shared" si="109"/>
        <v>2.5124378109452739</v>
      </c>
      <c r="K639" s="146">
        <v>1169</v>
      </c>
      <c r="L639" s="147">
        <f t="shared" si="110"/>
        <v>0.65580736543909346</v>
      </c>
      <c r="M639" s="147">
        <f t="shared" si="111"/>
        <v>1.4202898550724639</v>
      </c>
    </row>
    <row r="640" spans="2:14" x14ac:dyDescent="0.25">
      <c r="B640" s="145" t="s">
        <v>155</v>
      </c>
      <c r="C640" s="146">
        <v>605</v>
      </c>
      <c r="D640" s="147">
        <v>0.13295880149812733</v>
      </c>
      <c r="E640" s="146">
        <v>71</v>
      </c>
      <c r="F640" s="147">
        <f t="shared" si="108"/>
        <v>-0.88264462809917354</v>
      </c>
      <c r="G640" s="146">
        <v>274</v>
      </c>
      <c r="H640" s="147">
        <f t="shared" si="109"/>
        <v>2.859154929577465</v>
      </c>
      <c r="I640" s="146">
        <v>768</v>
      </c>
      <c r="J640" s="147">
        <f t="shared" si="109"/>
        <v>1.8029197080291972</v>
      </c>
      <c r="K640" s="146">
        <v>1113</v>
      </c>
      <c r="L640" s="147">
        <f t="shared" si="110"/>
        <v>0.44921875</v>
      </c>
      <c r="M640" s="147">
        <f t="shared" si="111"/>
        <v>0.83966942148760326</v>
      </c>
    </row>
    <row r="641" spans="2:14" x14ac:dyDescent="0.25">
      <c r="B641" s="145" t="s">
        <v>157</v>
      </c>
      <c r="C641" s="146">
        <v>690</v>
      </c>
      <c r="D641" s="147">
        <v>3.1390134529148073E-2</v>
      </c>
      <c r="E641" s="146">
        <v>187</v>
      </c>
      <c r="F641" s="147">
        <f t="shared" si="108"/>
        <v>-0.72898550724637678</v>
      </c>
      <c r="G641" s="146">
        <v>398</v>
      </c>
      <c r="H641" s="147">
        <f t="shared" si="109"/>
        <v>1.1283422459893049</v>
      </c>
      <c r="I641" s="146">
        <v>836</v>
      </c>
      <c r="J641" s="147">
        <f t="shared" si="109"/>
        <v>1.1005025125628141</v>
      </c>
      <c r="K641" s="146">
        <v>1126</v>
      </c>
      <c r="L641" s="147">
        <f t="shared" si="110"/>
        <v>0.34688995215311014</v>
      </c>
      <c r="M641" s="147">
        <f t="shared" si="111"/>
        <v>0.63188405797101455</v>
      </c>
    </row>
    <row r="642" spans="2:14" x14ac:dyDescent="0.25">
      <c r="B642" s="145" t="s">
        <v>159</v>
      </c>
      <c r="C642" s="146">
        <v>545</v>
      </c>
      <c r="D642" s="147">
        <v>-0.23988842398884236</v>
      </c>
      <c r="E642" s="146">
        <v>347</v>
      </c>
      <c r="F642" s="147">
        <f t="shared" si="108"/>
        <v>-0.363302752293578</v>
      </c>
      <c r="G642" s="146">
        <v>503</v>
      </c>
      <c r="H642" s="147">
        <f t="shared" si="109"/>
        <v>0.44956772334293937</v>
      </c>
      <c r="I642" s="146">
        <v>759</v>
      </c>
      <c r="J642" s="147">
        <f t="shared" si="109"/>
        <v>0.50894632206759449</v>
      </c>
      <c r="K642" s="146">
        <v>1093</v>
      </c>
      <c r="L642" s="147">
        <f t="shared" si="110"/>
        <v>0.44005270092226612</v>
      </c>
      <c r="M642" s="147">
        <f t="shared" si="111"/>
        <v>1.0055045871559631</v>
      </c>
    </row>
    <row r="643" spans="2:14" x14ac:dyDescent="0.25">
      <c r="B643" s="145" t="s">
        <v>161</v>
      </c>
      <c r="C643" s="146">
        <v>544</v>
      </c>
      <c r="D643" s="147">
        <v>-0.14195583596214512</v>
      </c>
      <c r="E643" s="146">
        <v>190</v>
      </c>
      <c r="F643" s="147">
        <f t="shared" si="108"/>
        <v>-0.65073529411764708</v>
      </c>
      <c r="G643" s="146">
        <v>353</v>
      </c>
      <c r="H643" s="147">
        <f t="shared" si="109"/>
        <v>0.85789473684210527</v>
      </c>
      <c r="I643" s="146">
        <v>604</v>
      </c>
      <c r="J643" s="147">
        <f t="shared" si="109"/>
        <v>0.71104815864022664</v>
      </c>
      <c r="K643" s="146">
        <v>832</v>
      </c>
      <c r="L643" s="147">
        <f t="shared" si="110"/>
        <v>0.3774834437086092</v>
      </c>
      <c r="M643" s="147">
        <f t="shared" si="111"/>
        <v>0.52941176470588225</v>
      </c>
    </row>
    <row r="644" spans="2:14" x14ac:dyDescent="0.25">
      <c r="B644" s="145" t="s">
        <v>163</v>
      </c>
      <c r="C644" s="146">
        <v>500</v>
      </c>
      <c r="D644" s="147">
        <v>0.17370892018779349</v>
      </c>
      <c r="E644" s="146">
        <v>127</v>
      </c>
      <c r="F644" s="147">
        <f t="shared" si="108"/>
        <v>-0.746</v>
      </c>
      <c r="G644" s="146">
        <v>317</v>
      </c>
      <c r="H644" s="147">
        <f t="shared" si="109"/>
        <v>1.4960629921259843</v>
      </c>
      <c r="I644" s="146">
        <v>639</v>
      </c>
      <c r="J644" s="147">
        <f t="shared" si="109"/>
        <v>1.0157728706624605</v>
      </c>
      <c r="K644" s="146">
        <v>864</v>
      </c>
      <c r="L644" s="147">
        <f>IFERROR(K644/I644-1,"-")</f>
        <v>0.352112676056338</v>
      </c>
      <c r="M644" s="147">
        <f t="shared" si="111"/>
        <v>0.72799999999999998</v>
      </c>
    </row>
    <row r="645" spans="2:14" x14ac:dyDescent="0.25">
      <c r="B645" s="145" t="s">
        <v>165</v>
      </c>
      <c r="C645" s="146">
        <v>335</v>
      </c>
      <c r="D645" s="147">
        <v>0.13945578231292521</v>
      </c>
      <c r="E645" s="146">
        <v>153</v>
      </c>
      <c r="F645" s="147">
        <f t="shared" si="108"/>
        <v>-0.5432835820895523</v>
      </c>
      <c r="G645" s="146">
        <v>483</v>
      </c>
      <c r="H645" s="147">
        <f t="shared" si="109"/>
        <v>2.1568627450980391</v>
      </c>
      <c r="I645" s="146">
        <v>739</v>
      </c>
      <c r="J645" s="147">
        <f t="shared" si="109"/>
        <v>0.53002070393374745</v>
      </c>
      <c r="K645" s="146">
        <v>717</v>
      </c>
      <c r="L645" s="147">
        <f>IFERROR(K645/I645-1,"-")</f>
        <v>-2.976995940460081E-2</v>
      </c>
      <c r="M645" s="147">
        <f t="shared" si="111"/>
        <v>1.1402985074626866</v>
      </c>
    </row>
    <row r="646" spans="2:14" x14ac:dyDescent="0.25">
      <c r="B646" s="145" t="s">
        <v>167</v>
      </c>
      <c r="C646" s="146">
        <v>371</v>
      </c>
      <c r="D646" s="147">
        <v>-0.14318706697459582</v>
      </c>
      <c r="E646" s="146">
        <v>240</v>
      </c>
      <c r="F646" s="147">
        <f t="shared" si="108"/>
        <v>-0.35309973045822107</v>
      </c>
      <c r="G646" s="146">
        <v>608</v>
      </c>
      <c r="H646" s="147">
        <f t="shared" si="109"/>
        <v>1.5333333333333332</v>
      </c>
      <c r="I646" s="146">
        <v>1087</v>
      </c>
      <c r="J646" s="147">
        <f t="shared" si="109"/>
        <v>0.78782894736842102</v>
      </c>
      <c r="K646" s="146"/>
      <c r="L646" s="147"/>
      <c r="M646" s="147"/>
    </row>
    <row r="647" spans="2:14" ht="15.75" x14ac:dyDescent="0.25">
      <c r="B647" s="148" t="s">
        <v>127</v>
      </c>
      <c r="C647" s="149">
        <v>5738</v>
      </c>
      <c r="D647" s="150">
        <v>9.1497051550313957E-2</v>
      </c>
      <c r="E647" s="149">
        <v>2193</v>
      </c>
      <c r="F647" s="150">
        <f t="shared" si="108"/>
        <v>-0.61781108400139417</v>
      </c>
      <c r="G647" s="149">
        <v>3622</v>
      </c>
      <c r="H647" s="150">
        <f t="shared" si="109"/>
        <v>0.65161878704970366</v>
      </c>
      <c r="I647" s="149">
        <v>8886</v>
      </c>
      <c r="J647" s="150">
        <f t="shared" si="109"/>
        <v>1.4533406957482056</v>
      </c>
      <c r="K647" s="149">
        <v>10185</v>
      </c>
      <c r="L647" s="150">
        <v>0.30593665854596752</v>
      </c>
      <c r="M647" s="150">
        <v>0.89770821688093916</v>
      </c>
    </row>
    <row r="648" spans="2:14" ht="6" customHeight="1" x14ac:dyDescent="0.25"/>
    <row r="649" spans="2:14" x14ac:dyDescent="0.25">
      <c r="B649" s="49" t="s">
        <v>300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3"/>
      <c r="E650" s="123"/>
      <c r="G650" s="123"/>
      <c r="I650" s="123"/>
      <c r="K650" s="123"/>
    </row>
    <row r="655" spans="2:14" ht="48.75" customHeight="1" thickBot="1" x14ac:dyDescent="0.3">
      <c r="B655" s="315" t="s">
        <v>328</v>
      </c>
      <c r="C655" s="315"/>
      <c r="D655" s="315"/>
      <c r="E655" s="315"/>
      <c r="F655" s="315"/>
      <c r="G655" s="315"/>
      <c r="H655" s="315"/>
      <c r="I655" s="315"/>
      <c r="J655" s="315"/>
      <c r="K655" s="315"/>
      <c r="L655" s="315"/>
      <c r="M655" s="315"/>
      <c r="N655" s="1" t="s">
        <v>219</v>
      </c>
    </row>
    <row r="656" spans="2:14" ht="10.5" customHeight="1" thickBot="1" x14ac:dyDescent="0.3">
      <c r="B656" s="137"/>
      <c r="C656" s="138"/>
      <c r="D656" s="137"/>
      <c r="E656" s="137"/>
      <c r="F656" s="137"/>
      <c r="G656" s="137"/>
      <c r="H656" s="137"/>
      <c r="I656" s="137"/>
      <c r="J656" s="137"/>
      <c r="K656" s="4"/>
      <c r="L656" s="4"/>
      <c r="N656" s="1" t="s">
        <v>220</v>
      </c>
    </row>
    <row r="657" spans="2:13" ht="22.5" thickTop="1" thickBot="1" x14ac:dyDescent="0.3">
      <c r="B657" s="153" t="str">
        <f>C657</f>
        <v>Estados Unidos de América</v>
      </c>
      <c r="C657" s="327" t="s">
        <v>252</v>
      </c>
      <c r="D657" s="328"/>
      <c r="E657" s="328"/>
      <c r="F657" s="328"/>
      <c r="G657" s="328"/>
      <c r="H657" s="328"/>
      <c r="I657" s="328"/>
      <c r="J657" s="328"/>
      <c r="K657" s="328"/>
      <c r="L657" s="328"/>
      <c r="M657" s="329"/>
    </row>
    <row r="658" spans="2:13" ht="22.5" thickTop="1" thickBot="1" x14ac:dyDescent="0.3">
      <c r="B658" s="13"/>
      <c r="C658" s="334">
        <f>2019</f>
        <v>2019</v>
      </c>
      <c r="D658" s="333"/>
      <c r="E658" s="330">
        <v>2020</v>
      </c>
      <c r="F658" s="333"/>
      <c r="G658" s="330">
        <v>2021</v>
      </c>
      <c r="H658" s="333"/>
      <c r="I658" s="330">
        <v>2022</v>
      </c>
      <c r="J658" s="333"/>
      <c r="K658" s="330">
        <v>2023</v>
      </c>
      <c r="L658" s="331"/>
      <c r="M658" s="332"/>
    </row>
    <row r="659" spans="2:13" ht="16.5" thickTop="1" thickBot="1" x14ac:dyDescent="0.3">
      <c r="B659" s="16"/>
      <c r="C659" s="141" t="s">
        <v>141</v>
      </c>
      <c r="D659" s="142" t="str">
        <f>CONCATENATE("var ",RIGHT(2019,2),"/",RIGHT(2018,2))</f>
        <v>var 19/18</v>
      </c>
      <c r="E659" s="143" t="s">
        <v>141</v>
      </c>
      <c r="F659" s="142" t="str">
        <f>CONCATENATE("var ",RIGHT(E658,2),"/",RIGHT(E658-1,2))</f>
        <v>var 20/19</v>
      </c>
      <c r="G659" s="143" t="s">
        <v>141</v>
      </c>
      <c r="H659" s="142" t="str">
        <f>CONCATENATE("var ",RIGHT(G658,2),"/",RIGHT(G658-1,2))</f>
        <v>var 21/20</v>
      </c>
      <c r="I659" s="143" t="s">
        <v>141</v>
      </c>
      <c r="J659" s="142" t="str">
        <f>CONCATENATE("var ",RIGHT(I658,2),"/",RIGHT(I658-1,2))</f>
        <v>var 22/21</v>
      </c>
      <c r="K659" s="143" t="s">
        <v>141</v>
      </c>
      <c r="L659" s="142" t="str">
        <f>CONCATENATE("var ",RIGHT(K658,2),"/",RIGHT(K658-1,2))</f>
        <v>var 23/22</v>
      </c>
      <c r="M659" s="142" t="str">
        <f>CONCATENATE("var ",RIGHT(K658,2),"/",RIGHT(2019,2))</f>
        <v>var 23/19</v>
      </c>
    </row>
    <row r="660" spans="2:13" x14ac:dyDescent="0.25">
      <c r="B660" s="145" t="s">
        <v>145</v>
      </c>
      <c r="C660" s="146">
        <v>1222</v>
      </c>
      <c r="D660" s="147">
        <v>0.56066411238825031</v>
      </c>
      <c r="E660" s="146">
        <v>694</v>
      </c>
      <c r="F660" s="147">
        <f t="shared" ref="F660:F672" si="112">IFERROR(E660/C660-1,"-")</f>
        <v>-0.43207855973813425</v>
      </c>
      <c r="G660" s="146">
        <v>136</v>
      </c>
      <c r="H660" s="147">
        <f t="shared" ref="H660:J672" si="113">IFERROR(G660/E660-1,"-")</f>
        <v>-0.80403458213256485</v>
      </c>
      <c r="I660" s="146">
        <v>673</v>
      </c>
      <c r="J660" s="147">
        <f t="shared" si="113"/>
        <v>3.9485294117647056</v>
      </c>
      <c r="K660" s="146">
        <v>1126</v>
      </c>
      <c r="L660" s="147">
        <f t="shared" ref="L660:L668" si="114">IFERROR(K660/I660-1,"-")</f>
        <v>0.6731054977711739</v>
      </c>
      <c r="M660" s="147">
        <f>K660/C660-1</f>
        <v>-7.8559738134206247E-2</v>
      </c>
    </row>
    <row r="661" spans="2:13" x14ac:dyDescent="0.25">
      <c r="B661" s="145" t="s">
        <v>147</v>
      </c>
      <c r="C661" s="146">
        <v>831</v>
      </c>
      <c r="D661" s="147">
        <v>-5.9808612440190867E-3</v>
      </c>
      <c r="E661" s="146">
        <v>883</v>
      </c>
      <c r="F661" s="147">
        <f t="shared" si="112"/>
        <v>6.2575210589651098E-2</v>
      </c>
      <c r="G661" s="146">
        <v>151</v>
      </c>
      <c r="H661" s="147">
        <f t="shared" si="113"/>
        <v>-0.82899207248018114</v>
      </c>
      <c r="I661" s="146">
        <v>885</v>
      </c>
      <c r="J661" s="147">
        <f t="shared" si="113"/>
        <v>4.8609271523178812</v>
      </c>
      <c r="K661" s="146">
        <v>1517</v>
      </c>
      <c r="L661" s="147">
        <f t="shared" si="114"/>
        <v>0.71412429378531073</v>
      </c>
      <c r="M661" s="147">
        <f>IFERROR(K661/C661-1,"-")</f>
        <v>0.82551143200962707</v>
      </c>
    </row>
    <row r="662" spans="2:13" x14ac:dyDescent="0.25">
      <c r="B662" s="145" t="s">
        <v>149</v>
      </c>
      <c r="C662" s="146">
        <v>1039</v>
      </c>
      <c r="D662" s="147">
        <v>0.19700460829493083</v>
      </c>
      <c r="E662" s="146">
        <v>371</v>
      </c>
      <c r="F662" s="147">
        <f t="shared" si="112"/>
        <v>-0.64292589027911451</v>
      </c>
      <c r="G662" s="146">
        <v>114</v>
      </c>
      <c r="H662" s="147">
        <f t="shared" si="113"/>
        <v>-0.69272237196765496</v>
      </c>
      <c r="I662" s="146">
        <v>974</v>
      </c>
      <c r="J662" s="147">
        <f t="shared" si="113"/>
        <v>7.5438596491228065</v>
      </c>
      <c r="K662" s="146">
        <v>1446</v>
      </c>
      <c r="L662" s="147">
        <f t="shared" si="114"/>
        <v>0.48459958932238201</v>
      </c>
      <c r="M662" s="147">
        <f t="shared" ref="M662:M670" si="115">IFERROR(K662/C662-1,"-")</f>
        <v>0.39172281039461021</v>
      </c>
    </row>
    <row r="663" spans="2:13" x14ac:dyDescent="0.25">
      <c r="B663" s="145" t="s">
        <v>151</v>
      </c>
      <c r="C663" s="146">
        <v>830</v>
      </c>
      <c r="D663" s="147">
        <v>-0.20345489443378117</v>
      </c>
      <c r="E663" s="146">
        <v>0</v>
      </c>
      <c r="F663" s="147">
        <f t="shared" si="112"/>
        <v>-1</v>
      </c>
      <c r="G663" s="146">
        <v>193</v>
      </c>
      <c r="H663" s="147" t="str">
        <f t="shared" si="113"/>
        <v>-</v>
      </c>
      <c r="I663" s="146">
        <v>857</v>
      </c>
      <c r="J663" s="147">
        <f t="shared" si="113"/>
        <v>3.4404145077720205</v>
      </c>
      <c r="K663" s="146">
        <v>1465</v>
      </c>
      <c r="L663" s="147">
        <f t="shared" si="114"/>
        <v>0.70945157526254365</v>
      </c>
      <c r="M663" s="147">
        <f t="shared" si="115"/>
        <v>0.76506024096385539</v>
      </c>
    </row>
    <row r="664" spans="2:13" x14ac:dyDescent="0.25">
      <c r="B664" s="145" t="s">
        <v>153</v>
      </c>
      <c r="C664" s="146">
        <v>1055</v>
      </c>
      <c r="D664" s="147">
        <v>-9.3642611683848798E-2</v>
      </c>
      <c r="E664" s="146">
        <v>4</v>
      </c>
      <c r="F664" s="147">
        <f t="shared" si="112"/>
        <v>-0.99620853080568716</v>
      </c>
      <c r="G664" s="146">
        <v>189</v>
      </c>
      <c r="H664" s="147">
        <f t="shared" si="113"/>
        <v>46.25</v>
      </c>
      <c r="I664" s="146">
        <v>1117</v>
      </c>
      <c r="J664" s="147">
        <f t="shared" si="113"/>
        <v>4.9100529100529098</v>
      </c>
      <c r="K664" s="146">
        <v>1055</v>
      </c>
      <c r="L664" s="147">
        <f t="shared" si="114"/>
        <v>-5.5505819158460201E-2</v>
      </c>
      <c r="M664" s="147">
        <f t="shared" si="115"/>
        <v>0</v>
      </c>
    </row>
    <row r="665" spans="2:13" x14ac:dyDescent="0.25">
      <c r="B665" s="145" t="s">
        <v>155</v>
      </c>
      <c r="C665" s="146">
        <v>862</v>
      </c>
      <c r="D665" s="147">
        <v>-0.15407262021589796</v>
      </c>
      <c r="E665" s="146">
        <v>215</v>
      </c>
      <c r="F665" s="147">
        <f t="shared" si="112"/>
        <v>-0.75058004640371223</v>
      </c>
      <c r="G665" s="146">
        <v>358</v>
      </c>
      <c r="H665" s="147">
        <f t="shared" si="113"/>
        <v>0.66511627906976734</v>
      </c>
      <c r="I665" s="146">
        <v>1022</v>
      </c>
      <c r="J665" s="147">
        <f t="shared" si="113"/>
        <v>1.8547486033519553</v>
      </c>
      <c r="K665" s="146">
        <v>920</v>
      </c>
      <c r="L665" s="147">
        <f t="shared" si="114"/>
        <v>-9.9804305283757389E-2</v>
      </c>
      <c r="M665" s="147">
        <f t="shared" si="115"/>
        <v>6.728538283062635E-2</v>
      </c>
    </row>
    <row r="666" spans="2:13" x14ac:dyDescent="0.25">
      <c r="B666" s="145" t="s">
        <v>157</v>
      </c>
      <c r="C666" s="146">
        <v>985</v>
      </c>
      <c r="D666" s="147">
        <v>-4.5542635658914699E-2</v>
      </c>
      <c r="E666" s="146">
        <v>70</v>
      </c>
      <c r="F666" s="147">
        <f t="shared" si="112"/>
        <v>-0.92893401015228427</v>
      </c>
      <c r="G666" s="146">
        <v>701</v>
      </c>
      <c r="H666" s="147">
        <f t="shared" si="113"/>
        <v>9.0142857142857142</v>
      </c>
      <c r="I666" s="146">
        <v>996</v>
      </c>
      <c r="J666" s="147">
        <f t="shared" si="113"/>
        <v>0.42082738944365183</v>
      </c>
      <c r="K666" s="146">
        <v>978</v>
      </c>
      <c r="L666" s="147">
        <f t="shared" si="114"/>
        <v>-1.8072289156626509E-2</v>
      </c>
      <c r="M666" s="147">
        <f t="shared" si="115"/>
        <v>-7.1065989847716171E-3</v>
      </c>
    </row>
    <row r="667" spans="2:13" x14ac:dyDescent="0.25">
      <c r="B667" s="145" t="s">
        <v>159</v>
      </c>
      <c r="C667" s="146">
        <v>744</v>
      </c>
      <c r="D667" s="147">
        <v>3.6211699164345301E-2</v>
      </c>
      <c r="E667" s="146">
        <v>165</v>
      </c>
      <c r="F667" s="147">
        <f t="shared" si="112"/>
        <v>-0.77822580645161288</v>
      </c>
      <c r="G667" s="146">
        <v>665</v>
      </c>
      <c r="H667" s="147">
        <f t="shared" si="113"/>
        <v>3.0303030303030303</v>
      </c>
      <c r="I667" s="146">
        <v>901</v>
      </c>
      <c r="J667" s="147">
        <f t="shared" si="113"/>
        <v>0.35488721804511281</v>
      </c>
      <c r="K667" s="146">
        <v>805</v>
      </c>
      <c r="L667" s="147">
        <f t="shared" si="114"/>
        <v>-0.10654827968923419</v>
      </c>
      <c r="M667" s="147">
        <f t="shared" si="115"/>
        <v>8.1989247311827995E-2</v>
      </c>
    </row>
    <row r="668" spans="2:13" x14ac:dyDescent="0.25">
      <c r="B668" s="145" t="s">
        <v>161</v>
      </c>
      <c r="C668" s="146">
        <v>869</v>
      </c>
      <c r="D668" s="147">
        <v>0.18231292517006792</v>
      </c>
      <c r="E668" s="146">
        <v>172</v>
      </c>
      <c r="F668" s="147">
        <f t="shared" si="112"/>
        <v>-0.80207134637514388</v>
      </c>
      <c r="G668" s="146">
        <v>505</v>
      </c>
      <c r="H668" s="147">
        <f t="shared" si="113"/>
        <v>1.9360465116279069</v>
      </c>
      <c r="I668" s="146">
        <v>838</v>
      </c>
      <c r="J668" s="147">
        <f t="shared" si="113"/>
        <v>0.65940594059405933</v>
      </c>
      <c r="K668" s="146">
        <v>981</v>
      </c>
      <c r="L668" s="147">
        <f t="shared" si="114"/>
        <v>0.1706443914081146</v>
      </c>
      <c r="M668" s="147">
        <f t="shared" si="115"/>
        <v>0.12888377445339461</v>
      </c>
    </row>
    <row r="669" spans="2:13" x14ac:dyDescent="0.25">
      <c r="B669" s="145" t="s">
        <v>163</v>
      </c>
      <c r="C669" s="146">
        <v>941</v>
      </c>
      <c r="D669" s="147">
        <v>-0.18315972222222221</v>
      </c>
      <c r="E669" s="146">
        <v>175</v>
      </c>
      <c r="F669" s="147">
        <f t="shared" si="112"/>
        <v>-0.81402763018065882</v>
      </c>
      <c r="G669" s="146">
        <v>747</v>
      </c>
      <c r="H669" s="147">
        <f t="shared" si="113"/>
        <v>3.2685714285714287</v>
      </c>
      <c r="I669" s="146">
        <v>933</v>
      </c>
      <c r="J669" s="147">
        <f t="shared" si="113"/>
        <v>0.24899598393574296</v>
      </c>
      <c r="K669" s="146">
        <v>1341</v>
      </c>
      <c r="L669" s="147">
        <f>IFERROR(K669/I669-1,"-")</f>
        <v>0.43729903536977499</v>
      </c>
      <c r="M669" s="147">
        <f t="shared" si="115"/>
        <v>0.42507970244420834</v>
      </c>
    </row>
    <row r="670" spans="2:13" x14ac:dyDescent="0.25">
      <c r="B670" s="145" t="s">
        <v>165</v>
      </c>
      <c r="C670" s="146">
        <v>1050</v>
      </c>
      <c r="D670" s="147">
        <v>2.2395326192794496E-2</v>
      </c>
      <c r="E670" s="146">
        <v>136</v>
      </c>
      <c r="F670" s="147">
        <f t="shared" si="112"/>
        <v>-0.87047619047619051</v>
      </c>
      <c r="G670" s="146">
        <v>720</v>
      </c>
      <c r="H670" s="147">
        <f t="shared" si="113"/>
        <v>4.2941176470588234</v>
      </c>
      <c r="I670" s="146">
        <v>1064</v>
      </c>
      <c r="J670" s="147">
        <f t="shared" si="113"/>
        <v>0.47777777777777786</v>
      </c>
      <c r="K670" s="146">
        <v>1367</v>
      </c>
      <c r="L670" s="147">
        <f>IFERROR(K670/I670-1,"-")</f>
        <v>0.28477443609022557</v>
      </c>
      <c r="M670" s="147">
        <f t="shared" si="115"/>
        <v>0.3019047619047619</v>
      </c>
    </row>
    <row r="671" spans="2:13" x14ac:dyDescent="0.25">
      <c r="B671" s="145" t="s">
        <v>167</v>
      </c>
      <c r="C671" s="146">
        <v>883</v>
      </c>
      <c r="D671" s="147">
        <v>-0.31284046692607004</v>
      </c>
      <c r="E671" s="146">
        <v>261</v>
      </c>
      <c r="F671" s="147">
        <f t="shared" si="112"/>
        <v>-0.70441676104190254</v>
      </c>
      <c r="G671" s="146">
        <v>937</v>
      </c>
      <c r="H671" s="147">
        <f t="shared" si="113"/>
        <v>2.5900383141762453</v>
      </c>
      <c r="I671" s="146">
        <v>1351</v>
      </c>
      <c r="J671" s="147">
        <f t="shared" si="113"/>
        <v>0.44183564567769484</v>
      </c>
      <c r="K671" s="146"/>
      <c r="L671" s="147"/>
      <c r="M671" s="147"/>
    </row>
    <row r="672" spans="2:13" ht="15.75" x14ac:dyDescent="0.25">
      <c r="B672" s="148" t="s">
        <v>127</v>
      </c>
      <c r="C672" s="149">
        <v>11311</v>
      </c>
      <c r="D672" s="150">
        <v>-3.0014578509561796E-2</v>
      </c>
      <c r="E672" s="149">
        <v>3146</v>
      </c>
      <c r="F672" s="150">
        <f t="shared" si="112"/>
        <v>-0.72186367253116435</v>
      </c>
      <c r="G672" s="149">
        <v>5416</v>
      </c>
      <c r="H672" s="150">
        <f t="shared" si="113"/>
        <v>0.72155117609663066</v>
      </c>
      <c r="I672" s="149">
        <v>11611</v>
      </c>
      <c r="J672" s="150">
        <f t="shared" si="113"/>
        <v>1.1438330871491877</v>
      </c>
      <c r="K672" s="149">
        <v>13001</v>
      </c>
      <c r="L672" s="150">
        <v>0.26715399610136448</v>
      </c>
      <c r="M672" s="150">
        <v>0.24673954737245873</v>
      </c>
    </row>
    <row r="673" spans="2:14" ht="6" customHeight="1" x14ac:dyDescent="0.25"/>
    <row r="674" spans="2:14" x14ac:dyDescent="0.25">
      <c r="B674" s="49" t="s">
        <v>300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3"/>
      <c r="E675" s="123"/>
      <c r="G675" s="123"/>
      <c r="I675" s="123"/>
      <c r="K675" s="123"/>
    </row>
    <row r="679" spans="2:14" ht="48.75" customHeight="1" thickBot="1" x14ac:dyDescent="0.3">
      <c r="B679" s="315" t="s">
        <v>329</v>
      </c>
      <c r="C679" s="315"/>
      <c r="D679" s="315"/>
      <c r="E679" s="315"/>
      <c r="F679" s="315"/>
      <c r="G679" s="315"/>
      <c r="H679" s="315"/>
      <c r="I679" s="315"/>
      <c r="J679" s="315"/>
      <c r="K679" s="315"/>
      <c r="L679" s="315"/>
      <c r="M679" s="315"/>
      <c r="N679" s="1" t="s">
        <v>219</v>
      </c>
    </row>
    <row r="680" spans="2:14" ht="10.5" customHeight="1" thickBot="1" x14ac:dyDescent="0.3">
      <c r="B680" s="137"/>
      <c r="C680" s="138"/>
      <c r="D680" s="137"/>
      <c r="E680" s="137"/>
      <c r="F680" s="137"/>
      <c r="G680" s="137"/>
      <c r="H680" s="137"/>
      <c r="I680" s="137"/>
      <c r="J680" s="137"/>
      <c r="K680" s="4"/>
      <c r="L680" s="4"/>
      <c r="N680" s="1" t="s">
        <v>220</v>
      </c>
    </row>
    <row r="681" spans="2:14" ht="22.5" thickTop="1" thickBot="1" x14ac:dyDescent="0.3">
      <c r="B681" s="153" t="str">
        <f>C681</f>
        <v>Otros países o territorios del mundo (excluida España)</v>
      </c>
      <c r="C681" s="327" t="s">
        <v>254</v>
      </c>
      <c r="D681" s="328"/>
      <c r="E681" s="328"/>
      <c r="F681" s="328"/>
      <c r="G681" s="328"/>
      <c r="H681" s="328"/>
      <c r="I681" s="328"/>
      <c r="J681" s="328"/>
      <c r="K681" s="328"/>
      <c r="L681" s="328"/>
      <c r="M681" s="329"/>
    </row>
    <row r="682" spans="2:14" ht="22.5" thickTop="1" thickBot="1" x14ac:dyDescent="0.3">
      <c r="B682" s="13"/>
      <c r="C682" s="334">
        <f>2019</f>
        <v>2019</v>
      </c>
      <c r="D682" s="333"/>
      <c r="E682" s="330">
        <v>2020</v>
      </c>
      <c r="F682" s="333"/>
      <c r="G682" s="330">
        <v>2021</v>
      </c>
      <c r="H682" s="333"/>
      <c r="I682" s="330">
        <v>2022</v>
      </c>
      <c r="J682" s="333"/>
      <c r="K682" s="330">
        <v>2023</v>
      </c>
      <c r="L682" s="331"/>
      <c r="M682" s="332"/>
    </row>
    <row r="683" spans="2:14" ht="16.5" thickTop="1" thickBot="1" x14ac:dyDescent="0.3">
      <c r="B683" s="16"/>
      <c r="C683" s="141" t="s">
        <v>141</v>
      </c>
      <c r="D683" s="142" t="str">
        <f>CONCATENATE("var ",RIGHT(2019,2),"/",RIGHT(2018,2))</f>
        <v>var 19/18</v>
      </c>
      <c r="E683" s="143" t="s">
        <v>141</v>
      </c>
      <c r="F683" s="142" t="str">
        <f>CONCATENATE("var ",RIGHT(E682,2),"/",RIGHT(E682-1,2))</f>
        <v>var 20/19</v>
      </c>
      <c r="G683" s="143" t="s">
        <v>141</v>
      </c>
      <c r="H683" s="142" t="str">
        <f>CONCATENATE("var ",RIGHT(G682,2),"/",RIGHT(G682-1,2))</f>
        <v>var 21/20</v>
      </c>
      <c r="I683" s="143" t="s">
        <v>141</v>
      </c>
      <c r="J683" s="142" t="str">
        <f>CONCATENATE("var ",RIGHT(I682,2),"/",RIGHT(I682-1,2))</f>
        <v>var 22/21</v>
      </c>
      <c r="K683" s="143" t="s">
        <v>141</v>
      </c>
      <c r="L683" s="142" t="str">
        <f>CONCATENATE("var ",RIGHT(K682,2),"/",RIGHT(K682-1,2))</f>
        <v>var 23/22</v>
      </c>
      <c r="M683" s="142" t="str">
        <f>CONCATENATE("var ",RIGHT(K682,2),"/",RIGHT(2019,2))</f>
        <v>var 23/19</v>
      </c>
    </row>
    <row r="684" spans="2:14" x14ac:dyDescent="0.25">
      <c r="B684" s="145" t="s">
        <v>145</v>
      </c>
      <c r="C684" s="146">
        <v>103781</v>
      </c>
      <c r="D684" s="147">
        <v>3.9483568545358061E-2</v>
      </c>
      <c r="E684" s="146">
        <v>93803</v>
      </c>
      <c r="F684" s="147">
        <f t="shared" ref="F684:F696" si="116">IFERROR(E684/C684-1,"-")</f>
        <v>-9.6144766383056579E-2</v>
      </c>
      <c r="G684" s="146">
        <v>11040</v>
      </c>
      <c r="H684" s="147">
        <f t="shared" ref="H684:J696" si="117">IFERROR(G684/E684-1,"-")</f>
        <v>-0.88230653603829301</v>
      </c>
      <c r="I684" s="146">
        <v>65840</v>
      </c>
      <c r="J684" s="147">
        <f t="shared" si="117"/>
        <v>4.9637681159420293</v>
      </c>
      <c r="K684" s="146">
        <v>100745</v>
      </c>
      <c r="L684" s="147">
        <f t="shared" ref="L684:L692" si="118">IFERROR(K684/I684-1,"-")</f>
        <v>0.53014884568651266</v>
      </c>
      <c r="M684" s="147">
        <f>K684/C684-1</f>
        <v>-2.9253909675181378E-2</v>
      </c>
    </row>
    <row r="685" spans="2:14" x14ac:dyDescent="0.25">
      <c r="B685" s="145" t="s">
        <v>147</v>
      </c>
      <c r="C685" s="146">
        <v>101325</v>
      </c>
      <c r="D685" s="147">
        <v>4.1581003289473673E-2</v>
      </c>
      <c r="E685" s="146">
        <v>102662</v>
      </c>
      <c r="F685" s="147">
        <f t="shared" si="116"/>
        <v>1.3195164075993082E-2</v>
      </c>
      <c r="G685" s="146">
        <v>10886</v>
      </c>
      <c r="H685" s="147">
        <f t="shared" si="117"/>
        <v>-0.89396271259083204</v>
      </c>
      <c r="I685" s="146">
        <v>71535</v>
      </c>
      <c r="J685" s="147">
        <f t="shared" si="117"/>
        <v>5.5712842182619875</v>
      </c>
      <c r="K685" s="146">
        <v>97184</v>
      </c>
      <c r="L685" s="147">
        <f t="shared" si="118"/>
        <v>0.35855175788075777</v>
      </c>
      <c r="M685" s="147">
        <f>IFERROR(K685/C685-1,"-")</f>
        <v>-4.0868492474710139E-2</v>
      </c>
    </row>
    <row r="686" spans="2:14" x14ac:dyDescent="0.25">
      <c r="B686" s="145" t="s">
        <v>149</v>
      </c>
      <c r="C686" s="146">
        <v>102568</v>
      </c>
      <c r="D686" s="147">
        <v>-1.6068225204570075E-2</v>
      </c>
      <c r="E686" s="146">
        <v>34351</v>
      </c>
      <c r="F686" s="147">
        <f t="shared" si="116"/>
        <v>-0.66509047656189058</v>
      </c>
      <c r="G686" s="146">
        <v>14775</v>
      </c>
      <c r="H686" s="147">
        <f t="shared" si="117"/>
        <v>-0.56988151727751735</v>
      </c>
      <c r="I686" s="146">
        <v>73931</v>
      </c>
      <c r="J686" s="147">
        <f t="shared" si="117"/>
        <v>4.0037901861252116</v>
      </c>
      <c r="K686" s="146">
        <v>90104</v>
      </c>
      <c r="L686" s="147">
        <f t="shared" si="118"/>
        <v>0.21875803113714132</v>
      </c>
      <c r="M686" s="147">
        <f t="shared" ref="M686:M694" si="119">IFERROR(K686/C686-1,"-")</f>
        <v>-0.12151938226347403</v>
      </c>
    </row>
    <row r="687" spans="2:14" x14ac:dyDescent="0.25">
      <c r="B687" s="145" t="s">
        <v>151</v>
      </c>
      <c r="C687" s="146">
        <v>71254</v>
      </c>
      <c r="D687" s="147">
        <v>-3.3778561258390405E-2</v>
      </c>
      <c r="E687" s="146">
        <v>0</v>
      </c>
      <c r="F687" s="147">
        <f t="shared" si="116"/>
        <v>-1</v>
      </c>
      <c r="G687" s="146">
        <v>19501</v>
      </c>
      <c r="H687" s="147" t="str">
        <f t="shared" si="117"/>
        <v>-</v>
      </c>
      <c r="I687" s="146">
        <v>60586</v>
      </c>
      <c r="J687" s="147">
        <f t="shared" si="117"/>
        <v>2.1068150351264037</v>
      </c>
      <c r="K687" s="146">
        <v>72564</v>
      </c>
      <c r="L687" s="147">
        <f t="shared" si="118"/>
        <v>0.1977024395074769</v>
      </c>
      <c r="M687" s="147">
        <f t="shared" si="119"/>
        <v>1.8384932775703744E-2</v>
      </c>
    </row>
    <row r="688" spans="2:14" x14ac:dyDescent="0.25">
      <c r="B688" s="145" t="s">
        <v>153</v>
      </c>
      <c r="C688" s="146">
        <v>52542</v>
      </c>
      <c r="D688" s="147">
        <v>-0.12216393223510547</v>
      </c>
      <c r="E688" s="146">
        <v>304</v>
      </c>
      <c r="F688" s="147">
        <f t="shared" si="116"/>
        <v>-0.99421415248753375</v>
      </c>
      <c r="G688" s="146">
        <v>18326</v>
      </c>
      <c r="H688" s="147">
        <f t="shared" si="117"/>
        <v>59.282894736842103</v>
      </c>
      <c r="I688" s="146">
        <v>48037</v>
      </c>
      <c r="J688" s="147">
        <f t="shared" si="117"/>
        <v>1.6212484993997598</v>
      </c>
      <c r="K688" s="146">
        <v>57632</v>
      </c>
      <c r="L688" s="147">
        <f t="shared" si="118"/>
        <v>0.19974186564523189</v>
      </c>
      <c r="M688" s="147">
        <f t="shared" si="119"/>
        <v>9.6874881047542827E-2</v>
      </c>
    </row>
    <row r="689" spans="2:13" x14ac:dyDescent="0.25">
      <c r="B689" s="145" t="s">
        <v>155</v>
      </c>
      <c r="C689" s="146">
        <v>53655</v>
      </c>
      <c r="D689" s="147">
        <v>-0.11030228663339248</v>
      </c>
      <c r="E689" s="146">
        <v>2292</v>
      </c>
      <c r="F689" s="147">
        <f t="shared" si="116"/>
        <v>-0.95728263908303046</v>
      </c>
      <c r="G689" s="146">
        <v>18424</v>
      </c>
      <c r="H689" s="147">
        <f t="shared" si="117"/>
        <v>7.0383944153577662</v>
      </c>
      <c r="I689" s="146">
        <v>46625</v>
      </c>
      <c r="J689" s="147">
        <f t="shared" si="117"/>
        <v>1.5306665219279201</v>
      </c>
      <c r="K689" s="146">
        <v>58859</v>
      </c>
      <c r="L689" s="147">
        <f t="shared" si="118"/>
        <v>0.26239142091152812</v>
      </c>
      <c r="M689" s="147">
        <f t="shared" si="119"/>
        <v>9.6990028888267688E-2</v>
      </c>
    </row>
    <row r="690" spans="2:13" x14ac:dyDescent="0.25">
      <c r="B690" s="145" t="s">
        <v>157</v>
      </c>
      <c r="C690" s="146">
        <v>75100</v>
      </c>
      <c r="D690" s="147">
        <v>-1.6951371163034246E-2</v>
      </c>
      <c r="E690" s="146">
        <v>8718</v>
      </c>
      <c r="F690" s="147">
        <f t="shared" si="116"/>
        <v>-0.88391478029294279</v>
      </c>
      <c r="G690" s="146">
        <v>34437</v>
      </c>
      <c r="H690" s="147">
        <f t="shared" si="117"/>
        <v>2.9501032346868548</v>
      </c>
      <c r="I690" s="146">
        <v>62732</v>
      </c>
      <c r="J690" s="147">
        <f t="shared" si="117"/>
        <v>0.82164532334407769</v>
      </c>
      <c r="K690" s="146">
        <v>76189</v>
      </c>
      <c r="L690" s="147">
        <f t="shared" si="118"/>
        <v>0.21451571765606081</v>
      </c>
      <c r="M690" s="147">
        <f t="shared" si="119"/>
        <v>1.4500665778961475E-2</v>
      </c>
    </row>
    <row r="691" spans="2:13" x14ac:dyDescent="0.25">
      <c r="B691" s="145" t="s">
        <v>159</v>
      </c>
      <c r="C691" s="146">
        <v>68828</v>
      </c>
      <c r="D691" s="147">
        <v>-4.5540270690037743E-2</v>
      </c>
      <c r="E691" s="146">
        <v>13937</v>
      </c>
      <c r="F691" s="147">
        <f t="shared" si="116"/>
        <v>-0.79750973441041439</v>
      </c>
      <c r="G691" s="146">
        <v>36475</v>
      </c>
      <c r="H691" s="147">
        <f t="shared" si="117"/>
        <v>1.6171342469685013</v>
      </c>
      <c r="I691" s="146">
        <v>57271</v>
      </c>
      <c r="J691" s="147">
        <f t="shared" si="117"/>
        <v>0.57014393420150777</v>
      </c>
      <c r="K691" s="146">
        <v>66349</v>
      </c>
      <c r="L691" s="147">
        <f t="shared" si="118"/>
        <v>0.15850954235127723</v>
      </c>
      <c r="M691" s="147">
        <f t="shared" si="119"/>
        <v>-3.6017318533155152E-2</v>
      </c>
    </row>
    <row r="692" spans="2:13" x14ac:dyDescent="0.25">
      <c r="B692" s="145" t="s">
        <v>161</v>
      </c>
      <c r="C692" s="146">
        <v>58993</v>
      </c>
      <c r="D692" s="147">
        <v>-9.2541032780076637E-2</v>
      </c>
      <c r="E692" s="146">
        <v>10909</v>
      </c>
      <c r="F692" s="147">
        <f t="shared" si="116"/>
        <v>-0.81507975522519627</v>
      </c>
      <c r="G692" s="146">
        <v>33125</v>
      </c>
      <c r="H692" s="147">
        <f t="shared" si="117"/>
        <v>2.0364836373636446</v>
      </c>
      <c r="I692" s="146">
        <v>52597</v>
      </c>
      <c r="J692" s="147">
        <f t="shared" si="117"/>
        <v>0.58783396226415086</v>
      </c>
      <c r="K692" s="146">
        <v>58407</v>
      </c>
      <c r="L692" s="147">
        <f t="shared" si="118"/>
        <v>0.11046257391105962</v>
      </c>
      <c r="M692" s="147">
        <f t="shared" si="119"/>
        <v>-9.9333819266692602E-3</v>
      </c>
    </row>
    <row r="693" spans="2:13" x14ac:dyDescent="0.25">
      <c r="B693" s="145" t="s">
        <v>163</v>
      </c>
      <c r="C693" s="146">
        <v>90956</v>
      </c>
      <c r="D693" s="147">
        <v>-2.0229657237650023E-2</v>
      </c>
      <c r="E693" s="146">
        <v>9873</v>
      </c>
      <c r="F693" s="147">
        <f t="shared" si="116"/>
        <v>-0.89145301024671264</v>
      </c>
      <c r="G693" s="146">
        <v>56288</v>
      </c>
      <c r="H693" s="147">
        <f t="shared" si="117"/>
        <v>4.701205307404031</v>
      </c>
      <c r="I693" s="146">
        <v>78761</v>
      </c>
      <c r="J693" s="147">
        <f t="shared" si="117"/>
        <v>0.39925028425241615</v>
      </c>
      <c r="K693" s="146">
        <v>87783</v>
      </c>
      <c r="L693" s="147">
        <f>IFERROR(K693/I693-1,"-")</f>
        <v>0.11454907885882615</v>
      </c>
      <c r="M693" s="147">
        <f t="shared" si="119"/>
        <v>-3.4884999340340395E-2</v>
      </c>
    </row>
    <row r="694" spans="2:13" x14ac:dyDescent="0.25">
      <c r="B694" s="145" t="s">
        <v>165</v>
      </c>
      <c r="C694" s="146">
        <v>103604</v>
      </c>
      <c r="D694" s="147">
        <v>6.57751260158419E-2</v>
      </c>
      <c r="E694" s="146">
        <v>10651</v>
      </c>
      <c r="F694" s="147">
        <f t="shared" si="116"/>
        <v>-0.89719508899270295</v>
      </c>
      <c r="G694" s="146">
        <v>61762</v>
      </c>
      <c r="H694" s="147">
        <f t="shared" si="117"/>
        <v>4.7987043470096706</v>
      </c>
      <c r="I694" s="146">
        <v>88449</v>
      </c>
      <c r="J694" s="147">
        <f t="shared" si="117"/>
        <v>0.43209416793497613</v>
      </c>
      <c r="K694" s="146">
        <v>98985</v>
      </c>
      <c r="L694" s="147">
        <f>IFERROR(K694/I694-1,"-")</f>
        <v>0.1191194925889496</v>
      </c>
      <c r="M694" s="147">
        <f t="shared" si="119"/>
        <v>-4.4583220725068484E-2</v>
      </c>
    </row>
    <row r="695" spans="2:13" x14ac:dyDescent="0.25">
      <c r="B695" s="145" t="s">
        <v>167</v>
      </c>
      <c r="C695" s="146">
        <v>98688</v>
      </c>
      <c r="D695" s="147">
        <v>-4.8698669751301327E-2</v>
      </c>
      <c r="E695" s="146">
        <v>14537</v>
      </c>
      <c r="F695" s="147">
        <f t="shared" si="116"/>
        <v>-0.85269738975356679</v>
      </c>
      <c r="G695" s="146">
        <v>75823</v>
      </c>
      <c r="H695" s="147">
        <f t="shared" si="117"/>
        <v>4.2158629703515169</v>
      </c>
      <c r="I695" s="146">
        <v>101006</v>
      </c>
      <c r="J695" s="147">
        <f t="shared" si="117"/>
        <v>0.33212877359112669</v>
      </c>
      <c r="K695" s="146"/>
      <c r="L695" s="147"/>
      <c r="M695" s="147"/>
    </row>
    <row r="696" spans="2:13" ht="15.75" x14ac:dyDescent="0.25">
      <c r="B696" s="148" t="s">
        <v>127</v>
      </c>
      <c r="C696" s="149">
        <v>981294</v>
      </c>
      <c r="D696" s="150">
        <v>-2.1219508302678713E-2</v>
      </c>
      <c r="E696" s="149">
        <v>302454</v>
      </c>
      <c r="F696" s="150">
        <f t="shared" si="116"/>
        <v>-0.69178044500424951</v>
      </c>
      <c r="G696" s="149">
        <v>390862</v>
      </c>
      <c r="H696" s="150">
        <f t="shared" si="117"/>
        <v>0.29230230051511974</v>
      </c>
      <c r="I696" s="149">
        <v>807370</v>
      </c>
      <c r="J696" s="150">
        <f t="shared" si="117"/>
        <v>1.0656139507038289</v>
      </c>
      <c r="K696" s="149">
        <v>864801</v>
      </c>
      <c r="L696" s="150">
        <v>0.22429936973005415</v>
      </c>
      <c r="M696" s="150">
        <v>-2.0173214322132371E-2</v>
      </c>
    </row>
    <row r="697" spans="2:13" ht="6" customHeight="1" x14ac:dyDescent="0.25"/>
    <row r="698" spans="2:13" x14ac:dyDescent="0.25">
      <c r="B698" s="49" t="s">
        <v>300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3"/>
      <c r="E699" s="123"/>
      <c r="G699" s="123"/>
      <c r="I699" s="123"/>
      <c r="K699" s="123"/>
    </row>
  </sheetData>
  <mergeCells count="210"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A3910-4E22-48CA-B33D-7A44B2D9939E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5" t="s">
        <v>330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7" t="s">
        <v>139</v>
      </c>
      <c r="D6" s="328"/>
      <c r="E6" s="328"/>
      <c r="F6" s="328"/>
      <c r="G6" s="328"/>
      <c r="H6" s="328"/>
      <c r="I6" s="328"/>
      <c r="J6" s="328"/>
      <c r="K6" s="328"/>
      <c r="L6" s="328"/>
      <c r="M6" s="329"/>
    </row>
    <row r="7" spans="1:14" ht="22.5" thickTop="1" thickBot="1" x14ac:dyDescent="0.3">
      <c r="B7" s="13"/>
      <c r="C7" s="334">
        <f>2019</f>
        <v>2019</v>
      </c>
      <c r="D7" s="333"/>
      <c r="E7" s="330">
        <v>2020</v>
      </c>
      <c r="F7" s="333"/>
      <c r="G7" s="330">
        <v>2021</v>
      </c>
      <c r="H7" s="333"/>
      <c r="I7" s="330">
        <v>2022</v>
      </c>
      <c r="J7" s="333"/>
      <c r="K7" s="330">
        <v>2023</v>
      </c>
      <c r="L7" s="331"/>
      <c r="M7" s="332"/>
    </row>
    <row r="8" spans="1:14" ht="16.5" thickTop="1" thickBot="1" x14ac:dyDescent="0.3">
      <c r="B8" s="16"/>
      <c r="C8" s="141" t="s">
        <v>141</v>
      </c>
      <c r="D8" s="142" t="str">
        <f>CONCATENATE("var ",RIGHT(2019,2),"/",RIGHT(2018,2))</f>
        <v>var 19/18</v>
      </c>
      <c r="E8" s="143" t="s">
        <v>141</v>
      </c>
      <c r="F8" s="142" t="str">
        <f>CONCATENATE("var ",RIGHT(E7,2),"/",RIGHT(E7-1,2))</f>
        <v>var 20/19</v>
      </c>
      <c r="G8" s="143" t="s">
        <v>141</v>
      </c>
      <c r="H8" s="142" t="str">
        <f>CONCATENATE("var ",RIGHT(G7,2),"/",RIGHT(G7-1,2))</f>
        <v>var 21/20</v>
      </c>
      <c r="I8" s="143" t="s">
        <v>141</v>
      </c>
      <c r="J8" s="142" t="str">
        <f>CONCATENATE("var ",RIGHT(I7,2),"/",RIGHT(I7-1,2))</f>
        <v>var 22/21</v>
      </c>
      <c r="K8" s="143" t="s">
        <v>141</v>
      </c>
      <c r="L8" s="142" t="str">
        <f>CONCATENATE("var ",RIGHT(K7,2),"/",RIGHT(K7-1,2))</f>
        <v>var 23/22</v>
      </c>
      <c r="M8" s="142" t="str">
        <f>CONCATENATE("var ",RIGHT(K7,2),"/",RIGHT(2019,2))</f>
        <v>var 23/19</v>
      </c>
    </row>
    <row r="9" spans="1:14" x14ac:dyDescent="0.25">
      <c r="A9" s="1" t="s">
        <v>144</v>
      </c>
      <c r="B9" s="145" t="s">
        <v>145</v>
      </c>
      <c r="C9" s="146">
        <v>130096</v>
      </c>
      <c r="D9" s="147">
        <v>-8.3605113936533693E-2</v>
      </c>
      <c r="E9" s="146">
        <v>119567</v>
      </c>
      <c r="F9" s="147">
        <f t="shared" ref="F9:L21" si="0">IFERROR(E9/C9-1,"-")</f>
        <v>-8.0932542122740148E-2</v>
      </c>
      <c r="G9" s="146">
        <v>17253</v>
      </c>
      <c r="H9" s="147">
        <f t="shared" si="0"/>
        <v>-0.85570433313539684</v>
      </c>
      <c r="I9" s="146">
        <v>89946</v>
      </c>
      <c r="J9" s="147">
        <f t="shared" si="0"/>
        <v>4.2133541992696921</v>
      </c>
      <c r="K9" s="146">
        <v>139270</v>
      </c>
      <c r="L9" s="147">
        <f t="shared" si="0"/>
        <v>0.54837346852555968</v>
      </c>
      <c r="M9" s="147">
        <f>K9/C9-1</f>
        <v>7.0517156561308525E-2</v>
      </c>
    </row>
    <row r="10" spans="1:14" x14ac:dyDescent="0.25">
      <c r="A10" s="1" t="s">
        <v>146</v>
      </c>
      <c r="B10" s="145" t="s">
        <v>147</v>
      </c>
      <c r="C10" s="146">
        <v>125770</v>
      </c>
      <c r="D10" s="147">
        <v>-0.1341434029809645</v>
      </c>
      <c r="E10" s="146">
        <v>145950</v>
      </c>
      <c r="F10" s="147">
        <f t="shared" si="0"/>
        <v>0.16045161803291719</v>
      </c>
      <c r="G10" s="146">
        <v>12595</v>
      </c>
      <c r="H10" s="147">
        <f t="shared" si="0"/>
        <v>-0.91370332305584101</v>
      </c>
      <c r="I10" s="146">
        <v>130563</v>
      </c>
      <c r="J10" s="147">
        <f t="shared" si="0"/>
        <v>9.3662564509726085</v>
      </c>
      <c r="K10" s="146">
        <v>148053</v>
      </c>
      <c r="L10" s="147">
        <f t="shared" si="0"/>
        <v>0.13395831897245003</v>
      </c>
      <c r="M10" s="147">
        <f>IFERROR(K10/C10-1,"-")</f>
        <v>0.17717261668124351</v>
      </c>
    </row>
    <row r="11" spans="1:14" x14ac:dyDescent="0.25">
      <c r="A11" s="1" t="s">
        <v>148</v>
      </c>
      <c r="B11" s="145" t="s">
        <v>149</v>
      </c>
      <c r="C11" s="146">
        <v>153248</v>
      </c>
      <c r="D11" s="147">
        <v>-0.148466107675296</v>
      </c>
      <c r="E11" s="146">
        <v>61658</v>
      </c>
      <c r="F11" s="147">
        <f t="shared" si="0"/>
        <v>-0.59765869701399033</v>
      </c>
      <c r="G11" s="146">
        <v>20630</v>
      </c>
      <c r="H11" s="147">
        <f t="shared" si="0"/>
        <v>-0.66541243634240488</v>
      </c>
      <c r="I11" s="146">
        <v>146499</v>
      </c>
      <c r="J11" s="147">
        <f t="shared" si="0"/>
        <v>6.1012603005332045</v>
      </c>
      <c r="K11" s="146">
        <v>163833</v>
      </c>
      <c r="L11" s="147">
        <f t="shared" si="0"/>
        <v>0.11832162676878344</v>
      </c>
      <c r="M11" s="147">
        <f t="shared" ref="M11:M19" si="1">IFERROR(K11/C11-1,"-")</f>
        <v>6.9071048235539889E-2</v>
      </c>
    </row>
    <row r="12" spans="1:14" x14ac:dyDescent="0.25">
      <c r="A12" s="1" t="s">
        <v>150</v>
      </c>
      <c r="B12" s="145" t="s">
        <v>151</v>
      </c>
      <c r="C12" s="146">
        <v>156559</v>
      </c>
      <c r="D12" s="147">
        <v>1.5864879245234054E-2</v>
      </c>
      <c r="E12" s="146">
        <v>0</v>
      </c>
      <c r="F12" s="147">
        <f t="shared" si="0"/>
        <v>-1</v>
      </c>
      <c r="G12" s="146">
        <v>23757</v>
      </c>
      <c r="H12" s="147" t="str">
        <f t="shared" si="0"/>
        <v>-</v>
      </c>
      <c r="I12" s="146">
        <v>161071</v>
      </c>
      <c r="J12" s="147">
        <f t="shared" si="0"/>
        <v>5.7799385444290108</v>
      </c>
      <c r="K12" s="146">
        <v>168611</v>
      </c>
      <c r="L12" s="147">
        <f t="shared" si="0"/>
        <v>4.681165448777258E-2</v>
      </c>
      <c r="M12" s="147">
        <f t="shared" si="1"/>
        <v>7.6980563238140176E-2</v>
      </c>
    </row>
    <row r="13" spans="1:14" x14ac:dyDescent="0.25">
      <c r="A13" s="1" t="s">
        <v>152</v>
      </c>
      <c r="B13" s="145" t="s">
        <v>153</v>
      </c>
      <c r="C13" s="146">
        <v>129696</v>
      </c>
      <c r="D13" s="147">
        <v>-9.1452949541509287E-2</v>
      </c>
      <c r="E13" s="146">
        <v>42</v>
      </c>
      <c r="F13" s="147">
        <f t="shared" si="0"/>
        <v>-0.99967616580310881</v>
      </c>
      <c r="G13" s="146">
        <v>43176</v>
      </c>
      <c r="H13" s="147">
        <f t="shared" si="0"/>
        <v>1027</v>
      </c>
      <c r="I13" s="146">
        <v>136416</v>
      </c>
      <c r="J13" s="147">
        <f t="shared" si="0"/>
        <v>2.159533073929961</v>
      </c>
      <c r="K13" s="146">
        <v>141752</v>
      </c>
      <c r="L13" s="147">
        <f t="shared" si="0"/>
        <v>3.9115646258503389E-2</v>
      </c>
      <c r="M13" s="147">
        <f t="shared" si="1"/>
        <v>9.295583518381445E-2</v>
      </c>
    </row>
    <row r="14" spans="1:14" x14ac:dyDescent="0.25">
      <c r="A14" s="1" t="s">
        <v>154</v>
      </c>
      <c r="B14" s="145" t="s">
        <v>155</v>
      </c>
      <c r="C14" s="146">
        <v>147393</v>
      </c>
      <c r="D14" s="147">
        <v>-8.6433450272099588E-2</v>
      </c>
      <c r="E14" s="146">
        <v>563</v>
      </c>
      <c r="F14" s="147">
        <f t="shared" si="0"/>
        <v>-0.99618027993188274</v>
      </c>
      <c r="G14" s="146">
        <v>55361</v>
      </c>
      <c r="H14" s="147">
        <f t="shared" si="0"/>
        <v>97.332149200710475</v>
      </c>
      <c r="I14" s="146">
        <v>146973</v>
      </c>
      <c r="J14" s="147">
        <f t="shared" si="0"/>
        <v>1.6548111486425463</v>
      </c>
      <c r="K14" s="146">
        <v>156915</v>
      </c>
      <c r="L14" s="147">
        <f t="shared" si="0"/>
        <v>6.7645077667326747E-2</v>
      </c>
      <c r="M14" s="147">
        <f t="shared" si="1"/>
        <v>6.4602796604994905E-2</v>
      </c>
    </row>
    <row r="15" spans="1:14" x14ac:dyDescent="0.25">
      <c r="A15" s="1" t="s">
        <v>156</v>
      </c>
      <c r="B15" s="145" t="s">
        <v>157</v>
      </c>
      <c r="C15" s="146">
        <v>160379</v>
      </c>
      <c r="D15" s="147">
        <v>-0.10797477084631124</v>
      </c>
      <c r="E15" s="146">
        <v>45550</v>
      </c>
      <c r="F15" s="147">
        <f t="shared" si="0"/>
        <v>-0.71598525991557493</v>
      </c>
      <c r="G15" s="146">
        <v>109853</v>
      </c>
      <c r="H15" s="147">
        <f t="shared" si="0"/>
        <v>1.411701427003293</v>
      </c>
      <c r="I15" s="146">
        <v>176209</v>
      </c>
      <c r="J15" s="147">
        <f t="shared" si="0"/>
        <v>0.60404358551882975</v>
      </c>
      <c r="K15" s="146">
        <v>174442</v>
      </c>
      <c r="L15" s="147">
        <f t="shared" si="0"/>
        <v>-1.0027864638015083E-2</v>
      </c>
      <c r="M15" s="147">
        <f t="shared" si="1"/>
        <v>8.768604368402344E-2</v>
      </c>
    </row>
    <row r="16" spans="1:14" x14ac:dyDescent="0.25">
      <c r="A16" s="1" t="s">
        <v>158</v>
      </c>
      <c r="B16" s="145" t="s">
        <v>159</v>
      </c>
      <c r="C16" s="146">
        <v>177390</v>
      </c>
      <c r="D16" s="147">
        <v>-4.4461442330481993E-2</v>
      </c>
      <c r="E16" s="146">
        <v>76325</v>
      </c>
      <c r="F16" s="147">
        <f t="shared" si="0"/>
        <v>-0.56973335588251872</v>
      </c>
      <c r="G16" s="146">
        <v>145205</v>
      </c>
      <c r="H16" s="147">
        <f t="shared" si="0"/>
        <v>0.90245660006550943</v>
      </c>
      <c r="I16" s="146">
        <v>199508</v>
      </c>
      <c r="J16" s="147">
        <f t="shared" si="0"/>
        <v>0.37397472538824417</v>
      </c>
      <c r="K16" s="146">
        <v>187036</v>
      </c>
      <c r="L16" s="147">
        <f t="shared" si="0"/>
        <v>-6.2513783908414666E-2</v>
      </c>
      <c r="M16" s="147">
        <f t="shared" si="1"/>
        <v>5.4377360617847703E-2</v>
      </c>
    </row>
    <row r="17" spans="1:14" x14ac:dyDescent="0.25">
      <c r="A17" s="1" t="s">
        <v>160</v>
      </c>
      <c r="B17" s="145" t="s">
        <v>161</v>
      </c>
      <c r="C17" s="146">
        <v>147691</v>
      </c>
      <c r="D17" s="147">
        <v>-0.11318001681277767</v>
      </c>
      <c r="E17" s="146">
        <v>28431</v>
      </c>
      <c r="F17" s="147">
        <f t="shared" si="0"/>
        <v>-0.8074967330439905</v>
      </c>
      <c r="G17" s="146">
        <v>121533</v>
      </c>
      <c r="H17" s="147">
        <f t="shared" si="0"/>
        <v>3.2746649783686816</v>
      </c>
      <c r="I17" s="146">
        <v>163358</v>
      </c>
      <c r="J17" s="147">
        <f t="shared" si="0"/>
        <v>0.3441452115886221</v>
      </c>
      <c r="K17" s="146">
        <v>162238</v>
      </c>
      <c r="L17" s="147">
        <f t="shared" si="0"/>
        <v>-6.8561074449980941E-3</v>
      </c>
      <c r="M17" s="147">
        <f t="shared" si="1"/>
        <v>9.8496184601634562E-2</v>
      </c>
    </row>
    <row r="18" spans="1:14" x14ac:dyDescent="0.25">
      <c r="A18" s="1" t="s">
        <v>162</v>
      </c>
      <c r="B18" s="145" t="s">
        <v>163</v>
      </c>
      <c r="C18" s="146">
        <v>157843</v>
      </c>
      <c r="D18" s="147">
        <v>-9.6522157224136595E-2</v>
      </c>
      <c r="E18" s="146">
        <v>26146</v>
      </c>
      <c r="F18" s="147">
        <f t="shared" si="0"/>
        <v>-0.83435439012182988</v>
      </c>
      <c r="G18" s="146">
        <v>159028</v>
      </c>
      <c r="H18" s="147">
        <f t="shared" si="0"/>
        <v>5.0823070450546926</v>
      </c>
      <c r="I18" s="146">
        <v>175268</v>
      </c>
      <c r="J18" s="147">
        <f t="shared" si="0"/>
        <v>0.1021203813164977</v>
      </c>
      <c r="K18" s="146">
        <v>171934</v>
      </c>
      <c r="L18" s="147">
        <f>IFERROR(K18/I18-1,"-")</f>
        <v>-1.9022297281876877E-2</v>
      </c>
      <c r="M18" s="147">
        <f t="shared" si="1"/>
        <v>8.9272251541088199E-2</v>
      </c>
    </row>
    <row r="19" spans="1:14" x14ac:dyDescent="0.25">
      <c r="A19" s="1" t="s">
        <v>164</v>
      </c>
      <c r="B19" s="145" t="s">
        <v>165</v>
      </c>
      <c r="C19" s="146">
        <v>135506</v>
      </c>
      <c r="D19" s="147">
        <v>6.461867553997358E-3</v>
      </c>
      <c r="E19" s="146">
        <v>24261</v>
      </c>
      <c r="F19" s="147">
        <f t="shared" si="0"/>
        <v>-0.82095995749265716</v>
      </c>
      <c r="G19" s="146">
        <v>136038</v>
      </c>
      <c r="H19" s="147">
        <f t="shared" si="0"/>
        <v>4.6072709286509212</v>
      </c>
      <c r="I19" s="146">
        <v>147441</v>
      </c>
      <c r="J19" s="147">
        <f t="shared" si="0"/>
        <v>8.3822167335597442E-2</v>
      </c>
      <c r="K19" s="146">
        <v>162072</v>
      </c>
      <c r="L19" s="147">
        <f>IFERROR(K19/I19-1,"-")</f>
        <v>9.923291350438479E-2</v>
      </c>
      <c r="M19" s="147">
        <f t="shared" si="1"/>
        <v>0.19605035939367998</v>
      </c>
    </row>
    <row r="20" spans="1:14" x14ac:dyDescent="0.25">
      <c r="A20" s="1" t="s">
        <v>166</v>
      </c>
      <c r="B20" s="145" t="s">
        <v>167</v>
      </c>
      <c r="C20" s="146">
        <v>133370</v>
      </c>
      <c r="D20" s="147">
        <v>-2.5051718970445225E-2</v>
      </c>
      <c r="E20" s="146">
        <v>29774</v>
      </c>
      <c r="F20" s="147">
        <f t="shared" si="0"/>
        <v>-0.77675639199220214</v>
      </c>
      <c r="G20" s="146">
        <v>119951</v>
      </c>
      <c r="H20" s="147">
        <f t="shared" si="0"/>
        <v>3.0287163296836166</v>
      </c>
      <c r="I20" s="146">
        <v>150958</v>
      </c>
      <c r="J20" s="147">
        <f t="shared" si="0"/>
        <v>0.25849721969804329</v>
      </c>
      <c r="K20" s="146"/>
      <c r="L20" s="147"/>
      <c r="M20" s="147"/>
    </row>
    <row r="21" spans="1:14" ht="15.75" x14ac:dyDescent="0.25">
      <c r="A21" s="1" t="s">
        <v>0</v>
      </c>
      <c r="B21" s="148" t="s">
        <v>127</v>
      </c>
      <c r="C21" s="149">
        <v>1754941</v>
      </c>
      <c r="D21" s="150">
        <v>-7.8047601661146104E-2</v>
      </c>
      <c r="E21" s="149">
        <v>558351</v>
      </c>
      <c r="F21" s="150">
        <f t="shared" si="0"/>
        <v>-0.68184058609377751</v>
      </c>
      <c r="G21" s="149">
        <v>964380</v>
      </c>
      <c r="H21" s="150">
        <f t="shared" si="0"/>
        <v>0.72719310971055839</v>
      </c>
      <c r="I21" s="149">
        <v>1824210</v>
      </c>
      <c r="J21" s="150">
        <f t="shared" si="0"/>
        <v>0.89158837802525981</v>
      </c>
      <c r="K21" s="149">
        <v>1776156</v>
      </c>
      <c r="L21" s="150">
        <v>6.1499403556666943E-2</v>
      </c>
      <c r="M21" s="150">
        <v>9.5330392563754529E-2</v>
      </c>
    </row>
    <row r="22" spans="1:14" ht="6" customHeight="1" x14ac:dyDescent="0.25"/>
    <row r="23" spans="1:14" x14ac:dyDescent="0.25">
      <c r="B23" s="49" t="s">
        <v>331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E24" s="144"/>
      <c r="G24" s="144"/>
      <c r="I24" s="144"/>
      <c r="L24" s="123"/>
    </row>
    <row r="26" spans="1:14" ht="48.75" customHeight="1" thickBot="1" x14ac:dyDescent="0.3">
      <c r="B26" s="315" t="s">
        <v>332</v>
      </c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3" t="s">
        <v>171</v>
      </c>
      <c r="C28" s="327" t="s">
        <v>172</v>
      </c>
      <c r="D28" s="328"/>
      <c r="E28" s="328"/>
      <c r="F28" s="328"/>
      <c r="G28" s="328"/>
      <c r="H28" s="328"/>
      <c r="I28" s="328"/>
      <c r="J28" s="328"/>
      <c r="K28" s="328"/>
      <c r="L28" s="328"/>
      <c r="M28" s="329"/>
    </row>
    <row r="29" spans="1:14" ht="22.5" thickTop="1" thickBot="1" x14ac:dyDescent="0.3">
      <c r="B29" s="13"/>
      <c r="C29" s="334">
        <f>2019</f>
        <v>2019</v>
      </c>
      <c r="D29" s="333"/>
      <c r="E29" s="330">
        <v>2020</v>
      </c>
      <c r="F29" s="333"/>
      <c r="G29" s="330">
        <v>2021</v>
      </c>
      <c r="H29" s="333"/>
      <c r="I29" s="330">
        <v>2022</v>
      </c>
      <c r="J29" s="333"/>
      <c r="K29" s="330">
        <v>2023</v>
      </c>
      <c r="L29" s="331"/>
      <c r="M29" s="332"/>
    </row>
    <row r="30" spans="1:14" ht="16.5" thickTop="1" thickBot="1" x14ac:dyDescent="0.3">
      <c r="B30" s="16"/>
      <c r="C30" s="141" t="s">
        <v>141</v>
      </c>
      <c r="D30" s="142" t="str">
        <f>CONCATENATE("var ",RIGHT(2019,2),"/",RIGHT(2018,2))</f>
        <v>var 19/18</v>
      </c>
      <c r="E30" s="143" t="s">
        <v>141</v>
      </c>
      <c r="F30" s="142" t="str">
        <f>CONCATENATE("var ",RIGHT(E29,2),"/",RIGHT(E29-1,2))</f>
        <v>var 20/19</v>
      </c>
      <c r="G30" s="143" t="s">
        <v>141</v>
      </c>
      <c r="H30" s="142" t="str">
        <f>CONCATENATE("var ",RIGHT(G29,2),"/",RIGHT(G29-1,2))</f>
        <v>var 21/20</v>
      </c>
      <c r="I30" s="143" t="s">
        <v>141</v>
      </c>
      <c r="J30" s="142" t="str">
        <f>CONCATENATE("var ",RIGHT(I29,2),"/",RIGHT(I29-1,2))</f>
        <v>var 22/21</v>
      </c>
      <c r="K30" s="143" t="s">
        <v>141</v>
      </c>
      <c r="L30" s="142" t="str">
        <f>CONCATENATE("var ",RIGHT(K29,2),"/",RIGHT(K29-1,2))</f>
        <v>var 23/22</v>
      </c>
      <c r="M30" s="142" t="str">
        <f>CONCATENATE("var ",RIGHT(K29,2),"/",RIGHT(2019,2))</f>
        <v>var 23/19</v>
      </c>
    </row>
    <row r="31" spans="1:14" x14ac:dyDescent="0.25">
      <c r="B31" s="145" t="s">
        <v>145</v>
      </c>
      <c r="C31" s="146">
        <v>7762</v>
      </c>
      <c r="D31" s="147">
        <v>-0.12609772573744649</v>
      </c>
      <c r="E31" s="146">
        <v>8356</v>
      </c>
      <c r="F31" s="147">
        <f t="shared" ref="F31:J43" si="2">IFERROR(E31/C31-1,"-")</f>
        <v>7.6526668384437002E-2</v>
      </c>
      <c r="G31" s="146">
        <v>3177</v>
      </c>
      <c r="H31" s="147">
        <f t="shared" si="2"/>
        <v>-0.61979415988511244</v>
      </c>
      <c r="I31" s="146">
        <v>8951</v>
      </c>
      <c r="J31" s="147">
        <f t="shared" si="2"/>
        <v>1.8174378344350015</v>
      </c>
      <c r="K31" s="146">
        <v>13152</v>
      </c>
      <c r="L31" s="147">
        <f t="shared" ref="L31:L39" si="3">IFERROR(K31/I31-1,"-")</f>
        <v>0.46933303541503735</v>
      </c>
      <c r="M31" s="147">
        <f>K31/C31-1</f>
        <v>0.69440865756248393</v>
      </c>
    </row>
    <row r="32" spans="1:14" x14ac:dyDescent="0.25">
      <c r="B32" s="145" t="s">
        <v>147</v>
      </c>
      <c r="C32" s="146">
        <v>7784</v>
      </c>
      <c r="D32" s="147">
        <v>-7.2228843861740222E-2</v>
      </c>
      <c r="E32" s="146">
        <v>10629</v>
      </c>
      <c r="F32" s="147">
        <f t="shared" si="2"/>
        <v>0.3654933196300103</v>
      </c>
      <c r="G32" s="146">
        <v>2838</v>
      </c>
      <c r="H32" s="147">
        <f t="shared" si="2"/>
        <v>-0.73299463731301162</v>
      </c>
      <c r="I32" s="146">
        <v>10940</v>
      </c>
      <c r="J32" s="147">
        <f t="shared" si="2"/>
        <v>2.8548273431994362</v>
      </c>
      <c r="K32" s="146">
        <v>11394</v>
      </c>
      <c r="L32" s="147">
        <f t="shared" si="3"/>
        <v>4.1499085923217605E-2</v>
      </c>
      <c r="M32" s="147">
        <f>IFERROR(K32/C32-1,"-")</f>
        <v>0.46377183967112035</v>
      </c>
    </row>
    <row r="33" spans="2:14" x14ac:dyDescent="0.25">
      <c r="B33" s="145" t="s">
        <v>149</v>
      </c>
      <c r="C33" s="146">
        <v>11196</v>
      </c>
      <c r="D33" s="147">
        <v>-0.3310629145008066</v>
      </c>
      <c r="E33" s="146">
        <v>2668</v>
      </c>
      <c r="F33" s="147">
        <f t="shared" si="2"/>
        <v>-0.76170060735977141</v>
      </c>
      <c r="G33" s="146">
        <v>5084</v>
      </c>
      <c r="H33" s="147">
        <f t="shared" si="2"/>
        <v>0.90554722638680651</v>
      </c>
      <c r="I33" s="146">
        <v>11642</v>
      </c>
      <c r="J33" s="147">
        <f t="shared" si="2"/>
        <v>1.2899291896144769</v>
      </c>
      <c r="K33" s="146">
        <v>14576</v>
      </c>
      <c r="L33" s="147">
        <f t="shared" si="3"/>
        <v>0.25201855351314206</v>
      </c>
      <c r="M33" s="147">
        <f t="shared" ref="M33:M41" si="4">IFERROR(K33/C33-1,"-")</f>
        <v>0.30189353340478742</v>
      </c>
    </row>
    <row r="34" spans="2:14" x14ac:dyDescent="0.25">
      <c r="B34" s="145" t="s">
        <v>151</v>
      </c>
      <c r="C34" s="146">
        <v>20585</v>
      </c>
      <c r="D34" s="147">
        <v>0.42014487754398067</v>
      </c>
      <c r="E34" s="146">
        <v>0</v>
      </c>
      <c r="F34" s="147">
        <f t="shared" si="2"/>
        <v>-1</v>
      </c>
      <c r="G34" s="146">
        <v>5629</v>
      </c>
      <c r="H34" s="147" t="str">
        <f t="shared" si="2"/>
        <v>-</v>
      </c>
      <c r="I34" s="146">
        <v>21447</v>
      </c>
      <c r="J34" s="147">
        <f t="shared" si="2"/>
        <v>2.8100906022384082</v>
      </c>
      <c r="K34" s="146">
        <v>25873</v>
      </c>
      <c r="L34" s="147">
        <f t="shared" si="3"/>
        <v>0.20636918916398561</v>
      </c>
      <c r="M34" s="147">
        <f t="shared" si="4"/>
        <v>0.25688608209861541</v>
      </c>
    </row>
    <row r="35" spans="2:14" x14ac:dyDescent="0.25">
      <c r="B35" s="145" t="s">
        <v>153</v>
      </c>
      <c r="C35" s="146">
        <v>18041</v>
      </c>
      <c r="D35" s="147">
        <v>0.25267323982780177</v>
      </c>
      <c r="E35" s="146">
        <v>29</v>
      </c>
      <c r="F35" s="147">
        <f t="shared" si="2"/>
        <v>-0.99839255030208973</v>
      </c>
      <c r="G35" s="146">
        <v>11560</v>
      </c>
      <c r="H35" s="147">
        <f t="shared" si="2"/>
        <v>397.62068965517244</v>
      </c>
      <c r="I35" s="146">
        <v>22812</v>
      </c>
      <c r="J35" s="147">
        <f t="shared" si="2"/>
        <v>0.97335640138408297</v>
      </c>
      <c r="K35" s="146">
        <v>19065</v>
      </c>
      <c r="L35" s="147">
        <f t="shared" si="3"/>
        <v>-0.16425565491846394</v>
      </c>
      <c r="M35" s="147">
        <f t="shared" si="4"/>
        <v>5.6759603126212532E-2</v>
      </c>
    </row>
    <row r="36" spans="2:14" x14ac:dyDescent="0.25">
      <c r="B36" s="145" t="s">
        <v>155</v>
      </c>
      <c r="C36" s="146">
        <v>24783</v>
      </c>
      <c r="D36" s="147">
        <v>0.19898403483309135</v>
      </c>
      <c r="E36" s="146">
        <v>502</v>
      </c>
      <c r="F36" s="147">
        <f t="shared" si="2"/>
        <v>-0.97974417947786785</v>
      </c>
      <c r="G36" s="146">
        <v>15305</v>
      </c>
      <c r="H36" s="147">
        <f t="shared" si="2"/>
        <v>29.488047808764939</v>
      </c>
      <c r="I36" s="146">
        <v>26560</v>
      </c>
      <c r="J36" s="147">
        <f t="shared" si="2"/>
        <v>0.73538059457693561</v>
      </c>
      <c r="K36" s="146">
        <v>23753</v>
      </c>
      <c r="L36" s="147">
        <f t="shared" si="3"/>
        <v>-0.10568524096385545</v>
      </c>
      <c r="M36" s="147">
        <f t="shared" si="4"/>
        <v>-4.156074728644632E-2</v>
      </c>
    </row>
    <row r="37" spans="2:14" x14ac:dyDescent="0.25">
      <c r="B37" s="145" t="s">
        <v>157</v>
      </c>
      <c r="C37" s="146">
        <v>28801</v>
      </c>
      <c r="D37" s="147">
        <v>0.12162162162162171</v>
      </c>
      <c r="E37" s="146">
        <v>11978</v>
      </c>
      <c r="F37" s="147">
        <f t="shared" si="2"/>
        <v>-0.58411166278948645</v>
      </c>
      <c r="G37" s="146">
        <v>33610</v>
      </c>
      <c r="H37" s="147">
        <f t="shared" si="2"/>
        <v>1.8059776256470195</v>
      </c>
      <c r="I37" s="146">
        <v>31526</v>
      </c>
      <c r="J37" s="147">
        <f t="shared" si="2"/>
        <v>-6.2005355548943819E-2</v>
      </c>
      <c r="K37" s="146">
        <v>31406</v>
      </c>
      <c r="L37" s="147">
        <f t="shared" si="3"/>
        <v>-3.8063820338768428E-3</v>
      </c>
      <c r="M37" s="147">
        <f t="shared" si="4"/>
        <v>9.0448248324710878E-2</v>
      </c>
    </row>
    <row r="38" spans="2:14" x14ac:dyDescent="0.25">
      <c r="B38" s="145" t="s">
        <v>159</v>
      </c>
      <c r="C38" s="146">
        <v>45598</v>
      </c>
      <c r="D38" s="147">
        <v>0.22985219549034408</v>
      </c>
      <c r="E38" s="146">
        <v>31175</v>
      </c>
      <c r="F38" s="147">
        <f t="shared" si="2"/>
        <v>-0.316307732795298</v>
      </c>
      <c r="G38" s="146">
        <v>46687</v>
      </c>
      <c r="H38" s="147">
        <f t="shared" si="2"/>
        <v>0.49757818765036088</v>
      </c>
      <c r="I38" s="146">
        <v>46928</v>
      </c>
      <c r="J38" s="147">
        <f t="shared" si="2"/>
        <v>5.162036541221271E-3</v>
      </c>
      <c r="K38" s="146">
        <v>40853</v>
      </c>
      <c r="L38" s="147">
        <f t="shared" si="3"/>
        <v>-0.12945363109444252</v>
      </c>
      <c r="M38" s="147">
        <f t="shared" si="4"/>
        <v>-0.10406158164831791</v>
      </c>
    </row>
    <row r="39" spans="2:14" x14ac:dyDescent="0.25">
      <c r="B39" s="145" t="s">
        <v>161</v>
      </c>
      <c r="C39" s="146">
        <v>24552</v>
      </c>
      <c r="D39" s="147">
        <v>3.4508911642017415E-2</v>
      </c>
      <c r="E39" s="146">
        <v>17660</v>
      </c>
      <c r="F39" s="147">
        <f t="shared" si="2"/>
        <v>-0.28071032909742588</v>
      </c>
      <c r="G39" s="146">
        <v>29903</v>
      </c>
      <c r="H39" s="147">
        <f t="shared" si="2"/>
        <v>0.69326160815402038</v>
      </c>
      <c r="I39" s="146">
        <v>30070</v>
      </c>
      <c r="J39" s="147">
        <f t="shared" si="2"/>
        <v>5.5847239407418314E-3</v>
      </c>
      <c r="K39" s="146">
        <v>27212</v>
      </c>
      <c r="L39" s="147">
        <f t="shared" si="3"/>
        <v>-9.5044895244429717E-2</v>
      </c>
      <c r="M39" s="147">
        <f t="shared" si="4"/>
        <v>0.10834147930922122</v>
      </c>
    </row>
    <row r="40" spans="2:14" x14ac:dyDescent="0.25">
      <c r="B40" s="145" t="s">
        <v>163</v>
      </c>
      <c r="C40" s="146">
        <v>15463</v>
      </c>
      <c r="D40" s="147">
        <v>-9.5889610009939785E-2</v>
      </c>
      <c r="E40" s="146">
        <v>12428</v>
      </c>
      <c r="F40" s="147">
        <f t="shared" si="2"/>
        <v>-0.19627497898208623</v>
      </c>
      <c r="G40" s="146">
        <v>22261</v>
      </c>
      <c r="H40" s="147">
        <f t="shared" si="2"/>
        <v>0.79119729642742187</v>
      </c>
      <c r="I40" s="146">
        <v>21658</v>
      </c>
      <c r="J40" s="147">
        <f t="shared" si="2"/>
        <v>-2.7087731907820878E-2</v>
      </c>
      <c r="K40" s="146">
        <v>19627</v>
      </c>
      <c r="L40" s="147">
        <f>IFERROR(K40/I40-1,"-")</f>
        <v>-9.3775971927232415E-2</v>
      </c>
      <c r="M40" s="147">
        <f t="shared" si="4"/>
        <v>0.26928797775334679</v>
      </c>
    </row>
    <row r="41" spans="2:14" x14ac:dyDescent="0.25">
      <c r="B41" s="145" t="s">
        <v>165</v>
      </c>
      <c r="C41" s="146">
        <v>12983</v>
      </c>
      <c r="D41" s="147">
        <v>0.24382065529794983</v>
      </c>
      <c r="E41" s="146">
        <v>4123</v>
      </c>
      <c r="F41" s="147">
        <f t="shared" si="2"/>
        <v>-0.68243087113918199</v>
      </c>
      <c r="G41" s="146">
        <v>10295</v>
      </c>
      <c r="H41" s="147">
        <f t="shared" si="2"/>
        <v>1.4969682270191607</v>
      </c>
      <c r="I41" s="146">
        <v>14662</v>
      </c>
      <c r="J41" s="147">
        <f t="shared" si="2"/>
        <v>0.42418649830014576</v>
      </c>
      <c r="K41" s="146">
        <v>14790</v>
      </c>
      <c r="L41" s="147">
        <f>IFERROR(K41/I41-1,"-")</f>
        <v>8.730050470604267E-3</v>
      </c>
      <c r="M41" s="147">
        <f t="shared" si="4"/>
        <v>0.13918200724023722</v>
      </c>
    </row>
    <row r="42" spans="2:14" x14ac:dyDescent="0.25">
      <c r="B42" s="145" t="s">
        <v>167</v>
      </c>
      <c r="C42" s="146">
        <v>11807</v>
      </c>
      <c r="D42" s="147">
        <v>6.1207981305051229E-2</v>
      </c>
      <c r="E42" s="146">
        <v>5388</v>
      </c>
      <c r="F42" s="147">
        <f t="shared" si="2"/>
        <v>-0.54366054035741507</v>
      </c>
      <c r="G42" s="146">
        <v>15562</v>
      </c>
      <c r="H42" s="147">
        <f t="shared" si="2"/>
        <v>1.8882702301410541</v>
      </c>
      <c r="I42" s="146">
        <v>15237</v>
      </c>
      <c r="J42" s="147">
        <f t="shared" si="2"/>
        <v>-2.0884205115023757E-2</v>
      </c>
      <c r="K42" s="146"/>
      <c r="L42" s="147"/>
      <c r="M42" s="147"/>
    </row>
    <row r="43" spans="2:14" ht="15.75" x14ac:dyDescent="0.25">
      <c r="B43" s="148" t="s">
        <v>127</v>
      </c>
      <c r="C43" s="149">
        <v>229355</v>
      </c>
      <c r="D43" s="150">
        <v>9.8811862214343904E-2</v>
      </c>
      <c r="E43" s="149">
        <v>105020</v>
      </c>
      <c r="F43" s="150">
        <f t="shared" si="2"/>
        <v>-0.54210721370800719</v>
      </c>
      <c r="G43" s="149">
        <v>201911</v>
      </c>
      <c r="H43" s="150">
        <f t="shared" si="2"/>
        <v>0.92259569605789382</v>
      </c>
      <c r="I43" s="149">
        <v>262433</v>
      </c>
      <c r="J43" s="150">
        <f t="shared" si="2"/>
        <v>0.29974592766119734</v>
      </c>
      <c r="K43" s="149">
        <v>241701</v>
      </c>
      <c r="L43" s="150">
        <v>-2.2229324099095504E-2</v>
      </c>
      <c r="M43" s="150">
        <v>0.11102377406365482</v>
      </c>
    </row>
    <row r="44" spans="2:14" ht="6" customHeight="1" x14ac:dyDescent="0.25"/>
    <row r="45" spans="2:14" x14ac:dyDescent="0.25">
      <c r="B45" s="49" t="s">
        <v>331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4"/>
      <c r="G47" s="144"/>
      <c r="I47" s="154"/>
    </row>
    <row r="48" spans="2:14" ht="48.75" customHeight="1" thickBot="1" x14ac:dyDescent="0.3">
      <c r="B48" s="315" t="s">
        <v>333</v>
      </c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7" t="s">
        <v>176</v>
      </c>
      <c r="D50" s="328"/>
      <c r="E50" s="328"/>
      <c r="F50" s="328"/>
      <c r="G50" s="328"/>
      <c r="H50" s="328"/>
      <c r="I50" s="328"/>
      <c r="J50" s="328"/>
      <c r="K50" s="328"/>
      <c r="L50" s="328"/>
      <c r="M50" s="329"/>
    </row>
    <row r="51" spans="1:14" ht="22.5" thickTop="1" thickBot="1" x14ac:dyDescent="0.3">
      <c r="B51" s="13"/>
      <c r="C51" s="334">
        <f>2019</f>
        <v>2019</v>
      </c>
      <c r="D51" s="333"/>
      <c r="E51" s="330">
        <v>2020</v>
      </c>
      <c r="F51" s="333"/>
      <c r="G51" s="330">
        <v>2021</v>
      </c>
      <c r="H51" s="333"/>
      <c r="I51" s="330">
        <v>2022</v>
      </c>
      <c r="J51" s="333"/>
      <c r="K51" s="330">
        <v>2023</v>
      </c>
      <c r="L51" s="331"/>
      <c r="M51" s="332"/>
    </row>
    <row r="52" spans="1:14" ht="16.5" thickTop="1" thickBot="1" x14ac:dyDescent="0.3">
      <c r="B52" s="16"/>
      <c r="C52" s="141" t="s">
        <v>141</v>
      </c>
      <c r="D52" s="142" t="str">
        <f>CONCATENATE("var ",RIGHT(2019,2),"/",RIGHT(2018,2))</f>
        <v>var 19/18</v>
      </c>
      <c r="E52" s="143" t="s">
        <v>141</v>
      </c>
      <c r="F52" s="142" t="str">
        <f>CONCATENATE("var ",RIGHT(E51,2),"/",RIGHT(E51-1,2))</f>
        <v>var 20/19</v>
      </c>
      <c r="G52" s="143" t="s">
        <v>141</v>
      </c>
      <c r="H52" s="142" t="str">
        <f>CONCATENATE("var ",RIGHT(G51,2),"/",RIGHT(G51-1,2))</f>
        <v>var 21/20</v>
      </c>
      <c r="I52" s="143" t="s">
        <v>141</v>
      </c>
      <c r="J52" s="142" t="str">
        <f>CONCATENATE("var ",RIGHT(I51,2),"/",RIGHT(I51-1,2))</f>
        <v>var 22/21</v>
      </c>
      <c r="K52" s="143" t="s">
        <v>141</v>
      </c>
      <c r="L52" s="142" t="str">
        <f>CONCATENATE("var ",RIGHT(K51,2),"/",RIGHT(K51-1,2))</f>
        <v>var 23/22</v>
      </c>
      <c r="M52" s="142" t="str">
        <f>CONCATENATE("var ",RIGHT(K51,2),"/",RIGHT(2019,2))</f>
        <v>var 23/19</v>
      </c>
    </row>
    <row r="53" spans="1:14" x14ac:dyDescent="0.25">
      <c r="A53" s="1">
        <v>1</v>
      </c>
      <c r="B53" s="145" t="s">
        <v>145</v>
      </c>
      <c r="C53" s="146">
        <v>4523</v>
      </c>
      <c r="D53" s="147">
        <v>1.9842164599774614E-2</v>
      </c>
      <c r="E53" s="146">
        <v>5181</v>
      </c>
      <c r="F53" s="147">
        <f>IFERROR(E53/C53-1,"-")</f>
        <v>0.14547866460313941</v>
      </c>
      <c r="G53" s="146">
        <v>1633</v>
      </c>
      <c r="H53" s="147">
        <f>IFERROR(G53/E53-1,"-")</f>
        <v>-0.68480988226211159</v>
      </c>
      <c r="I53" s="146">
        <v>5380</v>
      </c>
      <c r="J53" s="147">
        <f>IFERROR(I53/G53-1,"-")</f>
        <v>2.2945499081445191</v>
      </c>
      <c r="K53" s="146">
        <v>7613</v>
      </c>
      <c r="L53" s="147">
        <f t="shared" ref="L53:L61" si="5">IFERROR(K53/I53-1,"-")</f>
        <v>0.4150557620817843</v>
      </c>
      <c r="M53" s="147">
        <f>IFERROR(K53/C53-1,"-")</f>
        <v>0.68317488392659742</v>
      </c>
    </row>
    <row r="54" spans="1:14" x14ac:dyDescent="0.25">
      <c r="A54" s="1">
        <v>2</v>
      </c>
      <c r="B54" s="145" t="s">
        <v>147</v>
      </c>
      <c r="C54" s="146">
        <v>4196</v>
      </c>
      <c r="D54" s="147">
        <v>0.22083212103578709</v>
      </c>
      <c r="E54" s="146">
        <v>5633</v>
      </c>
      <c r="F54" s="147">
        <f t="shared" ref="F54:J65" si="6">IFERROR(E54/C54-1,"-")</f>
        <v>0.34246901811248809</v>
      </c>
      <c r="G54" s="146">
        <v>1403</v>
      </c>
      <c r="H54" s="147">
        <f t="shared" si="6"/>
        <v>-0.75093200781111302</v>
      </c>
      <c r="I54" s="146">
        <v>5523</v>
      </c>
      <c r="J54" s="147">
        <f t="shared" si="6"/>
        <v>2.9365645046329294</v>
      </c>
      <c r="K54" s="146">
        <v>7142</v>
      </c>
      <c r="L54" s="147">
        <f t="shared" si="5"/>
        <v>0.29313778743436547</v>
      </c>
      <c r="M54" s="147">
        <f>IFERROR(K54/C54-1,"-")</f>
        <v>0.70209723546234515</v>
      </c>
    </row>
    <row r="55" spans="1:14" x14ac:dyDescent="0.25">
      <c r="A55" s="1">
        <v>3</v>
      </c>
      <c r="B55" s="145" t="s">
        <v>149</v>
      </c>
      <c r="C55" s="146">
        <v>5816</v>
      </c>
      <c r="D55" s="147">
        <v>-0.18474908887019903</v>
      </c>
      <c r="E55" s="146">
        <v>1732</v>
      </c>
      <c r="F55" s="147">
        <f t="shared" si="6"/>
        <v>-0.70220082530949113</v>
      </c>
      <c r="G55" s="146">
        <v>2290</v>
      </c>
      <c r="H55" s="147">
        <f t="shared" si="6"/>
        <v>0.3221709006928406</v>
      </c>
      <c r="I55" s="146">
        <v>6055</v>
      </c>
      <c r="J55" s="147">
        <f t="shared" si="6"/>
        <v>1.6441048034934496</v>
      </c>
      <c r="K55" s="146">
        <v>8396</v>
      </c>
      <c r="L55" s="147">
        <f t="shared" si="5"/>
        <v>0.38662262592898422</v>
      </c>
      <c r="M55" s="147">
        <f t="shared" ref="M55:M63" si="7">IFERROR(K55/C55-1,"-")</f>
        <v>0.44360385144429171</v>
      </c>
    </row>
    <row r="56" spans="1:14" x14ac:dyDescent="0.25">
      <c r="A56" s="1">
        <v>4</v>
      </c>
      <c r="B56" s="145" t="s">
        <v>151</v>
      </c>
      <c r="C56" s="146">
        <v>8672</v>
      </c>
      <c r="D56" s="147">
        <v>0.29645686948721783</v>
      </c>
      <c r="E56" s="146">
        <v>0</v>
      </c>
      <c r="F56" s="147">
        <f t="shared" si="6"/>
        <v>-1</v>
      </c>
      <c r="G56" s="146">
        <v>2559</v>
      </c>
      <c r="H56" s="147" t="str">
        <f t="shared" si="6"/>
        <v>-</v>
      </c>
      <c r="I56" s="146">
        <v>9234</v>
      </c>
      <c r="J56" s="147">
        <f t="shared" si="6"/>
        <v>2.6084407971864008</v>
      </c>
      <c r="K56" s="146">
        <v>11032</v>
      </c>
      <c r="L56" s="147">
        <f t="shared" si="5"/>
        <v>0.19471518301927659</v>
      </c>
      <c r="M56" s="147">
        <f t="shared" si="7"/>
        <v>0.27214022140221394</v>
      </c>
    </row>
    <row r="57" spans="1:14" x14ac:dyDescent="0.25">
      <c r="A57" s="1">
        <v>5</v>
      </c>
      <c r="B57" s="145" t="s">
        <v>153</v>
      </c>
      <c r="C57" s="146">
        <v>8430</v>
      </c>
      <c r="D57" s="147">
        <v>2.1199273167777033E-2</v>
      </c>
      <c r="E57" s="146">
        <v>29</v>
      </c>
      <c r="F57" s="147">
        <f t="shared" si="6"/>
        <v>-0.99655990510083037</v>
      </c>
      <c r="G57" s="146">
        <v>5768</v>
      </c>
      <c r="H57" s="147">
        <f t="shared" si="6"/>
        <v>197.89655172413794</v>
      </c>
      <c r="I57" s="146">
        <v>10586</v>
      </c>
      <c r="J57" s="147">
        <f t="shared" si="6"/>
        <v>0.83529819694868235</v>
      </c>
      <c r="K57" s="146">
        <v>10154</v>
      </c>
      <c r="L57" s="147">
        <f t="shared" si="5"/>
        <v>-4.0808615152087668E-2</v>
      </c>
      <c r="M57" s="147">
        <f t="shared" si="7"/>
        <v>0.20450771055753258</v>
      </c>
    </row>
    <row r="58" spans="1:14" x14ac:dyDescent="0.25">
      <c r="A58" s="1">
        <v>6</v>
      </c>
      <c r="B58" s="145" t="s">
        <v>155</v>
      </c>
      <c r="C58" s="146">
        <v>12448</v>
      </c>
      <c r="D58" s="147">
        <v>0.26581248728899731</v>
      </c>
      <c r="E58" s="146">
        <v>193</v>
      </c>
      <c r="F58" s="147">
        <f t="shared" si="6"/>
        <v>-0.98449550128534702</v>
      </c>
      <c r="G58" s="146">
        <v>7777</v>
      </c>
      <c r="H58" s="147">
        <f t="shared" si="6"/>
        <v>39.295336787564764</v>
      </c>
      <c r="I58" s="146">
        <v>13339</v>
      </c>
      <c r="J58" s="147">
        <f t="shared" si="6"/>
        <v>0.71518580429471523</v>
      </c>
      <c r="K58" s="146">
        <v>12022</v>
      </c>
      <c r="L58" s="147">
        <f t="shared" si="5"/>
        <v>-9.8733038458655109E-2</v>
      </c>
      <c r="M58" s="147">
        <f t="shared" si="7"/>
        <v>-3.4222365038560465E-2</v>
      </c>
    </row>
    <row r="59" spans="1:14" x14ac:dyDescent="0.25">
      <c r="A59" s="1">
        <v>7</v>
      </c>
      <c r="B59" s="145" t="s">
        <v>157</v>
      </c>
      <c r="C59" s="146">
        <v>14932</v>
      </c>
      <c r="D59" s="147">
        <v>7.2932384853057419E-2</v>
      </c>
      <c r="E59" s="146">
        <v>6387</v>
      </c>
      <c r="F59" s="147">
        <f t="shared" si="6"/>
        <v>-0.57226091615322794</v>
      </c>
      <c r="G59" s="146">
        <v>16512</v>
      </c>
      <c r="H59" s="147">
        <f t="shared" si="6"/>
        <v>1.5852512916862378</v>
      </c>
      <c r="I59" s="146">
        <v>16400</v>
      </c>
      <c r="J59" s="147">
        <f t="shared" si="6"/>
        <v>-6.7829457364341206E-3</v>
      </c>
      <c r="K59" s="146">
        <v>15211</v>
      </c>
      <c r="L59" s="147">
        <f t="shared" si="5"/>
        <v>-7.2500000000000009E-2</v>
      </c>
      <c r="M59" s="147">
        <f t="shared" si="7"/>
        <v>1.8684703991427742E-2</v>
      </c>
    </row>
    <row r="60" spans="1:14" x14ac:dyDescent="0.25">
      <c r="A60" s="1">
        <v>8</v>
      </c>
      <c r="B60" s="145" t="s">
        <v>159</v>
      </c>
      <c r="C60" s="146">
        <v>19975</v>
      </c>
      <c r="D60" s="147">
        <v>7.623922413793105E-2</v>
      </c>
      <c r="E60" s="146">
        <v>16725</v>
      </c>
      <c r="F60" s="147">
        <f t="shared" si="6"/>
        <v>-0.16270337922403</v>
      </c>
      <c r="G60" s="146">
        <v>21618</v>
      </c>
      <c r="H60" s="147">
        <f t="shared" si="6"/>
        <v>0.29255605381165917</v>
      </c>
      <c r="I60" s="146">
        <v>19255</v>
      </c>
      <c r="J60" s="147">
        <f t="shared" si="6"/>
        <v>-0.10930705893237114</v>
      </c>
      <c r="K60" s="146">
        <v>17698</v>
      </c>
      <c r="L60" s="147">
        <f t="shared" si="5"/>
        <v>-8.0862113736691721E-2</v>
      </c>
      <c r="M60" s="147">
        <f t="shared" si="7"/>
        <v>-0.11399249061326655</v>
      </c>
    </row>
    <row r="61" spans="1:14" x14ac:dyDescent="0.25">
      <c r="A61" s="1">
        <v>9</v>
      </c>
      <c r="B61" s="145" t="s">
        <v>161</v>
      </c>
      <c r="C61" s="146">
        <v>11830</v>
      </c>
      <c r="D61" s="147">
        <v>0.25092524056254617</v>
      </c>
      <c r="E61" s="146">
        <v>9201</v>
      </c>
      <c r="F61" s="147">
        <f t="shared" si="6"/>
        <v>-0.22223161453930684</v>
      </c>
      <c r="G61" s="146">
        <v>13843</v>
      </c>
      <c r="H61" s="147">
        <f t="shared" si="6"/>
        <v>0.50451037930659703</v>
      </c>
      <c r="I61" s="146">
        <v>12857</v>
      </c>
      <c r="J61" s="147">
        <f t="shared" si="6"/>
        <v>-7.1227335115220725E-2</v>
      </c>
      <c r="K61" s="146">
        <v>12222</v>
      </c>
      <c r="L61" s="147">
        <f t="shared" si="5"/>
        <v>-4.9389437660418478E-2</v>
      </c>
      <c r="M61" s="147">
        <f t="shared" si="7"/>
        <v>3.3136094674556249E-2</v>
      </c>
    </row>
    <row r="62" spans="1:14" x14ac:dyDescent="0.25">
      <c r="A62" s="1">
        <v>10</v>
      </c>
      <c r="B62" s="145" t="s">
        <v>163</v>
      </c>
      <c r="C62" s="146">
        <v>7179</v>
      </c>
      <c r="D62" s="147">
        <v>-0.17273565337635399</v>
      </c>
      <c r="E62" s="146">
        <v>5452</v>
      </c>
      <c r="F62" s="147">
        <f t="shared" si="6"/>
        <v>-0.24056275247248915</v>
      </c>
      <c r="G62" s="146">
        <v>10518</v>
      </c>
      <c r="H62" s="147">
        <f t="shared" si="6"/>
        <v>0.9292002934702861</v>
      </c>
      <c r="I62" s="146">
        <v>11119</v>
      </c>
      <c r="J62" s="147">
        <f t="shared" si="6"/>
        <v>5.7140140711161802E-2</v>
      </c>
      <c r="K62" s="146">
        <v>9362</v>
      </c>
      <c r="L62" s="147">
        <f>IFERROR(K62/I62-1,"-")</f>
        <v>-0.15801780735677673</v>
      </c>
      <c r="M62" s="147">
        <f t="shared" si="7"/>
        <v>0.30408134837721135</v>
      </c>
    </row>
    <row r="63" spans="1:14" x14ac:dyDescent="0.25">
      <c r="A63" s="1">
        <v>11</v>
      </c>
      <c r="B63" s="145" t="s">
        <v>165</v>
      </c>
      <c r="C63" s="146">
        <v>6079</v>
      </c>
      <c r="D63" s="147">
        <v>0.15438663121914176</v>
      </c>
      <c r="E63" s="146">
        <v>1461</v>
      </c>
      <c r="F63" s="147">
        <f t="shared" si="6"/>
        <v>-0.7596644184898832</v>
      </c>
      <c r="G63" s="146">
        <v>6452</v>
      </c>
      <c r="H63" s="147">
        <f t="shared" si="6"/>
        <v>3.4161533196440796</v>
      </c>
      <c r="I63" s="146">
        <v>7576</v>
      </c>
      <c r="J63" s="147">
        <f t="shared" si="6"/>
        <v>0.17420954742715433</v>
      </c>
      <c r="K63" s="146">
        <v>8257</v>
      </c>
      <c r="L63" s="147">
        <f>IFERROR(K63/I63-1,"-")</f>
        <v>8.9889123548046568E-2</v>
      </c>
      <c r="M63" s="147">
        <f t="shared" si="7"/>
        <v>0.35828261227175529</v>
      </c>
    </row>
    <row r="64" spans="1:14" x14ac:dyDescent="0.25">
      <c r="A64" s="1">
        <v>12</v>
      </c>
      <c r="B64" s="145" t="s">
        <v>167</v>
      </c>
      <c r="C64" s="146">
        <v>6453</v>
      </c>
      <c r="D64" s="147">
        <v>7.2996341868972303E-2</v>
      </c>
      <c r="E64" s="146">
        <v>2632</v>
      </c>
      <c r="F64" s="147">
        <f t="shared" si="6"/>
        <v>-0.59212769254610254</v>
      </c>
      <c r="G64" s="146">
        <v>8754</v>
      </c>
      <c r="H64" s="147">
        <f t="shared" si="6"/>
        <v>2.3259878419452886</v>
      </c>
      <c r="I64" s="146">
        <v>9074</v>
      </c>
      <c r="J64" s="147">
        <f t="shared" si="6"/>
        <v>3.6554717843271689E-2</v>
      </c>
      <c r="K64" s="146"/>
      <c r="L64" s="147"/>
      <c r="M64" s="147"/>
    </row>
    <row r="65" spans="1:14" ht="15.75" x14ac:dyDescent="0.25">
      <c r="B65" s="148" t="s">
        <v>127</v>
      </c>
      <c r="C65" s="149">
        <v>110533</v>
      </c>
      <c r="D65" s="150">
        <v>8.7110035799992103E-2</v>
      </c>
      <c r="E65" s="149">
        <v>54709</v>
      </c>
      <c r="F65" s="150">
        <f t="shared" si="6"/>
        <v>-0.5050437425927099</v>
      </c>
      <c r="G65" s="149">
        <v>99127</v>
      </c>
      <c r="H65" s="150">
        <f t="shared" si="6"/>
        <v>0.81189566616096065</v>
      </c>
      <c r="I65" s="149">
        <v>126398</v>
      </c>
      <c r="J65" s="150">
        <f t="shared" si="6"/>
        <v>0.27511172536241379</v>
      </c>
      <c r="K65" s="149">
        <v>119109</v>
      </c>
      <c r="L65" s="150">
        <v>1.5214278408509863E-2</v>
      </c>
      <c r="M65" s="150">
        <v>0.14439853958493476</v>
      </c>
    </row>
    <row r="66" spans="1:14" ht="6" customHeight="1" x14ac:dyDescent="0.25"/>
    <row r="67" spans="1:14" x14ac:dyDescent="0.25">
      <c r="B67" s="49" t="s">
        <v>331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5" t="s">
        <v>334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7" t="s">
        <v>99</v>
      </c>
      <c r="D72" s="328"/>
      <c r="E72" s="328"/>
      <c r="F72" s="328"/>
      <c r="G72" s="328"/>
      <c r="H72" s="328"/>
      <c r="I72" s="328"/>
      <c r="J72" s="328"/>
      <c r="K72" s="328"/>
      <c r="L72" s="328"/>
      <c r="M72" s="329"/>
    </row>
    <row r="73" spans="1:14" ht="22.5" thickTop="1" thickBot="1" x14ac:dyDescent="0.3">
      <c r="B73" s="13"/>
      <c r="C73" s="334">
        <f>2019</f>
        <v>2019</v>
      </c>
      <c r="D73" s="333"/>
      <c r="E73" s="330">
        <v>2020</v>
      </c>
      <c r="F73" s="333"/>
      <c r="G73" s="330">
        <v>2021</v>
      </c>
      <c r="H73" s="333"/>
      <c r="I73" s="330">
        <v>2022</v>
      </c>
      <c r="J73" s="333"/>
      <c r="K73" s="330">
        <v>2023</v>
      </c>
      <c r="L73" s="331"/>
      <c r="M73" s="332"/>
    </row>
    <row r="74" spans="1:14" ht="16.5" thickTop="1" thickBot="1" x14ac:dyDescent="0.3">
      <c r="B74" s="16"/>
      <c r="C74" s="141" t="s">
        <v>141</v>
      </c>
      <c r="D74" s="142" t="str">
        <f>CONCATENATE("var ",RIGHT(2019,2),"/",RIGHT(2018,2))</f>
        <v>var 19/18</v>
      </c>
      <c r="E74" s="143" t="s">
        <v>141</v>
      </c>
      <c r="F74" s="142" t="str">
        <f>CONCATENATE("var ",RIGHT(E73,2),"/",RIGHT(E73-1,2))</f>
        <v>var 20/19</v>
      </c>
      <c r="G74" s="143" t="s">
        <v>141</v>
      </c>
      <c r="H74" s="142" t="str">
        <f>CONCATENATE("var ",RIGHT(G73,2),"/",RIGHT(G73-1,2))</f>
        <v>var 21/20</v>
      </c>
      <c r="I74" s="143" t="s">
        <v>141</v>
      </c>
      <c r="J74" s="142" t="str">
        <f>CONCATENATE("var ",RIGHT(I73,2),"/",RIGHT(I73-1,2))</f>
        <v>var 22/21</v>
      </c>
      <c r="K74" s="143" t="s">
        <v>141</v>
      </c>
      <c r="L74" s="142" t="str">
        <f>CONCATENATE("var ",RIGHT(K73,2),"/",RIGHT(K73-1,2))</f>
        <v>var 23/22</v>
      </c>
      <c r="M74" s="142" t="str">
        <f>CONCATENATE("var ",RIGHT(K73,2),"/",RIGHT(2019,2))</f>
        <v>var 23/19</v>
      </c>
    </row>
    <row r="75" spans="1:14" x14ac:dyDescent="0.25">
      <c r="A75" s="1">
        <v>1</v>
      </c>
      <c r="B75" s="145" t="s">
        <v>145</v>
      </c>
      <c r="C75" s="146">
        <v>3239</v>
      </c>
      <c r="D75" s="147">
        <v>-0.27164380481223294</v>
      </c>
      <c r="E75" s="146">
        <v>3175</v>
      </c>
      <c r="F75" s="147">
        <f>IFERROR(E75/C75-1,"-")</f>
        <v>-1.9759184933621499E-2</v>
      </c>
      <c r="G75" s="146">
        <v>1544</v>
      </c>
      <c r="H75" s="147">
        <f>IFERROR(G75/E75-1,"-")</f>
        <v>-0.51370078740157488</v>
      </c>
      <c r="I75" s="146">
        <v>3571</v>
      </c>
      <c r="J75" s="147">
        <f>IFERROR(I75/G75-1,"-")</f>
        <v>1.312823834196891</v>
      </c>
      <c r="K75" s="146">
        <v>5539</v>
      </c>
      <c r="L75" s="147">
        <f t="shared" ref="L75:L83" si="8">IFERROR(K75/I75-1,"-")</f>
        <v>0.55110613273592834</v>
      </c>
      <c r="M75" s="147">
        <f>K75/C75-1</f>
        <v>0.71009570855202231</v>
      </c>
    </row>
    <row r="76" spans="1:14" x14ac:dyDescent="0.25">
      <c r="A76" s="1">
        <v>2</v>
      </c>
      <c r="B76" s="145" t="s">
        <v>147</v>
      </c>
      <c r="C76" s="146">
        <v>3588</v>
      </c>
      <c r="D76" s="147">
        <v>-0.27559055118110232</v>
      </c>
      <c r="E76" s="146">
        <v>4996</v>
      </c>
      <c r="F76" s="147">
        <f t="shared" ref="F76:J87" si="9">IFERROR(E76/C76-1,"-")</f>
        <v>0.39241917502787071</v>
      </c>
      <c r="G76" s="146">
        <v>1435</v>
      </c>
      <c r="H76" s="147">
        <f t="shared" si="9"/>
        <v>-0.71277021617293834</v>
      </c>
      <c r="I76" s="146">
        <v>5417</v>
      </c>
      <c r="J76" s="147">
        <f t="shared" si="9"/>
        <v>2.7749128919860628</v>
      </c>
      <c r="K76" s="146">
        <v>4252</v>
      </c>
      <c r="L76" s="147">
        <f t="shared" si="8"/>
        <v>-0.21506368838840684</v>
      </c>
      <c r="M76" s="147">
        <f>IFERROR(K76/C76-1,"-")</f>
        <v>0.18506131549609806</v>
      </c>
    </row>
    <row r="77" spans="1:14" x14ac:dyDescent="0.25">
      <c r="A77" s="1">
        <v>3</v>
      </c>
      <c r="B77" s="145" t="s">
        <v>149</v>
      </c>
      <c r="C77" s="146">
        <v>5380</v>
      </c>
      <c r="D77" s="147">
        <v>-0.43975840883057382</v>
      </c>
      <c r="E77" s="146">
        <v>936</v>
      </c>
      <c r="F77" s="147">
        <f t="shared" si="9"/>
        <v>-0.82602230483271377</v>
      </c>
      <c r="G77" s="146">
        <v>2794</v>
      </c>
      <c r="H77" s="147">
        <f t="shared" si="9"/>
        <v>1.9850427350427351</v>
      </c>
      <c r="I77" s="146">
        <v>5587</v>
      </c>
      <c r="J77" s="147">
        <f t="shared" si="9"/>
        <v>0.99964209019327122</v>
      </c>
      <c r="K77" s="146">
        <v>6180</v>
      </c>
      <c r="L77" s="147">
        <f t="shared" si="8"/>
        <v>0.10613925183461603</v>
      </c>
      <c r="M77" s="147">
        <f t="shared" ref="M77:M85" si="10">IFERROR(K77/C77-1,"-")</f>
        <v>0.14869888475836435</v>
      </c>
    </row>
    <row r="78" spans="1:14" x14ac:dyDescent="0.25">
      <c r="A78" s="1">
        <v>4</v>
      </c>
      <c r="B78" s="145" t="s">
        <v>151</v>
      </c>
      <c r="C78" s="146">
        <v>11913</v>
      </c>
      <c r="D78" s="147">
        <v>0.52613374327440421</v>
      </c>
      <c r="E78" s="146">
        <v>0</v>
      </c>
      <c r="F78" s="147">
        <f t="shared" si="9"/>
        <v>-1</v>
      </c>
      <c r="G78" s="146">
        <v>3070</v>
      </c>
      <c r="H78" s="147" t="str">
        <f t="shared" si="9"/>
        <v>-</v>
      </c>
      <c r="I78" s="146">
        <v>12213</v>
      </c>
      <c r="J78" s="147">
        <f t="shared" si="9"/>
        <v>2.9781758957654723</v>
      </c>
      <c r="K78" s="146">
        <v>14841</v>
      </c>
      <c r="L78" s="147">
        <f t="shared" si="8"/>
        <v>0.21518054532055997</v>
      </c>
      <c r="M78" s="147">
        <f t="shared" si="10"/>
        <v>0.24578191891211287</v>
      </c>
    </row>
    <row r="79" spans="1:14" x14ac:dyDescent="0.25">
      <c r="A79" s="1">
        <v>5</v>
      </c>
      <c r="B79" s="145" t="s">
        <v>153</v>
      </c>
      <c r="C79" s="146">
        <v>9611</v>
      </c>
      <c r="D79" s="147">
        <v>0.56352692370261925</v>
      </c>
      <c r="E79" s="146">
        <v>0</v>
      </c>
      <c r="F79" s="147">
        <f t="shared" si="9"/>
        <v>-1</v>
      </c>
      <c r="G79" s="146">
        <v>5792</v>
      </c>
      <c r="H79" s="147" t="str">
        <f t="shared" si="9"/>
        <v>-</v>
      </c>
      <c r="I79" s="146">
        <v>12226</v>
      </c>
      <c r="J79" s="147">
        <f t="shared" si="9"/>
        <v>1.110842541436464</v>
      </c>
      <c r="K79" s="146">
        <v>8911</v>
      </c>
      <c r="L79" s="147">
        <f t="shared" si="8"/>
        <v>-0.27114346474725992</v>
      </c>
      <c r="M79" s="147">
        <f t="shared" si="10"/>
        <v>-7.2833211944646759E-2</v>
      </c>
    </row>
    <row r="80" spans="1:14" x14ac:dyDescent="0.25">
      <c r="A80" s="1">
        <v>6</v>
      </c>
      <c r="B80" s="145" t="s">
        <v>155</v>
      </c>
      <c r="C80" s="146">
        <v>12335</v>
      </c>
      <c r="D80" s="147">
        <v>0.13833517903285353</v>
      </c>
      <c r="E80" s="146">
        <v>309</v>
      </c>
      <c r="F80" s="147">
        <f t="shared" si="9"/>
        <v>-0.97494933117146332</v>
      </c>
      <c r="G80" s="146">
        <v>7528</v>
      </c>
      <c r="H80" s="147">
        <f t="shared" si="9"/>
        <v>23.362459546925567</v>
      </c>
      <c r="I80" s="146">
        <v>13221</v>
      </c>
      <c r="J80" s="147">
        <f t="shared" si="9"/>
        <v>0.75624335812964927</v>
      </c>
      <c r="K80" s="146">
        <v>11731</v>
      </c>
      <c r="L80" s="147">
        <f t="shared" si="8"/>
        <v>-0.11269949323046669</v>
      </c>
      <c r="M80" s="147">
        <f t="shared" si="10"/>
        <v>-4.8966355897851588E-2</v>
      </c>
    </row>
    <row r="81" spans="1:14" x14ac:dyDescent="0.25">
      <c r="A81" s="1">
        <v>7</v>
      </c>
      <c r="B81" s="145" t="s">
        <v>157</v>
      </c>
      <c r="C81" s="146">
        <v>13869</v>
      </c>
      <c r="D81" s="147">
        <v>0.17923645948473776</v>
      </c>
      <c r="E81" s="146">
        <v>5591</v>
      </c>
      <c r="F81" s="147">
        <f t="shared" si="9"/>
        <v>-0.596870718869421</v>
      </c>
      <c r="G81" s="146">
        <v>17098</v>
      </c>
      <c r="H81" s="147">
        <f t="shared" si="9"/>
        <v>2.0581291361116079</v>
      </c>
      <c r="I81" s="146">
        <v>15126</v>
      </c>
      <c r="J81" s="147">
        <f t="shared" si="9"/>
        <v>-0.11533512691542869</v>
      </c>
      <c r="K81" s="146">
        <v>16195</v>
      </c>
      <c r="L81" s="147">
        <f t="shared" si="8"/>
        <v>7.0673013354489056E-2</v>
      </c>
      <c r="M81" s="147">
        <f t="shared" si="10"/>
        <v>0.16771216381858811</v>
      </c>
    </row>
    <row r="82" spans="1:14" x14ac:dyDescent="0.25">
      <c r="A82" s="1">
        <v>8</v>
      </c>
      <c r="B82" s="145" t="s">
        <v>159</v>
      </c>
      <c r="C82" s="146">
        <v>25623</v>
      </c>
      <c r="D82" s="147">
        <v>0.38383020090732334</v>
      </c>
      <c r="E82" s="146">
        <v>14450</v>
      </c>
      <c r="F82" s="147">
        <f t="shared" si="9"/>
        <v>-0.43605354564258669</v>
      </c>
      <c r="G82" s="146">
        <v>25069</v>
      </c>
      <c r="H82" s="147">
        <f t="shared" si="9"/>
        <v>0.7348788927335641</v>
      </c>
      <c r="I82" s="146">
        <v>27673</v>
      </c>
      <c r="J82" s="147">
        <f t="shared" si="9"/>
        <v>0.10387330966532371</v>
      </c>
      <c r="K82" s="146">
        <v>23155</v>
      </c>
      <c r="L82" s="147">
        <f t="shared" si="8"/>
        <v>-0.16326383117117771</v>
      </c>
      <c r="M82" s="147">
        <f t="shared" si="10"/>
        <v>-9.6319712758068943E-2</v>
      </c>
    </row>
    <row r="83" spans="1:14" x14ac:dyDescent="0.25">
      <c r="A83" s="1">
        <v>9</v>
      </c>
      <c r="B83" s="145" t="s">
        <v>161</v>
      </c>
      <c r="C83" s="146">
        <v>12722</v>
      </c>
      <c r="D83" s="147">
        <v>-0.10885402073409922</v>
      </c>
      <c r="E83" s="146">
        <v>8459</v>
      </c>
      <c r="F83" s="147">
        <f t="shared" si="9"/>
        <v>-0.33508882251218364</v>
      </c>
      <c r="G83" s="146">
        <v>16060</v>
      </c>
      <c r="H83" s="147">
        <f t="shared" si="9"/>
        <v>0.89856957087126132</v>
      </c>
      <c r="I83" s="146">
        <v>17213</v>
      </c>
      <c r="J83" s="147">
        <f t="shared" si="9"/>
        <v>7.1793275217932662E-2</v>
      </c>
      <c r="K83" s="146">
        <v>14990</v>
      </c>
      <c r="L83" s="147">
        <f t="shared" si="8"/>
        <v>-0.12914657526288276</v>
      </c>
      <c r="M83" s="147">
        <f t="shared" si="10"/>
        <v>0.17827385631190062</v>
      </c>
    </row>
    <row r="84" spans="1:14" x14ac:dyDescent="0.25">
      <c r="A84" s="1">
        <v>10</v>
      </c>
      <c r="B84" s="145" t="s">
        <v>163</v>
      </c>
      <c r="C84" s="146">
        <v>8284</v>
      </c>
      <c r="D84" s="147">
        <v>-1.6735905044510391E-2</v>
      </c>
      <c r="E84" s="146">
        <v>6976</v>
      </c>
      <c r="F84" s="147">
        <f t="shared" si="9"/>
        <v>-0.15789473684210531</v>
      </c>
      <c r="G84" s="146">
        <v>11743</v>
      </c>
      <c r="H84" s="147">
        <f t="shared" si="9"/>
        <v>0.68334288990825698</v>
      </c>
      <c r="I84" s="146">
        <v>10539</v>
      </c>
      <c r="J84" s="147">
        <f t="shared" si="9"/>
        <v>-0.10252916631184539</v>
      </c>
      <c r="K84" s="146">
        <v>10265</v>
      </c>
      <c r="L84" s="147">
        <f>IFERROR(K84/I84-1,"-")</f>
        <v>-2.5998671600721113E-2</v>
      </c>
      <c r="M84" s="147">
        <f t="shared" si="10"/>
        <v>0.23913568324480927</v>
      </c>
    </row>
    <row r="85" spans="1:14" x14ac:dyDescent="0.25">
      <c r="A85" s="1">
        <v>11</v>
      </c>
      <c r="B85" s="145" t="s">
        <v>165</v>
      </c>
      <c r="C85" s="146">
        <v>6904</v>
      </c>
      <c r="D85" s="147">
        <v>0.33488012374323284</v>
      </c>
      <c r="E85" s="146">
        <v>2662</v>
      </c>
      <c r="F85" s="147">
        <f t="shared" si="9"/>
        <v>-0.61442641946697574</v>
      </c>
      <c r="G85" s="146">
        <v>3843</v>
      </c>
      <c r="H85" s="147">
        <f t="shared" si="9"/>
        <v>0.44365138993238173</v>
      </c>
      <c r="I85" s="146">
        <v>7086</v>
      </c>
      <c r="J85" s="147">
        <f t="shared" si="9"/>
        <v>0.84387197501951605</v>
      </c>
      <c r="K85" s="146">
        <v>6533</v>
      </c>
      <c r="L85" s="147">
        <f>IFERROR(K85/I85-1,"-")</f>
        <v>-7.804120801580583E-2</v>
      </c>
      <c r="M85" s="147">
        <f t="shared" si="10"/>
        <v>-5.3736964078794913E-2</v>
      </c>
    </row>
    <row r="86" spans="1:14" x14ac:dyDescent="0.25">
      <c r="A86" s="1">
        <v>12</v>
      </c>
      <c r="B86" s="145" t="s">
        <v>167</v>
      </c>
      <c r="C86" s="146">
        <v>5354</v>
      </c>
      <c r="D86" s="147">
        <v>4.7339593114241074E-2</v>
      </c>
      <c r="E86" s="146">
        <v>2756</v>
      </c>
      <c r="F86" s="147">
        <f t="shared" si="9"/>
        <v>-0.48524467687710127</v>
      </c>
      <c r="G86" s="146">
        <v>6808</v>
      </c>
      <c r="H86" s="147">
        <f t="shared" si="9"/>
        <v>1.4702467343976777</v>
      </c>
      <c r="I86" s="146">
        <v>6163</v>
      </c>
      <c r="J86" s="147">
        <f t="shared" si="9"/>
        <v>-9.4741480611045814E-2</v>
      </c>
      <c r="K86" s="146"/>
      <c r="L86" s="147"/>
      <c r="M86" s="147"/>
    </row>
    <row r="87" spans="1:14" ht="15.75" x14ac:dyDescent="0.25">
      <c r="B87" s="148" t="s">
        <v>127</v>
      </c>
      <c r="C87" s="149">
        <v>118822</v>
      </c>
      <c r="D87" s="150">
        <v>0.10992583182319193</v>
      </c>
      <c r="E87" s="149">
        <v>50311</v>
      </c>
      <c r="F87" s="150">
        <f t="shared" si="9"/>
        <v>-0.57658514416522189</v>
      </c>
      <c r="G87" s="149">
        <v>102784</v>
      </c>
      <c r="H87" s="150">
        <f t="shared" si="9"/>
        <v>1.0429727097453836</v>
      </c>
      <c r="I87" s="149">
        <v>136035</v>
      </c>
      <c r="J87" s="150">
        <f t="shared" si="9"/>
        <v>0.32350365815691151</v>
      </c>
      <c r="K87" s="149">
        <v>122592</v>
      </c>
      <c r="L87" s="150">
        <v>-5.6055192805223641E-2</v>
      </c>
      <c r="M87" s="150">
        <v>8.0410335953749135E-2</v>
      </c>
    </row>
    <row r="88" spans="1:14" ht="6" customHeight="1" x14ac:dyDescent="0.25"/>
    <row r="89" spans="1:14" x14ac:dyDescent="0.25">
      <c r="B89" s="49" t="s">
        <v>331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15" t="s">
        <v>335</v>
      </c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53" t="s">
        <v>183</v>
      </c>
      <c r="C94" s="327" t="s">
        <v>184</v>
      </c>
      <c r="D94" s="328"/>
      <c r="E94" s="328"/>
      <c r="F94" s="328"/>
      <c r="G94" s="328"/>
      <c r="H94" s="328"/>
      <c r="I94" s="328"/>
      <c r="J94" s="328"/>
      <c r="K94" s="328"/>
      <c r="L94" s="328"/>
      <c r="M94" s="329"/>
    </row>
    <row r="95" spans="1:14" ht="22.5" thickTop="1" thickBot="1" x14ac:dyDescent="0.3">
      <c r="B95" s="13"/>
      <c r="C95" s="334">
        <f>2019</f>
        <v>2019</v>
      </c>
      <c r="D95" s="333"/>
      <c r="E95" s="330">
        <v>2020</v>
      </c>
      <c r="F95" s="333"/>
      <c r="G95" s="330">
        <v>2021</v>
      </c>
      <c r="H95" s="333"/>
      <c r="I95" s="330">
        <v>2022</v>
      </c>
      <c r="J95" s="333"/>
      <c r="K95" s="330">
        <v>2023</v>
      </c>
      <c r="L95" s="331"/>
      <c r="M95" s="332"/>
    </row>
    <row r="96" spans="1:14" ht="16.5" thickTop="1" thickBot="1" x14ac:dyDescent="0.3">
      <c r="B96" s="16"/>
      <c r="C96" s="141" t="s">
        <v>141</v>
      </c>
      <c r="D96" s="142" t="str">
        <f>CONCATENATE("var ",RIGHT(2019,2),"/",RIGHT(2018,2))</f>
        <v>var 19/18</v>
      </c>
      <c r="E96" s="143" t="s">
        <v>141</v>
      </c>
      <c r="F96" s="142" t="str">
        <f>CONCATENATE("var ",RIGHT(E95,2),"/",RIGHT(E95-1,2))</f>
        <v>var 20/19</v>
      </c>
      <c r="G96" s="143" t="s">
        <v>141</v>
      </c>
      <c r="H96" s="142" t="str">
        <f>CONCATENATE("var ",RIGHT(G95,2),"/",RIGHT(G95-1,2))</f>
        <v>var 21/20</v>
      </c>
      <c r="I96" s="143" t="s">
        <v>141</v>
      </c>
      <c r="J96" s="142" t="str">
        <f>CONCATENATE("var ",RIGHT(I95,2),"/",RIGHT(I95-1,2))</f>
        <v>var 22/21</v>
      </c>
      <c r="K96" s="143" t="s">
        <v>141</v>
      </c>
      <c r="L96" s="142" t="str">
        <f>CONCATENATE("var ",RIGHT(K95,2),"/",RIGHT(K95-1,2))</f>
        <v>var 23/22</v>
      </c>
      <c r="M96" s="142" t="str">
        <f>CONCATENATE("var ",RIGHT(K95,2),"/",RIGHT(2019,2))</f>
        <v>var 23/19</v>
      </c>
    </row>
    <row r="97" spans="2:13" x14ac:dyDescent="0.25">
      <c r="B97" s="145" t="s">
        <v>145</v>
      </c>
      <c r="C97" s="146">
        <v>122334</v>
      </c>
      <c r="D97" s="147">
        <v>-8.076914406798763E-2</v>
      </c>
      <c r="E97" s="146">
        <v>111211</v>
      </c>
      <c r="F97" s="147">
        <f t="shared" ref="F97:J109" si="11">IFERROR(E97/C97-1,"-")</f>
        <v>-9.0923210227737195E-2</v>
      </c>
      <c r="G97" s="146">
        <v>14076</v>
      </c>
      <c r="H97" s="147">
        <f t="shared" si="11"/>
        <v>-0.87342978662182702</v>
      </c>
      <c r="I97" s="146">
        <v>80995</v>
      </c>
      <c r="J97" s="147">
        <f t="shared" si="11"/>
        <v>4.7541204887752206</v>
      </c>
      <c r="K97" s="146">
        <v>126118</v>
      </c>
      <c r="L97" s="147">
        <f t="shared" ref="L97:L105" si="12">IFERROR(K97/I97-1,"-")</f>
        <v>0.55710846348540044</v>
      </c>
      <c r="M97" s="147">
        <f>K97/C97-1</f>
        <v>3.0931711543806362E-2</v>
      </c>
    </row>
    <row r="98" spans="2:13" x14ac:dyDescent="0.25">
      <c r="B98" s="145" t="s">
        <v>147</v>
      </c>
      <c r="C98" s="146">
        <v>117986</v>
      </c>
      <c r="D98" s="147">
        <v>-0.13793884484711216</v>
      </c>
      <c r="E98" s="146">
        <v>135321</v>
      </c>
      <c r="F98" s="147">
        <f t="shared" si="11"/>
        <v>0.14692421134710898</v>
      </c>
      <c r="G98" s="146">
        <v>9757</v>
      </c>
      <c r="H98" s="147">
        <f t="shared" si="11"/>
        <v>-0.92789736995736061</v>
      </c>
      <c r="I98" s="146">
        <v>119623</v>
      </c>
      <c r="J98" s="147">
        <f t="shared" si="11"/>
        <v>11.260223429332786</v>
      </c>
      <c r="K98" s="146">
        <v>136659</v>
      </c>
      <c r="L98" s="147">
        <f t="shared" si="12"/>
        <v>0.14241408424801261</v>
      </c>
      <c r="M98" s="147">
        <f>IFERROR(K98/C98-1,"-")</f>
        <v>0.15826453986066147</v>
      </c>
    </row>
    <row r="99" spans="2:13" x14ac:dyDescent="0.25">
      <c r="B99" s="145" t="s">
        <v>149</v>
      </c>
      <c r="C99" s="146">
        <v>142052</v>
      </c>
      <c r="D99" s="147">
        <v>-0.12974330699013659</v>
      </c>
      <c r="E99" s="146">
        <v>58990</v>
      </c>
      <c r="F99" s="147">
        <f t="shared" si="11"/>
        <v>-0.58472953566299668</v>
      </c>
      <c r="G99" s="146">
        <v>15546</v>
      </c>
      <c r="H99" s="147">
        <f t="shared" si="11"/>
        <v>-0.73646380742498729</v>
      </c>
      <c r="I99" s="146">
        <v>134857</v>
      </c>
      <c r="J99" s="147">
        <f t="shared" si="11"/>
        <v>7.6747073202109863</v>
      </c>
      <c r="K99" s="146">
        <v>149257</v>
      </c>
      <c r="L99" s="147">
        <f t="shared" si="12"/>
        <v>0.10677977413111672</v>
      </c>
      <c r="M99" s="147">
        <f t="shared" ref="M99:M107" si="13">IFERROR(K99/C99-1,"-")</f>
        <v>5.0720862782642984E-2</v>
      </c>
    </row>
    <row r="100" spans="2:13" x14ac:dyDescent="0.25">
      <c r="B100" s="145" t="s">
        <v>151</v>
      </c>
      <c r="C100" s="146">
        <v>135974</v>
      </c>
      <c r="D100" s="147">
        <v>-2.6106761973656911E-2</v>
      </c>
      <c r="E100" s="146">
        <v>0</v>
      </c>
      <c r="F100" s="147">
        <f t="shared" si="11"/>
        <v>-1</v>
      </c>
      <c r="G100" s="146">
        <v>18128</v>
      </c>
      <c r="H100" s="147" t="str">
        <f t="shared" si="11"/>
        <v>-</v>
      </c>
      <c r="I100" s="146">
        <v>139624</v>
      </c>
      <c r="J100" s="147">
        <f t="shared" si="11"/>
        <v>6.7021182700794348</v>
      </c>
      <c r="K100" s="146">
        <v>142738</v>
      </c>
      <c r="L100" s="147">
        <f t="shared" si="12"/>
        <v>2.2302755973185207E-2</v>
      </c>
      <c r="M100" s="147">
        <f t="shared" si="13"/>
        <v>4.9744804153735167E-2</v>
      </c>
    </row>
    <row r="101" spans="2:13" x14ac:dyDescent="0.25">
      <c r="B101" s="145" t="s">
        <v>153</v>
      </c>
      <c r="C101" s="146">
        <v>111655</v>
      </c>
      <c r="D101" s="147">
        <v>-0.13006723854490487</v>
      </c>
      <c r="E101" s="146">
        <v>13</v>
      </c>
      <c r="F101" s="147">
        <f t="shared" si="11"/>
        <v>-0.9998835699252161</v>
      </c>
      <c r="G101" s="146">
        <v>31616</v>
      </c>
      <c r="H101" s="147">
        <f t="shared" si="11"/>
        <v>2431</v>
      </c>
      <c r="I101" s="146">
        <v>113604</v>
      </c>
      <c r="J101" s="147">
        <f t="shared" si="11"/>
        <v>2.5932439271255059</v>
      </c>
      <c r="K101" s="146">
        <v>122687</v>
      </c>
      <c r="L101" s="147">
        <f t="shared" si="12"/>
        <v>7.995317066300478E-2</v>
      </c>
      <c r="M101" s="147">
        <f t="shared" si="13"/>
        <v>9.8804352693564912E-2</v>
      </c>
    </row>
    <row r="102" spans="2:13" x14ac:dyDescent="0.25">
      <c r="B102" s="145" t="s">
        <v>155</v>
      </c>
      <c r="C102" s="146">
        <v>122610</v>
      </c>
      <c r="D102" s="147">
        <v>-0.12837319077544285</v>
      </c>
      <c r="E102" s="146">
        <v>61</v>
      </c>
      <c r="F102" s="147">
        <f t="shared" si="11"/>
        <v>-0.99950248756218907</v>
      </c>
      <c r="G102" s="146">
        <v>40056</v>
      </c>
      <c r="H102" s="147">
        <f t="shared" si="11"/>
        <v>655.65573770491801</v>
      </c>
      <c r="I102" s="146">
        <v>120413</v>
      </c>
      <c r="J102" s="147">
        <f t="shared" si="11"/>
        <v>2.0061164369882163</v>
      </c>
      <c r="K102" s="146">
        <v>133162</v>
      </c>
      <c r="L102" s="147">
        <f t="shared" si="12"/>
        <v>0.10587727238753297</v>
      </c>
      <c r="M102" s="147">
        <f t="shared" si="13"/>
        <v>8.6061495799690135E-2</v>
      </c>
    </row>
    <row r="103" spans="2:13" x14ac:dyDescent="0.25">
      <c r="B103" s="145" t="s">
        <v>157</v>
      </c>
      <c r="C103" s="146">
        <v>131578</v>
      </c>
      <c r="D103" s="147">
        <v>-0.14622941458920025</v>
      </c>
      <c r="E103" s="146">
        <v>33572</v>
      </c>
      <c r="F103" s="147">
        <f t="shared" si="11"/>
        <v>-0.74485096292693309</v>
      </c>
      <c r="G103" s="146">
        <v>76243</v>
      </c>
      <c r="H103" s="147">
        <f t="shared" si="11"/>
        <v>1.27102942928631</v>
      </c>
      <c r="I103" s="146">
        <v>144683</v>
      </c>
      <c r="J103" s="147">
        <f t="shared" si="11"/>
        <v>0.89765617827210376</v>
      </c>
      <c r="K103" s="146">
        <v>143036</v>
      </c>
      <c r="L103" s="147">
        <f t="shared" si="12"/>
        <v>-1.138350739202254E-2</v>
      </c>
      <c r="M103" s="147">
        <f t="shared" si="13"/>
        <v>8.7081426986274302E-2</v>
      </c>
    </row>
    <row r="104" spans="2:13" x14ac:dyDescent="0.25">
      <c r="B104" s="145" t="s">
        <v>159</v>
      </c>
      <c r="C104" s="146">
        <v>131792</v>
      </c>
      <c r="D104" s="147">
        <v>-0.11291799041516337</v>
      </c>
      <c r="E104" s="146">
        <v>45150</v>
      </c>
      <c r="F104" s="147">
        <f t="shared" si="11"/>
        <v>-0.65741471409493746</v>
      </c>
      <c r="G104" s="146">
        <v>98518</v>
      </c>
      <c r="H104" s="147">
        <f t="shared" si="11"/>
        <v>1.1820155038759692</v>
      </c>
      <c r="I104" s="146">
        <v>152580</v>
      </c>
      <c r="J104" s="147">
        <f t="shared" si="11"/>
        <v>0.54875251223126731</v>
      </c>
      <c r="K104" s="146">
        <v>146183</v>
      </c>
      <c r="L104" s="147">
        <f t="shared" si="12"/>
        <v>-4.1925547253899631E-2</v>
      </c>
      <c r="M104" s="147">
        <f t="shared" si="13"/>
        <v>0.10919479179312863</v>
      </c>
    </row>
    <row r="105" spans="2:13" x14ac:dyDescent="0.25">
      <c r="B105" s="145" t="s">
        <v>161</v>
      </c>
      <c r="C105" s="146">
        <v>123139</v>
      </c>
      <c r="D105" s="147">
        <v>-0.13772434124377653</v>
      </c>
      <c r="E105" s="146">
        <v>10771</v>
      </c>
      <c r="F105" s="147">
        <f t="shared" si="11"/>
        <v>-0.91252974281096977</v>
      </c>
      <c r="G105" s="146">
        <v>91630</v>
      </c>
      <c r="H105" s="147">
        <f t="shared" si="11"/>
        <v>7.5071024046049573</v>
      </c>
      <c r="I105" s="146">
        <v>133288</v>
      </c>
      <c r="J105" s="147">
        <f t="shared" si="11"/>
        <v>0.4546327621957873</v>
      </c>
      <c r="K105" s="146">
        <v>135026</v>
      </c>
      <c r="L105" s="147">
        <f t="shared" si="12"/>
        <v>1.3039433407358469E-2</v>
      </c>
      <c r="M105" s="147">
        <f t="shared" si="13"/>
        <v>9.6533186074273747E-2</v>
      </c>
    </row>
    <row r="106" spans="2:13" x14ac:dyDescent="0.25">
      <c r="B106" s="145" t="s">
        <v>163</v>
      </c>
      <c r="C106" s="146">
        <v>142380</v>
      </c>
      <c r="D106" s="147">
        <v>-9.6590800936530385E-2</v>
      </c>
      <c r="E106" s="146">
        <v>13718</v>
      </c>
      <c r="F106" s="147">
        <f t="shared" si="11"/>
        <v>-0.9036521983424638</v>
      </c>
      <c r="G106" s="146">
        <v>136767</v>
      </c>
      <c r="H106" s="147">
        <f t="shared" si="11"/>
        <v>8.9698935704913261</v>
      </c>
      <c r="I106" s="146">
        <v>153610</v>
      </c>
      <c r="J106" s="147">
        <f t="shared" si="11"/>
        <v>0.12315105251997926</v>
      </c>
      <c r="K106" s="146">
        <v>152307</v>
      </c>
      <c r="L106" s="147">
        <f>IFERROR(K106/I106-1,"-")</f>
        <v>-8.4825206692272781E-3</v>
      </c>
      <c r="M106" s="147">
        <f t="shared" si="13"/>
        <v>6.9721871049304607E-2</v>
      </c>
    </row>
    <row r="107" spans="2:13" x14ac:dyDescent="0.25">
      <c r="B107" s="145" t="s">
        <v>165</v>
      </c>
      <c r="C107" s="146">
        <v>122523</v>
      </c>
      <c r="D107" s="147">
        <v>-1.3486529573745187E-2</v>
      </c>
      <c r="E107" s="146">
        <v>20138</v>
      </c>
      <c r="F107" s="147">
        <f t="shared" si="11"/>
        <v>-0.83563902287733738</v>
      </c>
      <c r="G107" s="146">
        <v>125743</v>
      </c>
      <c r="H107" s="147">
        <f t="shared" si="11"/>
        <v>5.2440659449796403</v>
      </c>
      <c r="I107" s="146">
        <v>132779</v>
      </c>
      <c r="J107" s="147">
        <f t="shared" si="11"/>
        <v>5.5955401095886037E-2</v>
      </c>
      <c r="K107" s="146">
        <v>147282</v>
      </c>
      <c r="L107" s="147">
        <f>IFERROR(K107/I107-1,"-")</f>
        <v>0.1092266096295349</v>
      </c>
      <c r="M107" s="147">
        <f t="shared" si="13"/>
        <v>0.2020763448495384</v>
      </c>
    </row>
    <row r="108" spans="2:13" x14ac:dyDescent="0.25">
      <c r="B108" s="145" t="s">
        <v>167</v>
      </c>
      <c r="C108" s="146">
        <v>121563</v>
      </c>
      <c r="D108" s="147">
        <v>-3.268852798179378E-2</v>
      </c>
      <c r="E108" s="146">
        <v>24386</v>
      </c>
      <c r="F108" s="147">
        <f t="shared" si="11"/>
        <v>-0.7993961978562556</v>
      </c>
      <c r="G108" s="146">
        <v>104389</v>
      </c>
      <c r="H108" s="147">
        <f t="shared" si="11"/>
        <v>3.2806938407282864</v>
      </c>
      <c r="I108" s="146">
        <v>135721</v>
      </c>
      <c r="J108" s="147">
        <f t="shared" si="11"/>
        <v>0.30014656716703869</v>
      </c>
      <c r="K108" s="146"/>
      <c r="L108" s="147"/>
      <c r="M108" s="147"/>
    </row>
    <row r="109" spans="2:13" ht="15.75" x14ac:dyDescent="0.25">
      <c r="B109" s="148" t="s">
        <v>127</v>
      </c>
      <c r="C109" s="149">
        <v>1525586</v>
      </c>
      <c r="D109" s="150">
        <v>-9.9829770913543059E-2</v>
      </c>
      <c r="E109" s="149">
        <v>453331</v>
      </c>
      <c r="F109" s="150">
        <f t="shared" si="11"/>
        <v>-0.70284795481867302</v>
      </c>
      <c r="G109" s="149">
        <v>762469</v>
      </c>
      <c r="H109" s="150">
        <f t="shared" si="11"/>
        <v>0.68192556873454491</v>
      </c>
      <c r="I109" s="149">
        <v>1561777</v>
      </c>
      <c r="J109" s="150">
        <f t="shared" si="11"/>
        <v>1.0483154069214615</v>
      </c>
      <c r="K109" s="149">
        <v>1534455</v>
      </c>
      <c r="L109" s="150">
        <v>7.6013143943856276E-2</v>
      </c>
      <c r="M109" s="150">
        <v>9.2898763054451328E-2</v>
      </c>
    </row>
    <row r="110" spans="2:13" ht="6" customHeight="1" x14ac:dyDescent="0.25"/>
    <row r="111" spans="2:13" x14ac:dyDescent="0.25">
      <c r="B111" s="49" t="s">
        <v>331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5" t="s">
        <v>336</v>
      </c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53" t="str">
        <f>C116</f>
        <v>Reino Unido</v>
      </c>
      <c r="C116" s="327" t="s">
        <v>188</v>
      </c>
      <c r="D116" s="328"/>
      <c r="E116" s="328"/>
      <c r="F116" s="328"/>
      <c r="G116" s="328"/>
      <c r="H116" s="328"/>
      <c r="I116" s="328"/>
      <c r="J116" s="328"/>
      <c r="K116" s="328"/>
      <c r="L116" s="328"/>
      <c r="M116" s="329"/>
    </row>
    <row r="117" spans="1:14" ht="22.5" thickTop="1" thickBot="1" x14ac:dyDescent="0.3">
      <c r="B117" s="13"/>
      <c r="C117" s="334">
        <f>2019</f>
        <v>2019</v>
      </c>
      <c r="D117" s="333"/>
      <c r="E117" s="330">
        <v>2020</v>
      </c>
      <c r="F117" s="333"/>
      <c r="G117" s="330">
        <v>2021</v>
      </c>
      <c r="H117" s="333"/>
      <c r="I117" s="330">
        <v>2022</v>
      </c>
      <c r="J117" s="333"/>
      <c r="K117" s="330">
        <v>2023</v>
      </c>
      <c r="L117" s="331"/>
      <c r="M117" s="332"/>
    </row>
    <row r="118" spans="1:14" ht="16.5" thickTop="1" thickBot="1" x14ac:dyDescent="0.3">
      <c r="B118" s="16"/>
      <c r="C118" s="141" t="s">
        <v>141</v>
      </c>
      <c r="D118" s="142" t="str">
        <f>CONCATENATE("var ",RIGHT(2019,2),"/",RIGHT(2018,2))</f>
        <v>var 19/18</v>
      </c>
      <c r="E118" s="143" t="s">
        <v>141</v>
      </c>
      <c r="F118" s="142" t="str">
        <f>CONCATENATE("var ",RIGHT(E117,2),"/",RIGHT(E117-1,2))</f>
        <v>var 20/19</v>
      </c>
      <c r="G118" s="143" t="s">
        <v>141</v>
      </c>
      <c r="H118" s="142" t="str">
        <f>CONCATENATE("var ",RIGHT(G117,2),"/",RIGHT(G117-1,2))</f>
        <v>var 21/20</v>
      </c>
      <c r="I118" s="143" t="s">
        <v>141</v>
      </c>
      <c r="J118" s="142" t="str">
        <f>CONCATENATE("var ",RIGHT(I117,2),"/",RIGHT(I117-1,2))</f>
        <v>var 22/21</v>
      </c>
      <c r="K118" s="143" t="s">
        <v>141</v>
      </c>
      <c r="L118" s="142" t="str">
        <f>CONCATENATE("var ",RIGHT(K117,2),"/",RIGHT(K117-1,2))</f>
        <v>var 23/22</v>
      </c>
      <c r="M118" s="142" t="str">
        <f>CONCATENATE("var ",RIGHT(K117,2),"/",RIGHT(2019,2))</f>
        <v>var 23/19</v>
      </c>
    </row>
    <row r="119" spans="1:14" x14ac:dyDescent="0.25">
      <c r="B119" s="145" t="s">
        <v>145</v>
      </c>
      <c r="C119" s="146">
        <v>32588</v>
      </c>
      <c r="D119" s="147">
        <v>-4.4228061942749863E-2</v>
      </c>
      <c r="E119" s="146">
        <v>24721</v>
      </c>
      <c r="F119" s="147">
        <f t="shared" ref="F119:J131" si="14">IFERROR(E119/C119-1,"-")</f>
        <v>-0.24140788020130111</v>
      </c>
      <c r="G119" s="146">
        <v>446</v>
      </c>
      <c r="H119" s="147">
        <f t="shared" si="14"/>
        <v>-0.98195865863031428</v>
      </c>
      <c r="I119" s="146">
        <v>15320</v>
      </c>
      <c r="J119" s="147">
        <f t="shared" si="14"/>
        <v>33.349775784753362</v>
      </c>
      <c r="K119" s="146">
        <v>33069</v>
      </c>
      <c r="L119" s="147">
        <f t="shared" ref="L119:L127" si="15">IFERROR(K119/I119-1,"-")</f>
        <v>1.1585509138381203</v>
      </c>
      <c r="M119" s="147">
        <f>K119/C119-1</f>
        <v>1.476003436847928E-2</v>
      </c>
    </row>
    <row r="120" spans="1:14" x14ac:dyDescent="0.25">
      <c r="B120" s="145" t="s">
        <v>147</v>
      </c>
      <c r="C120" s="146">
        <v>33454</v>
      </c>
      <c r="D120" s="147">
        <v>-7.2988250942141453E-2</v>
      </c>
      <c r="E120" s="146">
        <v>34151</v>
      </c>
      <c r="F120" s="147">
        <f t="shared" si="14"/>
        <v>2.083457882465467E-2</v>
      </c>
      <c r="G120" s="146">
        <v>189</v>
      </c>
      <c r="H120" s="147">
        <f t="shared" si="14"/>
        <v>-0.99446575502913526</v>
      </c>
      <c r="I120" s="146">
        <v>30602</v>
      </c>
      <c r="J120" s="147">
        <f t="shared" si="14"/>
        <v>160.91534391534393</v>
      </c>
      <c r="K120" s="146">
        <v>41832</v>
      </c>
      <c r="L120" s="147">
        <f t="shared" si="15"/>
        <v>0.3669694791190119</v>
      </c>
      <c r="M120" s="147">
        <f>IFERROR(K120/C120-1,"-")</f>
        <v>0.25043343097985282</v>
      </c>
    </row>
    <row r="121" spans="1:14" x14ac:dyDescent="0.25">
      <c r="B121" s="145" t="s">
        <v>149</v>
      </c>
      <c r="C121" s="146">
        <v>41058</v>
      </c>
      <c r="D121" s="147">
        <v>-4.8768621272849422E-2</v>
      </c>
      <c r="E121" s="146">
        <v>15067</v>
      </c>
      <c r="F121" s="147">
        <f t="shared" si="14"/>
        <v>-0.63303132154513131</v>
      </c>
      <c r="G121" s="146">
        <v>158</v>
      </c>
      <c r="H121" s="147">
        <f t="shared" si="14"/>
        <v>-0.98951350633835533</v>
      </c>
      <c r="I121" s="146">
        <v>36585</v>
      </c>
      <c r="J121" s="147">
        <f t="shared" si="14"/>
        <v>230.5506329113924</v>
      </c>
      <c r="K121" s="146">
        <v>46321</v>
      </c>
      <c r="L121" s="147">
        <f t="shared" si="15"/>
        <v>0.26611999453327861</v>
      </c>
      <c r="M121" s="147">
        <f t="shared" ref="M121:M129" si="16">IFERROR(K121/C121-1,"-")</f>
        <v>0.12818451946027576</v>
      </c>
    </row>
    <row r="122" spans="1:14" x14ac:dyDescent="0.25">
      <c r="B122" s="145" t="s">
        <v>151</v>
      </c>
      <c r="C122" s="146">
        <v>35198</v>
      </c>
      <c r="D122" s="147">
        <v>-6.4079040225829553E-3</v>
      </c>
      <c r="E122" s="146">
        <v>0</v>
      </c>
      <c r="F122" s="147">
        <f t="shared" si="14"/>
        <v>-1</v>
      </c>
      <c r="G122" s="146">
        <v>137</v>
      </c>
      <c r="H122" s="147" t="str">
        <f t="shared" si="14"/>
        <v>-</v>
      </c>
      <c r="I122" s="146">
        <v>38484</v>
      </c>
      <c r="J122" s="147">
        <f t="shared" si="14"/>
        <v>279.90510948905109</v>
      </c>
      <c r="K122" s="146">
        <v>41116</v>
      </c>
      <c r="L122" s="147">
        <f t="shared" si="15"/>
        <v>6.8392059037521991E-2</v>
      </c>
      <c r="M122" s="147">
        <f t="shared" si="16"/>
        <v>0.1681345530996079</v>
      </c>
    </row>
    <row r="123" spans="1:14" x14ac:dyDescent="0.25">
      <c r="B123" s="145" t="s">
        <v>153</v>
      </c>
      <c r="C123" s="146">
        <v>32539</v>
      </c>
      <c r="D123" s="147">
        <v>-7.6357546339663296E-2</v>
      </c>
      <c r="E123" s="146">
        <v>0</v>
      </c>
      <c r="F123" s="147">
        <f t="shared" si="14"/>
        <v>-1</v>
      </c>
      <c r="G123" s="146">
        <v>215</v>
      </c>
      <c r="H123" s="147" t="str">
        <f t="shared" si="14"/>
        <v>-</v>
      </c>
      <c r="I123" s="146">
        <v>34727</v>
      </c>
      <c r="J123" s="147">
        <f t="shared" si="14"/>
        <v>160.52093023255813</v>
      </c>
      <c r="K123" s="146">
        <v>40980</v>
      </c>
      <c r="L123" s="147">
        <f t="shared" si="15"/>
        <v>0.18006162352060362</v>
      </c>
      <c r="M123" s="147">
        <f t="shared" si="16"/>
        <v>0.25941178278373633</v>
      </c>
    </row>
    <row r="124" spans="1:14" x14ac:dyDescent="0.25">
      <c r="B124" s="145" t="s">
        <v>155</v>
      </c>
      <c r="C124" s="146">
        <v>36721</v>
      </c>
      <c r="D124" s="147">
        <v>1.7732431252728276E-3</v>
      </c>
      <c r="E124" s="146">
        <v>18</v>
      </c>
      <c r="F124" s="147">
        <f t="shared" si="14"/>
        <v>-0.99950981727077148</v>
      </c>
      <c r="G124" s="146">
        <v>635</v>
      </c>
      <c r="H124" s="147">
        <f t="shared" si="14"/>
        <v>34.277777777777779</v>
      </c>
      <c r="I124" s="146">
        <v>36332</v>
      </c>
      <c r="J124" s="147">
        <f t="shared" si="14"/>
        <v>56.215748031496062</v>
      </c>
      <c r="K124" s="146">
        <v>41061</v>
      </c>
      <c r="L124" s="147">
        <f t="shared" si="15"/>
        <v>0.13016073984366394</v>
      </c>
      <c r="M124" s="147">
        <f t="shared" si="16"/>
        <v>0.11818850249176216</v>
      </c>
    </row>
    <row r="125" spans="1:14" x14ac:dyDescent="0.25">
      <c r="B125" s="145" t="s">
        <v>157</v>
      </c>
      <c r="C125" s="146">
        <v>34482</v>
      </c>
      <c r="D125" s="147">
        <v>-4.6035522602777657E-2</v>
      </c>
      <c r="E125" s="146">
        <v>4579</v>
      </c>
      <c r="F125" s="147">
        <f t="shared" si="14"/>
        <v>-0.86720607853372778</v>
      </c>
      <c r="G125" s="146">
        <v>3824</v>
      </c>
      <c r="H125" s="147">
        <f t="shared" si="14"/>
        <v>-0.16488316226250277</v>
      </c>
      <c r="I125" s="146">
        <v>40114</v>
      </c>
      <c r="J125" s="147">
        <f t="shared" si="14"/>
        <v>9.4900627615062767</v>
      </c>
      <c r="K125" s="146">
        <v>43533</v>
      </c>
      <c r="L125" s="147">
        <f t="shared" si="15"/>
        <v>8.5232088547639195E-2</v>
      </c>
      <c r="M125" s="147">
        <f t="shared" si="16"/>
        <v>0.26248477466504272</v>
      </c>
    </row>
    <row r="126" spans="1:14" x14ac:dyDescent="0.25">
      <c r="B126" s="145" t="s">
        <v>159</v>
      </c>
      <c r="C126" s="146">
        <v>35645</v>
      </c>
      <c r="D126" s="147">
        <v>-3.2831366164699505E-2</v>
      </c>
      <c r="E126" s="146">
        <v>2283</v>
      </c>
      <c r="F126" s="147">
        <f t="shared" si="14"/>
        <v>-0.93595174638799272</v>
      </c>
      <c r="G126" s="146">
        <v>12968</v>
      </c>
      <c r="H126" s="147">
        <f t="shared" si="14"/>
        <v>4.6802452912833994</v>
      </c>
      <c r="I126" s="146">
        <v>43512</v>
      </c>
      <c r="J126" s="147">
        <f t="shared" si="14"/>
        <v>2.3553362122146821</v>
      </c>
      <c r="K126" s="146">
        <v>46704</v>
      </c>
      <c r="L126" s="147">
        <f t="shared" si="15"/>
        <v>7.3359073359073435E-2</v>
      </c>
      <c r="M126" s="147">
        <f t="shared" si="16"/>
        <v>0.31025389255155011</v>
      </c>
    </row>
    <row r="127" spans="1:14" x14ac:dyDescent="0.25">
      <c r="B127" s="145" t="s">
        <v>161</v>
      </c>
      <c r="C127" s="146">
        <v>31187</v>
      </c>
      <c r="D127" s="147">
        <v>-0.14782632456212252</v>
      </c>
      <c r="E127" s="146">
        <v>1615</v>
      </c>
      <c r="F127" s="147">
        <f t="shared" si="14"/>
        <v>-0.94821560265495242</v>
      </c>
      <c r="G127" s="146">
        <v>14428</v>
      </c>
      <c r="H127" s="147">
        <f t="shared" si="14"/>
        <v>7.9337461300309595</v>
      </c>
      <c r="I127" s="146">
        <v>38475</v>
      </c>
      <c r="J127" s="147">
        <f t="shared" si="14"/>
        <v>1.6666897698918768</v>
      </c>
      <c r="K127" s="146">
        <v>42915</v>
      </c>
      <c r="L127" s="147">
        <f t="shared" si="15"/>
        <v>0.11539961013645228</v>
      </c>
      <c r="M127" s="147">
        <f t="shared" si="16"/>
        <v>0.37605412511623437</v>
      </c>
    </row>
    <row r="128" spans="1:14" x14ac:dyDescent="0.25">
      <c r="A128" s="144"/>
      <c r="B128" s="145" t="s">
        <v>163</v>
      </c>
      <c r="C128" s="146">
        <v>33100</v>
      </c>
      <c r="D128" s="147">
        <v>-0.22223788711875558</v>
      </c>
      <c r="E128" s="146">
        <v>3491</v>
      </c>
      <c r="F128" s="147">
        <f t="shared" si="14"/>
        <v>-0.8945317220543807</v>
      </c>
      <c r="G128" s="146">
        <v>26985</v>
      </c>
      <c r="H128" s="147">
        <f t="shared" si="14"/>
        <v>6.72987682612432</v>
      </c>
      <c r="I128" s="146">
        <v>44073</v>
      </c>
      <c r="J128" s="147">
        <f t="shared" si="14"/>
        <v>0.63324068927181765</v>
      </c>
      <c r="K128" s="146">
        <v>46541</v>
      </c>
      <c r="L128" s="147">
        <f>IFERROR(K128/I128-1,"-")</f>
        <v>5.5998003312685674E-2</v>
      </c>
      <c r="M128" s="147">
        <f t="shared" si="16"/>
        <v>0.40607250755287017</v>
      </c>
    </row>
    <row r="129" spans="2:14" x14ac:dyDescent="0.25">
      <c r="B129" s="145" t="s">
        <v>165</v>
      </c>
      <c r="C129" s="146">
        <v>26397</v>
      </c>
      <c r="D129" s="147">
        <v>-0.20988356430901856</v>
      </c>
      <c r="E129" s="146">
        <v>1512</v>
      </c>
      <c r="F129" s="147">
        <f t="shared" si="14"/>
        <v>-0.94272076372315039</v>
      </c>
      <c r="G129" s="146">
        <v>24304</v>
      </c>
      <c r="H129" s="147">
        <f t="shared" si="14"/>
        <v>15.074074074074073</v>
      </c>
      <c r="I129" s="146">
        <v>38457</v>
      </c>
      <c r="J129" s="147">
        <f t="shared" si="14"/>
        <v>0.58233212639894671</v>
      </c>
      <c r="K129" s="146">
        <v>44876</v>
      </c>
      <c r="L129" s="147">
        <f>IFERROR(K129/I129-1,"-")</f>
        <v>0.16691369581610638</v>
      </c>
      <c r="M129" s="147">
        <f t="shared" si="16"/>
        <v>0.7000416714020532</v>
      </c>
    </row>
    <row r="130" spans="2:14" x14ac:dyDescent="0.25">
      <c r="B130" s="145" t="s">
        <v>167</v>
      </c>
      <c r="C130" s="146">
        <v>27329</v>
      </c>
      <c r="D130" s="147">
        <v>-0.16601055875980353</v>
      </c>
      <c r="E130" s="146">
        <v>3978</v>
      </c>
      <c r="F130" s="147">
        <f t="shared" si="14"/>
        <v>-0.85444033810238207</v>
      </c>
      <c r="G130" s="146">
        <v>16399</v>
      </c>
      <c r="H130" s="147">
        <f t="shared" si="14"/>
        <v>3.1224233283056808</v>
      </c>
      <c r="I130" s="146">
        <v>39681</v>
      </c>
      <c r="J130" s="147">
        <f t="shared" si="14"/>
        <v>1.4197207146777244</v>
      </c>
      <c r="K130" s="146"/>
      <c r="L130" s="147"/>
      <c r="M130" s="147"/>
    </row>
    <row r="131" spans="2:14" ht="15.75" x14ac:dyDescent="0.25">
      <c r="B131" s="148" t="s">
        <v>127</v>
      </c>
      <c r="C131" s="149">
        <v>399698</v>
      </c>
      <c r="D131" s="150">
        <v>-8.950752976712506E-2</v>
      </c>
      <c r="E131" s="149">
        <v>91415</v>
      </c>
      <c r="F131" s="150">
        <f t="shared" si="14"/>
        <v>-0.77128982381698186</v>
      </c>
      <c r="G131" s="149">
        <v>100688</v>
      </c>
      <c r="H131" s="150">
        <f t="shared" si="14"/>
        <v>0.1014384947765683</v>
      </c>
      <c r="I131" s="149">
        <v>436362</v>
      </c>
      <c r="J131" s="150">
        <f t="shared" si="14"/>
        <v>3.3338034323851895</v>
      </c>
      <c r="K131" s="149">
        <v>468948</v>
      </c>
      <c r="L131" s="150">
        <v>0.18217913134231289</v>
      </c>
      <c r="M131" s="150">
        <v>0.25936369568895379</v>
      </c>
    </row>
    <row r="132" spans="2:14" ht="6" customHeight="1" x14ac:dyDescent="0.25"/>
    <row r="133" spans="2:14" x14ac:dyDescent="0.25">
      <c r="B133" s="49" t="s">
        <v>331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4"/>
      <c r="K134" s="144"/>
      <c r="L134" s="154"/>
    </row>
    <row r="136" spans="2:14" ht="48.75" customHeight="1" thickBot="1" x14ac:dyDescent="0.3">
      <c r="B136" s="315" t="s">
        <v>337</v>
      </c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53" t="str">
        <f>C138</f>
        <v>Alemania</v>
      </c>
      <c r="C138" s="327" t="s">
        <v>192</v>
      </c>
      <c r="D138" s="328"/>
      <c r="E138" s="328"/>
      <c r="F138" s="328"/>
      <c r="G138" s="328"/>
      <c r="H138" s="328"/>
      <c r="I138" s="328"/>
      <c r="J138" s="328"/>
      <c r="K138" s="328"/>
      <c r="L138" s="328"/>
      <c r="M138" s="329"/>
    </row>
    <row r="139" spans="2:14" ht="22.5" thickTop="1" thickBot="1" x14ac:dyDescent="0.3">
      <c r="B139" s="13"/>
      <c r="C139" s="334">
        <f>2019</f>
        <v>2019</v>
      </c>
      <c r="D139" s="333"/>
      <c r="E139" s="330">
        <v>2020</v>
      </c>
      <c r="F139" s="333"/>
      <c r="G139" s="330">
        <v>2021</v>
      </c>
      <c r="H139" s="333"/>
      <c r="I139" s="330">
        <v>2022</v>
      </c>
      <c r="J139" s="333"/>
      <c r="K139" s="330">
        <v>2023</v>
      </c>
      <c r="L139" s="331"/>
      <c r="M139" s="332"/>
    </row>
    <row r="140" spans="2:14" ht="16.5" thickTop="1" thickBot="1" x14ac:dyDescent="0.3">
      <c r="B140" s="16"/>
      <c r="C140" s="141" t="s">
        <v>141</v>
      </c>
      <c r="D140" s="142" t="str">
        <f>CONCATENATE("var ",RIGHT(2019,2),"/",RIGHT(2018,2))</f>
        <v>var 19/18</v>
      </c>
      <c r="E140" s="143" t="s">
        <v>141</v>
      </c>
      <c r="F140" s="142" t="str">
        <f>CONCATENATE("var ",RIGHT(E139,2),"/",RIGHT(E139-1,2))</f>
        <v>var 20/19</v>
      </c>
      <c r="G140" s="143" t="s">
        <v>141</v>
      </c>
      <c r="H140" s="142" t="str">
        <f>CONCATENATE("var ",RIGHT(G139,2),"/",RIGHT(G139-1,2))</f>
        <v>var 21/20</v>
      </c>
      <c r="I140" s="143" t="s">
        <v>141</v>
      </c>
      <c r="J140" s="142" t="str">
        <f>CONCATENATE("var ",RIGHT(I139,2),"/",RIGHT(I139-1,2))</f>
        <v>var 22/21</v>
      </c>
      <c r="K140" s="143" t="s">
        <v>141</v>
      </c>
      <c r="L140" s="142" t="str">
        <f>CONCATENATE("var ",RIGHT(K139,2),"/",RIGHT(K139-1,2))</f>
        <v>var 23/22</v>
      </c>
      <c r="M140" s="142" t="str">
        <f>CONCATENATE("var ",RIGHT(K139,2),"/",RIGHT(2019,2))</f>
        <v>var 23/19</v>
      </c>
    </row>
    <row r="141" spans="2:14" x14ac:dyDescent="0.25">
      <c r="B141" s="145" t="s">
        <v>145</v>
      </c>
      <c r="C141" s="146">
        <v>48059</v>
      </c>
      <c r="D141" s="147">
        <v>-9.2198715527011754E-2</v>
      </c>
      <c r="E141" s="146">
        <v>47833</v>
      </c>
      <c r="F141" s="147">
        <f t="shared" ref="F141:J153" si="17">IFERROR(E141/C141-1,"-")</f>
        <v>-4.7025531118001229E-3</v>
      </c>
      <c r="G141" s="146">
        <v>7174</v>
      </c>
      <c r="H141" s="147">
        <f t="shared" si="17"/>
        <v>-0.85001986076558023</v>
      </c>
      <c r="I141" s="146">
        <v>29454</v>
      </c>
      <c r="J141" s="147">
        <f t="shared" si="17"/>
        <v>3.1056593253415112</v>
      </c>
      <c r="K141" s="146">
        <v>45079</v>
      </c>
      <c r="L141" s="147">
        <f t="shared" ref="L141:L149" si="18">IFERROR(K141/I141-1,"-")</f>
        <v>0.53048821891763431</v>
      </c>
      <c r="M141" s="147">
        <f>K141/C141-1</f>
        <v>-6.2007116252939087E-2</v>
      </c>
    </row>
    <row r="142" spans="2:14" x14ac:dyDescent="0.25">
      <c r="B142" s="145" t="s">
        <v>147</v>
      </c>
      <c r="C142" s="146">
        <v>42622</v>
      </c>
      <c r="D142" s="147">
        <v>-0.22306276089611554</v>
      </c>
      <c r="E142" s="146">
        <v>55962</v>
      </c>
      <c r="F142" s="147">
        <f t="shared" si="17"/>
        <v>0.31298390502557361</v>
      </c>
      <c r="G142" s="146">
        <v>4085</v>
      </c>
      <c r="H142" s="147">
        <f t="shared" si="17"/>
        <v>-0.92700403845466561</v>
      </c>
      <c r="I142" s="146">
        <v>39275</v>
      </c>
      <c r="J142" s="147">
        <f t="shared" si="17"/>
        <v>8.6144430844553241</v>
      </c>
      <c r="K142" s="146">
        <v>45537</v>
      </c>
      <c r="L142" s="147">
        <f t="shared" si="18"/>
        <v>0.15943984723106297</v>
      </c>
      <c r="M142" s="147">
        <f>IFERROR(K142/C142-1,"-")</f>
        <v>6.8391910281075496E-2</v>
      </c>
    </row>
    <row r="143" spans="2:14" x14ac:dyDescent="0.25">
      <c r="B143" s="145" t="s">
        <v>149</v>
      </c>
      <c r="C143" s="146">
        <v>55901</v>
      </c>
      <c r="D143" s="147">
        <v>-0.22076166048677126</v>
      </c>
      <c r="E143" s="146">
        <v>25018</v>
      </c>
      <c r="F143" s="147">
        <f t="shared" si="17"/>
        <v>-0.55245881111250239</v>
      </c>
      <c r="G143" s="146">
        <v>9063</v>
      </c>
      <c r="H143" s="147">
        <f t="shared" si="17"/>
        <v>-0.63774082660484455</v>
      </c>
      <c r="I143" s="146">
        <v>54487</v>
      </c>
      <c r="J143" s="147">
        <f t="shared" si="17"/>
        <v>5.0120269226525433</v>
      </c>
      <c r="K143" s="146">
        <v>56949</v>
      </c>
      <c r="L143" s="147">
        <f t="shared" si="18"/>
        <v>4.5185090021472973E-2</v>
      </c>
      <c r="M143" s="147">
        <f t="shared" ref="M143:M151" si="19">IFERROR(K143/C143-1,"-")</f>
        <v>1.8747428489651385E-2</v>
      </c>
    </row>
    <row r="144" spans="2:14" x14ac:dyDescent="0.25">
      <c r="B144" s="145" t="s">
        <v>151</v>
      </c>
      <c r="C144" s="146">
        <v>54174</v>
      </c>
      <c r="D144" s="147">
        <v>-5.6070532478394219E-2</v>
      </c>
      <c r="E144" s="146">
        <v>0</v>
      </c>
      <c r="F144" s="147">
        <f t="shared" si="17"/>
        <v>-1</v>
      </c>
      <c r="G144" s="146">
        <v>7894</v>
      </c>
      <c r="H144" s="147" t="str">
        <f t="shared" si="17"/>
        <v>-</v>
      </c>
      <c r="I144" s="146">
        <v>54459</v>
      </c>
      <c r="J144" s="147">
        <f t="shared" si="17"/>
        <v>5.8987838864960729</v>
      </c>
      <c r="K144" s="146">
        <v>55031</v>
      </c>
      <c r="L144" s="147">
        <f t="shared" si="18"/>
        <v>1.0503314420022392E-2</v>
      </c>
      <c r="M144" s="147">
        <f t="shared" si="19"/>
        <v>1.5819396758592674E-2</v>
      </c>
    </row>
    <row r="145" spans="1:14" x14ac:dyDescent="0.25">
      <c r="B145" s="145" t="s">
        <v>153</v>
      </c>
      <c r="C145" s="146">
        <v>45043</v>
      </c>
      <c r="D145" s="147">
        <v>-0.22727350705940885</v>
      </c>
      <c r="E145" s="146">
        <v>0</v>
      </c>
      <c r="F145" s="147">
        <f t="shared" si="17"/>
        <v>-1</v>
      </c>
      <c r="G145" s="146">
        <v>14706</v>
      </c>
      <c r="H145" s="147" t="str">
        <f t="shared" si="17"/>
        <v>-</v>
      </c>
      <c r="I145" s="146">
        <v>42470</v>
      </c>
      <c r="J145" s="147">
        <f t="shared" si="17"/>
        <v>1.887936896504828</v>
      </c>
      <c r="K145" s="146">
        <v>45357</v>
      </c>
      <c r="L145" s="147">
        <f t="shared" si="18"/>
        <v>6.7977395808806129E-2</v>
      </c>
      <c r="M145" s="147">
        <f t="shared" si="19"/>
        <v>6.9711164886885335E-3</v>
      </c>
    </row>
    <row r="146" spans="1:14" x14ac:dyDescent="0.25">
      <c r="B146" s="145" t="s">
        <v>155</v>
      </c>
      <c r="C146" s="146">
        <v>49695</v>
      </c>
      <c r="D146" s="147">
        <v>-0.22965431716013018</v>
      </c>
      <c r="E146" s="146">
        <v>6</v>
      </c>
      <c r="F146" s="147">
        <f t="shared" si="17"/>
        <v>-0.99987926350739509</v>
      </c>
      <c r="G146" s="146">
        <v>20643</v>
      </c>
      <c r="H146" s="147">
        <f t="shared" si="17"/>
        <v>3439.5</v>
      </c>
      <c r="I146" s="146">
        <v>49639</v>
      </c>
      <c r="J146" s="147">
        <f t="shared" si="17"/>
        <v>1.4046407983335754</v>
      </c>
      <c r="K146" s="146">
        <v>45194</v>
      </c>
      <c r="L146" s="147">
        <f t="shared" si="18"/>
        <v>-8.9546525917121644E-2</v>
      </c>
      <c r="M146" s="147">
        <f t="shared" si="19"/>
        <v>-9.0572492202434907E-2</v>
      </c>
    </row>
    <row r="147" spans="1:14" x14ac:dyDescent="0.25">
      <c r="B147" s="145" t="s">
        <v>157</v>
      </c>
      <c r="C147" s="146">
        <v>48691</v>
      </c>
      <c r="D147" s="147">
        <v>-0.27881211582611276</v>
      </c>
      <c r="E147" s="146">
        <v>19972</v>
      </c>
      <c r="F147" s="147">
        <f t="shared" si="17"/>
        <v>-0.58982152759236817</v>
      </c>
      <c r="G147" s="146">
        <v>36629</v>
      </c>
      <c r="H147" s="147">
        <f t="shared" si="17"/>
        <v>0.83401762467454432</v>
      </c>
      <c r="I147" s="146">
        <v>53215</v>
      </c>
      <c r="J147" s="147">
        <f t="shared" si="17"/>
        <v>0.4528106145403914</v>
      </c>
      <c r="K147" s="146">
        <v>47509</v>
      </c>
      <c r="L147" s="147">
        <f t="shared" si="18"/>
        <v>-0.10722540637038425</v>
      </c>
      <c r="M147" s="147">
        <f t="shared" si="19"/>
        <v>-2.4275533466143639E-2</v>
      </c>
    </row>
    <row r="148" spans="1:14" x14ac:dyDescent="0.25">
      <c r="B148" s="145" t="s">
        <v>159</v>
      </c>
      <c r="C148" s="146">
        <v>50976</v>
      </c>
      <c r="D148" s="147">
        <v>-0.23696618617809506</v>
      </c>
      <c r="E148" s="146">
        <v>25054</v>
      </c>
      <c r="F148" s="147">
        <f t="shared" si="17"/>
        <v>-0.50851381042059007</v>
      </c>
      <c r="G148" s="146">
        <v>39343</v>
      </c>
      <c r="H148" s="147">
        <f t="shared" si="17"/>
        <v>0.57032809132274287</v>
      </c>
      <c r="I148" s="146">
        <v>54884</v>
      </c>
      <c r="J148" s="147">
        <f t="shared" si="17"/>
        <v>0.3950130900033042</v>
      </c>
      <c r="K148" s="146">
        <v>49573</v>
      </c>
      <c r="L148" s="147">
        <f t="shared" si="18"/>
        <v>-9.6767728299686606E-2</v>
      </c>
      <c r="M148" s="147">
        <f t="shared" si="19"/>
        <v>-2.7522755806654087E-2</v>
      </c>
    </row>
    <row r="149" spans="1:14" x14ac:dyDescent="0.25">
      <c r="B149" s="145" t="s">
        <v>161</v>
      </c>
      <c r="C149" s="146">
        <v>52921</v>
      </c>
      <c r="D149" s="147">
        <v>-0.20497258318936373</v>
      </c>
      <c r="E149" s="146">
        <v>2790</v>
      </c>
      <c r="F149" s="147">
        <f t="shared" si="17"/>
        <v>-0.94727990778707882</v>
      </c>
      <c r="G149" s="146">
        <v>44810</v>
      </c>
      <c r="H149" s="147">
        <f t="shared" si="17"/>
        <v>15.060931899641577</v>
      </c>
      <c r="I149" s="146">
        <v>52046</v>
      </c>
      <c r="J149" s="147">
        <f t="shared" si="17"/>
        <v>0.16148181209551438</v>
      </c>
      <c r="K149" s="146">
        <v>52672</v>
      </c>
      <c r="L149" s="147">
        <f t="shared" si="18"/>
        <v>1.2027821542481609E-2</v>
      </c>
      <c r="M149" s="147">
        <f t="shared" si="19"/>
        <v>-4.705126509325197E-3</v>
      </c>
    </row>
    <row r="150" spans="1:14" x14ac:dyDescent="0.25">
      <c r="A150" s="144"/>
      <c r="B150" s="145" t="s">
        <v>163</v>
      </c>
      <c r="C150" s="146">
        <v>63945</v>
      </c>
      <c r="D150" s="147">
        <v>-7.7844915853078178E-2</v>
      </c>
      <c r="E150" s="146">
        <v>2731</v>
      </c>
      <c r="F150" s="147">
        <f t="shared" si="17"/>
        <v>-0.95729142231605291</v>
      </c>
      <c r="G150" s="146">
        <v>61687</v>
      </c>
      <c r="H150" s="147">
        <f t="shared" si="17"/>
        <v>21.587696814353716</v>
      </c>
      <c r="I150" s="146">
        <v>62224</v>
      </c>
      <c r="J150" s="147">
        <f t="shared" si="17"/>
        <v>8.7052377324232655E-3</v>
      </c>
      <c r="K150" s="146">
        <v>58758</v>
      </c>
      <c r="L150" s="147">
        <f>IFERROR(K150/I150-1,"-")</f>
        <v>-5.570197994343018E-2</v>
      </c>
      <c r="M150" s="147">
        <f t="shared" si="19"/>
        <v>-8.1116584564860372E-2</v>
      </c>
    </row>
    <row r="151" spans="1:14" x14ac:dyDescent="0.25">
      <c r="B151" s="145" t="s">
        <v>165</v>
      </c>
      <c r="C151" s="146">
        <v>59208</v>
      </c>
      <c r="D151" s="147">
        <v>3.4291204472006287E-2</v>
      </c>
      <c r="E151" s="146">
        <v>13932</v>
      </c>
      <c r="F151" s="147">
        <f t="shared" si="17"/>
        <v>-0.76469396027563841</v>
      </c>
      <c r="G151" s="146">
        <v>60009</v>
      </c>
      <c r="H151" s="147">
        <f t="shared" si="17"/>
        <v>3.3072782084409988</v>
      </c>
      <c r="I151" s="146">
        <v>54890</v>
      </c>
      <c r="J151" s="147">
        <f t="shared" si="17"/>
        <v>-8.5303871086003791E-2</v>
      </c>
      <c r="K151" s="146">
        <v>59291</v>
      </c>
      <c r="L151" s="147">
        <f>IFERROR(K151/I151-1,"-")</f>
        <v>8.0178538895973706E-2</v>
      </c>
      <c r="M151" s="147">
        <f t="shared" si="19"/>
        <v>1.4018375895148427E-3</v>
      </c>
    </row>
    <row r="152" spans="1:14" x14ac:dyDescent="0.25">
      <c r="B152" s="145" t="s">
        <v>167</v>
      </c>
      <c r="C152" s="146">
        <v>49840</v>
      </c>
      <c r="D152" s="147">
        <v>-2.5591898179827544E-2</v>
      </c>
      <c r="E152" s="146">
        <v>13212</v>
      </c>
      <c r="F152" s="147">
        <f t="shared" si="17"/>
        <v>-0.73491171749598716</v>
      </c>
      <c r="G152" s="146">
        <v>46207</v>
      </c>
      <c r="H152" s="147">
        <f t="shared" si="17"/>
        <v>2.4973508931274599</v>
      </c>
      <c r="I152" s="146">
        <v>50650</v>
      </c>
      <c r="J152" s="147">
        <f t="shared" si="17"/>
        <v>9.6154262341203722E-2</v>
      </c>
      <c r="K152" s="146"/>
      <c r="L152" s="147"/>
      <c r="M152" s="147"/>
    </row>
    <row r="153" spans="1:14" ht="15.75" x14ac:dyDescent="0.25">
      <c r="B153" s="148" t="s">
        <v>127</v>
      </c>
      <c r="C153" s="149">
        <v>621075</v>
      </c>
      <c r="D153" s="150">
        <v>-0.15883844334831265</v>
      </c>
      <c r="E153" s="149">
        <v>206510</v>
      </c>
      <c r="F153" s="150">
        <f t="shared" si="17"/>
        <v>-0.66749587408928068</v>
      </c>
      <c r="G153" s="149">
        <v>352250</v>
      </c>
      <c r="H153" s="150">
        <f t="shared" si="17"/>
        <v>0.7057285361483705</v>
      </c>
      <c r="I153" s="149">
        <v>597693</v>
      </c>
      <c r="J153" s="150">
        <f t="shared" si="17"/>
        <v>0.69678637331440729</v>
      </c>
      <c r="K153" s="149">
        <v>560950</v>
      </c>
      <c r="L153" s="150">
        <v>2.5422133177830597E-2</v>
      </c>
      <c r="M153" s="150">
        <v>-1.8004849142647106E-2</v>
      </c>
    </row>
    <row r="154" spans="1:14" ht="6" customHeight="1" x14ac:dyDescent="0.25"/>
    <row r="155" spans="1:14" x14ac:dyDescent="0.25">
      <c r="B155" s="49" t="s">
        <v>331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4"/>
      <c r="L156" s="155"/>
    </row>
    <row r="157" spans="1:14" x14ac:dyDescent="0.25">
      <c r="M157" s="154"/>
    </row>
    <row r="158" spans="1:14" ht="48.75" customHeight="1" thickBot="1" x14ac:dyDescent="0.3">
      <c r="B158" s="315" t="s">
        <v>338</v>
      </c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3" t="str">
        <f>C160</f>
        <v>Francia</v>
      </c>
      <c r="C160" s="327" t="s">
        <v>196</v>
      </c>
      <c r="D160" s="328"/>
      <c r="E160" s="328"/>
      <c r="F160" s="328"/>
      <c r="G160" s="328"/>
      <c r="H160" s="328"/>
      <c r="I160" s="328"/>
      <c r="J160" s="328"/>
      <c r="K160" s="328"/>
      <c r="L160" s="328"/>
      <c r="M160" s="329"/>
    </row>
    <row r="161" spans="2:13" ht="22.5" thickTop="1" thickBot="1" x14ac:dyDescent="0.3">
      <c r="B161" s="13"/>
      <c r="C161" s="334">
        <f>2019</f>
        <v>2019</v>
      </c>
      <c r="D161" s="333"/>
      <c r="E161" s="330">
        <v>2020</v>
      </c>
      <c r="F161" s="333"/>
      <c r="G161" s="330">
        <v>2021</v>
      </c>
      <c r="H161" s="333"/>
      <c r="I161" s="330">
        <v>2022</v>
      </c>
      <c r="J161" s="333"/>
      <c r="K161" s="330">
        <v>2023</v>
      </c>
      <c r="L161" s="331"/>
      <c r="M161" s="332"/>
    </row>
    <row r="162" spans="2:13" ht="16.5" thickTop="1" thickBot="1" x14ac:dyDescent="0.3">
      <c r="B162" s="16"/>
      <c r="C162" s="141" t="s">
        <v>141</v>
      </c>
      <c r="D162" s="142" t="str">
        <f>CONCATENATE("var ",RIGHT(2019,2),"/",RIGHT(2018,2))</f>
        <v>var 19/18</v>
      </c>
      <c r="E162" s="143" t="s">
        <v>141</v>
      </c>
      <c r="F162" s="142" t="str">
        <f>CONCATENATE("var ",RIGHT(E161,2),"/",RIGHT(E161-1,2))</f>
        <v>var 20/19</v>
      </c>
      <c r="G162" s="143" t="s">
        <v>141</v>
      </c>
      <c r="H162" s="142" t="str">
        <f>CONCATENATE("var ",RIGHT(G161,2),"/",RIGHT(G161-1,2))</f>
        <v>var 21/20</v>
      </c>
      <c r="I162" s="143" t="s">
        <v>141</v>
      </c>
      <c r="J162" s="142" t="str">
        <f>CONCATENATE("var ",RIGHT(I161,2),"/",RIGHT(I161-1,2))</f>
        <v>var 22/21</v>
      </c>
      <c r="K162" s="143" t="s">
        <v>141</v>
      </c>
      <c r="L162" s="142" t="str">
        <f>CONCATENATE("var ",RIGHT(K161,2),"/",RIGHT(K161-1,2))</f>
        <v>var 23/22</v>
      </c>
      <c r="M162" s="142" t="str">
        <f>CONCATENATE("var ",RIGHT(K161,2),"/",RIGHT(2019,2))</f>
        <v>var 23/19</v>
      </c>
    </row>
    <row r="163" spans="2:13" x14ac:dyDescent="0.25">
      <c r="B163" s="145" t="s">
        <v>145</v>
      </c>
      <c r="C163" s="146">
        <v>6932</v>
      </c>
      <c r="D163" s="147">
        <v>-0.11332821693527761</v>
      </c>
      <c r="E163" s="146">
        <v>5720</v>
      </c>
      <c r="F163" s="147">
        <f t="shared" ref="F163:J175" si="20">IFERROR(E163/C163-1,"-")</f>
        <v>-0.17484131563762262</v>
      </c>
      <c r="G163" s="146">
        <v>1123</v>
      </c>
      <c r="H163" s="147">
        <f t="shared" si="20"/>
        <v>-0.80367132867132862</v>
      </c>
      <c r="I163" s="146">
        <v>5816</v>
      </c>
      <c r="J163" s="147">
        <f t="shared" si="20"/>
        <v>4.1789848619768479</v>
      </c>
      <c r="K163" s="146">
        <v>8331</v>
      </c>
      <c r="L163" s="147">
        <f t="shared" ref="L163:L171" si="21">IFERROR(K163/I163-1,"-")</f>
        <v>0.43242778541953242</v>
      </c>
      <c r="M163" s="147">
        <f>K163/C163-1</f>
        <v>0.20181765724177736</v>
      </c>
    </row>
    <row r="164" spans="2:13" x14ac:dyDescent="0.25">
      <c r="B164" s="145" t="s">
        <v>147</v>
      </c>
      <c r="C164" s="146">
        <v>7831</v>
      </c>
      <c r="D164" s="147">
        <v>-0.11293611236973267</v>
      </c>
      <c r="E164" s="146">
        <v>8657</v>
      </c>
      <c r="F164" s="147">
        <f t="shared" si="20"/>
        <v>0.10547822755714464</v>
      </c>
      <c r="G164" s="146">
        <v>1748</v>
      </c>
      <c r="H164" s="147">
        <f t="shared" si="20"/>
        <v>-0.79808247660852483</v>
      </c>
      <c r="I164" s="146">
        <v>11956</v>
      </c>
      <c r="J164" s="147">
        <f t="shared" si="20"/>
        <v>5.8398169336384438</v>
      </c>
      <c r="K164" s="146">
        <v>11089</v>
      </c>
      <c r="L164" s="147">
        <f t="shared" si="21"/>
        <v>-7.2515891602542681E-2</v>
      </c>
      <c r="M164" s="147">
        <f>IFERROR(K164/C164-1,"-")</f>
        <v>0.41603882007406456</v>
      </c>
    </row>
    <row r="165" spans="2:13" x14ac:dyDescent="0.25">
      <c r="B165" s="145" t="s">
        <v>149</v>
      </c>
      <c r="C165" s="146">
        <v>8831</v>
      </c>
      <c r="D165" s="147">
        <v>-0.1320884520884521</v>
      </c>
      <c r="E165" s="146">
        <v>5571</v>
      </c>
      <c r="F165" s="147">
        <f t="shared" si="20"/>
        <v>-0.36915411618163285</v>
      </c>
      <c r="G165" s="146">
        <v>1270</v>
      </c>
      <c r="H165" s="147">
        <f t="shared" si="20"/>
        <v>-0.77203374618560405</v>
      </c>
      <c r="I165" s="146">
        <v>10730</v>
      </c>
      <c r="J165" s="147">
        <f t="shared" si="20"/>
        <v>7.4488188976377945</v>
      </c>
      <c r="K165" s="146">
        <v>9439</v>
      </c>
      <c r="L165" s="147">
        <f t="shared" si="21"/>
        <v>-0.12031686859273061</v>
      </c>
      <c r="M165" s="147">
        <f t="shared" ref="M165:M173" si="22">IFERROR(K165/C165-1,"-")</f>
        <v>6.8848375042463994E-2</v>
      </c>
    </row>
    <row r="166" spans="2:13" x14ac:dyDescent="0.25">
      <c r="B166" s="145" t="s">
        <v>151</v>
      </c>
      <c r="C166" s="146">
        <v>11745</v>
      </c>
      <c r="D166" s="147">
        <v>-0.20205176982131934</v>
      </c>
      <c r="E166" s="146">
        <v>0</v>
      </c>
      <c r="F166" s="147">
        <f t="shared" si="20"/>
        <v>-1</v>
      </c>
      <c r="G166" s="146">
        <v>1805</v>
      </c>
      <c r="H166" s="147" t="str">
        <f t="shared" si="20"/>
        <v>-</v>
      </c>
      <c r="I166" s="146">
        <v>11823</v>
      </c>
      <c r="J166" s="147">
        <f t="shared" si="20"/>
        <v>5.5501385041551243</v>
      </c>
      <c r="K166" s="146">
        <v>9862</v>
      </c>
      <c r="L166" s="147">
        <f t="shared" si="21"/>
        <v>-0.16586314810115876</v>
      </c>
      <c r="M166" s="147">
        <f t="shared" si="22"/>
        <v>-0.16032354193273735</v>
      </c>
    </row>
    <row r="167" spans="2:13" x14ac:dyDescent="0.25">
      <c r="B167" s="145" t="s">
        <v>153</v>
      </c>
      <c r="C167" s="146">
        <v>7370</v>
      </c>
      <c r="D167" s="147">
        <v>-0.30576488319517714</v>
      </c>
      <c r="E167" s="146">
        <v>0</v>
      </c>
      <c r="F167" s="147">
        <f t="shared" si="20"/>
        <v>-1</v>
      </c>
      <c r="G167" s="146">
        <v>3987</v>
      </c>
      <c r="H167" s="147" t="str">
        <f t="shared" si="20"/>
        <v>-</v>
      </c>
      <c r="I167" s="146">
        <v>7603</v>
      </c>
      <c r="J167" s="147">
        <f t="shared" si="20"/>
        <v>0.90694757963380979</v>
      </c>
      <c r="K167" s="146">
        <v>6255</v>
      </c>
      <c r="L167" s="147">
        <f t="shared" si="21"/>
        <v>-0.17729843482835728</v>
      </c>
      <c r="M167" s="147">
        <f t="shared" si="22"/>
        <v>-0.15128900949796475</v>
      </c>
    </row>
    <row r="168" spans="2:13" x14ac:dyDescent="0.25">
      <c r="B168" s="145" t="s">
        <v>155</v>
      </c>
      <c r="C168" s="146">
        <v>7265</v>
      </c>
      <c r="D168" s="147">
        <v>-0.23878876781223801</v>
      </c>
      <c r="E168" s="146">
        <v>0</v>
      </c>
      <c r="F168" s="147">
        <f t="shared" si="20"/>
        <v>-1</v>
      </c>
      <c r="G168" s="146">
        <v>3759</v>
      </c>
      <c r="H168" s="147" t="str">
        <f t="shared" si="20"/>
        <v>-</v>
      </c>
      <c r="I168" s="146">
        <v>5793</v>
      </c>
      <c r="J168" s="147">
        <f t="shared" si="20"/>
        <v>0.54110135674381477</v>
      </c>
      <c r="K168" s="146">
        <v>5595</v>
      </c>
      <c r="L168" s="147">
        <f t="shared" si="21"/>
        <v>-3.4179181771103018E-2</v>
      </c>
      <c r="M168" s="147">
        <f t="shared" si="22"/>
        <v>-0.22986923606331733</v>
      </c>
    </row>
    <row r="169" spans="2:13" x14ac:dyDescent="0.25">
      <c r="B169" s="145" t="s">
        <v>157</v>
      </c>
      <c r="C169" s="146">
        <v>9923</v>
      </c>
      <c r="D169" s="147">
        <v>-0.20335581245985868</v>
      </c>
      <c r="E169" s="146">
        <v>1077</v>
      </c>
      <c r="F169" s="147">
        <f t="shared" si="20"/>
        <v>-0.89146427491685987</v>
      </c>
      <c r="G169" s="146">
        <v>7007</v>
      </c>
      <c r="H169" s="147">
        <f t="shared" si="20"/>
        <v>5.5060352831940573</v>
      </c>
      <c r="I169" s="146">
        <v>11863</v>
      </c>
      <c r="J169" s="147">
        <f t="shared" si="20"/>
        <v>0.69302126444983592</v>
      </c>
      <c r="K169" s="146">
        <v>10852</v>
      </c>
      <c r="L169" s="147">
        <f t="shared" si="21"/>
        <v>-8.5222962151226489E-2</v>
      </c>
      <c r="M169" s="147">
        <f t="shared" si="22"/>
        <v>9.3620880782021576E-2</v>
      </c>
    </row>
    <row r="170" spans="2:13" x14ac:dyDescent="0.25">
      <c r="B170" s="145" t="s">
        <v>159</v>
      </c>
      <c r="C170" s="146">
        <v>10195</v>
      </c>
      <c r="D170" s="147">
        <v>-6.3217862721675955E-2</v>
      </c>
      <c r="E170" s="146">
        <v>4168</v>
      </c>
      <c r="F170" s="147">
        <f t="shared" si="20"/>
        <v>-0.59117214320745459</v>
      </c>
      <c r="G170" s="146">
        <v>12614</v>
      </c>
      <c r="H170" s="147">
        <f t="shared" si="20"/>
        <v>2.0263915547024953</v>
      </c>
      <c r="I170" s="146">
        <v>12058</v>
      </c>
      <c r="J170" s="147">
        <f t="shared" si="20"/>
        <v>-4.4078008561915349E-2</v>
      </c>
      <c r="K170" s="146">
        <v>9728</v>
      </c>
      <c r="L170" s="147">
        <f t="shared" si="21"/>
        <v>-0.19323270857521979</v>
      </c>
      <c r="M170" s="147">
        <f t="shared" si="22"/>
        <v>-4.5806768023541E-2</v>
      </c>
    </row>
    <row r="171" spans="2:13" x14ac:dyDescent="0.25">
      <c r="B171" s="145" t="s">
        <v>161</v>
      </c>
      <c r="C171" s="146">
        <v>8711</v>
      </c>
      <c r="D171" s="147">
        <v>-2.7898672023211724E-2</v>
      </c>
      <c r="E171" s="146">
        <v>1692</v>
      </c>
      <c r="F171" s="147">
        <f t="shared" si="20"/>
        <v>-0.80576282860750781</v>
      </c>
      <c r="G171" s="146">
        <v>5481</v>
      </c>
      <c r="H171" s="147">
        <f t="shared" si="20"/>
        <v>2.2393617021276597</v>
      </c>
      <c r="I171" s="146">
        <v>7989</v>
      </c>
      <c r="J171" s="147">
        <f t="shared" si="20"/>
        <v>0.45758073344280237</v>
      </c>
      <c r="K171" s="146">
        <v>6450</v>
      </c>
      <c r="L171" s="147">
        <f t="shared" si="21"/>
        <v>-0.19263987983477282</v>
      </c>
      <c r="M171" s="147">
        <f t="shared" si="22"/>
        <v>-0.25955688210308803</v>
      </c>
    </row>
    <row r="172" spans="2:13" x14ac:dyDescent="0.25">
      <c r="B172" s="145" t="s">
        <v>163</v>
      </c>
      <c r="C172" s="146">
        <v>8904</v>
      </c>
      <c r="D172" s="147">
        <v>-4.5556865687640724E-2</v>
      </c>
      <c r="E172" s="146">
        <v>2889</v>
      </c>
      <c r="F172" s="147">
        <f t="shared" si="20"/>
        <v>-0.67553908355795156</v>
      </c>
      <c r="G172" s="146">
        <v>10727</v>
      </c>
      <c r="H172" s="147">
        <f t="shared" si="20"/>
        <v>2.7130494980962272</v>
      </c>
      <c r="I172" s="146">
        <v>11379</v>
      </c>
      <c r="J172" s="147">
        <f t="shared" si="20"/>
        <v>6.0781206301855129E-2</v>
      </c>
      <c r="K172" s="146">
        <v>9337</v>
      </c>
      <c r="L172" s="147">
        <f>IFERROR(K172/I172-1,"-")</f>
        <v>-0.17945337903154934</v>
      </c>
      <c r="M172" s="147">
        <f t="shared" si="22"/>
        <v>4.8629829290206539E-2</v>
      </c>
    </row>
    <row r="173" spans="2:13" x14ac:dyDescent="0.25">
      <c r="B173" s="145" t="s">
        <v>165</v>
      </c>
      <c r="C173" s="146">
        <v>5698</v>
      </c>
      <c r="D173" s="147">
        <v>0.44107233181588268</v>
      </c>
      <c r="E173" s="146">
        <v>232</v>
      </c>
      <c r="F173" s="147">
        <f t="shared" si="20"/>
        <v>-0.95928395928395926</v>
      </c>
      <c r="G173" s="146">
        <v>8276</v>
      </c>
      <c r="H173" s="147">
        <f t="shared" si="20"/>
        <v>34.672413793103445</v>
      </c>
      <c r="I173" s="146">
        <v>6638</v>
      </c>
      <c r="J173" s="147">
        <f t="shared" si="20"/>
        <v>-0.19792170130497821</v>
      </c>
      <c r="K173" s="146">
        <v>5270</v>
      </c>
      <c r="L173" s="147">
        <f>IFERROR(K173/I173-1,"-")</f>
        <v>-0.20608617053329314</v>
      </c>
      <c r="M173" s="147">
        <f t="shared" si="22"/>
        <v>-7.5114075114075085E-2</v>
      </c>
    </row>
    <row r="174" spans="2:13" x14ac:dyDescent="0.25">
      <c r="B174" s="145" t="s">
        <v>167</v>
      </c>
      <c r="C174" s="146">
        <v>7500</v>
      </c>
      <c r="D174" s="147">
        <v>0.13224637681159424</v>
      </c>
      <c r="E174" s="146">
        <v>1336</v>
      </c>
      <c r="F174" s="147">
        <f t="shared" si="20"/>
        <v>-0.82186666666666663</v>
      </c>
      <c r="G174" s="146">
        <v>9616</v>
      </c>
      <c r="H174" s="147">
        <f t="shared" si="20"/>
        <v>6.1976047904191613</v>
      </c>
      <c r="I174" s="146">
        <v>8953</v>
      </c>
      <c r="J174" s="147">
        <f t="shared" si="20"/>
        <v>-6.8947587354409312E-2</v>
      </c>
      <c r="K174" s="146"/>
      <c r="L174" s="147"/>
      <c r="M174" s="147"/>
    </row>
    <row r="175" spans="2:13" ht="15.75" x14ac:dyDescent="0.25">
      <c r="B175" s="148" t="s">
        <v>127</v>
      </c>
      <c r="C175" s="149">
        <v>100905</v>
      </c>
      <c r="D175" s="150">
        <v>-0.11414575048065523</v>
      </c>
      <c r="E175" s="149">
        <v>31342</v>
      </c>
      <c r="F175" s="150">
        <f t="shared" si="20"/>
        <v>-0.68939101134730685</v>
      </c>
      <c r="G175" s="149">
        <v>67413</v>
      </c>
      <c r="H175" s="150">
        <f t="shared" si="20"/>
        <v>1.1508837980983984</v>
      </c>
      <c r="I175" s="149">
        <v>112601</v>
      </c>
      <c r="J175" s="150">
        <f t="shared" si="20"/>
        <v>0.67031581445715216</v>
      </c>
      <c r="K175" s="149">
        <v>92208</v>
      </c>
      <c r="L175" s="150">
        <v>-0.11037357209015131</v>
      </c>
      <c r="M175" s="150">
        <v>-1.2815159788019947E-2</v>
      </c>
    </row>
    <row r="176" spans="2:13" ht="6" customHeight="1" x14ac:dyDescent="0.25"/>
    <row r="177" spans="1:14" x14ac:dyDescent="0.25">
      <c r="B177" s="49" t="s">
        <v>331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15" t="s">
        <v>339</v>
      </c>
      <c r="C180" s="315"/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53" t="str">
        <f>C182</f>
        <v>Bélgica</v>
      </c>
      <c r="C182" s="327" t="s">
        <v>200</v>
      </c>
      <c r="D182" s="328"/>
      <c r="E182" s="328"/>
      <c r="F182" s="328"/>
      <c r="G182" s="328"/>
      <c r="H182" s="328"/>
      <c r="I182" s="328"/>
      <c r="J182" s="328"/>
      <c r="K182" s="328"/>
      <c r="L182" s="328"/>
      <c r="M182" s="329"/>
    </row>
    <row r="183" spans="1:14" ht="22.5" thickTop="1" thickBot="1" x14ac:dyDescent="0.3">
      <c r="B183" s="13"/>
      <c r="C183" s="334">
        <f>2019</f>
        <v>2019</v>
      </c>
      <c r="D183" s="333"/>
      <c r="E183" s="330">
        <v>2020</v>
      </c>
      <c r="F183" s="333"/>
      <c r="G183" s="330">
        <v>2021</v>
      </c>
      <c r="H183" s="333"/>
      <c r="I183" s="330">
        <v>2022</v>
      </c>
      <c r="J183" s="333"/>
      <c r="K183" s="330">
        <v>2023</v>
      </c>
      <c r="L183" s="331"/>
      <c r="M183" s="332"/>
    </row>
    <row r="184" spans="1:14" ht="16.5" thickTop="1" thickBot="1" x14ac:dyDescent="0.3">
      <c r="B184" s="16"/>
      <c r="C184" s="141" t="s">
        <v>141</v>
      </c>
      <c r="D184" s="142" t="str">
        <f>CONCATENATE("var ",RIGHT(2019,2),"/",RIGHT(2018,2))</f>
        <v>var 19/18</v>
      </c>
      <c r="E184" s="143" t="s">
        <v>141</v>
      </c>
      <c r="F184" s="142" t="str">
        <f>CONCATENATE("var ",RIGHT(E183,2),"/",RIGHT(E183-1,2))</f>
        <v>var 20/19</v>
      </c>
      <c r="G184" s="143" t="s">
        <v>141</v>
      </c>
      <c r="H184" s="142" t="str">
        <f>CONCATENATE("var ",RIGHT(G183,2),"/",RIGHT(G183-1,2))</f>
        <v>var 21/20</v>
      </c>
      <c r="I184" s="143" t="s">
        <v>141</v>
      </c>
      <c r="J184" s="142" t="str">
        <f>CONCATENATE("var ",RIGHT(I183,2),"/",RIGHT(I183-1,2))</f>
        <v>var 22/21</v>
      </c>
      <c r="K184" s="143" t="s">
        <v>141</v>
      </c>
      <c r="L184" s="142" t="str">
        <f>CONCATENATE("var ",RIGHT(K183,2),"/",RIGHT(K183-1,2))</f>
        <v>var 23/22</v>
      </c>
      <c r="M184" s="142" t="str">
        <f>CONCATENATE("var ",RIGHT(K183,2),"/",RIGHT(2019,2))</f>
        <v>var 23/19</v>
      </c>
    </row>
    <row r="185" spans="1:14" x14ac:dyDescent="0.25">
      <c r="A185" s="144"/>
      <c r="B185" s="145" t="s">
        <v>145</v>
      </c>
      <c r="C185" s="146">
        <v>864</v>
      </c>
      <c r="D185" s="147">
        <v>-0.10466321243523313</v>
      </c>
      <c r="E185" s="146">
        <v>979</v>
      </c>
      <c r="F185" s="147">
        <f t="shared" ref="F185:J197" si="23">IFERROR(E185/C185-1,"-")</f>
        <v>0.13310185185185186</v>
      </c>
      <c r="G185" s="146">
        <v>331</v>
      </c>
      <c r="H185" s="147">
        <f t="shared" si="23"/>
        <v>-0.66189989785495396</v>
      </c>
      <c r="I185" s="146">
        <v>1120</v>
      </c>
      <c r="J185" s="147">
        <f t="shared" si="23"/>
        <v>2.3836858006042294</v>
      </c>
      <c r="K185" s="146">
        <v>1124</v>
      </c>
      <c r="L185" s="147">
        <f t="shared" ref="L185:L195" si="24">IFERROR(K185/I185-1,"-")</f>
        <v>3.5714285714285587E-3</v>
      </c>
      <c r="M185" s="147">
        <f>K185/C185-1</f>
        <v>0.30092592592592582</v>
      </c>
    </row>
    <row r="186" spans="1:14" x14ac:dyDescent="0.25">
      <c r="B186" s="145" t="s">
        <v>147</v>
      </c>
      <c r="C186" s="146">
        <v>650</v>
      </c>
      <c r="D186" s="147">
        <v>-0.27374301675977653</v>
      </c>
      <c r="E186" s="146">
        <v>1163</v>
      </c>
      <c r="F186" s="147">
        <f t="shared" si="23"/>
        <v>0.78923076923076918</v>
      </c>
      <c r="G186" s="146">
        <v>40</v>
      </c>
      <c r="H186" s="147">
        <f t="shared" si="23"/>
        <v>-0.96560619088564059</v>
      </c>
      <c r="I186" s="146">
        <v>1507</v>
      </c>
      <c r="J186" s="147">
        <f t="shared" si="23"/>
        <v>36.674999999999997</v>
      </c>
      <c r="K186" s="146">
        <v>1407</v>
      </c>
      <c r="L186" s="147">
        <f t="shared" si="24"/>
        <v>-6.6357000663569976E-2</v>
      </c>
      <c r="M186" s="147">
        <f>IFERROR(K186/C186-1,"-")</f>
        <v>1.1646153846153848</v>
      </c>
    </row>
    <row r="187" spans="1:14" x14ac:dyDescent="0.25">
      <c r="B187" s="145" t="s">
        <v>149</v>
      </c>
      <c r="C187" s="146">
        <v>998</v>
      </c>
      <c r="D187" s="147">
        <v>0.12768361581920895</v>
      </c>
      <c r="E187" s="146">
        <v>407</v>
      </c>
      <c r="F187" s="147">
        <f t="shared" si="23"/>
        <v>-0.59218436873747493</v>
      </c>
      <c r="G187" s="146">
        <v>55</v>
      </c>
      <c r="H187" s="147">
        <f t="shared" si="23"/>
        <v>-0.86486486486486491</v>
      </c>
      <c r="I187" s="146">
        <v>1011</v>
      </c>
      <c r="J187" s="147">
        <f t="shared" si="23"/>
        <v>17.381818181818183</v>
      </c>
      <c r="K187" s="146">
        <v>951</v>
      </c>
      <c r="L187" s="147">
        <f t="shared" si="24"/>
        <v>-5.9347181008902128E-2</v>
      </c>
      <c r="M187" s="147">
        <f t="shared" ref="M187:M195" si="25">IFERROR(K187/C187-1,"-")</f>
        <v>-4.7094188376753499E-2</v>
      </c>
    </row>
    <row r="188" spans="1:14" x14ac:dyDescent="0.25">
      <c r="B188" s="145" t="s">
        <v>151</v>
      </c>
      <c r="C188" s="146">
        <v>1116</v>
      </c>
      <c r="D188" s="147">
        <v>4.1044776119403048E-2</v>
      </c>
      <c r="E188" s="146">
        <v>0</v>
      </c>
      <c r="F188" s="147">
        <f t="shared" si="23"/>
        <v>-1</v>
      </c>
      <c r="G188" s="146">
        <v>101</v>
      </c>
      <c r="H188" s="147" t="str">
        <f t="shared" si="23"/>
        <v>-</v>
      </c>
      <c r="I188" s="146">
        <v>1247</v>
      </c>
      <c r="J188" s="147">
        <f t="shared" si="23"/>
        <v>11.346534653465346</v>
      </c>
      <c r="K188" s="146">
        <v>1068</v>
      </c>
      <c r="L188" s="147">
        <f t="shared" si="24"/>
        <v>-0.14354450681635922</v>
      </c>
      <c r="M188" s="147">
        <f t="shared" si="25"/>
        <v>-4.3010752688172005E-2</v>
      </c>
    </row>
    <row r="189" spans="1:14" x14ac:dyDescent="0.25">
      <c r="B189" s="145" t="s">
        <v>153</v>
      </c>
      <c r="C189" s="146">
        <v>503</v>
      </c>
      <c r="D189" s="147">
        <v>-0.26029411764705879</v>
      </c>
      <c r="E189" s="146">
        <v>0</v>
      </c>
      <c r="F189" s="147">
        <f t="shared" si="23"/>
        <v>-1</v>
      </c>
      <c r="G189" s="146">
        <v>471</v>
      </c>
      <c r="H189" s="147" t="str">
        <f t="shared" si="23"/>
        <v>-</v>
      </c>
      <c r="I189" s="146">
        <v>559</v>
      </c>
      <c r="J189" s="147">
        <f t="shared" si="23"/>
        <v>0.18683651804670909</v>
      </c>
      <c r="K189" s="146">
        <v>812</v>
      </c>
      <c r="L189" s="147">
        <f t="shared" si="24"/>
        <v>0.45259391771019675</v>
      </c>
      <c r="M189" s="147">
        <f t="shared" si="25"/>
        <v>0.61431411530815105</v>
      </c>
    </row>
    <row r="190" spans="1:14" x14ac:dyDescent="0.25">
      <c r="B190" s="145" t="s">
        <v>201</v>
      </c>
      <c r="C190" s="146">
        <v>716</v>
      </c>
      <c r="D190" s="147">
        <v>-0.24072110286320259</v>
      </c>
      <c r="E190" s="146">
        <v>0</v>
      </c>
      <c r="F190" s="147">
        <f t="shared" si="23"/>
        <v>-1</v>
      </c>
      <c r="G190" s="146">
        <v>737</v>
      </c>
      <c r="H190" s="147" t="str">
        <f t="shared" si="23"/>
        <v>-</v>
      </c>
      <c r="I190" s="146">
        <v>528</v>
      </c>
      <c r="J190" s="147">
        <f t="shared" si="23"/>
        <v>-0.28358208955223885</v>
      </c>
      <c r="K190" s="146">
        <v>517</v>
      </c>
      <c r="L190" s="147">
        <f t="shared" si="24"/>
        <v>-2.083333333333337E-2</v>
      </c>
      <c r="M190" s="147">
        <f t="shared" si="25"/>
        <v>-0.27793296089385477</v>
      </c>
    </row>
    <row r="191" spans="1:14" x14ac:dyDescent="0.25">
      <c r="B191" s="145" t="s">
        <v>157</v>
      </c>
      <c r="C191" s="146">
        <v>1129</v>
      </c>
      <c r="D191" s="147">
        <v>-0.28317460317460319</v>
      </c>
      <c r="E191" s="146">
        <v>524</v>
      </c>
      <c r="F191" s="147">
        <f t="shared" si="23"/>
        <v>-0.53587245349867141</v>
      </c>
      <c r="G191" s="146">
        <v>1152</v>
      </c>
      <c r="H191" s="147">
        <f t="shared" si="23"/>
        <v>1.1984732824427482</v>
      </c>
      <c r="I191" s="146">
        <v>1239</v>
      </c>
      <c r="J191" s="147">
        <f t="shared" si="23"/>
        <v>7.5520833333333259E-2</v>
      </c>
      <c r="K191" s="146">
        <v>1040</v>
      </c>
      <c r="L191" s="147">
        <f t="shared" si="24"/>
        <v>-0.16061339790153351</v>
      </c>
      <c r="M191" s="147">
        <f t="shared" si="25"/>
        <v>-7.8830823737821132E-2</v>
      </c>
    </row>
    <row r="192" spans="1:14" x14ac:dyDescent="0.25">
      <c r="B192" s="145" t="s">
        <v>159</v>
      </c>
      <c r="C192" s="146">
        <v>898</v>
      </c>
      <c r="D192" s="147">
        <v>-0.26272577996715929</v>
      </c>
      <c r="E192" s="146">
        <v>715</v>
      </c>
      <c r="F192" s="147">
        <f t="shared" si="23"/>
        <v>-0.20378619153674837</v>
      </c>
      <c r="G192" s="146">
        <v>846</v>
      </c>
      <c r="H192" s="147">
        <f t="shared" si="23"/>
        <v>0.18321678321678325</v>
      </c>
      <c r="I192" s="146">
        <v>694</v>
      </c>
      <c r="J192" s="147">
        <f t="shared" si="23"/>
        <v>-0.17966903073286056</v>
      </c>
      <c r="K192" s="146">
        <v>674</v>
      </c>
      <c r="L192" s="147">
        <f t="shared" si="24"/>
        <v>-2.8818443804034533E-2</v>
      </c>
      <c r="M192" s="147">
        <f t="shared" si="25"/>
        <v>-0.24944320712694878</v>
      </c>
    </row>
    <row r="193" spans="2:14" x14ac:dyDescent="0.25">
      <c r="B193" s="145" t="s">
        <v>161</v>
      </c>
      <c r="C193" s="146">
        <v>598</v>
      </c>
      <c r="D193" s="147">
        <v>-0.25806451612903225</v>
      </c>
      <c r="E193" s="146">
        <v>89</v>
      </c>
      <c r="F193" s="147">
        <f t="shared" si="23"/>
        <v>-0.8511705685618729</v>
      </c>
      <c r="G193" s="146">
        <v>876</v>
      </c>
      <c r="H193" s="147">
        <f t="shared" si="23"/>
        <v>8.8426966292134832</v>
      </c>
      <c r="I193" s="146">
        <v>678</v>
      </c>
      <c r="J193" s="147">
        <f t="shared" si="23"/>
        <v>-0.22602739726027399</v>
      </c>
      <c r="K193" s="146">
        <v>624</v>
      </c>
      <c r="L193" s="147">
        <f t="shared" si="24"/>
        <v>-7.9646017699115057E-2</v>
      </c>
      <c r="M193" s="147">
        <f t="shared" si="25"/>
        <v>4.3478260869565188E-2</v>
      </c>
    </row>
    <row r="194" spans="2:14" x14ac:dyDescent="0.25">
      <c r="B194" s="145" t="s">
        <v>163</v>
      </c>
      <c r="C194" s="146">
        <v>771</v>
      </c>
      <c r="D194" s="147">
        <v>-0.34046193327630458</v>
      </c>
      <c r="E194" s="146">
        <v>202</v>
      </c>
      <c r="F194" s="147">
        <f t="shared" si="23"/>
        <v>-0.73800259403372248</v>
      </c>
      <c r="G194" s="146">
        <v>1578</v>
      </c>
      <c r="H194" s="147">
        <f t="shared" si="23"/>
        <v>6.8118811881188117</v>
      </c>
      <c r="I194" s="146">
        <v>978</v>
      </c>
      <c r="J194" s="147">
        <f t="shared" si="23"/>
        <v>-0.38022813688212931</v>
      </c>
      <c r="K194" s="146">
        <v>1095</v>
      </c>
      <c r="L194" s="147">
        <f t="shared" si="24"/>
        <v>0.11963190184049077</v>
      </c>
      <c r="M194" s="147">
        <f t="shared" si="25"/>
        <v>0.42023346303501952</v>
      </c>
    </row>
    <row r="195" spans="2:14" x14ac:dyDescent="0.25">
      <c r="B195" s="145" t="s">
        <v>165</v>
      </c>
      <c r="C195" s="146">
        <v>734</v>
      </c>
      <c r="D195" s="147">
        <v>6.3768115942028913E-2</v>
      </c>
      <c r="E195" s="146">
        <v>411</v>
      </c>
      <c r="F195" s="147">
        <f t="shared" si="23"/>
        <v>-0.44005449591280654</v>
      </c>
      <c r="G195" s="146">
        <v>1119</v>
      </c>
      <c r="H195" s="147">
        <f t="shared" si="23"/>
        <v>1.7226277372262775</v>
      </c>
      <c r="I195" s="146">
        <v>1141</v>
      </c>
      <c r="J195" s="147">
        <f t="shared" si="23"/>
        <v>1.9660411081322549E-2</v>
      </c>
      <c r="K195" s="146">
        <v>1308</v>
      </c>
      <c r="L195" s="147">
        <f t="shared" si="24"/>
        <v>0.14636283961437346</v>
      </c>
      <c r="M195" s="147">
        <f t="shared" si="25"/>
        <v>0.78201634877384185</v>
      </c>
    </row>
    <row r="196" spans="2:14" x14ac:dyDescent="0.25">
      <c r="B196" s="145" t="s">
        <v>167</v>
      </c>
      <c r="C196" s="146">
        <v>793</v>
      </c>
      <c r="D196" s="147">
        <v>-0.19164118246687056</v>
      </c>
      <c r="E196" s="146">
        <v>933</v>
      </c>
      <c r="F196" s="147">
        <f t="shared" si="23"/>
        <v>0.17654476670870123</v>
      </c>
      <c r="G196" s="146">
        <v>1112</v>
      </c>
      <c r="H196" s="147">
        <f t="shared" si="23"/>
        <v>0.19185423365487675</v>
      </c>
      <c r="I196" s="146">
        <v>1138</v>
      </c>
      <c r="J196" s="147">
        <f t="shared" si="23"/>
        <v>2.3381294964028854E-2</v>
      </c>
      <c r="K196" s="146"/>
      <c r="L196" s="147"/>
      <c r="M196" s="147"/>
    </row>
    <row r="197" spans="2:14" ht="15.75" x14ac:dyDescent="0.25">
      <c r="B197" s="148" t="s">
        <v>127</v>
      </c>
      <c r="C197" s="149">
        <v>9770</v>
      </c>
      <c r="D197" s="150">
        <v>-0.17754019698627832</v>
      </c>
      <c r="E197" s="149">
        <v>5423</v>
      </c>
      <c r="F197" s="150">
        <f t="shared" si="23"/>
        <v>-0.44493346980552717</v>
      </c>
      <c r="G197" s="149">
        <v>8418</v>
      </c>
      <c r="H197" s="150">
        <f t="shared" si="23"/>
        <v>0.55227733726719519</v>
      </c>
      <c r="I197" s="149">
        <v>11840</v>
      </c>
      <c r="J197" s="150">
        <f t="shared" si="23"/>
        <v>0.4065098598241863</v>
      </c>
      <c r="K197" s="149">
        <v>10620</v>
      </c>
      <c r="L197" s="150">
        <v>-7.6621192300504459E-3</v>
      </c>
      <c r="M197" s="150">
        <v>0.18302328171995108</v>
      </c>
    </row>
    <row r="198" spans="2:14" ht="6" customHeight="1" x14ac:dyDescent="0.25"/>
    <row r="199" spans="2:14" x14ac:dyDescent="0.25">
      <c r="B199" s="49" t="s">
        <v>331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4"/>
    </row>
    <row r="202" spans="2:14" ht="48.75" customHeight="1" thickBot="1" x14ac:dyDescent="0.3">
      <c r="B202" s="315" t="s">
        <v>340</v>
      </c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53" t="str">
        <f>C204</f>
        <v>Países Bajos</v>
      </c>
      <c r="C204" s="327" t="s">
        <v>205</v>
      </c>
      <c r="D204" s="328"/>
      <c r="E204" s="328"/>
      <c r="F204" s="328"/>
      <c r="G204" s="328"/>
      <c r="H204" s="328"/>
      <c r="I204" s="328"/>
      <c r="J204" s="328"/>
      <c r="K204" s="328"/>
      <c r="L204" s="328"/>
      <c r="M204" s="329"/>
    </row>
    <row r="205" spans="2:14" ht="22.5" thickTop="1" thickBot="1" x14ac:dyDescent="0.3">
      <c r="B205" s="13"/>
      <c r="C205" s="334">
        <f>2019</f>
        <v>2019</v>
      </c>
      <c r="D205" s="333"/>
      <c r="E205" s="330">
        <v>2020</v>
      </c>
      <c r="F205" s="333"/>
      <c r="G205" s="330">
        <v>2021</v>
      </c>
      <c r="H205" s="333"/>
      <c r="I205" s="330">
        <v>2022</v>
      </c>
      <c r="J205" s="333"/>
      <c r="K205" s="330">
        <v>2023</v>
      </c>
      <c r="L205" s="331"/>
      <c r="M205" s="332"/>
    </row>
    <row r="206" spans="2:14" ht="16.5" thickTop="1" thickBot="1" x14ac:dyDescent="0.3">
      <c r="B206" s="16"/>
      <c r="C206" s="141" t="s">
        <v>141</v>
      </c>
      <c r="D206" s="142" t="str">
        <f>CONCATENATE("var ",RIGHT(2019,2),"/",RIGHT(2018,2))</f>
        <v>var 19/18</v>
      </c>
      <c r="E206" s="143" t="s">
        <v>141</v>
      </c>
      <c r="F206" s="142" t="str">
        <f>CONCATENATE("var ",RIGHT(E205,2),"/",RIGHT(E205-1,2))</f>
        <v>var 20/19</v>
      </c>
      <c r="G206" s="143" t="s">
        <v>141</v>
      </c>
      <c r="H206" s="142" t="str">
        <f>CONCATENATE("var ",RIGHT(G205,2),"/",RIGHT(G205-1,2))</f>
        <v>var 21/20</v>
      </c>
      <c r="I206" s="143" t="s">
        <v>141</v>
      </c>
      <c r="J206" s="142" t="str">
        <f>CONCATENATE("var ",RIGHT(I205,2),"/",RIGHT(I205-1,2))</f>
        <v>var 22/21</v>
      </c>
      <c r="K206" s="143" t="s">
        <v>141</v>
      </c>
      <c r="L206" s="142" t="str">
        <f>CONCATENATE("var ",RIGHT(K205,2),"/",RIGHT(K205-1,2))</f>
        <v>var 23/22</v>
      </c>
      <c r="M206" s="142" t="str">
        <f>CONCATENATE("var ",RIGHT(K205,2),"/",RIGHT(2019,2))</f>
        <v>var 23/19</v>
      </c>
    </row>
    <row r="207" spans="2:14" x14ac:dyDescent="0.25">
      <c r="B207" s="145" t="s">
        <v>145</v>
      </c>
      <c r="C207" s="146">
        <v>3257</v>
      </c>
      <c r="D207" s="147">
        <v>-0.24096947098578425</v>
      </c>
      <c r="E207" s="146">
        <v>3389</v>
      </c>
      <c r="F207" s="147">
        <f t="shared" ref="F207:J219" si="26">IFERROR(E207/C207-1,"-")</f>
        <v>4.0528093337427018E-2</v>
      </c>
      <c r="G207" s="146">
        <v>116</v>
      </c>
      <c r="H207" s="147">
        <f t="shared" si="26"/>
        <v>-0.9657716140454411</v>
      </c>
      <c r="I207" s="146">
        <v>4354</v>
      </c>
      <c r="J207" s="147">
        <f t="shared" si="26"/>
        <v>36.53448275862069</v>
      </c>
      <c r="K207" s="146">
        <v>4243</v>
      </c>
      <c r="L207" s="147">
        <f t="shared" ref="L207:L215" si="27">IFERROR(K207/I207-1,"-")</f>
        <v>-2.5493798805695911E-2</v>
      </c>
      <c r="M207" s="147">
        <f>K207/C207-1</f>
        <v>0.30273257599017511</v>
      </c>
    </row>
    <row r="208" spans="2:14" x14ac:dyDescent="0.25">
      <c r="B208" s="145" t="s">
        <v>147</v>
      </c>
      <c r="C208" s="146">
        <v>3485</v>
      </c>
      <c r="D208" s="147">
        <v>-0.24272055627987832</v>
      </c>
      <c r="E208" s="146">
        <v>4573</v>
      </c>
      <c r="F208" s="147">
        <f t="shared" si="26"/>
        <v>0.31219512195121957</v>
      </c>
      <c r="G208" s="146">
        <v>77</v>
      </c>
      <c r="H208" s="147">
        <f t="shared" si="26"/>
        <v>-0.98316203804942048</v>
      </c>
      <c r="I208" s="146">
        <v>5944</v>
      </c>
      <c r="J208" s="147">
        <f t="shared" si="26"/>
        <v>76.194805194805198</v>
      </c>
      <c r="K208" s="146">
        <v>4689</v>
      </c>
      <c r="L208" s="147">
        <f t="shared" si="27"/>
        <v>-0.21113728129205922</v>
      </c>
      <c r="M208" s="147">
        <f>IFERROR(K208/C208-1,"-")</f>
        <v>0.34548063127690098</v>
      </c>
    </row>
    <row r="209" spans="2:14" x14ac:dyDescent="0.25">
      <c r="B209" s="145" t="s">
        <v>149</v>
      </c>
      <c r="C209" s="146">
        <v>3767</v>
      </c>
      <c r="D209" s="147">
        <v>-0.13739409205404163</v>
      </c>
      <c r="E209" s="146">
        <v>1963</v>
      </c>
      <c r="F209" s="147">
        <f t="shared" si="26"/>
        <v>-0.47889567294929647</v>
      </c>
      <c r="G209" s="146">
        <v>127</v>
      </c>
      <c r="H209" s="147">
        <f t="shared" si="26"/>
        <v>-0.93530310748853795</v>
      </c>
      <c r="I209" s="146">
        <v>5276</v>
      </c>
      <c r="J209" s="147">
        <f t="shared" si="26"/>
        <v>40.54330708661417</v>
      </c>
      <c r="K209" s="146">
        <v>4381</v>
      </c>
      <c r="L209" s="147">
        <f t="shared" si="27"/>
        <v>-0.16963608794541318</v>
      </c>
      <c r="M209" s="147">
        <f t="shared" ref="M209:M217" si="28">IFERROR(K209/C209-1,"-")</f>
        <v>0.16299442527209984</v>
      </c>
    </row>
    <row r="210" spans="2:14" x14ac:dyDescent="0.25">
      <c r="B210" s="145" t="s">
        <v>151</v>
      </c>
      <c r="C210" s="146">
        <v>4112</v>
      </c>
      <c r="D210" s="147">
        <v>-0.18331678252234362</v>
      </c>
      <c r="E210" s="146">
        <v>0</v>
      </c>
      <c r="F210" s="147">
        <f t="shared" si="26"/>
        <v>-1</v>
      </c>
      <c r="G210" s="146">
        <v>176</v>
      </c>
      <c r="H210" s="147" t="str">
        <f t="shared" si="26"/>
        <v>-</v>
      </c>
      <c r="I210" s="146">
        <v>5546</v>
      </c>
      <c r="J210" s="147">
        <f t="shared" si="26"/>
        <v>30.511363636363637</v>
      </c>
      <c r="K210" s="146">
        <v>5777</v>
      </c>
      <c r="L210" s="147">
        <f t="shared" si="27"/>
        <v>4.1651640822214286E-2</v>
      </c>
      <c r="M210" s="147">
        <f t="shared" si="28"/>
        <v>0.4049124513618676</v>
      </c>
    </row>
    <row r="211" spans="2:14" x14ac:dyDescent="0.25">
      <c r="B211" s="145" t="s">
        <v>153</v>
      </c>
      <c r="C211" s="146">
        <v>3638</v>
      </c>
      <c r="D211" s="147">
        <v>-8.4549572219426272E-2</v>
      </c>
      <c r="E211" s="146">
        <v>0</v>
      </c>
      <c r="F211" s="147">
        <f t="shared" si="26"/>
        <v>-1</v>
      </c>
      <c r="G211" s="146">
        <v>353</v>
      </c>
      <c r="H211" s="147" t="str">
        <f t="shared" si="26"/>
        <v>-</v>
      </c>
      <c r="I211" s="146">
        <v>3817</v>
      </c>
      <c r="J211" s="147">
        <f t="shared" si="26"/>
        <v>9.8130311614730878</v>
      </c>
      <c r="K211" s="146">
        <v>3413</v>
      </c>
      <c r="L211" s="147">
        <f t="shared" si="27"/>
        <v>-0.10584228451663613</v>
      </c>
      <c r="M211" s="147">
        <f t="shared" si="28"/>
        <v>-6.184716877405172E-2</v>
      </c>
    </row>
    <row r="212" spans="2:14" x14ac:dyDescent="0.25">
      <c r="B212" s="145" t="s">
        <v>155</v>
      </c>
      <c r="C212" s="146">
        <v>2845</v>
      </c>
      <c r="D212" s="147">
        <v>-7.1778140293637827E-2</v>
      </c>
      <c r="E212" s="146">
        <v>2</v>
      </c>
      <c r="F212" s="147">
        <f t="shared" si="26"/>
        <v>-0.99929701230228474</v>
      </c>
      <c r="G212" s="146">
        <v>2004</v>
      </c>
      <c r="H212" s="147">
        <f t="shared" si="26"/>
        <v>1001</v>
      </c>
      <c r="I212" s="146">
        <v>3027</v>
      </c>
      <c r="J212" s="147">
        <f t="shared" si="26"/>
        <v>0.51047904191616778</v>
      </c>
      <c r="K212" s="146">
        <v>3202</v>
      </c>
      <c r="L212" s="147">
        <f t="shared" si="27"/>
        <v>5.781301618764445E-2</v>
      </c>
      <c r="M212" s="147">
        <f t="shared" si="28"/>
        <v>0.12548330404217922</v>
      </c>
    </row>
    <row r="213" spans="2:14" x14ac:dyDescent="0.25">
      <c r="B213" s="145" t="s">
        <v>157</v>
      </c>
      <c r="C213" s="146">
        <v>2861</v>
      </c>
      <c r="D213" s="147">
        <v>-0.23070717934928742</v>
      </c>
      <c r="E213" s="146">
        <v>754</v>
      </c>
      <c r="F213" s="147">
        <f t="shared" si="26"/>
        <v>-0.73645578469066764</v>
      </c>
      <c r="G213" s="146">
        <v>2223</v>
      </c>
      <c r="H213" s="147">
        <f t="shared" si="26"/>
        <v>1.9482758620689653</v>
      </c>
      <c r="I213" s="146">
        <v>4667</v>
      </c>
      <c r="J213" s="147">
        <f t="shared" si="26"/>
        <v>1.0994152046783627</v>
      </c>
      <c r="K213" s="146">
        <v>3911</v>
      </c>
      <c r="L213" s="147">
        <f t="shared" si="27"/>
        <v>-0.16198842939790015</v>
      </c>
      <c r="M213" s="147">
        <f t="shared" si="28"/>
        <v>0.36700454386578119</v>
      </c>
    </row>
    <row r="214" spans="2:14" x14ac:dyDescent="0.25">
      <c r="B214" s="145" t="s">
        <v>159</v>
      </c>
      <c r="C214" s="146">
        <v>3066</v>
      </c>
      <c r="D214" s="147">
        <v>-0.20010435690060002</v>
      </c>
      <c r="E214" s="146">
        <v>1355</v>
      </c>
      <c r="F214" s="147">
        <f t="shared" si="26"/>
        <v>-0.55805609915198962</v>
      </c>
      <c r="G214" s="146">
        <v>3696</v>
      </c>
      <c r="H214" s="147">
        <f t="shared" si="26"/>
        <v>1.7276752767527674</v>
      </c>
      <c r="I214" s="146">
        <v>5637</v>
      </c>
      <c r="J214" s="147">
        <f t="shared" si="26"/>
        <v>0.52516233766233755</v>
      </c>
      <c r="K214" s="146">
        <v>4721</v>
      </c>
      <c r="L214" s="147">
        <f t="shared" si="27"/>
        <v>-0.1624977825084265</v>
      </c>
      <c r="M214" s="147">
        <f t="shared" si="28"/>
        <v>0.53979125896934121</v>
      </c>
    </row>
    <row r="215" spans="2:14" x14ac:dyDescent="0.25">
      <c r="B215" s="145" t="s">
        <v>161</v>
      </c>
      <c r="C215" s="146">
        <v>3028</v>
      </c>
      <c r="D215" s="147">
        <v>-0.15865518199499862</v>
      </c>
      <c r="E215" s="146">
        <v>60</v>
      </c>
      <c r="F215" s="147">
        <f t="shared" si="26"/>
        <v>-0.98018494055482164</v>
      </c>
      <c r="G215" s="146">
        <v>3285</v>
      </c>
      <c r="H215" s="147">
        <f t="shared" si="26"/>
        <v>53.75</v>
      </c>
      <c r="I215" s="146">
        <v>3822</v>
      </c>
      <c r="J215" s="147">
        <f t="shared" si="26"/>
        <v>0.16347031963470315</v>
      </c>
      <c r="K215" s="146">
        <v>3519</v>
      </c>
      <c r="L215" s="147">
        <f t="shared" si="27"/>
        <v>-7.9277864992150726E-2</v>
      </c>
      <c r="M215" s="147">
        <f t="shared" si="28"/>
        <v>0.16215323645970936</v>
      </c>
    </row>
    <row r="216" spans="2:14" x14ac:dyDescent="0.25">
      <c r="B216" s="145" t="s">
        <v>163</v>
      </c>
      <c r="C216" s="146">
        <v>3742</v>
      </c>
      <c r="D216" s="147">
        <v>0.1210305572198922</v>
      </c>
      <c r="E216" s="146">
        <v>96</v>
      </c>
      <c r="F216" s="147">
        <f t="shared" si="26"/>
        <v>-0.9743452699091395</v>
      </c>
      <c r="G216" s="146">
        <v>5347</v>
      </c>
      <c r="H216" s="147">
        <f t="shared" si="26"/>
        <v>54.697916666666664</v>
      </c>
      <c r="I216" s="146">
        <v>3815</v>
      </c>
      <c r="J216" s="147">
        <f t="shared" si="26"/>
        <v>-0.28651580325416126</v>
      </c>
      <c r="K216" s="146">
        <v>3997</v>
      </c>
      <c r="L216" s="147">
        <f>IFERROR(K216/I216-1,"-")</f>
        <v>4.7706422018348515E-2</v>
      </c>
      <c r="M216" s="147">
        <f t="shared" si="28"/>
        <v>6.8145376803848245E-2</v>
      </c>
    </row>
    <row r="217" spans="2:14" x14ac:dyDescent="0.25">
      <c r="B217" s="145" t="s">
        <v>165</v>
      </c>
      <c r="C217" s="146">
        <v>2739</v>
      </c>
      <c r="D217" s="147">
        <v>-0.12351999999999996</v>
      </c>
      <c r="E217" s="146">
        <v>281</v>
      </c>
      <c r="F217" s="147">
        <f t="shared" si="26"/>
        <v>-0.89740781307046369</v>
      </c>
      <c r="G217" s="146">
        <v>4056</v>
      </c>
      <c r="H217" s="147">
        <f t="shared" si="26"/>
        <v>13.434163701067616</v>
      </c>
      <c r="I217" s="146">
        <v>4000</v>
      </c>
      <c r="J217" s="147">
        <f t="shared" si="26"/>
        <v>-1.3806706114398382E-2</v>
      </c>
      <c r="K217" s="146">
        <v>4459</v>
      </c>
      <c r="L217" s="147">
        <f>IFERROR(K217/I217-1,"-")</f>
        <v>0.11474999999999991</v>
      </c>
      <c r="M217" s="147">
        <f t="shared" si="28"/>
        <v>0.62796641109894114</v>
      </c>
    </row>
    <row r="218" spans="2:14" x14ac:dyDescent="0.25">
      <c r="B218" s="145" t="s">
        <v>167</v>
      </c>
      <c r="C218" s="146">
        <v>3166</v>
      </c>
      <c r="D218" s="147">
        <v>-1.124297314178635E-2</v>
      </c>
      <c r="E218" s="146">
        <v>316</v>
      </c>
      <c r="F218" s="147">
        <f t="shared" si="26"/>
        <v>-0.90018951358180666</v>
      </c>
      <c r="G218" s="146">
        <v>4041</v>
      </c>
      <c r="H218" s="147">
        <f t="shared" si="26"/>
        <v>11.787974683544304</v>
      </c>
      <c r="I218" s="146">
        <v>3764</v>
      </c>
      <c r="J218" s="147">
        <f t="shared" si="26"/>
        <v>-6.8547389260084191E-2</v>
      </c>
      <c r="K218" s="146"/>
      <c r="L218" s="147"/>
      <c r="M218" s="147"/>
    </row>
    <row r="219" spans="2:14" ht="15.75" x14ac:dyDescent="0.25">
      <c r="B219" s="148" t="s">
        <v>127</v>
      </c>
      <c r="C219" s="149">
        <v>39706</v>
      </c>
      <c r="D219" s="150">
        <v>-0.1396316359696641</v>
      </c>
      <c r="E219" s="149">
        <v>12789</v>
      </c>
      <c r="F219" s="150">
        <f t="shared" si="26"/>
        <v>-0.67790762101445623</v>
      </c>
      <c r="G219" s="149">
        <v>25501</v>
      </c>
      <c r="H219" s="150">
        <f t="shared" si="26"/>
        <v>0.99397920087575264</v>
      </c>
      <c r="I219" s="149">
        <v>53669</v>
      </c>
      <c r="J219" s="150">
        <f t="shared" si="26"/>
        <v>1.1045841339555311</v>
      </c>
      <c r="K219" s="149">
        <v>46312</v>
      </c>
      <c r="L219" s="150">
        <v>-7.199679390842606E-2</v>
      </c>
      <c r="M219" s="150">
        <v>0.26743295019157087</v>
      </c>
    </row>
    <row r="220" spans="2:14" ht="6" customHeight="1" x14ac:dyDescent="0.25"/>
    <row r="221" spans="2:14" x14ac:dyDescent="0.25">
      <c r="B221" s="49" t="s">
        <v>331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4"/>
      <c r="K222" s="154"/>
      <c r="M222" s="154"/>
    </row>
    <row r="224" spans="2:14" ht="48.75" customHeight="1" thickBot="1" x14ac:dyDescent="0.3">
      <c r="B224" s="315" t="s">
        <v>341</v>
      </c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53" t="str">
        <f>C226</f>
        <v>Italia</v>
      </c>
      <c r="C226" s="327" t="s">
        <v>209</v>
      </c>
      <c r="D226" s="328"/>
      <c r="E226" s="328"/>
      <c r="F226" s="328"/>
      <c r="G226" s="328"/>
      <c r="H226" s="328"/>
      <c r="I226" s="328"/>
      <c r="J226" s="328"/>
      <c r="K226" s="328"/>
      <c r="L226" s="328"/>
      <c r="M226" s="329"/>
    </row>
    <row r="227" spans="2:14" ht="22.5" thickTop="1" thickBot="1" x14ac:dyDescent="0.3">
      <c r="B227" s="13"/>
      <c r="C227" s="334">
        <f>2019</f>
        <v>2019</v>
      </c>
      <c r="D227" s="333"/>
      <c r="E227" s="330">
        <v>2020</v>
      </c>
      <c r="F227" s="333"/>
      <c r="G227" s="330">
        <v>2021</v>
      </c>
      <c r="H227" s="333"/>
      <c r="I227" s="330">
        <v>2022</v>
      </c>
      <c r="J227" s="333"/>
      <c r="K227" s="330">
        <v>2023</v>
      </c>
      <c r="L227" s="331"/>
      <c r="M227" s="332"/>
    </row>
    <row r="228" spans="2:14" ht="16.5" thickTop="1" thickBot="1" x14ac:dyDescent="0.3">
      <c r="B228" s="16"/>
      <c r="C228" s="141" t="s">
        <v>141</v>
      </c>
      <c r="D228" s="142" t="str">
        <f>CONCATENATE("var ",RIGHT(2019,2),"/",RIGHT(2018,2))</f>
        <v>var 19/18</v>
      </c>
      <c r="E228" s="143" t="s">
        <v>141</v>
      </c>
      <c r="F228" s="142" t="str">
        <f>CONCATENATE("var ",RIGHT(E227,2),"/",RIGHT(E227-1,2))</f>
        <v>var 20/19</v>
      </c>
      <c r="G228" s="143" t="s">
        <v>141</v>
      </c>
      <c r="H228" s="142" t="str">
        <f>CONCATENATE("var ",RIGHT(G227,2),"/",RIGHT(G227-1,2))</f>
        <v>var 21/20</v>
      </c>
      <c r="I228" s="143" t="s">
        <v>141</v>
      </c>
      <c r="J228" s="142" t="str">
        <f>CONCATENATE("var ",RIGHT(I227,2),"/",RIGHT(I227-1,2))</f>
        <v>var 22/21</v>
      </c>
      <c r="K228" s="143" t="s">
        <v>141</v>
      </c>
      <c r="L228" s="142" t="str">
        <f>CONCATENATE("var ",RIGHT(K227,2),"/",RIGHT(K227-1,2))</f>
        <v>var 23/22</v>
      </c>
      <c r="M228" s="142" t="str">
        <f>CONCATENATE("var ",RIGHT(K227,2),"/",RIGHT(2019,2))</f>
        <v>var 23/19</v>
      </c>
    </row>
    <row r="229" spans="2:14" x14ac:dyDescent="0.25">
      <c r="B229" s="145" t="s">
        <v>145</v>
      </c>
      <c r="C229" s="146">
        <v>3982</v>
      </c>
      <c r="D229" s="147">
        <v>-3.7234042553191515E-2</v>
      </c>
      <c r="E229" s="146">
        <v>3702</v>
      </c>
      <c r="F229" s="147">
        <f t="shared" ref="F229:J241" si="29">IFERROR(E229/C229-1,"-")</f>
        <v>-7.031642390758408E-2</v>
      </c>
      <c r="G229" s="146">
        <v>382</v>
      </c>
      <c r="H229" s="147">
        <f t="shared" si="29"/>
        <v>-0.89681253376553216</v>
      </c>
      <c r="I229" s="146">
        <v>4013</v>
      </c>
      <c r="J229" s="147">
        <f t="shared" si="29"/>
        <v>9.5052356020942401</v>
      </c>
      <c r="K229" s="146">
        <v>4840</v>
      </c>
      <c r="L229" s="147">
        <f t="shared" ref="L229:L237" si="30">IFERROR(K229/I229-1,"-")</f>
        <v>0.20608023922252672</v>
      </c>
      <c r="M229" s="147">
        <f>K229/C229-1</f>
        <v>0.21546961325966851</v>
      </c>
    </row>
    <row r="230" spans="2:14" x14ac:dyDescent="0.25">
      <c r="B230" s="145" t="s">
        <v>147</v>
      </c>
      <c r="C230" s="146">
        <v>3248</v>
      </c>
      <c r="D230" s="147">
        <v>-3.876886652855871E-2</v>
      </c>
      <c r="E230" s="146">
        <v>3900</v>
      </c>
      <c r="F230" s="147">
        <f t="shared" si="29"/>
        <v>0.2007389162561577</v>
      </c>
      <c r="G230" s="146">
        <v>347</v>
      </c>
      <c r="H230" s="147">
        <f t="shared" si="29"/>
        <v>-0.91102564102564099</v>
      </c>
      <c r="I230" s="146">
        <v>4404</v>
      </c>
      <c r="J230" s="147">
        <f t="shared" si="29"/>
        <v>11.69164265129683</v>
      </c>
      <c r="K230" s="146">
        <v>3399</v>
      </c>
      <c r="L230" s="147">
        <f t="shared" si="30"/>
        <v>-0.22820163487738421</v>
      </c>
      <c r="M230" s="147">
        <f>IFERROR(K230/C230-1,"-")</f>
        <v>4.6490147783251334E-2</v>
      </c>
    </row>
    <row r="231" spans="2:14" x14ac:dyDescent="0.25">
      <c r="B231" s="145" t="s">
        <v>149</v>
      </c>
      <c r="C231" s="146">
        <v>4662</v>
      </c>
      <c r="D231" s="147">
        <v>0.26136363636363646</v>
      </c>
      <c r="E231" s="146">
        <v>1045</v>
      </c>
      <c r="F231" s="147">
        <f t="shared" si="29"/>
        <v>-0.77584727584727586</v>
      </c>
      <c r="G231" s="146">
        <v>851</v>
      </c>
      <c r="H231" s="147">
        <f t="shared" si="29"/>
        <v>-0.18564593301435406</v>
      </c>
      <c r="I231" s="146">
        <v>5242</v>
      </c>
      <c r="J231" s="147">
        <f t="shared" si="29"/>
        <v>5.1598119858989424</v>
      </c>
      <c r="K231" s="146">
        <v>3967</v>
      </c>
      <c r="L231" s="147">
        <f t="shared" si="30"/>
        <v>-0.2432277756581458</v>
      </c>
      <c r="M231" s="147">
        <f t="shared" ref="M231:M239" si="31">IFERROR(K231/C231-1,"-")</f>
        <v>-0.14907764907764909</v>
      </c>
    </row>
    <row r="232" spans="2:14" x14ac:dyDescent="0.25">
      <c r="B232" s="145" t="s">
        <v>151</v>
      </c>
      <c r="C232" s="146">
        <v>5710</v>
      </c>
      <c r="D232" s="147">
        <v>0.23246276710554725</v>
      </c>
      <c r="E232" s="146">
        <v>0</v>
      </c>
      <c r="F232" s="147">
        <f t="shared" si="29"/>
        <v>-1</v>
      </c>
      <c r="G232" s="146">
        <v>1881</v>
      </c>
      <c r="H232" s="147" t="str">
        <f t="shared" si="29"/>
        <v>-</v>
      </c>
      <c r="I232" s="146">
        <v>6534</v>
      </c>
      <c r="J232" s="147">
        <f t="shared" si="29"/>
        <v>2.4736842105263159</v>
      </c>
      <c r="K232" s="146">
        <v>5166</v>
      </c>
      <c r="L232" s="147">
        <f t="shared" si="30"/>
        <v>-0.20936639118457301</v>
      </c>
      <c r="M232" s="147">
        <f t="shared" si="31"/>
        <v>-9.5271453590192623E-2</v>
      </c>
    </row>
    <row r="233" spans="2:14" x14ac:dyDescent="0.25">
      <c r="B233" s="145" t="s">
        <v>153</v>
      </c>
      <c r="C233" s="146">
        <v>4713</v>
      </c>
      <c r="D233" s="147">
        <v>-9.4577553593947483E-3</v>
      </c>
      <c r="E233" s="146">
        <v>2</v>
      </c>
      <c r="F233" s="147">
        <f t="shared" si="29"/>
        <v>-0.99957564184171444</v>
      </c>
      <c r="G233" s="146">
        <v>3092</v>
      </c>
      <c r="H233" s="147">
        <f t="shared" si="29"/>
        <v>1545</v>
      </c>
      <c r="I233" s="146">
        <v>6686</v>
      </c>
      <c r="J233" s="147">
        <f t="shared" si="29"/>
        <v>1.1623544631306597</v>
      </c>
      <c r="K233" s="146">
        <v>5342</v>
      </c>
      <c r="L233" s="147">
        <f t="shared" si="30"/>
        <v>-0.20101705055339514</v>
      </c>
      <c r="M233" s="147">
        <f t="shared" si="31"/>
        <v>0.13346064078081898</v>
      </c>
    </row>
    <row r="234" spans="2:14" x14ac:dyDescent="0.25">
      <c r="B234" s="145" t="s">
        <v>155</v>
      </c>
      <c r="C234" s="146">
        <v>5611</v>
      </c>
      <c r="D234" s="147">
        <v>-7.1948395633476658E-2</v>
      </c>
      <c r="E234" s="146">
        <v>20</v>
      </c>
      <c r="F234" s="147">
        <f t="shared" si="29"/>
        <v>-0.9964355729816432</v>
      </c>
      <c r="G234" s="146">
        <v>2736</v>
      </c>
      <c r="H234" s="147">
        <f t="shared" si="29"/>
        <v>135.80000000000001</v>
      </c>
      <c r="I234" s="146">
        <v>5097</v>
      </c>
      <c r="J234" s="147">
        <f t="shared" si="29"/>
        <v>0.86293859649122817</v>
      </c>
      <c r="K234" s="146">
        <v>4112</v>
      </c>
      <c r="L234" s="147">
        <f t="shared" si="30"/>
        <v>-0.19325093192073772</v>
      </c>
      <c r="M234" s="147">
        <f t="shared" si="31"/>
        <v>-0.26715380502584207</v>
      </c>
    </row>
    <row r="235" spans="2:14" x14ac:dyDescent="0.25">
      <c r="B235" s="145" t="s">
        <v>157</v>
      </c>
      <c r="C235" s="146">
        <v>7328</v>
      </c>
      <c r="D235" s="147">
        <v>-0.12668335120962937</v>
      </c>
      <c r="E235" s="146">
        <v>808</v>
      </c>
      <c r="F235" s="147">
        <f t="shared" si="29"/>
        <v>-0.88973799126637554</v>
      </c>
      <c r="G235" s="146">
        <v>4235</v>
      </c>
      <c r="H235" s="147">
        <f t="shared" si="29"/>
        <v>4.2413366336633667</v>
      </c>
      <c r="I235" s="146">
        <v>6503</v>
      </c>
      <c r="J235" s="147">
        <f t="shared" si="29"/>
        <v>0.53553719008264467</v>
      </c>
      <c r="K235" s="146">
        <v>5325</v>
      </c>
      <c r="L235" s="147">
        <f t="shared" si="30"/>
        <v>-0.18114716284791632</v>
      </c>
      <c r="M235" s="147">
        <f t="shared" si="31"/>
        <v>-0.27333515283842791</v>
      </c>
    </row>
    <row r="236" spans="2:14" x14ac:dyDescent="0.25">
      <c r="B236" s="145" t="s">
        <v>159</v>
      </c>
      <c r="C236" s="146">
        <v>9665</v>
      </c>
      <c r="D236" s="147">
        <v>8.4736251402917961E-2</v>
      </c>
      <c r="E236" s="146">
        <v>2844</v>
      </c>
      <c r="F236" s="147">
        <f t="shared" si="29"/>
        <v>-0.70574236937403001</v>
      </c>
      <c r="G236" s="146">
        <v>8199</v>
      </c>
      <c r="H236" s="147">
        <f t="shared" si="29"/>
        <v>1.8829113924050631</v>
      </c>
      <c r="I236" s="146">
        <v>9192</v>
      </c>
      <c r="J236" s="147">
        <f t="shared" si="29"/>
        <v>0.12111233077204542</v>
      </c>
      <c r="K236" s="146">
        <v>6819</v>
      </c>
      <c r="L236" s="147">
        <f t="shared" si="30"/>
        <v>-0.25815926892950392</v>
      </c>
      <c r="M236" s="147">
        <f t="shared" si="31"/>
        <v>-0.2944645628556648</v>
      </c>
    </row>
    <row r="237" spans="2:14" x14ac:dyDescent="0.25">
      <c r="B237" s="145" t="s">
        <v>161</v>
      </c>
      <c r="C237" s="146">
        <v>6645</v>
      </c>
      <c r="D237" s="147">
        <v>0.16578947368421049</v>
      </c>
      <c r="E237" s="146">
        <v>1299</v>
      </c>
      <c r="F237" s="147">
        <f t="shared" si="29"/>
        <v>-0.80451467268623023</v>
      </c>
      <c r="G237" s="146">
        <v>5573</v>
      </c>
      <c r="H237" s="147">
        <f t="shared" si="29"/>
        <v>3.2902232486528096</v>
      </c>
      <c r="I237" s="146">
        <v>6385</v>
      </c>
      <c r="J237" s="147">
        <f t="shared" si="29"/>
        <v>0.1457024941683116</v>
      </c>
      <c r="K237" s="146">
        <v>4604</v>
      </c>
      <c r="L237" s="147">
        <f t="shared" si="30"/>
        <v>-0.2789350039154268</v>
      </c>
      <c r="M237" s="147">
        <f t="shared" si="31"/>
        <v>-0.30714823175319794</v>
      </c>
    </row>
    <row r="238" spans="2:14" x14ac:dyDescent="0.25">
      <c r="B238" s="145" t="s">
        <v>163</v>
      </c>
      <c r="C238" s="146">
        <v>5872</v>
      </c>
      <c r="D238" s="147">
        <v>0.11719939117199396</v>
      </c>
      <c r="E238" s="146">
        <v>1115</v>
      </c>
      <c r="F238" s="147">
        <f t="shared" si="29"/>
        <v>-0.81011580381471393</v>
      </c>
      <c r="G238" s="146">
        <v>6950</v>
      </c>
      <c r="H238" s="147">
        <f t="shared" si="29"/>
        <v>5.2331838565022419</v>
      </c>
      <c r="I238" s="146">
        <v>6000</v>
      </c>
      <c r="J238" s="147">
        <f t="shared" si="29"/>
        <v>-0.13669064748201443</v>
      </c>
      <c r="K238" s="146">
        <v>4584</v>
      </c>
      <c r="L238" s="147">
        <f>IFERROR(K238/I238-1,"-")</f>
        <v>-0.23599999999999999</v>
      </c>
      <c r="M238" s="147">
        <f t="shared" si="31"/>
        <v>-0.21934604904632149</v>
      </c>
    </row>
    <row r="239" spans="2:14" x14ac:dyDescent="0.25">
      <c r="B239" s="145" t="s">
        <v>165</v>
      </c>
      <c r="C239" s="146">
        <v>3988</v>
      </c>
      <c r="D239" s="147">
        <v>0.1922272047832585</v>
      </c>
      <c r="E239" s="146">
        <v>361</v>
      </c>
      <c r="F239" s="147">
        <f t="shared" si="29"/>
        <v>-0.90947843530591777</v>
      </c>
      <c r="G239" s="146">
        <v>6114</v>
      </c>
      <c r="H239" s="147">
        <f t="shared" si="29"/>
        <v>15.936288088642659</v>
      </c>
      <c r="I239" s="146">
        <v>4786</v>
      </c>
      <c r="J239" s="147">
        <f t="shared" si="29"/>
        <v>-0.21720641151455677</v>
      </c>
      <c r="K239" s="146">
        <v>5689</v>
      </c>
      <c r="L239" s="147">
        <f>IFERROR(K239/I239-1,"-")</f>
        <v>0.18867530296698698</v>
      </c>
      <c r="M239" s="147">
        <f t="shared" si="31"/>
        <v>0.42652958876629898</v>
      </c>
    </row>
    <row r="240" spans="2:14" x14ac:dyDescent="0.25">
      <c r="B240" s="145" t="s">
        <v>167</v>
      </c>
      <c r="C240" s="146">
        <v>5059</v>
      </c>
      <c r="D240" s="147">
        <v>0.15160482585932167</v>
      </c>
      <c r="E240" s="146">
        <v>455</v>
      </c>
      <c r="F240" s="147">
        <f t="shared" si="29"/>
        <v>-0.91006127693220007</v>
      </c>
      <c r="G240" s="146">
        <v>6036</v>
      </c>
      <c r="H240" s="147">
        <f t="shared" si="29"/>
        <v>12.265934065934067</v>
      </c>
      <c r="I240" s="146">
        <v>4734</v>
      </c>
      <c r="J240" s="147">
        <f t="shared" si="29"/>
        <v>-0.21570576540755471</v>
      </c>
      <c r="K240" s="146"/>
      <c r="L240" s="147"/>
      <c r="M240" s="147"/>
    </row>
    <row r="241" spans="2:14" ht="15.75" x14ac:dyDescent="0.25">
      <c r="B241" s="148" t="s">
        <v>127</v>
      </c>
      <c r="C241" s="149">
        <v>66483</v>
      </c>
      <c r="D241" s="150">
        <v>6.1299746180738524E-2</v>
      </c>
      <c r="E241" s="149">
        <v>15551</v>
      </c>
      <c r="F241" s="150">
        <f t="shared" si="29"/>
        <v>-0.76609057954665105</v>
      </c>
      <c r="G241" s="149">
        <v>46396</v>
      </c>
      <c r="H241" s="150">
        <f t="shared" si="29"/>
        <v>1.9834737315928237</v>
      </c>
      <c r="I241" s="149">
        <v>69576</v>
      </c>
      <c r="J241" s="150">
        <f t="shared" si="29"/>
        <v>0.49961203552030353</v>
      </c>
      <c r="K241" s="149">
        <v>53847</v>
      </c>
      <c r="L241" s="150">
        <v>-0.16956602202276305</v>
      </c>
      <c r="M241" s="150">
        <v>-0.12335569158635062</v>
      </c>
    </row>
    <row r="242" spans="2:14" ht="6" customHeight="1" x14ac:dyDescent="0.25"/>
    <row r="243" spans="2:14" x14ac:dyDescent="0.25">
      <c r="B243" s="49" t="s">
        <v>331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4"/>
      <c r="I244" s="144"/>
      <c r="K244" s="49"/>
      <c r="M244" s="154"/>
    </row>
    <row r="246" spans="2:14" ht="48.75" customHeight="1" thickBot="1" x14ac:dyDescent="0.3">
      <c r="B246" s="315" t="s">
        <v>342</v>
      </c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  <c r="M246" s="315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53" t="str">
        <f>C248</f>
        <v>Irlanda</v>
      </c>
      <c r="C248" s="327" t="s">
        <v>213</v>
      </c>
      <c r="D248" s="328"/>
      <c r="E248" s="328"/>
      <c r="F248" s="328"/>
      <c r="G248" s="328"/>
      <c r="H248" s="328"/>
      <c r="I248" s="328"/>
      <c r="J248" s="328"/>
      <c r="K248" s="328"/>
      <c r="L248" s="328"/>
      <c r="M248" s="329"/>
    </row>
    <row r="249" spans="2:14" ht="22.5" thickTop="1" thickBot="1" x14ac:dyDescent="0.3">
      <c r="B249" s="13"/>
      <c r="C249" s="334">
        <f>2019</f>
        <v>2019</v>
      </c>
      <c r="D249" s="333"/>
      <c r="E249" s="330">
        <v>2020</v>
      </c>
      <c r="F249" s="333"/>
      <c r="G249" s="330">
        <v>2021</v>
      </c>
      <c r="H249" s="333"/>
      <c r="I249" s="330">
        <v>2022</v>
      </c>
      <c r="J249" s="333"/>
      <c r="K249" s="330">
        <v>2023</v>
      </c>
      <c r="L249" s="331"/>
      <c r="M249" s="332"/>
    </row>
    <row r="250" spans="2:14" ht="16.5" thickTop="1" thickBot="1" x14ac:dyDescent="0.3">
      <c r="B250" s="16"/>
      <c r="C250" s="141" t="s">
        <v>141</v>
      </c>
      <c r="D250" s="142" t="str">
        <f>CONCATENATE("var ",RIGHT(2019,2),"/",RIGHT(2018,2))</f>
        <v>var 19/18</v>
      </c>
      <c r="E250" s="143" t="s">
        <v>141</v>
      </c>
      <c r="F250" s="142" t="str">
        <f>CONCATENATE("var ",RIGHT(E249,2),"/",RIGHT(E249-1,2))</f>
        <v>var 20/19</v>
      </c>
      <c r="G250" s="143" t="s">
        <v>141</v>
      </c>
      <c r="H250" s="142" t="str">
        <f>CONCATENATE("var ",RIGHT(G249,2),"/",RIGHT(G249-1,2))</f>
        <v>var 21/20</v>
      </c>
      <c r="I250" s="143" t="s">
        <v>141</v>
      </c>
      <c r="J250" s="142" t="str">
        <f>CONCATENATE("var ",RIGHT(I249,2),"/",RIGHT(I249-1,2))</f>
        <v>var 22/21</v>
      </c>
      <c r="K250" s="143" t="s">
        <v>141</v>
      </c>
      <c r="L250" s="142" t="str">
        <f>CONCATENATE("var ",RIGHT(K249,2),"/",RIGHT(K249-1,2))</f>
        <v>var 23/22</v>
      </c>
      <c r="M250" s="142" t="str">
        <f>CONCATENATE("var ",RIGHT(K249,2),"/",RIGHT(2019,2))</f>
        <v>var 23/19</v>
      </c>
    </row>
    <row r="251" spans="2:14" x14ac:dyDescent="0.25">
      <c r="B251" s="145" t="s">
        <v>145</v>
      </c>
      <c r="C251" s="146">
        <v>1730</v>
      </c>
      <c r="D251" s="147">
        <v>2.1854695806261093E-2</v>
      </c>
      <c r="E251" s="146">
        <v>1614</v>
      </c>
      <c r="F251" s="147">
        <f t="shared" ref="F251:J263" si="32">IFERROR(E251/C251-1,"-")</f>
        <v>-6.705202312138725E-2</v>
      </c>
      <c r="G251" s="146">
        <v>273</v>
      </c>
      <c r="H251" s="147">
        <f t="shared" si="32"/>
        <v>-0.83085501858736066</v>
      </c>
      <c r="I251" s="146">
        <v>1533</v>
      </c>
      <c r="J251" s="147">
        <f t="shared" si="32"/>
        <v>4.615384615384615</v>
      </c>
      <c r="K251" s="146">
        <v>2869</v>
      </c>
      <c r="L251" s="147">
        <f t="shared" ref="L251:L259" si="33">IFERROR(K251/I251-1,"-")</f>
        <v>0.87149380300065227</v>
      </c>
      <c r="M251" s="147">
        <f>K251/C251-1</f>
        <v>0.65838150289017339</v>
      </c>
    </row>
    <row r="252" spans="2:14" x14ac:dyDescent="0.25">
      <c r="B252" s="145" t="s">
        <v>147</v>
      </c>
      <c r="C252" s="146">
        <v>1683</v>
      </c>
      <c r="D252" s="147">
        <v>7.8846153846153788E-2</v>
      </c>
      <c r="E252" s="146">
        <v>1787</v>
      </c>
      <c r="F252" s="147">
        <f t="shared" si="32"/>
        <v>6.1794414735591108E-2</v>
      </c>
      <c r="G252" s="146">
        <v>254</v>
      </c>
      <c r="H252" s="147">
        <f t="shared" si="32"/>
        <v>-0.85786233911583665</v>
      </c>
      <c r="I252" s="146">
        <v>2285</v>
      </c>
      <c r="J252" s="147">
        <f t="shared" si="32"/>
        <v>7.9960629921259834</v>
      </c>
      <c r="K252" s="146">
        <v>2755</v>
      </c>
      <c r="L252" s="147">
        <f t="shared" si="33"/>
        <v>0.20568927789934355</v>
      </c>
      <c r="M252" s="147">
        <f>IFERROR(K252/C252-1,"-")</f>
        <v>0.63695781342840174</v>
      </c>
    </row>
    <row r="253" spans="2:14" x14ac:dyDescent="0.25">
      <c r="B253" s="145" t="s">
        <v>149</v>
      </c>
      <c r="C253" s="146">
        <v>1794</v>
      </c>
      <c r="D253" s="147">
        <v>-0.12316715542521994</v>
      </c>
      <c r="E253" s="146">
        <v>739</v>
      </c>
      <c r="F253" s="147">
        <f t="shared" si="32"/>
        <v>-0.58807134894091417</v>
      </c>
      <c r="G253" s="146">
        <v>75</v>
      </c>
      <c r="H253" s="147">
        <f t="shared" si="32"/>
        <v>-0.89851150202976993</v>
      </c>
      <c r="I253" s="146">
        <v>2044</v>
      </c>
      <c r="J253" s="147">
        <f t="shared" si="32"/>
        <v>26.253333333333334</v>
      </c>
      <c r="K253" s="146">
        <v>2909</v>
      </c>
      <c r="L253" s="147">
        <f t="shared" si="33"/>
        <v>0.42318982387475534</v>
      </c>
      <c r="M253" s="147">
        <f t="shared" ref="M253:M261" si="34">IFERROR(K253/C253-1,"-")</f>
        <v>0.62151616499442586</v>
      </c>
    </row>
    <row r="254" spans="2:14" x14ac:dyDescent="0.25">
      <c r="B254" s="145" t="s">
        <v>151</v>
      </c>
      <c r="C254" s="146">
        <v>1873</v>
      </c>
      <c r="D254" s="147">
        <v>0.35039653929343917</v>
      </c>
      <c r="E254" s="146">
        <v>0</v>
      </c>
      <c r="F254" s="147">
        <f t="shared" si="32"/>
        <v>-1</v>
      </c>
      <c r="G254" s="146">
        <v>69</v>
      </c>
      <c r="H254" s="147" t="str">
        <f t="shared" si="32"/>
        <v>-</v>
      </c>
      <c r="I254" s="146">
        <v>1954</v>
      </c>
      <c r="J254" s="147">
        <f t="shared" si="32"/>
        <v>27.318840579710145</v>
      </c>
      <c r="K254" s="146">
        <v>2962</v>
      </c>
      <c r="L254" s="147">
        <f t="shared" si="33"/>
        <v>0.51586489252814749</v>
      </c>
      <c r="M254" s="147">
        <f t="shared" si="34"/>
        <v>0.58142018152696218</v>
      </c>
    </row>
    <row r="255" spans="2:14" x14ac:dyDescent="0.25">
      <c r="B255" s="145" t="s">
        <v>153</v>
      </c>
      <c r="C255" s="146">
        <v>1733</v>
      </c>
      <c r="D255" s="147">
        <v>-0.11536498213374169</v>
      </c>
      <c r="E255" s="146">
        <v>0</v>
      </c>
      <c r="F255" s="147">
        <f t="shared" si="32"/>
        <v>-1</v>
      </c>
      <c r="G255" s="146">
        <v>65</v>
      </c>
      <c r="H255" s="147" t="str">
        <f t="shared" si="32"/>
        <v>-</v>
      </c>
      <c r="I255" s="146">
        <v>1844</v>
      </c>
      <c r="J255" s="147">
        <f t="shared" si="32"/>
        <v>27.369230769230768</v>
      </c>
      <c r="K255" s="146">
        <v>2661</v>
      </c>
      <c r="L255" s="147">
        <f t="shared" si="33"/>
        <v>0.44305856832971791</v>
      </c>
      <c r="M255" s="147">
        <f t="shared" si="34"/>
        <v>0.53548759376803234</v>
      </c>
    </row>
    <row r="256" spans="2:14" x14ac:dyDescent="0.25">
      <c r="B256" s="145" t="s">
        <v>155</v>
      </c>
      <c r="C256" s="146">
        <v>2290</v>
      </c>
      <c r="D256" s="147">
        <v>-0.11480479319675296</v>
      </c>
      <c r="E256" s="146">
        <v>0</v>
      </c>
      <c r="F256" s="147">
        <f t="shared" si="32"/>
        <v>-1</v>
      </c>
      <c r="G256" s="146">
        <v>69</v>
      </c>
      <c r="H256" s="147" t="str">
        <f t="shared" si="32"/>
        <v>-</v>
      </c>
      <c r="I256" s="146">
        <v>1929</v>
      </c>
      <c r="J256" s="147">
        <f t="shared" si="32"/>
        <v>26.956521739130434</v>
      </c>
      <c r="K256" s="146">
        <v>3374</v>
      </c>
      <c r="L256" s="147">
        <f t="shared" si="33"/>
        <v>0.74909279419388275</v>
      </c>
      <c r="M256" s="147">
        <f t="shared" si="34"/>
        <v>0.47336244541484707</v>
      </c>
    </row>
    <row r="257" spans="2:14" x14ac:dyDescent="0.25">
      <c r="B257" s="145" t="s">
        <v>157</v>
      </c>
      <c r="C257" s="146">
        <v>2097</v>
      </c>
      <c r="D257" s="147">
        <v>-4.638472032742158E-2</v>
      </c>
      <c r="E257" s="146">
        <v>216</v>
      </c>
      <c r="F257" s="147">
        <f t="shared" si="32"/>
        <v>-0.89699570815450647</v>
      </c>
      <c r="G257" s="146">
        <v>494</v>
      </c>
      <c r="H257" s="147">
        <f t="shared" si="32"/>
        <v>1.2870370370370372</v>
      </c>
      <c r="I257" s="146">
        <v>1684</v>
      </c>
      <c r="J257" s="147">
        <f t="shared" si="32"/>
        <v>2.4089068825910931</v>
      </c>
      <c r="K257" s="146">
        <v>3338</v>
      </c>
      <c r="L257" s="147">
        <f t="shared" si="33"/>
        <v>0.98218527315914494</v>
      </c>
      <c r="M257" s="147">
        <f t="shared" si="34"/>
        <v>0.59179780639008106</v>
      </c>
    </row>
    <row r="258" spans="2:14" x14ac:dyDescent="0.25">
      <c r="B258" s="145" t="s">
        <v>159</v>
      </c>
      <c r="C258" s="146">
        <v>1766</v>
      </c>
      <c r="D258" s="147">
        <v>0.11279143037177053</v>
      </c>
      <c r="E258" s="146">
        <v>246</v>
      </c>
      <c r="F258" s="147">
        <f t="shared" si="32"/>
        <v>-0.86070215175537945</v>
      </c>
      <c r="G258" s="146">
        <v>1077</v>
      </c>
      <c r="H258" s="147">
        <f t="shared" si="32"/>
        <v>3.3780487804878048</v>
      </c>
      <c r="I258" s="146">
        <v>1905</v>
      </c>
      <c r="J258" s="147">
        <f t="shared" si="32"/>
        <v>0.76880222841225621</v>
      </c>
      <c r="K258" s="146">
        <v>3381</v>
      </c>
      <c r="L258" s="147">
        <f t="shared" si="33"/>
        <v>0.77480314960629926</v>
      </c>
      <c r="M258" s="147">
        <f t="shared" si="34"/>
        <v>0.91449603624009068</v>
      </c>
    </row>
    <row r="259" spans="2:14" x14ac:dyDescent="0.25">
      <c r="B259" s="145" t="s">
        <v>161</v>
      </c>
      <c r="C259" s="146">
        <v>1512</v>
      </c>
      <c r="D259" s="147">
        <v>-0.10691080921441232</v>
      </c>
      <c r="E259" s="146">
        <v>91</v>
      </c>
      <c r="F259" s="147">
        <f t="shared" si="32"/>
        <v>-0.93981481481481477</v>
      </c>
      <c r="G259" s="146">
        <v>1139</v>
      </c>
      <c r="H259" s="147">
        <f t="shared" si="32"/>
        <v>11.516483516483516</v>
      </c>
      <c r="I259" s="146">
        <v>1725</v>
      </c>
      <c r="J259" s="147">
        <f t="shared" si="32"/>
        <v>0.51448639157155407</v>
      </c>
      <c r="K259" s="146">
        <v>2852</v>
      </c>
      <c r="L259" s="147">
        <f t="shared" si="33"/>
        <v>0.65333333333333332</v>
      </c>
      <c r="M259" s="147">
        <f t="shared" si="34"/>
        <v>0.88624338624338628</v>
      </c>
    </row>
    <row r="260" spans="2:14" x14ac:dyDescent="0.25">
      <c r="B260" s="145" t="s">
        <v>163</v>
      </c>
      <c r="C260" s="146">
        <v>2031</v>
      </c>
      <c r="D260" s="147">
        <v>9.0177133655394481E-2</v>
      </c>
      <c r="E260" s="146">
        <v>225</v>
      </c>
      <c r="F260" s="147">
        <f t="shared" si="32"/>
        <v>-0.8892171344165436</v>
      </c>
      <c r="G260" s="146">
        <v>1812</v>
      </c>
      <c r="H260" s="147">
        <f t="shared" si="32"/>
        <v>7.0533333333333328</v>
      </c>
      <c r="I260" s="146">
        <v>2154</v>
      </c>
      <c r="J260" s="147">
        <f t="shared" si="32"/>
        <v>0.1887417218543046</v>
      </c>
      <c r="K260" s="146">
        <v>3464</v>
      </c>
      <c r="L260" s="147">
        <f>IFERROR(K260/I260-1,"-")</f>
        <v>0.60817084493964724</v>
      </c>
      <c r="M260" s="147">
        <f t="shared" si="34"/>
        <v>0.7055637616937469</v>
      </c>
    </row>
    <row r="261" spans="2:14" x14ac:dyDescent="0.25">
      <c r="B261" s="145" t="s">
        <v>165</v>
      </c>
      <c r="C261" s="146">
        <v>1459</v>
      </c>
      <c r="D261" s="147">
        <v>0.1044663133989403</v>
      </c>
      <c r="E261" s="146">
        <v>150</v>
      </c>
      <c r="F261" s="147">
        <f t="shared" si="32"/>
        <v>-0.89718985606579849</v>
      </c>
      <c r="G261" s="146">
        <v>1546</v>
      </c>
      <c r="H261" s="147">
        <f t="shared" si="32"/>
        <v>9.3066666666666666</v>
      </c>
      <c r="I261" s="146">
        <v>2755</v>
      </c>
      <c r="J261" s="147">
        <f t="shared" si="32"/>
        <v>0.78201811125485121</v>
      </c>
      <c r="K261" s="146">
        <v>3149</v>
      </c>
      <c r="L261" s="147">
        <f>IFERROR(K261/I261-1,"-")</f>
        <v>0.14301270417422862</v>
      </c>
      <c r="M261" s="147">
        <f t="shared" si="34"/>
        <v>1.1583276216586702</v>
      </c>
    </row>
    <row r="262" spans="2:14" x14ac:dyDescent="0.25">
      <c r="B262" s="145" t="s">
        <v>167</v>
      </c>
      <c r="C262" s="146">
        <v>1819</v>
      </c>
      <c r="D262" s="147">
        <v>0.21835231078365713</v>
      </c>
      <c r="E262" s="146">
        <v>211</v>
      </c>
      <c r="F262" s="147">
        <f t="shared" si="32"/>
        <v>-0.8840021990104453</v>
      </c>
      <c r="G262" s="146">
        <v>1460</v>
      </c>
      <c r="H262" s="147">
        <f t="shared" si="32"/>
        <v>5.919431279620853</v>
      </c>
      <c r="I262" s="146">
        <v>2578</v>
      </c>
      <c r="J262" s="147">
        <f t="shared" si="32"/>
        <v>0.76575342465753415</v>
      </c>
      <c r="K262" s="146"/>
      <c r="L262" s="147"/>
      <c r="M262" s="147"/>
    </row>
    <row r="263" spans="2:14" ht="15.75" x14ac:dyDescent="0.25">
      <c r="B263" s="148" t="s">
        <v>127</v>
      </c>
      <c r="C263" s="149">
        <v>21787</v>
      </c>
      <c r="D263" s="150">
        <v>1.8655320740602166E-2</v>
      </c>
      <c r="E263" s="149">
        <v>5279</v>
      </c>
      <c r="F263" s="150">
        <f t="shared" si="32"/>
        <v>-0.7576995456005875</v>
      </c>
      <c r="G263" s="149">
        <v>8333</v>
      </c>
      <c r="H263" s="150">
        <f t="shared" si="32"/>
        <v>0.5785186588369009</v>
      </c>
      <c r="I263" s="149">
        <v>24390</v>
      </c>
      <c r="J263" s="150">
        <f t="shared" si="32"/>
        <v>1.9269170766830674</v>
      </c>
      <c r="K263" s="149">
        <v>33714</v>
      </c>
      <c r="L263" s="150">
        <v>0.54566293783238584</v>
      </c>
      <c r="M263" s="150">
        <v>0.68840144230769229</v>
      </c>
    </row>
    <row r="264" spans="2:14" ht="6" customHeight="1" x14ac:dyDescent="0.25"/>
    <row r="265" spans="2:14" x14ac:dyDescent="0.25">
      <c r="B265" s="49" t="s">
        <v>331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4"/>
    </row>
    <row r="268" spans="2:14" ht="48.75" customHeight="1" thickBot="1" x14ac:dyDescent="0.3">
      <c r="B268" s="315" t="s">
        <v>343</v>
      </c>
      <c r="C268" s="315"/>
      <c r="D268" s="315"/>
      <c r="E268" s="315"/>
      <c r="F268" s="315"/>
      <c r="G268" s="315"/>
      <c r="H268" s="315"/>
      <c r="I268" s="315"/>
      <c r="J268" s="315"/>
      <c r="K268" s="315"/>
      <c r="L268" s="315"/>
      <c r="M268" s="315"/>
      <c r="N268" s="1" t="s">
        <v>215</v>
      </c>
    </row>
    <row r="269" spans="2:14" ht="10.5" customHeight="1" thickBot="1" x14ac:dyDescent="0.3">
      <c r="B269" s="137"/>
      <c r="C269" s="138"/>
      <c r="D269" s="137"/>
      <c r="E269" s="137"/>
      <c r="F269" s="137"/>
      <c r="G269" s="137"/>
      <c r="H269" s="137"/>
      <c r="I269" s="137"/>
      <c r="J269" s="137"/>
      <c r="K269" s="4"/>
      <c r="L269" s="4"/>
      <c r="N269" s="1" t="s">
        <v>216</v>
      </c>
    </row>
    <row r="270" spans="2:14" ht="22.5" thickTop="1" thickBot="1" x14ac:dyDescent="0.3">
      <c r="B270" s="153" t="str">
        <f>C270</f>
        <v>Suiza</v>
      </c>
      <c r="C270" s="327" t="s">
        <v>217</v>
      </c>
      <c r="D270" s="328"/>
      <c r="E270" s="328"/>
      <c r="F270" s="328"/>
      <c r="G270" s="328"/>
      <c r="H270" s="328"/>
      <c r="I270" s="328"/>
      <c r="J270" s="328"/>
      <c r="K270" s="328"/>
      <c r="L270" s="328"/>
      <c r="M270" s="329"/>
    </row>
    <row r="271" spans="2:14" ht="22.5" thickTop="1" thickBot="1" x14ac:dyDescent="0.3">
      <c r="B271" s="13"/>
      <c r="C271" s="334">
        <f>2019</f>
        <v>2019</v>
      </c>
      <c r="D271" s="333"/>
      <c r="E271" s="330">
        <v>2020</v>
      </c>
      <c r="F271" s="333"/>
      <c r="G271" s="330">
        <v>2021</v>
      </c>
      <c r="H271" s="333"/>
      <c r="I271" s="330">
        <v>2022</v>
      </c>
      <c r="J271" s="333"/>
      <c r="K271" s="330">
        <v>2023</v>
      </c>
      <c r="L271" s="331"/>
      <c r="M271" s="332"/>
    </row>
    <row r="272" spans="2:14" ht="16.5" thickTop="1" thickBot="1" x14ac:dyDescent="0.3">
      <c r="B272" s="16"/>
      <c r="C272" s="141" t="s">
        <v>141</v>
      </c>
      <c r="D272" s="142" t="str">
        <f>CONCATENATE("var ",RIGHT(2019,2),"/",RIGHT(2018,2))</f>
        <v>var 19/18</v>
      </c>
      <c r="E272" s="143" t="s">
        <v>141</v>
      </c>
      <c r="F272" s="142" t="str">
        <f>CONCATENATE("var ",RIGHT(E271,2),"/",RIGHT(E271-1,2))</f>
        <v>var 20/19</v>
      </c>
      <c r="G272" s="143" t="s">
        <v>141</v>
      </c>
      <c r="H272" s="142" t="str">
        <f>CONCATENATE("var ",RIGHT(G271,2),"/",RIGHT(G271-1,2))</f>
        <v>var 21/20</v>
      </c>
      <c r="I272" s="143" t="s">
        <v>141</v>
      </c>
      <c r="J272" s="142" t="str">
        <f>CONCATENATE("var ",RIGHT(I271,2),"/",RIGHT(I271-1,2))</f>
        <v>var 22/21</v>
      </c>
      <c r="K272" s="143" t="s">
        <v>141</v>
      </c>
      <c r="L272" s="142" t="str">
        <f>CONCATENATE("var ",RIGHT(K271,2),"/",RIGHT(K271-1,2))</f>
        <v>var 23/22</v>
      </c>
      <c r="M272" s="142" t="str">
        <f>CONCATENATE("var ",RIGHT(K271,2),"/",RIGHT(2019,2))</f>
        <v>var 23/19</v>
      </c>
    </row>
    <row r="273" spans="2:13" x14ac:dyDescent="0.25">
      <c r="B273" s="145" t="s">
        <v>145</v>
      </c>
      <c r="C273" s="146">
        <v>1522</v>
      </c>
      <c r="D273" s="147">
        <v>6.5080475857242748E-2</v>
      </c>
      <c r="E273" s="146">
        <v>1324</v>
      </c>
      <c r="F273" s="147">
        <f t="shared" ref="F273:J285" si="35">IFERROR(E273/C273-1,"-")</f>
        <v>-0.13009198423127466</v>
      </c>
      <c r="G273" s="146">
        <v>245</v>
      </c>
      <c r="H273" s="147">
        <f t="shared" si="35"/>
        <v>-0.81495468277945615</v>
      </c>
      <c r="I273" s="146">
        <v>868</v>
      </c>
      <c r="J273" s="147">
        <f t="shared" si="35"/>
        <v>2.5428571428571427</v>
      </c>
      <c r="K273" s="146">
        <v>1426</v>
      </c>
      <c r="L273" s="147">
        <f t="shared" ref="L273:L281" si="36">IFERROR(K273/I273-1,"-")</f>
        <v>0.64285714285714279</v>
      </c>
      <c r="M273" s="147">
        <f>K273/C273-1</f>
        <v>-6.3074901445466458E-2</v>
      </c>
    </row>
    <row r="274" spans="2:13" x14ac:dyDescent="0.25">
      <c r="B274" s="145" t="s">
        <v>147</v>
      </c>
      <c r="C274" s="146">
        <v>1677</v>
      </c>
      <c r="D274" s="147">
        <v>-3.5652673950546276E-2</v>
      </c>
      <c r="E274" s="146">
        <v>1683</v>
      </c>
      <c r="F274" s="147">
        <f t="shared" si="35"/>
        <v>3.5778175313059268E-3</v>
      </c>
      <c r="G274" s="146">
        <v>75</v>
      </c>
      <c r="H274" s="147">
        <f t="shared" si="35"/>
        <v>-0.9554367201426025</v>
      </c>
      <c r="I274" s="146">
        <v>1755</v>
      </c>
      <c r="J274" s="147">
        <f t="shared" si="35"/>
        <v>22.4</v>
      </c>
      <c r="K274" s="146">
        <v>1668</v>
      </c>
      <c r="L274" s="147">
        <f t="shared" si="36"/>
        <v>-4.9572649572649619E-2</v>
      </c>
      <c r="M274" s="147">
        <f>IFERROR(K274/C274-1,"-")</f>
        <v>-5.3667262969588903E-3</v>
      </c>
    </row>
    <row r="275" spans="2:13" x14ac:dyDescent="0.25">
      <c r="B275" s="145" t="s">
        <v>149</v>
      </c>
      <c r="C275" s="146">
        <v>1755</v>
      </c>
      <c r="D275" s="147">
        <v>-2.8239202657807327E-2</v>
      </c>
      <c r="E275" s="146">
        <v>529</v>
      </c>
      <c r="F275" s="147">
        <f t="shared" si="35"/>
        <v>-0.69857549857549861</v>
      </c>
      <c r="G275" s="146">
        <v>151</v>
      </c>
      <c r="H275" s="147">
        <f t="shared" si="35"/>
        <v>-0.71455576559546308</v>
      </c>
      <c r="I275" s="146">
        <v>1451</v>
      </c>
      <c r="J275" s="147">
        <f t="shared" si="35"/>
        <v>8.6092715231788084</v>
      </c>
      <c r="K275" s="146">
        <v>1687</v>
      </c>
      <c r="L275" s="147">
        <f t="shared" si="36"/>
        <v>0.16264645072363892</v>
      </c>
      <c r="M275" s="147">
        <f t="shared" ref="M275:M283" si="37">IFERROR(K275/C275-1,"-")</f>
        <v>-3.8746438746438794E-2</v>
      </c>
    </row>
    <row r="276" spans="2:13" x14ac:dyDescent="0.25">
      <c r="B276" s="145" t="s">
        <v>151</v>
      </c>
      <c r="C276" s="146">
        <v>2406</v>
      </c>
      <c r="D276" s="147">
        <v>-0.11315886472539627</v>
      </c>
      <c r="E276" s="146">
        <v>0</v>
      </c>
      <c r="F276" s="147">
        <f t="shared" si="35"/>
        <v>-1</v>
      </c>
      <c r="G276" s="146">
        <v>639</v>
      </c>
      <c r="H276" s="147" t="str">
        <f t="shared" si="35"/>
        <v>-</v>
      </c>
      <c r="I276" s="146">
        <v>1848</v>
      </c>
      <c r="J276" s="147">
        <f t="shared" si="35"/>
        <v>1.892018779342723</v>
      </c>
      <c r="K276" s="146">
        <v>2702</v>
      </c>
      <c r="L276" s="147">
        <f t="shared" si="36"/>
        <v>0.46212121212121215</v>
      </c>
      <c r="M276" s="147">
        <f t="shared" si="37"/>
        <v>0.12302576891105566</v>
      </c>
    </row>
    <row r="277" spans="2:13" x14ac:dyDescent="0.25">
      <c r="B277" s="145" t="s">
        <v>153</v>
      </c>
      <c r="C277" s="146">
        <v>1695</v>
      </c>
      <c r="D277" s="147">
        <v>-5.8333333333333348E-2</v>
      </c>
      <c r="E277" s="146">
        <v>0</v>
      </c>
      <c r="F277" s="147">
        <f t="shared" si="35"/>
        <v>-1</v>
      </c>
      <c r="G277" s="146">
        <v>1303</v>
      </c>
      <c r="H277" s="147" t="str">
        <f t="shared" si="35"/>
        <v>-</v>
      </c>
      <c r="I277" s="146">
        <v>1286</v>
      </c>
      <c r="J277" s="147">
        <f t="shared" si="35"/>
        <v>-1.304681504221028E-2</v>
      </c>
      <c r="K277" s="146">
        <v>1532</v>
      </c>
      <c r="L277" s="147">
        <f t="shared" si="36"/>
        <v>0.19129082426127519</v>
      </c>
      <c r="M277" s="147">
        <f t="shared" si="37"/>
        <v>-9.6165191740412936E-2</v>
      </c>
    </row>
    <row r="278" spans="2:13" x14ac:dyDescent="0.25">
      <c r="B278" s="145" t="s">
        <v>155</v>
      </c>
      <c r="C278" s="146">
        <v>1720</v>
      </c>
      <c r="D278" s="147">
        <v>-7.8242229367631255E-2</v>
      </c>
      <c r="E278" s="146">
        <v>1</v>
      </c>
      <c r="F278" s="147">
        <f t="shared" si="35"/>
        <v>-0.99941860465116283</v>
      </c>
      <c r="G278" s="146">
        <v>728</v>
      </c>
      <c r="H278" s="147">
        <f t="shared" si="35"/>
        <v>727</v>
      </c>
      <c r="I278" s="146">
        <v>1266</v>
      </c>
      <c r="J278" s="147">
        <f t="shared" si="35"/>
        <v>0.73901098901098905</v>
      </c>
      <c r="K278" s="146">
        <v>1437</v>
      </c>
      <c r="L278" s="147">
        <f t="shared" si="36"/>
        <v>0.13507109004739326</v>
      </c>
      <c r="M278" s="147">
        <f t="shared" si="37"/>
        <v>-0.16453488372093028</v>
      </c>
    </row>
    <row r="279" spans="2:13" x14ac:dyDescent="0.25">
      <c r="B279" s="145" t="s">
        <v>157</v>
      </c>
      <c r="C279" s="146">
        <v>2989</v>
      </c>
      <c r="D279" s="147">
        <v>-0.10508982035928138</v>
      </c>
      <c r="E279" s="146">
        <v>711</v>
      </c>
      <c r="F279" s="147">
        <f t="shared" si="35"/>
        <v>-0.76212780194044827</v>
      </c>
      <c r="G279" s="146">
        <v>2047</v>
      </c>
      <c r="H279" s="147">
        <f t="shared" si="35"/>
        <v>1.8790436005625879</v>
      </c>
      <c r="I279" s="146">
        <v>2967</v>
      </c>
      <c r="J279" s="147">
        <f t="shared" si="35"/>
        <v>0.449438202247191</v>
      </c>
      <c r="K279" s="146">
        <v>3538</v>
      </c>
      <c r="L279" s="147">
        <f t="shared" si="36"/>
        <v>0.19245028648466467</v>
      </c>
      <c r="M279" s="147">
        <f t="shared" si="37"/>
        <v>0.18367346938775508</v>
      </c>
    </row>
    <row r="280" spans="2:13" x14ac:dyDescent="0.25">
      <c r="B280" s="145" t="s">
        <v>159</v>
      </c>
      <c r="C280" s="146">
        <v>1254</v>
      </c>
      <c r="D280" s="147">
        <v>-0.19615384615384612</v>
      </c>
      <c r="E280" s="146">
        <v>580</v>
      </c>
      <c r="F280" s="147">
        <f t="shared" si="35"/>
        <v>-0.53748006379585322</v>
      </c>
      <c r="G280" s="146">
        <v>1418</v>
      </c>
      <c r="H280" s="147">
        <f t="shared" si="35"/>
        <v>1.4448275862068964</v>
      </c>
      <c r="I280" s="146">
        <v>1367</v>
      </c>
      <c r="J280" s="147">
        <f t="shared" si="35"/>
        <v>-3.5966149506347023E-2</v>
      </c>
      <c r="K280" s="146">
        <v>1827</v>
      </c>
      <c r="L280" s="147">
        <f t="shared" si="36"/>
        <v>0.33650329188002925</v>
      </c>
      <c r="M280" s="147">
        <f t="shared" si="37"/>
        <v>0.45693779904306231</v>
      </c>
    </row>
    <row r="281" spans="2:13" x14ac:dyDescent="0.25">
      <c r="B281" s="145" t="s">
        <v>161</v>
      </c>
      <c r="C281" s="146">
        <v>2412</v>
      </c>
      <c r="D281" s="147">
        <v>-0.13424264178033019</v>
      </c>
      <c r="E281" s="146">
        <v>235</v>
      </c>
      <c r="F281" s="147">
        <f t="shared" si="35"/>
        <v>-0.90257048092868986</v>
      </c>
      <c r="G281" s="146">
        <v>1410</v>
      </c>
      <c r="H281" s="147">
        <f t="shared" si="35"/>
        <v>5</v>
      </c>
      <c r="I281" s="146">
        <v>1782</v>
      </c>
      <c r="J281" s="147">
        <f t="shared" si="35"/>
        <v>0.26382978723404249</v>
      </c>
      <c r="K281" s="146">
        <v>2499</v>
      </c>
      <c r="L281" s="147">
        <f t="shared" si="36"/>
        <v>0.40235690235690225</v>
      </c>
      <c r="M281" s="147">
        <f t="shared" si="37"/>
        <v>3.6069651741293507E-2</v>
      </c>
    </row>
    <row r="282" spans="2:13" x14ac:dyDescent="0.25">
      <c r="B282" s="145" t="s">
        <v>163</v>
      </c>
      <c r="C282" s="146">
        <v>3773</v>
      </c>
      <c r="D282" s="147">
        <v>-3.4544524053224168E-2</v>
      </c>
      <c r="E282" s="146">
        <v>84</v>
      </c>
      <c r="F282" s="147">
        <f t="shared" si="35"/>
        <v>-0.97773654916512065</v>
      </c>
      <c r="G282" s="146">
        <v>3641</v>
      </c>
      <c r="H282" s="147">
        <f t="shared" si="35"/>
        <v>42.345238095238095</v>
      </c>
      <c r="I282" s="146">
        <v>3608</v>
      </c>
      <c r="J282" s="147">
        <f t="shared" si="35"/>
        <v>-9.0634441087613649E-3</v>
      </c>
      <c r="K282" s="146">
        <v>4083</v>
      </c>
      <c r="L282" s="147">
        <f>IFERROR(K282/I282-1,"-")</f>
        <v>0.13165188470066513</v>
      </c>
      <c r="M282" s="147">
        <f t="shared" si="37"/>
        <v>8.2162735223959782E-2</v>
      </c>
    </row>
    <row r="283" spans="2:13" x14ac:dyDescent="0.25">
      <c r="B283" s="145" t="s">
        <v>165</v>
      </c>
      <c r="C283" s="146">
        <v>1991</v>
      </c>
      <c r="D283" s="147">
        <v>-9.4527363184079283E-3</v>
      </c>
      <c r="E283" s="146">
        <v>218</v>
      </c>
      <c r="F283" s="147">
        <f t="shared" si="35"/>
        <v>-0.89050728277247615</v>
      </c>
      <c r="G283" s="146">
        <v>1887</v>
      </c>
      <c r="H283" s="147">
        <f t="shared" si="35"/>
        <v>7.6559633027522942</v>
      </c>
      <c r="I283" s="146">
        <v>1800</v>
      </c>
      <c r="J283" s="147">
        <f t="shared" si="35"/>
        <v>-4.6104928457869621E-2</v>
      </c>
      <c r="K283" s="146">
        <v>2084</v>
      </c>
      <c r="L283" s="147">
        <f>IFERROR(K283/I283-1,"-")</f>
        <v>0.15777777777777779</v>
      </c>
      <c r="M283" s="147">
        <f t="shared" si="37"/>
        <v>4.6710195881466632E-2</v>
      </c>
    </row>
    <row r="284" spans="2:13" x14ac:dyDescent="0.25">
      <c r="B284" s="145" t="s">
        <v>167</v>
      </c>
      <c r="C284" s="146">
        <v>1781</v>
      </c>
      <c r="D284" s="147">
        <v>0.13079365079365068</v>
      </c>
      <c r="E284" s="146">
        <v>321</v>
      </c>
      <c r="F284" s="147">
        <f t="shared" si="35"/>
        <v>-0.81976417742841101</v>
      </c>
      <c r="G284" s="146">
        <v>1451</v>
      </c>
      <c r="H284" s="147">
        <f t="shared" si="35"/>
        <v>3.5202492211838008</v>
      </c>
      <c r="I284" s="146">
        <v>1698</v>
      </c>
      <c r="J284" s="147">
        <f t="shared" si="35"/>
        <v>0.17022742935906265</v>
      </c>
      <c r="K284" s="146"/>
      <c r="L284" s="147"/>
      <c r="M284" s="147"/>
    </row>
    <row r="285" spans="2:13" ht="15.75" x14ac:dyDescent="0.25">
      <c r="B285" s="148" t="s">
        <v>127</v>
      </c>
      <c r="C285" s="149">
        <v>24975</v>
      </c>
      <c r="D285" s="150">
        <v>-5.8683853459972846E-2</v>
      </c>
      <c r="E285" s="149">
        <v>5686</v>
      </c>
      <c r="F285" s="150">
        <f t="shared" si="35"/>
        <v>-0.77233233233233234</v>
      </c>
      <c r="G285" s="149">
        <v>14995</v>
      </c>
      <c r="H285" s="150">
        <f t="shared" si="35"/>
        <v>1.6371790362293352</v>
      </c>
      <c r="I285" s="149">
        <v>21696</v>
      </c>
      <c r="J285" s="150">
        <f t="shared" si="35"/>
        <v>0.4468822940980326</v>
      </c>
      <c r="K285" s="149">
        <v>24483</v>
      </c>
      <c r="L285" s="150">
        <v>0.22427242724272434</v>
      </c>
      <c r="M285" s="150">
        <v>5.5574717599379042E-2</v>
      </c>
    </row>
    <row r="286" spans="2:13" ht="6" customHeight="1" x14ac:dyDescent="0.25"/>
    <row r="287" spans="2:13" x14ac:dyDescent="0.25">
      <c r="B287" s="49" t="s">
        <v>331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4"/>
      <c r="I288" s="144"/>
      <c r="L288" s="123"/>
    </row>
    <row r="290" spans="2:14" ht="48.75" customHeight="1" thickBot="1" x14ac:dyDescent="0.3">
      <c r="B290" s="315" t="s">
        <v>344</v>
      </c>
      <c r="C290" s="315"/>
      <c r="D290" s="315"/>
      <c r="E290" s="315"/>
      <c r="F290" s="315"/>
      <c r="G290" s="315"/>
      <c r="H290" s="315"/>
      <c r="I290" s="315"/>
      <c r="J290" s="315"/>
      <c r="K290" s="315"/>
      <c r="L290" s="315"/>
      <c r="M290" s="315"/>
      <c r="N290" s="1" t="s">
        <v>219</v>
      </c>
    </row>
    <row r="291" spans="2:14" ht="10.5" customHeight="1" thickBot="1" x14ac:dyDescent="0.3">
      <c r="B291" s="137"/>
      <c r="C291" s="138"/>
      <c r="D291" s="137"/>
      <c r="E291" s="137"/>
      <c r="F291" s="137"/>
      <c r="G291" s="137"/>
      <c r="H291" s="137"/>
      <c r="I291" s="137"/>
      <c r="J291" s="137"/>
      <c r="K291" s="4"/>
      <c r="L291" s="4"/>
      <c r="N291" s="1" t="s">
        <v>220</v>
      </c>
    </row>
    <row r="292" spans="2:14" ht="22.5" thickTop="1" thickBot="1" x14ac:dyDescent="0.3">
      <c r="B292" s="153" t="str">
        <f>C292</f>
        <v>Austria</v>
      </c>
      <c r="C292" s="327" t="s">
        <v>221</v>
      </c>
      <c r="D292" s="328"/>
      <c r="E292" s="328"/>
      <c r="F292" s="328"/>
      <c r="G292" s="328"/>
      <c r="H292" s="328"/>
      <c r="I292" s="328"/>
      <c r="J292" s="328"/>
      <c r="K292" s="328"/>
      <c r="L292" s="328"/>
      <c r="M292" s="329"/>
    </row>
    <row r="293" spans="2:14" ht="22.5" thickTop="1" thickBot="1" x14ac:dyDescent="0.3">
      <c r="B293" s="13"/>
      <c r="C293" s="334">
        <f>2019</f>
        <v>2019</v>
      </c>
      <c r="D293" s="333"/>
      <c r="E293" s="330">
        <v>2020</v>
      </c>
      <c r="F293" s="333"/>
      <c r="G293" s="330">
        <v>2021</v>
      </c>
      <c r="H293" s="333"/>
      <c r="I293" s="330">
        <v>2022</v>
      </c>
      <c r="J293" s="333"/>
      <c r="K293" s="330">
        <v>2023</v>
      </c>
      <c r="L293" s="331"/>
      <c r="M293" s="332"/>
    </row>
    <row r="294" spans="2:14" ht="16.5" thickTop="1" thickBot="1" x14ac:dyDescent="0.3">
      <c r="B294" s="16"/>
      <c r="C294" s="141" t="s">
        <v>141</v>
      </c>
      <c r="D294" s="142" t="str">
        <f>CONCATENATE("var ",RIGHT(2019,2),"/",RIGHT(2018,2))</f>
        <v>var 19/18</v>
      </c>
      <c r="E294" s="143" t="s">
        <v>141</v>
      </c>
      <c r="F294" s="142" t="str">
        <f>CONCATENATE("var ",RIGHT(E293,2),"/",RIGHT(E293-1,2))</f>
        <v>var 20/19</v>
      </c>
      <c r="G294" s="143" t="s">
        <v>141</v>
      </c>
      <c r="H294" s="142" t="str">
        <f>CONCATENATE("var ",RIGHT(G293,2),"/",RIGHT(G293-1,2))</f>
        <v>var 21/20</v>
      </c>
      <c r="I294" s="143" t="s">
        <v>141</v>
      </c>
      <c r="J294" s="142" t="str">
        <f>CONCATENATE("var ",RIGHT(I293,2),"/",RIGHT(I293-1,2))</f>
        <v>var 22/21</v>
      </c>
      <c r="K294" s="143" t="s">
        <v>141</v>
      </c>
      <c r="L294" s="142" t="str">
        <f>CONCATENATE("var ",RIGHT(K293,2),"/",RIGHT(K293-1,2))</f>
        <v>var 23/22</v>
      </c>
      <c r="M294" s="142" t="str">
        <f>CONCATENATE("var ",RIGHT(K293,2),"/",RIGHT(2019,2))</f>
        <v>var 23/19</v>
      </c>
    </row>
    <row r="295" spans="2:14" x14ac:dyDescent="0.25">
      <c r="B295" s="145" t="s">
        <v>145</v>
      </c>
      <c r="C295" s="146">
        <v>817</v>
      </c>
      <c r="D295" s="147">
        <v>-0.14090431125131442</v>
      </c>
      <c r="E295" s="146">
        <v>693</v>
      </c>
      <c r="F295" s="147">
        <f t="shared" ref="F295:J307" si="38">IFERROR(E295/C295-1,"-")</f>
        <v>-0.15177478580171355</v>
      </c>
      <c r="G295" s="146">
        <v>246</v>
      </c>
      <c r="H295" s="147">
        <f t="shared" si="38"/>
        <v>-0.64502164502164505</v>
      </c>
      <c r="I295" s="146">
        <v>628</v>
      </c>
      <c r="J295" s="147">
        <f t="shared" si="38"/>
        <v>1.5528455284552845</v>
      </c>
      <c r="K295" s="146">
        <v>909</v>
      </c>
      <c r="L295" s="147">
        <f t="shared" ref="L295:L303" si="39">IFERROR(K295/I295-1,"-")</f>
        <v>0.44745222929936301</v>
      </c>
      <c r="M295" s="147">
        <f>K295/C295-1</f>
        <v>0.11260709914320688</v>
      </c>
    </row>
    <row r="296" spans="2:14" x14ac:dyDescent="0.25">
      <c r="B296" s="145" t="s">
        <v>147</v>
      </c>
      <c r="C296" s="146">
        <v>1426</v>
      </c>
      <c r="D296" s="147">
        <v>0.24759405074365715</v>
      </c>
      <c r="E296" s="146">
        <v>1256</v>
      </c>
      <c r="F296" s="147">
        <f t="shared" si="38"/>
        <v>-0.11921458625525949</v>
      </c>
      <c r="G296" s="146">
        <v>98</v>
      </c>
      <c r="H296" s="147">
        <f t="shared" si="38"/>
        <v>-0.92197452229299359</v>
      </c>
      <c r="I296" s="146">
        <v>1040</v>
      </c>
      <c r="J296" s="147">
        <f t="shared" si="38"/>
        <v>9.612244897959183</v>
      </c>
      <c r="K296" s="146">
        <v>1131</v>
      </c>
      <c r="L296" s="147">
        <f t="shared" si="39"/>
        <v>8.7499999999999911E-2</v>
      </c>
      <c r="M296" s="147">
        <f>IFERROR(K296/C296-1,"-")</f>
        <v>-0.20687237026647964</v>
      </c>
    </row>
    <row r="297" spans="2:14" x14ac:dyDescent="0.25">
      <c r="B297" s="145" t="s">
        <v>149</v>
      </c>
      <c r="C297" s="146">
        <v>1217</v>
      </c>
      <c r="D297" s="147">
        <v>0.2974413646055436</v>
      </c>
      <c r="E297" s="146">
        <v>272</v>
      </c>
      <c r="F297" s="147">
        <f t="shared" si="38"/>
        <v>-0.77649958915365658</v>
      </c>
      <c r="G297" s="146">
        <v>89</v>
      </c>
      <c r="H297" s="147">
        <f t="shared" si="38"/>
        <v>-0.67279411764705888</v>
      </c>
      <c r="I297" s="146">
        <v>683</v>
      </c>
      <c r="J297" s="147">
        <f t="shared" si="38"/>
        <v>6.6741573033707864</v>
      </c>
      <c r="K297" s="146">
        <v>957</v>
      </c>
      <c r="L297" s="147">
        <f t="shared" si="39"/>
        <v>0.40117130307467064</v>
      </c>
      <c r="M297" s="147">
        <f t="shared" ref="M297:M305" si="40">IFERROR(K297/C297-1,"-")</f>
        <v>-0.21364009860312239</v>
      </c>
    </row>
    <row r="298" spans="2:14" x14ac:dyDescent="0.25">
      <c r="B298" s="145" t="s">
        <v>151</v>
      </c>
      <c r="C298" s="146">
        <v>865</v>
      </c>
      <c r="D298" s="147">
        <v>0.34525660964230176</v>
      </c>
      <c r="E298" s="146">
        <v>0</v>
      </c>
      <c r="F298" s="147">
        <f t="shared" si="38"/>
        <v>-1</v>
      </c>
      <c r="G298" s="146">
        <v>170</v>
      </c>
      <c r="H298" s="147" t="str">
        <f t="shared" si="38"/>
        <v>-</v>
      </c>
      <c r="I298" s="146">
        <v>1153</v>
      </c>
      <c r="J298" s="147">
        <f t="shared" si="38"/>
        <v>5.7823529411764705</v>
      </c>
      <c r="K298" s="146">
        <v>944</v>
      </c>
      <c r="L298" s="147">
        <f t="shared" si="39"/>
        <v>-0.18126626192541195</v>
      </c>
      <c r="M298" s="147">
        <f t="shared" si="40"/>
        <v>9.1329479768786026E-2</v>
      </c>
    </row>
    <row r="299" spans="2:14" x14ac:dyDescent="0.25">
      <c r="B299" s="145" t="s">
        <v>153</v>
      </c>
      <c r="C299" s="146">
        <v>596</v>
      </c>
      <c r="D299" s="147">
        <v>0.24425887265135704</v>
      </c>
      <c r="E299" s="146">
        <v>1</v>
      </c>
      <c r="F299" s="147">
        <f t="shared" si="38"/>
        <v>-0.99832214765100669</v>
      </c>
      <c r="G299" s="146">
        <v>146</v>
      </c>
      <c r="H299" s="147">
        <f t="shared" si="38"/>
        <v>145</v>
      </c>
      <c r="I299" s="146">
        <v>645</v>
      </c>
      <c r="J299" s="147">
        <f t="shared" si="38"/>
        <v>3.4178082191780819</v>
      </c>
      <c r="K299" s="146">
        <v>598</v>
      </c>
      <c r="L299" s="147">
        <f t="shared" si="39"/>
        <v>-7.2868217054263607E-2</v>
      </c>
      <c r="M299" s="147">
        <f t="shared" si="40"/>
        <v>3.3557046979866278E-3</v>
      </c>
    </row>
    <row r="300" spans="2:14" x14ac:dyDescent="0.25">
      <c r="B300" s="145" t="s">
        <v>155</v>
      </c>
      <c r="C300" s="146">
        <v>766</v>
      </c>
      <c r="D300" s="147">
        <v>-1.033591731266148E-2</v>
      </c>
      <c r="E300" s="146">
        <v>0</v>
      </c>
      <c r="F300" s="147">
        <f t="shared" si="38"/>
        <v>-1</v>
      </c>
      <c r="G300" s="146">
        <v>205</v>
      </c>
      <c r="H300" s="147" t="str">
        <f t="shared" si="38"/>
        <v>-</v>
      </c>
      <c r="I300" s="146">
        <v>572</v>
      </c>
      <c r="J300" s="147">
        <f t="shared" si="38"/>
        <v>1.7902439024390242</v>
      </c>
      <c r="K300" s="146">
        <v>565</v>
      </c>
      <c r="L300" s="147">
        <f t="shared" si="39"/>
        <v>-1.2237762237762184E-2</v>
      </c>
      <c r="M300" s="147">
        <f t="shared" si="40"/>
        <v>-0.26240208877284599</v>
      </c>
    </row>
    <row r="301" spans="2:14" x14ac:dyDescent="0.25">
      <c r="B301" s="145" t="s">
        <v>157</v>
      </c>
      <c r="C301" s="146">
        <v>1312</v>
      </c>
      <c r="D301" s="147">
        <v>4.7086991221069407E-2</v>
      </c>
      <c r="E301" s="146">
        <v>127</v>
      </c>
      <c r="F301" s="147">
        <f t="shared" si="38"/>
        <v>-0.90320121951219512</v>
      </c>
      <c r="G301" s="146">
        <v>565</v>
      </c>
      <c r="H301" s="147">
        <f t="shared" si="38"/>
        <v>3.4488188976377954</v>
      </c>
      <c r="I301" s="146">
        <v>1170</v>
      </c>
      <c r="J301" s="147">
        <f t="shared" si="38"/>
        <v>1.0707964601769913</v>
      </c>
      <c r="K301" s="146">
        <v>1107</v>
      </c>
      <c r="L301" s="147">
        <f t="shared" si="39"/>
        <v>-5.3846153846153877E-2</v>
      </c>
      <c r="M301" s="147">
        <f t="shared" si="40"/>
        <v>-0.15625</v>
      </c>
    </row>
    <row r="302" spans="2:14" x14ac:dyDescent="0.25">
      <c r="B302" s="145" t="s">
        <v>159</v>
      </c>
      <c r="C302" s="146">
        <v>832</v>
      </c>
      <c r="D302" s="147">
        <v>-7.1428571428571397E-2</v>
      </c>
      <c r="E302" s="146">
        <v>153</v>
      </c>
      <c r="F302" s="147">
        <f t="shared" si="38"/>
        <v>-0.81610576923076916</v>
      </c>
      <c r="G302" s="146">
        <v>633</v>
      </c>
      <c r="H302" s="147">
        <f t="shared" si="38"/>
        <v>3.1372549019607847</v>
      </c>
      <c r="I302" s="146">
        <v>868</v>
      </c>
      <c r="J302" s="147">
        <f t="shared" si="38"/>
        <v>0.37124802527646139</v>
      </c>
      <c r="K302" s="146">
        <v>806</v>
      </c>
      <c r="L302" s="147">
        <f t="shared" si="39"/>
        <v>-7.1428571428571397E-2</v>
      </c>
      <c r="M302" s="147">
        <f t="shared" si="40"/>
        <v>-3.125E-2</v>
      </c>
    </row>
    <row r="303" spans="2:14" x14ac:dyDescent="0.25">
      <c r="B303" s="145" t="s">
        <v>161</v>
      </c>
      <c r="C303" s="146">
        <v>723</v>
      </c>
      <c r="D303" s="147">
        <v>-1.498637602179842E-2</v>
      </c>
      <c r="E303" s="146">
        <v>19</v>
      </c>
      <c r="F303" s="147">
        <f t="shared" si="38"/>
        <v>-0.97372060857538034</v>
      </c>
      <c r="G303" s="146">
        <v>415</v>
      </c>
      <c r="H303" s="147">
        <f t="shared" si="38"/>
        <v>20.842105263157894</v>
      </c>
      <c r="I303" s="146">
        <v>641</v>
      </c>
      <c r="J303" s="147">
        <f t="shared" si="38"/>
        <v>0.54457831325301198</v>
      </c>
      <c r="K303" s="146">
        <v>669</v>
      </c>
      <c r="L303" s="147">
        <f t="shared" si="39"/>
        <v>4.3681747269890714E-2</v>
      </c>
      <c r="M303" s="147">
        <f t="shared" si="40"/>
        <v>-7.4688796680497882E-2</v>
      </c>
    </row>
    <row r="304" spans="2:14" x14ac:dyDescent="0.25">
      <c r="B304" s="145" t="s">
        <v>163</v>
      </c>
      <c r="C304" s="146">
        <v>741</v>
      </c>
      <c r="D304" s="147">
        <v>-0.35170603674540679</v>
      </c>
      <c r="E304" s="146">
        <v>51</v>
      </c>
      <c r="F304" s="147">
        <f t="shared" si="38"/>
        <v>-0.93117408906882593</v>
      </c>
      <c r="G304" s="146">
        <v>765</v>
      </c>
      <c r="H304" s="147">
        <f t="shared" si="38"/>
        <v>14</v>
      </c>
      <c r="I304" s="146">
        <v>834</v>
      </c>
      <c r="J304" s="147">
        <f t="shared" si="38"/>
        <v>9.0196078431372451E-2</v>
      </c>
      <c r="K304" s="146">
        <v>1080</v>
      </c>
      <c r="L304" s="147">
        <f>IFERROR(K304/I304-1,"-")</f>
        <v>0.29496402877697836</v>
      </c>
      <c r="M304" s="147">
        <f t="shared" si="40"/>
        <v>0.45748987854251011</v>
      </c>
    </row>
    <row r="305" spans="2:14" x14ac:dyDescent="0.25">
      <c r="B305" s="145" t="s">
        <v>165</v>
      </c>
      <c r="C305" s="146">
        <v>1213</v>
      </c>
      <c r="D305" s="147">
        <v>0.18226120857699812</v>
      </c>
      <c r="E305" s="146">
        <v>167</v>
      </c>
      <c r="F305" s="147">
        <f t="shared" si="38"/>
        <v>-0.86232481450948062</v>
      </c>
      <c r="G305" s="146">
        <v>867</v>
      </c>
      <c r="H305" s="147">
        <f t="shared" si="38"/>
        <v>4.1916167664670656</v>
      </c>
      <c r="I305" s="146">
        <v>919</v>
      </c>
      <c r="J305" s="147">
        <f t="shared" si="38"/>
        <v>5.9976931949250245E-2</v>
      </c>
      <c r="K305" s="146">
        <v>1055</v>
      </c>
      <c r="L305" s="147">
        <f>IFERROR(K305/I305-1,"-")</f>
        <v>0.14798694232861798</v>
      </c>
      <c r="M305" s="147">
        <f t="shared" si="40"/>
        <v>-0.1302555647155812</v>
      </c>
    </row>
    <row r="306" spans="2:14" x14ac:dyDescent="0.25">
      <c r="B306" s="145" t="s">
        <v>167</v>
      </c>
      <c r="C306" s="146">
        <v>776</v>
      </c>
      <c r="D306" s="147">
        <v>-0.1933471933471933</v>
      </c>
      <c r="E306" s="146">
        <v>166</v>
      </c>
      <c r="F306" s="147">
        <f t="shared" si="38"/>
        <v>-0.78608247422680411</v>
      </c>
      <c r="G306" s="146">
        <v>763</v>
      </c>
      <c r="H306" s="147">
        <f t="shared" si="38"/>
        <v>3.596385542168675</v>
      </c>
      <c r="I306" s="146">
        <v>877</v>
      </c>
      <c r="J306" s="147">
        <f t="shared" si="38"/>
        <v>0.14941022280471827</v>
      </c>
      <c r="K306" s="146"/>
      <c r="L306" s="147"/>
      <c r="M306" s="147"/>
    </row>
    <row r="307" spans="2:14" ht="15.75" x14ac:dyDescent="0.25">
      <c r="B307" s="148" t="s">
        <v>127</v>
      </c>
      <c r="C307" s="149">
        <v>11284</v>
      </c>
      <c r="D307" s="150">
        <v>3.1255711935660679E-2</v>
      </c>
      <c r="E307" s="149">
        <v>2905</v>
      </c>
      <c r="F307" s="150">
        <f t="shared" si="38"/>
        <v>-0.74255583126550873</v>
      </c>
      <c r="G307" s="149">
        <v>4962</v>
      </c>
      <c r="H307" s="150">
        <f t="shared" si="38"/>
        <v>0.7080895008605852</v>
      </c>
      <c r="I307" s="149">
        <v>10030</v>
      </c>
      <c r="J307" s="150">
        <f t="shared" si="38"/>
        <v>1.0213623538895606</v>
      </c>
      <c r="K307" s="149">
        <v>9821</v>
      </c>
      <c r="L307" s="150">
        <v>7.2981536108379874E-2</v>
      </c>
      <c r="M307" s="150">
        <v>-6.5378759040730872E-2</v>
      </c>
    </row>
    <row r="308" spans="2:14" ht="6" customHeight="1" x14ac:dyDescent="0.25"/>
    <row r="309" spans="2:14" x14ac:dyDescent="0.25">
      <c r="B309" s="49" t="s">
        <v>331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3"/>
      <c r="E310" s="123"/>
      <c r="G310" s="123"/>
      <c r="I310" s="123"/>
      <c r="K310" s="123"/>
    </row>
    <row r="313" spans="2:14" ht="48.75" customHeight="1" thickBot="1" x14ac:dyDescent="0.3">
      <c r="B313" s="315" t="s">
        <v>345</v>
      </c>
      <c r="C313" s="315"/>
      <c r="D313" s="315"/>
      <c r="E313" s="315"/>
      <c r="F313" s="315"/>
      <c r="G313" s="315"/>
      <c r="H313" s="315"/>
      <c r="I313" s="315"/>
      <c r="J313" s="315"/>
      <c r="K313" s="315"/>
      <c r="L313" s="315"/>
      <c r="M313" s="315"/>
      <c r="N313" s="1" t="s">
        <v>219</v>
      </c>
    </row>
    <row r="314" spans="2:14" ht="10.5" customHeight="1" thickBot="1" x14ac:dyDescent="0.3">
      <c r="B314" s="137"/>
      <c r="C314" s="138"/>
      <c r="D314" s="137"/>
      <c r="E314" s="137"/>
      <c r="F314" s="137"/>
      <c r="G314" s="137"/>
      <c r="H314" s="137"/>
      <c r="I314" s="137"/>
      <c r="J314" s="137"/>
      <c r="K314" s="4"/>
      <c r="L314" s="4"/>
      <c r="N314" s="1" t="s">
        <v>220</v>
      </c>
    </row>
    <row r="315" spans="2:14" ht="22.5" thickTop="1" thickBot="1" x14ac:dyDescent="0.3">
      <c r="B315" s="153" t="str">
        <f>C315</f>
        <v>Canadá</v>
      </c>
      <c r="C315" s="327" t="s">
        <v>223</v>
      </c>
      <c r="D315" s="328"/>
      <c r="E315" s="328"/>
      <c r="F315" s="328"/>
      <c r="G315" s="328"/>
      <c r="H315" s="328"/>
      <c r="I315" s="328"/>
      <c r="J315" s="328"/>
      <c r="K315" s="328"/>
      <c r="L315" s="328"/>
      <c r="M315" s="329"/>
    </row>
    <row r="316" spans="2:14" ht="22.5" thickTop="1" thickBot="1" x14ac:dyDescent="0.3">
      <c r="B316" s="13"/>
      <c r="C316" s="334">
        <f>2019</f>
        <v>2019</v>
      </c>
      <c r="D316" s="333"/>
      <c r="E316" s="330">
        <v>2020</v>
      </c>
      <c r="F316" s="333"/>
      <c r="G316" s="330">
        <v>2021</v>
      </c>
      <c r="H316" s="333"/>
      <c r="I316" s="330">
        <v>2022</v>
      </c>
      <c r="J316" s="333"/>
      <c r="K316" s="330">
        <v>2023</v>
      </c>
      <c r="L316" s="331"/>
      <c r="M316" s="332"/>
    </row>
    <row r="317" spans="2:14" ht="16.5" thickTop="1" thickBot="1" x14ac:dyDescent="0.3">
      <c r="B317" s="16"/>
      <c r="C317" s="141" t="s">
        <v>141</v>
      </c>
      <c r="D317" s="142" t="str">
        <f>CONCATENATE("var ",RIGHT(2019,2),"/",RIGHT(2018,2))</f>
        <v>var 19/18</v>
      </c>
      <c r="E317" s="143" t="s">
        <v>141</v>
      </c>
      <c r="F317" s="142" t="str">
        <f>CONCATENATE("var ",RIGHT(E316,2),"/",RIGHT(E316-1,2))</f>
        <v>var 20/19</v>
      </c>
      <c r="G317" s="143" t="s">
        <v>141</v>
      </c>
      <c r="H317" s="142" t="str">
        <f>CONCATENATE("var ",RIGHT(G316,2),"/",RIGHT(G316-1,2))</f>
        <v>var 21/20</v>
      </c>
      <c r="I317" s="143" t="s">
        <v>141</v>
      </c>
      <c r="J317" s="142" t="str">
        <f>CONCATENATE("var ",RIGHT(I316,2),"/",RIGHT(I316-1,2))</f>
        <v>var 22/21</v>
      </c>
      <c r="K317" s="143" t="s">
        <v>141</v>
      </c>
      <c r="L317" s="142" t="str">
        <f>CONCATENATE("var ",RIGHT(K316,2),"/",RIGHT(K316-1,2))</f>
        <v>var 23/22</v>
      </c>
      <c r="M317" s="142" t="str">
        <f>CONCATENATE("var ",RIGHT(K316,2),"/",RIGHT(2019,2))</f>
        <v>var 23/19</v>
      </c>
    </row>
    <row r="318" spans="2:14" x14ac:dyDescent="0.25">
      <c r="B318" s="145" t="s">
        <v>145</v>
      </c>
      <c r="C318" s="146">
        <v>43</v>
      </c>
      <c r="D318" s="147">
        <v>-0.31746031746031744</v>
      </c>
      <c r="E318" s="146">
        <v>25</v>
      </c>
      <c r="F318" s="147">
        <f t="shared" ref="F318:J330" si="41">IFERROR(E318/C318-1,"-")</f>
        <v>-0.41860465116279066</v>
      </c>
      <c r="G318" s="146">
        <v>3</v>
      </c>
      <c r="H318" s="147">
        <f t="shared" si="41"/>
        <v>-0.88</v>
      </c>
      <c r="I318" s="146">
        <v>27</v>
      </c>
      <c r="J318" s="147">
        <f t="shared" si="41"/>
        <v>8</v>
      </c>
      <c r="K318" s="146">
        <v>80</v>
      </c>
      <c r="L318" s="147">
        <f t="shared" ref="L318:L326" si="42">IFERROR(K318/I318-1,"-")</f>
        <v>1.9629629629629628</v>
      </c>
      <c r="M318" s="147">
        <f>K318/C318-1</f>
        <v>0.86046511627906974</v>
      </c>
    </row>
    <row r="319" spans="2:14" x14ac:dyDescent="0.25">
      <c r="B319" s="145" t="s">
        <v>147</v>
      </c>
      <c r="C319" s="146">
        <v>35</v>
      </c>
      <c r="D319" s="147">
        <v>2.9411764705882248E-2</v>
      </c>
      <c r="E319" s="146">
        <v>48</v>
      </c>
      <c r="F319" s="147">
        <f t="shared" si="41"/>
        <v>0.37142857142857144</v>
      </c>
      <c r="G319" s="146">
        <v>3</v>
      </c>
      <c r="H319" s="147">
        <f t="shared" si="41"/>
        <v>-0.9375</v>
      </c>
      <c r="I319" s="146">
        <v>58</v>
      </c>
      <c r="J319" s="147">
        <f t="shared" si="41"/>
        <v>18.333333333333332</v>
      </c>
      <c r="K319" s="146">
        <v>65</v>
      </c>
      <c r="L319" s="147">
        <f t="shared" si="42"/>
        <v>0.1206896551724137</v>
      </c>
      <c r="M319" s="147">
        <f>IFERROR(K319/C319-1,"-")</f>
        <v>0.85714285714285721</v>
      </c>
    </row>
    <row r="320" spans="2:14" x14ac:dyDescent="0.25">
      <c r="B320" s="145" t="s">
        <v>149</v>
      </c>
      <c r="C320" s="146">
        <v>36</v>
      </c>
      <c r="D320" s="147">
        <v>0.28571428571428581</v>
      </c>
      <c r="E320" s="146">
        <v>21</v>
      </c>
      <c r="F320" s="147">
        <f t="shared" si="41"/>
        <v>-0.41666666666666663</v>
      </c>
      <c r="G320" s="146">
        <v>4</v>
      </c>
      <c r="H320" s="147">
        <f t="shared" si="41"/>
        <v>-0.80952380952380953</v>
      </c>
      <c r="I320" s="146">
        <v>40</v>
      </c>
      <c r="J320" s="147">
        <f t="shared" si="41"/>
        <v>9</v>
      </c>
      <c r="K320" s="146">
        <v>64</v>
      </c>
      <c r="L320" s="147">
        <f t="shared" si="42"/>
        <v>0.60000000000000009</v>
      </c>
      <c r="M320" s="147">
        <f t="shared" ref="M320:M328" si="43">IFERROR(K320/C320-1,"-")</f>
        <v>0.77777777777777768</v>
      </c>
    </row>
    <row r="321" spans="2:13" x14ac:dyDescent="0.25">
      <c r="B321" s="145" t="s">
        <v>151</v>
      </c>
      <c r="C321" s="146">
        <v>25</v>
      </c>
      <c r="D321" s="147">
        <v>0.92307692307692313</v>
      </c>
      <c r="E321" s="146">
        <v>0</v>
      </c>
      <c r="F321" s="147">
        <f t="shared" si="41"/>
        <v>-1</v>
      </c>
      <c r="G321" s="146">
        <v>17</v>
      </c>
      <c r="H321" s="147" t="str">
        <f t="shared" si="41"/>
        <v>-</v>
      </c>
      <c r="I321" s="146">
        <v>91</v>
      </c>
      <c r="J321" s="147">
        <f t="shared" si="41"/>
        <v>4.3529411764705879</v>
      </c>
      <c r="K321" s="146">
        <v>62</v>
      </c>
      <c r="L321" s="147">
        <f t="shared" si="42"/>
        <v>-0.31868131868131866</v>
      </c>
      <c r="M321" s="147">
        <f t="shared" si="43"/>
        <v>1.48</v>
      </c>
    </row>
    <row r="322" spans="2:13" x14ac:dyDescent="0.25">
      <c r="B322" s="145" t="s">
        <v>153</v>
      </c>
      <c r="C322" s="146">
        <v>6</v>
      </c>
      <c r="D322" s="147">
        <v>-0.76923076923076916</v>
      </c>
      <c r="E322" s="146">
        <v>0</v>
      </c>
      <c r="F322" s="147">
        <f t="shared" si="41"/>
        <v>-1</v>
      </c>
      <c r="G322" s="146">
        <v>11</v>
      </c>
      <c r="H322" s="147" t="str">
        <f t="shared" si="41"/>
        <v>-</v>
      </c>
      <c r="I322" s="146">
        <v>42</v>
      </c>
      <c r="J322" s="147">
        <f t="shared" si="41"/>
        <v>2.8181818181818183</v>
      </c>
      <c r="K322" s="146">
        <v>46</v>
      </c>
      <c r="L322" s="147">
        <f t="shared" si="42"/>
        <v>9.5238095238095344E-2</v>
      </c>
      <c r="M322" s="147">
        <f t="shared" si="43"/>
        <v>6.666666666666667</v>
      </c>
    </row>
    <row r="323" spans="2:13" x14ac:dyDescent="0.25">
      <c r="B323" s="145" t="s">
        <v>155</v>
      </c>
      <c r="C323" s="146">
        <v>9</v>
      </c>
      <c r="D323" s="147">
        <v>-0.59090909090909083</v>
      </c>
      <c r="E323" s="146">
        <v>0</v>
      </c>
      <c r="F323" s="147">
        <f t="shared" si="41"/>
        <v>-1</v>
      </c>
      <c r="G323" s="146">
        <v>11</v>
      </c>
      <c r="H323" s="147" t="str">
        <f t="shared" si="41"/>
        <v>-</v>
      </c>
      <c r="I323" s="146">
        <v>23</v>
      </c>
      <c r="J323" s="147">
        <f t="shared" si="41"/>
        <v>1.0909090909090908</v>
      </c>
      <c r="K323" s="146">
        <v>45</v>
      </c>
      <c r="L323" s="147">
        <f t="shared" si="42"/>
        <v>0.95652173913043481</v>
      </c>
      <c r="M323" s="147">
        <f t="shared" si="43"/>
        <v>4</v>
      </c>
    </row>
    <row r="324" spans="2:13" x14ac:dyDescent="0.25">
      <c r="B324" s="145" t="s">
        <v>157</v>
      </c>
      <c r="C324" s="146">
        <v>13</v>
      </c>
      <c r="D324" s="147">
        <v>-0.45833333333333337</v>
      </c>
      <c r="E324" s="146">
        <v>18</v>
      </c>
      <c r="F324" s="147">
        <f t="shared" si="41"/>
        <v>0.38461538461538458</v>
      </c>
      <c r="G324" s="146">
        <v>25</v>
      </c>
      <c r="H324" s="147">
        <f t="shared" si="41"/>
        <v>0.38888888888888884</v>
      </c>
      <c r="I324" s="146">
        <v>69</v>
      </c>
      <c r="J324" s="147">
        <f t="shared" si="41"/>
        <v>1.7599999999999998</v>
      </c>
      <c r="K324" s="146">
        <v>49</v>
      </c>
      <c r="L324" s="147">
        <f t="shared" si="42"/>
        <v>-0.28985507246376807</v>
      </c>
      <c r="M324" s="147">
        <f t="shared" si="43"/>
        <v>2.7692307692307692</v>
      </c>
    </row>
    <row r="325" spans="2:13" x14ac:dyDescent="0.25">
      <c r="B325" s="145" t="s">
        <v>159</v>
      </c>
      <c r="C325" s="146">
        <v>23</v>
      </c>
      <c r="D325" s="147">
        <v>0.27777777777777768</v>
      </c>
      <c r="E325" s="146">
        <v>7</v>
      </c>
      <c r="F325" s="147">
        <f t="shared" si="41"/>
        <v>-0.69565217391304346</v>
      </c>
      <c r="G325" s="146">
        <v>47</v>
      </c>
      <c r="H325" s="147">
        <f t="shared" si="41"/>
        <v>5.7142857142857144</v>
      </c>
      <c r="I325" s="146">
        <v>57</v>
      </c>
      <c r="J325" s="147">
        <f t="shared" si="41"/>
        <v>0.2127659574468086</v>
      </c>
      <c r="K325" s="146">
        <v>38</v>
      </c>
      <c r="L325" s="147">
        <f t="shared" si="42"/>
        <v>-0.33333333333333337</v>
      </c>
      <c r="M325" s="147">
        <f t="shared" si="43"/>
        <v>0.65217391304347827</v>
      </c>
    </row>
    <row r="326" spans="2:13" x14ac:dyDescent="0.25">
      <c r="B326" s="145" t="s">
        <v>161</v>
      </c>
      <c r="C326" s="146">
        <v>23</v>
      </c>
      <c r="D326" s="147">
        <v>-0.32352941176470584</v>
      </c>
      <c r="E326" s="146">
        <v>8</v>
      </c>
      <c r="F326" s="147">
        <f t="shared" si="41"/>
        <v>-0.65217391304347827</v>
      </c>
      <c r="G326" s="146">
        <v>29</v>
      </c>
      <c r="H326" s="147">
        <f t="shared" si="41"/>
        <v>2.625</v>
      </c>
      <c r="I326" s="146">
        <v>61</v>
      </c>
      <c r="J326" s="147">
        <f t="shared" si="41"/>
        <v>1.103448275862069</v>
      </c>
      <c r="K326" s="146">
        <v>32</v>
      </c>
      <c r="L326" s="147">
        <f t="shared" si="42"/>
        <v>-0.47540983606557374</v>
      </c>
      <c r="M326" s="147">
        <f t="shared" si="43"/>
        <v>0.39130434782608692</v>
      </c>
    </row>
    <row r="327" spans="2:13" x14ac:dyDescent="0.25">
      <c r="B327" s="145" t="s">
        <v>163</v>
      </c>
      <c r="C327" s="146">
        <v>57</v>
      </c>
      <c r="D327" s="147">
        <v>0.35714285714285721</v>
      </c>
      <c r="E327" s="146">
        <v>20</v>
      </c>
      <c r="F327" s="147">
        <f t="shared" si="41"/>
        <v>-0.64912280701754388</v>
      </c>
      <c r="G327" s="146">
        <v>106</v>
      </c>
      <c r="H327" s="147">
        <f t="shared" si="41"/>
        <v>4.3</v>
      </c>
      <c r="I327" s="146">
        <v>67</v>
      </c>
      <c r="J327" s="147">
        <f t="shared" si="41"/>
        <v>-0.36792452830188682</v>
      </c>
      <c r="K327" s="146">
        <v>77</v>
      </c>
      <c r="L327" s="147">
        <f>IFERROR(K327/I327-1,"-")</f>
        <v>0.14925373134328357</v>
      </c>
      <c r="M327" s="147">
        <f t="shared" si="43"/>
        <v>0.35087719298245612</v>
      </c>
    </row>
    <row r="328" spans="2:13" x14ac:dyDescent="0.25">
      <c r="B328" s="145" t="s">
        <v>165</v>
      </c>
      <c r="C328" s="146">
        <v>49</v>
      </c>
      <c r="D328" s="147">
        <v>0.75</v>
      </c>
      <c r="E328" s="146">
        <v>14</v>
      </c>
      <c r="F328" s="147">
        <f t="shared" si="41"/>
        <v>-0.7142857142857143</v>
      </c>
      <c r="G328" s="146">
        <v>42</v>
      </c>
      <c r="H328" s="147">
        <f t="shared" si="41"/>
        <v>2</v>
      </c>
      <c r="I328" s="146">
        <v>86</v>
      </c>
      <c r="J328" s="147">
        <f t="shared" si="41"/>
        <v>1.0476190476190474</v>
      </c>
      <c r="K328" s="146">
        <v>52</v>
      </c>
      <c r="L328" s="147">
        <f>IFERROR(K328/I328-1,"-")</f>
        <v>-0.39534883720930236</v>
      </c>
      <c r="M328" s="147">
        <f t="shared" si="43"/>
        <v>6.1224489795918435E-2</v>
      </c>
    </row>
    <row r="329" spans="2:13" x14ac:dyDescent="0.25">
      <c r="B329" s="145" t="s">
        <v>167</v>
      </c>
      <c r="C329" s="146">
        <v>32</v>
      </c>
      <c r="D329" s="147">
        <v>0.10344827586206895</v>
      </c>
      <c r="E329" s="146">
        <v>11</v>
      </c>
      <c r="F329" s="147">
        <f t="shared" si="41"/>
        <v>-0.65625</v>
      </c>
      <c r="G329" s="146">
        <v>59</v>
      </c>
      <c r="H329" s="147">
        <f t="shared" si="41"/>
        <v>4.3636363636363633</v>
      </c>
      <c r="I329" s="146">
        <v>70</v>
      </c>
      <c r="J329" s="147">
        <f t="shared" si="41"/>
        <v>0.18644067796610164</v>
      </c>
      <c r="K329" s="146"/>
      <c r="L329" s="147"/>
      <c r="M329" s="147"/>
    </row>
    <row r="330" spans="2:13" ht="15.75" x14ac:dyDescent="0.25">
      <c r="B330" s="148" t="s">
        <v>127</v>
      </c>
      <c r="C330" s="149">
        <v>351</v>
      </c>
      <c r="D330" s="150">
        <v>-2.7700831024930705E-2</v>
      </c>
      <c r="E330" s="149">
        <v>172</v>
      </c>
      <c r="F330" s="150">
        <f t="shared" si="41"/>
        <v>-0.50997150997150997</v>
      </c>
      <c r="G330" s="149">
        <v>357</v>
      </c>
      <c r="H330" s="150">
        <f t="shared" si="41"/>
        <v>1.0755813953488373</v>
      </c>
      <c r="I330" s="149">
        <v>691</v>
      </c>
      <c r="J330" s="150">
        <f t="shared" si="41"/>
        <v>0.93557422969187676</v>
      </c>
      <c r="K330" s="149">
        <v>610</v>
      </c>
      <c r="L330" s="150">
        <v>-1.7713365539452464E-2</v>
      </c>
      <c r="M330" s="150">
        <v>0.91222570532915359</v>
      </c>
    </row>
    <row r="331" spans="2:13" ht="6" customHeight="1" x14ac:dyDescent="0.25"/>
    <row r="332" spans="2:13" x14ac:dyDescent="0.25">
      <c r="B332" s="49" t="s">
        <v>331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3"/>
      <c r="E333" s="123"/>
      <c r="G333" s="123"/>
      <c r="I333" s="123"/>
      <c r="K333" s="123"/>
    </row>
    <row r="339" spans="2:14" ht="48.75" customHeight="1" thickBot="1" x14ac:dyDescent="0.3">
      <c r="B339" s="315" t="s">
        <v>346</v>
      </c>
      <c r="C339" s="315"/>
      <c r="D339" s="315"/>
      <c r="E339" s="315"/>
      <c r="F339" s="315"/>
      <c r="G339" s="315"/>
      <c r="H339" s="315"/>
      <c r="I339" s="315"/>
      <c r="J339" s="315"/>
      <c r="K339" s="315"/>
      <c r="L339" s="315"/>
      <c r="M339" s="315"/>
      <c r="N339" s="1" t="s">
        <v>219</v>
      </c>
    </row>
    <row r="340" spans="2:14" ht="10.5" customHeight="1" thickBot="1" x14ac:dyDescent="0.3">
      <c r="B340" s="137"/>
      <c r="C340" s="138"/>
      <c r="D340" s="137"/>
      <c r="E340" s="137"/>
      <c r="F340" s="137"/>
      <c r="G340" s="137"/>
      <c r="H340" s="137"/>
      <c r="I340" s="137"/>
      <c r="J340" s="137"/>
      <c r="K340" s="4"/>
      <c r="L340" s="4"/>
      <c r="N340" s="1" t="s">
        <v>220</v>
      </c>
    </row>
    <row r="341" spans="2:14" ht="22.5" thickTop="1" thickBot="1" x14ac:dyDescent="0.3">
      <c r="B341" s="153" t="str">
        <f>C341</f>
        <v>Dinamarca</v>
      </c>
      <c r="C341" s="327" t="s">
        <v>225</v>
      </c>
      <c r="D341" s="328"/>
      <c r="E341" s="328"/>
      <c r="F341" s="328"/>
      <c r="G341" s="328"/>
      <c r="H341" s="328"/>
      <c r="I341" s="328"/>
      <c r="J341" s="328"/>
      <c r="K341" s="328"/>
      <c r="L341" s="328"/>
      <c r="M341" s="329"/>
    </row>
    <row r="342" spans="2:14" ht="22.5" thickTop="1" thickBot="1" x14ac:dyDescent="0.3">
      <c r="B342" s="13"/>
      <c r="C342" s="334">
        <f>2019</f>
        <v>2019</v>
      </c>
      <c r="D342" s="333"/>
      <c r="E342" s="330">
        <v>2020</v>
      </c>
      <c r="F342" s="333"/>
      <c r="G342" s="330">
        <v>2021</v>
      </c>
      <c r="H342" s="333"/>
      <c r="I342" s="330">
        <v>2022</v>
      </c>
      <c r="J342" s="333"/>
      <c r="K342" s="330">
        <v>2023</v>
      </c>
      <c r="L342" s="331"/>
      <c r="M342" s="332"/>
    </row>
    <row r="343" spans="2:14" ht="16.5" thickTop="1" thickBot="1" x14ac:dyDescent="0.3">
      <c r="B343" s="16"/>
      <c r="C343" s="141" t="s">
        <v>141</v>
      </c>
      <c r="D343" s="142" t="str">
        <f>CONCATENATE("var ",RIGHT(2019,2),"/",RIGHT(2018,2))</f>
        <v>var 19/18</v>
      </c>
      <c r="E343" s="143" t="s">
        <v>141</v>
      </c>
      <c r="F343" s="142" t="str">
        <f>CONCATENATE("var ",RIGHT(E342,2),"/",RIGHT(E342-1,2))</f>
        <v>var 20/19</v>
      </c>
      <c r="G343" s="143" t="s">
        <v>141</v>
      </c>
      <c r="H343" s="142" t="str">
        <f>CONCATENATE("var ",RIGHT(G342,2),"/",RIGHT(G342-1,2))</f>
        <v>var 21/20</v>
      </c>
      <c r="I343" s="143" t="s">
        <v>141</v>
      </c>
      <c r="J343" s="142" t="str">
        <f>CONCATENATE("var ",RIGHT(I342,2),"/",RIGHT(I342-1,2))</f>
        <v>var 22/21</v>
      </c>
      <c r="K343" s="143" t="s">
        <v>141</v>
      </c>
      <c r="L343" s="142" t="str">
        <f>CONCATENATE("var ",RIGHT(K342,2),"/",RIGHT(K342-1,2))</f>
        <v>var 23/22</v>
      </c>
      <c r="M343" s="142" t="str">
        <f>CONCATENATE("var ",RIGHT(K342,2),"/",RIGHT(2019,2))</f>
        <v>var 23/19</v>
      </c>
    </row>
    <row r="344" spans="2:14" x14ac:dyDescent="0.25">
      <c r="B344" s="145" t="s">
        <v>145</v>
      </c>
      <c r="C344" s="146">
        <v>2746</v>
      </c>
      <c r="D344" s="147">
        <v>-0.38333707612845269</v>
      </c>
      <c r="E344" s="146">
        <v>2615</v>
      </c>
      <c r="F344" s="147">
        <f t="shared" ref="F344:J356" si="44">IFERROR(E344/C344-1,"-")</f>
        <v>-4.7705753823743646E-2</v>
      </c>
      <c r="G344" s="146">
        <v>8</v>
      </c>
      <c r="H344" s="147">
        <f t="shared" si="44"/>
        <v>-0.99694072657743782</v>
      </c>
      <c r="I344" s="146">
        <v>2115</v>
      </c>
      <c r="J344" s="147">
        <f t="shared" si="44"/>
        <v>263.375</v>
      </c>
      <c r="K344" s="146">
        <v>3194</v>
      </c>
      <c r="L344" s="147">
        <f t="shared" ref="L344:L352" si="45">IFERROR(K344/I344-1,"-")</f>
        <v>0.5101654846335697</v>
      </c>
      <c r="M344" s="147">
        <f>K344/C344-1</f>
        <v>0.16314639475600878</v>
      </c>
    </row>
    <row r="345" spans="2:14" x14ac:dyDescent="0.25">
      <c r="B345" s="145" t="s">
        <v>147</v>
      </c>
      <c r="C345" s="146">
        <v>3268</v>
      </c>
      <c r="D345" s="147">
        <v>-0.23358348968105069</v>
      </c>
      <c r="E345" s="146">
        <v>3421</v>
      </c>
      <c r="F345" s="147">
        <f t="shared" si="44"/>
        <v>4.6817625458996259E-2</v>
      </c>
      <c r="G345" s="146">
        <v>1</v>
      </c>
      <c r="H345" s="147">
        <f t="shared" si="44"/>
        <v>-0.99970768781058172</v>
      </c>
      <c r="I345" s="146">
        <v>3263</v>
      </c>
      <c r="J345" s="147">
        <f t="shared" si="44"/>
        <v>3262</v>
      </c>
      <c r="K345" s="146">
        <v>3419</v>
      </c>
      <c r="L345" s="147">
        <f t="shared" si="45"/>
        <v>4.7808764940239001E-2</v>
      </c>
      <c r="M345" s="147">
        <f>IFERROR(K345/C345-1,"-")</f>
        <v>4.6205630354957172E-2</v>
      </c>
    </row>
    <row r="346" spans="2:14" x14ac:dyDescent="0.25">
      <c r="B346" s="145" t="s">
        <v>149</v>
      </c>
      <c r="C346" s="146">
        <v>2876</v>
      </c>
      <c r="D346" s="147">
        <v>-0.36610094776283886</v>
      </c>
      <c r="E346" s="146">
        <v>1595</v>
      </c>
      <c r="F346" s="147">
        <f t="shared" si="44"/>
        <v>-0.44541029207232263</v>
      </c>
      <c r="G346" s="146">
        <v>5</v>
      </c>
      <c r="H346" s="147">
        <f t="shared" si="44"/>
        <v>-0.99686520376175547</v>
      </c>
      <c r="I346" s="146">
        <v>3032</v>
      </c>
      <c r="J346" s="147">
        <f t="shared" si="44"/>
        <v>605.4</v>
      </c>
      <c r="K346" s="146">
        <v>3027</v>
      </c>
      <c r="L346" s="147">
        <f t="shared" si="45"/>
        <v>-1.6490765171504052E-3</v>
      </c>
      <c r="M346" s="147">
        <f t="shared" ref="M346:M354" si="46">IFERROR(K346/C346-1,"-")</f>
        <v>5.2503477051460301E-2</v>
      </c>
    </row>
    <row r="347" spans="2:14" x14ac:dyDescent="0.25">
      <c r="B347" s="145" t="s">
        <v>151</v>
      </c>
      <c r="C347" s="146">
        <v>2069</v>
      </c>
      <c r="D347" s="147">
        <v>0.15393195761293921</v>
      </c>
      <c r="E347" s="146">
        <v>0</v>
      </c>
      <c r="F347" s="147">
        <f t="shared" si="44"/>
        <v>-1</v>
      </c>
      <c r="G347" s="146">
        <v>3</v>
      </c>
      <c r="H347" s="147" t="str">
        <f t="shared" si="44"/>
        <v>-</v>
      </c>
      <c r="I347" s="146">
        <v>2766</v>
      </c>
      <c r="J347" s="147">
        <f t="shared" si="44"/>
        <v>921</v>
      </c>
      <c r="K347" s="146">
        <v>1683</v>
      </c>
      <c r="L347" s="147">
        <f t="shared" si="45"/>
        <v>-0.39154013015184386</v>
      </c>
      <c r="M347" s="147">
        <f t="shared" si="46"/>
        <v>-0.18656355727404539</v>
      </c>
    </row>
    <row r="348" spans="2:14" x14ac:dyDescent="0.25">
      <c r="B348" s="145" t="s">
        <v>153</v>
      </c>
      <c r="C348" s="146">
        <v>846</v>
      </c>
      <c r="D348" s="147">
        <v>3.558718861210064E-3</v>
      </c>
      <c r="E348" s="146">
        <v>2</v>
      </c>
      <c r="F348" s="147">
        <f t="shared" si="44"/>
        <v>-0.99763593380614657</v>
      </c>
      <c r="G348" s="146">
        <v>232</v>
      </c>
      <c r="H348" s="147">
        <f t="shared" si="44"/>
        <v>115</v>
      </c>
      <c r="I348" s="146">
        <v>1038</v>
      </c>
      <c r="J348" s="147">
        <f t="shared" si="44"/>
        <v>3.4741379310344831</v>
      </c>
      <c r="K348" s="146">
        <v>1321</v>
      </c>
      <c r="L348" s="147">
        <f t="shared" si="45"/>
        <v>0.27263969171483615</v>
      </c>
      <c r="M348" s="147">
        <f t="shared" si="46"/>
        <v>0.56146572104018921</v>
      </c>
    </row>
    <row r="349" spans="2:14" x14ac:dyDescent="0.25">
      <c r="B349" s="145" t="s">
        <v>155</v>
      </c>
      <c r="C349" s="146">
        <v>1255</v>
      </c>
      <c r="D349" s="147">
        <v>0.27930682976554544</v>
      </c>
      <c r="E349" s="146">
        <v>0</v>
      </c>
      <c r="F349" s="147">
        <f t="shared" si="44"/>
        <v>-1</v>
      </c>
      <c r="G349" s="146">
        <v>781</v>
      </c>
      <c r="H349" s="147" t="str">
        <f t="shared" si="44"/>
        <v>-</v>
      </c>
      <c r="I349" s="146">
        <v>1382</v>
      </c>
      <c r="J349" s="147">
        <f t="shared" si="44"/>
        <v>0.7695262483994878</v>
      </c>
      <c r="K349" s="146">
        <v>800</v>
      </c>
      <c r="L349" s="147">
        <f t="shared" si="45"/>
        <v>-0.42112879884225762</v>
      </c>
      <c r="M349" s="147">
        <f t="shared" si="46"/>
        <v>-0.36254980079681276</v>
      </c>
    </row>
    <row r="350" spans="2:14" x14ac:dyDescent="0.25">
      <c r="B350" s="145" t="s">
        <v>157</v>
      </c>
      <c r="C350" s="146">
        <v>1913</v>
      </c>
      <c r="D350" s="147">
        <v>-0.10229938995776633</v>
      </c>
      <c r="E350" s="146">
        <v>33</v>
      </c>
      <c r="F350" s="147">
        <f t="shared" si="44"/>
        <v>-0.98274960794563515</v>
      </c>
      <c r="G350" s="146">
        <v>3922</v>
      </c>
      <c r="H350" s="147">
        <f t="shared" si="44"/>
        <v>117.84848484848484</v>
      </c>
      <c r="I350" s="146">
        <v>1318</v>
      </c>
      <c r="J350" s="147">
        <f t="shared" si="44"/>
        <v>-0.66394696583375823</v>
      </c>
      <c r="K350" s="146">
        <v>1432</v>
      </c>
      <c r="L350" s="147">
        <f t="shared" si="45"/>
        <v>8.6494688922609919E-2</v>
      </c>
      <c r="M350" s="147">
        <f t="shared" si="46"/>
        <v>-0.25143753267119706</v>
      </c>
    </row>
    <row r="351" spans="2:14" x14ac:dyDescent="0.25">
      <c r="B351" s="145" t="s">
        <v>159</v>
      </c>
      <c r="C351" s="146">
        <v>944</v>
      </c>
      <c r="D351" s="147">
        <v>3.0567685589519611E-2</v>
      </c>
      <c r="E351" s="146">
        <v>9</v>
      </c>
      <c r="F351" s="147">
        <f t="shared" si="44"/>
        <v>-0.99046610169491522</v>
      </c>
      <c r="G351" s="146">
        <v>1975</v>
      </c>
      <c r="H351" s="147">
        <f t="shared" si="44"/>
        <v>218.44444444444446</v>
      </c>
      <c r="I351" s="146">
        <v>1286</v>
      </c>
      <c r="J351" s="147">
        <f t="shared" si="44"/>
        <v>-0.3488607594936709</v>
      </c>
      <c r="K351" s="146">
        <v>1295</v>
      </c>
      <c r="L351" s="147">
        <f t="shared" si="45"/>
        <v>6.9984447900466318E-3</v>
      </c>
      <c r="M351" s="147">
        <f t="shared" si="46"/>
        <v>0.37182203389830515</v>
      </c>
    </row>
    <row r="352" spans="2:14" x14ac:dyDescent="0.25">
      <c r="B352" s="145" t="s">
        <v>161</v>
      </c>
      <c r="C352" s="146">
        <v>1072</v>
      </c>
      <c r="D352" s="147">
        <v>4.6860356138707093E-3</v>
      </c>
      <c r="E352" s="146">
        <v>3</v>
      </c>
      <c r="F352" s="147">
        <f t="shared" si="44"/>
        <v>-0.99720149253731338</v>
      </c>
      <c r="G352" s="146">
        <v>798</v>
      </c>
      <c r="H352" s="147">
        <f t="shared" si="44"/>
        <v>265</v>
      </c>
      <c r="I352" s="146">
        <v>1641</v>
      </c>
      <c r="J352" s="147">
        <f t="shared" si="44"/>
        <v>1.0563909774436091</v>
      </c>
      <c r="K352" s="146">
        <v>1029</v>
      </c>
      <c r="L352" s="147">
        <f t="shared" si="45"/>
        <v>-0.37294332723948809</v>
      </c>
      <c r="M352" s="147">
        <f t="shared" si="46"/>
        <v>-4.0111940298507509E-2</v>
      </c>
    </row>
    <row r="353" spans="2:14" x14ac:dyDescent="0.25">
      <c r="B353" s="145" t="s">
        <v>163</v>
      </c>
      <c r="C353" s="146">
        <v>2581</v>
      </c>
      <c r="D353" s="147">
        <v>0.272055199605717</v>
      </c>
      <c r="E353" s="146">
        <v>20</v>
      </c>
      <c r="F353" s="147">
        <f t="shared" si="44"/>
        <v>-0.99225106547849673</v>
      </c>
      <c r="G353" s="146">
        <v>3934</v>
      </c>
      <c r="H353" s="147">
        <f t="shared" si="44"/>
        <v>195.7</v>
      </c>
      <c r="I353" s="146">
        <v>2610</v>
      </c>
      <c r="J353" s="147">
        <f t="shared" si="44"/>
        <v>-0.33655312658871372</v>
      </c>
      <c r="K353" s="146">
        <v>2443</v>
      </c>
      <c r="L353" s="147">
        <f>IFERROR(K353/I353-1,"-")</f>
        <v>-6.3984674329501945E-2</v>
      </c>
      <c r="M353" s="147">
        <f t="shared" si="46"/>
        <v>-5.3467648198372686E-2</v>
      </c>
    </row>
    <row r="354" spans="2:14" x14ac:dyDescent="0.25">
      <c r="B354" s="145" t="s">
        <v>165</v>
      </c>
      <c r="C354" s="146">
        <v>2163</v>
      </c>
      <c r="D354" s="147">
        <v>3.0981887511916106E-2</v>
      </c>
      <c r="E354" s="146">
        <v>13</v>
      </c>
      <c r="F354" s="147">
        <f t="shared" si="44"/>
        <v>-0.99398982894128529</v>
      </c>
      <c r="G354" s="146">
        <v>3603</v>
      </c>
      <c r="H354" s="147">
        <f t="shared" si="44"/>
        <v>276.15384615384613</v>
      </c>
      <c r="I354" s="146">
        <v>2306</v>
      </c>
      <c r="J354" s="147">
        <f t="shared" si="44"/>
        <v>-0.359977796280877</v>
      </c>
      <c r="K354" s="146">
        <v>2394</v>
      </c>
      <c r="L354" s="147">
        <f>IFERROR(K354/I354-1,"-")</f>
        <v>3.8161318300086622E-2</v>
      </c>
      <c r="M354" s="147">
        <f t="shared" si="46"/>
        <v>0.10679611650485432</v>
      </c>
    </row>
    <row r="355" spans="2:14" x14ac:dyDescent="0.25">
      <c r="B355" s="145" t="s">
        <v>167</v>
      </c>
      <c r="C355" s="146">
        <v>2474</v>
      </c>
      <c r="D355" s="147">
        <v>-4.5156310304901637E-2</v>
      </c>
      <c r="E355" s="146">
        <v>6</v>
      </c>
      <c r="F355" s="147">
        <f t="shared" si="44"/>
        <v>-0.99757477768795477</v>
      </c>
      <c r="G355" s="146">
        <v>2305</v>
      </c>
      <c r="H355" s="147">
        <f t="shared" si="44"/>
        <v>383.16666666666669</v>
      </c>
      <c r="I355" s="146">
        <v>2374</v>
      </c>
      <c r="J355" s="147">
        <f t="shared" si="44"/>
        <v>2.9934924078091063E-2</v>
      </c>
      <c r="K355" s="146"/>
      <c r="L355" s="147"/>
      <c r="M355" s="147"/>
    </row>
    <row r="356" spans="2:14" ht="15.75" x14ac:dyDescent="0.25">
      <c r="B356" s="148" t="s">
        <v>127</v>
      </c>
      <c r="C356" s="149">
        <v>24207</v>
      </c>
      <c r="D356" s="150">
        <v>-0.12619571887521208</v>
      </c>
      <c r="E356" s="149">
        <v>7717</v>
      </c>
      <c r="F356" s="150">
        <f t="shared" si="44"/>
        <v>-0.68120791506589007</v>
      </c>
      <c r="G356" s="149">
        <v>17567</v>
      </c>
      <c r="H356" s="150">
        <f t="shared" si="44"/>
        <v>1.2764027471815473</v>
      </c>
      <c r="I356" s="149">
        <v>25131</v>
      </c>
      <c r="J356" s="150">
        <f t="shared" si="44"/>
        <v>0.43058006489440426</v>
      </c>
      <c r="K356" s="149">
        <v>22037</v>
      </c>
      <c r="L356" s="150">
        <v>-3.1638616689370291E-2</v>
      </c>
      <c r="M356" s="150">
        <v>1.3987944600377222E-2</v>
      </c>
    </row>
    <row r="357" spans="2:14" ht="6" customHeight="1" x14ac:dyDescent="0.25"/>
    <row r="358" spans="2:14" x14ac:dyDescent="0.25">
      <c r="B358" s="49" t="s">
        <v>331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3"/>
      <c r="E359" s="123"/>
      <c r="G359" s="123"/>
      <c r="I359" s="123"/>
      <c r="K359" s="123"/>
    </row>
    <row r="365" spans="2:14" ht="48.75" customHeight="1" thickBot="1" x14ac:dyDescent="0.3">
      <c r="B365" s="315" t="s">
        <v>347</v>
      </c>
      <c r="C365" s="315"/>
      <c r="D365" s="315"/>
      <c r="E365" s="315"/>
      <c r="F365" s="315"/>
      <c r="G365" s="315"/>
      <c r="H365" s="315"/>
      <c r="I365" s="315"/>
      <c r="J365" s="315"/>
      <c r="K365" s="315"/>
      <c r="L365" s="315"/>
      <c r="M365" s="315"/>
      <c r="N365" s="1" t="s">
        <v>219</v>
      </c>
    </row>
    <row r="366" spans="2:14" ht="10.5" customHeight="1" thickBot="1" x14ac:dyDescent="0.3">
      <c r="B366" s="137"/>
      <c r="C366" s="138"/>
      <c r="D366" s="137"/>
      <c r="E366" s="137"/>
      <c r="F366" s="137"/>
      <c r="G366" s="137"/>
      <c r="H366" s="137"/>
      <c r="I366" s="137"/>
      <c r="J366" s="137"/>
      <c r="K366" s="4"/>
      <c r="L366" s="4"/>
      <c r="N366" s="1" t="s">
        <v>220</v>
      </c>
    </row>
    <row r="367" spans="2:14" ht="22.5" thickTop="1" thickBot="1" x14ac:dyDescent="0.3">
      <c r="B367" s="153" t="str">
        <f>C367</f>
        <v>Finlandia</v>
      </c>
      <c r="C367" s="327" t="s">
        <v>227</v>
      </c>
      <c r="D367" s="328"/>
      <c r="E367" s="328"/>
      <c r="F367" s="328"/>
      <c r="G367" s="328"/>
      <c r="H367" s="328"/>
      <c r="I367" s="328"/>
      <c r="J367" s="328"/>
      <c r="K367" s="328"/>
      <c r="L367" s="328"/>
      <c r="M367" s="329"/>
    </row>
    <row r="368" spans="2:14" ht="22.5" thickTop="1" thickBot="1" x14ac:dyDescent="0.3">
      <c r="B368" s="13"/>
      <c r="C368" s="334">
        <f>2019</f>
        <v>2019</v>
      </c>
      <c r="D368" s="333"/>
      <c r="E368" s="330">
        <v>2020</v>
      </c>
      <c r="F368" s="333"/>
      <c r="G368" s="330">
        <v>2021</v>
      </c>
      <c r="H368" s="333"/>
      <c r="I368" s="330">
        <v>2022</v>
      </c>
      <c r="J368" s="333"/>
      <c r="K368" s="330">
        <v>2023</v>
      </c>
      <c r="L368" s="331"/>
      <c r="M368" s="332"/>
    </row>
    <row r="369" spans="2:13" ht="16.5" thickTop="1" thickBot="1" x14ac:dyDescent="0.3">
      <c r="B369" s="16"/>
      <c r="C369" s="141" t="s">
        <v>141</v>
      </c>
      <c r="D369" s="142" t="str">
        <f>CONCATENATE("var ",RIGHT(2019,2),"/",RIGHT(2018,2))</f>
        <v>var 19/18</v>
      </c>
      <c r="E369" s="143" t="s">
        <v>141</v>
      </c>
      <c r="F369" s="142" t="str">
        <f>CONCATENATE("var ",RIGHT(E368,2),"/",RIGHT(E368-1,2))</f>
        <v>var 20/19</v>
      </c>
      <c r="G369" s="143" t="s">
        <v>141</v>
      </c>
      <c r="H369" s="142" t="str">
        <f>CONCATENATE("var ",RIGHT(G368,2),"/",RIGHT(G368-1,2))</f>
        <v>var 21/20</v>
      </c>
      <c r="I369" s="143" t="s">
        <v>141</v>
      </c>
      <c r="J369" s="142" t="str">
        <f>CONCATENATE("var ",RIGHT(I368,2),"/",RIGHT(I368-1,2))</f>
        <v>var 22/21</v>
      </c>
      <c r="K369" s="143" t="s">
        <v>141</v>
      </c>
      <c r="L369" s="142" t="str">
        <f>CONCATENATE("var ",RIGHT(K368,2),"/",RIGHT(K368-1,2))</f>
        <v>var 23/22</v>
      </c>
      <c r="M369" s="142" t="str">
        <f>CONCATENATE("var ",RIGHT(K368,2),"/",RIGHT(2019,2))</f>
        <v>var 23/19</v>
      </c>
    </row>
    <row r="370" spans="2:13" x14ac:dyDescent="0.25">
      <c r="B370" s="145" t="s">
        <v>145</v>
      </c>
      <c r="C370" s="146">
        <v>1505</v>
      </c>
      <c r="D370" s="147">
        <v>-0.14342629482071712</v>
      </c>
      <c r="E370" s="146">
        <v>1642</v>
      </c>
      <c r="F370" s="147">
        <f t="shared" ref="F370:J382" si="47">IFERROR(E370/C370-1,"-")</f>
        <v>9.102990033222591E-2</v>
      </c>
      <c r="G370" s="146">
        <v>7</v>
      </c>
      <c r="H370" s="147">
        <f t="shared" si="47"/>
        <v>-0.99573690621193667</v>
      </c>
      <c r="I370" s="146">
        <v>902</v>
      </c>
      <c r="J370" s="147">
        <f t="shared" si="47"/>
        <v>127.85714285714286</v>
      </c>
      <c r="K370" s="146">
        <v>886</v>
      </c>
      <c r="L370" s="147">
        <f t="shared" ref="L370:L378" si="48">IFERROR(K370/I370-1,"-")</f>
        <v>-1.7738359201773801E-2</v>
      </c>
      <c r="M370" s="147">
        <f>K370/C370-1</f>
        <v>-0.41129568106312298</v>
      </c>
    </row>
    <row r="371" spans="2:13" x14ac:dyDescent="0.25">
      <c r="B371" s="145" t="s">
        <v>147</v>
      </c>
      <c r="C371" s="146">
        <v>1688</v>
      </c>
      <c r="D371" s="147">
        <v>7.1065989847715727E-2</v>
      </c>
      <c r="E371" s="146">
        <v>1708</v>
      </c>
      <c r="F371" s="147">
        <f t="shared" si="47"/>
        <v>1.1848341232227444E-2</v>
      </c>
      <c r="G371" s="146">
        <v>5</v>
      </c>
      <c r="H371" s="147">
        <f t="shared" si="47"/>
        <v>-0.99707259953161598</v>
      </c>
      <c r="I371" s="146">
        <v>840</v>
      </c>
      <c r="J371" s="147">
        <f t="shared" si="47"/>
        <v>167</v>
      </c>
      <c r="K371" s="146">
        <v>729</v>
      </c>
      <c r="L371" s="147">
        <f t="shared" si="48"/>
        <v>-0.13214285714285712</v>
      </c>
      <c r="M371" s="147">
        <f>IFERROR(K371/C371-1,"-")</f>
        <v>-0.56812796208530814</v>
      </c>
    </row>
    <row r="372" spans="2:13" x14ac:dyDescent="0.25">
      <c r="B372" s="145" t="s">
        <v>149</v>
      </c>
      <c r="C372" s="146">
        <v>1648</v>
      </c>
      <c r="D372" s="147">
        <v>6.1855670103092786E-2</v>
      </c>
      <c r="E372" s="146">
        <v>703</v>
      </c>
      <c r="F372" s="147">
        <f t="shared" si="47"/>
        <v>-0.57342233009708732</v>
      </c>
      <c r="G372" s="146">
        <v>12</v>
      </c>
      <c r="H372" s="147">
        <f t="shared" si="47"/>
        <v>-0.98293029871977244</v>
      </c>
      <c r="I372" s="146">
        <v>522</v>
      </c>
      <c r="J372" s="147">
        <f t="shared" si="47"/>
        <v>42.5</v>
      </c>
      <c r="K372" s="146">
        <v>766</v>
      </c>
      <c r="L372" s="147">
        <f t="shared" si="48"/>
        <v>0.46743295019157083</v>
      </c>
      <c r="M372" s="147">
        <f t="shared" ref="M372:M380" si="49">IFERROR(K372/C372-1,"-")</f>
        <v>-0.53519417475728148</v>
      </c>
    </row>
    <row r="373" spans="2:13" x14ac:dyDescent="0.25">
      <c r="B373" s="145" t="s">
        <v>151</v>
      </c>
      <c r="C373" s="146">
        <v>443</v>
      </c>
      <c r="D373" s="147">
        <v>-0.44206549118387906</v>
      </c>
      <c r="E373" s="146">
        <v>0</v>
      </c>
      <c r="F373" s="147">
        <f t="shared" si="47"/>
        <v>-1</v>
      </c>
      <c r="G373" s="146">
        <v>5</v>
      </c>
      <c r="H373" s="147" t="str">
        <f t="shared" si="47"/>
        <v>-</v>
      </c>
      <c r="I373" s="146">
        <v>59</v>
      </c>
      <c r="J373" s="147">
        <f t="shared" si="47"/>
        <v>10.8</v>
      </c>
      <c r="K373" s="146">
        <v>234</v>
      </c>
      <c r="L373" s="147">
        <f t="shared" si="48"/>
        <v>2.9661016949152543</v>
      </c>
      <c r="M373" s="147">
        <f t="shared" si="49"/>
        <v>-0.47178329571106092</v>
      </c>
    </row>
    <row r="374" spans="2:13" x14ac:dyDescent="0.25">
      <c r="B374" s="145" t="s">
        <v>153</v>
      </c>
      <c r="C374" s="146">
        <v>31</v>
      </c>
      <c r="D374" s="147">
        <v>0.72222222222222232</v>
      </c>
      <c r="E374" s="146">
        <v>0</v>
      </c>
      <c r="F374" s="147">
        <f t="shared" si="47"/>
        <v>-1</v>
      </c>
      <c r="G374" s="146">
        <v>7</v>
      </c>
      <c r="H374" s="147" t="str">
        <f t="shared" si="47"/>
        <v>-</v>
      </c>
      <c r="I374" s="146">
        <v>48</v>
      </c>
      <c r="J374" s="147">
        <f t="shared" si="47"/>
        <v>5.8571428571428568</v>
      </c>
      <c r="K374" s="146">
        <v>81</v>
      </c>
      <c r="L374" s="147">
        <f t="shared" si="48"/>
        <v>0.6875</v>
      </c>
      <c r="M374" s="147">
        <f t="shared" si="49"/>
        <v>1.6129032258064515</v>
      </c>
    </row>
    <row r="375" spans="2:13" x14ac:dyDescent="0.25">
      <c r="B375" s="145" t="s">
        <v>155</v>
      </c>
      <c r="C375" s="146">
        <v>12</v>
      </c>
      <c r="D375" s="147">
        <v>-0.61290322580645162</v>
      </c>
      <c r="E375" s="146">
        <v>0</v>
      </c>
      <c r="F375" s="147">
        <f t="shared" si="47"/>
        <v>-1</v>
      </c>
      <c r="G375" s="146">
        <v>2</v>
      </c>
      <c r="H375" s="147" t="str">
        <f t="shared" si="47"/>
        <v>-</v>
      </c>
      <c r="I375" s="146">
        <v>24</v>
      </c>
      <c r="J375" s="147">
        <f t="shared" si="47"/>
        <v>11</v>
      </c>
      <c r="K375" s="146">
        <v>11</v>
      </c>
      <c r="L375" s="147">
        <f t="shared" si="48"/>
        <v>-0.54166666666666674</v>
      </c>
      <c r="M375" s="147">
        <f t="shared" si="49"/>
        <v>-8.333333333333337E-2</v>
      </c>
    </row>
    <row r="376" spans="2:13" x14ac:dyDescent="0.25">
      <c r="B376" s="145" t="s">
        <v>157</v>
      </c>
      <c r="C376" s="146">
        <v>9</v>
      </c>
      <c r="D376" s="147">
        <v>-0.25</v>
      </c>
      <c r="E376" s="146">
        <v>6</v>
      </c>
      <c r="F376" s="147">
        <f t="shared" si="47"/>
        <v>-0.33333333333333337</v>
      </c>
      <c r="G376" s="146">
        <v>3</v>
      </c>
      <c r="H376" s="147">
        <f t="shared" si="47"/>
        <v>-0.5</v>
      </c>
      <c r="I376" s="146">
        <v>8</v>
      </c>
      <c r="J376" s="147">
        <f t="shared" si="47"/>
        <v>1.6666666666666665</v>
      </c>
      <c r="K376" s="146">
        <v>47</v>
      </c>
      <c r="L376" s="147">
        <f t="shared" si="48"/>
        <v>4.875</v>
      </c>
      <c r="M376" s="147">
        <f t="shared" si="49"/>
        <v>4.2222222222222223</v>
      </c>
    </row>
    <row r="377" spans="2:13" x14ac:dyDescent="0.25">
      <c r="B377" s="145" t="s">
        <v>159</v>
      </c>
      <c r="C377" s="146">
        <v>4</v>
      </c>
      <c r="D377" s="147">
        <v>-0.6</v>
      </c>
      <c r="E377" s="146">
        <v>10</v>
      </c>
      <c r="F377" s="147">
        <f t="shared" si="47"/>
        <v>1.5</v>
      </c>
      <c r="G377" s="146">
        <v>4</v>
      </c>
      <c r="H377" s="147">
        <f t="shared" si="47"/>
        <v>-0.6</v>
      </c>
      <c r="I377" s="146">
        <v>26</v>
      </c>
      <c r="J377" s="147">
        <f t="shared" si="47"/>
        <v>5.5</v>
      </c>
      <c r="K377" s="146">
        <v>36</v>
      </c>
      <c r="L377" s="147">
        <f t="shared" si="48"/>
        <v>0.38461538461538458</v>
      </c>
      <c r="M377" s="147">
        <f t="shared" si="49"/>
        <v>8</v>
      </c>
    </row>
    <row r="378" spans="2:13" x14ac:dyDescent="0.25">
      <c r="B378" s="145" t="s">
        <v>161</v>
      </c>
      <c r="C378" s="146">
        <v>11</v>
      </c>
      <c r="D378" s="147">
        <v>-0.5</v>
      </c>
      <c r="E378" s="146">
        <v>10</v>
      </c>
      <c r="F378" s="147">
        <f t="shared" si="47"/>
        <v>-9.0909090909090939E-2</v>
      </c>
      <c r="G378" s="146">
        <v>6</v>
      </c>
      <c r="H378" s="147">
        <f t="shared" si="47"/>
        <v>-0.4</v>
      </c>
      <c r="I378" s="146">
        <v>21</v>
      </c>
      <c r="J378" s="147">
        <f t="shared" si="47"/>
        <v>2.5</v>
      </c>
      <c r="K378" s="146">
        <v>52</v>
      </c>
      <c r="L378" s="147">
        <f t="shared" si="48"/>
        <v>1.4761904761904763</v>
      </c>
      <c r="M378" s="147">
        <f t="shared" si="49"/>
        <v>3.7272727272727275</v>
      </c>
    </row>
    <row r="379" spans="2:13" x14ac:dyDescent="0.25">
      <c r="B379" s="145" t="s">
        <v>163</v>
      </c>
      <c r="C379" s="146">
        <v>1175</v>
      </c>
      <c r="D379" s="147">
        <v>-0.13091715976331364</v>
      </c>
      <c r="E379" s="146">
        <v>3</v>
      </c>
      <c r="F379" s="147">
        <f t="shared" si="47"/>
        <v>-0.99744680851063827</v>
      </c>
      <c r="G379" s="146">
        <v>381</v>
      </c>
      <c r="H379" s="147">
        <f t="shared" si="47"/>
        <v>126</v>
      </c>
      <c r="I379" s="146">
        <v>601</v>
      </c>
      <c r="J379" s="147">
        <f t="shared" si="47"/>
        <v>0.57742782152230965</v>
      </c>
      <c r="K379" s="146">
        <v>331</v>
      </c>
      <c r="L379" s="147">
        <f>IFERROR(K379/I379-1,"-")</f>
        <v>-0.44925124792013316</v>
      </c>
      <c r="M379" s="147">
        <f t="shared" si="49"/>
        <v>-0.71829787234042553</v>
      </c>
    </row>
    <row r="380" spans="2:13" x14ac:dyDescent="0.25">
      <c r="B380" s="145" t="s">
        <v>165</v>
      </c>
      <c r="C380" s="146">
        <v>1543</v>
      </c>
      <c r="D380" s="147">
        <v>0.19058641975308643</v>
      </c>
      <c r="E380" s="146">
        <v>3</v>
      </c>
      <c r="F380" s="147">
        <f t="shared" si="47"/>
        <v>-0.99805573558003891</v>
      </c>
      <c r="G380" s="146">
        <v>565</v>
      </c>
      <c r="H380" s="147">
        <f t="shared" si="47"/>
        <v>187.33333333333334</v>
      </c>
      <c r="I380" s="146">
        <v>685</v>
      </c>
      <c r="J380" s="147">
        <f t="shared" si="47"/>
        <v>0.21238938053097356</v>
      </c>
      <c r="K380" s="146">
        <v>527</v>
      </c>
      <c r="L380" s="147">
        <f>IFERROR(K380/I380-1,"-")</f>
        <v>-0.23065693430656931</v>
      </c>
      <c r="M380" s="147">
        <f t="shared" si="49"/>
        <v>-0.65845755022683083</v>
      </c>
    </row>
    <row r="381" spans="2:13" x14ac:dyDescent="0.25">
      <c r="B381" s="145" t="s">
        <v>167</v>
      </c>
      <c r="C381" s="146">
        <v>2031</v>
      </c>
      <c r="D381" s="147">
        <v>0.21181384248210033</v>
      </c>
      <c r="E381" s="146">
        <v>3</v>
      </c>
      <c r="F381" s="147">
        <f t="shared" si="47"/>
        <v>-0.99852289512555392</v>
      </c>
      <c r="G381" s="146">
        <v>657</v>
      </c>
      <c r="H381" s="147">
        <f t="shared" si="47"/>
        <v>218</v>
      </c>
      <c r="I381" s="146">
        <v>647</v>
      </c>
      <c r="J381" s="147">
        <f t="shared" si="47"/>
        <v>-1.5220700152207001E-2</v>
      </c>
      <c r="K381" s="146"/>
      <c r="L381" s="147"/>
      <c r="M381" s="147"/>
    </row>
    <row r="382" spans="2:13" ht="15.75" x14ac:dyDescent="0.25">
      <c r="B382" s="148" t="s">
        <v>127</v>
      </c>
      <c r="C382" s="149">
        <v>10100</v>
      </c>
      <c r="D382" s="150">
        <v>3.961965134706702E-4</v>
      </c>
      <c r="E382" s="149">
        <v>4088</v>
      </c>
      <c r="F382" s="150">
        <f t="shared" si="47"/>
        <v>-0.59524752475247522</v>
      </c>
      <c r="G382" s="149">
        <v>1654</v>
      </c>
      <c r="H382" s="150">
        <f t="shared" si="47"/>
        <v>-0.59540117416829741</v>
      </c>
      <c r="I382" s="149">
        <v>4383</v>
      </c>
      <c r="J382" s="150">
        <f t="shared" si="47"/>
        <v>1.6499395405078596</v>
      </c>
      <c r="K382" s="149">
        <v>3700</v>
      </c>
      <c r="L382" s="150">
        <v>-9.6359743040684842E-3</v>
      </c>
      <c r="M382" s="150">
        <v>-0.54145495104721775</v>
      </c>
    </row>
    <row r="383" spans="2:13" ht="6" customHeight="1" x14ac:dyDescent="0.25"/>
    <row r="384" spans="2:13" x14ac:dyDescent="0.25">
      <c r="B384" s="49" t="s">
        <v>331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3"/>
      <c r="E385" s="123"/>
      <c r="G385" s="123"/>
      <c r="I385" s="123"/>
      <c r="K385" s="123"/>
    </row>
    <row r="391" spans="2:14" ht="48.75" customHeight="1" thickBot="1" x14ac:dyDescent="0.3">
      <c r="B391" s="315" t="s">
        <v>348</v>
      </c>
      <c r="C391" s="315"/>
      <c r="D391" s="315"/>
      <c r="E391" s="315"/>
      <c r="F391" s="315"/>
      <c r="G391" s="315"/>
      <c r="H391" s="315"/>
      <c r="I391" s="315"/>
      <c r="J391" s="315"/>
      <c r="K391" s="315"/>
      <c r="L391" s="315"/>
      <c r="M391" s="315"/>
      <c r="N391" s="1" t="s">
        <v>219</v>
      </c>
    </row>
    <row r="392" spans="2:14" ht="10.5" customHeight="1" thickBot="1" x14ac:dyDescent="0.3">
      <c r="B392" s="137"/>
      <c r="C392" s="138"/>
      <c r="D392" s="137"/>
      <c r="E392" s="137"/>
      <c r="F392" s="137"/>
      <c r="G392" s="137"/>
      <c r="H392" s="137"/>
      <c r="I392" s="137"/>
      <c r="J392" s="137"/>
      <c r="K392" s="4"/>
      <c r="L392" s="4"/>
      <c r="N392" s="1" t="s">
        <v>220</v>
      </c>
    </row>
    <row r="393" spans="2:14" ht="22.5" thickTop="1" thickBot="1" x14ac:dyDescent="0.3">
      <c r="B393" s="153" t="str">
        <f>C393</f>
        <v>Noruega</v>
      </c>
      <c r="C393" s="327" t="s">
        <v>229</v>
      </c>
      <c r="D393" s="328"/>
      <c r="E393" s="328"/>
      <c r="F393" s="328"/>
      <c r="G393" s="328"/>
      <c r="H393" s="328"/>
      <c r="I393" s="328"/>
      <c r="J393" s="328"/>
      <c r="K393" s="328"/>
      <c r="L393" s="328"/>
      <c r="M393" s="329"/>
    </row>
    <row r="394" spans="2:14" ht="22.5" thickTop="1" thickBot="1" x14ac:dyDescent="0.3">
      <c r="B394" s="13"/>
      <c r="C394" s="334">
        <f>2019</f>
        <v>2019</v>
      </c>
      <c r="D394" s="333"/>
      <c r="E394" s="330">
        <v>2020</v>
      </c>
      <c r="F394" s="333"/>
      <c r="G394" s="330">
        <v>2021</v>
      </c>
      <c r="H394" s="333"/>
      <c r="I394" s="330">
        <v>2022</v>
      </c>
      <c r="J394" s="333"/>
      <c r="K394" s="330">
        <v>2023</v>
      </c>
      <c r="L394" s="331"/>
      <c r="M394" s="332"/>
    </row>
    <row r="395" spans="2:14" ht="16.5" thickTop="1" thickBot="1" x14ac:dyDescent="0.3">
      <c r="B395" s="16"/>
      <c r="C395" s="141" t="s">
        <v>141</v>
      </c>
      <c r="D395" s="142" t="str">
        <f>CONCATENATE("var ",RIGHT(2019,2),"/",RIGHT(2018,2))</f>
        <v>var 19/18</v>
      </c>
      <c r="E395" s="143" t="s">
        <v>141</v>
      </c>
      <c r="F395" s="142" t="str">
        <f>CONCATENATE("var ",RIGHT(E394,2),"/",RIGHT(E394-1,2))</f>
        <v>var 20/19</v>
      </c>
      <c r="G395" s="143" t="s">
        <v>141</v>
      </c>
      <c r="H395" s="142" t="str">
        <f>CONCATENATE("var ",RIGHT(G394,2),"/",RIGHT(G394-1,2))</f>
        <v>var 21/20</v>
      </c>
      <c r="I395" s="143" t="s">
        <v>141</v>
      </c>
      <c r="J395" s="142" t="str">
        <f>CONCATENATE("var ",RIGHT(I394,2),"/",RIGHT(I394-1,2))</f>
        <v>var 22/21</v>
      </c>
      <c r="K395" s="143" t="s">
        <v>141</v>
      </c>
      <c r="L395" s="142" t="str">
        <f>CONCATENATE("var ",RIGHT(K394,2),"/",RIGHT(K394-1,2))</f>
        <v>var 23/22</v>
      </c>
      <c r="M395" s="142" t="str">
        <f>CONCATENATE("var ",RIGHT(K394,2),"/",RIGHT(2019,2))</f>
        <v>var 23/19</v>
      </c>
    </row>
    <row r="396" spans="2:14" x14ac:dyDescent="0.25">
      <c r="B396" s="145" t="s">
        <v>145</v>
      </c>
      <c r="C396" s="146">
        <v>544</v>
      </c>
      <c r="D396" s="147">
        <v>-0.17700453857791221</v>
      </c>
      <c r="E396" s="146">
        <v>512</v>
      </c>
      <c r="F396" s="147">
        <f t="shared" ref="F396:J408" si="50">IFERROR(E396/C396-1,"-")</f>
        <v>-5.8823529411764719E-2</v>
      </c>
      <c r="G396" s="146">
        <v>9</v>
      </c>
      <c r="H396" s="147">
        <f t="shared" si="50"/>
        <v>-0.982421875</v>
      </c>
      <c r="I396" s="146">
        <v>85</v>
      </c>
      <c r="J396" s="147">
        <f t="shared" si="50"/>
        <v>8.4444444444444446</v>
      </c>
      <c r="K396" s="146">
        <v>391</v>
      </c>
      <c r="L396" s="147">
        <f t="shared" ref="L396:L404" si="51">IFERROR(K396/I396-1,"-")</f>
        <v>3.5999999999999996</v>
      </c>
      <c r="M396" s="147">
        <f>K396/C396-1</f>
        <v>-0.28125</v>
      </c>
    </row>
    <row r="397" spans="2:14" x14ac:dyDescent="0.25">
      <c r="B397" s="145" t="s">
        <v>147</v>
      </c>
      <c r="C397" s="146">
        <v>475</v>
      </c>
      <c r="D397" s="147">
        <v>-0.51282051282051277</v>
      </c>
      <c r="E397" s="146">
        <v>1139</v>
      </c>
      <c r="F397" s="147">
        <f t="shared" si="50"/>
        <v>1.3978947368421051</v>
      </c>
      <c r="G397" s="146">
        <v>0</v>
      </c>
      <c r="H397" s="147">
        <f t="shared" si="50"/>
        <v>-1</v>
      </c>
      <c r="I397" s="146">
        <v>109</v>
      </c>
      <c r="J397" s="147" t="str">
        <f t="shared" si="50"/>
        <v>-</v>
      </c>
      <c r="K397" s="146">
        <v>456</v>
      </c>
      <c r="L397" s="147">
        <f t="shared" si="51"/>
        <v>3.1834862385321099</v>
      </c>
      <c r="M397" s="147">
        <f>IFERROR(K397/C397-1,"-")</f>
        <v>-4.0000000000000036E-2</v>
      </c>
    </row>
    <row r="398" spans="2:14" x14ac:dyDescent="0.25">
      <c r="B398" s="145" t="s">
        <v>149</v>
      </c>
      <c r="C398" s="146">
        <v>560</v>
      </c>
      <c r="D398" s="147">
        <v>-0.34040047114252059</v>
      </c>
      <c r="E398" s="146">
        <v>150</v>
      </c>
      <c r="F398" s="147">
        <f t="shared" si="50"/>
        <v>-0.73214285714285721</v>
      </c>
      <c r="G398" s="146">
        <v>8</v>
      </c>
      <c r="H398" s="147">
        <f t="shared" si="50"/>
        <v>-0.94666666666666666</v>
      </c>
      <c r="I398" s="146">
        <v>68</v>
      </c>
      <c r="J398" s="147">
        <f t="shared" si="50"/>
        <v>7.5</v>
      </c>
      <c r="K398" s="146">
        <v>489</v>
      </c>
      <c r="L398" s="147">
        <f t="shared" si="51"/>
        <v>6.1911764705882355</v>
      </c>
      <c r="M398" s="147">
        <f t="shared" ref="M398:M406" si="52">IFERROR(K398/C398-1,"-")</f>
        <v>-0.12678571428571428</v>
      </c>
    </row>
    <row r="399" spans="2:14" x14ac:dyDescent="0.25">
      <c r="B399" s="145" t="s">
        <v>151</v>
      </c>
      <c r="C399" s="146">
        <v>148</v>
      </c>
      <c r="D399" s="147">
        <v>-0.39591836734693875</v>
      </c>
      <c r="E399" s="146">
        <v>0</v>
      </c>
      <c r="F399" s="147">
        <f t="shared" si="50"/>
        <v>-1</v>
      </c>
      <c r="G399" s="146">
        <v>3</v>
      </c>
      <c r="H399" s="147" t="str">
        <f t="shared" si="50"/>
        <v>-</v>
      </c>
      <c r="I399" s="146">
        <v>48</v>
      </c>
      <c r="J399" s="147">
        <f t="shared" si="50"/>
        <v>15</v>
      </c>
      <c r="K399" s="146">
        <v>67</v>
      </c>
      <c r="L399" s="147">
        <f t="shared" si="51"/>
        <v>0.39583333333333326</v>
      </c>
      <c r="M399" s="147">
        <f t="shared" si="52"/>
        <v>-0.54729729729729737</v>
      </c>
    </row>
    <row r="400" spans="2:14" x14ac:dyDescent="0.25">
      <c r="B400" s="145" t="s">
        <v>153</v>
      </c>
      <c r="C400" s="146">
        <v>17</v>
      </c>
      <c r="D400" s="147">
        <v>0</v>
      </c>
      <c r="E400" s="146">
        <v>0</v>
      </c>
      <c r="F400" s="147">
        <f t="shared" si="50"/>
        <v>-1</v>
      </c>
      <c r="G400" s="146">
        <v>14</v>
      </c>
      <c r="H400" s="147" t="str">
        <f t="shared" si="50"/>
        <v>-</v>
      </c>
      <c r="I400" s="146">
        <v>46</v>
      </c>
      <c r="J400" s="147">
        <f t="shared" si="50"/>
        <v>2.2857142857142856</v>
      </c>
      <c r="K400" s="146">
        <v>34</v>
      </c>
      <c r="L400" s="147">
        <f t="shared" si="51"/>
        <v>-0.26086956521739135</v>
      </c>
      <c r="M400" s="147">
        <f t="shared" si="52"/>
        <v>1</v>
      </c>
    </row>
    <row r="401" spans="2:13" x14ac:dyDescent="0.25">
      <c r="B401" s="145" t="s">
        <v>155</v>
      </c>
      <c r="C401" s="146">
        <v>16</v>
      </c>
      <c r="D401" s="147">
        <v>0</v>
      </c>
      <c r="E401" s="146">
        <v>0</v>
      </c>
      <c r="F401" s="147">
        <f t="shared" si="50"/>
        <v>-1</v>
      </c>
      <c r="G401" s="146">
        <v>132</v>
      </c>
      <c r="H401" s="147" t="str">
        <f t="shared" si="50"/>
        <v>-</v>
      </c>
      <c r="I401" s="146">
        <v>20</v>
      </c>
      <c r="J401" s="147">
        <f t="shared" si="50"/>
        <v>-0.84848484848484851</v>
      </c>
      <c r="K401" s="146">
        <v>30</v>
      </c>
      <c r="L401" s="147">
        <f t="shared" si="51"/>
        <v>0.5</v>
      </c>
      <c r="M401" s="147">
        <f t="shared" si="52"/>
        <v>0.875</v>
      </c>
    </row>
    <row r="402" spans="2:13" x14ac:dyDescent="0.25">
      <c r="B402" s="145" t="s">
        <v>157</v>
      </c>
      <c r="C402" s="146">
        <v>43</v>
      </c>
      <c r="D402" s="147">
        <v>-4.4444444444444398E-2</v>
      </c>
      <c r="E402" s="146">
        <v>3</v>
      </c>
      <c r="F402" s="147">
        <f t="shared" si="50"/>
        <v>-0.93023255813953487</v>
      </c>
      <c r="G402" s="146">
        <v>80</v>
      </c>
      <c r="H402" s="147">
        <f t="shared" si="50"/>
        <v>25.666666666666668</v>
      </c>
      <c r="I402" s="146">
        <v>52</v>
      </c>
      <c r="J402" s="147">
        <f t="shared" si="50"/>
        <v>-0.35</v>
      </c>
      <c r="K402" s="146">
        <v>36</v>
      </c>
      <c r="L402" s="147">
        <f t="shared" si="51"/>
        <v>-0.30769230769230771</v>
      </c>
      <c r="M402" s="147">
        <f t="shared" si="52"/>
        <v>-0.16279069767441856</v>
      </c>
    </row>
    <row r="403" spans="2:13" x14ac:dyDescent="0.25">
      <c r="B403" s="145" t="s">
        <v>159</v>
      </c>
      <c r="C403" s="146">
        <v>11</v>
      </c>
      <c r="D403" s="147">
        <v>-0.64516129032258063</v>
      </c>
      <c r="E403" s="146">
        <v>3</v>
      </c>
      <c r="F403" s="147">
        <f t="shared" si="50"/>
        <v>-0.72727272727272729</v>
      </c>
      <c r="G403" s="146">
        <v>14</v>
      </c>
      <c r="H403" s="147">
        <f t="shared" si="50"/>
        <v>3.666666666666667</v>
      </c>
      <c r="I403" s="146">
        <v>55</v>
      </c>
      <c r="J403" s="147">
        <f t="shared" si="50"/>
        <v>2.9285714285714284</v>
      </c>
      <c r="K403" s="146">
        <v>52</v>
      </c>
      <c r="L403" s="147">
        <f t="shared" si="51"/>
        <v>-5.4545454545454564E-2</v>
      </c>
      <c r="M403" s="147">
        <f t="shared" si="52"/>
        <v>3.7272727272727275</v>
      </c>
    </row>
    <row r="404" spans="2:13" x14ac:dyDescent="0.25">
      <c r="B404" s="145" t="s">
        <v>161</v>
      </c>
      <c r="C404" s="146">
        <v>9</v>
      </c>
      <c r="D404" s="147">
        <v>-0.84482758620689657</v>
      </c>
      <c r="E404" s="146">
        <v>5</v>
      </c>
      <c r="F404" s="147">
        <f t="shared" si="50"/>
        <v>-0.44444444444444442</v>
      </c>
      <c r="G404" s="146">
        <v>15</v>
      </c>
      <c r="H404" s="147">
        <f t="shared" si="50"/>
        <v>2</v>
      </c>
      <c r="I404" s="146">
        <v>148</v>
      </c>
      <c r="J404" s="147">
        <f t="shared" si="50"/>
        <v>8.8666666666666671</v>
      </c>
      <c r="K404" s="146">
        <v>69</v>
      </c>
      <c r="L404" s="147">
        <f t="shared" si="51"/>
        <v>-0.53378378378378377</v>
      </c>
      <c r="M404" s="147">
        <f t="shared" si="52"/>
        <v>6.666666666666667</v>
      </c>
    </row>
    <row r="405" spans="2:13" x14ac:dyDescent="0.25">
      <c r="B405" s="145" t="s">
        <v>163</v>
      </c>
      <c r="C405" s="146">
        <v>223</v>
      </c>
      <c r="D405" s="147">
        <v>-0.23890784982935154</v>
      </c>
      <c r="E405" s="146">
        <v>2</v>
      </c>
      <c r="F405" s="147">
        <f t="shared" si="50"/>
        <v>-0.99103139013452912</v>
      </c>
      <c r="G405" s="146">
        <v>28</v>
      </c>
      <c r="H405" s="147">
        <f t="shared" si="50"/>
        <v>13</v>
      </c>
      <c r="I405" s="146">
        <v>592</v>
      </c>
      <c r="J405" s="147">
        <f t="shared" si="50"/>
        <v>20.142857142857142</v>
      </c>
      <c r="K405" s="146">
        <v>178</v>
      </c>
      <c r="L405" s="147">
        <f>IFERROR(K405/I405-1,"-")</f>
        <v>-0.69932432432432434</v>
      </c>
      <c r="M405" s="147">
        <f t="shared" si="52"/>
        <v>-0.2017937219730942</v>
      </c>
    </row>
    <row r="406" spans="2:13" x14ac:dyDescent="0.25">
      <c r="B406" s="145" t="s">
        <v>165</v>
      </c>
      <c r="C406" s="146">
        <v>346</v>
      </c>
      <c r="D406" s="147">
        <v>-0.51267605633802815</v>
      </c>
      <c r="E406" s="146">
        <v>0</v>
      </c>
      <c r="F406" s="147">
        <f t="shared" si="50"/>
        <v>-1</v>
      </c>
      <c r="G406" s="146">
        <v>81</v>
      </c>
      <c r="H406" s="147" t="str">
        <f t="shared" si="50"/>
        <v>-</v>
      </c>
      <c r="I406" s="146">
        <v>375</v>
      </c>
      <c r="J406" s="147">
        <f t="shared" si="50"/>
        <v>3.6296296296296298</v>
      </c>
      <c r="K406" s="146">
        <v>290</v>
      </c>
      <c r="L406" s="147">
        <f>IFERROR(K406/I406-1,"-")</f>
        <v>-0.22666666666666668</v>
      </c>
      <c r="M406" s="147">
        <f t="shared" si="52"/>
        <v>-0.16184971098265899</v>
      </c>
    </row>
    <row r="407" spans="2:13" x14ac:dyDescent="0.25">
      <c r="B407" s="145" t="s">
        <v>167</v>
      </c>
      <c r="C407" s="146">
        <v>1046</v>
      </c>
      <c r="D407" s="147">
        <v>0.87119856887298752</v>
      </c>
      <c r="E407" s="146">
        <v>4</v>
      </c>
      <c r="F407" s="147">
        <f t="shared" si="50"/>
        <v>-0.99617590822179736</v>
      </c>
      <c r="G407" s="146">
        <v>130</v>
      </c>
      <c r="H407" s="147">
        <f t="shared" si="50"/>
        <v>31.5</v>
      </c>
      <c r="I407" s="146">
        <v>391</v>
      </c>
      <c r="J407" s="147">
        <f t="shared" si="50"/>
        <v>2.0076923076923077</v>
      </c>
      <c r="K407" s="146"/>
      <c r="L407" s="147"/>
      <c r="M407" s="147"/>
    </row>
    <row r="408" spans="2:13" ht="15.75" x14ac:dyDescent="0.25">
      <c r="B408" s="148" t="s">
        <v>127</v>
      </c>
      <c r="C408" s="149">
        <v>3438</v>
      </c>
      <c r="D408" s="150">
        <v>-0.22897510652612696</v>
      </c>
      <c r="E408" s="149">
        <v>1818</v>
      </c>
      <c r="F408" s="150">
        <f t="shared" si="50"/>
        <v>-0.47120418848167545</v>
      </c>
      <c r="G408" s="149">
        <v>514</v>
      </c>
      <c r="H408" s="150">
        <f t="shared" si="50"/>
        <v>-0.71727172717271725</v>
      </c>
      <c r="I408" s="149">
        <v>1989</v>
      </c>
      <c r="J408" s="150">
        <f t="shared" si="50"/>
        <v>2.8696498054474708</v>
      </c>
      <c r="K408" s="149">
        <v>2092</v>
      </c>
      <c r="L408" s="150">
        <v>0.30913642052565704</v>
      </c>
      <c r="M408" s="150">
        <v>-0.12541806020066892</v>
      </c>
    </row>
    <row r="409" spans="2:13" ht="6" customHeight="1" x14ac:dyDescent="0.25"/>
    <row r="410" spans="2:13" x14ac:dyDescent="0.25">
      <c r="B410" s="49" t="s">
        <v>331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3"/>
      <c r="E411" s="123"/>
      <c r="G411" s="123"/>
      <c r="I411" s="123"/>
      <c r="K411" s="123"/>
    </row>
    <row r="417" spans="2:14" ht="48.75" customHeight="1" thickBot="1" x14ac:dyDescent="0.3">
      <c r="B417" s="315" t="s">
        <v>349</v>
      </c>
      <c r="C417" s="315"/>
      <c r="D417" s="315"/>
      <c r="E417" s="315"/>
      <c r="F417" s="315"/>
      <c r="G417" s="315"/>
      <c r="H417" s="315"/>
      <c r="I417" s="315"/>
      <c r="J417" s="315"/>
      <c r="K417" s="315"/>
      <c r="L417" s="315"/>
      <c r="M417" s="315"/>
      <c r="N417" s="1" t="s">
        <v>219</v>
      </c>
    </row>
    <row r="418" spans="2:14" ht="10.5" customHeight="1" thickBot="1" x14ac:dyDescent="0.3">
      <c r="B418" s="137"/>
      <c r="C418" s="138"/>
      <c r="D418" s="137"/>
      <c r="E418" s="137"/>
      <c r="F418" s="137"/>
      <c r="G418" s="137"/>
      <c r="H418" s="137"/>
      <c r="I418" s="137"/>
      <c r="J418" s="137"/>
      <c r="K418" s="4"/>
      <c r="L418" s="4"/>
      <c r="N418" s="1" t="s">
        <v>220</v>
      </c>
    </row>
    <row r="419" spans="2:14" ht="22.5" thickTop="1" thickBot="1" x14ac:dyDescent="0.3">
      <c r="B419" s="153" t="str">
        <f>C419</f>
        <v>Suecia</v>
      </c>
      <c r="C419" s="327" t="s">
        <v>231</v>
      </c>
      <c r="D419" s="328"/>
      <c r="E419" s="328"/>
      <c r="F419" s="328"/>
      <c r="G419" s="328"/>
      <c r="H419" s="328"/>
      <c r="I419" s="328"/>
      <c r="J419" s="328"/>
      <c r="K419" s="328"/>
      <c r="L419" s="328"/>
      <c r="M419" s="329"/>
    </row>
    <row r="420" spans="2:14" ht="22.5" thickTop="1" thickBot="1" x14ac:dyDescent="0.3">
      <c r="B420" s="13"/>
      <c r="C420" s="334">
        <f>2019</f>
        <v>2019</v>
      </c>
      <c r="D420" s="333"/>
      <c r="E420" s="330">
        <v>2020</v>
      </c>
      <c r="F420" s="333"/>
      <c r="G420" s="330">
        <v>2021</v>
      </c>
      <c r="H420" s="333"/>
      <c r="I420" s="330">
        <v>2022</v>
      </c>
      <c r="J420" s="333"/>
      <c r="K420" s="330">
        <v>2023</v>
      </c>
      <c r="L420" s="331"/>
      <c r="M420" s="332"/>
    </row>
    <row r="421" spans="2:14" ht="16.5" thickTop="1" thickBot="1" x14ac:dyDescent="0.3">
      <c r="B421" s="16"/>
      <c r="C421" s="141" t="s">
        <v>141</v>
      </c>
      <c r="D421" s="142" t="str">
        <f>CONCATENATE("var ",RIGHT(2019,2),"/",RIGHT(2018,2))</f>
        <v>var 19/18</v>
      </c>
      <c r="E421" s="143" t="s">
        <v>141</v>
      </c>
      <c r="F421" s="142" t="str">
        <f>CONCATENATE("var ",RIGHT(E420,2),"/",RIGHT(E420-1,2))</f>
        <v>var 20/19</v>
      </c>
      <c r="G421" s="143" t="s">
        <v>141</v>
      </c>
      <c r="H421" s="142" t="str">
        <f>CONCATENATE("var ",RIGHT(G420,2),"/",RIGHT(G420-1,2))</f>
        <v>var 21/20</v>
      </c>
      <c r="I421" s="143" t="s">
        <v>141</v>
      </c>
      <c r="J421" s="142" t="str">
        <f>CONCATENATE("var ",RIGHT(I420,2),"/",RIGHT(I420-1,2))</f>
        <v>var 22/21</v>
      </c>
      <c r="K421" s="143" t="s">
        <v>141</v>
      </c>
      <c r="L421" s="142" t="str">
        <f>CONCATENATE("var ",RIGHT(K420,2),"/",RIGHT(K420-1,2))</f>
        <v>var 23/22</v>
      </c>
      <c r="M421" s="142" t="str">
        <f>CONCATENATE("var ",RIGHT(K420,2),"/",RIGHT(2019,2))</f>
        <v>var 23/19</v>
      </c>
    </row>
    <row r="422" spans="2:14" x14ac:dyDescent="0.25">
      <c r="B422" s="145" t="s">
        <v>145</v>
      </c>
      <c r="C422" s="146">
        <v>6064</v>
      </c>
      <c r="D422" s="147">
        <v>-0.22574055158324824</v>
      </c>
      <c r="E422" s="146">
        <v>4924</v>
      </c>
      <c r="F422" s="147">
        <f t="shared" ref="F422:J434" si="53">IFERROR(E422/C422-1,"-")</f>
        <v>-0.18799472295514508</v>
      </c>
      <c r="G422" s="146">
        <v>816</v>
      </c>
      <c r="H422" s="147">
        <f t="shared" si="53"/>
        <v>-0.83428107229894399</v>
      </c>
      <c r="I422" s="146">
        <v>2442</v>
      </c>
      <c r="J422" s="147">
        <f t="shared" si="53"/>
        <v>1.9926470588235294</v>
      </c>
      <c r="K422" s="146">
        <v>3415</v>
      </c>
      <c r="L422" s="147">
        <f t="shared" ref="L422:L430" si="54">IFERROR(K422/I422-1,"-")</f>
        <v>0.39844389844389849</v>
      </c>
      <c r="M422" s="147">
        <f>K422/C422-1</f>
        <v>-0.43684036939313986</v>
      </c>
    </row>
    <row r="423" spans="2:14" x14ac:dyDescent="0.25">
      <c r="B423" s="145" t="s">
        <v>147</v>
      </c>
      <c r="C423" s="146">
        <v>6047</v>
      </c>
      <c r="D423" s="147">
        <v>-0.14214782238615409</v>
      </c>
      <c r="E423" s="146">
        <v>4661</v>
      </c>
      <c r="F423" s="147">
        <f t="shared" si="53"/>
        <v>-0.22920456424673397</v>
      </c>
      <c r="G423" s="146">
        <v>604</v>
      </c>
      <c r="H423" s="147">
        <f t="shared" si="53"/>
        <v>-0.87041407423299721</v>
      </c>
      <c r="I423" s="146">
        <v>2607</v>
      </c>
      <c r="J423" s="147">
        <f t="shared" si="53"/>
        <v>3.3162251655629138</v>
      </c>
      <c r="K423" s="146">
        <v>2512</v>
      </c>
      <c r="L423" s="147">
        <f t="shared" si="54"/>
        <v>-3.6440352896049077E-2</v>
      </c>
      <c r="M423" s="147">
        <f>IFERROR(K423/C423-1,"-")</f>
        <v>-0.58458739871010423</v>
      </c>
    </row>
    <row r="424" spans="2:14" x14ac:dyDescent="0.25">
      <c r="B424" s="145" t="s">
        <v>149</v>
      </c>
      <c r="C424" s="146">
        <v>5844</v>
      </c>
      <c r="D424" s="147">
        <v>-0.12040939193257072</v>
      </c>
      <c r="E424" s="146">
        <v>1650</v>
      </c>
      <c r="F424" s="147">
        <f t="shared" si="53"/>
        <v>-0.71765913757700206</v>
      </c>
      <c r="G424" s="146">
        <v>889</v>
      </c>
      <c r="H424" s="147">
        <f t="shared" si="53"/>
        <v>-0.46121212121212118</v>
      </c>
      <c r="I424" s="146">
        <v>1454</v>
      </c>
      <c r="J424" s="147">
        <f t="shared" si="53"/>
        <v>0.63554555680539937</v>
      </c>
      <c r="K424" s="146">
        <v>3063</v>
      </c>
      <c r="L424" s="147">
        <f t="shared" si="54"/>
        <v>1.1066024759284732</v>
      </c>
      <c r="M424" s="147">
        <f t="shared" ref="M424:M432" si="55">IFERROR(K424/C424-1,"-")</f>
        <v>-0.47587268993839837</v>
      </c>
    </row>
    <row r="425" spans="2:14" x14ac:dyDescent="0.25">
      <c r="B425" s="145" t="s">
        <v>151</v>
      </c>
      <c r="C425" s="146">
        <v>3047</v>
      </c>
      <c r="D425" s="147">
        <v>-9.7986974541148575E-2</v>
      </c>
      <c r="E425" s="146">
        <v>0</v>
      </c>
      <c r="F425" s="147">
        <f t="shared" si="53"/>
        <v>-1</v>
      </c>
      <c r="G425" s="146">
        <v>586</v>
      </c>
      <c r="H425" s="147" t="str">
        <f t="shared" si="53"/>
        <v>-</v>
      </c>
      <c r="I425" s="146">
        <v>2167</v>
      </c>
      <c r="J425" s="147">
        <f t="shared" si="53"/>
        <v>2.697952218430034</v>
      </c>
      <c r="K425" s="146">
        <v>1244</v>
      </c>
      <c r="L425" s="147">
        <f t="shared" si="54"/>
        <v>-0.42593447161975084</v>
      </c>
      <c r="M425" s="147">
        <f t="shared" si="55"/>
        <v>-0.59172957006892024</v>
      </c>
    </row>
    <row r="426" spans="2:14" x14ac:dyDescent="0.25">
      <c r="B426" s="145" t="s">
        <v>153</v>
      </c>
      <c r="C426" s="146">
        <v>824</v>
      </c>
      <c r="D426" s="147">
        <v>0.34640522875817004</v>
      </c>
      <c r="E426" s="146">
        <v>0</v>
      </c>
      <c r="F426" s="147">
        <f t="shared" si="53"/>
        <v>-1</v>
      </c>
      <c r="G426" s="146">
        <v>582</v>
      </c>
      <c r="H426" s="147" t="str">
        <f t="shared" si="53"/>
        <v>-</v>
      </c>
      <c r="I426" s="146">
        <v>625</v>
      </c>
      <c r="J426" s="147">
        <f t="shared" si="53"/>
        <v>7.3883161512027451E-2</v>
      </c>
      <c r="K426" s="146">
        <v>1192</v>
      </c>
      <c r="L426" s="147">
        <f t="shared" si="54"/>
        <v>0.90720000000000001</v>
      </c>
      <c r="M426" s="147">
        <f t="shared" si="55"/>
        <v>0.44660194174757284</v>
      </c>
    </row>
    <row r="427" spans="2:14" x14ac:dyDescent="0.25">
      <c r="B427" s="145" t="s">
        <v>155</v>
      </c>
      <c r="C427" s="146">
        <v>1070</v>
      </c>
      <c r="D427" s="147">
        <v>0.34253450439146804</v>
      </c>
      <c r="E427" s="146">
        <v>4</v>
      </c>
      <c r="F427" s="147">
        <f t="shared" si="53"/>
        <v>-0.99626168224299061</v>
      </c>
      <c r="G427" s="146">
        <v>635</v>
      </c>
      <c r="H427" s="147">
        <f t="shared" si="53"/>
        <v>157.75</v>
      </c>
      <c r="I427" s="146">
        <v>950</v>
      </c>
      <c r="J427" s="147">
        <f t="shared" si="53"/>
        <v>0.49606299212598426</v>
      </c>
      <c r="K427" s="146">
        <v>1039</v>
      </c>
      <c r="L427" s="147">
        <f t="shared" si="54"/>
        <v>9.3684210526315814E-2</v>
      </c>
      <c r="M427" s="147">
        <f t="shared" si="55"/>
        <v>-2.8971962616822444E-2</v>
      </c>
    </row>
    <row r="428" spans="2:14" x14ac:dyDescent="0.25">
      <c r="B428" s="145" t="s">
        <v>157</v>
      </c>
      <c r="C428" s="146">
        <v>1319</v>
      </c>
      <c r="D428" s="147">
        <v>0.22242817423540306</v>
      </c>
      <c r="E428" s="146">
        <v>46</v>
      </c>
      <c r="F428" s="147">
        <f t="shared" si="53"/>
        <v>-0.96512509476876418</v>
      </c>
      <c r="G428" s="146">
        <v>1233</v>
      </c>
      <c r="H428" s="147">
        <f t="shared" si="53"/>
        <v>25.804347826086957</v>
      </c>
      <c r="I428" s="146">
        <v>629</v>
      </c>
      <c r="J428" s="147">
        <f t="shared" si="53"/>
        <v>-0.48986212489862124</v>
      </c>
      <c r="K428" s="146">
        <v>933</v>
      </c>
      <c r="L428" s="147">
        <f t="shared" si="54"/>
        <v>0.48330683624801263</v>
      </c>
      <c r="M428" s="147">
        <f t="shared" si="55"/>
        <v>-0.29264594389689158</v>
      </c>
    </row>
    <row r="429" spans="2:14" x14ac:dyDescent="0.25">
      <c r="B429" s="145" t="s">
        <v>159</v>
      </c>
      <c r="C429" s="146">
        <v>749</v>
      </c>
      <c r="D429" s="147">
        <v>-3.3548387096774213E-2</v>
      </c>
      <c r="E429" s="146">
        <v>55</v>
      </c>
      <c r="F429" s="147">
        <f t="shared" si="53"/>
        <v>-0.92656875834445929</v>
      </c>
      <c r="G429" s="146">
        <v>865</v>
      </c>
      <c r="H429" s="147">
        <f t="shared" si="53"/>
        <v>14.727272727272727</v>
      </c>
      <c r="I429" s="146">
        <v>983</v>
      </c>
      <c r="J429" s="147">
        <f t="shared" si="53"/>
        <v>0.13641618497109831</v>
      </c>
      <c r="K429" s="146">
        <v>795</v>
      </c>
      <c r="L429" s="147">
        <f t="shared" si="54"/>
        <v>-0.19125127161749744</v>
      </c>
      <c r="M429" s="147">
        <f t="shared" si="55"/>
        <v>6.1415220293725037E-2</v>
      </c>
    </row>
    <row r="430" spans="2:14" x14ac:dyDescent="0.25">
      <c r="B430" s="145" t="s">
        <v>161</v>
      </c>
      <c r="C430" s="146">
        <v>835</v>
      </c>
      <c r="D430" s="147">
        <v>-8.3135391923990776E-3</v>
      </c>
      <c r="E430" s="146">
        <v>15</v>
      </c>
      <c r="F430" s="147">
        <f t="shared" si="53"/>
        <v>-0.98203592814371254</v>
      </c>
      <c r="G430" s="146">
        <v>331</v>
      </c>
      <c r="H430" s="147">
        <f t="shared" si="53"/>
        <v>21.066666666666666</v>
      </c>
      <c r="I430" s="146">
        <v>1297</v>
      </c>
      <c r="J430" s="147">
        <f t="shared" si="53"/>
        <v>2.9184290030211479</v>
      </c>
      <c r="K430" s="146">
        <v>189</v>
      </c>
      <c r="L430" s="147">
        <f t="shared" si="54"/>
        <v>-0.85427910562837317</v>
      </c>
      <c r="M430" s="147">
        <f t="shared" si="55"/>
        <v>-0.77365269461077846</v>
      </c>
    </row>
    <row r="431" spans="2:14" x14ac:dyDescent="0.25">
      <c r="B431" s="145" t="s">
        <v>163</v>
      </c>
      <c r="C431" s="146">
        <v>4420</v>
      </c>
      <c r="D431" s="147">
        <v>0.12296747967479682</v>
      </c>
      <c r="E431" s="146">
        <v>460</v>
      </c>
      <c r="F431" s="147">
        <f t="shared" si="53"/>
        <v>-0.89592760180995479</v>
      </c>
      <c r="G431" s="146">
        <v>1456</v>
      </c>
      <c r="H431" s="147">
        <f t="shared" si="53"/>
        <v>2.1652173913043478</v>
      </c>
      <c r="I431" s="146">
        <v>1770</v>
      </c>
      <c r="J431" s="147">
        <f t="shared" si="53"/>
        <v>0.21565934065934056</v>
      </c>
      <c r="K431" s="146">
        <v>1213</v>
      </c>
      <c r="L431" s="147">
        <f>IFERROR(K431/I431-1,"-")</f>
        <v>-0.31468926553672316</v>
      </c>
      <c r="M431" s="147">
        <f t="shared" si="55"/>
        <v>-0.72556561085972848</v>
      </c>
    </row>
    <row r="432" spans="2:14" x14ac:dyDescent="0.25">
      <c r="B432" s="145" t="s">
        <v>165</v>
      </c>
      <c r="C432" s="146">
        <v>5054</v>
      </c>
      <c r="D432" s="147">
        <v>-4.06226271829917E-2</v>
      </c>
      <c r="E432" s="146">
        <v>812</v>
      </c>
      <c r="F432" s="147">
        <f t="shared" si="53"/>
        <v>-0.83933518005540164</v>
      </c>
      <c r="G432" s="146">
        <v>2366</v>
      </c>
      <c r="H432" s="147">
        <f t="shared" si="53"/>
        <v>1.9137931034482758</v>
      </c>
      <c r="I432" s="146">
        <v>3052</v>
      </c>
      <c r="J432" s="147">
        <f t="shared" si="53"/>
        <v>0.28994082840236679</v>
      </c>
      <c r="K432" s="146">
        <v>2468</v>
      </c>
      <c r="L432" s="147">
        <f>IFERROR(K432/I432-1,"-")</f>
        <v>-0.19134993446920057</v>
      </c>
      <c r="M432" s="147">
        <f t="shared" si="55"/>
        <v>-0.51167392164622083</v>
      </c>
    </row>
    <row r="433" spans="2:14" x14ac:dyDescent="0.25">
      <c r="B433" s="145" t="s">
        <v>167</v>
      </c>
      <c r="C433" s="146">
        <v>6060</v>
      </c>
      <c r="D433" s="147">
        <v>-9.0499774876181882E-2</v>
      </c>
      <c r="E433" s="146">
        <v>818</v>
      </c>
      <c r="F433" s="147">
        <f t="shared" si="53"/>
        <v>-0.86501650165016497</v>
      </c>
      <c r="G433" s="146">
        <v>2432</v>
      </c>
      <c r="H433" s="147">
        <f t="shared" si="53"/>
        <v>1.9731051344743276</v>
      </c>
      <c r="I433" s="146">
        <v>3295</v>
      </c>
      <c r="J433" s="147">
        <f t="shared" si="53"/>
        <v>0.35485197368421062</v>
      </c>
      <c r="K433" s="146"/>
      <c r="L433" s="147"/>
      <c r="M433" s="147"/>
    </row>
    <row r="434" spans="2:14" ht="15.75" x14ac:dyDescent="0.25">
      <c r="B434" s="148" t="s">
        <v>127</v>
      </c>
      <c r="C434" s="149">
        <v>41333</v>
      </c>
      <c r="D434" s="150">
        <v>-7.893036211699167E-2</v>
      </c>
      <c r="E434" s="149">
        <v>13445</v>
      </c>
      <c r="F434" s="150">
        <f t="shared" si="53"/>
        <v>-0.67471511867031186</v>
      </c>
      <c r="G434" s="149">
        <v>12795</v>
      </c>
      <c r="H434" s="150">
        <f t="shared" si="53"/>
        <v>-4.8345109706210532E-2</v>
      </c>
      <c r="I434" s="149">
        <v>21271</v>
      </c>
      <c r="J434" s="150">
        <f t="shared" si="53"/>
        <v>0.66244626807346618</v>
      </c>
      <c r="K434" s="149">
        <v>18063</v>
      </c>
      <c r="L434" s="150">
        <v>4.8397863818423481E-3</v>
      </c>
      <c r="M434" s="150">
        <v>-0.48790859864485581</v>
      </c>
    </row>
    <row r="435" spans="2:14" ht="6" customHeight="1" x14ac:dyDescent="0.25"/>
    <row r="436" spans="2:14" x14ac:dyDescent="0.25">
      <c r="B436" s="49" t="s">
        <v>331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3"/>
      <c r="E437" s="123"/>
      <c r="G437" s="123"/>
      <c r="I437" s="123"/>
      <c r="K437" s="123"/>
    </row>
    <row r="443" spans="2:14" ht="48.75" customHeight="1" thickBot="1" x14ac:dyDescent="0.3">
      <c r="B443" s="315" t="s">
        <v>350</v>
      </c>
      <c r="C443" s="315"/>
      <c r="D443" s="315"/>
      <c r="E443" s="315"/>
      <c r="F443" s="315"/>
      <c r="G443" s="315"/>
      <c r="H443" s="315"/>
      <c r="I443" s="315"/>
      <c r="J443" s="315"/>
      <c r="K443" s="315"/>
      <c r="L443" s="315"/>
      <c r="M443" s="315"/>
      <c r="N443" s="1" t="s">
        <v>219</v>
      </c>
    </row>
    <row r="444" spans="2:14" ht="10.5" customHeight="1" thickBot="1" x14ac:dyDescent="0.3">
      <c r="B444" s="137"/>
      <c r="C444" s="138"/>
      <c r="D444" s="137"/>
      <c r="E444" s="137"/>
      <c r="F444" s="137"/>
      <c r="G444" s="137"/>
      <c r="H444" s="137"/>
      <c r="I444" s="137"/>
      <c r="J444" s="137"/>
      <c r="K444" s="4"/>
      <c r="L444" s="4"/>
      <c r="N444" s="1" t="s">
        <v>220</v>
      </c>
    </row>
    <row r="445" spans="2:14" ht="22.5" thickTop="1" thickBot="1" x14ac:dyDescent="0.3">
      <c r="B445" s="153" t="str">
        <f>C445</f>
        <v>Portugal</v>
      </c>
      <c r="C445" s="327" t="s">
        <v>233</v>
      </c>
      <c r="D445" s="328"/>
      <c r="E445" s="328"/>
      <c r="F445" s="328"/>
      <c r="G445" s="328"/>
      <c r="H445" s="328"/>
      <c r="I445" s="328"/>
      <c r="J445" s="328"/>
      <c r="K445" s="328"/>
      <c r="L445" s="328"/>
      <c r="M445" s="329"/>
    </row>
    <row r="446" spans="2:14" ht="22.5" thickTop="1" thickBot="1" x14ac:dyDescent="0.3">
      <c r="B446" s="13"/>
      <c r="C446" s="334">
        <f>2019</f>
        <v>2019</v>
      </c>
      <c r="D446" s="333"/>
      <c r="E446" s="330">
        <v>2020</v>
      </c>
      <c r="F446" s="333"/>
      <c r="G446" s="330">
        <v>2021</v>
      </c>
      <c r="H446" s="333"/>
      <c r="I446" s="330">
        <v>2022</v>
      </c>
      <c r="J446" s="333"/>
      <c r="K446" s="330">
        <v>2023</v>
      </c>
      <c r="L446" s="331"/>
      <c r="M446" s="332"/>
    </row>
    <row r="447" spans="2:14" ht="16.5" thickTop="1" thickBot="1" x14ac:dyDescent="0.3">
      <c r="B447" s="16"/>
      <c r="C447" s="141" t="s">
        <v>141</v>
      </c>
      <c r="D447" s="142" t="str">
        <f>CONCATENATE("var ",RIGHT(2019,2),"/",RIGHT(2018,2))</f>
        <v>var 19/18</v>
      </c>
      <c r="E447" s="143" t="s">
        <v>141</v>
      </c>
      <c r="F447" s="142" t="str">
        <f>CONCATENATE("var ",RIGHT(E446,2),"/",RIGHT(E446-1,2))</f>
        <v>var 20/19</v>
      </c>
      <c r="G447" s="143" t="s">
        <v>141</v>
      </c>
      <c r="H447" s="142" t="str">
        <f>CONCATENATE("var ",RIGHT(G446,2),"/",RIGHT(G446-1,2))</f>
        <v>var 21/20</v>
      </c>
      <c r="I447" s="143" t="s">
        <v>141</v>
      </c>
      <c r="J447" s="142" t="str">
        <f>CONCATENATE("var ",RIGHT(I446,2),"/",RIGHT(I446-1,2))</f>
        <v>var 22/21</v>
      </c>
      <c r="K447" s="143" t="s">
        <v>141</v>
      </c>
      <c r="L447" s="142" t="str">
        <f>CONCATENATE("var ",RIGHT(K446,2),"/",RIGHT(K446-1,2))</f>
        <v>var 23/22</v>
      </c>
      <c r="M447" s="142" t="str">
        <f>CONCATENATE("var ",RIGHT(K446,2),"/",RIGHT(2019,2))</f>
        <v>var 23/19</v>
      </c>
    </row>
    <row r="448" spans="2:14" x14ac:dyDescent="0.25">
      <c r="B448" s="145" t="s">
        <v>145</v>
      </c>
      <c r="C448" s="146">
        <v>92</v>
      </c>
      <c r="D448" s="147">
        <v>-4.166666666666663E-2</v>
      </c>
      <c r="E448" s="146">
        <v>78</v>
      </c>
      <c r="F448" s="147">
        <f t="shared" ref="F448:J460" si="56">IFERROR(E448/C448-1,"-")</f>
        <v>-0.15217391304347827</v>
      </c>
      <c r="G448" s="146">
        <v>21</v>
      </c>
      <c r="H448" s="147">
        <f t="shared" si="56"/>
        <v>-0.73076923076923084</v>
      </c>
      <c r="I448" s="146">
        <v>137</v>
      </c>
      <c r="J448" s="147">
        <f t="shared" si="56"/>
        <v>5.5238095238095237</v>
      </c>
      <c r="K448" s="146">
        <v>242</v>
      </c>
      <c r="L448" s="147">
        <f t="shared" ref="L448:L456" si="57">IFERROR(K448/I448-1,"-")</f>
        <v>0.76642335766423364</v>
      </c>
      <c r="M448" s="147">
        <f>K448/C448-1</f>
        <v>1.6304347826086958</v>
      </c>
    </row>
    <row r="449" spans="2:13" x14ac:dyDescent="0.25">
      <c r="B449" s="145" t="s">
        <v>147</v>
      </c>
      <c r="C449" s="146">
        <v>108</v>
      </c>
      <c r="D449" s="147">
        <v>-0.12903225806451613</v>
      </c>
      <c r="E449" s="146">
        <v>112</v>
      </c>
      <c r="F449" s="147">
        <f t="shared" si="56"/>
        <v>3.7037037037036979E-2</v>
      </c>
      <c r="G449" s="146">
        <v>29</v>
      </c>
      <c r="H449" s="147">
        <f t="shared" si="56"/>
        <v>-0.7410714285714286</v>
      </c>
      <c r="I449" s="146">
        <v>218</v>
      </c>
      <c r="J449" s="147">
        <f t="shared" si="56"/>
        <v>6.5172413793103452</v>
      </c>
      <c r="K449" s="146">
        <v>414</v>
      </c>
      <c r="L449" s="147">
        <f t="shared" si="57"/>
        <v>0.89908256880733939</v>
      </c>
      <c r="M449" s="147">
        <f>IFERROR(K449/C449-1,"-")</f>
        <v>2.8333333333333335</v>
      </c>
    </row>
    <row r="450" spans="2:13" x14ac:dyDescent="0.25">
      <c r="B450" s="145" t="s">
        <v>149</v>
      </c>
      <c r="C450" s="146">
        <v>188</v>
      </c>
      <c r="D450" s="147">
        <v>0.54098360655737698</v>
      </c>
      <c r="E450" s="146">
        <v>36</v>
      </c>
      <c r="F450" s="147">
        <f t="shared" si="56"/>
        <v>-0.8085106382978724</v>
      </c>
      <c r="G450" s="146">
        <v>40</v>
      </c>
      <c r="H450" s="147">
        <f t="shared" si="56"/>
        <v>0.11111111111111116</v>
      </c>
      <c r="I450" s="146">
        <v>292</v>
      </c>
      <c r="J450" s="147">
        <f t="shared" si="56"/>
        <v>6.3</v>
      </c>
      <c r="K450" s="146">
        <v>449</v>
      </c>
      <c r="L450" s="147">
        <f t="shared" si="57"/>
        <v>0.53767123287671237</v>
      </c>
      <c r="M450" s="147">
        <f t="shared" ref="M450:M458" si="58">IFERROR(K450/C450-1,"-")</f>
        <v>1.3882978723404253</v>
      </c>
    </row>
    <row r="451" spans="2:13" x14ac:dyDescent="0.25">
      <c r="B451" s="145" t="s">
        <v>151</v>
      </c>
      <c r="C451" s="146">
        <v>209</v>
      </c>
      <c r="D451" s="147">
        <v>-0.38709677419354838</v>
      </c>
      <c r="E451" s="146">
        <v>0</v>
      </c>
      <c r="F451" s="147">
        <f t="shared" si="56"/>
        <v>-1</v>
      </c>
      <c r="G451" s="146">
        <v>89</v>
      </c>
      <c r="H451" s="147" t="str">
        <f t="shared" si="56"/>
        <v>-</v>
      </c>
      <c r="I451" s="146">
        <v>340</v>
      </c>
      <c r="J451" s="147">
        <f t="shared" si="56"/>
        <v>2.8202247191011236</v>
      </c>
      <c r="K451" s="146">
        <v>509</v>
      </c>
      <c r="L451" s="147">
        <f t="shared" si="57"/>
        <v>0.49705882352941178</v>
      </c>
      <c r="M451" s="147">
        <f t="shared" si="58"/>
        <v>1.4354066985645932</v>
      </c>
    </row>
    <row r="452" spans="2:13" x14ac:dyDescent="0.25">
      <c r="B452" s="145" t="s">
        <v>153</v>
      </c>
      <c r="C452" s="146">
        <v>131</v>
      </c>
      <c r="D452" s="147">
        <v>0.11965811965811968</v>
      </c>
      <c r="E452" s="146">
        <v>0</v>
      </c>
      <c r="F452" s="147">
        <f t="shared" si="56"/>
        <v>-1</v>
      </c>
      <c r="G452" s="146">
        <v>178</v>
      </c>
      <c r="H452" s="147" t="str">
        <f t="shared" si="56"/>
        <v>-</v>
      </c>
      <c r="I452" s="146">
        <v>443</v>
      </c>
      <c r="J452" s="147">
        <f t="shared" si="56"/>
        <v>1.4887640449438204</v>
      </c>
      <c r="K452" s="146">
        <v>286</v>
      </c>
      <c r="L452" s="147">
        <f t="shared" si="57"/>
        <v>-0.35440180586907444</v>
      </c>
      <c r="M452" s="147">
        <f t="shared" si="58"/>
        <v>1.1832061068702289</v>
      </c>
    </row>
    <row r="453" spans="2:13" x14ac:dyDescent="0.25">
      <c r="B453" s="145" t="s">
        <v>155</v>
      </c>
      <c r="C453" s="146">
        <v>724</v>
      </c>
      <c r="D453" s="147">
        <v>1.2839116719242902</v>
      </c>
      <c r="E453" s="146">
        <v>0</v>
      </c>
      <c r="F453" s="147">
        <f t="shared" si="56"/>
        <v>-1</v>
      </c>
      <c r="G453" s="146">
        <v>159</v>
      </c>
      <c r="H453" s="147" t="str">
        <f t="shared" si="56"/>
        <v>-</v>
      </c>
      <c r="I453" s="146">
        <v>944</v>
      </c>
      <c r="J453" s="147">
        <f t="shared" si="56"/>
        <v>4.9371069182389933</v>
      </c>
      <c r="K453" s="146">
        <v>458</v>
      </c>
      <c r="L453" s="147">
        <f t="shared" si="57"/>
        <v>-0.51483050847457634</v>
      </c>
      <c r="M453" s="147">
        <f t="shared" si="58"/>
        <v>-0.36740331491712708</v>
      </c>
    </row>
    <row r="454" spans="2:13" x14ac:dyDescent="0.25">
      <c r="B454" s="145" t="s">
        <v>157</v>
      </c>
      <c r="C454" s="146">
        <v>2097</v>
      </c>
      <c r="D454" s="147">
        <v>2.8833333333333333</v>
      </c>
      <c r="E454" s="146">
        <v>32</v>
      </c>
      <c r="F454" s="147">
        <f t="shared" si="56"/>
        <v>-0.98474010491177877</v>
      </c>
      <c r="G454" s="146">
        <v>290</v>
      </c>
      <c r="H454" s="147">
        <f t="shared" si="56"/>
        <v>8.0625</v>
      </c>
      <c r="I454" s="146">
        <v>1318</v>
      </c>
      <c r="J454" s="147">
        <f t="shared" si="56"/>
        <v>3.544827586206897</v>
      </c>
      <c r="K454" s="146">
        <v>1644</v>
      </c>
      <c r="L454" s="147">
        <f t="shared" si="57"/>
        <v>0.24734446130500753</v>
      </c>
      <c r="M454" s="147">
        <f t="shared" si="58"/>
        <v>-0.21602288984263229</v>
      </c>
    </row>
    <row r="455" spans="2:13" x14ac:dyDescent="0.25">
      <c r="B455" s="145" t="s">
        <v>159</v>
      </c>
      <c r="C455" s="146">
        <v>2198</v>
      </c>
      <c r="D455" s="147">
        <v>1.9189907038512617</v>
      </c>
      <c r="E455" s="146">
        <v>141</v>
      </c>
      <c r="F455" s="147">
        <f t="shared" si="56"/>
        <v>-0.93585077343039125</v>
      </c>
      <c r="G455" s="146">
        <v>574</v>
      </c>
      <c r="H455" s="147">
        <f t="shared" si="56"/>
        <v>3.0709219858156027</v>
      </c>
      <c r="I455" s="146">
        <v>1445</v>
      </c>
      <c r="J455" s="147">
        <f t="shared" si="56"/>
        <v>1.5174216027874565</v>
      </c>
      <c r="K455" s="146">
        <v>1681</v>
      </c>
      <c r="L455" s="147">
        <f t="shared" si="57"/>
        <v>0.16332179930795854</v>
      </c>
      <c r="M455" s="147">
        <f t="shared" si="58"/>
        <v>-0.23521383075523206</v>
      </c>
    </row>
    <row r="456" spans="2:13" x14ac:dyDescent="0.25">
      <c r="B456" s="145" t="s">
        <v>161</v>
      </c>
      <c r="C456" s="146">
        <v>702</v>
      </c>
      <c r="D456" s="147">
        <v>1.4375</v>
      </c>
      <c r="E456" s="146">
        <v>53</v>
      </c>
      <c r="F456" s="147">
        <f t="shared" si="56"/>
        <v>-0.92450142450142447</v>
      </c>
      <c r="G456" s="146">
        <v>470</v>
      </c>
      <c r="H456" s="147">
        <f t="shared" si="56"/>
        <v>7.8679245283018862</v>
      </c>
      <c r="I456" s="146">
        <v>1168</v>
      </c>
      <c r="J456" s="147">
        <f t="shared" si="56"/>
        <v>1.4851063829787234</v>
      </c>
      <c r="K456" s="146">
        <v>866</v>
      </c>
      <c r="L456" s="147">
        <f t="shared" si="57"/>
        <v>-0.25856164383561642</v>
      </c>
      <c r="M456" s="147">
        <f t="shared" si="58"/>
        <v>0.23361823361823353</v>
      </c>
    </row>
    <row r="457" spans="2:13" x14ac:dyDescent="0.25">
      <c r="B457" s="145" t="s">
        <v>163</v>
      </c>
      <c r="C457" s="146">
        <v>189</v>
      </c>
      <c r="D457" s="147">
        <v>0.56198347107438007</v>
      </c>
      <c r="E457" s="146">
        <v>68</v>
      </c>
      <c r="F457" s="147">
        <f t="shared" si="56"/>
        <v>-0.64021164021164023</v>
      </c>
      <c r="G457" s="146">
        <v>402</v>
      </c>
      <c r="H457" s="147">
        <f t="shared" si="56"/>
        <v>4.9117647058823533</v>
      </c>
      <c r="I457" s="146">
        <v>475</v>
      </c>
      <c r="J457" s="147">
        <f t="shared" si="56"/>
        <v>0.18159203980099492</v>
      </c>
      <c r="K457" s="146">
        <v>327</v>
      </c>
      <c r="L457" s="147">
        <f>IFERROR(K457/I457-1,"-")</f>
        <v>-0.31157894736842107</v>
      </c>
      <c r="M457" s="147">
        <f t="shared" si="58"/>
        <v>0.73015873015873023</v>
      </c>
    </row>
    <row r="458" spans="2:13" x14ac:dyDescent="0.25">
      <c r="B458" s="145" t="s">
        <v>165</v>
      </c>
      <c r="C458" s="146">
        <v>90</v>
      </c>
      <c r="D458" s="147">
        <v>1.0930232558139537</v>
      </c>
      <c r="E458" s="146">
        <v>9</v>
      </c>
      <c r="F458" s="147">
        <f t="shared" si="56"/>
        <v>-0.9</v>
      </c>
      <c r="G458" s="146">
        <v>199</v>
      </c>
      <c r="H458" s="147">
        <f t="shared" si="56"/>
        <v>21.111111111111111</v>
      </c>
      <c r="I458" s="146">
        <v>314</v>
      </c>
      <c r="J458" s="147">
        <f t="shared" si="56"/>
        <v>0.57788944723618085</v>
      </c>
      <c r="K458" s="146">
        <v>207</v>
      </c>
      <c r="L458" s="147">
        <f>IFERROR(K458/I458-1,"-")</f>
        <v>-0.34076433121019112</v>
      </c>
      <c r="M458" s="147">
        <f t="shared" si="58"/>
        <v>1.2999999999999998</v>
      </c>
    </row>
    <row r="459" spans="2:13" x14ac:dyDescent="0.25">
      <c r="B459" s="145" t="s">
        <v>167</v>
      </c>
      <c r="C459" s="146">
        <v>114</v>
      </c>
      <c r="D459" s="147">
        <v>0.34117647058823519</v>
      </c>
      <c r="E459" s="146">
        <v>24</v>
      </c>
      <c r="F459" s="147">
        <f t="shared" si="56"/>
        <v>-0.78947368421052633</v>
      </c>
      <c r="G459" s="146">
        <v>149</v>
      </c>
      <c r="H459" s="147">
        <f t="shared" si="56"/>
        <v>5.208333333333333</v>
      </c>
      <c r="I459" s="146">
        <v>432</v>
      </c>
      <c r="J459" s="147">
        <f t="shared" si="56"/>
        <v>1.8993288590604025</v>
      </c>
      <c r="K459" s="146"/>
      <c r="L459" s="147"/>
      <c r="M459" s="147"/>
    </row>
    <row r="460" spans="2:13" ht="15.75" x14ac:dyDescent="0.25">
      <c r="B460" s="148" t="s">
        <v>127</v>
      </c>
      <c r="C460" s="149">
        <v>6842</v>
      </c>
      <c r="D460" s="150">
        <v>1.321683067526298</v>
      </c>
      <c r="E460" s="149">
        <v>553</v>
      </c>
      <c r="F460" s="150">
        <f t="shared" si="56"/>
        <v>-0.91917567962584035</v>
      </c>
      <c r="G460" s="149">
        <v>2600</v>
      </c>
      <c r="H460" s="150">
        <f t="shared" si="56"/>
        <v>3.7016274864376131</v>
      </c>
      <c r="I460" s="149">
        <v>7526</v>
      </c>
      <c r="J460" s="150">
        <f t="shared" si="56"/>
        <v>1.8946153846153848</v>
      </c>
      <c r="K460" s="149">
        <v>7083</v>
      </c>
      <c r="L460" s="150">
        <v>-1.5506061460388576E-3</v>
      </c>
      <c r="M460" s="150">
        <v>5.276456599286572E-2</v>
      </c>
    </row>
    <row r="461" spans="2:13" ht="6" customHeight="1" x14ac:dyDescent="0.25"/>
    <row r="462" spans="2:13" x14ac:dyDescent="0.25">
      <c r="B462" s="49" t="s">
        <v>331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3"/>
      <c r="E463" s="123"/>
      <c r="G463" s="123"/>
      <c r="I463" s="123"/>
      <c r="K463" s="123"/>
    </row>
    <row r="466" spans="2:14" ht="48.75" customHeight="1" thickBot="1" x14ac:dyDescent="0.3">
      <c r="B466" s="315" t="s">
        <v>351</v>
      </c>
      <c r="C466" s="315"/>
      <c r="D466" s="315"/>
      <c r="E466" s="315"/>
      <c r="F466" s="315"/>
      <c r="G466" s="315"/>
      <c r="H466" s="315"/>
      <c r="I466" s="315"/>
      <c r="J466" s="315"/>
      <c r="K466" s="315"/>
      <c r="L466" s="315"/>
      <c r="M466" s="315"/>
      <c r="N466" s="1" t="s">
        <v>219</v>
      </c>
    </row>
    <row r="467" spans="2:14" ht="10.5" customHeight="1" thickBot="1" x14ac:dyDescent="0.3">
      <c r="B467" s="137"/>
      <c r="C467" s="138"/>
      <c r="D467" s="137"/>
      <c r="E467" s="137"/>
      <c r="F467" s="137"/>
      <c r="G467" s="137"/>
      <c r="H467" s="137"/>
      <c r="I467" s="137"/>
      <c r="J467" s="137"/>
      <c r="K467" s="4"/>
      <c r="L467" s="4"/>
      <c r="N467" s="1" t="s">
        <v>220</v>
      </c>
    </row>
    <row r="468" spans="2:14" ht="22.5" thickTop="1" thickBot="1" x14ac:dyDescent="0.3">
      <c r="B468" s="153" t="str">
        <f>C468</f>
        <v>Polonia</v>
      </c>
      <c r="C468" s="327" t="s">
        <v>235</v>
      </c>
      <c r="D468" s="328"/>
      <c r="E468" s="328"/>
      <c r="F468" s="328"/>
      <c r="G468" s="328"/>
      <c r="H468" s="328"/>
      <c r="I468" s="328"/>
      <c r="J468" s="328"/>
      <c r="K468" s="328"/>
      <c r="L468" s="328"/>
      <c r="M468" s="329"/>
    </row>
    <row r="469" spans="2:14" ht="22.5" thickTop="1" thickBot="1" x14ac:dyDescent="0.3">
      <c r="B469" s="13"/>
      <c r="C469" s="334">
        <f>2019</f>
        <v>2019</v>
      </c>
      <c r="D469" s="333"/>
      <c r="E469" s="330">
        <v>2020</v>
      </c>
      <c r="F469" s="333"/>
      <c r="G469" s="330">
        <v>2021</v>
      </c>
      <c r="H469" s="333"/>
      <c r="I469" s="330">
        <v>2022</v>
      </c>
      <c r="J469" s="333"/>
      <c r="K469" s="330">
        <v>2023</v>
      </c>
      <c r="L469" s="331"/>
      <c r="M469" s="332"/>
    </row>
    <row r="470" spans="2:14" ht="16.5" thickTop="1" thickBot="1" x14ac:dyDescent="0.3">
      <c r="B470" s="16"/>
      <c r="C470" s="141" t="s">
        <v>141</v>
      </c>
      <c r="D470" s="142" t="str">
        <f>CONCATENATE("var ",RIGHT(2019,2),"/",RIGHT(2018,2))</f>
        <v>var 19/18</v>
      </c>
      <c r="E470" s="143" t="s">
        <v>141</v>
      </c>
      <c r="F470" s="142" t="str">
        <f>CONCATENATE("var ",RIGHT(E469,2),"/",RIGHT(E469-1,2))</f>
        <v>var 20/19</v>
      </c>
      <c r="G470" s="143" t="s">
        <v>141</v>
      </c>
      <c r="H470" s="142" t="str">
        <f>CONCATENATE("var ",RIGHT(G469,2),"/",RIGHT(G469-1,2))</f>
        <v>var 21/20</v>
      </c>
      <c r="I470" s="143" t="s">
        <v>141</v>
      </c>
      <c r="J470" s="142" t="str">
        <f>CONCATENATE("var ",RIGHT(I469,2),"/",RIGHT(I469-1,2))</f>
        <v>var 22/21</v>
      </c>
      <c r="K470" s="143" t="s">
        <v>141</v>
      </c>
      <c r="L470" s="142" t="str">
        <f>CONCATENATE("var ",RIGHT(K469,2),"/",RIGHT(K469-1,2))</f>
        <v>var 23/22</v>
      </c>
      <c r="M470" s="142" t="str">
        <f>CONCATENATE("var ",RIGHT(K469,2),"/",RIGHT(2019,2))</f>
        <v>var 23/19</v>
      </c>
    </row>
    <row r="471" spans="2:14" x14ac:dyDescent="0.25">
      <c r="B471" s="145" t="s">
        <v>145</v>
      </c>
      <c r="C471" s="146">
        <v>3233</v>
      </c>
      <c r="D471" s="147">
        <v>-0.24533146591970123</v>
      </c>
      <c r="E471" s="146">
        <v>3312</v>
      </c>
      <c r="F471" s="147">
        <f t="shared" ref="F471:J483" si="59">IFERROR(E471/C471-1,"-")</f>
        <v>2.4435508815341844E-2</v>
      </c>
      <c r="G471" s="146">
        <v>1791</v>
      </c>
      <c r="H471" s="147">
        <f t="shared" si="59"/>
        <v>-0.45923913043478259</v>
      </c>
      <c r="I471" s="146">
        <v>6514</v>
      </c>
      <c r="J471" s="147">
        <f t="shared" si="59"/>
        <v>2.6370742601898383</v>
      </c>
      <c r="K471" s="146">
        <v>7927</v>
      </c>
      <c r="L471" s="147">
        <f t="shared" ref="L471:L479" si="60">IFERROR(K471/I471-1,"-")</f>
        <v>0.21691740865827458</v>
      </c>
      <c r="M471" s="147">
        <f>K471/C471-1</f>
        <v>1.4519022579647385</v>
      </c>
    </row>
    <row r="472" spans="2:14" x14ac:dyDescent="0.25">
      <c r="B472" s="145" t="s">
        <v>147</v>
      </c>
      <c r="C472" s="146">
        <v>2874</v>
      </c>
      <c r="D472" s="147">
        <v>-0.34127893651157459</v>
      </c>
      <c r="E472" s="146">
        <v>3109</v>
      </c>
      <c r="F472" s="147">
        <f t="shared" si="59"/>
        <v>8.1767571329157906E-2</v>
      </c>
      <c r="G472" s="146">
        <v>1161</v>
      </c>
      <c r="H472" s="147">
        <f t="shared" si="59"/>
        <v>-0.6265680283049212</v>
      </c>
      <c r="I472" s="146">
        <v>6285</v>
      </c>
      <c r="J472" s="147">
        <f t="shared" si="59"/>
        <v>4.4134366925064601</v>
      </c>
      <c r="K472" s="146">
        <v>7335</v>
      </c>
      <c r="L472" s="147">
        <f t="shared" si="60"/>
        <v>0.16706443914081137</v>
      </c>
      <c r="M472" s="147">
        <f>IFERROR(K472/C472-1,"-")</f>
        <v>1.5521920668058455</v>
      </c>
    </row>
    <row r="473" spans="2:14" x14ac:dyDescent="0.25">
      <c r="B473" s="145" t="s">
        <v>149</v>
      </c>
      <c r="C473" s="146">
        <v>2564</v>
      </c>
      <c r="D473" s="147">
        <v>-0.37721641972309938</v>
      </c>
      <c r="E473" s="146">
        <v>994</v>
      </c>
      <c r="F473" s="147">
        <f t="shared" si="59"/>
        <v>-0.61232449297971914</v>
      </c>
      <c r="G473" s="146">
        <v>1241</v>
      </c>
      <c r="H473" s="147">
        <f t="shared" si="59"/>
        <v>0.24849094567404428</v>
      </c>
      <c r="I473" s="146">
        <v>5022</v>
      </c>
      <c r="J473" s="147">
        <f t="shared" si="59"/>
        <v>3.0467365028203064</v>
      </c>
      <c r="K473" s="146">
        <v>6066</v>
      </c>
      <c r="L473" s="147">
        <f t="shared" si="60"/>
        <v>0.20788530465949817</v>
      </c>
      <c r="M473" s="147">
        <f t="shared" ref="M473:M481" si="61">IFERROR(K473/C473-1,"-")</f>
        <v>1.3658346333853353</v>
      </c>
    </row>
    <row r="474" spans="2:14" x14ac:dyDescent="0.25">
      <c r="B474" s="145" t="s">
        <v>151</v>
      </c>
      <c r="C474" s="146">
        <v>3220</v>
      </c>
      <c r="D474" s="147">
        <v>-0.19900497512437809</v>
      </c>
      <c r="E474" s="146">
        <v>0</v>
      </c>
      <c r="F474" s="147">
        <f t="shared" si="59"/>
        <v>-1</v>
      </c>
      <c r="G474" s="146">
        <v>2198</v>
      </c>
      <c r="H474" s="147" t="str">
        <f t="shared" si="59"/>
        <v>-</v>
      </c>
      <c r="I474" s="146">
        <v>3691</v>
      </c>
      <c r="J474" s="147">
        <f t="shared" si="59"/>
        <v>0.67925386715195635</v>
      </c>
      <c r="K474" s="146">
        <v>6448</v>
      </c>
      <c r="L474" s="147">
        <f t="shared" si="60"/>
        <v>0.74695204551612027</v>
      </c>
      <c r="M474" s="147">
        <f t="shared" si="61"/>
        <v>1.0024844720496895</v>
      </c>
    </row>
    <row r="475" spans="2:14" x14ac:dyDescent="0.25">
      <c r="B475" s="145" t="s">
        <v>153</v>
      </c>
      <c r="C475" s="146">
        <v>3054</v>
      </c>
      <c r="D475" s="147">
        <v>-0.11810568870921168</v>
      </c>
      <c r="E475" s="146">
        <v>0</v>
      </c>
      <c r="F475" s="147">
        <f t="shared" si="59"/>
        <v>-1</v>
      </c>
      <c r="G475" s="146">
        <v>3379</v>
      </c>
      <c r="H475" s="147" t="str">
        <f t="shared" si="59"/>
        <v>-</v>
      </c>
      <c r="I475" s="146">
        <v>4106</v>
      </c>
      <c r="J475" s="147">
        <f t="shared" si="59"/>
        <v>0.21515241195620005</v>
      </c>
      <c r="K475" s="146">
        <v>4776</v>
      </c>
      <c r="L475" s="147">
        <f t="shared" si="60"/>
        <v>0.16317584023380416</v>
      </c>
      <c r="M475" s="147">
        <f t="shared" si="61"/>
        <v>0.56385068762278978</v>
      </c>
    </row>
    <row r="476" spans="2:14" x14ac:dyDescent="0.25">
      <c r="B476" s="145" t="s">
        <v>155</v>
      </c>
      <c r="C476" s="146">
        <v>3780</v>
      </c>
      <c r="D476" s="147">
        <v>-0.26171875</v>
      </c>
      <c r="E476" s="146">
        <v>0</v>
      </c>
      <c r="F476" s="147">
        <f t="shared" si="59"/>
        <v>-1</v>
      </c>
      <c r="G476" s="146">
        <v>3623</v>
      </c>
      <c r="H476" s="147" t="str">
        <f t="shared" si="59"/>
        <v>-</v>
      </c>
      <c r="I476" s="146">
        <v>5031</v>
      </c>
      <c r="J476" s="147">
        <f t="shared" si="59"/>
        <v>0.38862820866685066</v>
      </c>
      <c r="K476" s="146">
        <v>6015</v>
      </c>
      <c r="L476" s="147">
        <f t="shared" si="60"/>
        <v>0.19558735837805608</v>
      </c>
      <c r="M476" s="147">
        <f t="shared" si="61"/>
        <v>0.59126984126984117</v>
      </c>
    </row>
    <row r="477" spans="2:14" x14ac:dyDescent="0.25">
      <c r="B477" s="145" t="s">
        <v>157</v>
      </c>
      <c r="C477" s="146">
        <v>5100</v>
      </c>
      <c r="D477" s="147">
        <v>-0.10416300720182681</v>
      </c>
      <c r="E477" s="146">
        <v>1940</v>
      </c>
      <c r="F477" s="147">
        <f t="shared" si="59"/>
        <v>-0.61960784313725492</v>
      </c>
      <c r="G477" s="146">
        <v>6308</v>
      </c>
      <c r="H477" s="147">
        <f t="shared" si="59"/>
        <v>2.2515463917525773</v>
      </c>
      <c r="I477" s="146">
        <v>7506</v>
      </c>
      <c r="J477" s="147">
        <f t="shared" si="59"/>
        <v>0.18991756499682944</v>
      </c>
      <c r="K477" s="146">
        <v>8834</v>
      </c>
      <c r="L477" s="147">
        <f t="shared" si="60"/>
        <v>0.17692512656541437</v>
      </c>
      <c r="M477" s="147">
        <f t="shared" si="61"/>
        <v>0.73215686274509806</v>
      </c>
    </row>
    <row r="478" spans="2:14" x14ac:dyDescent="0.25">
      <c r="B478" s="145" t="s">
        <v>159</v>
      </c>
      <c r="C478" s="146">
        <v>4351</v>
      </c>
      <c r="D478" s="147">
        <v>-0.17186905215074233</v>
      </c>
      <c r="E478" s="146">
        <v>3453</v>
      </c>
      <c r="F478" s="147">
        <f t="shared" si="59"/>
        <v>-0.20638933578487706</v>
      </c>
      <c r="G478" s="146">
        <v>7136</v>
      </c>
      <c r="H478" s="147">
        <f t="shared" si="59"/>
        <v>1.0666087460179554</v>
      </c>
      <c r="I478" s="146">
        <v>7555</v>
      </c>
      <c r="J478" s="147">
        <f t="shared" si="59"/>
        <v>5.871636771300448E-2</v>
      </c>
      <c r="K478" s="146">
        <v>8656</v>
      </c>
      <c r="L478" s="147">
        <f t="shared" si="60"/>
        <v>0.14573130377233623</v>
      </c>
      <c r="M478" s="147">
        <f t="shared" si="61"/>
        <v>0.98942771776603089</v>
      </c>
    </row>
    <row r="479" spans="2:14" x14ac:dyDescent="0.25">
      <c r="B479" s="145" t="s">
        <v>161</v>
      </c>
      <c r="C479" s="146">
        <v>4326</v>
      </c>
      <c r="D479" s="147">
        <v>-0.1588566984250438</v>
      </c>
      <c r="E479" s="146">
        <v>1252</v>
      </c>
      <c r="F479" s="147">
        <f t="shared" si="59"/>
        <v>-0.71058714748035134</v>
      </c>
      <c r="G479" s="146">
        <v>6001</v>
      </c>
      <c r="H479" s="147">
        <f t="shared" si="59"/>
        <v>3.7931309904153352</v>
      </c>
      <c r="I479" s="146">
        <v>6224</v>
      </c>
      <c r="J479" s="147">
        <f t="shared" si="59"/>
        <v>3.7160473254457482E-2</v>
      </c>
      <c r="K479" s="146">
        <v>7971</v>
      </c>
      <c r="L479" s="147">
        <f t="shared" si="60"/>
        <v>0.28068766066838036</v>
      </c>
      <c r="M479" s="147">
        <f t="shared" si="61"/>
        <v>0.84257975034674071</v>
      </c>
    </row>
    <row r="480" spans="2:14" x14ac:dyDescent="0.25">
      <c r="B480" s="145" t="s">
        <v>163</v>
      </c>
      <c r="C480" s="146">
        <v>3438</v>
      </c>
      <c r="D480" s="147">
        <v>-0.25873221216041398</v>
      </c>
      <c r="E480" s="146">
        <v>1060</v>
      </c>
      <c r="F480" s="147">
        <f t="shared" si="59"/>
        <v>-0.69168121000581739</v>
      </c>
      <c r="G480" s="146">
        <v>4672</v>
      </c>
      <c r="H480" s="147">
        <f t="shared" si="59"/>
        <v>3.4075471698113207</v>
      </c>
      <c r="I480" s="146">
        <v>4053</v>
      </c>
      <c r="J480" s="147">
        <f t="shared" si="59"/>
        <v>-0.13249143835616439</v>
      </c>
      <c r="K480" s="146">
        <v>6784</v>
      </c>
      <c r="L480" s="147">
        <f>IFERROR(K480/I480-1,"-")</f>
        <v>0.67382186035035785</v>
      </c>
      <c r="M480" s="147">
        <f t="shared" si="61"/>
        <v>0.97324025596276909</v>
      </c>
    </row>
    <row r="481" spans="2:14" x14ac:dyDescent="0.25">
      <c r="B481" s="145" t="s">
        <v>165</v>
      </c>
      <c r="C481" s="146">
        <v>2951</v>
      </c>
      <c r="D481" s="147">
        <v>0.21141215106732347</v>
      </c>
      <c r="E481" s="146">
        <v>735</v>
      </c>
      <c r="F481" s="147">
        <f t="shared" si="59"/>
        <v>-0.75093188749576412</v>
      </c>
      <c r="G481" s="146">
        <v>4910</v>
      </c>
      <c r="H481" s="147">
        <f t="shared" si="59"/>
        <v>5.6802721088435373</v>
      </c>
      <c r="I481" s="146">
        <v>4383</v>
      </c>
      <c r="J481" s="147">
        <f t="shared" si="59"/>
        <v>-0.10733197556008145</v>
      </c>
      <c r="K481" s="146">
        <v>5908</v>
      </c>
      <c r="L481" s="147">
        <f>IFERROR(K481/I481-1,"-")</f>
        <v>0.34793520419803792</v>
      </c>
      <c r="M481" s="147">
        <f t="shared" si="61"/>
        <v>1.002033209081667</v>
      </c>
    </row>
    <row r="482" spans="2:14" x14ac:dyDescent="0.25">
      <c r="B482" s="145" t="s">
        <v>167</v>
      </c>
      <c r="C482" s="146">
        <v>3419</v>
      </c>
      <c r="D482" s="147">
        <v>6.772673733804524E-3</v>
      </c>
      <c r="E482" s="146">
        <v>932</v>
      </c>
      <c r="F482" s="147">
        <f t="shared" si="59"/>
        <v>-0.72740567417373503</v>
      </c>
      <c r="G482" s="146">
        <v>4708</v>
      </c>
      <c r="H482" s="147">
        <f t="shared" si="59"/>
        <v>4.0515021459227469</v>
      </c>
      <c r="I482" s="146">
        <v>5390</v>
      </c>
      <c r="J482" s="147">
        <f t="shared" si="59"/>
        <v>0.14485981308411211</v>
      </c>
      <c r="K482" s="146"/>
      <c r="L482" s="147"/>
      <c r="M482" s="147"/>
    </row>
    <row r="483" spans="2:14" ht="15.75" x14ac:dyDescent="0.25">
      <c r="B483" s="148" t="s">
        <v>127</v>
      </c>
      <c r="C483" s="149">
        <v>42310</v>
      </c>
      <c r="D483" s="150">
        <v>-0.18520230323338538</v>
      </c>
      <c r="E483" s="149">
        <v>16787</v>
      </c>
      <c r="F483" s="150">
        <f t="shared" si="59"/>
        <v>-0.60323800519971638</v>
      </c>
      <c r="G483" s="149">
        <v>47128</v>
      </c>
      <c r="H483" s="150">
        <f t="shared" si="59"/>
        <v>1.8074104962173112</v>
      </c>
      <c r="I483" s="149">
        <v>65760</v>
      </c>
      <c r="J483" s="150">
        <f t="shared" si="59"/>
        <v>0.39534883720930236</v>
      </c>
      <c r="K483" s="149">
        <v>76720</v>
      </c>
      <c r="L483" s="150">
        <v>0.27082988239191641</v>
      </c>
      <c r="M483" s="150">
        <v>0.97269291095626231</v>
      </c>
    </row>
    <row r="484" spans="2:14" ht="6" customHeight="1" x14ac:dyDescent="0.25"/>
    <row r="485" spans="2:14" x14ac:dyDescent="0.25">
      <c r="B485" s="49" t="s">
        <v>331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3"/>
      <c r="E486" s="123"/>
      <c r="G486" s="123"/>
      <c r="I486" s="123"/>
      <c r="K486" s="123"/>
    </row>
    <row r="493" spans="2:14" ht="48.75" customHeight="1" thickBot="1" x14ac:dyDescent="0.3">
      <c r="B493" s="315" t="s">
        <v>352</v>
      </c>
      <c r="C493" s="315"/>
      <c r="D493" s="315"/>
      <c r="E493" s="315"/>
      <c r="F493" s="315"/>
      <c r="G493" s="315"/>
      <c r="H493" s="315"/>
      <c r="I493" s="315"/>
      <c r="J493" s="315"/>
      <c r="K493" s="315"/>
      <c r="L493" s="315"/>
      <c r="M493" s="315"/>
      <c r="N493" s="1" t="s">
        <v>219</v>
      </c>
    </row>
    <row r="494" spans="2:14" ht="10.5" customHeight="1" thickBot="1" x14ac:dyDescent="0.3">
      <c r="B494" s="137"/>
      <c r="C494" s="138"/>
      <c r="D494" s="137"/>
      <c r="E494" s="137"/>
      <c r="F494" s="137"/>
      <c r="G494" s="137"/>
      <c r="H494" s="137"/>
      <c r="I494" s="137"/>
      <c r="J494" s="137"/>
      <c r="K494" s="4"/>
      <c r="L494" s="4"/>
      <c r="N494" s="1" t="s">
        <v>220</v>
      </c>
    </row>
    <row r="495" spans="2:14" ht="22.5" thickTop="1" thickBot="1" x14ac:dyDescent="0.3">
      <c r="B495" s="153" t="str">
        <f>C495</f>
        <v>Islandia</v>
      </c>
      <c r="C495" s="327" t="s">
        <v>237</v>
      </c>
      <c r="D495" s="328"/>
      <c r="E495" s="328"/>
      <c r="F495" s="328"/>
      <c r="G495" s="328"/>
      <c r="H495" s="328"/>
      <c r="I495" s="328"/>
      <c r="J495" s="328"/>
      <c r="K495" s="328"/>
      <c r="L495" s="328"/>
      <c r="M495" s="329"/>
    </row>
    <row r="496" spans="2:14" ht="22.5" thickTop="1" thickBot="1" x14ac:dyDescent="0.3">
      <c r="B496" s="13"/>
      <c r="C496" s="334">
        <f>2019</f>
        <v>2019</v>
      </c>
      <c r="D496" s="333"/>
      <c r="E496" s="330">
        <v>2020</v>
      </c>
      <c r="F496" s="333"/>
      <c r="G496" s="330">
        <v>2021</v>
      </c>
      <c r="H496" s="333"/>
      <c r="I496" s="330">
        <v>2022</v>
      </c>
      <c r="J496" s="333"/>
      <c r="K496" s="330">
        <v>2023</v>
      </c>
      <c r="L496" s="331"/>
      <c r="M496" s="332"/>
    </row>
    <row r="497" spans="2:13" ht="16.5" thickTop="1" thickBot="1" x14ac:dyDescent="0.3">
      <c r="B497" s="16"/>
      <c r="C497" s="141" t="s">
        <v>141</v>
      </c>
      <c r="D497" s="142" t="str">
        <f>CONCATENATE("var ",RIGHT(2019,2),"/",RIGHT(2018,2))</f>
        <v>var 19/18</v>
      </c>
      <c r="E497" s="143" t="s">
        <v>141</v>
      </c>
      <c r="F497" s="142" t="str">
        <f>CONCATENATE("var ",RIGHT(E496,2),"/",RIGHT(E496-1,2))</f>
        <v>var 20/19</v>
      </c>
      <c r="G497" s="143" t="s">
        <v>141</v>
      </c>
      <c r="H497" s="142" t="str">
        <f>CONCATENATE("var ",RIGHT(G496,2),"/",RIGHT(G496-1,2))</f>
        <v>var 21/20</v>
      </c>
      <c r="I497" s="143" t="s">
        <v>141</v>
      </c>
      <c r="J497" s="142" t="str">
        <f>CONCATENATE("var ",RIGHT(I496,2),"/",RIGHT(I496-1,2))</f>
        <v>var 22/21</v>
      </c>
      <c r="K497" s="143" t="s">
        <v>141</v>
      </c>
      <c r="L497" s="142" t="str">
        <f>CONCATENATE("var ",RIGHT(K496,2),"/",RIGHT(K496-1,2))</f>
        <v>var 23/22</v>
      </c>
      <c r="M497" s="142" t="str">
        <f>CONCATENATE("var ",RIGHT(K496,2),"/",RIGHT(2019,2))</f>
        <v>var 23/19</v>
      </c>
    </row>
    <row r="498" spans="2:13" x14ac:dyDescent="0.25">
      <c r="B498" s="145" t="s">
        <v>145</v>
      </c>
      <c r="C498" s="146">
        <v>5</v>
      </c>
      <c r="D498" s="147">
        <v>0.66666666666666674</v>
      </c>
      <c r="E498" s="146">
        <v>1</v>
      </c>
      <c r="F498" s="147">
        <f t="shared" ref="F498:J510" si="62">IFERROR(E498/C498-1,"-")</f>
        <v>-0.8</v>
      </c>
      <c r="G498" s="146">
        <v>2</v>
      </c>
      <c r="H498" s="147">
        <f t="shared" si="62"/>
        <v>1</v>
      </c>
      <c r="I498" s="146">
        <v>28</v>
      </c>
      <c r="J498" s="147">
        <f t="shared" si="62"/>
        <v>13</v>
      </c>
      <c r="K498" s="146">
        <v>10</v>
      </c>
      <c r="L498" s="147">
        <f t="shared" ref="L498:L506" si="63">IFERROR(K498/I498-1,"-")</f>
        <v>-0.64285714285714279</v>
      </c>
      <c r="M498" s="147">
        <f>K498/C498-1</f>
        <v>1</v>
      </c>
    </row>
    <row r="499" spans="2:13" x14ac:dyDescent="0.25">
      <c r="B499" s="145" t="s">
        <v>147</v>
      </c>
      <c r="C499" s="146">
        <v>5</v>
      </c>
      <c r="D499" s="147">
        <v>-0.88636363636363635</v>
      </c>
      <c r="E499" s="146">
        <v>9</v>
      </c>
      <c r="F499" s="147">
        <f t="shared" si="62"/>
        <v>0.8</v>
      </c>
      <c r="G499" s="146">
        <v>0</v>
      </c>
      <c r="H499" s="147">
        <f t="shared" si="62"/>
        <v>-1</v>
      </c>
      <c r="I499" s="146">
        <v>18</v>
      </c>
      <c r="J499" s="147" t="str">
        <f t="shared" si="62"/>
        <v>-</v>
      </c>
      <c r="K499" s="146">
        <v>55</v>
      </c>
      <c r="L499" s="147">
        <f t="shared" si="63"/>
        <v>2.0555555555555554</v>
      </c>
      <c r="M499" s="147">
        <f>IFERROR(K499/C499-1,"-")</f>
        <v>10</v>
      </c>
    </row>
    <row r="500" spans="2:13" x14ac:dyDescent="0.25">
      <c r="B500" s="145" t="s">
        <v>149</v>
      </c>
      <c r="C500" s="146">
        <v>4</v>
      </c>
      <c r="D500" s="147">
        <v>-0.91111111111111109</v>
      </c>
      <c r="E500" s="146">
        <v>0</v>
      </c>
      <c r="F500" s="147">
        <f t="shared" si="62"/>
        <v>-1</v>
      </c>
      <c r="G500" s="146">
        <v>0</v>
      </c>
      <c r="H500" s="147" t="str">
        <f t="shared" si="62"/>
        <v>-</v>
      </c>
      <c r="I500" s="146">
        <v>4</v>
      </c>
      <c r="J500" s="147" t="str">
        <f t="shared" si="62"/>
        <v>-</v>
      </c>
      <c r="K500" s="146">
        <v>7</v>
      </c>
      <c r="L500" s="147">
        <f t="shared" si="63"/>
        <v>0.75</v>
      </c>
      <c r="M500" s="147">
        <f t="shared" ref="M500:M508" si="64">IFERROR(K500/C500-1,"-")</f>
        <v>0.75</v>
      </c>
    </row>
    <row r="501" spans="2:13" x14ac:dyDescent="0.25">
      <c r="B501" s="145" t="s">
        <v>151</v>
      </c>
      <c r="C501" s="146">
        <v>2</v>
      </c>
      <c r="D501" s="147">
        <v>-0.5</v>
      </c>
      <c r="E501" s="146">
        <v>0</v>
      </c>
      <c r="F501" s="147">
        <f t="shared" si="62"/>
        <v>-1</v>
      </c>
      <c r="G501" s="146">
        <v>2</v>
      </c>
      <c r="H501" s="147" t="str">
        <f t="shared" si="62"/>
        <v>-</v>
      </c>
      <c r="I501" s="146">
        <v>0</v>
      </c>
      <c r="J501" s="147">
        <f t="shared" si="62"/>
        <v>-1</v>
      </c>
      <c r="K501" s="146">
        <v>2</v>
      </c>
      <c r="L501" s="147" t="str">
        <f t="shared" si="63"/>
        <v>-</v>
      </c>
      <c r="M501" s="147">
        <f t="shared" si="64"/>
        <v>0</v>
      </c>
    </row>
    <row r="502" spans="2:13" x14ac:dyDescent="0.25">
      <c r="B502" s="145" t="s">
        <v>153</v>
      </c>
      <c r="C502" s="146">
        <v>12</v>
      </c>
      <c r="D502" s="147">
        <v>5</v>
      </c>
      <c r="E502" s="146">
        <v>0</v>
      </c>
      <c r="F502" s="147">
        <f t="shared" si="62"/>
        <v>-1</v>
      </c>
      <c r="G502" s="146">
        <v>5</v>
      </c>
      <c r="H502" s="147" t="str">
        <f t="shared" si="62"/>
        <v>-</v>
      </c>
      <c r="I502" s="146">
        <v>14</v>
      </c>
      <c r="J502" s="147">
        <f t="shared" si="62"/>
        <v>1.7999999999999998</v>
      </c>
      <c r="K502" s="146">
        <v>0</v>
      </c>
      <c r="L502" s="147">
        <f t="shared" si="63"/>
        <v>-1</v>
      </c>
      <c r="M502" s="147">
        <f t="shared" si="64"/>
        <v>-1</v>
      </c>
    </row>
    <row r="503" spans="2:13" x14ac:dyDescent="0.25">
      <c r="B503" s="145" t="s">
        <v>155</v>
      </c>
      <c r="C503" s="146">
        <v>4</v>
      </c>
      <c r="D503" s="147" t="s">
        <v>543</v>
      </c>
      <c r="E503" s="146">
        <v>0</v>
      </c>
      <c r="F503" s="147">
        <f t="shared" si="62"/>
        <v>-1</v>
      </c>
      <c r="G503" s="146">
        <v>0</v>
      </c>
      <c r="H503" s="147" t="str">
        <f t="shared" si="62"/>
        <v>-</v>
      </c>
      <c r="I503" s="146">
        <v>0</v>
      </c>
      <c r="J503" s="147" t="str">
        <f t="shared" si="62"/>
        <v>-</v>
      </c>
      <c r="K503" s="146">
        <v>2</v>
      </c>
      <c r="L503" s="147" t="str">
        <f t="shared" si="63"/>
        <v>-</v>
      </c>
      <c r="M503" s="147">
        <f t="shared" si="64"/>
        <v>-0.5</v>
      </c>
    </row>
    <row r="504" spans="2:13" x14ac:dyDescent="0.25">
      <c r="B504" s="145" t="s">
        <v>157</v>
      </c>
      <c r="C504" s="146">
        <v>0</v>
      </c>
      <c r="D504" s="147" t="s">
        <v>543</v>
      </c>
      <c r="E504" s="146">
        <v>0</v>
      </c>
      <c r="F504" s="147" t="str">
        <f t="shared" si="62"/>
        <v>-</v>
      </c>
      <c r="G504" s="146">
        <v>0</v>
      </c>
      <c r="H504" s="147" t="str">
        <f t="shared" si="62"/>
        <v>-</v>
      </c>
      <c r="I504" s="146">
        <v>2</v>
      </c>
      <c r="J504" s="147" t="str">
        <f t="shared" si="62"/>
        <v>-</v>
      </c>
      <c r="K504" s="146">
        <v>0</v>
      </c>
      <c r="L504" s="147">
        <f t="shared" si="63"/>
        <v>-1</v>
      </c>
      <c r="M504" s="147" t="str">
        <f t="shared" si="64"/>
        <v>-</v>
      </c>
    </row>
    <row r="505" spans="2:13" x14ac:dyDescent="0.25">
      <c r="B505" s="145" t="s">
        <v>159</v>
      </c>
      <c r="C505" s="146">
        <v>0</v>
      </c>
      <c r="D505" s="147" t="s">
        <v>543</v>
      </c>
      <c r="E505" s="146">
        <v>0</v>
      </c>
      <c r="F505" s="147" t="str">
        <f t="shared" si="62"/>
        <v>-</v>
      </c>
      <c r="G505" s="146">
        <v>0</v>
      </c>
      <c r="H505" s="147" t="str">
        <f t="shared" si="62"/>
        <v>-</v>
      </c>
      <c r="I505" s="146">
        <v>3</v>
      </c>
      <c r="J505" s="147" t="str">
        <f t="shared" si="62"/>
        <v>-</v>
      </c>
      <c r="K505" s="146">
        <v>0</v>
      </c>
      <c r="L505" s="147">
        <f t="shared" si="63"/>
        <v>-1</v>
      </c>
      <c r="M505" s="147" t="str">
        <f t="shared" si="64"/>
        <v>-</v>
      </c>
    </row>
    <row r="506" spans="2:13" x14ac:dyDescent="0.25">
      <c r="B506" s="145" t="s">
        <v>161</v>
      </c>
      <c r="C506" s="146">
        <v>2</v>
      </c>
      <c r="D506" s="147">
        <v>-0.33333333333333337</v>
      </c>
      <c r="E506" s="146">
        <v>0</v>
      </c>
      <c r="F506" s="147">
        <f t="shared" si="62"/>
        <v>-1</v>
      </c>
      <c r="G506" s="146">
        <v>0</v>
      </c>
      <c r="H506" s="147" t="str">
        <f t="shared" si="62"/>
        <v>-</v>
      </c>
      <c r="I506" s="146">
        <v>4</v>
      </c>
      <c r="J506" s="147" t="str">
        <f t="shared" si="62"/>
        <v>-</v>
      </c>
      <c r="K506" s="146">
        <v>1</v>
      </c>
      <c r="L506" s="147">
        <f t="shared" si="63"/>
        <v>-0.75</v>
      </c>
      <c r="M506" s="147">
        <f t="shared" si="64"/>
        <v>-0.5</v>
      </c>
    </row>
    <row r="507" spans="2:13" x14ac:dyDescent="0.25">
      <c r="B507" s="145" t="s">
        <v>163</v>
      </c>
      <c r="C507" s="146">
        <v>2</v>
      </c>
      <c r="D507" s="147">
        <v>-0.6</v>
      </c>
      <c r="E507" s="146">
        <v>0</v>
      </c>
      <c r="F507" s="147">
        <f t="shared" si="62"/>
        <v>-1</v>
      </c>
      <c r="G507" s="146">
        <v>6</v>
      </c>
      <c r="H507" s="147" t="str">
        <f t="shared" si="62"/>
        <v>-</v>
      </c>
      <c r="I507" s="146">
        <v>14</v>
      </c>
      <c r="J507" s="147">
        <f t="shared" si="62"/>
        <v>1.3333333333333335</v>
      </c>
      <c r="K507" s="146">
        <v>14</v>
      </c>
      <c r="L507" s="147">
        <f>IFERROR(K507/I507-1,"-")</f>
        <v>0</v>
      </c>
      <c r="M507" s="147">
        <f t="shared" si="64"/>
        <v>6</v>
      </c>
    </row>
    <row r="508" spans="2:13" x14ac:dyDescent="0.25">
      <c r="B508" s="145" t="s">
        <v>165</v>
      </c>
      <c r="C508" s="146">
        <v>1</v>
      </c>
      <c r="D508" s="147">
        <v>-0.66666666666666674</v>
      </c>
      <c r="E508" s="146">
        <v>0</v>
      </c>
      <c r="F508" s="147">
        <f t="shared" si="62"/>
        <v>-1</v>
      </c>
      <c r="G508" s="146">
        <v>4</v>
      </c>
      <c r="H508" s="147" t="str">
        <f t="shared" si="62"/>
        <v>-</v>
      </c>
      <c r="I508" s="146">
        <v>15</v>
      </c>
      <c r="J508" s="147">
        <f t="shared" si="62"/>
        <v>2.75</v>
      </c>
      <c r="K508" s="146">
        <v>6</v>
      </c>
      <c r="L508" s="147">
        <f>IFERROR(K508/I508-1,"-")</f>
        <v>-0.6</v>
      </c>
      <c r="M508" s="147">
        <f t="shared" si="64"/>
        <v>5</v>
      </c>
    </row>
    <row r="509" spans="2:13" x14ac:dyDescent="0.25">
      <c r="B509" s="145" t="s">
        <v>167</v>
      </c>
      <c r="C509" s="146">
        <v>9</v>
      </c>
      <c r="D509" s="147">
        <v>-0.18181818181818177</v>
      </c>
      <c r="E509" s="146">
        <v>1</v>
      </c>
      <c r="F509" s="147">
        <f t="shared" si="62"/>
        <v>-0.88888888888888884</v>
      </c>
      <c r="G509" s="146">
        <v>12</v>
      </c>
      <c r="H509" s="147">
        <f t="shared" si="62"/>
        <v>11</v>
      </c>
      <c r="I509" s="146">
        <v>10</v>
      </c>
      <c r="J509" s="147">
        <f t="shared" si="62"/>
        <v>-0.16666666666666663</v>
      </c>
      <c r="K509" s="146"/>
      <c r="L509" s="147"/>
      <c r="M509" s="147"/>
    </row>
    <row r="510" spans="2:13" ht="15.75" x14ac:dyDescent="0.25">
      <c r="B510" s="148" t="s">
        <v>127</v>
      </c>
      <c r="C510" s="149">
        <v>46</v>
      </c>
      <c r="D510" s="150">
        <v>-0.6166666666666667</v>
      </c>
      <c r="E510" s="149">
        <v>11</v>
      </c>
      <c r="F510" s="150">
        <f t="shared" si="62"/>
        <v>-0.76086956521739135</v>
      </c>
      <c r="G510" s="149">
        <v>31</v>
      </c>
      <c r="H510" s="150">
        <f t="shared" si="62"/>
        <v>1.8181818181818183</v>
      </c>
      <c r="I510" s="149">
        <v>112</v>
      </c>
      <c r="J510" s="150">
        <f t="shared" si="62"/>
        <v>2.6129032258064515</v>
      </c>
      <c r="K510" s="149">
        <v>97</v>
      </c>
      <c r="L510" s="150">
        <v>-4.9019607843137303E-2</v>
      </c>
      <c r="M510" s="150">
        <v>1.6216216216216215</v>
      </c>
    </row>
    <row r="511" spans="2:13" ht="6" customHeight="1" x14ac:dyDescent="0.25"/>
    <row r="512" spans="2:13" x14ac:dyDescent="0.25">
      <c r="B512" s="49" t="s">
        <v>331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3"/>
      <c r="E513" s="123"/>
      <c r="G513" s="123"/>
      <c r="I513" s="144"/>
    </row>
    <row r="516" spans="2:14" ht="48.75" customHeight="1" thickBot="1" x14ac:dyDescent="0.3">
      <c r="B516" s="315" t="s">
        <v>353</v>
      </c>
      <c r="C516" s="315"/>
      <c r="D516" s="315"/>
      <c r="E516" s="315"/>
      <c r="F516" s="315"/>
      <c r="G516" s="315"/>
      <c r="H516" s="315"/>
      <c r="I516" s="315"/>
      <c r="J516" s="315"/>
      <c r="K516" s="315"/>
      <c r="L516" s="315"/>
      <c r="M516" s="315"/>
      <c r="N516" s="1" t="s">
        <v>219</v>
      </c>
    </row>
    <row r="517" spans="2:14" ht="10.5" customHeight="1" thickBot="1" x14ac:dyDescent="0.3">
      <c r="B517" s="137"/>
      <c r="C517" s="138"/>
      <c r="D517" s="137"/>
      <c r="E517" s="137"/>
      <c r="F517" s="137"/>
      <c r="G517" s="137"/>
      <c r="H517" s="137"/>
      <c r="I517" s="137"/>
      <c r="J517" s="137"/>
      <c r="K517" s="4"/>
      <c r="L517" s="4"/>
      <c r="N517" s="1" t="s">
        <v>220</v>
      </c>
    </row>
    <row r="518" spans="2:14" ht="22.5" thickTop="1" thickBot="1" x14ac:dyDescent="0.3">
      <c r="B518" s="153" t="str">
        <f>C518</f>
        <v>Luxemburgo</v>
      </c>
      <c r="C518" s="327" t="s">
        <v>239</v>
      </c>
      <c r="D518" s="328"/>
      <c r="E518" s="328"/>
      <c r="F518" s="328"/>
      <c r="G518" s="328"/>
      <c r="H518" s="328"/>
      <c r="I518" s="328"/>
      <c r="J518" s="328"/>
      <c r="K518" s="328"/>
      <c r="L518" s="328"/>
      <c r="M518" s="329"/>
    </row>
    <row r="519" spans="2:14" ht="22.5" thickTop="1" thickBot="1" x14ac:dyDescent="0.3">
      <c r="B519" s="13"/>
      <c r="C519" s="334">
        <f>2019</f>
        <v>2019</v>
      </c>
      <c r="D519" s="333"/>
      <c r="E519" s="330">
        <v>2020</v>
      </c>
      <c r="F519" s="333"/>
      <c r="G519" s="330">
        <v>2021</v>
      </c>
      <c r="H519" s="333"/>
      <c r="I519" s="330">
        <v>2022</v>
      </c>
      <c r="J519" s="333"/>
      <c r="K519" s="330">
        <v>2023</v>
      </c>
      <c r="L519" s="331"/>
      <c r="M519" s="332"/>
    </row>
    <row r="520" spans="2:14" ht="16.5" thickTop="1" thickBot="1" x14ac:dyDescent="0.3">
      <c r="B520" s="16"/>
      <c r="C520" s="141" t="s">
        <v>141</v>
      </c>
      <c r="D520" s="142" t="str">
        <f>CONCATENATE("var ",RIGHT(2019,2),"/",RIGHT(2018,2))</f>
        <v>var 19/18</v>
      </c>
      <c r="E520" s="143" t="s">
        <v>141</v>
      </c>
      <c r="F520" s="142" t="str">
        <f>CONCATENATE("var ",RIGHT(E519,2),"/",RIGHT(E519-1,2))</f>
        <v>var 20/19</v>
      </c>
      <c r="G520" s="143" t="s">
        <v>141</v>
      </c>
      <c r="H520" s="142" t="str">
        <f>CONCATENATE("var ",RIGHT(G519,2),"/",RIGHT(G519-1,2))</f>
        <v>var 21/20</v>
      </c>
      <c r="I520" s="143" t="s">
        <v>141</v>
      </c>
      <c r="J520" s="142" t="str">
        <f>CONCATENATE("var ",RIGHT(I519,2),"/",RIGHT(I519-1,2))</f>
        <v>var 22/21</v>
      </c>
      <c r="K520" s="143" t="s">
        <v>141</v>
      </c>
      <c r="L520" s="142" t="str">
        <f>CONCATENATE("var ",RIGHT(K519,2),"/",RIGHT(K519-1,2))</f>
        <v>var 23/22</v>
      </c>
      <c r="M520" s="142" t="str">
        <f>CONCATENATE("var ",RIGHT(K519,2),"/",RIGHT(2019,2))</f>
        <v>var 23/19</v>
      </c>
    </row>
    <row r="521" spans="2:14" x14ac:dyDescent="0.25">
      <c r="B521" s="145" t="s">
        <v>145</v>
      </c>
      <c r="C521" s="146">
        <v>95</v>
      </c>
      <c r="D521" s="147">
        <v>-0.53431372549019607</v>
      </c>
      <c r="E521" s="146">
        <v>118</v>
      </c>
      <c r="F521" s="147">
        <f t="shared" ref="F521:J533" si="65">IFERROR(E521/C521-1,"-")</f>
        <v>0.24210526315789482</v>
      </c>
      <c r="G521" s="146">
        <v>119</v>
      </c>
      <c r="H521" s="147">
        <f t="shared" si="65"/>
        <v>8.4745762711864181E-3</v>
      </c>
      <c r="I521" s="146">
        <v>107</v>
      </c>
      <c r="J521" s="147">
        <f t="shared" si="65"/>
        <v>-0.10084033613445376</v>
      </c>
      <c r="K521" s="146">
        <v>149</v>
      </c>
      <c r="L521" s="147">
        <f t="shared" ref="L521:L529" si="66">IFERROR(K521/I521-1,"-")</f>
        <v>0.39252336448598135</v>
      </c>
      <c r="M521" s="147">
        <f>K521/C521-1</f>
        <v>0.56842105263157894</v>
      </c>
    </row>
    <row r="522" spans="2:14" x14ac:dyDescent="0.25">
      <c r="B522" s="145" t="s">
        <v>147</v>
      </c>
      <c r="C522" s="146">
        <v>161</v>
      </c>
      <c r="D522" s="147">
        <v>0.39999999999999991</v>
      </c>
      <c r="E522" s="146">
        <v>153</v>
      </c>
      <c r="F522" s="147">
        <f t="shared" si="65"/>
        <v>-4.9689440993788803E-2</v>
      </c>
      <c r="G522" s="146">
        <v>149</v>
      </c>
      <c r="H522" s="147">
        <f t="shared" si="65"/>
        <v>-2.6143790849673221E-2</v>
      </c>
      <c r="I522" s="146">
        <v>243</v>
      </c>
      <c r="J522" s="147">
        <f t="shared" si="65"/>
        <v>0.63087248322147649</v>
      </c>
      <c r="K522" s="146">
        <v>262</v>
      </c>
      <c r="L522" s="147">
        <f t="shared" si="66"/>
        <v>7.8189300411522611E-2</v>
      </c>
      <c r="M522" s="147">
        <f>IFERROR(K522/C522-1,"-")</f>
        <v>0.62732919254658381</v>
      </c>
    </row>
    <row r="523" spans="2:14" x14ac:dyDescent="0.25">
      <c r="B523" s="145" t="s">
        <v>149</v>
      </c>
      <c r="C523" s="146">
        <v>107</v>
      </c>
      <c r="D523" s="147">
        <v>5.9405940594059459E-2</v>
      </c>
      <c r="E523" s="146">
        <v>49</v>
      </c>
      <c r="F523" s="147">
        <f t="shared" si="65"/>
        <v>-0.5420560747663552</v>
      </c>
      <c r="G523" s="146">
        <v>166</v>
      </c>
      <c r="H523" s="147">
        <f t="shared" si="65"/>
        <v>2.3877551020408165</v>
      </c>
      <c r="I523" s="146">
        <v>150</v>
      </c>
      <c r="J523" s="147">
        <f t="shared" si="65"/>
        <v>-9.6385542168674676E-2</v>
      </c>
      <c r="K523" s="146">
        <v>169</v>
      </c>
      <c r="L523" s="147">
        <f t="shared" si="66"/>
        <v>0.12666666666666671</v>
      </c>
      <c r="M523" s="147">
        <f t="shared" ref="M523:M531" si="67">IFERROR(K523/C523-1,"-")</f>
        <v>0.57943925233644866</v>
      </c>
    </row>
    <row r="524" spans="2:14" x14ac:dyDescent="0.25">
      <c r="B524" s="145" t="s">
        <v>151</v>
      </c>
      <c r="C524" s="146">
        <v>239</v>
      </c>
      <c r="D524" s="147">
        <v>3.0172413793103425E-2</v>
      </c>
      <c r="E524" s="146">
        <v>0</v>
      </c>
      <c r="F524" s="147">
        <f t="shared" si="65"/>
        <v>-1</v>
      </c>
      <c r="G524" s="146">
        <v>588</v>
      </c>
      <c r="H524" s="147" t="str">
        <f t="shared" si="65"/>
        <v>-</v>
      </c>
      <c r="I524" s="146">
        <v>265</v>
      </c>
      <c r="J524" s="147">
        <f t="shared" si="65"/>
        <v>-0.54931972789115646</v>
      </c>
      <c r="K524" s="146">
        <v>267</v>
      </c>
      <c r="L524" s="147">
        <f t="shared" si="66"/>
        <v>7.547169811320753E-3</v>
      </c>
      <c r="M524" s="147">
        <f t="shared" si="67"/>
        <v>0.11715481171548126</v>
      </c>
    </row>
    <row r="525" spans="2:14" x14ac:dyDescent="0.25">
      <c r="B525" s="145" t="s">
        <v>153</v>
      </c>
      <c r="C525" s="146">
        <v>128</v>
      </c>
      <c r="D525" s="147">
        <v>0.13274336283185839</v>
      </c>
      <c r="E525" s="146">
        <v>0</v>
      </c>
      <c r="F525" s="147">
        <f t="shared" si="65"/>
        <v>-1</v>
      </c>
      <c r="G525" s="146">
        <v>660</v>
      </c>
      <c r="H525" s="147" t="str">
        <f t="shared" si="65"/>
        <v>-</v>
      </c>
      <c r="I525" s="146">
        <v>285</v>
      </c>
      <c r="J525" s="147">
        <f t="shared" si="65"/>
        <v>-0.56818181818181812</v>
      </c>
      <c r="K525" s="146">
        <v>247</v>
      </c>
      <c r="L525" s="147">
        <f t="shared" si="66"/>
        <v>-0.1333333333333333</v>
      </c>
      <c r="M525" s="147">
        <f t="shared" si="67"/>
        <v>0.9296875</v>
      </c>
    </row>
    <row r="526" spans="2:14" x14ac:dyDescent="0.25">
      <c r="B526" s="145" t="s">
        <v>155</v>
      </c>
      <c r="C526" s="146">
        <v>155</v>
      </c>
      <c r="D526" s="147">
        <v>1.9807692307692308</v>
      </c>
      <c r="E526" s="146">
        <v>0</v>
      </c>
      <c r="F526" s="147">
        <f t="shared" si="65"/>
        <v>-1</v>
      </c>
      <c r="G526" s="146">
        <v>258</v>
      </c>
      <c r="H526" s="147" t="str">
        <f t="shared" si="65"/>
        <v>-</v>
      </c>
      <c r="I526" s="146">
        <v>154</v>
      </c>
      <c r="J526" s="147">
        <f t="shared" si="65"/>
        <v>-0.4031007751937985</v>
      </c>
      <c r="K526" s="146">
        <v>125</v>
      </c>
      <c r="L526" s="147">
        <f t="shared" si="66"/>
        <v>-0.18831168831168832</v>
      </c>
      <c r="M526" s="147">
        <f t="shared" si="67"/>
        <v>-0.19354838709677424</v>
      </c>
    </row>
    <row r="527" spans="2:14" x14ac:dyDescent="0.25">
      <c r="B527" s="145" t="s">
        <v>157</v>
      </c>
      <c r="C527" s="146">
        <v>99</v>
      </c>
      <c r="D527" s="147">
        <v>0.125</v>
      </c>
      <c r="E527" s="146">
        <v>84</v>
      </c>
      <c r="F527" s="147">
        <f t="shared" si="65"/>
        <v>-0.15151515151515149</v>
      </c>
      <c r="G527" s="146">
        <v>269</v>
      </c>
      <c r="H527" s="147">
        <f t="shared" si="65"/>
        <v>2.2023809523809526</v>
      </c>
      <c r="I527" s="146">
        <v>319</v>
      </c>
      <c r="J527" s="147">
        <f t="shared" si="65"/>
        <v>0.18587360594795532</v>
      </c>
      <c r="K527" s="146">
        <v>164</v>
      </c>
      <c r="L527" s="147">
        <f t="shared" si="66"/>
        <v>-0.48589341692789967</v>
      </c>
      <c r="M527" s="147">
        <f t="shared" si="67"/>
        <v>0.65656565656565657</v>
      </c>
    </row>
    <row r="528" spans="2:14" x14ac:dyDescent="0.25">
      <c r="B528" s="145" t="s">
        <v>159</v>
      </c>
      <c r="C528" s="146">
        <v>267</v>
      </c>
      <c r="D528" s="147">
        <v>0.27142857142857135</v>
      </c>
      <c r="E528" s="146">
        <v>155</v>
      </c>
      <c r="F528" s="147">
        <f t="shared" si="65"/>
        <v>-0.41947565543071164</v>
      </c>
      <c r="G528" s="146">
        <v>478</v>
      </c>
      <c r="H528" s="147">
        <f t="shared" si="65"/>
        <v>2.0838709677419356</v>
      </c>
      <c r="I528" s="146">
        <v>301</v>
      </c>
      <c r="J528" s="147">
        <f t="shared" si="65"/>
        <v>-0.37029288702928875</v>
      </c>
      <c r="K528" s="146">
        <v>309</v>
      </c>
      <c r="L528" s="147">
        <f t="shared" si="66"/>
        <v>2.6578073089700949E-2</v>
      </c>
      <c r="M528" s="147">
        <f t="shared" si="67"/>
        <v>0.15730337078651679</v>
      </c>
    </row>
    <row r="529" spans="2:14" x14ac:dyDescent="0.25">
      <c r="B529" s="145" t="s">
        <v>161</v>
      </c>
      <c r="C529" s="146">
        <v>99</v>
      </c>
      <c r="D529" s="147">
        <v>-0.26119402985074625</v>
      </c>
      <c r="E529" s="146">
        <v>95</v>
      </c>
      <c r="F529" s="147">
        <f t="shared" si="65"/>
        <v>-4.0404040404040442E-2</v>
      </c>
      <c r="G529" s="146">
        <v>181</v>
      </c>
      <c r="H529" s="147">
        <f t="shared" si="65"/>
        <v>0.90526315789473677</v>
      </c>
      <c r="I529" s="146">
        <v>189</v>
      </c>
      <c r="J529" s="147">
        <f t="shared" si="65"/>
        <v>4.4198895027624419E-2</v>
      </c>
      <c r="K529" s="146">
        <v>266</v>
      </c>
      <c r="L529" s="147">
        <f t="shared" si="66"/>
        <v>0.40740740740740744</v>
      </c>
      <c r="M529" s="147">
        <f t="shared" si="67"/>
        <v>1.6868686868686869</v>
      </c>
    </row>
    <row r="530" spans="2:14" x14ac:dyDescent="0.25">
      <c r="B530" s="145" t="s">
        <v>163</v>
      </c>
      <c r="C530" s="146">
        <v>112</v>
      </c>
      <c r="D530" s="147">
        <v>-0.21678321678321677</v>
      </c>
      <c r="E530" s="146">
        <v>84</v>
      </c>
      <c r="F530" s="147">
        <f t="shared" si="65"/>
        <v>-0.25</v>
      </c>
      <c r="G530" s="146">
        <v>226</v>
      </c>
      <c r="H530" s="147">
        <f t="shared" si="65"/>
        <v>1.6904761904761907</v>
      </c>
      <c r="I530" s="146">
        <v>189</v>
      </c>
      <c r="J530" s="147">
        <f t="shared" si="65"/>
        <v>-0.16371681415929207</v>
      </c>
      <c r="K530" s="146">
        <v>227</v>
      </c>
      <c r="L530" s="147">
        <f>IFERROR(K530/I530-1,"-")</f>
        <v>0.20105820105820116</v>
      </c>
      <c r="M530" s="147">
        <f t="shared" si="67"/>
        <v>1.0267857142857144</v>
      </c>
    </row>
    <row r="531" spans="2:14" x14ac:dyDescent="0.25">
      <c r="B531" s="145" t="s">
        <v>165</v>
      </c>
      <c r="C531" s="146">
        <v>91</v>
      </c>
      <c r="D531" s="147">
        <v>0.24657534246575352</v>
      </c>
      <c r="E531" s="146">
        <v>51</v>
      </c>
      <c r="F531" s="147">
        <f t="shared" si="65"/>
        <v>-0.43956043956043955</v>
      </c>
      <c r="G531" s="146">
        <v>235</v>
      </c>
      <c r="H531" s="147">
        <f t="shared" si="65"/>
        <v>3.6078431372549016</v>
      </c>
      <c r="I531" s="146">
        <v>148</v>
      </c>
      <c r="J531" s="147">
        <f t="shared" si="65"/>
        <v>-0.37021276595744679</v>
      </c>
      <c r="K531" s="146">
        <v>156</v>
      </c>
      <c r="L531" s="147">
        <f>IFERROR(K531/I531-1,"-")</f>
        <v>5.4054054054053946E-2</v>
      </c>
      <c r="M531" s="147">
        <f t="shared" si="67"/>
        <v>0.71428571428571419</v>
      </c>
    </row>
    <row r="532" spans="2:14" x14ac:dyDescent="0.25">
      <c r="B532" s="145" t="s">
        <v>167</v>
      </c>
      <c r="C532" s="146">
        <v>178</v>
      </c>
      <c r="D532" s="147">
        <v>1.0941176470588236</v>
      </c>
      <c r="E532" s="146">
        <v>120</v>
      </c>
      <c r="F532" s="147">
        <f t="shared" si="65"/>
        <v>-0.3258426966292135</v>
      </c>
      <c r="G532" s="146">
        <v>208</v>
      </c>
      <c r="H532" s="147">
        <f t="shared" si="65"/>
        <v>0.73333333333333339</v>
      </c>
      <c r="I532" s="146">
        <v>172</v>
      </c>
      <c r="J532" s="147">
        <f t="shared" si="65"/>
        <v>-0.17307692307692313</v>
      </c>
      <c r="K532" s="146"/>
      <c r="L532" s="147"/>
      <c r="M532" s="147"/>
    </row>
    <row r="533" spans="2:14" ht="15.75" x14ac:dyDescent="0.25">
      <c r="B533" s="148" t="s">
        <v>127</v>
      </c>
      <c r="C533" s="149">
        <v>1731</v>
      </c>
      <c r="D533" s="150">
        <v>0.11677419354838703</v>
      </c>
      <c r="E533" s="149">
        <v>909</v>
      </c>
      <c r="F533" s="150">
        <f t="shared" si="65"/>
        <v>-0.47487001733102252</v>
      </c>
      <c r="G533" s="149">
        <v>3537</v>
      </c>
      <c r="H533" s="150">
        <f t="shared" si="65"/>
        <v>2.891089108910891</v>
      </c>
      <c r="I533" s="149">
        <v>2522</v>
      </c>
      <c r="J533" s="150">
        <f t="shared" si="65"/>
        <v>-0.2869663556686457</v>
      </c>
      <c r="K533" s="149">
        <v>2341</v>
      </c>
      <c r="L533" s="150">
        <v>-3.829787234042592E-3</v>
      </c>
      <c r="M533" s="150">
        <v>0.50740502253702502</v>
      </c>
    </row>
    <row r="534" spans="2:14" ht="6" customHeight="1" x14ac:dyDescent="0.25"/>
    <row r="535" spans="2:14" x14ac:dyDescent="0.25">
      <c r="B535" s="49" t="s">
        <v>331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3"/>
      <c r="E536" s="123"/>
      <c r="G536" s="123"/>
      <c r="I536" s="123"/>
      <c r="K536" s="123"/>
    </row>
    <row r="539" spans="2:14" ht="48.75" customHeight="1" thickBot="1" x14ac:dyDescent="0.3">
      <c r="B539" s="315" t="s">
        <v>354</v>
      </c>
      <c r="C539" s="315"/>
      <c r="D539" s="315"/>
      <c r="E539" s="315"/>
      <c r="F539" s="315"/>
      <c r="G539" s="315"/>
      <c r="H539" s="315"/>
      <c r="I539" s="315"/>
      <c r="J539" s="315"/>
      <c r="K539" s="315"/>
      <c r="L539" s="315"/>
      <c r="M539" s="315"/>
      <c r="N539" s="1" t="s">
        <v>219</v>
      </c>
    </row>
    <row r="540" spans="2:14" ht="10.5" customHeight="1" thickBot="1" x14ac:dyDescent="0.3">
      <c r="B540" s="137"/>
      <c r="C540" s="138"/>
      <c r="D540" s="137"/>
      <c r="E540" s="137"/>
      <c r="F540" s="137"/>
      <c r="G540" s="137"/>
      <c r="H540" s="137"/>
      <c r="I540" s="137"/>
      <c r="J540" s="137"/>
      <c r="K540" s="4"/>
      <c r="L540" s="4"/>
      <c r="N540" s="1" t="s">
        <v>220</v>
      </c>
    </row>
    <row r="541" spans="2:14" ht="22.5" thickTop="1" thickBot="1" x14ac:dyDescent="0.3">
      <c r="B541" s="153" t="str">
        <f>C541</f>
        <v>Lituania</v>
      </c>
      <c r="C541" s="327" t="s">
        <v>241</v>
      </c>
      <c r="D541" s="328"/>
      <c r="E541" s="328"/>
      <c r="F541" s="328"/>
      <c r="G541" s="328"/>
      <c r="H541" s="328"/>
      <c r="I541" s="328"/>
      <c r="J541" s="328"/>
      <c r="K541" s="328"/>
      <c r="L541" s="328"/>
      <c r="M541" s="329"/>
    </row>
    <row r="542" spans="2:14" ht="22.5" thickTop="1" thickBot="1" x14ac:dyDescent="0.3">
      <c r="B542" s="13"/>
      <c r="C542" s="334">
        <f>2019</f>
        <v>2019</v>
      </c>
      <c r="D542" s="333"/>
      <c r="E542" s="330">
        <v>2020</v>
      </c>
      <c r="F542" s="333"/>
      <c r="G542" s="330">
        <v>2021</v>
      </c>
      <c r="H542" s="333"/>
      <c r="I542" s="330">
        <v>2022</v>
      </c>
      <c r="J542" s="333"/>
      <c r="K542" s="330">
        <v>2023</v>
      </c>
      <c r="L542" s="331"/>
      <c r="M542" s="332"/>
    </row>
    <row r="543" spans="2:14" ht="16.5" thickTop="1" thickBot="1" x14ac:dyDescent="0.3">
      <c r="B543" s="16"/>
      <c r="C543" s="141" t="s">
        <v>141</v>
      </c>
      <c r="D543" s="142" t="str">
        <f>CONCATENATE("var ",RIGHT(2019,2),"/",RIGHT(2018,2))</f>
        <v>var 19/18</v>
      </c>
      <c r="E543" s="143" t="s">
        <v>141</v>
      </c>
      <c r="F543" s="142" t="str">
        <f>CONCATENATE("var ",RIGHT(E542,2),"/",RIGHT(E542-1,2))</f>
        <v>var 20/19</v>
      </c>
      <c r="G543" s="143" t="s">
        <v>141</v>
      </c>
      <c r="H543" s="142" t="str">
        <f>CONCATENATE("var ",RIGHT(G542,2),"/",RIGHT(G542-1,2))</f>
        <v>var 21/20</v>
      </c>
      <c r="I543" s="143" t="s">
        <v>141</v>
      </c>
      <c r="J543" s="142" t="str">
        <f>CONCATENATE("var ",RIGHT(I542,2),"/",RIGHT(I542-1,2))</f>
        <v>var 22/21</v>
      </c>
      <c r="K543" s="143" t="s">
        <v>141</v>
      </c>
      <c r="L543" s="142" t="str">
        <f>CONCATENATE("var ",RIGHT(K542,2),"/",RIGHT(K542-1,2))</f>
        <v>var 23/22</v>
      </c>
      <c r="M543" s="142" t="str">
        <f>CONCATENATE("var ",RIGHT(K542,2),"/",RIGHT(2019,2))</f>
        <v>var 23/19</v>
      </c>
    </row>
    <row r="544" spans="2:14" x14ac:dyDescent="0.25">
      <c r="B544" s="145" t="s">
        <v>145</v>
      </c>
      <c r="C544" s="146">
        <v>372</v>
      </c>
      <c r="D544" s="147">
        <v>3.0434782608695654</v>
      </c>
      <c r="E544" s="146">
        <v>113</v>
      </c>
      <c r="F544" s="147">
        <f t="shared" ref="F544:J556" si="68">IFERROR(E544/C544-1,"-")</f>
        <v>-0.69623655913978499</v>
      </c>
      <c r="G544" s="146">
        <v>95</v>
      </c>
      <c r="H544" s="147">
        <f t="shared" si="68"/>
        <v>-0.15929203539823011</v>
      </c>
      <c r="I544" s="146">
        <v>323</v>
      </c>
      <c r="J544" s="147">
        <f t="shared" si="68"/>
        <v>2.4</v>
      </c>
      <c r="K544" s="146">
        <v>222</v>
      </c>
      <c r="L544" s="147">
        <f t="shared" ref="L544:L552" si="69">IFERROR(K544/I544-1,"-")</f>
        <v>-0.31269349845201233</v>
      </c>
      <c r="M544" s="147">
        <f>K544/C544-1</f>
        <v>-0.40322580645161288</v>
      </c>
    </row>
    <row r="545" spans="2:13" x14ac:dyDescent="0.25">
      <c r="B545" s="145" t="s">
        <v>147</v>
      </c>
      <c r="C545" s="146">
        <v>405</v>
      </c>
      <c r="D545" s="147">
        <v>2.2661290322580645</v>
      </c>
      <c r="E545" s="146">
        <v>74</v>
      </c>
      <c r="F545" s="147">
        <f t="shared" si="68"/>
        <v>-0.81728395061728398</v>
      </c>
      <c r="G545" s="146">
        <v>39</v>
      </c>
      <c r="H545" s="147">
        <f t="shared" si="68"/>
        <v>-0.47297297297297303</v>
      </c>
      <c r="I545" s="146">
        <v>216</v>
      </c>
      <c r="J545" s="147">
        <f t="shared" si="68"/>
        <v>4.5384615384615383</v>
      </c>
      <c r="K545" s="146">
        <v>306</v>
      </c>
      <c r="L545" s="147">
        <f t="shared" si="69"/>
        <v>0.41666666666666674</v>
      </c>
      <c r="M545" s="147">
        <f>IFERROR(K545/C545-1,"-")</f>
        <v>-0.24444444444444446</v>
      </c>
    </row>
    <row r="546" spans="2:13" x14ac:dyDescent="0.25">
      <c r="B546" s="145" t="s">
        <v>149</v>
      </c>
      <c r="C546" s="146">
        <v>295</v>
      </c>
      <c r="D546" s="147">
        <v>-0.29928741092636579</v>
      </c>
      <c r="E546" s="146">
        <v>48</v>
      </c>
      <c r="F546" s="147">
        <f t="shared" si="68"/>
        <v>-0.83728813559322035</v>
      </c>
      <c r="G546" s="146">
        <v>29</v>
      </c>
      <c r="H546" s="147">
        <f t="shared" si="68"/>
        <v>-0.39583333333333337</v>
      </c>
      <c r="I546" s="146">
        <v>267</v>
      </c>
      <c r="J546" s="147">
        <f t="shared" si="68"/>
        <v>8.2068965517241388</v>
      </c>
      <c r="K546" s="146">
        <v>352</v>
      </c>
      <c r="L546" s="147">
        <f t="shared" si="69"/>
        <v>0.31835205992509352</v>
      </c>
      <c r="M546" s="147">
        <f t="shared" ref="M546:M554" si="70">IFERROR(K546/C546-1,"-")</f>
        <v>0.19322033898305091</v>
      </c>
    </row>
    <row r="547" spans="2:13" x14ac:dyDescent="0.25">
      <c r="B547" s="145" t="s">
        <v>151</v>
      </c>
      <c r="C547" s="146">
        <v>515</v>
      </c>
      <c r="D547" s="147">
        <v>0.24096385542168686</v>
      </c>
      <c r="E547" s="146">
        <v>0</v>
      </c>
      <c r="F547" s="147">
        <f t="shared" si="68"/>
        <v>-1</v>
      </c>
      <c r="G547" s="146">
        <v>25</v>
      </c>
      <c r="H547" s="147" t="str">
        <f t="shared" si="68"/>
        <v>-</v>
      </c>
      <c r="I547" s="146">
        <v>202</v>
      </c>
      <c r="J547" s="147">
        <f t="shared" si="68"/>
        <v>7.08</v>
      </c>
      <c r="K547" s="146">
        <v>314</v>
      </c>
      <c r="L547" s="147">
        <f t="shared" si="69"/>
        <v>0.5544554455445545</v>
      </c>
      <c r="M547" s="147">
        <f t="shared" si="70"/>
        <v>-0.39029126213592236</v>
      </c>
    </row>
    <row r="548" spans="2:13" x14ac:dyDescent="0.25">
      <c r="B548" s="145" t="s">
        <v>153</v>
      </c>
      <c r="C548" s="146">
        <v>106</v>
      </c>
      <c r="D548" s="147">
        <v>0.12765957446808507</v>
      </c>
      <c r="E548" s="146">
        <v>0</v>
      </c>
      <c r="F548" s="147">
        <f t="shared" si="68"/>
        <v>-1</v>
      </c>
      <c r="G548" s="146">
        <v>24</v>
      </c>
      <c r="H548" s="147" t="str">
        <f t="shared" si="68"/>
        <v>-</v>
      </c>
      <c r="I548" s="146">
        <v>285</v>
      </c>
      <c r="J548" s="147">
        <f t="shared" si="68"/>
        <v>10.875</v>
      </c>
      <c r="K548" s="146">
        <v>231</v>
      </c>
      <c r="L548" s="147">
        <f t="shared" si="69"/>
        <v>-0.18947368421052635</v>
      </c>
      <c r="M548" s="147">
        <f t="shared" si="70"/>
        <v>1.1792452830188678</v>
      </c>
    </row>
    <row r="549" spans="2:13" x14ac:dyDescent="0.25">
      <c r="B549" s="145" t="s">
        <v>155</v>
      </c>
      <c r="C549" s="146">
        <v>43</v>
      </c>
      <c r="D549" s="147">
        <v>-0.49411764705882355</v>
      </c>
      <c r="E549" s="146">
        <v>0</v>
      </c>
      <c r="F549" s="147">
        <f t="shared" si="68"/>
        <v>-1</v>
      </c>
      <c r="G549" s="146">
        <v>22</v>
      </c>
      <c r="H549" s="147" t="str">
        <f t="shared" si="68"/>
        <v>-</v>
      </c>
      <c r="I549" s="146">
        <v>162</v>
      </c>
      <c r="J549" s="147">
        <f t="shared" si="68"/>
        <v>6.3636363636363633</v>
      </c>
      <c r="K549" s="146">
        <v>164</v>
      </c>
      <c r="L549" s="147">
        <f t="shared" si="69"/>
        <v>1.2345679012345734E-2</v>
      </c>
      <c r="M549" s="147">
        <f t="shared" si="70"/>
        <v>2.8139534883720931</v>
      </c>
    </row>
    <row r="550" spans="2:13" x14ac:dyDescent="0.25">
      <c r="B550" s="145" t="s">
        <v>157</v>
      </c>
      <c r="C550" s="146">
        <v>34</v>
      </c>
      <c r="D550" s="147">
        <v>-8.108108108108103E-2</v>
      </c>
      <c r="E550" s="146">
        <v>22</v>
      </c>
      <c r="F550" s="147">
        <f t="shared" si="68"/>
        <v>-0.3529411764705882</v>
      </c>
      <c r="G550" s="146">
        <v>73</v>
      </c>
      <c r="H550" s="147">
        <f t="shared" si="68"/>
        <v>2.3181818181818183</v>
      </c>
      <c r="I550" s="146">
        <v>143</v>
      </c>
      <c r="J550" s="147">
        <f t="shared" si="68"/>
        <v>0.95890410958904115</v>
      </c>
      <c r="K550" s="146">
        <v>136</v>
      </c>
      <c r="L550" s="147">
        <f t="shared" si="69"/>
        <v>-4.8951048951048959E-2</v>
      </c>
      <c r="M550" s="147">
        <f t="shared" si="70"/>
        <v>3</v>
      </c>
    </row>
    <row r="551" spans="2:13" x14ac:dyDescent="0.25">
      <c r="B551" s="145" t="s">
        <v>159</v>
      </c>
      <c r="C551" s="146">
        <v>51</v>
      </c>
      <c r="D551" s="147">
        <v>0.37837837837837829</v>
      </c>
      <c r="E551" s="146">
        <v>12</v>
      </c>
      <c r="F551" s="147">
        <f t="shared" si="68"/>
        <v>-0.76470588235294112</v>
      </c>
      <c r="G551" s="146">
        <v>56</v>
      </c>
      <c r="H551" s="147">
        <f t="shared" si="68"/>
        <v>3.666666666666667</v>
      </c>
      <c r="I551" s="146">
        <v>150</v>
      </c>
      <c r="J551" s="147">
        <f t="shared" si="68"/>
        <v>1.6785714285714284</v>
      </c>
      <c r="K551" s="146">
        <v>134</v>
      </c>
      <c r="L551" s="147">
        <f t="shared" si="69"/>
        <v>-0.10666666666666669</v>
      </c>
      <c r="M551" s="147">
        <f t="shared" si="70"/>
        <v>1.6274509803921569</v>
      </c>
    </row>
    <row r="552" spans="2:13" x14ac:dyDescent="0.25">
      <c r="B552" s="145" t="s">
        <v>161</v>
      </c>
      <c r="C552" s="146">
        <v>64</v>
      </c>
      <c r="D552" s="147">
        <v>1.5873015873015817E-2</v>
      </c>
      <c r="E552" s="146">
        <v>16</v>
      </c>
      <c r="F552" s="147">
        <f t="shared" si="68"/>
        <v>-0.75</v>
      </c>
      <c r="G552" s="146">
        <v>58</v>
      </c>
      <c r="H552" s="147">
        <f t="shared" si="68"/>
        <v>2.625</v>
      </c>
      <c r="I552" s="146">
        <v>158</v>
      </c>
      <c r="J552" s="147">
        <f t="shared" si="68"/>
        <v>1.7241379310344827</v>
      </c>
      <c r="K552" s="146">
        <v>151</v>
      </c>
      <c r="L552" s="147">
        <f t="shared" si="69"/>
        <v>-4.4303797468354444E-2</v>
      </c>
      <c r="M552" s="147">
        <f t="shared" si="70"/>
        <v>1.359375</v>
      </c>
    </row>
    <row r="553" spans="2:13" x14ac:dyDescent="0.25">
      <c r="B553" s="145" t="s">
        <v>163</v>
      </c>
      <c r="C553" s="146">
        <v>92</v>
      </c>
      <c r="D553" s="147">
        <v>-0.676056338028169</v>
      </c>
      <c r="E553" s="146">
        <v>21</v>
      </c>
      <c r="F553" s="147">
        <f t="shared" si="68"/>
        <v>-0.77173913043478259</v>
      </c>
      <c r="G553" s="146">
        <v>143</v>
      </c>
      <c r="H553" s="147">
        <f t="shared" si="68"/>
        <v>5.8095238095238093</v>
      </c>
      <c r="I553" s="146">
        <v>235</v>
      </c>
      <c r="J553" s="147">
        <f t="shared" si="68"/>
        <v>0.64335664335664333</v>
      </c>
      <c r="K553" s="146">
        <v>276</v>
      </c>
      <c r="L553" s="147">
        <f>IFERROR(K553/I553-1,"-")</f>
        <v>0.1744680851063829</v>
      </c>
      <c r="M553" s="147">
        <f t="shared" si="70"/>
        <v>2</v>
      </c>
    </row>
    <row r="554" spans="2:13" x14ac:dyDescent="0.25">
      <c r="B554" s="145" t="s">
        <v>165</v>
      </c>
      <c r="C554" s="146">
        <v>79</v>
      </c>
      <c r="D554" s="147">
        <v>-0.57065217391304346</v>
      </c>
      <c r="E554" s="146">
        <v>29</v>
      </c>
      <c r="F554" s="147">
        <f t="shared" si="68"/>
        <v>-0.63291139240506333</v>
      </c>
      <c r="G554" s="146">
        <v>149</v>
      </c>
      <c r="H554" s="147">
        <f t="shared" si="68"/>
        <v>4.1379310344827589</v>
      </c>
      <c r="I554" s="146">
        <v>238</v>
      </c>
      <c r="J554" s="147">
        <f t="shared" si="68"/>
        <v>0.59731543624161065</v>
      </c>
      <c r="K554" s="146">
        <v>234</v>
      </c>
      <c r="L554" s="147">
        <f>IFERROR(K554/I554-1,"-")</f>
        <v>-1.6806722689075682E-2</v>
      </c>
      <c r="M554" s="147">
        <f t="shared" si="70"/>
        <v>1.962025316455696</v>
      </c>
    </row>
    <row r="555" spans="2:13" x14ac:dyDescent="0.25">
      <c r="B555" s="145" t="s">
        <v>167</v>
      </c>
      <c r="C555" s="146">
        <v>94</v>
      </c>
      <c r="D555" s="147">
        <v>-0.47486033519553073</v>
      </c>
      <c r="E555" s="146">
        <v>64</v>
      </c>
      <c r="F555" s="147">
        <f t="shared" si="68"/>
        <v>-0.31914893617021278</v>
      </c>
      <c r="G555" s="146">
        <v>256</v>
      </c>
      <c r="H555" s="147">
        <f t="shared" si="68"/>
        <v>3</v>
      </c>
      <c r="I555" s="146">
        <v>290</v>
      </c>
      <c r="J555" s="147">
        <f t="shared" si="68"/>
        <v>0.1328125</v>
      </c>
      <c r="K555" s="146"/>
      <c r="L555" s="147"/>
      <c r="M555" s="147"/>
    </row>
    <row r="556" spans="2:13" ht="15.75" x14ac:dyDescent="0.25">
      <c r="B556" s="148" t="s">
        <v>127</v>
      </c>
      <c r="C556" s="149">
        <v>2150</v>
      </c>
      <c r="D556" s="150">
        <v>6.6997518610421913E-2</v>
      </c>
      <c r="E556" s="149">
        <v>399</v>
      </c>
      <c r="F556" s="150">
        <f t="shared" si="68"/>
        <v>-0.81441860465116278</v>
      </c>
      <c r="G556" s="149">
        <v>969</v>
      </c>
      <c r="H556" s="150">
        <f t="shared" si="68"/>
        <v>1.4285714285714284</v>
      </c>
      <c r="I556" s="149">
        <v>2669</v>
      </c>
      <c r="J556" s="150">
        <f t="shared" si="68"/>
        <v>1.7543859649122808</v>
      </c>
      <c r="K556" s="149">
        <v>2520</v>
      </c>
      <c r="L556" s="150">
        <v>5.9268600252206705E-2</v>
      </c>
      <c r="M556" s="150">
        <v>0.22568093385214016</v>
      </c>
    </row>
    <row r="557" spans="2:13" ht="6" customHeight="1" x14ac:dyDescent="0.25"/>
    <row r="558" spans="2:13" x14ac:dyDescent="0.25">
      <c r="B558" s="49" t="s">
        <v>331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3"/>
      <c r="E559" s="123"/>
      <c r="G559" s="123"/>
      <c r="I559" s="123"/>
      <c r="K559" s="123"/>
    </row>
    <row r="562" spans="2:14" ht="48.75" customHeight="1" thickBot="1" x14ac:dyDescent="0.3">
      <c r="B562" s="315" t="s">
        <v>355</v>
      </c>
      <c r="C562" s="315"/>
      <c r="D562" s="315"/>
      <c r="E562" s="315"/>
      <c r="F562" s="315"/>
      <c r="G562" s="315"/>
      <c r="H562" s="315"/>
      <c r="I562" s="315"/>
      <c r="J562" s="315"/>
      <c r="K562" s="315"/>
      <c r="L562" s="315"/>
      <c r="M562" s="315"/>
      <c r="N562" s="1" t="s">
        <v>219</v>
      </c>
    </row>
    <row r="563" spans="2:14" ht="10.5" customHeight="1" thickBot="1" x14ac:dyDescent="0.3">
      <c r="B563" s="137"/>
      <c r="C563" s="138"/>
      <c r="D563" s="137"/>
      <c r="E563" s="137"/>
      <c r="F563" s="137"/>
      <c r="G563" s="137"/>
      <c r="H563" s="137"/>
      <c r="I563" s="137"/>
      <c r="J563" s="137"/>
      <c r="K563" s="4"/>
      <c r="L563" s="4"/>
      <c r="N563" s="1" t="s">
        <v>220</v>
      </c>
    </row>
    <row r="564" spans="2:14" ht="22.5" thickTop="1" thickBot="1" x14ac:dyDescent="0.3">
      <c r="B564" s="153" t="str">
        <f>C564</f>
        <v>Hungría</v>
      </c>
      <c r="C564" s="327" t="s">
        <v>243</v>
      </c>
      <c r="D564" s="328"/>
      <c r="E564" s="328"/>
      <c r="F564" s="328"/>
      <c r="G564" s="328"/>
      <c r="H564" s="328"/>
      <c r="I564" s="328"/>
      <c r="J564" s="328"/>
      <c r="K564" s="328"/>
      <c r="L564" s="328"/>
      <c r="M564" s="329"/>
    </row>
    <row r="565" spans="2:14" ht="22.5" thickTop="1" thickBot="1" x14ac:dyDescent="0.3">
      <c r="B565" s="13"/>
      <c r="C565" s="334">
        <f>2019</f>
        <v>2019</v>
      </c>
      <c r="D565" s="333"/>
      <c r="E565" s="330">
        <v>2020</v>
      </c>
      <c r="F565" s="333"/>
      <c r="G565" s="330">
        <v>2021</v>
      </c>
      <c r="H565" s="333"/>
      <c r="I565" s="330">
        <v>2022</v>
      </c>
      <c r="J565" s="333"/>
      <c r="K565" s="330">
        <v>2023</v>
      </c>
      <c r="L565" s="331"/>
      <c r="M565" s="332"/>
    </row>
    <row r="566" spans="2:14" ht="16.5" thickTop="1" thickBot="1" x14ac:dyDescent="0.3">
      <c r="B566" s="16"/>
      <c r="C566" s="141" t="s">
        <v>141</v>
      </c>
      <c r="D566" s="142" t="str">
        <f>CONCATENATE("var ",RIGHT(2019,2),"/",RIGHT(2018,2))</f>
        <v>var 19/18</v>
      </c>
      <c r="E566" s="143" t="s">
        <v>141</v>
      </c>
      <c r="F566" s="142" t="str">
        <f>CONCATENATE("var ",RIGHT(E565,2),"/",RIGHT(E565-1,2))</f>
        <v>var 20/19</v>
      </c>
      <c r="G566" s="143" t="s">
        <v>141</v>
      </c>
      <c r="H566" s="142" t="str">
        <f>CONCATENATE("var ",RIGHT(G565,2),"/",RIGHT(G565-1,2))</f>
        <v>var 21/20</v>
      </c>
      <c r="I566" s="143" t="s">
        <v>141</v>
      </c>
      <c r="J566" s="142" t="str">
        <f>CONCATENATE("var ",RIGHT(I565,2),"/",RIGHT(I565-1,2))</f>
        <v>var 22/21</v>
      </c>
      <c r="K566" s="143" t="s">
        <v>141</v>
      </c>
      <c r="L566" s="142" t="str">
        <f>CONCATENATE("var ",RIGHT(K565,2),"/",RIGHT(K565-1,2))</f>
        <v>var 23/22</v>
      </c>
      <c r="M566" s="142" t="str">
        <f>CONCATENATE("var ",RIGHT(K565,2),"/",RIGHT(2019,2))</f>
        <v>var 23/19</v>
      </c>
    </row>
    <row r="567" spans="2:14" x14ac:dyDescent="0.25">
      <c r="B567" s="145" t="s">
        <v>145</v>
      </c>
      <c r="C567" s="146">
        <v>122</v>
      </c>
      <c r="D567" s="147">
        <v>-0.49377593360995853</v>
      </c>
      <c r="E567" s="146">
        <v>142</v>
      </c>
      <c r="F567" s="147">
        <f t="shared" ref="F567:J579" si="71">IFERROR(E567/C567-1,"-")</f>
        <v>0.16393442622950816</v>
      </c>
      <c r="G567" s="146">
        <v>26</v>
      </c>
      <c r="H567" s="147">
        <f t="shared" si="71"/>
        <v>-0.81690140845070425</v>
      </c>
      <c r="I567" s="146">
        <v>368</v>
      </c>
      <c r="J567" s="147">
        <f t="shared" si="71"/>
        <v>13.153846153846153</v>
      </c>
      <c r="K567" s="146">
        <v>1086</v>
      </c>
      <c r="L567" s="147">
        <f t="shared" ref="L567:L575" si="72">IFERROR(K567/I567-1,"-")</f>
        <v>1.9510869565217392</v>
      </c>
      <c r="M567" s="147">
        <f>K567/C567-1</f>
        <v>7.9016393442622945</v>
      </c>
    </row>
    <row r="568" spans="2:14" x14ac:dyDescent="0.25">
      <c r="B568" s="145" t="s">
        <v>147</v>
      </c>
      <c r="C568" s="146">
        <v>268</v>
      </c>
      <c r="D568" s="147">
        <v>0.51412429378531077</v>
      </c>
      <c r="E568" s="146">
        <v>129</v>
      </c>
      <c r="F568" s="147">
        <f t="shared" si="71"/>
        <v>-0.51865671641791045</v>
      </c>
      <c r="G568" s="146">
        <v>22</v>
      </c>
      <c r="H568" s="147">
        <f t="shared" si="71"/>
        <v>-0.8294573643410853</v>
      </c>
      <c r="I568" s="146">
        <v>330</v>
      </c>
      <c r="J568" s="147">
        <f t="shared" si="71"/>
        <v>14</v>
      </c>
      <c r="K568" s="146">
        <v>881</v>
      </c>
      <c r="L568" s="147">
        <f t="shared" si="72"/>
        <v>1.6696969696969699</v>
      </c>
      <c r="M568" s="147">
        <f>IFERROR(K568/C568-1,"-")</f>
        <v>2.2873134328358211</v>
      </c>
    </row>
    <row r="569" spans="2:14" x14ac:dyDescent="0.25">
      <c r="B569" s="145" t="s">
        <v>149</v>
      </c>
      <c r="C569" s="146">
        <v>302</v>
      </c>
      <c r="D569" s="147">
        <v>-3.5143769968051131E-2</v>
      </c>
      <c r="E569" s="146">
        <v>33</v>
      </c>
      <c r="F569" s="147">
        <f t="shared" si="71"/>
        <v>-0.89072847682119205</v>
      </c>
      <c r="G569" s="146">
        <v>27</v>
      </c>
      <c r="H569" s="147">
        <f t="shared" si="71"/>
        <v>-0.18181818181818177</v>
      </c>
      <c r="I569" s="146">
        <v>405</v>
      </c>
      <c r="J569" s="147">
        <f t="shared" si="71"/>
        <v>14</v>
      </c>
      <c r="K569" s="146">
        <v>839</v>
      </c>
      <c r="L569" s="147">
        <f t="shared" si="72"/>
        <v>1.0716049382716051</v>
      </c>
      <c r="M569" s="147">
        <f t="shared" ref="M569:M577" si="73">IFERROR(K569/C569-1,"-")</f>
        <v>1.7781456953642385</v>
      </c>
    </row>
    <row r="570" spans="2:14" x14ac:dyDescent="0.25">
      <c r="B570" s="145" t="s">
        <v>151</v>
      </c>
      <c r="C570" s="146">
        <v>83</v>
      </c>
      <c r="D570" s="147">
        <v>-0.46103896103896103</v>
      </c>
      <c r="E570" s="146">
        <v>0</v>
      </c>
      <c r="F570" s="147">
        <f t="shared" si="71"/>
        <v>-1</v>
      </c>
      <c r="G570" s="146">
        <v>12</v>
      </c>
      <c r="H570" s="147" t="str">
        <f t="shared" si="71"/>
        <v>-</v>
      </c>
      <c r="I570" s="146">
        <v>304</v>
      </c>
      <c r="J570" s="147">
        <f t="shared" si="71"/>
        <v>24.333333333333332</v>
      </c>
      <c r="K570" s="146">
        <v>318</v>
      </c>
      <c r="L570" s="147">
        <f t="shared" si="72"/>
        <v>4.6052631578947345E-2</v>
      </c>
      <c r="M570" s="147">
        <f t="shared" si="73"/>
        <v>2.8313253012048194</v>
      </c>
    </row>
    <row r="571" spans="2:14" x14ac:dyDescent="0.25">
      <c r="B571" s="145" t="s">
        <v>153</v>
      </c>
      <c r="C571" s="146">
        <v>69</v>
      </c>
      <c r="D571" s="147">
        <v>-0.69469026548672574</v>
      </c>
      <c r="E571" s="146">
        <v>0</v>
      </c>
      <c r="F571" s="147">
        <f t="shared" si="71"/>
        <v>-1</v>
      </c>
      <c r="G571" s="146">
        <v>31</v>
      </c>
      <c r="H571" s="147" t="str">
        <f t="shared" si="71"/>
        <v>-</v>
      </c>
      <c r="I571" s="146">
        <v>396</v>
      </c>
      <c r="J571" s="147">
        <f t="shared" si="71"/>
        <v>11.774193548387096</v>
      </c>
      <c r="K571" s="146">
        <v>624</v>
      </c>
      <c r="L571" s="147">
        <f t="shared" si="72"/>
        <v>0.57575757575757569</v>
      </c>
      <c r="M571" s="147">
        <f t="shared" si="73"/>
        <v>8.0434782608695645</v>
      </c>
    </row>
    <row r="572" spans="2:14" x14ac:dyDescent="0.25">
      <c r="B572" s="145" t="s">
        <v>155</v>
      </c>
      <c r="C572" s="146">
        <v>142</v>
      </c>
      <c r="D572" s="147">
        <v>-0.41078838174273857</v>
      </c>
      <c r="E572" s="146">
        <v>0</v>
      </c>
      <c r="F572" s="147">
        <f t="shared" si="71"/>
        <v>-1</v>
      </c>
      <c r="G572" s="146">
        <v>28</v>
      </c>
      <c r="H572" s="147" t="str">
        <f t="shared" si="71"/>
        <v>-</v>
      </c>
      <c r="I572" s="146">
        <v>608</v>
      </c>
      <c r="J572" s="147">
        <f t="shared" si="71"/>
        <v>20.714285714285715</v>
      </c>
      <c r="K572" s="146">
        <v>848</v>
      </c>
      <c r="L572" s="147">
        <f t="shared" si="72"/>
        <v>0.39473684210526305</v>
      </c>
      <c r="M572" s="147">
        <f t="shared" si="73"/>
        <v>4.971830985915493</v>
      </c>
    </row>
    <row r="573" spans="2:14" x14ac:dyDescent="0.25">
      <c r="B573" s="145" t="s">
        <v>157</v>
      </c>
      <c r="C573" s="146">
        <v>88</v>
      </c>
      <c r="D573" s="147">
        <v>-0.71335504885993484</v>
      </c>
      <c r="E573" s="146">
        <v>24</v>
      </c>
      <c r="F573" s="147">
        <f t="shared" si="71"/>
        <v>-0.72727272727272729</v>
      </c>
      <c r="G573" s="146">
        <v>57</v>
      </c>
      <c r="H573" s="147">
        <f t="shared" si="71"/>
        <v>1.375</v>
      </c>
      <c r="I573" s="146">
        <v>499</v>
      </c>
      <c r="J573" s="147">
        <f t="shared" si="71"/>
        <v>7.7543859649122808</v>
      </c>
      <c r="K573" s="146">
        <v>949</v>
      </c>
      <c r="L573" s="147">
        <f t="shared" si="72"/>
        <v>0.90180360721442887</v>
      </c>
      <c r="M573" s="147">
        <f t="shared" si="73"/>
        <v>9.7840909090909083</v>
      </c>
    </row>
    <row r="574" spans="2:14" x14ac:dyDescent="0.25">
      <c r="B574" s="145" t="s">
        <v>159</v>
      </c>
      <c r="C574" s="146">
        <v>71</v>
      </c>
      <c r="D574" s="147">
        <v>-0.73106060606060608</v>
      </c>
      <c r="E574" s="146">
        <v>69</v>
      </c>
      <c r="F574" s="147">
        <f t="shared" si="71"/>
        <v>-2.8169014084507005E-2</v>
      </c>
      <c r="G574" s="146">
        <v>68</v>
      </c>
      <c r="H574" s="147">
        <f t="shared" si="71"/>
        <v>-1.4492753623188359E-2</v>
      </c>
      <c r="I574" s="146">
        <v>429</v>
      </c>
      <c r="J574" s="147">
        <f t="shared" si="71"/>
        <v>5.3088235294117645</v>
      </c>
      <c r="K574" s="146">
        <v>938</v>
      </c>
      <c r="L574" s="147">
        <f t="shared" si="72"/>
        <v>1.1864801864801864</v>
      </c>
      <c r="M574" s="147">
        <f t="shared" si="73"/>
        <v>12.211267605633802</v>
      </c>
    </row>
    <row r="575" spans="2:14" x14ac:dyDescent="0.25">
      <c r="B575" s="145" t="s">
        <v>161</v>
      </c>
      <c r="C575" s="146">
        <v>68</v>
      </c>
      <c r="D575" s="147">
        <v>-0.80515759312320911</v>
      </c>
      <c r="E575" s="146">
        <v>14</v>
      </c>
      <c r="F575" s="147">
        <f t="shared" si="71"/>
        <v>-0.79411764705882359</v>
      </c>
      <c r="G575" s="146">
        <v>154</v>
      </c>
      <c r="H575" s="147">
        <f t="shared" si="71"/>
        <v>10</v>
      </c>
      <c r="I575" s="146">
        <v>410</v>
      </c>
      <c r="J575" s="147">
        <f t="shared" si="71"/>
        <v>1.6623376623376624</v>
      </c>
      <c r="K575" s="146">
        <v>818</v>
      </c>
      <c r="L575" s="147">
        <f t="shared" si="72"/>
        <v>0.99512195121951219</v>
      </c>
      <c r="M575" s="147">
        <f t="shared" si="73"/>
        <v>11.029411764705882</v>
      </c>
    </row>
    <row r="576" spans="2:14" x14ac:dyDescent="0.25">
      <c r="B576" s="145" t="s">
        <v>163</v>
      </c>
      <c r="C576" s="146">
        <v>84</v>
      </c>
      <c r="D576" s="147">
        <v>-0.68888888888888888</v>
      </c>
      <c r="E576" s="146">
        <v>37</v>
      </c>
      <c r="F576" s="147">
        <f t="shared" si="71"/>
        <v>-0.55952380952380953</v>
      </c>
      <c r="G576" s="146">
        <v>83</v>
      </c>
      <c r="H576" s="147">
        <f t="shared" si="71"/>
        <v>1.2432432432432434</v>
      </c>
      <c r="I576" s="146">
        <v>509</v>
      </c>
      <c r="J576" s="147">
        <f t="shared" si="71"/>
        <v>5.1325301204819276</v>
      </c>
      <c r="K576" s="146">
        <v>341</v>
      </c>
      <c r="L576" s="147">
        <f>IFERROR(K576/I576-1,"-")</f>
        <v>-0.33005893909626716</v>
      </c>
      <c r="M576" s="147">
        <f t="shared" si="73"/>
        <v>3.0595238095238093</v>
      </c>
    </row>
    <row r="577" spans="2:14" x14ac:dyDescent="0.25">
      <c r="B577" s="145" t="s">
        <v>165</v>
      </c>
      <c r="C577" s="146">
        <v>95</v>
      </c>
      <c r="D577" s="147">
        <v>-0.50520833333333326</v>
      </c>
      <c r="E577" s="146">
        <v>10</v>
      </c>
      <c r="F577" s="147">
        <f t="shared" si="71"/>
        <v>-0.89473684210526316</v>
      </c>
      <c r="G577" s="146">
        <v>177</v>
      </c>
      <c r="H577" s="147">
        <f t="shared" si="71"/>
        <v>16.7</v>
      </c>
      <c r="I577" s="146">
        <v>431</v>
      </c>
      <c r="J577" s="147">
        <f t="shared" si="71"/>
        <v>1.4350282485875705</v>
      </c>
      <c r="K577" s="146">
        <v>349</v>
      </c>
      <c r="L577" s="147">
        <f>IFERROR(K577/I577-1,"-")</f>
        <v>-0.19025522041763343</v>
      </c>
      <c r="M577" s="147">
        <f t="shared" si="73"/>
        <v>2.6736842105263157</v>
      </c>
    </row>
    <row r="578" spans="2:14" x14ac:dyDescent="0.25">
      <c r="B578" s="145" t="s">
        <v>167</v>
      </c>
      <c r="C578" s="146">
        <v>122</v>
      </c>
      <c r="D578" s="147">
        <v>-0.40776699029126218</v>
      </c>
      <c r="E578" s="146">
        <v>15</v>
      </c>
      <c r="F578" s="147">
        <f t="shared" si="71"/>
        <v>-0.87704918032786883</v>
      </c>
      <c r="G578" s="146">
        <v>329</v>
      </c>
      <c r="H578" s="147">
        <f t="shared" si="71"/>
        <v>20.933333333333334</v>
      </c>
      <c r="I578" s="146">
        <v>790</v>
      </c>
      <c r="J578" s="147">
        <f t="shared" si="71"/>
        <v>1.4012158054711246</v>
      </c>
      <c r="K578" s="146"/>
      <c r="L578" s="147"/>
      <c r="M578" s="147"/>
    </row>
    <row r="579" spans="2:14" ht="15.75" x14ac:dyDescent="0.25">
      <c r="B579" s="148" t="s">
        <v>127</v>
      </c>
      <c r="C579" s="149">
        <v>1514</v>
      </c>
      <c r="D579" s="150">
        <v>-0.48503401360544218</v>
      </c>
      <c r="E579" s="149">
        <v>473</v>
      </c>
      <c r="F579" s="150">
        <f t="shared" si="71"/>
        <v>-0.68758256274768825</v>
      </c>
      <c r="G579" s="149">
        <v>1014</v>
      </c>
      <c r="H579" s="150">
        <f t="shared" si="71"/>
        <v>1.1437632135306552</v>
      </c>
      <c r="I579" s="149">
        <v>5479</v>
      </c>
      <c r="J579" s="150">
        <f t="shared" si="71"/>
        <v>4.4033530571992108</v>
      </c>
      <c r="K579" s="149">
        <v>7991</v>
      </c>
      <c r="L579" s="150">
        <v>0.70420132224354881</v>
      </c>
      <c r="M579" s="150">
        <v>4.7406609195402298</v>
      </c>
    </row>
    <row r="580" spans="2:14" ht="6" customHeight="1" x14ac:dyDescent="0.25"/>
    <row r="581" spans="2:14" x14ac:dyDescent="0.25">
      <c r="B581" s="49" t="s">
        <v>331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3"/>
      <c r="E582" s="123"/>
      <c r="G582" s="123"/>
      <c r="I582" s="123"/>
      <c r="K582" s="123"/>
    </row>
    <row r="585" spans="2:14" ht="48.75" customHeight="1" thickBot="1" x14ac:dyDescent="0.3">
      <c r="B585" s="315" t="s">
        <v>356</v>
      </c>
      <c r="C585" s="315"/>
      <c r="D585" s="315"/>
      <c r="E585" s="315"/>
      <c r="F585" s="315"/>
      <c r="G585" s="315"/>
      <c r="H585" s="315"/>
      <c r="I585" s="315"/>
      <c r="J585" s="315"/>
      <c r="K585" s="315"/>
      <c r="L585" s="315"/>
      <c r="M585" s="315"/>
      <c r="N585" s="1" t="s">
        <v>219</v>
      </c>
    </row>
    <row r="586" spans="2:14" ht="10.5" customHeight="1" thickBot="1" x14ac:dyDescent="0.3">
      <c r="B586" s="137"/>
      <c r="C586" s="138"/>
      <c r="D586" s="137"/>
      <c r="E586" s="137"/>
      <c r="F586" s="137"/>
      <c r="G586" s="137"/>
      <c r="H586" s="137"/>
      <c r="I586" s="137"/>
      <c r="J586" s="137"/>
      <c r="K586" s="4"/>
      <c r="L586" s="4"/>
      <c r="N586" s="1" t="s">
        <v>220</v>
      </c>
    </row>
    <row r="587" spans="2:14" ht="22.5" thickTop="1" thickBot="1" x14ac:dyDescent="0.3">
      <c r="B587" s="153" t="str">
        <f>C587</f>
        <v>Rusia</v>
      </c>
      <c r="C587" s="327" t="s">
        <v>245</v>
      </c>
      <c r="D587" s="328"/>
      <c r="E587" s="328"/>
      <c r="F587" s="328"/>
      <c r="G587" s="328"/>
      <c r="H587" s="328"/>
      <c r="I587" s="328"/>
      <c r="J587" s="328"/>
      <c r="K587" s="328"/>
      <c r="L587" s="328"/>
      <c r="M587" s="329"/>
    </row>
    <row r="588" spans="2:14" ht="22.5" thickTop="1" thickBot="1" x14ac:dyDescent="0.3">
      <c r="B588" s="13"/>
      <c r="C588" s="334">
        <f>2019</f>
        <v>2019</v>
      </c>
      <c r="D588" s="333"/>
      <c r="E588" s="330">
        <v>2020</v>
      </c>
      <c r="F588" s="333"/>
      <c r="G588" s="330">
        <v>2021</v>
      </c>
      <c r="H588" s="333"/>
      <c r="I588" s="330">
        <v>2022</v>
      </c>
      <c r="J588" s="333"/>
      <c r="K588" s="330">
        <v>2023</v>
      </c>
      <c r="L588" s="331"/>
      <c r="M588" s="332"/>
    </row>
    <row r="589" spans="2:14" ht="16.5" thickTop="1" thickBot="1" x14ac:dyDescent="0.3">
      <c r="B589" s="16"/>
      <c r="C589" s="141" t="s">
        <v>141</v>
      </c>
      <c r="D589" s="142" t="str">
        <f>CONCATENATE("var ",RIGHT(2019,2),"/",RIGHT(2018,2))</f>
        <v>var 19/18</v>
      </c>
      <c r="E589" s="143" t="s">
        <v>141</v>
      </c>
      <c r="F589" s="142" t="str">
        <f>CONCATENATE("var ",RIGHT(E588,2),"/",RIGHT(E588-1,2))</f>
        <v>var 20/19</v>
      </c>
      <c r="G589" s="143" t="s">
        <v>141</v>
      </c>
      <c r="H589" s="142" t="str">
        <f>CONCATENATE("var ",RIGHT(G588,2),"/",RIGHT(G588-1,2))</f>
        <v>var 21/20</v>
      </c>
      <c r="I589" s="143" t="s">
        <v>141</v>
      </c>
      <c r="J589" s="142" t="str">
        <f>CONCATENATE("var ",RIGHT(I588,2),"/",RIGHT(I588-1,2))</f>
        <v>var 22/21</v>
      </c>
      <c r="K589" s="143" t="s">
        <v>141</v>
      </c>
      <c r="L589" s="142" t="str">
        <f>CONCATENATE("var ",RIGHT(K588,2),"/",RIGHT(K588-1,2))</f>
        <v>var 23/22</v>
      </c>
      <c r="M589" s="142" t="str">
        <f>CONCATENATE("var ",RIGHT(K588,2),"/",RIGHT(2019,2))</f>
        <v>var 23/19</v>
      </c>
    </row>
    <row r="590" spans="2:14" x14ac:dyDescent="0.25">
      <c r="B590" s="145" t="s">
        <v>145</v>
      </c>
      <c r="C590" s="146">
        <v>170</v>
      </c>
      <c r="D590" s="147">
        <v>-0.24778761061946908</v>
      </c>
      <c r="E590" s="146">
        <v>216</v>
      </c>
      <c r="F590" s="147">
        <f t="shared" ref="F590:J602" si="74">IFERROR(E590/C590-1,"-")</f>
        <v>0.27058823529411757</v>
      </c>
      <c r="G590" s="146">
        <v>35</v>
      </c>
      <c r="H590" s="147">
        <f t="shared" si="74"/>
        <v>-0.83796296296296302</v>
      </c>
      <c r="I590" s="146">
        <v>67</v>
      </c>
      <c r="J590" s="147">
        <f t="shared" si="74"/>
        <v>0.91428571428571437</v>
      </c>
      <c r="K590" s="146">
        <v>124</v>
      </c>
      <c r="L590" s="147">
        <f t="shared" ref="L590:L598" si="75">IFERROR(K590/I590-1,"-")</f>
        <v>0.85074626865671643</v>
      </c>
      <c r="M590" s="147">
        <f>K590/C590-1</f>
        <v>-0.27058823529411768</v>
      </c>
    </row>
    <row r="591" spans="2:14" x14ac:dyDescent="0.25">
      <c r="B591" s="145" t="s">
        <v>147</v>
      </c>
      <c r="C591" s="146">
        <v>98</v>
      </c>
      <c r="D591" s="147">
        <v>-0.66779661016949154</v>
      </c>
      <c r="E591" s="146">
        <v>75</v>
      </c>
      <c r="F591" s="147">
        <f t="shared" si="74"/>
        <v>-0.23469387755102045</v>
      </c>
      <c r="G591" s="146">
        <v>14</v>
      </c>
      <c r="H591" s="147">
        <f t="shared" si="74"/>
        <v>-0.81333333333333335</v>
      </c>
      <c r="I591" s="146">
        <v>55</v>
      </c>
      <c r="J591" s="147">
        <f t="shared" si="74"/>
        <v>2.9285714285714284</v>
      </c>
      <c r="K591" s="146">
        <v>74</v>
      </c>
      <c r="L591" s="147">
        <f t="shared" si="75"/>
        <v>0.34545454545454546</v>
      </c>
      <c r="M591" s="147">
        <f>IFERROR(K591/C591-1,"-")</f>
        <v>-0.24489795918367352</v>
      </c>
    </row>
    <row r="592" spans="2:14" x14ac:dyDescent="0.25">
      <c r="B592" s="145" t="s">
        <v>149</v>
      </c>
      <c r="C592" s="146">
        <v>86</v>
      </c>
      <c r="D592" s="147">
        <v>-0.44516129032258067</v>
      </c>
      <c r="E592" s="146">
        <v>16</v>
      </c>
      <c r="F592" s="147">
        <f t="shared" si="74"/>
        <v>-0.81395348837209303</v>
      </c>
      <c r="G592" s="146">
        <v>33</v>
      </c>
      <c r="H592" s="147">
        <f t="shared" si="74"/>
        <v>1.0625</v>
      </c>
      <c r="I592" s="146">
        <v>52</v>
      </c>
      <c r="J592" s="147">
        <f t="shared" si="74"/>
        <v>0.57575757575757569</v>
      </c>
      <c r="K592" s="146">
        <v>72</v>
      </c>
      <c r="L592" s="147">
        <f t="shared" si="75"/>
        <v>0.38461538461538458</v>
      </c>
      <c r="M592" s="147">
        <f t="shared" ref="M592:M600" si="76">IFERROR(K592/C592-1,"-")</f>
        <v>-0.16279069767441856</v>
      </c>
    </row>
    <row r="593" spans="2:14" x14ac:dyDescent="0.25">
      <c r="B593" s="145" t="s">
        <v>151</v>
      </c>
      <c r="C593" s="146">
        <v>87</v>
      </c>
      <c r="D593" s="147">
        <v>-0.56499999999999995</v>
      </c>
      <c r="E593" s="146">
        <v>0</v>
      </c>
      <c r="F593" s="147">
        <f t="shared" si="74"/>
        <v>-1</v>
      </c>
      <c r="G593" s="146">
        <v>41</v>
      </c>
      <c r="H593" s="147" t="str">
        <f t="shared" si="74"/>
        <v>-</v>
      </c>
      <c r="I593" s="146">
        <v>78</v>
      </c>
      <c r="J593" s="147">
        <f t="shared" si="74"/>
        <v>0.90243902439024382</v>
      </c>
      <c r="K593" s="146">
        <v>97</v>
      </c>
      <c r="L593" s="147">
        <f t="shared" si="75"/>
        <v>0.24358974358974361</v>
      </c>
      <c r="M593" s="147">
        <f t="shared" si="76"/>
        <v>0.11494252873563227</v>
      </c>
    </row>
    <row r="594" spans="2:14" x14ac:dyDescent="0.25">
      <c r="B594" s="145" t="s">
        <v>153</v>
      </c>
      <c r="C594" s="146">
        <v>75</v>
      </c>
      <c r="D594" s="147">
        <v>-0.38524590163934425</v>
      </c>
      <c r="E594" s="146">
        <v>1</v>
      </c>
      <c r="F594" s="147">
        <f t="shared" si="74"/>
        <v>-0.98666666666666669</v>
      </c>
      <c r="G594" s="146">
        <v>38</v>
      </c>
      <c r="H594" s="147">
        <f t="shared" si="74"/>
        <v>37</v>
      </c>
      <c r="I594" s="146">
        <v>60</v>
      </c>
      <c r="J594" s="147">
        <f t="shared" si="74"/>
        <v>0.57894736842105265</v>
      </c>
      <c r="K594" s="146">
        <v>61</v>
      </c>
      <c r="L594" s="147">
        <f t="shared" si="75"/>
        <v>1.6666666666666607E-2</v>
      </c>
      <c r="M594" s="147">
        <f t="shared" si="76"/>
        <v>-0.18666666666666665</v>
      </c>
    </row>
    <row r="595" spans="2:14" x14ac:dyDescent="0.25">
      <c r="B595" s="145" t="s">
        <v>155</v>
      </c>
      <c r="C595" s="146">
        <v>94</v>
      </c>
      <c r="D595" s="147">
        <v>-0.35616438356164382</v>
      </c>
      <c r="E595" s="146">
        <v>0</v>
      </c>
      <c r="F595" s="147">
        <f t="shared" si="74"/>
        <v>-1</v>
      </c>
      <c r="G595" s="146">
        <v>30</v>
      </c>
      <c r="H595" s="147" t="str">
        <f t="shared" si="74"/>
        <v>-</v>
      </c>
      <c r="I595" s="146">
        <v>58</v>
      </c>
      <c r="J595" s="147">
        <f t="shared" si="74"/>
        <v>0.93333333333333335</v>
      </c>
      <c r="K595" s="146">
        <v>74</v>
      </c>
      <c r="L595" s="147">
        <f t="shared" si="75"/>
        <v>0.27586206896551735</v>
      </c>
      <c r="M595" s="147">
        <f t="shared" si="76"/>
        <v>-0.21276595744680848</v>
      </c>
    </row>
    <row r="596" spans="2:14" x14ac:dyDescent="0.25">
      <c r="B596" s="145" t="s">
        <v>157</v>
      </c>
      <c r="C596" s="146">
        <v>136</v>
      </c>
      <c r="D596" s="147">
        <v>0.49450549450549453</v>
      </c>
      <c r="E596" s="146">
        <v>50</v>
      </c>
      <c r="F596" s="147">
        <f t="shared" si="74"/>
        <v>-0.63235294117647056</v>
      </c>
      <c r="G596" s="146">
        <v>78</v>
      </c>
      <c r="H596" s="147">
        <f t="shared" si="74"/>
        <v>0.56000000000000005</v>
      </c>
      <c r="I596" s="146">
        <v>89</v>
      </c>
      <c r="J596" s="147">
        <f t="shared" si="74"/>
        <v>0.14102564102564097</v>
      </c>
      <c r="K596" s="146">
        <v>86</v>
      </c>
      <c r="L596" s="147">
        <f t="shared" si="75"/>
        <v>-3.3707865168539297E-2</v>
      </c>
      <c r="M596" s="147">
        <f t="shared" si="76"/>
        <v>-0.36764705882352944</v>
      </c>
    </row>
    <row r="597" spans="2:14" x14ac:dyDescent="0.25">
      <c r="B597" s="145" t="s">
        <v>159</v>
      </c>
      <c r="C597" s="146">
        <v>72</v>
      </c>
      <c r="D597" s="147">
        <v>-0.88424437299035374</v>
      </c>
      <c r="E597" s="146">
        <v>60</v>
      </c>
      <c r="F597" s="147">
        <f t="shared" si="74"/>
        <v>-0.16666666666666663</v>
      </c>
      <c r="G597" s="146">
        <v>68</v>
      </c>
      <c r="H597" s="147">
        <f t="shared" si="74"/>
        <v>0.1333333333333333</v>
      </c>
      <c r="I597" s="146">
        <v>90</v>
      </c>
      <c r="J597" s="147">
        <f t="shared" si="74"/>
        <v>0.32352941176470584</v>
      </c>
      <c r="K597" s="146">
        <v>100</v>
      </c>
      <c r="L597" s="147">
        <f t="shared" si="75"/>
        <v>0.11111111111111116</v>
      </c>
      <c r="M597" s="147">
        <f t="shared" si="76"/>
        <v>0.38888888888888884</v>
      </c>
    </row>
    <row r="598" spans="2:14" x14ac:dyDescent="0.25">
      <c r="B598" s="145" t="s">
        <v>161</v>
      </c>
      <c r="C598" s="146">
        <v>73</v>
      </c>
      <c r="D598" s="147">
        <v>-0.28431372549019607</v>
      </c>
      <c r="E598" s="146">
        <v>23</v>
      </c>
      <c r="F598" s="147">
        <f t="shared" si="74"/>
        <v>-0.68493150684931514</v>
      </c>
      <c r="G598" s="146">
        <v>72</v>
      </c>
      <c r="H598" s="147">
        <f t="shared" si="74"/>
        <v>2.1304347826086958</v>
      </c>
      <c r="I598" s="146">
        <v>67</v>
      </c>
      <c r="J598" s="147">
        <f t="shared" si="74"/>
        <v>-6.944444444444442E-2</v>
      </c>
      <c r="K598" s="146">
        <v>75</v>
      </c>
      <c r="L598" s="147">
        <f t="shared" si="75"/>
        <v>0.11940298507462677</v>
      </c>
      <c r="M598" s="147">
        <f t="shared" si="76"/>
        <v>2.7397260273972712E-2</v>
      </c>
    </row>
    <row r="599" spans="2:14" x14ac:dyDescent="0.25">
      <c r="B599" s="145" t="s">
        <v>163</v>
      </c>
      <c r="C599" s="146">
        <v>212</v>
      </c>
      <c r="D599" s="147">
        <v>0.55882352941176472</v>
      </c>
      <c r="E599" s="146">
        <v>18</v>
      </c>
      <c r="F599" s="147">
        <f t="shared" si="74"/>
        <v>-0.91509433962264153</v>
      </c>
      <c r="G599" s="146">
        <v>69</v>
      </c>
      <c r="H599" s="147">
        <f t="shared" si="74"/>
        <v>2.8333333333333335</v>
      </c>
      <c r="I599" s="146">
        <v>101</v>
      </c>
      <c r="J599" s="147">
        <f t="shared" si="74"/>
        <v>0.46376811594202905</v>
      </c>
      <c r="K599" s="146">
        <v>126</v>
      </c>
      <c r="L599" s="147">
        <f>IFERROR(K599/I599-1,"-")</f>
        <v>0.24752475247524752</v>
      </c>
      <c r="M599" s="147">
        <f t="shared" si="76"/>
        <v>-0.40566037735849059</v>
      </c>
    </row>
    <row r="600" spans="2:14" x14ac:dyDescent="0.25">
      <c r="B600" s="145" t="s">
        <v>165</v>
      </c>
      <c r="C600" s="146">
        <v>97</v>
      </c>
      <c r="D600" s="147">
        <v>0.18292682926829262</v>
      </c>
      <c r="E600" s="146">
        <v>16</v>
      </c>
      <c r="F600" s="147">
        <f t="shared" si="74"/>
        <v>-0.83505154639175261</v>
      </c>
      <c r="G600" s="146">
        <v>68</v>
      </c>
      <c r="H600" s="147">
        <f t="shared" si="74"/>
        <v>3.25</v>
      </c>
      <c r="I600" s="146">
        <v>65</v>
      </c>
      <c r="J600" s="147">
        <f t="shared" si="74"/>
        <v>-4.4117647058823484E-2</v>
      </c>
      <c r="K600" s="146">
        <v>70</v>
      </c>
      <c r="L600" s="147">
        <f>IFERROR(K600/I600-1,"-")</f>
        <v>7.6923076923076872E-2</v>
      </c>
      <c r="M600" s="147">
        <f t="shared" si="76"/>
        <v>-0.27835051546391754</v>
      </c>
    </row>
    <row r="601" spans="2:14" x14ac:dyDescent="0.25">
      <c r="B601" s="145" t="s">
        <v>167</v>
      </c>
      <c r="C601" s="146">
        <v>116</v>
      </c>
      <c r="D601" s="147">
        <v>-0.33333333333333337</v>
      </c>
      <c r="E601" s="146">
        <v>29</v>
      </c>
      <c r="F601" s="147">
        <f t="shared" si="74"/>
        <v>-0.75</v>
      </c>
      <c r="G601" s="146">
        <v>102</v>
      </c>
      <c r="H601" s="147">
        <f t="shared" si="74"/>
        <v>2.5172413793103448</v>
      </c>
      <c r="I601" s="146">
        <v>128</v>
      </c>
      <c r="J601" s="147">
        <f t="shared" si="74"/>
        <v>0.25490196078431371</v>
      </c>
      <c r="K601" s="146"/>
      <c r="L601" s="147"/>
      <c r="M601" s="147"/>
    </row>
    <row r="602" spans="2:14" ht="15.75" x14ac:dyDescent="0.25">
      <c r="B602" s="148" t="s">
        <v>127</v>
      </c>
      <c r="C602" s="149">
        <v>1316</v>
      </c>
      <c r="D602" s="150">
        <v>-0.44023819651212248</v>
      </c>
      <c r="E602" s="149">
        <v>504</v>
      </c>
      <c r="F602" s="150">
        <f t="shared" si="74"/>
        <v>-0.61702127659574468</v>
      </c>
      <c r="G602" s="149">
        <v>648</v>
      </c>
      <c r="H602" s="150">
        <f t="shared" si="74"/>
        <v>0.28571428571428581</v>
      </c>
      <c r="I602" s="149">
        <v>910</v>
      </c>
      <c r="J602" s="150">
        <f t="shared" si="74"/>
        <v>0.40432098765432101</v>
      </c>
      <c r="K602" s="149">
        <v>959</v>
      </c>
      <c r="L602" s="150">
        <v>0.22634271099744252</v>
      </c>
      <c r="M602" s="150">
        <v>-0.20083333333333331</v>
      </c>
    </row>
    <row r="603" spans="2:14" ht="6" customHeight="1" x14ac:dyDescent="0.25"/>
    <row r="604" spans="2:14" x14ac:dyDescent="0.25">
      <c r="B604" s="49" t="s">
        <v>331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3"/>
      <c r="E605" s="123"/>
      <c r="G605" s="123"/>
      <c r="I605" s="123"/>
      <c r="K605" s="123"/>
    </row>
    <row r="608" spans="2:14" ht="48.75" customHeight="1" thickBot="1" x14ac:dyDescent="0.3">
      <c r="B608" s="315" t="s">
        <v>357</v>
      </c>
      <c r="C608" s="315"/>
      <c r="D608" s="315"/>
      <c r="E608" s="315"/>
      <c r="F608" s="315"/>
      <c r="G608" s="315"/>
      <c r="H608" s="315"/>
      <c r="I608" s="315"/>
      <c r="J608" s="315"/>
      <c r="K608" s="315"/>
      <c r="L608" s="315"/>
      <c r="M608" s="315"/>
      <c r="N608" s="1" t="s">
        <v>219</v>
      </c>
    </row>
    <row r="609" spans="2:14" ht="10.5" customHeight="1" thickBot="1" x14ac:dyDescent="0.3">
      <c r="B609" s="137"/>
      <c r="C609" s="138"/>
      <c r="D609" s="137"/>
      <c r="E609" s="137"/>
      <c r="F609" s="137"/>
      <c r="G609" s="137"/>
      <c r="H609" s="137"/>
      <c r="I609" s="137"/>
      <c r="J609" s="137"/>
      <c r="K609" s="4"/>
      <c r="L609" s="4"/>
      <c r="N609" s="1" t="s">
        <v>220</v>
      </c>
    </row>
    <row r="610" spans="2:14" ht="22.5" thickTop="1" thickBot="1" x14ac:dyDescent="0.3">
      <c r="B610" s="153" t="str">
        <f>C610</f>
        <v>República Checa</v>
      </c>
      <c r="C610" s="327" t="s">
        <v>247</v>
      </c>
      <c r="D610" s="328"/>
      <c r="E610" s="328"/>
      <c r="F610" s="328"/>
      <c r="G610" s="328"/>
      <c r="H610" s="328"/>
      <c r="I610" s="328"/>
      <c r="J610" s="328"/>
      <c r="K610" s="328"/>
      <c r="L610" s="328"/>
      <c r="M610" s="329"/>
    </row>
    <row r="611" spans="2:14" ht="22.5" thickTop="1" thickBot="1" x14ac:dyDescent="0.3">
      <c r="B611" s="13"/>
      <c r="C611" s="334">
        <f>2019</f>
        <v>2019</v>
      </c>
      <c r="D611" s="333"/>
      <c r="E611" s="330">
        <v>2020</v>
      </c>
      <c r="F611" s="333"/>
      <c r="G611" s="330">
        <v>2021</v>
      </c>
      <c r="H611" s="333"/>
      <c r="I611" s="330">
        <v>2022</v>
      </c>
      <c r="J611" s="333"/>
      <c r="K611" s="330">
        <v>2023</v>
      </c>
      <c r="L611" s="331"/>
      <c r="M611" s="332"/>
    </row>
    <row r="612" spans="2:14" ht="16.5" thickTop="1" thickBot="1" x14ac:dyDescent="0.3">
      <c r="B612" s="16"/>
      <c r="C612" s="141" t="s">
        <v>141</v>
      </c>
      <c r="D612" s="142" t="str">
        <f>CONCATENATE("var ",RIGHT(2019,2),"/",RIGHT(2018,2))</f>
        <v>var 19/18</v>
      </c>
      <c r="E612" s="143" t="s">
        <v>141</v>
      </c>
      <c r="F612" s="142" t="str">
        <f>CONCATENATE("var ",RIGHT(E611,2),"/",RIGHT(E611-1,2))</f>
        <v>var 20/19</v>
      </c>
      <c r="G612" s="143" t="s">
        <v>141</v>
      </c>
      <c r="H612" s="142" t="str">
        <f>CONCATENATE("var ",RIGHT(G611,2),"/",RIGHT(G611-1,2))</f>
        <v>var 21/20</v>
      </c>
      <c r="I612" s="143" t="s">
        <v>141</v>
      </c>
      <c r="J612" s="142" t="str">
        <f>CONCATENATE("var ",RIGHT(I611,2),"/",RIGHT(I611-1,2))</f>
        <v>var 22/21</v>
      </c>
      <c r="K612" s="143" t="s">
        <v>141</v>
      </c>
      <c r="L612" s="142" t="str">
        <f>CONCATENATE("var ",RIGHT(K611,2),"/",RIGHT(K611-1,2))</f>
        <v>var 23/22</v>
      </c>
      <c r="M612" s="142" t="str">
        <f>CONCATENATE("var ",RIGHT(K611,2),"/",RIGHT(2019,2))</f>
        <v>var 23/19</v>
      </c>
    </row>
    <row r="613" spans="2:14" x14ac:dyDescent="0.25">
      <c r="B613" s="145" t="s">
        <v>145</v>
      </c>
      <c r="C613" s="146">
        <v>623</v>
      </c>
      <c r="D613" s="147">
        <v>0.8486646884272997</v>
      </c>
      <c r="E613" s="146">
        <v>458</v>
      </c>
      <c r="F613" s="147">
        <f t="shared" ref="F613:J625" si="77">IFERROR(E613/C613-1,"-")</f>
        <v>-0.2648475120385233</v>
      </c>
      <c r="G613" s="146">
        <v>187</v>
      </c>
      <c r="H613" s="147">
        <f t="shared" si="77"/>
        <v>-0.59170305676855894</v>
      </c>
      <c r="I613" s="146">
        <v>748</v>
      </c>
      <c r="J613" s="147">
        <f t="shared" si="77"/>
        <v>3</v>
      </c>
      <c r="K613" s="146">
        <v>794</v>
      </c>
      <c r="L613" s="147">
        <f t="shared" ref="L613:L621" si="78">IFERROR(K613/I613-1,"-")</f>
        <v>6.149732620320858E-2</v>
      </c>
      <c r="M613" s="147">
        <f>K613/C613-1</f>
        <v>0.27447833065810601</v>
      </c>
    </row>
    <row r="614" spans="2:14" x14ac:dyDescent="0.25">
      <c r="B614" s="145" t="s">
        <v>147</v>
      </c>
      <c r="C614" s="146">
        <v>502</v>
      </c>
      <c r="D614" s="147">
        <v>0.35675675675675667</v>
      </c>
      <c r="E614" s="146">
        <v>456</v>
      </c>
      <c r="F614" s="147">
        <f t="shared" si="77"/>
        <v>-9.1633466135458197E-2</v>
      </c>
      <c r="G614" s="146">
        <v>259</v>
      </c>
      <c r="H614" s="147">
        <f t="shared" si="77"/>
        <v>-0.43201754385964908</v>
      </c>
      <c r="I614" s="146">
        <v>1175</v>
      </c>
      <c r="J614" s="147">
        <f t="shared" si="77"/>
        <v>3.5366795366795367</v>
      </c>
      <c r="K614" s="146">
        <v>829</v>
      </c>
      <c r="L614" s="147">
        <f t="shared" si="78"/>
        <v>-0.294468085106383</v>
      </c>
      <c r="M614" s="147">
        <f>IFERROR(K614/C614-1,"-")</f>
        <v>0.65139442231075706</v>
      </c>
    </row>
    <row r="615" spans="2:14" x14ac:dyDescent="0.25">
      <c r="B615" s="145" t="s">
        <v>149</v>
      </c>
      <c r="C615" s="146">
        <v>512</v>
      </c>
      <c r="D615" s="147">
        <v>0.19906323185011709</v>
      </c>
      <c r="E615" s="146">
        <v>149</v>
      </c>
      <c r="F615" s="147">
        <f t="shared" si="77"/>
        <v>-0.708984375</v>
      </c>
      <c r="G615" s="146">
        <v>514</v>
      </c>
      <c r="H615" s="147">
        <f t="shared" si="77"/>
        <v>2.4496644295302015</v>
      </c>
      <c r="I615" s="146">
        <v>1275</v>
      </c>
      <c r="J615" s="147">
        <f t="shared" si="77"/>
        <v>1.4805447470817121</v>
      </c>
      <c r="K615" s="146">
        <v>991</v>
      </c>
      <c r="L615" s="147">
        <f t="shared" si="78"/>
        <v>-0.22274509803921572</v>
      </c>
      <c r="M615" s="147">
        <f t="shared" ref="M615:M623" si="79">IFERROR(K615/C615-1,"-")</f>
        <v>0.935546875</v>
      </c>
    </row>
    <row r="616" spans="2:14" x14ac:dyDescent="0.25">
      <c r="B616" s="145" t="s">
        <v>151</v>
      </c>
      <c r="C616" s="146">
        <v>638</v>
      </c>
      <c r="D616" s="147">
        <v>0.48027842227378192</v>
      </c>
      <c r="E616" s="146">
        <v>0</v>
      </c>
      <c r="F616" s="147">
        <f t="shared" si="77"/>
        <v>-1</v>
      </c>
      <c r="G616" s="146">
        <v>615</v>
      </c>
      <c r="H616" s="147" t="str">
        <f t="shared" si="77"/>
        <v>-</v>
      </c>
      <c r="I616" s="146">
        <v>793</v>
      </c>
      <c r="J616" s="147">
        <f t="shared" si="77"/>
        <v>0.2894308943089432</v>
      </c>
      <c r="K616" s="146">
        <v>1556</v>
      </c>
      <c r="L616" s="147">
        <f t="shared" si="78"/>
        <v>0.96216897856242123</v>
      </c>
      <c r="M616" s="147">
        <f t="shared" si="79"/>
        <v>1.438871473354232</v>
      </c>
    </row>
    <row r="617" spans="2:14" x14ac:dyDescent="0.25">
      <c r="B617" s="145" t="s">
        <v>153</v>
      </c>
      <c r="C617" s="146">
        <v>452</v>
      </c>
      <c r="D617" s="147">
        <v>-0.40682414698162728</v>
      </c>
      <c r="E617" s="146">
        <v>0</v>
      </c>
      <c r="F617" s="147">
        <f t="shared" si="77"/>
        <v>-1</v>
      </c>
      <c r="G617" s="146">
        <v>841</v>
      </c>
      <c r="H617" s="147" t="str">
        <f t="shared" si="77"/>
        <v>-</v>
      </c>
      <c r="I617" s="146">
        <v>1260</v>
      </c>
      <c r="J617" s="147">
        <f t="shared" si="77"/>
        <v>0.49821640903686082</v>
      </c>
      <c r="K617" s="146">
        <v>1568</v>
      </c>
      <c r="L617" s="147">
        <f t="shared" si="78"/>
        <v>0.24444444444444446</v>
      </c>
      <c r="M617" s="147">
        <f t="shared" si="79"/>
        <v>2.4690265486725664</v>
      </c>
    </row>
    <row r="618" spans="2:14" x14ac:dyDescent="0.25">
      <c r="B618" s="145" t="s">
        <v>155</v>
      </c>
      <c r="C618" s="146">
        <v>474</v>
      </c>
      <c r="D618" s="147">
        <v>-0.57297297297297289</v>
      </c>
      <c r="E618" s="146">
        <v>0</v>
      </c>
      <c r="F618" s="147">
        <f t="shared" si="77"/>
        <v>-1</v>
      </c>
      <c r="G618" s="146">
        <v>818</v>
      </c>
      <c r="H618" s="147" t="str">
        <f t="shared" si="77"/>
        <v>-</v>
      </c>
      <c r="I618" s="146">
        <v>1044</v>
      </c>
      <c r="J618" s="147">
        <f t="shared" si="77"/>
        <v>0.27628361858190709</v>
      </c>
      <c r="K618" s="146">
        <v>1738</v>
      </c>
      <c r="L618" s="147">
        <f t="shared" si="78"/>
        <v>0.66475095785440619</v>
      </c>
      <c r="M618" s="147">
        <f t="shared" si="79"/>
        <v>2.6666666666666665</v>
      </c>
    </row>
    <row r="619" spans="2:14" x14ac:dyDescent="0.25">
      <c r="B619" s="145" t="s">
        <v>157</v>
      </c>
      <c r="C619" s="146">
        <v>577</v>
      </c>
      <c r="D619" s="147">
        <v>-0.59565522074281718</v>
      </c>
      <c r="E619" s="146">
        <v>76</v>
      </c>
      <c r="F619" s="147">
        <f t="shared" si="77"/>
        <v>-0.8682842287694974</v>
      </c>
      <c r="G619" s="146">
        <v>1100</v>
      </c>
      <c r="H619" s="147">
        <f t="shared" si="77"/>
        <v>13.473684210526315</v>
      </c>
      <c r="I619" s="146">
        <v>1898</v>
      </c>
      <c r="J619" s="147">
        <f t="shared" si="77"/>
        <v>0.72545454545454535</v>
      </c>
      <c r="K619" s="146">
        <v>2279</v>
      </c>
      <c r="L619" s="147">
        <f t="shared" si="78"/>
        <v>0.20073761854583783</v>
      </c>
      <c r="M619" s="147">
        <f t="shared" si="79"/>
        <v>2.949740034662045</v>
      </c>
    </row>
    <row r="620" spans="2:14" x14ac:dyDescent="0.25">
      <c r="B620" s="145" t="s">
        <v>159</v>
      </c>
      <c r="C620" s="146">
        <v>531</v>
      </c>
      <c r="D620" s="147">
        <v>-0.61880832735104097</v>
      </c>
      <c r="E620" s="146">
        <v>437</v>
      </c>
      <c r="F620" s="147">
        <f t="shared" si="77"/>
        <v>-0.17702448210922783</v>
      </c>
      <c r="G620" s="146">
        <v>852</v>
      </c>
      <c r="H620" s="147">
        <f t="shared" si="77"/>
        <v>0.94965675057208232</v>
      </c>
      <c r="I620" s="146">
        <v>1314</v>
      </c>
      <c r="J620" s="147">
        <f t="shared" si="77"/>
        <v>0.54225352112676051</v>
      </c>
      <c r="K620" s="146">
        <v>1708</v>
      </c>
      <c r="L620" s="147">
        <f t="shared" si="78"/>
        <v>0.29984779299847797</v>
      </c>
      <c r="M620" s="147">
        <f t="shared" si="79"/>
        <v>2.2165725047080977</v>
      </c>
    </row>
    <row r="621" spans="2:14" x14ac:dyDescent="0.25">
      <c r="B621" s="145" t="s">
        <v>161</v>
      </c>
      <c r="C621" s="146">
        <v>649</v>
      </c>
      <c r="D621" s="147">
        <v>-0.49650892164468585</v>
      </c>
      <c r="E621" s="146">
        <v>139</v>
      </c>
      <c r="F621" s="147">
        <f t="shared" si="77"/>
        <v>-0.78582434514637911</v>
      </c>
      <c r="G621" s="146">
        <v>884</v>
      </c>
      <c r="H621" s="147">
        <f t="shared" si="77"/>
        <v>5.3597122302158278</v>
      </c>
      <c r="I621" s="146">
        <v>1434</v>
      </c>
      <c r="J621" s="147">
        <f t="shared" si="77"/>
        <v>0.62217194570135748</v>
      </c>
      <c r="K621" s="146">
        <v>1611</v>
      </c>
      <c r="L621" s="147">
        <f t="shared" si="78"/>
        <v>0.12343096234309625</v>
      </c>
      <c r="M621" s="147">
        <f t="shared" si="79"/>
        <v>1.4822804314329736</v>
      </c>
    </row>
    <row r="622" spans="2:14" x14ac:dyDescent="0.25">
      <c r="B622" s="145" t="s">
        <v>163</v>
      </c>
      <c r="C622" s="146">
        <v>888</v>
      </c>
      <c r="D622" s="147">
        <v>-0.1574952561669829</v>
      </c>
      <c r="E622" s="146">
        <v>91</v>
      </c>
      <c r="F622" s="147">
        <f t="shared" si="77"/>
        <v>-0.89752252252252251</v>
      </c>
      <c r="G622" s="146">
        <v>957</v>
      </c>
      <c r="H622" s="147">
        <f t="shared" si="77"/>
        <v>9.5164835164835164</v>
      </c>
      <c r="I622" s="146">
        <v>1499</v>
      </c>
      <c r="J622" s="147">
        <f t="shared" si="77"/>
        <v>0.56635318704284221</v>
      </c>
      <c r="K622" s="146">
        <v>1670</v>
      </c>
      <c r="L622" s="147">
        <f>IFERROR(K622/I622-1,"-")</f>
        <v>0.114076050700467</v>
      </c>
      <c r="M622" s="147">
        <f t="shared" si="79"/>
        <v>0.88063063063063063</v>
      </c>
    </row>
    <row r="623" spans="2:14" x14ac:dyDescent="0.25">
      <c r="B623" s="145" t="s">
        <v>165</v>
      </c>
      <c r="C623" s="146">
        <v>460</v>
      </c>
      <c r="D623" s="147">
        <v>-0.18439716312056742</v>
      </c>
      <c r="E623" s="146">
        <v>70</v>
      </c>
      <c r="F623" s="147">
        <f t="shared" si="77"/>
        <v>-0.84782608695652173</v>
      </c>
      <c r="G623" s="146">
        <v>751</v>
      </c>
      <c r="H623" s="147">
        <f t="shared" si="77"/>
        <v>9.7285714285714278</v>
      </c>
      <c r="I623" s="146">
        <v>774</v>
      </c>
      <c r="J623" s="147">
        <f t="shared" si="77"/>
        <v>3.0625832223701632E-2</v>
      </c>
      <c r="K623" s="146">
        <v>962</v>
      </c>
      <c r="L623" s="147">
        <f>IFERROR(K623/I623-1,"-")</f>
        <v>0.24289405684754528</v>
      </c>
      <c r="M623" s="147">
        <f t="shared" si="79"/>
        <v>1.0913043478260871</v>
      </c>
    </row>
    <row r="624" spans="2:14" x14ac:dyDescent="0.25">
      <c r="B624" s="145" t="s">
        <v>167</v>
      </c>
      <c r="C624" s="146">
        <v>464</v>
      </c>
      <c r="D624" s="147">
        <v>-9.9029126213592278E-2</v>
      </c>
      <c r="E624" s="146">
        <v>156</v>
      </c>
      <c r="F624" s="147">
        <f t="shared" si="77"/>
        <v>-0.6637931034482758</v>
      </c>
      <c r="G624" s="146">
        <v>1034</v>
      </c>
      <c r="H624" s="147">
        <f t="shared" si="77"/>
        <v>5.6282051282051286</v>
      </c>
      <c r="I624" s="146">
        <v>909</v>
      </c>
      <c r="J624" s="147">
        <f t="shared" si="77"/>
        <v>-0.120889748549323</v>
      </c>
      <c r="K624" s="146"/>
      <c r="L624" s="147"/>
      <c r="M624" s="147"/>
    </row>
    <row r="625" spans="2:14" ht="15.75" x14ac:dyDescent="0.25">
      <c r="B625" s="148" t="s">
        <v>127</v>
      </c>
      <c r="C625" s="149">
        <v>6770</v>
      </c>
      <c r="D625" s="150">
        <v>-0.30054757722905256</v>
      </c>
      <c r="E625" s="149">
        <v>2032</v>
      </c>
      <c r="F625" s="150">
        <f t="shared" si="77"/>
        <v>-0.6998522895125554</v>
      </c>
      <c r="G625" s="149">
        <v>8812</v>
      </c>
      <c r="H625" s="150">
        <f t="shared" si="77"/>
        <v>3.3366141732283463</v>
      </c>
      <c r="I625" s="149">
        <v>14123</v>
      </c>
      <c r="J625" s="150">
        <f t="shared" si="77"/>
        <v>0.60270086246028143</v>
      </c>
      <c r="K625" s="149">
        <v>15706</v>
      </c>
      <c r="L625" s="150">
        <v>0.1885878613591645</v>
      </c>
      <c r="M625" s="150">
        <v>1.4906438312718047</v>
      </c>
    </row>
    <row r="626" spans="2:14" ht="6" customHeight="1" x14ac:dyDescent="0.25"/>
    <row r="627" spans="2:14" x14ac:dyDescent="0.25">
      <c r="B627" s="49" t="s">
        <v>331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3"/>
      <c r="E628" s="123"/>
      <c r="G628" s="123"/>
      <c r="I628" s="123"/>
      <c r="K628" s="123"/>
    </row>
    <row r="630" spans="2:14" ht="48.75" customHeight="1" thickBot="1" x14ac:dyDescent="0.3">
      <c r="B630" s="315" t="s">
        <v>358</v>
      </c>
      <c r="C630" s="315"/>
      <c r="D630" s="315"/>
      <c r="E630" s="315"/>
      <c r="F630" s="315"/>
      <c r="G630" s="315"/>
      <c r="H630" s="315"/>
      <c r="I630" s="315"/>
      <c r="J630" s="315"/>
      <c r="K630" s="315"/>
      <c r="L630" s="315"/>
      <c r="M630" s="315"/>
      <c r="N630" s="1" t="s">
        <v>219</v>
      </c>
    </row>
    <row r="631" spans="2:14" ht="10.5" customHeight="1" thickBot="1" x14ac:dyDescent="0.3">
      <c r="B631" s="137"/>
      <c r="C631" s="138"/>
      <c r="D631" s="137"/>
      <c r="E631" s="137"/>
      <c r="F631" s="137"/>
      <c r="G631" s="137"/>
      <c r="H631" s="137"/>
      <c r="I631" s="137"/>
      <c r="J631" s="137"/>
      <c r="K631" s="4"/>
      <c r="L631" s="4"/>
      <c r="N631" s="1" t="s">
        <v>220</v>
      </c>
    </row>
    <row r="632" spans="2:14" ht="22.5" thickTop="1" thickBot="1" x14ac:dyDescent="0.3">
      <c r="B632" s="153" t="s">
        <v>249</v>
      </c>
      <c r="C632" s="327" t="s">
        <v>250</v>
      </c>
      <c r="D632" s="328"/>
      <c r="E632" s="328"/>
      <c r="F632" s="328"/>
      <c r="G632" s="328"/>
      <c r="H632" s="328"/>
      <c r="I632" s="328"/>
      <c r="J632" s="328"/>
      <c r="K632" s="328"/>
      <c r="L632" s="328"/>
      <c r="M632" s="329"/>
    </row>
    <row r="633" spans="2:14" ht="22.5" thickTop="1" thickBot="1" x14ac:dyDescent="0.3">
      <c r="B633" s="13"/>
      <c r="C633" s="334">
        <f>2019</f>
        <v>2019</v>
      </c>
      <c r="D633" s="333"/>
      <c r="E633" s="330">
        <v>2020</v>
      </c>
      <c r="F633" s="333"/>
      <c r="G633" s="330">
        <v>2021</v>
      </c>
      <c r="H633" s="333"/>
      <c r="I633" s="330">
        <v>2022</v>
      </c>
      <c r="J633" s="333"/>
      <c r="K633" s="330">
        <v>2023</v>
      </c>
      <c r="L633" s="331"/>
      <c r="M633" s="332"/>
    </row>
    <row r="634" spans="2:14" ht="16.5" thickTop="1" thickBot="1" x14ac:dyDescent="0.3">
      <c r="B634" s="16"/>
      <c r="C634" s="141" t="s">
        <v>141</v>
      </c>
      <c r="D634" s="142" t="str">
        <f>CONCATENATE("var ",RIGHT(2019,2),"/",RIGHT(2018,2))</f>
        <v>var 19/18</v>
      </c>
      <c r="E634" s="143" t="s">
        <v>141</v>
      </c>
      <c r="F634" s="142" t="str">
        <f>CONCATENATE("var ",RIGHT(E633,2),"/",RIGHT(E633-1,2))</f>
        <v>var 20/19</v>
      </c>
      <c r="G634" s="143" t="s">
        <v>141</v>
      </c>
      <c r="H634" s="142" t="str">
        <f>CONCATENATE("var ",RIGHT(G633,2),"/",RIGHT(G633-1,2))</f>
        <v>var 21/20</v>
      </c>
      <c r="I634" s="143" t="s">
        <v>141</v>
      </c>
      <c r="J634" s="142" t="str">
        <f>CONCATENATE("var ",RIGHT(I633,2),"/",RIGHT(I633-1,2))</f>
        <v>var 22/21</v>
      </c>
      <c r="K634" s="143" t="s">
        <v>141</v>
      </c>
      <c r="L634" s="142" t="str">
        <f>CONCATENATE("var ",RIGHT(K633,2),"/",RIGHT(K633-1,2))</f>
        <v>var 23/22</v>
      </c>
      <c r="M634" s="142" t="str">
        <f>CONCATENATE("var ",RIGHT(K633,2),"/",RIGHT(2019,2))</f>
        <v>var 23/19</v>
      </c>
    </row>
    <row r="635" spans="2:14" x14ac:dyDescent="0.25">
      <c r="B635" s="145" t="s">
        <v>145</v>
      </c>
      <c r="C635" s="146">
        <v>72</v>
      </c>
      <c r="D635" s="147">
        <v>-0.19999999999999996</v>
      </c>
      <c r="E635" s="146">
        <v>113</v>
      </c>
      <c r="F635" s="147">
        <f t="shared" ref="F635:J647" si="80">IFERROR(E635/C635-1,"-")</f>
        <v>0.56944444444444442</v>
      </c>
      <c r="G635" s="146">
        <v>26</v>
      </c>
      <c r="H635" s="147">
        <f t="shared" si="80"/>
        <v>-0.76991150442477874</v>
      </c>
      <c r="I635" s="146">
        <v>218</v>
      </c>
      <c r="J635" s="147">
        <f t="shared" si="80"/>
        <v>7.384615384615385</v>
      </c>
      <c r="K635" s="146">
        <v>299</v>
      </c>
      <c r="L635" s="147">
        <f t="shared" ref="L635:L643" si="81">IFERROR(K635/I635-1,"-")</f>
        <v>0.37155963302752304</v>
      </c>
      <c r="M635" s="147">
        <f>K635/C635-1</f>
        <v>3.1527777777777777</v>
      </c>
    </row>
    <row r="636" spans="2:14" x14ac:dyDescent="0.25">
      <c r="B636" s="145" t="s">
        <v>147</v>
      </c>
      <c r="C636" s="146">
        <v>81</v>
      </c>
      <c r="D636" s="147">
        <v>-5.8139534883720922E-2</v>
      </c>
      <c r="E636" s="146">
        <v>134</v>
      </c>
      <c r="F636" s="147">
        <f t="shared" si="80"/>
        <v>0.65432098765432101</v>
      </c>
      <c r="G636" s="146">
        <v>10</v>
      </c>
      <c r="H636" s="147">
        <f t="shared" si="80"/>
        <v>-0.92537313432835822</v>
      </c>
      <c r="I636" s="146">
        <v>313</v>
      </c>
      <c r="J636" s="147">
        <f t="shared" si="80"/>
        <v>30.3</v>
      </c>
      <c r="K636" s="146">
        <v>334</v>
      </c>
      <c r="L636" s="147">
        <f t="shared" si="81"/>
        <v>6.7092651757188593E-2</v>
      </c>
      <c r="M636" s="147">
        <f>IFERROR(K636/C636-1,"-")</f>
        <v>3.1234567901234565</v>
      </c>
    </row>
    <row r="637" spans="2:14" x14ac:dyDescent="0.25">
      <c r="B637" s="145" t="s">
        <v>149</v>
      </c>
      <c r="C637" s="146">
        <v>120</v>
      </c>
      <c r="D637" s="147">
        <v>-0.14893617021276595</v>
      </c>
      <c r="E637" s="146">
        <v>87</v>
      </c>
      <c r="F637" s="147">
        <f t="shared" si="80"/>
        <v>-0.27500000000000002</v>
      </c>
      <c r="G637" s="146">
        <v>47</v>
      </c>
      <c r="H637" s="147">
        <f t="shared" si="80"/>
        <v>-0.45977011494252873</v>
      </c>
      <c r="I637" s="146">
        <v>284</v>
      </c>
      <c r="J637" s="147">
        <f t="shared" si="80"/>
        <v>5.042553191489362</v>
      </c>
      <c r="K637" s="146">
        <v>335</v>
      </c>
      <c r="L637" s="147">
        <f t="shared" si="81"/>
        <v>0.17957746478873249</v>
      </c>
      <c r="M637" s="147">
        <f t="shared" ref="M637:M645" si="82">IFERROR(K637/C637-1,"-")</f>
        <v>1.7916666666666665</v>
      </c>
    </row>
    <row r="638" spans="2:14" x14ac:dyDescent="0.25">
      <c r="B638" s="145" t="s">
        <v>151</v>
      </c>
      <c r="C638" s="146">
        <v>118</v>
      </c>
      <c r="D638" s="147">
        <v>0.73529411764705888</v>
      </c>
      <c r="E638" s="146">
        <v>0</v>
      </c>
      <c r="F638" s="147">
        <f t="shared" si="80"/>
        <v>-1</v>
      </c>
      <c r="G638" s="146">
        <v>50</v>
      </c>
      <c r="H638" s="147" t="str">
        <f t="shared" si="80"/>
        <v>-</v>
      </c>
      <c r="I638" s="146">
        <v>374</v>
      </c>
      <c r="J638" s="147">
        <f t="shared" si="80"/>
        <v>6.48</v>
      </c>
      <c r="K638" s="146">
        <v>419</v>
      </c>
      <c r="L638" s="147">
        <f t="shared" si="81"/>
        <v>0.1203208556149733</v>
      </c>
      <c r="M638" s="147">
        <f t="shared" si="82"/>
        <v>2.5508474576271185</v>
      </c>
    </row>
    <row r="639" spans="2:14" x14ac:dyDescent="0.25">
      <c r="B639" s="145" t="s">
        <v>153</v>
      </c>
      <c r="C639" s="146">
        <v>90</v>
      </c>
      <c r="D639" s="147">
        <v>-0.57943925233644866</v>
      </c>
      <c r="E639" s="146">
        <v>2</v>
      </c>
      <c r="F639" s="147">
        <f t="shared" si="80"/>
        <v>-0.97777777777777775</v>
      </c>
      <c r="G639" s="146">
        <v>83</v>
      </c>
      <c r="H639" s="147">
        <f t="shared" si="80"/>
        <v>40.5</v>
      </c>
      <c r="I639" s="146">
        <v>376</v>
      </c>
      <c r="J639" s="147">
        <f t="shared" si="80"/>
        <v>3.5301204819277112</v>
      </c>
      <c r="K639" s="146">
        <v>520</v>
      </c>
      <c r="L639" s="147">
        <f t="shared" si="81"/>
        <v>0.38297872340425543</v>
      </c>
      <c r="M639" s="147">
        <f t="shared" si="82"/>
        <v>4.7777777777777777</v>
      </c>
    </row>
    <row r="640" spans="2:14" x14ac:dyDescent="0.25">
      <c r="B640" s="145" t="s">
        <v>155</v>
      </c>
      <c r="C640" s="146">
        <v>183</v>
      </c>
      <c r="D640" s="147">
        <v>0.47580645161290325</v>
      </c>
      <c r="E640" s="146">
        <v>3</v>
      </c>
      <c r="F640" s="147">
        <f t="shared" si="80"/>
        <v>-0.98360655737704916</v>
      </c>
      <c r="G640" s="146">
        <v>137</v>
      </c>
      <c r="H640" s="147">
        <f t="shared" si="80"/>
        <v>44.666666666666664</v>
      </c>
      <c r="I640" s="146">
        <v>447</v>
      </c>
      <c r="J640" s="147">
        <f t="shared" si="80"/>
        <v>2.2627737226277373</v>
      </c>
      <c r="K640" s="146">
        <v>565</v>
      </c>
      <c r="L640" s="147">
        <f t="shared" si="81"/>
        <v>0.26398210290827739</v>
      </c>
      <c r="M640" s="147">
        <f t="shared" si="82"/>
        <v>2.0874316939890711</v>
      </c>
    </row>
    <row r="641" spans="2:14" x14ac:dyDescent="0.25">
      <c r="B641" s="145" t="s">
        <v>157</v>
      </c>
      <c r="C641" s="146">
        <v>113</v>
      </c>
      <c r="D641" s="147">
        <v>-0.80617495711835341</v>
      </c>
      <c r="E641" s="146">
        <v>107</v>
      </c>
      <c r="F641" s="147">
        <f t="shared" si="80"/>
        <v>-5.3097345132743334E-2</v>
      </c>
      <c r="G641" s="146">
        <v>182</v>
      </c>
      <c r="H641" s="147">
        <f t="shared" si="80"/>
        <v>0.7009345794392523</v>
      </c>
      <c r="I641" s="146">
        <v>459</v>
      </c>
      <c r="J641" s="147">
        <f t="shared" si="80"/>
        <v>1.5219780219780219</v>
      </c>
      <c r="K641" s="146">
        <v>488</v>
      </c>
      <c r="L641" s="147">
        <f t="shared" si="81"/>
        <v>6.3180827886710311E-2</v>
      </c>
      <c r="M641" s="147">
        <f t="shared" si="82"/>
        <v>3.3185840707964598</v>
      </c>
    </row>
    <row r="642" spans="2:14" x14ac:dyDescent="0.25">
      <c r="B642" s="145" t="s">
        <v>159</v>
      </c>
      <c r="C642" s="146">
        <v>135</v>
      </c>
      <c r="D642" s="147">
        <v>-9.3959731543624136E-2</v>
      </c>
      <c r="E642" s="146">
        <v>160</v>
      </c>
      <c r="F642" s="147">
        <f t="shared" si="80"/>
        <v>0.18518518518518512</v>
      </c>
      <c r="G642" s="146">
        <v>186</v>
      </c>
      <c r="H642" s="147">
        <f t="shared" si="80"/>
        <v>0.16250000000000009</v>
      </c>
      <c r="I642" s="146">
        <v>534</v>
      </c>
      <c r="J642" s="147">
        <f t="shared" si="80"/>
        <v>1.870967741935484</v>
      </c>
      <c r="K642" s="146">
        <v>455</v>
      </c>
      <c r="L642" s="147">
        <f t="shared" si="81"/>
        <v>-0.14794007490636707</v>
      </c>
      <c r="M642" s="147">
        <f t="shared" si="82"/>
        <v>2.3703703703703702</v>
      </c>
    </row>
    <row r="643" spans="2:14" x14ac:dyDescent="0.25">
      <c r="B643" s="145" t="s">
        <v>161</v>
      </c>
      <c r="C643" s="146">
        <v>146</v>
      </c>
      <c r="D643" s="147">
        <v>-0.25128205128205128</v>
      </c>
      <c r="E643" s="146">
        <v>64</v>
      </c>
      <c r="F643" s="147">
        <f t="shared" si="80"/>
        <v>-0.56164383561643838</v>
      </c>
      <c r="G643" s="146">
        <v>184</v>
      </c>
      <c r="H643" s="147">
        <f t="shared" si="80"/>
        <v>1.875</v>
      </c>
      <c r="I643" s="146">
        <v>410</v>
      </c>
      <c r="J643" s="147">
        <f t="shared" si="80"/>
        <v>1.2282608695652173</v>
      </c>
      <c r="K643" s="146">
        <v>405</v>
      </c>
      <c r="L643" s="147">
        <f t="shared" si="81"/>
        <v>-1.2195121951219523E-2</v>
      </c>
      <c r="M643" s="147">
        <f t="shared" si="82"/>
        <v>1.7739726027397262</v>
      </c>
    </row>
    <row r="644" spans="2:14" x14ac:dyDescent="0.25">
      <c r="B644" s="145" t="s">
        <v>163</v>
      </c>
      <c r="C644" s="146">
        <v>123</v>
      </c>
      <c r="D644" s="147">
        <v>-0.21153846153846156</v>
      </c>
      <c r="E644" s="146">
        <v>49</v>
      </c>
      <c r="F644" s="147">
        <f t="shared" si="80"/>
        <v>-0.60162601626016254</v>
      </c>
      <c r="G644" s="146">
        <v>163</v>
      </c>
      <c r="H644" s="147">
        <f t="shared" si="80"/>
        <v>2.3265306122448979</v>
      </c>
      <c r="I644" s="146">
        <v>378</v>
      </c>
      <c r="J644" s="147">
        <f t="shared" si="80"/>
        <v>1.3190184049079754</v>
      </c>
      <c r="K644" s="146">
        <v>400</v>
      </c>
      <c r="L644" s="147">
        <f>IFERROR(K644/I644-1,"-")</f>
        <v>5.8201058201058142E-2</v>
      </c>
      <c r="M644" s="147">
        <f t="shared" si="82"/>
        <v>2.2520325203252032</v>
      </c>
    </row>
    <row r="645" spans="2:14" x14ac:dyDescent="0.25">
      <c r="B645" s="145" t="s">
        <v>165</v>
      </c>
      <c r="C645" s="146">
        <v>72</v>
      </c>
      <c r="D645" s="147">
        <v>-0.11111111111111116</v>
      </c>
      <c r="E645" s="146">
        <v>21</v>
      </c>
      <c r="F645" s="147">
        <f t="shared" si="80"/>
        <v>-0.70833333333333326</v>
      </c>
      <c r="G645" s="146">
        <v>168</v>
      </c>
      <c r="H645" s="147">
        <f t="shared" si="80"/>
        <v>7</v>
      </c>
      <c r="I645" s="146">
        <v>344</v>
      </c>
      <c r="J645" s="147">
        <f t="shared" si="80"/>
        <v>1.0476190476190474</v>
      </c>
      <c r="K645" s="146">
        <v>307</v>
      </c>
      <c r="L645" s="147">
        <f>IFERROR(K645/I645-1,"-")</f>
        <v>-0.10755813953488369</v>
      </c>
      <c r="M645" s="147">
        <f t="shared" si="82"/>
        <v>3.2638888888888893</v>
      </c>
    </row>
    <row r="646" spans="2:14" x14ac:dyDescent="0.25">
      <c r="B646" s="145" t="s">
        <v>167</v>
      </c>
      <c r="C646" s="146">
        <v>106</v>
      </c>
      <c r="D646" s="147">
        <v>0.65625</v>
      </c>
      <c r="E646" s="146">
        <v>31</v>
      </c>
      <c r="F646" s="147">
        <f t="shared" si="80"/>
        <v>-0.70754716981132071</v>
      </c>
      <c r="G646" s="146">
        <v>237</v>
      </c>
      <c r="H646" s="147">
        <f t="shared" si="80"/>
        <v>6.645161290322581</v>
      </c>
      <c r="I646" s="146">
        <v>428</v>
      </c>
      <c r="J646" s="147">
        <f t="shared" si="80"/>
        <v>0.80590717299578052</v>
      </c>
      <c r="K646" s="146"/>
      <c r="L646" s="147"/>
      <c r="M646" s="147"/>
    </row>
    <row r="647" spans="2:14" ht="15.75" x14ac:dyDescent="0.25">
      <c r="B647" s="148" t="s">
        <v>127</v>
      </c>
      <c r="C647" s="149">
        <v>1359</v>
      </c>
      <c r="D647" s="150">
        <v>-0.30343413634033833</v>
      </c>
      <c r="E647" s="149">
        <v>771</v>
      </c>
      <c r="F647" s="150">
        <f t="shared" si="80"/>
        <v>-0.43267108167770418</v>
      </c>
      <c r="G647" s="149">
        <v>1473</v>
      </c>
      <c r="H647" s="150">
        <f t="shared" si="80"/>
        <v>0.91050583657587558</v>
      </c>
      <c r="I647" s="149">
        <v>4565</v>
      </c>
      <c r="J647" s="150">
        <f t="shared" si="80"/>
        <v>2.0991174473862864</v>
      </c>
      <c r="K647" s="149">
        <v>4527</v>
      </c>
      <c r="L647" s="150">
        <v>9.427121102248015E-2</v>
      </c>
      <c r="M647" s="150">
        <v>2.61292897047087</v>
      </c>
    </row>
    <row r="648" spans="2:14" ht="6" customHeight="1" x14ac:dyDescent="0.25"/>
    <row r="649" spans="2:14" x14ac:dyDescent="0.25">
      <c r="B649" s="49" t="s">
        <v>331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3"/>
      <c r="E650" s="123"/>
      <c r="G650" s="123"/>
      <c r="I650" s="123"/>
      <c r="K650" s="123"/>
    </row>
    <row r="655" spans="2:14" ht="48.75" customHeight="1" thickBot="1" x14ac:dyDescent="0.3">
      <c r="B655" s="315" t="s">
        <v>359</v>
      </c>
      <c r="C655" s="315"/>
      <c r="D655" s="315"/>
      <c r="E655" s="315"/>
      <c r="F655" s="315"/>
      <c r="G655" s="315"/>
      <c r="H655" s="315"/>
      <c r="I655" s="315"/>
      <c r="J655" s="315"/>
      <c r="K655" s="315"/>
      <c r="L655" s="315"/>
      <c r="M655" s="315"/>
      <c r="N655" s="1" t="s">
        <v>219</v>
      </c>
    </row>
    <row r="656" spans="2:14" ht="10.5" customHeight="1" thickBot="1" x14ac:dyDescent="0.3">
      <c r="B656" s="137"/>
      <c r="C656" s="138"/>
      <c r="D656" s="137"/>
      <c r="E656" s="137"/>
      <c r="F656" s="137"/>
      <c r="G656" s="137"/>
      <c r="H656" s="137"/>
      <c r="I656" s="137"/>
      <c r="J656" s="137"/>
      <c r="K656" s="4"/>
      <c r="L656" s="4"/>
      <c r="N656" s="1" t="s">
        <v>220</v>
      </c>
    </row>
    <row r="657" spans="2:13" ht="22.5" thickTop="1" thickBot="1" x14ac:dyDescent="0.3">
      <c r="B657" s="153" t="str">
        <f>C657</f>
        <v>Estados Unidos de América</v>
      </c>
      <c r="C657" s="327" t="s">
        <v>252</v>
      </c>
      <c r="D657" s="328"/>
      <c r="E657" s="328"/>
      <c r="F657" s="328"/>
      <c r="G657" s="328"/>
      <c r="H657" s="328"/>
      <c r="I657" s="328"/>
      <c r="J657" s="328"/>
      <c r="K657" s="328"/>
      <c r="L657" s="328"/>
      <c r="M657" s="329"/>
    </row>
    <row r="658" spans="2:13" ht="22.5" thickTop="1" thickBot="1" x14ac:dyDescent="0.3">
      <c r="B658" s="13"/>
      <c r="C658" s="334">
        <f>2019</f>
        <v>2019</v>
      </c>
      <c r="D658" s="333"/>
      <c r="E658" s="330">
        <v>2020</v>
      </c>
      <c r="F658" s="333"/>
      <c r="G658" s="330">
        <v>2021</v>
      </c>
      <c r="H658" s="333"/>
      <c r="I658" s="330">
        <v>2022</v>
      </c>
      <c r="J658" s="333"/>
      <c r="K658" s="330">
        <v>2023</v>
      </c>
      <c r="L658" s="331"/>
      <c r="M658" s="332"/>
    </row>
    <row r="659" spans="2:13" ht="16.5" thickTop="1" thickBot="1" x14ac:dyDescent="0.3">
      <c r="B659" s="16"/>
      <c r="C659" s="141" t="s">
        <v>141</v>
      </c>
      <c r="D659" s="142" t="str">
        <f>CONCATENATE("var ",RIGHT(2019,2),"/",RIGHT(2018,2))</f>
        <v>var 19/18</v>
      </c>
      <c r="E659" s="143" t="s">
        <v>141</v>
      </c>
      <c r="F659" s="142" t="str">
        <f>CONCATENATE("var ",RIGHT(E658,2),"/",RIGHT(E658-1,2))</f>
        <v>var 20/19</v>
      </c>
      <c r="G659" s="143" t="s">
        <v>141</v>
      </c>
      <c r="H659" s="142" t="str">
        <f>CONCATENATE("var ",RIGHT(G658,2),"/",RIGHT(G658-1,2))</f>
        <v>var 21/20</v>
      </c>
      <c r="I659" s="143" t="s">
        <v>141</v>
      </c>
      <c r="J659" s="142" t="str">
        <f>CONCATENATE("var ",RIGHT(I658,2),"/",RIGHT(I658-1,2))</f>
        <v>var 22/21</v>
      </c>
      <c r="K659" s="143" t="s">
        <v>141</v>
      </c>
      <c r="L659" s="142" t="str">
        <f>CONCATENATE("var ",RIGHT(K658,2),"/",RIGHT(K658-1,2))</f>
        <v>var 23/22</v>
      </c>
      <c r="M659" s="142" t="str">
        <f>CONCATENATE("var ",RIGHT(K658,2),"/",RIGHT(2019,2))</f>
        <v>var 23/19</v>
      </c>
    </row>
    <row r="660" spans="2:13" x14ac:dyDescent="0.25">
      <c r="B660" s="145" t="s">
        <v>145</v>
      </c>
      <c r="C660" s="146">
        <v>240</v>
      </c>
      <c r="D660" s="147">
        <v>0.49068322981366452</v>
      </c>
      <c r="E660" s="146">
        <v>136</v>
      </c>
      <c r="F660" s="147">
        <f t="shared" ref="F660:J672" si="83">IFERROR(E660/C660-1,"-")</f>
        <v>-0.43333333333333335</v>
      </c>
      <c r="G660" s="146">
        <v>16</v>
      </c>
      <c r="H660" s="147">
        <f t="shared" si="83"/>
        <v>-0.88235294117647056</v>
      </c>
      <c r="I660" s="146">
        <v>112</v>
      </c>
      <c r="J660" s="147">
        <f t="shared" si="83"/>
        <v>6</v>
      </c>
      <c r="K660" s="146">
        <v>178</v>
      </c>
      <c r="L660" s="147">
        <f t="shared" ref="L660:L668" si="84">IFERROR(K660/I660-1,"-")</f>
        <v>0.58928571428571419</v>
      </c>
      <c r="M660" s="147">
        <f>K660/C660-1</f>
        <v>-0.2583333333333333</v>
      </c>
    </row>
    <row r="661" spans="2:13" x14ac:dyDescent="0.25">
      <c r="B661" s="145" t="s">
        <v>147</v>
      </c>
      <c r="C661" s="146">
        <v>212</v>
      </c>
      <c r="D661" s="147">
        <v>7.6142131979695327E-2</v>
      </c>
      <c r="E661" s="146">
        <v>190</v>
      </c>
      <c r="F661" s="147">
        <f t="shared" si="83"/>
        <v>-0.10377358490566035</v>
      </c>
      <c r="G661" s="146">
        <v>46</v>
      </c>
      <c r="H661" s="147">
        <f t="shared" si="83"/>
        <v>-0.75789473684210529</v>
      </c>
      <c r="I661" s="146">
        <v>206</v>
      </c>
      <c r="J661" s="147">
        <f t="shared" si="83"/>
        <v>3.4782608695652177</v>
      </c>
      <c r="K661" s="146">
        <v>189</v>
      </c>
      <c r="L661" s="147">
        <f t="shared" si="84"/>
        <v>-8.2524271844660158E-2</v>
      </c>
      <c r="M661" s="147">
        <f>IFERROR(K661/C661-1,"-")</f>
        <v>-0.10849056603773588</v>
      </c>
    </row>
    <row r="662" spans="2:13" x14ac:dyDescent="0.25">
      <c r="B662" s="145" t="s">
        <v>149</v>
      </c>
      <c r="C662" s="146">
        <v>223</v>
      </c>
      <c r="D662" s="147">
        <v>-0.14885496183206104</v>
      </c>
      <c r="E662" s="146">
        <v>37</v>
      </c>
      <c r="F662" s="147">
        <f t="shared" si="83"/>
        <v>-0.8340807174887892</v>
      </c>
      <c r="G662" s="146">
        <v>40</v>
      </c>
      <c r="H662" s="147">
        <f t="shared" si="83"/>
        <v>8.1081081081081141E-2</v>
      </c>
      <c r="I662" s="146">
        <v>249</v>
      </c>
      <c r="J662" s="147">
        <f t="shared" si="83"/>
        <v>5.2249999999999996</v>
      </c>
      <c r="K662" s="146">
        <v>256</v>
      </c>
      <c r="L662" s="147">
        <f t="shared" si="84"/>
        <v>2.8112449799196693E-2</v>
      </c>
      <c r="M662" s="147">
        <f t="shared" ref="M662:M670" si="85">IFERROR(K662/C662-1,"-")</f>
        <v>0.14798206278026904</v>
      </c>
    </row>
    <row r="663" spans="2:13" x14ac:dyDescent="0.25">
      <c r="B663" s="145" t="s">
        <v>151</v>
      </c>
      <c r="C663" s="146">
        <v>186</v>
      </c>
      <c r="D663" s="147">
        <v>-5.3475935828877219E-3</v>
      </c>
      <c r="E663" s="146">
        <v>0</v>
      </c>
      <c r="F663" s="147">
        <f t="shared" si="83"/>
        <v>-1</v>
      </c>
      <c r="G663" s="146">
        <v>35</v>
      </c>
      <c r="H663" s="147" t="str">
        <f t="shared" si="83"/>
        <v>-</v>
      </c>
      <c r="I663" s="146">
        <v>151</v>
      </c>
      <c r="J663" s="147">
        <f t="shared" si="83"/>
        <v>3.3142857142857141</v>
      </c>
      <c r="K663" s="146">
        <v>227</v>
      </c>
      <c r="L663" s="147">
        <f t="shared" si="84"/>
        <v>0.5033112582781456</v>
      </c>
      <c r="M663" s="147">
        <f t="shared" si="85"/>
        <v>0.22043010752688175</v>
      </c>
    </row>
    <row r="664" spans="2:13" x14ac:dyDescent="0.25">
      <c r="B664" s="145" t="s">
        <v>153</v>
      </c>
      <c r="C664" s="146">
        <v>170</v>
      </c>
      <c r="D664" s="147">
        <v>-0.23076923076923073</v>
      </c>
      <c r="E664" s="146">
        <v>0</v>
      </c>
      <c r="F664" s="147">
        <f t="shared" si="83"/>
        <v>-1</v>
      </c>
      <c r="G664" s="146">
        <v>70</v>
      </c>
      <c r="H664" s="147" t="str">
        <f t="shared" si="83"/>
        <v>-</v>
      </c>
      <c r="I664" s="146">
        <v>175</v>
      </c>
      <c r="J664" s="147">
        <f t="shared" si="83"/>
        <v>1.5</v>
      </c>
      <c r="K664" s="146">
        <v>185</v>
      </c>
      <c r="L664" s="147">
        <f t="shared" si="84"/>
        <v>5.7142857142857162E-2</v>
      </c>
      <c r="M664" s="147">
        <f t="shared" si="85"/>
        <v>8.8235294117646967E-2</v>
      </c>
    </row>
    <row r="665" spans="2:13" x14ac:dyDescent="0.25">
      <c r="B665" s="145" t="s">
        <v>155</v>
      </c>
      <c r="C665" s="146">
        <v>164</v>
      </c>
      <c r="D665" s="147">
        <v>-0.14583333333333337</v>
      </c>
      <c r="E665" s="146">
        <v>0</v>
      </c>
      <c r="F665" s="147">
        <f t="shared" si="83"/>
        <v>-1</v>
      </c>
      <c r="G665" s="146">
        <v>59</v>
      </c>
      <c r="H665" s="147" t="str">
        <f t="shared" si="83"/>
        <v>-</v>
      </c>
      <c r="I665" s="146">
        <v>189</v>
      </c>
      <c r="J665" s="147">
        <f t="shared" si="83"/>
        <v>2.2033898305084745</v>
      </c>
      <c r="K665" s="146">
        <v>147</v>
      </c>
      <c r="L665" s="147">
        <f t="shared" si="84"/>
        <v>-0.22222222222222221</v>
      </c>
      <c r="M665" s="147">
        <f t="shared" si="85"/>
        <v>-0.10365853658536583</v>
      </c>
    </row>
    <row r="666" spans="2:13" x14ac:dyDescent="0.25">
      <c r="B666" s="145" t="s">
        <v>157</v>
      </c>
      <c r="C666" s="146">
        <v>159</v>
      </c>
      <c r="D666" s="147">
        <v>-0.30567685589519655</v>
      </c>
      <c r="E666" s="146">
        <v>51</v>
      </c>
      <c r="F666" s="147">
        <f t="shared" si="83"/>
        <v>-0.679245283018868</v>
      </c>
      <c r="G666" s="146">
        <v>113</v>
      </c>
      <c r="H666" s="147">
        <f t="shared" si="83"/>
        <v>1.215686274509804</v>
      </c>
      <c r="I666" s="146">
        <v>211</v>
      </c>
      <c r="J666" s="147">
        <f t="shared" si="83"/>
        <v>0.86725663716814161</v>
      </c>
      <c r="K666" s="146">
        <v>233</v>
      </c>
      <c r="L666" s="147">
        <f t="shared" si="84"/>
        <v>0.10426540284360186</v>
      </c>
      <c r="M666" s="147">
        <f t="shared" si="85"/>
        <v>0.46540880503144644</v>
      </c>
    </row>
    <row r="667" spans="2:13" x14ac:dyDescent="0.25">
      <c r="B667" s="145" t="s">
        <v>159</v>
      </c>
      <c r="C667" s="146">
        <v>175</v>
      </c>
      <c r="D667" s="147">
        <v>-0.11616161616161613</v>
      </c>
      <c r="E667" s="146">
        <v>73</v>
      </c>
      <c r="F667" s="147">
        <f t="shared" si="83"/>
        <v>-0.58285714285714285</v>
      </c>
      <c r="G667" s="146">
        <v>139</v>
      </c>
      <c r="H667" s="147">
        <f t="shared" si="83"/>
        <v>0.90410958904109595</v>
      </c>
      <c r="I667" s="146">
        <v>190</v>
      </c>
      <c r="J667" s="147">
        <f t="shared" si="83"/>
        <v>0.36690647482014382</v>
      </c>
      <c r="K667" s="146">
        <v>139</v>
      </c>
      <c r="L667" s="147">
        <f t="shared" si="84"/>
        <v>-0.26842105263157889</v>
      </c>
      <c r="M667" s="147">
        <f t="shared" si="85"/>
        <v>-0.20571428571428574</v>
      </c>
    </row>
    <row r="668" spans="2:13" x14ac:dyDescent="0.25">
      <c r="B668" s="145" t="s">
        <v>161</v>
      </c>
      <c r="C668" s="146">
        <v>164</v>
      </c>
      <c r="D668" s="147">
        <v>-5.7471264367816133E-2</v>
      </c>
      <c r="E668" s="146">
        <v>19</v>
      </c>
      <c r="F668" s="147">
        <f t="shared" si="83"/>
        <v>-0.88414634146341464</v>
      </c>
      <c r="G668" s="146">
        <v>103</v>
      </c>
      <c r="H668" s="147">
        <f t="shared" si="83"/>
        <v>4.4210526315789478</v>
      </c>
      <c r="I668" s="146">
        <v>135</v>
      </c>
      <c r="J668" s="147">
        <f t="shared" si="83"/>
        <v>0.31067961165048552</v>
      </c>
      <c r="K668" s="146">
        <v>122</v>
      </c>
      <c r="L668" s="147">
        <f t="shared" si="84"/>
        <v>-9.6296296296296324E-2</v>
      </c>
      <c r="M668" s="147">
        <f t="shared" si="85"/>
        <v>-0.25609756097560976</v>
      </c>
    </row>
    <row r="669" spans="2:13" x14ac:dyDescent="0.25">
      <c r="B669" s="145" t="s">
        <v>163</v>
      </c>
      <c r="C669" s="146">
        <v>194</v>
      </c>
      <c r="D669" s="147">
        <v>0.27631578947368429</v>
      </c>
      <c r="E669" s="146">
        <v>54</v>
      </c>
      <c r="F669" s="147">
        <f t="shared" si="83"/>
        <v>-0.72164948453608246</v>
      </c>
      <c r="G669" s="146">
        <v>171</v>
      </c>
      <c r="H669" s="147">
        <f t="shared" si="83"/>
        <v>2.1666666666666665</v>
      </c>
      <c r="I669" s="146">
        <v>172</v>
      </c>
      <c r="J669" s="147">
        <f t="shared" si="83"/>
        <v>5.8479532163742132E-3</v>
      </c>
      <c r="K669" s="146">
        <v>148</v>
      </c>
      <c r="L669" s="147">
        <f>IFERROR(K669/I669-1,"-")</f>
        <v>-0.13953488372093026</v>
      </c>
      <c r="M669" s="147">
        <f t="shared" si="85"/>
        <v>-0.23711340206185572</v>
      </c>
    </row>
    <row r="670" spans="2:13" x14ac:dyDescent="0.25">
      <c r="B670" s="145" t="s">
        <v>165</v>
      </c>
      <c r="C670" s="146">
        <v>205</v>
      </c>
      <c r="D670" s="147">
        <v>0.13259668508287303</v>
      </c>
      <c r="E670" s="146">
        <v>35</v>
      </c>
      <c r="F670" s="147">
        <f t="shared" si="83"/>
        <v>-0.82926829268292679</v>
      </c>
      <c r="G670" s="146">
        <v>279</v>
      </c>
      <c r="H670" s="147">
        <f t="shared" si="83"/>
        <v>6.9714285714285715</v>
      </c>
      <c r="I670" s="146">
        <v>171</v>
      </c>
      <c r="J670" s="147">
        <f t="shared" si="83"/>
        <v>-0.38709677419354838</v>
      </c>
      <c r="K670" s="146">
        <v>166</v>
      </c>
      <c r="L670" s="147">
        <f>IFERROR(K670/I670-1,"-")</f>
        <v>-2.9239766081871399E-2</v>
      </c>
      <c r="M670" s="147">
        <f t="shared" si="85"/>
        <v>-0.19024390243902434</v>
      </c>
    </row>
    <row r="671" spans="2:13" x14ac:dyDescent="0.25">
      <c r="B671" s="145" t="s">
        <v>167</v>
      </c>
      <c r="C671" s="146">
        <v>230</v>
      </c>
      <c r="D671" s="147">
        <v>-6.8825910931174072E-2</v>
      </c>
      <c r="E671" s="146">
        <v>52</v>
      </c>
      <c r="F671" s="147">
        <f t="shared" si="83"/>
        <v>-0.77391304347826084</v>
      </c>
      <c r="G671" s="146">
        <v>264</v>
      </c>
      <c r="H671" s="147">
        <f t="shared" si="83"/>
        <v>4.0769230769230766</v>
      </c>
      <c r="I671" s="146">
        <v>242</v>
      </c>
      <c r="J671" s="147">
        <f t="shared" si="83"/>
        <v>-8.333333333333337E-2</v>
      </c>
      <c r="K671" s="146"/>
      <c r="L671" s="147"/>
      <c r="M671" s="147"/>
    </row>
    <row r="672" spans="2:13" ht="15.75" x14ac:dyDescent="0.25">
      <c r="B672" s="148" t="s">
        <v>127</v>
      </c>
      <c r="C672" s="149">
        <v>2322</v>
      </c>
      <c r="D672" s="150">
        <v>-3.290295710120783E-2</v>
      </c>
      <c r="E672" s="149">
        <v>647</v>
      </c>
      <c r="F672" s="150">
        <f t="shared" si="83"/>
        <v>-0.72136089577950036</v>
      </c>
      <c r="G672" s="149">
        <v>1335</v>
      </c>
      <c r="H672" s="150">
        <f t="shared" si="83"/>
        <v>1.063369397217929</v>
      </c>
      <c r="I672" s="149">
        <v>2203</v>
      </c>
      <c r="J672" s="150">
        <f t="shared" si="83"/>
        <v>0.6501872659176029</v>
      </c>
      <c r="K672" s="149">
        <v>1990</v>
      </c>
      <c r="L672" s="150">
        <v>1.4788373278939337E-2</v>
      </c>
      <c r="M672" s="150">
        <v>-4.8757170172084141E-2</v>
      </c>
    </row>
    <row r="673" spans="2:14" ht="6" customHeight="1" x14ac:dyDescent="0.25"/>
    <row r="674" spans="2:14" x14ac:dyDescent="0.25">
      <c r="B674" s="49" t="s">
        <v>331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3"/>
      <c r="E675" s="123"/>
      <c r="G675" s="123"/>
      <c r="I675" s="123"/>
      <c r="K675" s="123"/>
    </row>
    <row r="679" spans="2:14" ht="48.75" customHeight="1" thickBot="1" x14ac:dyDescent="0.3">
      <c r="B679" s="315" t="s">
        <v>360</v>
      </c>
      <c r="C679" s="315"/>
      <c r="D679" s="315"/>
      <c r="E679" s="315"/>
      <c r="F679" s="315"/>
      <c r="G679" s="315"/>
      <c r="H679" s="315"/>
      <c r="I679" s="315"/>
      <c r="J679" s="315"/>
      <c r="K679" s="315"/>
      <c r="L679" s="315"/>
      <c r="M679" s="315"/>
      <c r="N679" s="1" t="s">
        <v>219</v>
      </c>
    </row>
    <row r="680" spans="2:14" ht="10.5" customHeight="1" thickBot="1" x14ac:dyDescent="0.3">
      <c r="B680" s="137"/>
      <c r="C680" s="138"/>
      <c r="D680" s="137"/>
      <c r="E680" s="137"/>
      <c r="F680" s="137"/>
      <c r="G680" s="137"/>
      <c r="H680" s="137"/>
      <c r="I680" s="137"/>
      <c r="J680" s="137"/>
      <c r="K680" s="4"/>
      <c r="L680" s="4"/>
      <c r="N680" s="1" t="s">
        <v>220</v>
      </c>
    </row>
    <row r="681" spans="2:14" ht="22.5" thickTop="1" thickBot="1" x14ac:dyDescent="0.3">
      <c r="B681" s="153" t="str">
        <f>C681</f>
        <v>Otros países o territorios del mundo (excluida España)</v>
      </c>
      <c r="C681" s="327" t="s">
        <v>254</v>
      </c>
      <c r="D681" s="328"/>
      <c r="E681" s="328"/>
      <c r="F681" s="328"/>
      <c r="G681" s="328"/>
      <c r="H681" s="328"/>
      <c r="I681" s="328"/>
      <c r="J681" s="328"/>
      <c r="K681" s="328"/>
      <c r="L681" s="328"/>
      <c r="M681" s="329"/>
    </row>
    <row r="682" spans="2:14" ht="22.5" thickTop="1" thickBot="1" x14ac:dyDescent="0.3">
      <c r="B682" s="13"/>
      <c r="C682" s="334">
        <f>2019</f>
        <v>2019</v>
      </c>
      <c r="D682" s="333"/>
      <c r="E682" s="330">
        <v>2020</v>
      </c>
      <c r="F682" s="333"/>
      <c r="G682" s="330">
        <v>2021</v>
      </c>
      <c r="H682" s="333"/>
      <c r="I682" s="330">
        <v>2022</v>
      </c>
      <c r="J682" s="333"/>
      <c r="K682" s="330">
        <v>2023</v>
      </c>
      <c r="L682" s="331"/>
      <c r="M682" s="332"/>
    </row>
    <row r="683" spans="2:14" ht="16.5" thickTop="1" thickBot="1" x14ac:dyDescent="0.3">
      <c r="B683" s="16"/>
      <c r="C683" s="141" t="s">
        <v>141</v>
      </c>
      <c r="D683" s="142" t="str">
        <f>CONCATENATE("var ",RIGHT(2019,2),"/",RIGHT(2018,2))</f>
        <v>var 19/18</v>
      </c>
      <c r="E683" s="143" t="s">
        <v>141</v>
      </c>
      <c r="F683" s="142" t="str">
        <f>CONCATENATE("var ",RIGHT(E682,2),"/",RIGHT(E682-1,2))</f>
        <v>var 20/19</v>
      </c>
      <c r="G683" s="143" t="s">
        <v>141</v>
      </c>
      <c r="H683" s="142" t="str">
        <f>CONCATENATE("var ",RIGHT(G682,2),"/",RIGHT(G682-1,2))</f>
        <v>var 21/20</v>
      </c>
      <c r="I683" s="143" t="s">
        <v>141</v>
      </c>
      <c r="J683" s="142" t="str">
        <f>CONCATENATE("var ",RIGHT(I682,2),"/",RIGHT(I682-1,2))</f>
        <v>var 22/21</v>
      </c>
      <c r="K683" s="143" t="s">
        <v>141</v>
      </c>
      <c r="L683" s="142" t="str">
        <f>CONCATENATE("var ",RIGHT(K682,2),"/",RIGHT(K682-1,2))</f>
        <v>var 23/22</v>
      </c>
      <c r="M683" s="142" t="str">
        <f>CONCATENATE("var ",RIGHT(K682,2),"/",RIGHT(2019,2))</f>
        <v>var 23/19</v>
      </c>
    </row>
    <row r="684" spans="2:14" x14ac:dyDescent="0.25">
      <c r="B684" s="145" t="s">
        <v>145</v>
      </c>
      <c r="C684" s="146">
        <v>28481</v>
      </c>
      <c r="D684" s="147">
        <v>0.14143154857326068</v>
      </c>
      <c r="E684" s="146">
        <v>27861</v>
      </c>
      <c r="F684" s="147">
        <f t="shared" ref="F684:J696" si="86">IFERROR(E684/C684-1,"-")</f>
        <v>-2.1768898563954919E-2</v>
      </c>
      <c r="G684" s="146">
        <v>4641</v>
      </c>
      <c r="H684" s="147">
        <f t="shared" si="86"/>
        <v>-0.83342306449876169</v>
      </c>
      <c r="I684" s="146">
        <v>24070</v>
      </c>
      <c r="J684" s="147">
        <f t="shared" si="86"/>
        <v>4.1863822452057748</v>
      </c>
      <c r="K684" s="146">
        <v>32894</v>
      </c>
      <c r="L684" s="147">
        <f t="shared" ref="L684:L692" si="87">IFERROR(K684/I684-1,"-")</f>
        <v>0.36659742417947649</v>
      </c>
      <c r="M684" s="147">
        <f>K684/C684-1</f>
        <v>0.15494540219795661</v>
      </c>
    </row>
    <row r="685" spans="2:14" x14ac:dyDescent="0.25">
      <c r="B685" s="145" t="s">
        <v>147</v>
      </c>
      <c r="C685" s="146">
        <v>26312</v>
      </c>
      <c r="D685" s="147">
        <v>8.4628385341522838E-2</v>
      </c>
      <c r="E685" s="146">
        <v>29504</v>
      </c>
      <c r="F685" s="147">
        <f t="shared" si="86"/>
        <v>0.1213134691395561</v>
      </c>
      <c r="G685" s="146">
        <v>3515</v>
      </c>
      <c r="H685" s="147">
        <f t="shared" si="86"/>
        <v>-0.88086361171366589</v>
      </c>
      <c r="I685" s="146">
        <v>29388</v>
      </c>
      <c r="J685" s="147">
        <f t="shared" si="86"/>
        <v>7.3607396870554762</v>
      </c>
      <c r="K685" s="146">
        <v>31466</v>
      </c>
      <c r="L685" s="147">
        <f t="shared" si="87"/>
        <v>7.0709132979447364E-2</v>
      </c>
      <c r="M685" s="147">
        <f>IFERROR(K685/C685-1,"-")</f>
        <v>0.19588020674977202</v>
      </c>
    </row>
    <row r="686" spans="2:14" x14ac:dyDescent="0.25">
      <c r="B686" s="145" t="s">
        <v>149</v>
      </c>
      <c r="C686" s="146">
        <v>29481</v>
      </c>
      <c r="D686" s="147">
        <v>0.11573250577148686</v>
      </c>
      <c r="E686" s="146">
        <v>10530</v>
      </c>
      <c r="F686" s="147">
        <f t="shared" si="86"/>
        <v>-0.64282079983718332</v>
      </c>
      <c r="G686" s="146">
        <v>4631</v>
      </c>
      <c r="H686" s="147">
        <f t="shared" si="86"/>
        <v>-0.56020892687559354</v>
      </c>
      <c r="I686" s="146">
        <v>26514</v>
      </c>
      <c r="J686" s="147">
        <f t="shared" si="86"/>
        <v>4.7253293025264522</v>
      </c>
      <c r="K686" s="146">
        <v>29877</v>
      </c>
      <c r="L686" s="147">
        <f t="shared" si="87"/>
        <v>0.12683865127856975</v>
      </c>
      <c r="M686" s="147">
        <f t="shared" ref="M686:M694" si="88">IFERROR(K686/C686-1,"-")</f>
        <v>1.3432380177063274E-2</v>
      </c>
    </row>
    <row r="687" spans="2:14" x14ac:dyDescent="0.25">
      <c r="B687" s="145" t="s">
        <v>151</v>
      </c>
      <c r="C687" s="146">
        <v>32259</v>
      </c>
      <c r="D687" s="147">
        <v>0.28368483883804219</v>
      </c>
      <c r="E687" s="146">
        <v>0</v>
      </c>
      <c r="F687" s="147">
        <f t="shared" si="86"/>
        <v>-1</v>
      </c>
      <c r="G687" s="146">
        <v>8413</v>
      </c>
      <c r="H687" s="147" t="str">
        <f t="shared" si="86"/>
        <v>-</v>
      </c>
      <c r="I687" s="146">
        <v>28379</v>
      </c>
      <c r="J687" s="147">
        <f t="shared" si="86"/>
        <v>2.3732319030072508</v>
      </c>
      <c r="K687" s="146">
        <v>31620</v>
      </c>
      <c r="L687" s="147">
        <f t="shared" si="87"/>
        <v>0.11420416505162279</v>
      </c>
      <c r="M687" s="147">
        <f t="shared" si="88"/>
        <v>-1.9808425555658871E-2</v>
      </c>
    </row>
    <row r="688" spans="2:14" x14ac:dyDescent="0.25">
      <c r="B688" s="145" t="s">
        <v>153</v>
      </c>
      <c r="C688" s="146">
        <v>28706</v>
      </c>
      <c r="D688" s="147">
        <v>0.3157629371590962</v>
      </c>
      <c r="E688" s="146">
        <v>16</v>
      </c>
      <c r="F688" s="147">
        <f t="shared" si="86"/>
        <v>-0.99944262523514249</v>
      </c>
      <c r="G688" s="146">
        <v>12193</v>
      </c>
      <c r="H688" s="147">
        <f t="shared" si="86"/>
        <v>761.0625</v>
      </c>
      <c r="I688" s="146">
        <v>27533</v>
      </c>
      <c r="J688" s="147">
        <f t="shared" si="86"/>
        <v>1.2580989092102026</v>
      </c>
      <c r="K688" s="146">
        <v>27922</v>
      </c>
      <c r="L688" s="147">
        <f t="shared" si="87"/>
        <v>1.4128500345040429E-2</v>
      </c>
      <c r="M688" s="147">
        <f t="shared" si="88"/>
        <v>-2.7311363478018547E-2</v>
      </c>
    </row>
    <row r="689" spans="2:13" x14ac:dyDescent="0.25">
      <c r="B689" s="145" t="s">
        <v>155</v>
      </c>
      <c r="C689" s="146">
        <v>29899</v>
      </c>
      <c r="D689" s="147">
        <v>9.5897349316225178E-3</v>
      </c>
      <c r="E689" s="146">
        <v>38</v>
      </c>
      <c r="F689" s="147">
        <f t="shared" si="86"/>
        <v>-0.99872905448342753</v>
      </c>
      <c r="G689" s="146">
        <v>12707</v>
      </c>
      <c r="H689" s="147">
        <f t="shared" si="86"/>
        <v>333.39473684210526</v>
      </c>
      <c r="I689" s="146">
        <v>27956</v>
      </c>
      <c r="J689" s="147">
        <f t="shared" si="86"/>
        <v>1.2000472180687809</v>
      </c>
      <c r="K689" s="146">
        <v>51798</v>
      </c>
      <c r="L689" s="147">
        <f t="shared" si="87"/>
        <v>0.85284017742166252</v>
      </c>
      <c r="M689" s="147">
        <f t="shared" si="88"/>
        <v>0.73243252282685045</v>
      </c>
    </row>
    <row r="690" spans="2:13" x14ac:dyDescent="0.25">
      <c r="B690" s="145" t="s">
        <v>157</v>
      </c>
      <c r="C690" s="146">
        <v>40326</v>
      </c>
      <c r="D690" s="147">
        <v>0.16122901488755148</v>
      </c>
      <c r="E690" s="146">
        <v>8899</v>
      </c>
      <c r="F690" s="147">
        <f t="shared" si="86"/>
        <v>-0.77932351336606653</v>
      </c>
      <c r="G690" s="146">
        <v>24587</v>
      </c>
      <c r="H690" s="147">
        <f t="shared" si="86"/>
        <v>1.7628947072704797</v>
      </c>
      <c r="I690" s="146">
        <v>38379</v>
      </c>
      <c r="J690" s="147">
        <f t="shared" si="86"/>
        <v>0.56094684182698185</v>
      </c>
      <c r="K690" s="146">
        <v>39399</v>
      </c>
      <c r="L690" s="147">
        <f t="shared" si="87"/>
        <v>2.657703431564129E-2</v>
      </c>
      <c r="M690" s="147">
        <f t="shared" si="88"/>
        <v>-2.2987650647225077E-2</v>
      </c>
    </row>
    <row r="691" spans="2:13" x14ac:dyDescent="0.25">
      <c r="B691" s="145" t="s">
        <v>159</v>
      </c>
      <c r="C691" s="146">
        <v>37232</v>
      </c>
      <c r="D691" s="147">
        <v>0.139638812366085</v>
      </c>
      <c r="E691" s="146">
        <v>14619</v>
      </c>
      <c r="F691" s="147">
        <f t="shared" si="86"/>
        <v>-0.60735388912763222</v>
      </c>
      <c r="G691" s="146">
        <v>31473</v>
      </c>
      <c r="H691" s="147">
        <f t="shared" si="86"/>
        <v>1.1528832341473425</v>
      </c>
      <c r="I691" s="146">
        <v>41571</v>
      </c>
      <c r="J691" s="147">
        <f t="shared" si="86"/>
        <v>0.32084643980554772</v>
      </c>
      <c r="K691" s="146">
        <v>38307</v>
      </c>
      <c r="L691" s="147">
        <f t="shared" si="87"/>
        <v>-7.8516273363642974E-2</v>
      </c>
      <c r="M691" s="147">
        <f t="shared" si="88"/>
        <v>2.8873012462397929E-2</v>
      </c>
    </row>
    <row r="692" spans="2:13" x14ac:dyDescent="0.25">
      <c r="B692" s="145" t="s">
        <v>161</v>
      </c>
      <c r="C692" s="146">
        <v>31946</v>
      </c>
      <c r="D692" s="147">
        <v>6.5825909985653741E-2</v>
      </c>
      <c r="E692" s="146">
        <v>5672</v>
      </c>
      <c r="F692" s="147">
        <f t="shared" si="86"/>
        <v>-0.82245038502472922</v>
      </c>
      <c r="G692" s="146">
        <v>26548</v>
      </c>
      <c r="H692" s="147">
        <f t="shared" si="86"/>
        <v>3.6805359661495061</v>
      </c>
      <c r="I692" s="146">
        <v>33718</v>
      </c>
      <c r="J692" s="147">
        <f t="shared" si="86"/>
        <v>0.27007684194666259</v>
      </c>
      <c r="K692" s="146">
        <v>32193</v>
      </c>
      <c r="L692" s="147">
        <f t="shared" si="87"/>
        <v>-4.5228068094192997E-2</v>
      </c>
      <c r="M692" s="147">
        <f t="shared" si="88"/>
        <v>7.7317974081261287E-3</v>
      </c>
    </row>
    <row r="693" spans="2:13" x14ac:dyDescent="0.25">
      <c r="B693" s="145" t="s">
        <v>163</v>
      </c>
      <c r="C693" s="146">
        <v>30628</v>
      </c>
      <c r="D693" s="147">
        <v>-1.1553604853804966E-2</v>
      </c>
      <c r="E693" s="146">
        <v>4676</v>
      </c>
      <c r="F693" s="147">
        <f t="shared" si="86"/>
        <v>-0.84732924121718689</v>
      </c>
      <c r="G693" s="146">
        <v>29531</v>
      </c>
      <c r="H693" s="147">
        <f t="shared" si="86"/>
        <v>5.3154405474764754</v>
      </c>
      <c r="I693" s="146">
        <v>32041</v>
      </c>
      <c r="J693" s="147">
        <f t="shared" si="86"/>
        <v>8.4995428532728345E-2</v>
      </c>
      <c r="K693" s="146">
        <v>33736</v>
      </c>
      <c r="L693" s="147">
        <f>IFERROR(K693/I693-1,"-")</f>
        <v>5.2900970631378552E-2</v>
      </c>
      <c r="M693" s="147">
        <f t="shared" si="88"/>
        <v>0.10147577380174999</v>
      </c>
    </row>
    <row r="694" spans="2:13" x14ac:dyDescent="0.25">
      <c r="B694" s="145" t="s">
        <v>165</v>
      </c>
      <c r="C694" s="146">
        <v>26330</v>
      </c>
      <c r="D694" s="147">
        <v>0.13281418061351813</v>
      </c>
      <c r="E694" s="146">
        <v>4001</v>
      </c>
      <c r="F694" s="147">
        <f t="shared" si="86"/>
        <v>-0.84804405620964673</v>
      </c>
      <c r="G694" s="146">
        <v>25978</v>
      </c>
      <c r="H694" s="147">
        <f t="shared" si="86"/>
        <v>5.4928767808047985</v>
      </c>
      <c r="I694" s="146">
        <v>26301</v>
      </c>
      <c r="J694" s="147">
        <f t="shared" si="86"/>
        <v>1.2433597659557982E-2</v>
      </c>
      <c r="K694" s="146">
        <v>33221</v>
      </c>
      <c r="L694" s="147">
        <f>IFERROR(K694/I694-1,"-")</f>
        <v>0.26310786662104113</v>
      </c>
      <c r="M694" s="147">
        <f t="shared" si="88"/>
        <v>0.26171667299658186</v>
      </c>
    </row>
    <row r="695" spans="2:13" x14ac:dyDescent="0.25">
      <c r="B695" s="145" t="s">
        <v>167</v>
      </c>
      <c r="C695" s="146">
        <v>31406</v>
      </c>
      <c r="D695" s="147">
        <v>0.13235983414458263</v>
      </c>
      <c r="E695" s="146">
        <v>4979</v>
      </c>
      <c r="F695" s="147">
        <f t="shared" si="86"/>
        <v>-0.84146341463414631</v>
      </c>
      <c r="G695" s="146">
        <v>26699</v>
      </c>
      <c r="H695" s="147">
        <f t="shared" si="86"/>
        <v>4.3623217513556938</v>
      </c>
      <c r="I695" s="146">
        <v>31946</v>
      </c>
      <c r="J695" s="147">
        <f t="shared" si="86"/>
        <v>0.19652421439005208</v>
      </c>
      <c r="K695" s="146"/>
      <c r="L695" s="147"/>
      <c r="M695" s="147"/>
    </row>
    <row r="696" spans="2:13" ht="15.75" x14ac:dyDescent="0.25">
      <c r="B696" s="148" t="s">
        <v>127</v>
      </c>
      <c r="C696" s="149">
        <v>373006</v>
      </c>
      <c r="D696" s="150">
        <v>0.12510481706029619</v>
      </c>
      <c r="E696" s="149">
        <v>110795</v>
      </c>
      <c r="F696" s="150">
        <f t="shared" si="86"/>
        <v>-0.70296724449472658</v>
      </c>
      <c r="G696" s="149">
        <v>210916</v>
      </c>
      <c r="H696" s="150">
        <f t="shared" si="86"/>
        <v>0.90365991245092281</v>
      </c>
      <c r="I696" s="149">
        <v>367796</v>
      </c>
      <c r="J696" s="150">
        <f t="shared" si="86"/>
        <v>0.74380322023933698</v>
      </c>
      <c r="K696" s="149">
        <v>382433</v>
      </c>
      <c r="L696" s="150">
        <v>0.13870180139943433</v>
      </c>
      <c r="M696" s="150">
        <v>0.11953454332552704</v>
      </c>
    </row>
    <row r="697" spans="2:13" ht="6" customHeight="1" x14ac:dyDescent="0.25"/>
    <row r="698" spans="2:13" x14ac:dyDescent="0.25">
      <c r="B698" s="49" t="s">
        <v>331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3"/>
      <c r="E699" s="123"/>
      <c r="G699" s="123"/>
      <c r="I699" s="123"/>
      <c r="K699" s="123"/>
    </row>
  </sheetData>
  <mergeCells count="210"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0F45C-899D-45E0-9A23-9443A7DFE4B5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5" t="s">
        <v>361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7" t="s">
        <v>139</v>
      </c>
      <c r="D6" s="328"/>
      <c r="E6" s="328"/>
      <c r="F6" s="328"/>
      <c r="G6" s="328"/>
      <c r="H6" s="328"/>
      <c r="I6" s="328"/>
      <c r="J6" s="328"/>
      <c r="K6" s="328"/>
      <c r="L6" s="328"/>
      <c r="M6" s="329"/>
    </row>
    <row r="7" spans="1:14" ht="22.5" thickTop="1" thickBot="1" x14ac:dyDescent="0.3">
      <c r="B7" s="13"/>
      <c r="C7" s="334">
        <f>2019</f>
        <v>2019</v>
      </c>
      <c r="D7" s="333"/>
      <c r="E7" s="330">
        <v>2020</v>
      </c>
      <c r="F7" s="333"/>
      <c r="G7" s="330">
        <v>2021</v>
      </c>
      <c r="H7" s="333"/>
      <c r="I7" s="330">
        <v>2022</v>
      </c>
      <c r="J7" s="333"/>
      <c r="K7" s="330">
        <v>2023</v>
      </c>
      <c r="L7" s="331"/>
      <c r="M7" s="332"/>
    </row>
    <row r="8" spans="1:14" ht="16.5" thickTop="1" thickBot="1" x14ac:dyDescent="0.3">
      <c r="B8" s="16"/>
      <c r="C8" s="141" t="s">
        <v>141</v>
      </c>
      <c r="D8" s="142" t="str">
        <f>CONCATENATE("var ",RIGHT(2019,2),"/",RIGHT(2018,2))</f>
        <v>var 19/18</v>
      </c>
      <c r="E8" s="143" t="s">
        <v>141</v>
      </c>
      <c r="F8" s="142" t="str">
        <f>CONCATENATE("var ",RIGHT(E7,2),"/",RIGHT(E7-1,2))</f>
        <v>var 20/19</v>
      </c>
      <c r="G8" s="143" t="s">
        <v>141</v>
      </c>
      <c r="H8" s="142" t="str">
        <f>CONCATENATE("var ",RIGHT(G7,2),"/",RIGHT(G7-1,2))</f>
        <v>var 21/20</v>
      </c>
      <c r="I8" s="143" t="s">
        <v>141</v>
      </c>
      <c r="J8" s="142" t="str">
        <f>CONCATENATE("var ",RIGHT(I7,2),"/",RIGHT(I7-1,2))</f>
        <v>var 22/21</v>
      </c>
      <c r="K8" s="143" t="s">
        <v>141</v>
      </c>
      <c r="L8" s="142" t="str">
        <f>CONCATENATE("var ",RIGHT(K7,2),"/",RIGHT(K7-1,2))</f>
        <v>var 23/22</v>
      </c>
      <c r="M8" s="142" t="str">
        <f>CONCATENATE("var ",RIGHT(K7,2),"/",RIGHT(2019,2))</f>
        <v>var 23/19</v>
      </c>
    </row>
    <row r="9" spans="1:14" x14ac:dyDescent="0.25">
      <c r="A9" s="1" t="s">
        <v>144</v>
      </c>
      <c r="B9" s="145" t="s">
        <v>145</v>
      </c>
      <c r="C9" s="146">
        <v>180023</v>
      </c>
      <c r="D9" s="147">
        <v>3.1969778613439193E-2</v>
      </c>
      <c r="E9" s="146">
        <v>158397</v>
      </c>
      <c r="F9" s="147">
        <f t="shared" ref="F9:L21" si="0">IFERROR(E9/C9-1,"-")</f>
        <v>-0.12012909461568799</v>
      </c>
      <c r="G9" s="146">
        <v>13747</v>
      </c>
      <c r="H9" s="147">
        <f t="shared" si="0"/>
        <v>-0.91321174012134065</v>
      </c>
      <c r="I9" s="146">
        <v>117917</v>
      </c>
      <c r="J9" s="147">
        <f t="shared" si="0"/>
        <v>7.5776533061758933</v>
      </c>
      <c r="K9" s="146">
        <v>184861</v>
      </c>
      <c r="L9" s="147">
        <f t="shared" si="0"/>
        <v>0.5677213633318352</v>
      </c>
      <c r="M9" s="147">
        <f>K9/C9-1</f>
        <v>2.6874343833843461E-2</v>
      </c>
    </row>
    <row r="10" spans="1:14" x14ac:dyDescent="0.25">
      <c r="A10" s="1" t="s">
        <v>146</v>
      </c>
      <c r="B10" s="145" t="s">
        <v>147</v>
      </c>
      <c r="C10" s="146">
        <v>185299</v>
      </c>
      <c r="D10" s="147">
        <v>-1.5173740659247259E-2</v>
      </c>
      <c r="E10" s="146">
        <v>174390</v>
      </c>
      <c r="F10" s="147">
        <f t="shared" si="0"/>
        <v>-5.8872417012504119E-2</v>
      </c>
      <c r="G10" s="146">
        <v>7118</v>
      </c>
      <c r="H10" s="147">
        <f t="shared" si="0"/>
        <v>-0.95918343941739781</v>
      </c>
      <c r="I10" s="146">
        <v>166830</v>
      </c>
      <c r="J10" s="147">
        <f t="shared" si="0"/>
        <v>22.437763416690082</v>
      </c>
      <c r="K10" s="146">
        <v>190451</v>
      </c>
      <c r="L10" s="147">
        <f t="shared" si="0"/>
        <v>0.14158724450038962</v>
      </c>
      <c r="M10" s="147">
        <f>IFERROR(K10/C10-1,"-")</f>
        <v>2.7803711838704004E-2</v>
      </c>
    </row>
    <row r="11" spans="1:14" x14ac:dyDescent="0.25">
      <c r="A11" s="1" t="s">
        <v>148</v>
      </c>
      <c r="B11" s="145" t="s">
        <v>149</v>
      </c>
      <c r="C11" s="146">
        <v>210524</v>
      </c>
      <c r="D11" s="147">
        <v>-8.4017160211282915E-2</v>
      </c>
      <c r="E11" s="146">
        <v>77711</v>
      </c>
      <c r="F11" s="147">
        <f t="shared" si="0"/>
        <v>-0.63086868955558506</v>
      </c>
      <c r="G11" s="146">
        <v>11595</v>
      </c>
      <c r="H11" s="147">
        <f t="shared" si="0"/>
        <v>-0.85079332398244778</v>
      </c>
      <c r="I11" s="146">
        <v>186552</v>
      </c>
      <c r="J11" s="147">
        <f t="shared" si="0"/>
        <v>15.089003880983181</v>
      </c>
      <c r="K11" s="146">
        <v>203934</v>
      </c>
      <c r="L11" s="147">
        <f t="shared" si="0"/>
        <v>9.3175093271581133E-2</v>
      </c>
      <c r="M11" s="147">
        <f t="shared" ref="M11:M19" si="1">IFERROR(K11/C11-1,"-")</f>
        <v>-3.1302844331287605E-2</v>
      </c>
    </row>
    <row r="12" spans="1:14" x14ac:dyDescent="0.25">
      <c r="A12" s="1" t="s">
        <v>150</v>
      </c>
      <c r="B12" s="145" t="s">
        <v>151</v>
      </c>
      <c r="C12" s="146">
        <v>203372</v>
      </c>
      <c r="D12" s="147">
        <v>4.0582572204392875E-3</v>
      </c>
      <c r="E12" s="146">
        <v>0</v>
      </c>
      <c r="F12" s="147">
        <f t="shared" si="0"/>
        <v>-1</v>
      </c>
      <c r="G12" s="146">
        <v>16456</v>
      </c>
      <c r="H12" s="147" t="str">
        <f t="shared" si="0"/>
        <v>-</v>
      </c>
      <c r="I12" s="146">
        <v>198697</v>
      </c>
      <c r="J12" s="147">
        <f t="shared" si="0"/>
        <v>11.074440933398153</v>
      </c>
      <c r="K12" s="146">
        <v>210697</v>
      </c>
      <c r="L12" s="147">
        <f t="shared" si="0"/>
        <v>6.03934634141432E-2</v>
      </c>
      <c r="M12" s="147">
        <f t="shared" si="1"/>
        <v>3.6017740888617977E-2</v>
      </c>
    </row>
    <row r="13" spans="1:14" x14ac:dyDescent="0.25">
      <c r="A13" s="1" t="s">
        <v>152</v>
      </c>
      <c r="B13" s="145" t="s">
        <v>153</v>
      </c>
      <c r="C13" s="146">
        <v>190911</v>
      </c>
      <c r="D13" s="147">
        <v>-2.4904615730360069E-2</v>
      </c>
      <c r="E13" s="146">
        <v>55</v>
      </c>
      <c r="F13" s="147">
        <f t="shared" si="0"/>
        <v>-0.99971190764282836</v>
      </c>
      <c r="G13" s="146">
        <v>27825</v>
      </c>
      <c r="H13" s="147">
        <f t="shared" si="0"/>
        <v>504.90909090909093</v>
      </c>
      <c r="I13" s="146">
        <v>177987</v>
      </c>
      <c r="J13" s="147">
        <f t="shared" si="0"/>
        <v>5.3966576819407006</v>
      </c>
      <c r="K13" s="146">
        <v>193259</v>
      </c>
      <c r="L13" s="147">
        <f t="shared" si="0"/>
        <v>8.5804019394674969E-2</v>
      </c>
      <c r="M13" s="147">
        <f t="shared" si="1"/>
        <v>1.2298924629801311E-2</v>
      </c>
    </row>
    <row r="14" spans="1:14" x14ac:dyDescent="0.25">
      <c r="A14" s="1" t="s">
        <v>154</v>
      </c>
      <c r="B14" s="145" t="s">
        <v>155</v>
      </c>
      <c r="C14" s="146">
        <v>188754</v>
      </c>
      <c r="D14" s="147">
        <v>-6.1340998264450053E-2</v>
      </c>
      <c r="E14" s="146">
        <v>408</v>
      </c>
      <c r="F14" s="147">
        <f t="shared" si="0"/>
        <v>-0.99783845640357294</v>
      </c>
      <c r="G14" s="146">
        <v>43635</v>
      </c>
      <c r="H14" s="147">
        <f t="shared" si="0"/>
        <v>105.94852941176471</v>
      </c>
      <c r="I14" s="146">
        <v>189047</v>
      </c>
      <c r="J14" s="147">
        <f t="shared" si="0"/>
        <v>3.3324624727856076</v>
      </c>
      <c r="K14" s="146">
        <v>200568</v>
      </c>
      <c r="L14" s="147">
        <f t="shared" si="0"/>
        <v>6.0942516940231783E-2</v>
      </c>
      <c r="M14" s="147">
        <f t="shared" si="1"/>
        <v>6.2589402078896406E-2</v>
      </c>
    </row>
    <row r="15" spans="1:14" x14ac:dyDescent="0.25">
      <c r="A15" s="1" t="s">
        <v>156</v>
      </c>
      <c r="B15" s="145" t="s">
        <v>157</v>
      </c>
      <c r="C15" s="146">
        <v>212514</v>
      </c>
      <c r="D15" s="147">
        <v>2.3838200861412862E-2</v>
      </c>
      <c r="E15" s="146">
        <v>43503</v>
      </c>
      <c r="F15" s="147">
        <f t="shared" si="0"/>
        <v>-0.79529348654676868</v>
      </c>
      <c r="G15" s="146">
        <v>98811</v>
      </c>
      <c r="H15" s="147">
        <f t="shared" si="0"/>
        <v>1.2713605958209779</v>
      </c>
      <c r="I15" s="146">
        <v>212958</v>
      </c>
      <c r="J15" s="147">
        <f t="shared" si="0"/>
        <v>1.1552053921122143</v>
      </c>
      <c r="K15" s="146">
        <v>217886</v>
      </c>
      <c r="L15" s="147">
        <f t="shared" si="0"/>
        <v>2.3140713192272733E-2</v>
      </c>
      <c r="M15" s="147">
        <f t="shared" si="1"/>
        <v>2.5278334603837882E-2</v>
      </c>
    </row>
    <row r="16" spans="1:14" x14ac:dyDescent="0.25">
      <c r="A16" s="1" t="s">
        <v>158</v>
      </c>
      <c r="B16" s="145" t="s">
        <v>159</v>
      </c>
      <c r="C16" s="146">
        <v>213417</v>
      </c>
      <c r="D16" s="147">
        <v>-9.5463953887707786E-3</v>
      </c>
      <c r="E16" s="146">
        <v>65311</v>
      </c>
      <c r="F16" s="147">
        <f t="shared" si="0"/>
        <v>-0.69397470679467899</v>
      </c>
      <c r="G16" s="146">
        <v>144612</v>
      </c>
      <c r="H16" s="147">
        <f t="shared" si="0"/>
        <v>1.2142058764985988</v>
      </c>
      <c r="I16" s="146">
        <v>215129</v>
      </c>
      <c r="J16" s="147">
        <f t="shared" si="0"/>
        <v>0.48762896578430559</v>
      </c>
      <c r="K16" s="146">
        <v>223604</v>
      </c>
      <c r="L16" s="147">
        <f t="shared" si="0"/>
        <v>3.9394967670560499E-2</v>
      </c>
      <c r="M16" s="147">
        <f t="shared" si="1"/>
        <v>4.7732842275920007E-2</v>
      </c>
    </row>
    <row r="17" spans="1:14" x14ac:dyDescent="0.25">
      <c r="A17" s="1" t="s">
        <v>160</v>
      </c>
      <c r="B17" s="145" t="s">
        <v>161</v>
      </c>
      <c r="C17" s="146">
        <v>193981</v>
      </c>
      <c r="D17" s="147">
        <v>-4.6471846044190968E-2</v>
      </c>
      <c r="E17" s="146">
        <v>33104</v>
      </c>
      <c r="F17" s="147">
        <f t="shared" si="0"/>
        <v>-0.82934411102118255</v>
      </c>
      <c r="G17" s="146">
        <v>124861</v>
      </c>
      <c r="H17" s="147">
        <f t="shared" si="0"/>
        <v>2.771779845335911</v>
      </c>
      <c r="I17" s="146">
        <v>186150</v>
      </c>
      <c r="J17" s="147">
        <f t="shared" si="0"/>
        <v>0.49085783391130944</v>
      </c>
      <c r="K17" s="146">
        <v>192783</v>
      </c>
      <c r="L17" s="147">
        <f t="shared" si="0"/>
        <v>3.5632554391619609E-2</v>
      </c>
      <c r="M17" s="147">
        <f t="shared" si="1"/>
        <v>-6.1758625844798853E-3</v>
      </c>
    </row>
    <row r="18" spans="1:14" x14ac:dyDescent="0.25">
      <c r="A18" s="1" t="s">
        <v>162</v>
      </c>
      <c r="B18" s="145" t="s">
        <v>163</v>
      </c>
      <c r="C18" s="146">
        <v>206049</v>
      </c>
      <c r="D18" s="147">
        <v>-1.1134093843134019E-2</v>
      </c>
      <c r="E18" s="146">
        <v>38954</v>
      </c>
      <c r="F18" s="147">
        <f t="shared" si="0"/>
        <v>-0.81094788132919837</v>
      </c>
      <c r="G18" s="146">
        <v>171979</v>
      </c>
      <c r="H18" s="147">
        <f t="shared" si="0"/>
        <v>3.4149252965035686</v>
      </c>
      <c r="I18" s="146">
        <v>213668</v>
      </c>
      <c r="J18" s="147">
        <f t="shared" si="0"/>
        <v>0.24240750324167482</v>
      </c>
      <c r="K18" s="146">
        <v>219291</v>
      </c>
      <c r="L18" s="147">
        <f>IFERROR(K18/I18-1,"-")</f>
        <v>2.6316528446000298E-2</v>
      </c>
      <c r="M18" s="147">
        <f t="shared" si="1"/>
        <v>6.4266266761789703E-2</v>
      </c>
    </row>
    <row r="19" spans="1:14" x14ac:dyDescent="0.25">
      <c r="A19" s="1" t="s">
        <v>164</v>
      </c>
      <c r="B19" s="145" t="s">
        <v>165</v>
      </c>
      <c r="C19" s="146">
        <v>177246</v>
      </c>
      <c r="D19" s="147">
        <v>-5.0418682396052628E-2</v>
      </c>
      <c r="E19" s="146">
        <v>22806</v>
      </c>
      <c r="F19" s="147">
        <f t="shared" si="0"/>
        <v>-0.87133136996039406</v>
      </c>
      <c r="G19" s="146">
        <v>160920</v>
      </c>
      <c r="H19" s="147">
        <f t="shared" si="0"/>
        <v>6.056037884767167</v>
      </c>
      <c r="I19" s="146">
        <v>186027</v>
      </c>
      <c r="J19" s="147">
        <f t="shared" si="0"/>
        <v>0.15602162565249822</v>
      </c>
      <c r="K19" s="146">
        <v>195452</v>
      </c>
      <c r="L19" s="147">
        <f>IFERROR(K19/I19-1,"-")</f>
        <v>5.0664688459202134E-2</v>
      </c>
      <c r="M19" s="147">
        <f t="shared" si="1"/>
        <v>0.10271599923270491</v>
      </c>
    </row>
    <row r="20" spans="1:14" x14ac:dyDescent="0.25">
      <c r="A20" s="1" t="s">
        <v>166</v>
      </c>
      <c r="B20" s="145" t="s">
        <v>167</v>
      </c>
      <c r="C20" s="146">
        <v>186090</v>
      </c>
      <c r="D20" s="147">
        <v>8.9283793377936682E-4</v>
      </c>
      <c r="E20" s="146">
        <v>28495</v>
      </c>
      <c r="F20" s="147">
        <f t="shared" si="0"/>
        <v>-0.84687516792949646</v>
      </c>
      <c r="G20" s="146">
        <v>135964</v>
      </c>
      <c r="H20" s="147">
        <f t="shared" si="0"/>
        <v>3.7715037725916831</v>
      </c>
      <c r="I20" s="146">
        <v>200622</v>
      </c>
      <c r="J20" s="147">
        <f t="shared" si="0"/>
        <v>0.47555235209320124</v>
      </c>
      <c r="K20" s="146"/>
      <c r="L20" s="147"/>
      <c r="M20" s="147"/>
    </row>
    <row r="21" spans="1:14" ht="15.75" x14ac:dyDescent="0.25">
      <c r="A21" s="1" t="s">
        <v>0</v>
      </c>
      <c r="B21" s="148" t="s">
        <v>127</v>
      </c>
      <c r="C21" s="149">
        <v>2348180</v>
      </c>
      <c r="D21" s="150">
        <v>-2.1300095653496776E-2</v>
      </c>
      <c r="E21" s="149">
        <v>643160</v>
      </c>
      <c r="F21" s="150">
        <f t="shared" si="0"/>
        <v>-0.72610276895297643</v>
      </c>
      <c r="G21" s="149">
        <v>957523</v>
      </c>
      <c r="H21" s="150">
        <f t="shared" si="0"/>
        <v>0.48877884196778409</v>
      </c>
      <c r="I21" s="149">
        <v>2251584</v>
      </c>
      <c r="J21" s="150">
        <f t="shared" si="0"/>
        <v>1.3514672754597017</v>
      </c>
      <c r="K21" s="149">
        <v>2232786</v>
      </c>
      <c r="L21" s="150">
        <v>8.8653032089331729E-2</v>
      </c>
      <c r="M21" s="150">
        <v>3.2697991295459472E-2</v>
      </c>
    </row>
    <row r="22" spans="1:14" ht="6" customHeight="1" x14ac:dyDescent="0.25"/>
    <row r="23" spans="1:14" x14ac:dyDescent="0.25">
      <c r="B23" s="49" t="s">
        <v>362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E24" s="144"/>
      <c r="G24" s="144"/>
      <c r="I24" s="144"/>
      <c r="L24" s="123"/>
    </row>
    <row r="26" spans="1:14" ht="48.75" customHeight="1" thickBot="1" x14ac:dyDescent="0.3">
      <c r="B26" s="315" t="s">
        <v>363</v>
      </c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3" t="s">
        <v>171</v>
      </c>
      <c r="C28" s="327" t="s">
        <v>172</v>
      </c>
      <c r="D28" s="328"/>
      <c r="E28" s="328"/>
      <c r="F28" s="328"/>
      <c r="G28" s="328"/>
      <c r="H28" s="328"/>
      <c r="I28" s="328"/>
      <c r="J28" s="328"/>
      <c r="K28" s="328"/>
      <c r="L28" s="328"/>
      <c r="M28" s="329"/>
    </row>
    <row r="29" spans="1:14" ht="22.5" thickTop="1" thickBot="1" x14ac:dyDescent="0.3">
      <c r="B29" s="13"/>
      <c r="C29" s="334">
        <f>2019</f>
        <v>2019</v>
      </c>
      <c r="D29" s="333"/>
      <c r="E29" s="330">
        <v>2020</v>
      </c>
      <c r="F29" s="333"/>
      <c r="G29" s="330">
        <v>2021</v>
      </c>
      <c r="H29" s="333"/>
      <c r="I29" s="330">
        <v>2022</v>
      </c>
      <c r="J29" s="333"/>
      <c r="K29" s="330">
        <v>2023</v>
      </c>
      <c r="L29" s="331"/>
      <c r="M29" s="332"/>
    </row>
    <row r="30" spans="1:14" ht="16.5" thickTop="1" thickBot="1" x14ac:dyDescent="0.3">
      <c r="B30" s="16"/>
      <c r="C30" s="141" t="s">
        <v>141</v>
      </c>
      <c r="D30" s="142" t="str">
        <f>CONCATENATE("var ",RIGHT(2019,2),"/",RIGHT(2018,2))</f>
        <v>var 19/18</v>
      </c>
      <c r="E30" s="143" t="s">
        <v>141</v>
      </c>
      <c r="F30" s="142" t="str">
        <f>CONCATENATE("var ",RIGHT(E29,2),"/",RIGHT(E29-1,2))</f>
        <v>var 20/19</v>
      </c>
      <c r="G30" s="143" t="s">
        <v>141</v>
      </c>
      <c r="H30" s="142" t="str">
        <f>CONCATENATE("var ",RIGHT(G29,2),"/",RIGHT(G29-1,2))</f>
        <v>var 21/20</v>
      </c>
      <c r="I30" s="143" t="s">
        <v>141</v>
      </c>
      <c r="J30" s="142" t="str">
        <f>CONCATENATE("var ",RIGHT(I29,2),"/",RIGHT(I29-1,2))</f>
        <v>var 22/21</v>
      </c>
      <c r="K30" s="143" t="s">
        <v>141</v>
      </c>
      <c r="L30" s="142" t="str">
        <f>CONCATENATE("var ",RIGHT(K29,2),"/",RIGHT(K29-1,2))</f>
        <v>var 23/22</v>
      </c>
      <c r="M30" s="142" t="str">
        <f>CONCATENATE("var ",RIGHT(K29,2),"/",RIGHT(2019,2))</f>
        <v>var 23/19</v>
      </c>
    </row>
    <row r="31" spans="1:14" x14ac:dyDescent="0.25">
      <c r="B31" s="145" t="s">
        <v>145</v>
      </c>
      <c r="C31" s="146">
        <v>15673</v>
      </c>
      <c r="D31" s="147">
        <v>8.5387811634348942E-2</v>
      </c>
      <c r="E31" s="146">
        <v>15785</v>
      </c>
      <c r="F31" s="147">
        <f t="shared" ref="F31:J43" si="2">IFERROR(E31/C31-1,"-")</f>
        <v>7.1460473425637439E-3</v>
      </c>
      <c r="G31" s="146">
        <v>5724</v>
      </c>
      <c r="H31" s="147">
        <f t="shared" si="2"/>
        <v>-0.63737725688945202</v>
      </c>
      <c r="I31" s="146">
        <v>18429</v>
      </c>
      <c r="J31" s="147">
        <f t="shared" si="2"/>
        <v>2.2196016771488472</v>
      </c>
      <c r="K31" s="146">
        <v>22055</v>
      </c>
      <c r="L31" s="147">
        <f t="shared" ref="L31:L39" si="3">IFERROR(K31/I31-1,"-")</f>
        <v>0.19675511422214997</v>
      </c>
      <c r="M31" s="147">
        <f>K31/C31-1</f>
        <v>0.40719709053786768</v>
      </c>
    </row>
    <row r="32" spans="1:14" x14ac:dyDescent="0.25">
      <c r="B32" s="145" t="s">
        <v>147</v>
      </c>
      <c r="C32" s="146">
        <v>15417</v>
      </c>
      <c r="D32" s="147">
        <v>9.9574189321978146E-3</v>
      </c>
      <c r="E32" s="146">
        <v>17058</v>
      </c>
      <c r="F32" s="147">
        <f t="shared" si="2"/>
        <v>0.10644094181747432</v>
      </c>
      <c r="G32" s="146">
        <v>3093</v>
      </c>
      <c r="H32" s="147">
        <f t="shared" si="2"/>
        <v>-0.81867745339430176</v>
      </c>
      <c r="I32" s="146">
        <v>20992</v>
      </c>
      <c r="J32" s="147">
        <f t="shared" si="2"/>
        <v>5.7869382476559972</v>
      </c>
      <c r="K32" s="146">
        <v>19022</v>
      </c>
      <c r="L32" s="147">
        <f t="shared" si="3"/>
        <v>-9.3845274390243927E-2</v>
      </c>
      <c r="M32" s="147">
        <f>IFERROR(K32/C32-1,"-")</f>
        <v>0.23383278199390278</v>
      </c>
    </row>
    <row r="33" spans="2:14" x14ac:dyDescent="0.25">
      <c r="B33" s="145" t="s">
        <v>149</v>
      </c>
      <c r="C33" s="146">
        <v>18409</v>
      </c>
      <c r="D33" s="147">
        <v>-0.22134337196514675</v>
      </c>
      <c r="E33" s="146">
        <v>7093</v>
      </c>
      <c r="F33" s="147">
        <f t="shared" si="2"/>
        <v>-0.6146993318485523</v>
      </c>
      <c r="G33" s="146">
        <v>6344</v>
      </c>
      <c r="H33" s="147">
        <f t="shared" si="2"/>
        <v>-0.10559706753136899</v>
      </c>
      <c r="I33" s="146">
        <v>21237</v>
      </c>
      <c r="J33" s="147">
        <f t="shared" si="2"/>
        <v>2.3475725094577555</v>
      </c>
      <c r="K33" s="146">
        <v>24227</v>
      </c>
      <c r="L33" s="147">
        <f t="shared" si="3"/>
        <v>0.14079201393793861</v>
      </c>
      <c r="M33" s="147">
        <f t="shared" ref="M33:M41" si="4">IFERROR(K33/C33-1,"-")</f>
        <v>0.31604106686946598</v>
      </c>
    </row>
    <row r="34" spans="2:14" x14ac:dyDescent="0.25">
      <c r="B34" s="145" t="s">
        <v>151</v>
      </c>
      <c r="C34" s="146">
        <v>26217</v>
      </c>
      <c r="D34" s="147">
        <v>0.3090173756740564</v>
      </c>
      <c r="E34" s="146">
        <v>0</v>
      </c>
      <c r="F34" s="147">
        <f t="shared" si="2"/>
        <v>-1</v>
      </c>
      <c r="G34" s="146">
        <v>8648</v>
      </c>
      <c r="H34" s="147" t="str">
        <f t="shared" si="2"/>
        <v>-</v>
      </c>
      <c r="I34" s="146">
        <v>28812</v>
      </c>
      <c r="J34" s="147">
        <f t="shared" si="2"/>
        <v>2.3316373728029602</v>
      </c>
      <c r="K34" s="146">
        <v>30945</v>
      </c>
      <c r="L34" s="147">
        <f t="shared" si="3"/>
        <v>7.4031653477717674E-2</v>
      </c>
      <c r="M34" s="147">
        <f t="shared" si="4"/>
        <v>0.18034100011442966</v>
      </c>
    </row>
    <row r="35" spans="2:14" x14ac:dyDescent="0.25">
      <c r="B35" s="145" t="s">
        <v>153</v>
      </c>
      <c r="C35" s="146">
        <v>27296</v>
      </c>
      <c r="D35" s="147">
        <v>0.18333550093206741</v>
      </c>
      <c r="E35" s="146">
        <v>49</v>
      </c>
      <c r="F35" s="147">
        <f t="shared" si="2"/>
        <v>-0.99820486518171159</v>
      </c>
      <c r="G35" s="146">
        <v>14259</v>
      </c>
      <c r="H35" s="147">
        <f t="shared" si="2"/>
        <v>290</v>
      </c>
      <c r="I35" s="146">
        <v>28075</v>
      </c>
      <c r="J35" s="147">
        <f t="shared" si="2"/>
        <v>0.96893190265797036</v>
      </c>
      <c r="K35" s="146">
        <v>28227</v>
      </c>
      <c r="L35" s="147">
        <f t="shared" si="3"/>
        <v>5.4140694568121095E-3</v>
      </c>
      <c r="M35" s="147">
        <f t="shared" si="4"/>
        <v>3.4107561547479515E-2</v>
      </c>
    </row>
    <row r="36" spans="2:14" x14ac:dyDescent="0.25">
      <c r="B36" s="145" t="s">
        <v>155</v>
      </c>
      <c r="C36" s="146">
        <v>30170</v>
      </c>
      <c r="D36" s="147">
        <v>9.6214458710730533E-4</v>
      </c>
      <c r="E36" s="146">
        <v>351</v>
      </c>
      <c r="F36" s="147">
        <f t="shared" si="2"/>
        <v>-0.98836592641697052</v>
      </c>
      <c r="G36" s="146">
        <v>23225</v>
      </c>
      <c r="H36" s="147">
        <f t="shared" si="2"/>
        <v>65.168091168091166</v>
      </c>
      <c r="I36" s="146">
        <v>36512</v>
      </c>
      <c r="J36" s="147">
        <f t="shared" si="2"/>
        <v>0.57209903121636163</v>
      </c>
      <c r="K36" s="146">
        <v>35173</v>
      </c>
      <c r="L36" s="147">
        <f t="shared" si="3"/>
        <v>-3.6672874671340949E-2</v>
      </c>
      <c r="M36" s="147">
        <f t="shared" si="4"/>
        <v>0.1658269804441499</v>
      </c>
    </row>
    <row r="37" spans="2:14" x14ac:dyDescent="0.25">
      <c r="B37" s="145" t="s">
        <v>157</v>
      </c>
      <c r="C37" s="146">
        <v>38895</v>
      </c>
      <c r="D37" s="147">
        <v>3.9917651462488601E-2</v>
      </c>
      <c r="E37" s="146">
        <v>14924</v>
      </c>
      <c r="F37" s="147">
        <f t="shared" si="2"/>
        <v>-0.61630029566782363</v>
      </c>
      <c r="G37" s="146">
        <v>49162</v>
      </c>
      <c r="H37" s="147">
        <f t="shared" si="2"/>
        <v>2.2941570624497452</v>
      </c>
      <c r="I37" s="146">
        <v>43607</v>
      </c>
      <c r="J37" s="147">
        <f t="shared" si="2"/>
        <v>-0.11299377568040359</v>
      </c>
      <c r="K37" s="146">
        <v>43355</v>
      </c>
      <c r="L37" s="147">
        <f t="shared" si="3"/>
        <v>-5.7788887105281184E-3</v>
      </c>
      <c r="M37" s="147">
        <f t="shared" si="4"/>
        <v>0.114667695076488</v>
      </c>
    </row>
    <row r="38" spans="2:14" x14ac:dyDescent="0.25">
      <c r="B38" s="145" t="s">
        <v>159</v>
      </c>
      <c r="C38" s="146">
        <v>41287</v>
      </c>
      <c r="D38" s="147">
        <v>1.7071488397299994E-2</v>
      </c>
      <c r="E38" s="146">
        <v>35975</v>
      </c>
      <c r="F38" s="147">
        <f t="shared" si="2"/>
        <v>-0.12866035313779156</v>
      </c>
      <c r="G38" s="146">
        <v>59493</v>
      </c>
      <c r="H38" s="147">
        <f t="shared" si="2"/>
        <v>0.65373175816539253</v>
      </c>
      <c r="I38" s="146">
        <v>50656</v>
      </c>
      <c r="J38" s="147">
        <f t="shared" si="2"/>
        <v>-0.14853848351906951</v>
      </c>
      <c r="K38" s="146">
        <v>48253</v>
      </c>
      <c r="L38" s="147">
        <f t="shared" si="3"/>
        <v>-4.7437618445988594E-2</v>
      </c>
      <c r="M38" s="147">
        <f t="shared" si="4"/>
        <v>0.16872138929929514</v>
      </c>
    </row>
    <row r="39" spans="2:14" x14ac:dyDescent="0.25">
      <c r="B39" s="145" t="s">
        <v>161</v>
      </c>
      <c r="C39" s="146">
        <v>30945</v>
      </c>
      <c r="D39" s="147">
        <v>2.9372629898210434E-2</v>
      </c>
      <c r="E39" s="146">
        <v>21707</v>
      </c>
      <c r="F39" s="147">
        <f t="shared" si="2"/>
        <v>-0.29852964937792859</v>
      </c>
      <c r="G39" s="146">
        <v>40622</v>
      </c>
      <c r="H39" s="147">
        <f t="shared" si="2"/>
        <v>0.871377896531073</v>
      </c>
      <c r="I39" s="146">
        <v>37315</v>
      </c>
      <c r="J39" s="147">
        <f t="shared" si="2"/>
        <v>-8.1409088671163365E-2</v>
      </c>
      <c r="K39" s="146">
        <v>36087</v>
      </c>
      <c r="L39" s="147">
        <f t="shared" si="3"/>
        <v>-3.2909017821251552E-2</v>
      </c>
      <c r="M39" s="147">
        <f t="shared" si="4"/>
        <v>0.16616577799321375</v>
      </c>
    </row>
    <row r="40" spans="2:14" x14ac:dyDescent="0.25">
      <c r="B40" s="145" t="s">
        <v>163</v>
      </c>
      <c r="C40" s="146">
        <v>24418</v>
      </c>
      <c r="D40" s="147">
        <v>1.3026883504812403E-2</v>
      </c>
      <c r="E40" s="146">
        <v>16168</v>
      </c>
      <c r="F40" s="147">
        <f t="shared" si="2"/>
        <v>-0.33786550905070034</v>
      </c>
      <c r="G40" s="146">
        <v>31201</v>
      </c>
      <c r="H40" s="147">
        <f t="shared" si="2"/>
        <v>0.92979960415635832</v>
      </c>
      <c r="I40" s="146">
        <v>33713</v>
      </c>
      <c r="J40" s="147">
        <f t="shared" si="2"/>
        <v>8.0510240056408389E-2</v>
      </c>
      <c r="K40" s="146">
        <v>29628</v>
      </c>
      <c r="L40" s="147">
        <f>IFERROR(K40/I40-1,"-")</f>
        <v>-0.12116987512235633</v>
      </c>
      <c r="M40" s="147">
        <f t="shared" si="4"/>
        <v>0.21336718813989686</v>
      </c>
    </row>
    <row r="41" spans="2:14" x14ac:dyDescent="0.25">
      <c r="B41" s="145" t="s">
        <v>165</v>
      </c>
      <c r="C41" s="146">
        <v>21111</v>
      </c>
      <c r="D41" s="147">
        <v>0.17179174067495562</v>
      </c>
      <c r="E41" s="146">
        <v>6554</v>
      </c>
      <c r="F41" s="147">
        <f t="shared" si="2"/>
        <v>-0.6895457344512339</v>
      </c>
      <c r="G41" s="146">
        <v>21783</v>
      </c>
      <c r="H41" s="147">
        <f t="shared" si="2"/>
        <v>2.3236191638693926</v>
      </c>
      <c r="I41" s="146">
        <v>24070</v>
      </c>
      <c r="J41" s="147">
        <f t="shared" si="2"/>
        <v>0.10499012991782575</v>
      </c>
      <c r="K41" s="146">
        <v>23340</v>
      </c>
      <c r="L41" s="147">
        <f>IFERROR(K41/I41-1,"-")</f>
        <v>-3.0328209389281269E-2</v>
      </c>
      <c r="M41" s="147">
        <f t="shared" si="4"/>
        <v>0.10558476623561175</v>
      </c>
    </row>
    <row r="42" spans="2:14" x14ac:dyDescent="0.25">
      <c r="B42" s="145" t="s">
        <v>167</v>
      </c>
      <c r="C42" s="146">
        <v>21688</v>
      </c>
      <c r="D42" s="147">
        <v>0.1308791323391385</v>
      </c>
      <c r="E42" s="146">
        <v>7801</v>
      </c>
      <c r="F42" s="147">
        <f t="shared" si="2"/>
        <v>-0.64030800442641089</v>
      </c>
      <c r="G42" s="146">
        <v>24577</v>
      </c>
      <c r="H42" s="147">
        <f t="shared" si="2"/>
        <v>2.1504935264709655</v>
      </c>
      <c r="I42" s="146">
        <v>27302</v>
      </c>
      <c r="J42" s="147">
        <f t="shared" si="2"/>
        <v>0.11087602229726978</v>
      </c>
      <c r="K42" s="146"/>
      <c r="L42" s="147"/>
      <c r="M42" s="147"/>
    </row>
    <row r="43" spans="2:14" ht="15.75" x14ac:dyDescent="0.25">
      <c r="B43" s="148" t="s">
        <v>127</v>
      </c>
      <c r="C43" s="149">
        <v>311526</v>
      </c>
      <c r="D43" s="150">
        <v>5.2669637999722907E-2</v>
      </c>
      <c r="E43" s="149">
        <v>143479</v>
      </c>
      <c r="F43" s="150">
        <f t="shared" si="2"/>
        <v>-0.53943170072481905</v>
      </c>
      <c r="G43" s="149">
        <v>288131</v>
      </c>
      <c r="H43" s="150">
        <f t="shared" si="2"/>
        <v>1.0081754124296936</v>
      </c>
      <c r="I43" s="149">
        <v>370720</v>
      </c>
      <c r="J43" s="150">
        <f t="shared" si="2"/>
        <v>0.28663698109540459</v>
      </c>
      <c r="K43" s="149">
        <v>340312</v>
      </c>
      <c r="L43" s="150">
        <v>-9.0443715821535431E-3</v>
      </c>
      <c r="M43" s="150">
        <v>0.17414555717331748</v>
      </c>
    </row>
    <row r="44" spans="2:14" ht="6" customHeight="1" x14ac:dyDescent="0.25"/>
    <row r="45" spans="2:14" x14ac:dyDescent="0.25">
      <c r="B45" s="49" t="s">
        <v>362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4"/>
      <c r="G47" s="144"/>
      <c r="I47" s="154"/>
    </row>
    <row r="48" spans="2:14" ht="48.75" customHeight="1" thickBot="1" x14ac:dyDescent="0.3">
      <c r="B48" s="315" t="s">
        <v>364</v>
      </c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7" t="s">
        <v>176</v>
      </c>
      <c r="D50" s="328"/>
      <c r="E50" s="328"/>
      <c r="F50" s="328"/>
      <c r="G50" s="328"/>
      <c r="H50" s="328"/>
      <c r="I50" s="328"/>
      <c r="J50" s="328"/>
      <c r="K50" s="328"/>
      <c r="L50" s="328"/>
      <c r="M50" s="329"/>
    </row>
    <row r="51" spans="1:14" ht="22.5" thickTop="1" thickBot="1" x14ac:dyDescent="0.3">
      <c r="B51" s="13"/>
      <c r="C51" s="334">
        <f>2019</f>
        <v>2019</v>
      </c>
      <c r="D51" s="333"/>
      <c r="E51" s="330">
        <v>2020</v>
      </c>
      <c r="F51" s="333"/>
      <c r="G51" s="330">
        <v>2021</v>
      </c>
      <c r="H51" s="333"/>
      <c r="I51" s="330">
        <v>2022</v>
      </c>
      <c r="J51" s="333"/>
      <c r="K51" s="330">
        <v>2023</v>
      </c>
      <c r="L51" s="331"/>
      <c r="M51" s="332"/>
    </row>
    <row r="52" spans="1:14" ht="16.5" thickTop="1" thickBot="1" x14ac:dyDescent="0.3">
      <c r="B52" s="16"/>
      <c r="C52" s="141" t="s">
        <v>141</v>
      </c>
      <c r="D52" s="142" t="str">
        <f>CONCATENATE("var ",RIGHT(2019,2),"/",RIGHT(2018,2))</f>
        <v>var 19/18</v>
      </c>
      <c r="E52" s="143" t="s">
        <v>141</v>
      </c>
      <c r="F52" s="142" t="str">
        <f>CONCATENATE("var ",RIGHT(E51,2),"/",RIGHT(E51-1,2))</f>
        <v>var 20/19</v>
      </c>
      <c r="G52" s="143" t="s">
        <v>141</v>
      </c>
      <c r="H52" s="142" t="str">
        <f>CONCATENATE("var ",RIGHT(G51,2),"/",RIGHT(G51-1,2))</f>
        <v>var 21/20</v>
      </c>
      <c r="I52" s="143" t="s">
        <v>141</v>
      </c>
      <c r="J52" s="142" t="str">
        <f>CONCATENATE("var ",RIGHT(I51,2),"/",RIGHT(I51-1,2))</f>
        <v>var 22/21</v>
      </c>
      <c r="K52" s="143" t="s">
        <v>141</v>
      </c>
      <c r="L52" s="142" t="str">
        <f>CONCATENATE("var ",RIGHT(K51,2),"/",RIGHT(K51-1,2))</f>
        <v>var 23/22</v>
      </c>
      <c r="M52" s="142" t="str">
        <f>CONCATENATE("var ",RIGHT(K51,2),"/",RIGHT(2019,2))</f>
        <v>var 23/19</v>
      </c>
    </row>
    <row r="53" spans="1:14" x14ac:dyDescent="0.25">
      <c r="A53" s="1">
        <v>1</v>
      </c>
      <c r="B53" s="145" t="s">
        <v>145</v>
      </c>
      <c r="C53" s="146">
        <v>10594</v>
      </c>
      <c r="D53" s="147">
        <v>-6.6031506461650125E-4</v>
      </c>
      <c r="E53" s="146">
        <v>11173</v>
      </c>
      <c r="F53" s="147">
        <f>IFERROR(E53/C53-1,"-")</f>
        <v>5.4653577496696304E-2</v>
      </c>
      <c r="G53" s="146">
        <v>3108</v>
      </c>
      <c r="H53" s="147">
        <f>IFERROR(G53/E53-1,"-")</f>
        <v>-0.72182941018526803</v>
      </c>
      <c r="I53" s="146">
        <v>12886</v>
      </c>
      <c r="J53" s="147">
        <f>IFERROR(I53/G53-1,"-")</f>
        <v>3.1460746460746458</v>
      </c>
      <c r="K53" s="146">
        <v>16668</v>
      </c>
      <c r="L53" s="147">
        <f t="shared" ref="L53:L61" si="5">IFERROR(K53/I53-1,"-")</f>
        <v>0.29349681825236695</v>
      </c>
      <c r="M53" s="147">
        <f>IFERROR(K53/C53-1,"-")</f>
        <v>0.57334340192561828</v>
      </c>
    </row>
    <row r="54" spans="1:14" x14ac:dyDescent="0.25">
      <c r="A54" s="1">
        <v>2</v>
      </c>
      <c r="B54" s="145" t="s">
        <v>147</v>
      </c>
      <c r="C54" s="146">
        <v>9720</v>
      </c>
      <c r="D54" s="147">
        <v>2.6820713843613841E-3</v>
      </c>
      <c r="E54" s="146">
        <v>11131</v>
      </c>
      <c r="F54" s="147">
        <f t="shared" ref="F54:J65" si="6">IFERROR(E54/C54-1,"-")</f>
        <v>0.14516460905349793</v>
      </c>
      <c r="G54" s="146">
        <v>1737</v>
      </c>
      <c r="H54" s="147">
        <f t="shared" si="6"/>
        <v>-0.84394933069805045</v>
      </c>
      <c r="I54" s="146">
        <v>14230</v>
      </c>
      <c r="J54" s="147">
        <f t="shared" si="6"/>
        <v>7.1922855497985037</v>
      </c>
      <c r="K54" s="146">
        <v>13515</v>
      </c>
      <c r="L54" s="147">
        <f t="shared" si="5"/>
        <v>-5.0245959241040028E-2</v>
      </c>
      <c r="M54" s="147">
        <f>IFERROR(K54/C54-1,"-")</f>
        <v>0.39043209876543217</v>
      </c>
    </row>
    <row r="55" spans="1:14" x14ac:dyDescent="0.25">
      <c r="A55" s="1">
        <v>3</v>
      </c>
      <c r="B55" s="145" t="s">
        <v>149</v>
      </c>
      <c r="C55" s="146">
        <v>12476</v>
      </c>
      <c r="D55" s="147">
        <v>-0.16548494983277595</v>
      </c>
      <c r="E55" s="146">
        <v>5458</v>
      </c>
      <c r="F55" s="147">
        <f t="shared" si="6"/>
        <v>-0.56252003847386978</v>
      </c>
      <c r="G55" s="146">
        <v>3910</v>
      </c>
      <c r="H55" s="147">
        <f t="shared" si="6"/>
        <v>-0.28362037376328331</v>
      </c>
      <c r="I55" s="146">
        <v>14731</v>
      </c>
      <c r="J55" s="147">
        <f t="shared" si="6"/>
        <v>2.7675191815856777</v>
      </c>
      <c r="K55" s="146">
        <v>16603</v>
      </c>
      <c r="L55" s="147">
        <f t="shared" si="5"/>
        <v>0.12707894915484363</v>
      </c>
      <c r="M55" s="147">
        <f t="shared" ref="M55:M63" si="7">IFERROR(K55/C55-1,"-")</f>
        <v>0.3307951266431548</v>
      </c>
    </row>
    <row r="56" spans="1:14" x14ac:dyDescent="0.25">
      <c r="A56" s="1">
        <v>4</v>
      </c>
      <c r="B56" s="145" t="s">
        <v>151</v>
      </c>
      <c r="C56" s="146">
        <v>17584</v>
      </c>
      <c r="D56" s="147">
        <v>0.35240732195046909</v>
      </c>
      <c r="E56" s="146">
        <v>0</v>
      </c>
      <c r="F56" s="147">
        <f t="shared" si="6"/>
        <v>-1</v>
      </c>
      <c r="G56" s="146">
        <v>4906</v>
      </c>
      <c r="H56" s="147" t="str">
        <f t="shared" si="6"/>
        <v>-</v>
      </c>
      <c r="I56" s="146">
        <v>19022</v>
      </c>
      <c r="J56" s="147">
        <f t="shared" si="6"/>
        <v>2.877293110476967</v>
      </c>
      <c r="K56" s="146">
        <v>21284</v>
      </c>
      <c r="L56" s="147">
        <f t="shared" si="5"/>
        <v>0.11891494059510044</v>
      </c>
      <c r="M56" s="147">
        <f t="shared" si="7"/>
        <v>0.21041856232939038</v>
      </c>
    </row>
    <row r="57" spans="1:14" x14ac:dyDescent="0.25">
      <c r="A57" s="1">
        <v>5</v>
      </c>
      <c r="B57" s="145" t="s">
        <v>153</v>
      </c>
      <c r="C57" s="146">
        <v>18404</v>
      </c>
      <c r="D57" s="147">
        <v>0.33808346662789002</v>
      </c>
      <c r="E57" s="146">
        <v>23</v>
      </c>
      <c r="F57" s="147">
        <f t="shared" si="6"/>
        <v>-0.99875027168006958</v>
      </c>
      <c r="G57" s="146">
        <v>10078</v>
      </c>
      <c r="H57" s="147">
        <f t="shared" si="6"/>
        <v>437.17391304347825</v>
      </c>
      <c r="I57" s="146">
        <v>17793</v>
      </c>
      <c r="J57" s="147">
        <f t="shared" si="6"/>
        <v>0.76552887477674147</v>
      </c>
      <c r="K57" s="146">
        <v>19404</v>
      </c>
      <c r="L57" s="147">
        <f t="shared" si="5"/>
        <v>9.0541224076884141E-2</v>
      </c>
      <c r="M57" s="147">
        <f t="shared" si="7"/>
        <v>5.4336013910019521E-2</v>
      </c>
    </row>
    <row r="58" spans="1:14" x14ac:dyDescent="0.25">
      <c r="A58" s="1">
        <v>6</v>
      </c>
      <c r="B58" s="145" t="s">
        <v>155</v>
      </c>
      <c r="C58" s="146">
        <v>20836</v>
      </c>
      <c r="D58" s="147">
        <v>7.4408291651626879E-2</v>
      </c>
      <c r="E58" s="146">
        <v>92</v>
      </c>
      <c r="F58" s="147">
        <f t="shared" si="6"/>
        <v>-0.99558456517565752</v>
      </c>
      <c r="G58" s="146">
        <v>16654</v>
      </c>
      <c r="H58" s="147">
        <f t="shared" si="6"/>
        <v>180.02173913043478</v>
      </c>
      <c r="I58" s="146">
        <v>24546</v>
      </c>
      <c r="J58" s="147">
        <f t="shared" si="6"/>
        <v>0.47388014891317409</v>
      </c>
      <c r="K58" s="146">
        <v>25474</v>
      </c>
      <c r="L58" s="147">
        <f t="shared" si="5"/>
        <v>3.7806567261468249E-2</v>
      </c>
      <c r="M58" s="147">
        <f t="shared" si="7"/>
        <v>0.22259550777500481</v>
      </c>
    </row>
    <row r="59" spans="1:14" x14ac:dyDescent="0.25">
      <c r="A59" s="1">
        <v>7</v>
      </c>
      <c r="B59" s="145" t="s">
        <v>157</v>
      </c>
      <c r="C59" s="146">
        <v>28525</v>
      </c>
      <c r="D59" s="147">
        <v>0.1322589608224507</v>
      </c>
      <c r="E59" s="146">
        <v>10700</v>
      </c>
      <c r="F59" s="147">
        <f t="shared" si="6"/>
        <v>-0.62489044697633656</v>
      </c>
      <c r="G59" s="146">
        <v>32583</v>
      </c>
      <c r="H59" s="147">
        <f t="shared" si="6"/>
        <v>2.0451401869158881</v>
      </c>
      <c r="I59" s="146">
        <v>31621</v>
      </c>
      <c r="J59" s="147">
        <f t="shared" si="6"/>
        <v>-2.952459871712243E-2</v>
      </c>
      <c r="K59" s="146">
        <v>32565</v>
      </c>
      <c r="L59" s="147">
        <f t="shared" si="5"/>
        <v>2.9853578318206342E-2</v>
      </c>
      <c r="M59" s="147">
        <f t="shared" si="7"/>
        <v>0.14163014899211213</v>
      </c>
    </row>
    <row r="60" spans="1:14" x14ac:dyDescent="0.25">
      <c r="A60" s="1">
        <v>8</v>
      </c>
      <c r="B60" s="145" t="s">
        <v>159</v>
      </c>
      <c r="C60" s="146">
        <v>29329</v>
      </c>
      <c r="D60" s="147">
        <v>2.1062526110569468E-2</v>
      </c>
      <c r="E60" s="146">
        <v>23054</v>
      </c>
      <c r="F60" s="147">
        <f t="shared" si="6"/>
        <v>-0.21395206109993525</v>
      </c>
      <c r="G60" s="146">
        <v>41708</v>
      </c>
      <c r="H60" s="147">
        <f t="shared" si="6"/>
        <v>0.80914374945779466</v>
      </c>
      <c r="I60" s="146">
        <v>36821</v>
      </c>
      <c r="J60" s="147">
        <f t="shared" si="6"/>
        <v>-0.11717176560851639</v>
      </c>
      <c r="K60" s="146">
        <v>35638</v>
      </c>
      <c r="L60" s="147">
        <f t="shared" si="5"/>
        <v>-3.2128404986284997E-2</v>
      </c>
      <c r="M60" s="147">
        <f t="shared" si="7"/>
        <v>0.21511132326366389</v>
      </c>
    </row>
    <row r="61" spans="1:14" x14ac:dyDescent="0.25">
      <c r="A61" s="1">
        <v>9</v>
      </c>
      <c r="B61" s="145" t="s">
        <v>161</v>
      </c>
      <c r="C61" s="146">
        <v>21387</v>
      </c>
      <c r="D61" s="147">
        <v>5.1992129857353575E-2</v>
      </c>
      <c r="E61" s="146">
        <v>14834</v>
      </c>
      <c r="F61" s="147">
        <f t="shared" si="6"/>
        <v>-0.3064010847711226</v>
      </c>
      <c r="G61" s="146">
        <v>29102</v>
      </c>
      <c r="H61" s="147">
        <f t="shared" si="6"/>
        <v>0.96184441148712407</v>
      </c>
      <c r="I61" s="146">
        <v>25547</v>
      </c>
      <c r="J61" s="147">
        <f t="shared" si="6"/>
        <v>-0.12215655281423954</v>
      </c>
      <c r="K61" s="146">
        <v>25548</v>
      </c>
      <c r="L61" s="147">
        <f t="shared" si="5"/>
        <v>3.9143539358743595E-5</v>
      </c>
      <c r="M61" s="147">
        <f t="shared" si="7"/>
        <v>0.19455744143638665</v>
      </c>
    </row>
    <row r="62" spans="1:14" x14ac:dyDescent="0.25">
      <c r="A62" s="1">
        <v>10</v>
      </c>
      <c r="B62" s="145" t="s">
        <v>163</v>
      </c>
      <c r="C62" s="146">
        <v>16939</v>
      </c>
      <c r="D62" s="147">
        <v>7.249588451310629E-2</v>
      </c>
      <c r="E62" s="146">
        <v>11221</v>
      </c>
      <c r="F62" s="147">
        <f t="shared" si="6"/>
        <v>-0.33756420095637285</v>
      </c>
      <c r="G62" s="146">
        <v>22408</v>
      </c>
      <c r="H62" s="147">
        <f t="shared" si="6"/>
        <v>0.99696996702611185</v>
      </c>
      <c r="I62" s="146">
        <v>23946</v>
      </c>
      <c r="J62" s="147">
        <f t="shared" si="6"/>
        <v>6.8636201356658377E-2</v>
      </c>
      <c r="K62" s="146">
        <v>20653</v>
      </c>
      <c r="L62" s="147">
        <f>IFERROR(K62/I62-1,"-")</f>
        <v>-0.13751774826693397</v>
      </c>
      <c r="M62" s="147">
        <f t="shared" si="7"/>
        <v>0.21925733514375101</v>
      </c>
    </row>
    <row r="63" spans="1:14" x14ac:dyDescent="0.25">
      <c r="A63" s="1">
        <v>11</v>
      </c>
      <c r="B63" s="145" t="s">
        <v>165</v>
      </c>
      <c r="C63" s="146">
        <v>15089</v>
      </c>
      <c r="D63" s="147">
        <v>0.20509543966136889</v>
      </c>
      <c r="E63" s="146">
        <v>3102</v>
      </c>
      <c r="F63" s="147">
        <f t="shared" si="6"/>
        <v>-0.79441977599575853</v>
      </c>
      <c r="G63" s="146">
        <v>15403</v>
      </c>
      <c r="H63" s="147">
        <f t="shared" si="6"/>
        <v>3.9655061250805934</v>
      </c>
      <c r="I63" s="146">
        <v>16423</v>
      </c>
      <c r="J63" s="147">
        <f t="shared" si="6"/>
        <v>6.6220866065052286E-2</v>
      </c>
      <c r="K63" s="146">
        <v>14758</v>
      </c>
      <c r="L63" s="147">
        <f>IFERROR(K63/I63-1,"-")</f>
        <v>-0.10138220787919383</v>
      </c>
      <c r="M63" s="147">
        <f t="shared" si="7"/>
        <v>-2.1936510040426849E-2</v>
      </c>
    </row>
    <row r="64" spans="1:14" x14ac:dyDescent="0.25">
      <c r="A64" s="1">
        <v>12</v>
      </c>
      <c r="B64" s="145" t="s">
        <v>167</v>
      </c>
      <c r="C64" s="146">
        <v>16232</v>
      </c>
      <c r="D64" s="147">
        <v>0.20827750483846952</v>
      </c>
      <c r="E64" s="146">
        <v>4408</v>
      </c>
      <c r="F64" s="147">
        <f t="shared" si="6"/>
        <v>-0.72843765401675697</v>
      </c>
      <c r="G64" s="146">
        <v>17441</v>
      </c>
      <c r="H64" s="147">
        <f t="shared" si="6"/>
        <v>2.9566696914700543</v>
      </c>
      <c r="I64" s="146">
        <v>19230</v>
      </c>
      <c r="J64" s="147">
        <f t="shared" si="6"/>
        <v>0.1025743936700878</v>
      </c>
      <c r="K64" s="146"/>
      <c r="L64" s="147"/>
      <c r="M64" s="147"/>
    </row>
    <row r="65" spans="1:14" ht="15.75" x14ac:dyDescent="0.25">
      <c r="B65" s="148" t="s">
        <v>127</v>
      </c>
      <c r="C65" s="149">
        <v>217115</v>
      </c>
      <c r="D65" s="150">
        <v>9.9929074421196695E-2</v>
      </c>
      <c r="E65" s="149">
        <v>95200</v>
      </c>
      <c r="F65" s="150">
        <f t="shared" si="6"/>
        <v>-0.56152269534578447</v>
      </c>
      <c r="G65" s="149">
        <v>199038</v>
      </c>
      <c r="H65" s="150">
        <f t="shared" si="6"/>
        <v>1.0907352941176471</v>
      </c>
      <c r="I65" s="149">
        <v>256796</v>
      </c>
      <c r="J65" s="150">
        <f t="shared" si="6"/>
        <v>0.29018579366754094</v>
      </c>
      <c r="K65" s="149">
        <v>242110</v>
      </c>
      <c r="L65" s="150">
        <v>1.9127316198445987E-2</v>
      </c>
      <c r="M65" s="150">
        <v>0.20522891434317492</v>
      </c>
    </row>
    <row r="66" spans="1:14" ht="6" customHeight="1" x14ac:dyDescent="0.25"/>
    <row r="67" spans="1:14" x14ac:dyDescent="0.25">
      <c r="B67" s="49" t="s">
        <v>362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5" t="s">
        <v>365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7" t="s">
        <v>99</v>
      </c>
      <c r="D72" s="328"/>
      <c r="E72" s="328"/>
      <c r="F72" s="328"/>
      <c r="G72" s="328"/>
      <c r="H72" s="328"/>
      <c r="I72" s="328"/>
      <c r="J72" s="328"/>
      <c r="K72" s="328"/>
      <c r="L72" s="328"/>
      <c r="M72" s="329"/>
    </row>
    <row r="73" spans="1:14" ht="22.5" thickTop="1" thickBot="1" x14ac:dyDescent="0.3">
      <c r="B73" s="13"/>
      <c r="C73" s="334">
        <f>2019</f>
        <v>2019</v>
      </c>
      <c r="D73" s="333"/>
      <c r="E73" s="330">
        <v>2020</v>
      </c>
      <c r="F73" s="333"/>
      <c r="G73" s="330">
        <v>2021</v>
      </c>
      <c r="H73" s="333"/>
      <c r="I73" s="330">
        <v>2022</v>
      </c>
      <c r="J73" s="333"/>
      <c r="K73" s="330">
        <v>2023</v>
      </c>
      <c r="L73" s="331"/>
      <c r="M73" s="332"/>
    </row>
    <row r="74" spans="1:14" ht="16.5" thickTop="1" thickBot="1" x14ac:dyDescent="0.3">
      <c r="B74" s="16"/>
      <c r="C74" s="141" t="s">
        <v>141</v>
      </c>
      <c r="D74" s="142" t="str">
        <f>CONCATENATE("var ",RIGHT(2019,2),"/",RIGHT(2018,2))</f>
        <v>var 19/18</v>
      </c>
      <c r="E74" s="143" t="s">
        <v>141</v>
      </c>
      <c r="F74" s="142" t="str">
        <f>CONCATENATE("var ",RIGHT(E73,2),"/",RIGHT(E73-1,2))</f>
        <v>var 20/19</v>
      </c>
      <c r="G74" s="143" t="s">
        <v>141</v>
      </c>
      <c r="H74" s="142" t="str">
        <f>CONCATENATE("var ",RIGHT(G73,2),"/",RIGHT(G73-1,2))</f>
        <v>var 21/20</v>
      </c>
      <c r="I74" s="143" t="s">
        <v>141</v>
      </c>
      <c r="J74" s="142" t="str">
        <f>CONCATENATE("var ",RIGHT(I73,2),"/",RIGHT(I73-1,2))</f>
        <v>var 22/21</v>
      </c>
      <c r="K74" s="143" t="s">
        <v>141</v>
      </c>
      <c r="L74" s="142" t="str">
        <f>CONCATENATE("var ",RIGHT(K73,2),"/",RIGHT(K73-1,2))</f>
        <v>var 23/22</v>
      </c>
      <c r="M74" s="142" t="str">
        <f>CONCATENATE("var ",RIGHT(K73,2),"/",RIGHT(2019,2))</f>
        <v>var 23/19</v>
      </c>
    </row>
    <row r="75" spans="1:14" x14ac:dyDescent="0.25">
      <c r="A75" s="1">
        <v>1</v>
      </c>
      <c r="B75" s="145" t="s">
        <v>145</v>
      </c>
      <c r="C75" s="146">
        <v>5079</v>
      </c>
      <c r="D75" s="147">
        <v>0.32300078145350342</v>
      </c>
      <c r="E75" s="146">
        <v>4612</v>
      </c>
      <c r="F75" s="147">
        <f>IFERROR(E75/C75-1,"-")</f>
        <v>-9.1947233707422749E-2</v>
      </c>
      <c r="G75" s="146">
        <v>2616</v>
      </c>
      <c r="H75" s="147">
        <f>IFERROR(G75/E75-1,"-")</f>
        <v>-0.43278404163052908</v>
      </c>
      <c r="I75" s="146">
        <v>5543</v>
      </c>
      <c r="J75" s="147">
        <f>IFERROR(I75/G75-1,"-")</f>
        <v>1.1188837920489298</v>
      </c>
      <c r="K75" s="146">
        <v>5387</v>
      </c>
      <c r="L75" s="147">
        <f t="shared" ref="L75:L83" si="8">IFERROR(K75/I75-1,"-")</f>
        <v>-2.8143604546274625E-2</v>
      </c>
      <c r="M75" s="147">
        <f>K75/C75-1</f>
        <v>6.0641858633589285E-2</v>
      </c>
    </row>
    <row r="76" spans="1:14" x14ac:dyDescent="0.25">
      <c r="A76" s="1">
        <v>2</v>
      </c>
      <c r="B76" s="145" t="s">
        <v>147</v>
      </c>
      <c r="C76" s="146">
        <v>5697</v>
      </c>
      <c r="D76" s="147">
        <v>2.2617124394184174E-2</v>
      </c>
      <c r="E76" s="146">
        <v>5927</v>
      </c>
      <c r="F76" s="147">
        <f t="shared" ref="F76:J87" si="9">IFERROR(E76/C76-1,"-")</f>
        <v>4.0372125680182558E-2</v>
      </c>
      <c r="G76" s="146">
        <v>1356</v>
      </c>
      <c r="H76" s="147">
        <f t="shared" si="9"/>
        <v>-0.7712164670153534</v>
      </c>
      <c r="I76" s="146">
        <v>6762</v>
      </c>
      <c r="J76" s="147">
        <f t="shared" si="9"/>
        <v>3.9867256637168138</v>
      </c>
      <c r="K76" s="146">
        <v>5507</v>
      </c>
      <c r="L76" s="147">
        <f t="shared" si="8"/>
        <v>-0.18559597752144341</v>
      </c>
      <c r="M76" s="147">
        <f>IFERROR(K76/C76-1,"-")</f>
        <v>-3.3350886431455118E-2</v>
      </c>
    </row>
    <row r="77" spans="1:14" x14ac:dyDescent="0.25">
      <c r="A77" s="1">
        <v>3</v>
      </c>
      <c r="B77" s="145" t="s">
        <v>149</v>
      </c>
      <c r="C77" s="146">
        <v>5933</v>
      </c>
      <c r="D77" s="147">
        <v>-0.31741831569259094</v>
      </c>
      <c r="E77" s="146">
        <v>1635</v>
      </c>
      <c r="F77" s="147">
        <f t="shared" si="9"/>
        <v>-0.72442272037754929</v>
      </c>
      <c r="G77" s="146">
        <v>2434</v>
      </c>
      <c r="H77" s="147">
        <f t="shared" si="9"/>
        <v>0.48868501529051978</v>
      </c>
      <c r="I77" s="146">
        <v>6506</v>
      </c>
      <c r="J77" s="147">
        <f t="shared" si="9"/>
        <v>1.6729663105998358</v>
      </c>
      <c r="K77" s="146">
        <v>7624</v>
      </c>
      <c r="L77" s="147">
        <f t="shared" si="8"/>
        <v>0.1718413771902858</v>
      </c>
      <c r="M77" s="147">
        <f t="shared" ref="M77:M85" si="10">IFERROR(K77/C77-1,"-")</f>
        <v>0.2850160121355132</v>
      </c>
    </row>
    <row r="78" spans="1:14" x14ac:dyDescent="0.25">
      <c r="A78" s="1">
        <v>4</v>
      </c>
      <c r="B78" s="145" t="s">
        <v>151</v>
      </c>
      <c r="C78" s="146">
        <v>8633</v>
      </c>
      <c r="D78" s="147">
        <v>0.2287218901224024</v>
      </c>
      <c r="E78" s="146">
        <v>0</v>
      </c>
      <c r="F78" s="147">
        <f t="shared" si="9"/>
        <v>-1</v>
      </c>
      <c r="G78" s="146">
        <v>3742</v>
      </c>
      <c r="H78" s="147" t="str">
        <f t="shared" si="9"/>
        <v>-</v>
      </c>
      <c r="I78" s="146">
        <v>9790</v>
      </c>
      <c r="J78" s="147">
        <f t="shared" si="9"/>
        <v>1.6162479957242115</v>
      </c>
      <c r="K78" s="146">
        <v>9661</v>
      </c>
      <c r="L78" s="147">
        <f t="shared" si="8"/>
        <v>-1.3176710929519886E-2</v>
      </c>
      <c r="M78" s="147">
        <f t="shared" si="10"/>
        <v>0.11907795667786392</v>
      </c>
    </row>
    <row r="79" spans="1:14" x14ac:dyDescent="0.25">
      <c r="A79" s="1">
        <v>5</v>
      </c>
      <c r="B79" s="145" t="s">
        <v>153</v>
      </c>
      <c r="C79" s="146">
        <v>8892</v>
      </c>
      <c r="D79" s="147">
        <v>-4.5205626543541322E-2</v>
      </c>
      <c r="E79" s="146">
        <v>26</v>
      </c>
      <c r="F79" s="147">
        <f t="shared" si="9"/>
        <v>-0.99707602339181289</v>
      </c>
      <c r="G79" s="146">
        <v>4181</v>
      </c>
      <c r="H79" s="147">
        <f t="shared" si="9"/>
        <v>159.80769230769232</v>
      </c>
      <c r="I79" s="146">
        <v>10282</v>
      </c>
      <c r="J79" s="147">
        <f t="shared" si="9"/>
        <v>1.4592202822291318</v>
      </c>
      <c r="K79" s="146">
        <v>8823</v>
      </c>
      <c r="L79" s="147">
        <f t="shared" si="8"/>
        <v>-0.14189846333398171</v>
      </c>
      <c r="M79" s="147">
        <f t="shared" si="10"/>
        <v>-7.7597840755735392E-3</v>
      </c>
    </row>
    <row r="80" spans="1:14" x14ac:dyDescent="0.25">
      <c r="A80" s="1">
        <v>6</v>
      </c>
      <c r="B80" s="145" t="s">
        <v>155</v>
      </c>
      <c r="C80" s="146">
        <v>9334</v>
      </c>
      <c r="D80" s="147">
        <v>-0.13155935988090806</v>
      </c>
      <c r="E80" s="146">
        <v>259</v>
      </c>
      <c r="F80" s="147">
        <f t="shared" si="9"/>
        <v>-0.9722519820012856</v>
      </c>
      <c r="G80" s="146">
        <v>6571</v>
      </c>
      <c r="H80" s="147">
        <f t="shared" si="9"/>
        <v>24.37065637065637</v>
      </c>
      <c r="I80" s="146">
        <v>11966</v>
      </c>
      <c r="J80" s="147">
        <f t="shared" si="9"/>
        <v>0.82103180642215801</v>
      </c>
      <c r="K80" s="146">
        <v>9699</v>
      </c>
      <c r="L80" s="147">
        <f t="shared" si="8"/>
        <v>-0.18945345144576298</v>
      </c>
      <c r="M80" s="147">
        <f t="shared" si="10"/>
        <v>3.9104349689307982E-2</v>
      </c>
    </row>
    <row r="81" spans="1:14" x14ac:dyDescent="0.25">
      <c r="A81" s="1">
        <v>7</v>
      </c>
      <c r="B81" s="145" t="s">
        <v>157</v>
      </c>
      <c r="C81" s="146">
        <v>10370</v>
      </c>
      <c r="D81" s="147">
        <v>-0.15062658694405762</v>
      </c>
      <c r="E81" s="146">
        <v>4224</v>
      </c>
      <c r="F81" s="147">
        <f t="shared" si="9"/>
        <v>-0.59267116682738674</v>
      </c>
      <c r="G81" s="146">
        <v>16579</v>
      </c>
      <c r="H81" s="147">
        <f t="shared" si="9"/>
        <v>2.9249526515151514</v>
      </c>
      <c r="I81" s="146">
        <v>11986</v>
      </c>
      <c r="J81" s="147">
        <f t="shared" si="9"/>
        <v>-0.27703721575487061</v>
      </c>
      <c r="K81" s="146">
        <v>10790</v>
      </c>
      <c r="L81" s="147">
        <f t="shared" si="8"/>
        <v>-9.9783080260303691E-2</v>
      </c>
      <c r="M81" s="147">
        <f t="shared" si="10"/>
        <v>4.0501446480231351E-2</v>
      </c>
    </row>
    <row r="82" spans="1:14" x14ac:dyDescent="0.25">
      <c r="A82" s="1">
        <v>8</v>
      </c>
      <c r="B82" s="145" t="s">
        <v>159</v>
      </c>
      <c r="C82" s="146">
        <v>11958</v>
      </c>
      <c r="D82" s="147">
        <v>7.4136478517270454E-3</v>
      </c>
      <c r="E82" s="146">
        <v>12921</v>
      </c>
      <c r="F82" s="147">
        <f t="shared" si="9"/>
        <v>8.0531861515303671E-2</v>
      </c>
      <c r="G82" s="146">
        <v>17785</v>
      </c>
      <c r="H82" s="147">
        <f t="shared" si="9"/>
        <v>0.37644145190000766</v>
      </c>
      <c r="I82" s="146">
        <v>13835</v>
      </c>
      <c r="J82" s="147">
        <f t="shared" si="9"/>
        <v>-0.22209727298285076</v>
      </c>
      <c r="K82" s="146">
        <v>12615</v>
      </c>
      <c r="L82" s="147">
        <f t="shared" si="8"/>
        <v>-8.8182146729309685E-2</v>
      </c>
      <c r="M82" s="147">
        <f t="shared" si="10"/>
        <v>5.4942298043151094E-2</v>
      </c>
    </row>
    <row r="83" spans="1:14" x14ac:dyDescent="0.25">
      <c r="A83" s="1">
        <v>9</v>
      </c>
      <c r="B83" s="145" t="s">
        <v>161</v>
      </c>
      <c r="C83" s="146">
        <v>9558</v>
      </c>
      <c r="D83" s="147">
        <v>-1.7879161528976617E-2</v>
      </c>
      <c r="E83" s="146">
        <v>6873</v>
      </c>
      <c r="F83" s="147">
        <f t="shared" si="9"/>
        <v>-0.2809165097300691</v>
      </c>
      <c r="G83" s="146">
        <v>11520</v>
      </c>
      <c r="H83" s="147">
        <f t="shared" si="9"/>
        <v>0.67612396333478819</v>
      </c>
      <c r="I83" s="146">
        <v>11768</v>
      </c>
      <c r="J83" s="147">
        <f t="shared" si="9"/>
        <v>2.1527777777777812E-2</v>
      </c>
      <c r="K83" s="146">
        <v>10539</v>
      </c>
      <c r="L83" s="147">
        <f t="shared" si="8"/>
        <v>-0.10443575798776339</v>
      </c>
      <c r="M83" s="147">
        <f t="shared" si="10"/>
        <v>0.10263653483992474</v>
      </c>
    </row>
    <row r="84" spans="1:14" x14ac:dyDescent="0.25">
      <c r="A84" s="1">
        <v>10</v>
      </c>
      <c r="B84" s="145" t="s">
        <v>163</v>
      </c>
      <c r="C84" s="146">
        <v>7479</v>
      </c>
      <c r="D84" s="147">
        <v>-9.9999999999999978E-2</v>
      </c>
      <c r="E84" s="146">
        <v>4947</v>
      </c>
      <c r="F84" s="147">
        <f t="shared" si="9"/>
        <v>-0.3385479342158042</v>
      </c>
      <c r="G84" s="146">
        <v>8793</v>
      </c>
      <c r="H84" s="147">
        <f t="shared" si="9"/>
        <v>0.777440873256519</v>
      </c>
      <c r="I84" s="146">
        <v>9767</v>
      </c>
      <c r="J84" s="147">
        <f t="shared" si="9"/>
        <v>0.11076993062663476</v>
      </c>
      <c r="K84" s="146">
        <v>8975</v>
      </c>
      <c r="L84" s="147">
        <f>IFERROR(K84/I84-1,"-")</f>
        <v>-8.1089382614927819E-2</v>
      </c>
      <c r="M84" s="147">
        <f t="shared" si="10"/>
        <v>0.20002674154298705</v>
      </c>
    </row>
    <row r="85" spans="1:14" x14ac:dyDescent="0.25">
      <c r="A85" s="1">
        <v>11</v>
      </c>
      <c r="B85" s="145" t="s">
        <v>165</v>
      </c>
      <c r="C85" s="146">
        <v>6022</v>
      </c>
      <c r="D85" s="147">
        <v>9.59053685168334E-2</v>
      </c>
      <c r="E85" s="146">
        <v>3452</v>
      </c>
      <c r="F85" s="147">
        <f t="shared" si="9"/>
        <v>-0.42676851544337424</v>
      </c>
      <c r="G85" s="146">
        <v>6380</v>
      </c>
      <c r="H85" s="147">
        <f t="shared" si="9"/>
        <v>0.84820393974507535</v>
      </c>
      <c r="I85" s="146">
        <v>7647</v>
      </c>
      <c r="J85" s="147">
        <f t="shared" si="9"/>
        <v>0.19858934169278997</v>
      </c>
      <c r="K85" s="146">
        <v>8582</v>
      </c>
      <c r="L85" s="147">
        <f>IFERROR(K85/I85-1,"-")</f>
        <v>0.12227017130900997</v>
      </c>
      <c r="M85" s="147">
        <f t="shared" si="10"/>
        <v>0.42510793756227172</v>
      </c>
    </row>
    <row r="86" spans="1:14" x14ac:dyDescent="0.25">
      <c r="A86" s="1">
        <v>12</v>
      </c>
      <c r="B86" s="145" t="s">
        <v>167</v>
      </c>
      <c r="C86" s="146">
        <v>5456</v>
      </c>
      <c r="D86" s="147">
        <v>-5.0139275766016733E-2</v>
      </c>
      <c r="E86" s="146">
        <v>3393</v>
      </c>
      <c r="F86" s="147">
        <f t="shared" si="9"/>
        <v>-0.37811583577712615</v>
      </c>
      <c r="G86" s="146">
        <v>7136</v>
      </c>
      <c r="H86" s="147">
        <f t="shared" si="9"/>
        <v>1.1031535514294135</v>
      </c>
      <c r="I86" s="146">
        <v>8072</v>
      </c>
      <c r="J86" s="147">
        <f t="shared" si="9"/>
        <v>0.1311659192825112</v>
      </c>
      <c r="K86" s="146"/>
      <c r="L86" s="147"/>
      <c r="M86" s="147"/>
    </row>
    <row r="87" spans="1:14" ht="15.75" x14ac:dyDescent="0.25">
      <c r="B87" s="148" t="s">
        <v>127</v>
      </c>
      <c r="C87" s="149">
        <v>94411</v>
      </c>
      <c r="D87" s="150">
        <v>-4.19892642238886E-2</v>
      </c>
      <c r="E87" s="149">
        <v>48279</v>
      </c>
      <c r="F87" s="150">
        <f t="shared" si="9"/>
        <v>-0.48862950291809215</v>
      </c>
      <c r="G87" s="149">
        <v>89093</v>
      </c>
      <c r="H87" s="150">
        <f t="shared" si="9"/>
        <v>0.84537790757886455</v>
      </c>
      <c r="I87" s="149">
        <v>113924</v>
      </c>
      <c r="J87" s="150">
        <f t="shared" si="9"/>
        <v>0.27870876499837238</v>
      </c>
      <c r="K87" s="149">
        <v>98202</v>
      </c>
      <c r="L87" s="150">
        <v>-7.2270717605713686E-2</v>
      </c>
      <c r="M87" s="150">
        <v>0.10395143611938629</v>
      </c>
    </row>
    <row r="88" spans="1:14" ht="6" customHeight="1" x14ac:dyDescent="0.25"/>
    <row r="89" spans="1:14" x14ac:dyDescent="0.25">
      <c r="B89" s="49" t="s">
        <v>362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15" t="s">
        <v>366</v>
      </c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53" t="s">
        <v>183</v>
      </c>
      <c r="C94" s="327" t="s">
        <v>184</v>
      </c>
      <c r="D94" s="328"/>
      <c r="E94" s="328"/>
      <c r="F94" s="328"/>
      <c r="G94" s="328"/>
      <c r="H94" s="328"/>
      <c r="I94" s="328"/>
      <c r="J94" s="328"/>
      <c r="K94" s="328"/>
      <c r="L94" s="328"/>
      <c r="M94" s="329"/>
    </row>
    <row r="95" spans="1:14" ht="22.5" thickTop="1" thickBot="1" x14ac:dyDescent="0.3">
      <c r="B95" s="13"/>
      <c r="C95" s="334">
        <f>2019</f>
        <v>2019</v>
      </c>
      <c r="D95" s="333"/>
      <c r="E95" s="330">
        <v>2020</v>
      </c>
      <c r="F95" s="333"/>
      <c r="G95" s="330">
        <v>2021</v>
      </c>
      <c r="H95" s="333"/>
      <c r="I95" s="330">
        <v>2022</v>
      </c>
      <c r="J95" s="333"/>
      <c r="K95" s="330">
        <v>2023</v>
      </c>
      <c r="L95" s="331"/>
      <c r="M95" s="332"/>
    </row>
    <row r="96" spans="1:14" ht="16.5" thickTop="1" thickBot="1" x14ac:dyDescent="0.3">
      <c r="B96" s="16"/>
      <c r="C96" s="141" t="s">
        <v>141</v>
      </c>
      <c r="D96" s="142" t="str">
        <f>CONCATENATE("var ",RIGHT(2019,2),"/",RIGHT(2018,2))</f>
        <v>var 19/18</v>
      </c>
      <c r="E96" s="143" t="s">
        <v>141</v>
      </c>
      <c r="F96" s="142" t="str">
        <f>CONCATENATE("var ",RIGHT(E95,2),"/",RIGHT(E95-1,2))</f>
        <v>var 20/19</v>
      </c>
      <c r="G96" s="143" t="s">
        <v>141</v>
      </c>
      <c r="H96" s="142" t="str">
        <f>CONCATENATE("var ",RIGHT(G95,2),"/",RIGHT(G95-1,2))</f>
        <v>var 21/20</v>
      </c>
      <c r="I96" s="143" t="s">
        <v>141</v>
      </c>
      <c r="J96" s="142" t="str">
        <f>CONCATENATE("var ",RIGHT(I95,2),"/",RIGHT(I95-1,2))</f>
        <v>var 22/21</v>
      </c>
      <c r="K96" s="143" t="s">
        <v>141</v>
      </c>
      <c r="L96" s="142" t="str">
        <f>CONCATENATE("var ",RIGHT(K95,2),"/",RIGHT(K95-1,2))</f>
        <v>var 23/22</v>
      </c>
      <c r="M96" s="142" t="str">
        <f>CONCATENATE("var ",RIGHT(K95,2),"/",RIGHT(2019,2))</f>
        <v>var 23/19</v>
      </c>
    </row>
    <row r="97" spans="2:13" x14ac:dyDescent="0.25">
      <c r="B97" s="145" t="s">
        <v>145</v>
      </c>
      <c r="C97" s="146">
        <v>164350</v>
      </c>
      <c r="D97" s="147">
        <v>2.7148981913178272E-2</v>
      </c>
      <c r="E97" s="146">
        <v>142612</v>
      </c>
      <c r="F97" s="147">
        <f t="shared" ref="F97:J109" si="11">IFERROR(E97/C97-1,"-")</f>
        <v>-0.13226650441131726</v>
      </c>
      <c r="G97" s="146">
        <v>8023</v>
      </c>
      <c r="H97" s="147">
        <f t="shared" si="11"/>
        <v>-0.94374246206490342</v>
      </c>
      <c r="I97" s="146">
        <v>99488</v>
      </c>
      <c r="J97" s="147">
        <f t="shared" si="11"/>
        <v>11.400348996634674</v>
      </c>
      <c r="K97" s="146">
        <v>162806</v>
      </c>
      <c r="L97" s="147">
        <f t="shared" ref="L97:L105" si="12">IFERROR(K97/I97-1,"-")</f>
        <v>0.63643856545513033</v>
      </c>
      <c r="M97" s="147">
        <f>K97/C97-1</f>
        <v>-9.3945847277152605E-3</v>
      </c>
    </row>
    <row r="98" spans="2:13" x14ac:dyDescent="0.25">
      <c r="B98" s="145" t="s">
        <v>147</v>
      </c>
      <c r="C98" s="146">
        <v>169882</v>
      </c>
      <c r="D98" s="147">
        <v>-1.7392662344047349E-2</v>
      </c>
      <c r="E98" s="146">
        <v>157332</v>
      </c>
      <c r="F98" s="147">
        <f t="shared" si="11"/>
        <v>-7.3874807219128535E-2</v>
      </c>
      <c r="G98" s="146">
        <v>4025</v>
      </c>
      <c r="H98" s="147">
        <f t="shared" si="11"/>
        <v>-0.97441715607759383</v>
      </c>
      <c r="I98" s="146">
        <v>145838</v>
      </c>
      <c r="J98" s="147">
        <f t="shared" si="11"/>
        <v>35.233043478260868</v>
      </c>
      <c r="K98" s="146">
        <v>171429</v>
      </c>
      <c r="L98" s="147">
        <f t="shared" si="12"/>
        <v>0.17547552764025842</v>
      </c>
      <c r="M98" s="147">
        <f>IFERROR(K98/C98-1,"-")</f>
        <v>9.1063208580073329E-3</v>
      </c>
    </row>
    <row r="99" spans="2:13" x14ac:dyDescent="0.25">
      <c r="B99" s="145" t="s">
        <v>149</v>
      </c>
      <c r="C99" s="146">
        <v>192115</v>
      </c>
      <c r="D99" s="147">
        <v>-6.8271319934818053E-2</v>
      </c>
      <c r="E99" s="146">
        <v>70618</v>
      </c>
      <c r="F99" s="147">
        <f t="shared" si="11"/>
        <v>-0.63241808291908486</v>
      </c>
      <c r="G99" s="146">
        <v>5251</v>
      </c>
      <c r="H99" s="147">
        <f t="shared" si="11"/>
        <v>-0.9256421875442522</v>
      </c>
      <c r="I99" s="146">
        <v>165315</v>
      </c>
      <c r="J99" s="147">
        <f t="shared" si="11"/>
        <v>30.482574747667112</v>
      </c>
      <c r="K99" s="146">
        <v>179707</v>
      </c>
      <c r="L99" s="147">
        <f t="shared" si="12"/>
        <v>8.7058040710159323E-2</v>
      </c>
      <c r="M99" s="147">
        <f t="shared" ref="M99:M107" si="13">IFERROR(K99/C99-1,"-")</f>
        <v>-6.4586315488119106E-2</v>
      </c>
    </row>
    <row r="100" spans="2:13" x14ac:dyDescent="0.25">
      <c r="B100" s="145" t="s">
        <v>151</v>
      </c>
      <c r="C100" s="146">
        <v>177155</v>
      </c>
      <c r="D100" s="147">
        <v>-2.940467450499118E-2</v>
      </c>
      <c r="E100" s="146">
        <v>0</v>
      </c>
      <c r="F100" s="147">
        <f t="shared" si="11"/>
        <v>-1</v>
      </c>
      <c r="G100" s="146">
        <v>7808</v>
      </c>
      <c r="H100" s="147" t="str">
        <f t="shared" si="11"/>
        <v>-</v>
      </c>
      <c r="I100" s="146">
        <v>169885</v>
      </c>
      <c r="J100" s="147">
        <f t="shared" si="11"/>
        <v>20.7578125</v>
      </c>
      <c r="K100" s="146">
        <v>179752</v>
      </c>
      <c r="L100" s="147">
        <f t="shared" si="12"/>
        <v>5.8080466197721892E-2</v>
      </c>
      <c r="M100" s="147">
        <f t="shared" si="13"/>
        <v>1.4659478987327557E-2</v>
      </c>
    </row>
    <row r="101" spans="2:13" x14ac:dyDescent="0.25">
      <c r="B101" s="145" t="s">
        <v>153</v>
      </c>
      <c r="C101" s="146">
        <v>163615</v>
      </c>
      <c r="D101" s="147">
        <v>-5.2715377489578552E-2</v>
      </c>
      <c r="E101" s="146">
        <v>6</v>
      </c>
      <c r="F101" s="147">
        <f t="shared" si="11"/>
        <v>-0.99996332854567127</v>
      </c>
      <c r="G101" s="146">
        <v>13566</v>
      </c>
      <c r="H101" s="147">
        <f t="shared" si="11"/>
        <v>2260</v>
      </c>
      <c r="I101" s="146">
        <v>149912</v>
      </c>
      <c r="J101" s="147">
        <f t="shared" si="11"/>
        <v>10.050567595459237</v>
      </c>
      <c r="K101" s="146">
        <v>165032</v>
      </c>
      <c r="L101" s="147">
        <f t="shared" si="12"/>
        <v>0.10085917071348516</v>
      </c>
      <c r="M101" s="147">
        <f t="shared" si="13"/>
        <v>8.6605751306421119E-3</v>
      </c>
    </row>
    <row r="102" spans="2:13" x14ac:dyDescent="0.25">
      <c r="B102" s="145" t="s">
        <v>155</v>
      </c>
      <c r="C102" s="146">
        <v>158584</v>
      </c>
      <c r="D102" s="147">
        <v>-7.2326087465194089E-2</v>
      </c>
      <c r="E102" s="146">
        <v>57</v>
      </c>
      <c r="F102" s="147">
        <f t="shared" si="11"/>
        <v>-0.99964056903596832</v>
      </c>
      <c r="G102" s="146">
        <v>20410</v>
      </c>
      <c r="H102" s="147">
        <f t="shared" si="11"/>
        <v>357.07017543859649</v>
      </c>
      <c r="I102" s="146">
        <v>152535</v>
      </c>
      <c r="J102" s="147">
        <f t="shared" si="11"/>
        <v>6.4735423811856929</v>
      </c>
      <c r="K102" s="146">
        <v>165395</v>
      </c>
      <c r="L102" s="147">
        <f t="shared" si="12"/>
        <v>8.4308519356213418E-2</v>
      </c>
      <c r="M102" s="147">
        <f t="shared" si="13"/>
        <v>4.2948847298592607E-2</v>
      </c>
    </row>
    <row r="103" spans="2:13" x14ac:dyDescent="0.25">
      <c r="B103" s="145" t="s">
        <v>157</v>
      </c>
      <c r="C103" s="146">
        <v>173619</v>
      </c>
      <c r="D103" s="147">
        <v>2.0303942079405779E-2</v>
      </c>
      <c r="E103" s="146">
        <v>28579</v>
      </c>
      <c r="F103" s="147">
        <f t="shared" si="11"/>
        <v>-0.83539243976753697</v>
      </c>
      <c r="G103" s="146">
        <v>49649</v>
      </c>
      <c r="H103" s="147">
        <f t="shared" si="11"/>
        <v>0.73725462752370619</v>
      </c>
      <c r="I103" s="146">
        <v>169351</v>
      </c>
      <c r="J103" s="147">
        <f t="shared" si="11"/>
        <v>2.4109649741183103</v>
      </c>
      <c r="K103" s="146">
        <v>174531</v>
      </c>
      <c r="L103" s="147">
        <f t="shared" si="12"/>
        <v>3.0587359980159601E-2</v>
      </c>
      <c r="M103" s="147">
        <f t="shared" si="13"/>
        <v>5.2528813090733095E-3</v>
      </c>
    </row>
    <row r="104" spans="2:13" x14ac:dyDescent="0.25">
      <c r="B104" s="145" t="s">
        <v>159</v>
      </c>
      <c r="C104" s="146">
        <v>172130</v>
      </c>
      <c r="D104" s="147">
        <v>-1.5725068618481219E-2</v>
      </c>
      <c r="E104" s="146">
        <v>29336</v>
      </c>
      <c r="F104" s="147">
        <f t="shared" si="11"/>
        <v>-0.82957067332829837</v>
      </c>
      <c r="G104" s="146">
        <v>85119</v>
      </c>
      <c r="H104" s="147">
        <f t="shared" si="11"/>
        <v>1.9015203163348788</v>
      </c>
      <c r="I104" s="146">
        <v>164473</v>
      </c>
      <c r="J104" s="147">
        <f t="shared" si="11"/>
        <v>0.93227129078114168</v>
      </c>
      <c r="K104" s="146">
        <v>175351</v>
      </c>
      <c r="L104" s="147">
        <f t="shared" si="12"/>
        <v>6.6138515136223042E-2</v>
      </c>
      <c r="M104" s="147">
        <f t="shared" si="13"/>
        <v>1.8712600941149127E-2</v>
      </c>
    </row>
    <row r="105" spans="2:13" x14ac:dyDescent="0.25">
      <c r="B105" s="145" t="s">
        <v>161</v>
      </c>
      <c r="C105" s="146">
        <v>163036</v>
      </c>
      <c r="D105" s="147">
        <v>-5.9622893991567283E-2</v>
      </c>
      <c r="E105" s="146">
        <v>11397</v>
      </c>
      <c r="F105" s="147">
        <f t="shared" si="11"/>
        <v>-0.93009519369955096</v>
      </c>
      <c r="G105" s="146">
        <v>84239</v>
      </c>
      <c r="H105" s="147">
        <f t="shared" si="11"/>
        <v>6.3913310520312363</v>
      </c>
      <c r="I105" s="146">
        <v>148835</v>
      </c>
      <c r="J105" s="147">
        <f t="shared" si="11"/>
        <v>0.76681821958950125</v>
      </c>
      <c r="K105" s="146">
        <v>156696</v>
      </c>
      <c r="L105" s="147">
        <f t="shared" si="12"/>
        <v>5.2816877750529123E-2</v>
      </c>
      <c r="M105" s="147">
        <f t="shared" si="13"/>
        <v>-3.8887116955764411E-2</v>
      </c>
    </row>
    <row r="106" spans="2:13" x14ac:dyDescent="0.25">
      <c r="B106" s="145" t="s">
        <v>163</v>
      </c>
      <c r="C106" s="146">
        <v>181631</v>
      </c>
      <c r="D106" s="147">
        <v>-1.429463001655229E-2</v>
      </c>
      <c r="E106" s="146">
        <v>22786</v>
      </c>
      <c r="F106" s="147">
        <f t="shared" si="11"/>
        <v>-0.8745478470084953</v>
      </c>
      <c r="G106" s="146">
        <v>140778</v>
      </c>
      <c r="H106" s="147">
        <f t="shared" si="11"/>
        <v>5.1782673571491262</v>
      </c>
      <c r="I106" s="146">
        <v>179955</v>
      </c>
      <c r="J106" s="147">
        <f t="shared" si="11"/>
        <v>0.27828922132719591</v>
      </c>
      <c r="K106" s="146">
        <v>189663</v>
      </c>
      <c r="L106" s="147">
        <f>IFERROR(K106/I106-1,"-")</f>
        <v>5.3946820038342835E-2</v>
      </c>
      <c r="M106" s="147">
        <f t="shared" si="13"/>
        <v>4.4221526061079874E-2</v>
      </c>
    </row>
    <row r="107" spans="2:13" x14ac:dyDescent="0.25">
      <c r="B107" s="145" t="s">
        <v>165</v>
      </c>
      <c r="C107" s="146">
        <v>156135</v>
      </c>
      <c r="D107" s="147">
        <v>-7.415752990079516E-2</v>
      </c>
      <c r="E107" s="146">
        <v>16252</v>
      </c>
      <c r="F107" s="147">
        <f t="shared" si="11"/>
        <v>-0.89591059019438313</v>
      </c>
      <c r="G107" s="146">
        <v>139137</v>
      </c>
      <c r="H107" s="147">
        <f t="shared" si="11"/>
        <v>7.5612232340634993</v>
      </c>
      <c r="I107" s="146">
        <v>161957</v>
      </c>
      <c r="J107" s="147">
        <f t="shared" si="11"/>
        <v>0.16401101073043112</v>
      </c>
      <c r="K107" s="146">
        <v>172112</v>
      </c>
      <c r="L107" s="147">
        <f>IFERROR(K107/I107-1,"-")</f>
        <v>6.2701828263057369E-2</v>
      </c>
      <c r="M107" s="147">
        <f t="shared" si="13"/>
        <v>0.1023281134915297</v>
      </c>
    </row>
    <row r="108" spans="2:13" x14ac:dyDescent="0.25">
      <c r="B108" s="145" t="s">
        <v>167</v>
      </c>
      <c r="C108" s="146">
        <v>164402</v>
      </c>
      <c r="D108" s="147">
        <v>-1.4057308721048822E-2</v>
      </c>
      <c r="E108" s="146">
        <v>20694</v>
      </c>
      <c r="F108" s="147">
        <f t="shared" si="11"/>
        <v>-0.87412561890974561</v>
      </c>
      <c r="G108" s="146">
        <v>111387</v>
      </c>
      <c r="H108" s="147">
        <f t="shared" si="11"/>
        <v>4.3825746593215422</v>
      </c>
      <c r="I108" s="146">
        <v>173320</v>
      </c>
      <c r="J108" s="147">
        <f t="shared" si="11"/>
        <v>0.5560164112508641</v>
      </c>
      <c r="K108" s="146"/>
      <c r="L108" s="147"/>
      <c r="M108" s="147"/>
    </row>
    <row r="109" spans="2:13" ht="15.75" x14ac:dyDescent="0.25">
      <c r="B109" s="148" t="s">
        <v>127</v>
      </c>
      <c r="C109" s="149">
        <v>2036654</v>
      </c>
      <c r="D109" s="150">
        <v>-3.1707574502720881E-2</v>
      </c>
      <c r="E109" s="149">
        <v>499681</v>
      </c>
      <c r="F109" s="150">
        <f t="shared" si="11"/>
        <v>-0.75465592093698786</v>
      </c>
      <c r="G109" s="149">
        <v>669392</v>
      </c>
      <c r="H109" s="150">
        <f t="shared" si="11"/>
        <v>0.33963868948389075</v>
      </c>
      <c r="I109" s="149">
        <v>1880864</v>
      </c>
      <c r="J109" s="150">
        <f t="shared" si="11"/>
        <v>1.8098094987690323</v>
      </c>
      <c r="K109" s="149">
        <v>1892474</v>
      </c>
      <c r="L109" s="150">
        <v>0.1083017480076649</v>
      </c>
      <c r="M109" s="150">
        <v>1.0800896460519294E-2</v>
      </c>
    </row>
    <row r="110" spans="2:13" ht="6" customHeight="1" x14ac:dyDescent="0.25"/>
    <row r="111" spans="2:13" x14ac:dyDescent="0.25">
      <c r="B111" s="49" t="s">
        <v>362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5" t="s">
        <v>367</v>
      </c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53" t="str">
        <f>C116</f>
        <v>Reino Unido</v>
      </c>
      <c r="C116" s="327" t="s">
        <v>188</v>
      </c>
      <c r="D116" s="328"/>
      <c r="E116" s="328"/>
      <c r="F116" s="328"/>
      <c r="G116" s="328"/>
      <c r="H116" s="328"/>
      <c r="I116" s="328"/>
      <c r="J116" s="328"/>
      <c r="K116" s="328"/>
      <c r="L116" s="328"/>
      <c r="M116" s="329"/>
    </row>
    <row r="117" spans="1:14" ht="22.5" thickTop="1" thickBot="1" x14ac:dyDescent="0.3">
      <c r="B117" s="13"/>
      <c r="C117" s="334">
        <f>2019</f>
        <v>2019</v>
      </c>
      <c r="D117" s="333"/>
      <c r="E117" s="330">
        <v>2020</v>
      </c>
      <c r="F117" s="333"/>
      <c r="G117" s="330">
        <v>2021</v>
      </c>
      <c r="H117" s="333"/>
      <c r="I117" s="330">
        <v>2022</v>
      </c>
      <c r="J117" s="333"/>
      <c r="K117" s="330">
        <v>2023</v>
      </c>
      <c r="L117" s="331"/>
      <c r="M117" s="332"/>
    </row>
    <row r="118" spans="1:14" ht="16.5" thickTop="1" thickBot="1" x14ac:dyDescent="0.3">
      <c r="B118" s="16"/>
      <c r="C118" s="141" t="s">
        <v>141</v>
      </c>
      <c r="D118" s="142" t="str">
        <f>CONCATENATE("var ",RIGHT(2019,2),"/",RIGHT(2018,2))</f>
        <v>var 19/18</v>
      </c>
      <c r="E118" s="143" t="s">
        <v>141</v>
      </c>
      <c r="F118" s="142" t="str">
        <f>CONCATENATE("var ",RIGHT(E117,2),"/",RIGHT(E117-1,2))</f>
        <v>var 20/19</v>
      </c>
      <c r="G118" s="143" t="s">
        <v>141</v>
      </c>
      <c r="H118" s="142" t="str">
        <f>CONCATENATE("var ",RIGHT(G117,2),"/",RIGHT(G117-1,2))</f>
        <v>var 21/20</v>
      </c>
      <c r="I118" s="143" t="s">
        <v>141</v>
      </c>
      <c r="J118" s="142" t="str">
        <f>CONCATENATE("var ",RIGHT(I117,2),"/",RIGHT(I117-1,2))</f>
        <v>var 22/21</v>
      </c>
      <c r="K118" s="143" t="s">
        <v>141</v>
      </c>
      <c r="L118" s="142" t="str">
        <f>CONCATENATE("var ",RIGHT(K117,2),"/",RIGHT(K117-1,2))</f>
        <v>var 23/22</v>
      </c>
      <c r="M118" s="142" t="str">
        <f>CONCATENATE("var ",RIGHT(K117,2),"/",RIGHT(2019,2))</f>
        <v>var 23/19</v>
      </c>
    </row>
    <row r="119" spans="1:14" x14ac:dyDescent="0.25">
      <c r="B119" s="145" t="s">
        <v>145</v>
      </c>
      <c r="C119" s="146">
        <v>81221</v>
      </c>
      <c r="D119" s="147">
        <v>0.10068978601726508</v>
      </c>
      <c r="E119" s="146">
        <v>68750</v>
      </c>
      <c r="F119" s="147">
        <f t="shared" ref="F119:J131" si="14">IFERROR(E119/C119-1,"-")</f>
        <v>-0.15354403417835294</v>
      </c>
      <c r="G119" s="146">
        <v>805</v>
      </c>
      <c r="H119" s="147">
        <f t="shared" si="14"/>
        <v>-0.98829090909090911</v>
      </c>
      <c r="I119" s="146">
        <v>40750</v>
      </c>
      <c r="J119" s="147">
        <f t="shared" si="14"/>
        <v>49.621118012422357</v>
      </c>
      <c r="K119" s="146">
        <v>80004</v>
      </c>
      <c r="L119" s="147">
        <f t="shared" ref="L119:L127" si="15">IFERROR(K119/I119-1,"-")</f>
        <v>0.96328834355828219</v>
      </c>
      <c r="M119" s="147">
        <f>K119/C119-1</f>
        <v>-1.4983809605890075E-2</v>
      </c>
    </row>
    <row r="120" spans="1:14" x14ac:dyDescent="0.25">
      <c r="B120" s="145" t="s">
        <v>147</v>
      </c>
      <c r="C120" s="146">
        <v>84938</v>
      </c>
      <c r="D120" s="147">
        <v>3.2126237214467057E-3</v>
      </c>
      <c r="E120" s="146">
        <v>78837</v>
      </c>
      <c r="F120" s="147">
        <f t="shared" si="14"/>
        <v>-7.1828863406249277E-2</v>
      </c>
      <c r="G120" s="146">
        <v>264</v>
      </c>
      <c r="H120" s="147">
        <f t="shared" si="14"/>
        <v>-0.99665131854332356</v>
      </c>
      <c r="I120" s="146">
        <v>71612</v>
      </c>
      <c r="J120" s="147">
        <f t="shared" si="14"/>
        <v>270.25757575757575</v>
      </c>
      <c r="K120" s="146">
        <v>86523</v>
      </c>
      <c r="L120" s="147">
        <f t="shared" si="15"/>
        <v>0.20821929285594587</v>
      </c>
      <c r="M120" s="147">
        <f>IFERROR(K120/C120-1,"-")</f>
        <v>1.8660670135863811E-2</v>
      </c>
    </row>
    <row r="121" spans="1:14" x14ac:dyDescent="0.25">
      <c r="B121" s="145" t="s">
        <v>149</v>
      </c>
      <c r="C121" s="146">
        <v>94257</v>
      </c>
      <c r="D121" s="147">
        <v>-7.9359653064015157E-2</v>
      </c>
      <c r="E121" s="146">
        <v>37762</v>
      </c>
      <c r="F121" s="147">
        <f t="shared" si="14"/>
        <v>-0.59937192993623811</v>
      </c>
      <c r="G121" s="146">
        <v>382</v>
      </c>
      <c r="H121" s="147">
        <f t="shared" si="14"/>
        <v>-0.98988401038080609</v>
      </c>
      <c r="I121" s="146">
        <v>85205</v>
      </c>
      <c r="J121" s="147">
        <f t="shared" si="14"/>
        <v>222.04973821989529</v>
      </c>
      <c r="K121" s="146">
        <v>95977</v>
      </c>
      <c r="L121" s="147">
        <f t="shared" si="15"/>
        <v>0.12642450560413132</v>
      </c>
      <c r="M121" s="147">
        <f t="shared" ref="M121:M129" si="16">IFERROR(K121/C121-1,"-")</f>
        <v>1.8247981582269812E-2</v>
      </c>
    </row>
    <row r="122" spans="1:14" x14ac:dyDescent="0.25">
      <c r="B122" s="145" t="s">
        <v>151</v>
      </c>
      <c r="C122" s="146">
        <v>91856</v>
      </c>
      <c r="D122" s="147">
        <v>-4.8331451186788388E-2</v>
      </c>
      <c r="E122" s="146">
        <v>0</v>
      </c>
      <c r="F122" s="147">
        <f t="shared" si="14"/>
        <v>-1</v>
      </c>
      <c r="G122" s="146">
        <v>437</v>
      </c>
      <c r="H122" s="147" t="str">
        <f t="shared" si="14"/>
        <v>-</v>
      </c>
      <c r="I122" s="146">
        <v>85041</v>
      </c>
      <c r="J122" s="147">
        <f t="shared" si="14"/>
        <v>193.60183066361557</v>
      </c>
      <c r="K122" s="146">
        <v>91992</v>
      </c>
      <c r="L122" s="147">
        <f t="shared" si="15"/>
        <v>8.1737044484425203E-2</v>
      </c>
      <c r="M122" s="147">
        <f t="shared" si="16"/>
        <v>1.4805782964639747E-3</v>
      </c>
    </row>
    <row r="123" spans="1:14" x14ac:dyDescent="0.25">
      <c r="B123" s="145" t="s">
        <v>153</v>
      </c>
      <c r="C123" s="146">
        <v>90755</v>
      </c>
      <c r="D123" s="147">
        <v>-2.2373750430885853E-2</v>
      </c>
      <c r="E123" s="146">
        <v>4</v>
      </c>
      <c r="F123" s="147">
        <f t="shared" si="14"/>
        <v>-0.99995592529337229</v>
      </c>
      <c r="G123" s="146">
        <v>821</v>
      </c>
      <c r="H123" s="147">
        <f t="shared" si="14"/>
        <v>204.25</v>
      </c>
      <c r="I123" s="146">
        <v>84864</v>
      </c>
      <c r="J123" s="147">
        <f t="shared" si="14"/>
        <v>102.36662606577345</v>
      </c>
      <c r="K123" s="146">
        <v>92172</v>
      </c>
      <c r="L123" s="147">
        <f t="shared" si="15"/>
        <v>8.6114253393665185E-2</v>
      </c>
      <c r="M123" s="147">
        <f t="shared" si="16"/>
        <v>1.5613464822874734E-2</v>
      </c>
    </row>
    <row r="124" spans="1:14" x14ac:dyDescent="0.25">
      <c r="B124" s="145" t="s">
        <v>155</v>
      </c>
      <c r="C124" s="146">
        <v>88403</v>
      </c>
      <c r="D124" s="147">
        <v>-3.000943623954877E-2</v>
      </c>
      <c r="E124" s="146">
        <v>14</v>
      </c>
      <c r="F124" s="147">
        <f t="shared" si="14"/>
        <v>-0.99984163433367645</v>
      </c>
      <c r="G124" s="146">
        <v>1661</v>
      </c>
      <c r="H124" s="147">
        <f t="shared" si="14"/>
        <v>117.64285714285714</v>
      </c>
      <c r="I124" s="146">
        <v>86866</v>
      </c>
      <c r="J124" s="147">
        <f t="shared" si="14"/>
        <v>51.297411198073448</v>
      </c>
      <c r="K124" s="146">
        <v>97209</v>
      </c>
      <c r="L124" s="147">
        <f t="shared" si="15"/>
        <v>0.1190684502567172</v>
      </c>
      <c r="M124" s="147">
        <f t="shared" si="16"/>
        <v>9.9612004117507258E-2</v>
      </c>
    </row>
    <row r="125" spans="1:14" x14ac:dyDescent="0.25">
      <c r="B125" s="145" t="s">
        <v>157</v>
      </c>
      <c r="C125" s="146">
        <v>93721</v>
      </c>
      <c r="D125" s="147">
        <v>6.860576484538905E-2</v>
      </c>
      <c r="E125" s="146">
        <v>14612</v>
      </c>
      <c r="F125" s="147">
        <f t="shared" si="14"/>
        <v>-0.84409043864235334</v>
      </c>
      <c r="G125" s="146">
        <v>10778</v>
      </c>
      <c r="H125" s="147">
        <f t="shared" si="14"/>
        <v>-0.26238707911305781</v>
      </c>
      <c r="I125" s="146">
        <v>91912</v>
      </c>
      <c r="J125" s="147">
        <f t="shared" si="14"/>
        <v>7.5277416960475048</v>
      </c>
      <c r="K125" s="146">
        <v>98374</v>
      </c>
      <c r="L125" s="147">
        <f t="shared" si="15"/>
        <v>7.0306380015667136E-2</v>
      </c>
      <c r="M125" s="147">
        <f t="shared" si="16"/>
        <v>4.9647357582612184E-2</v>
      </c>
    </row>
    <row r="126" spans="1:14" x14ac:dyDescent="0.25">
      <c r="B126" s="145" t="s">
        <v>159</v>
      </c>
      <c r="C126" s="146">
        <v>89619</v>
      </c>
      <c r="D126" s="147">
        <v>1.5144650098547929E-2</v>
      </c>
      <c r="E126" s="146">
        <v>8622</v>
      </c>
      <c r="F126" s="147">
        <f t="shared" si="14"/>
        <v>-0.90379272252535736</v>
      </c>
      <c r="G126" s="146">
        <v>35502</v>
      </c>
      <c r="H126" s="147">
        <f t="shared" si="14"/>
        <v>3.1176061238691721</v>
      </c>
      <c r="I126" s="146">
        <v>91767</v>
      </c>
      <c r="J126" s="147">
        <f t="shared" si="14"/>
        <v>1.5848402906878487</v>
      </c>
      <c r="K126" s="146">
        <v>98734</v>
      </c>
      <c r="L126" s="147">
        <f t="shared" si="15"/>
        <v>7.5920537883988892E-2</v>
      </c>
      <c r="M126" s="147">
        <f t="shared" si="16"/>
        <v>0.10170834309688792</v>
      </c>
    </row>
    <row r="127" spans="1:14" x14ac:dyDescent="0.25">
      <c r="B127" s="145" t="s">
        <v>161</v>
      </c>
      <c r="C127" s="146">
        <v>91630</v>
      </c>
      <c r="D127" s="147">
        <v>-4.5086642403172617E-3</v>
      </c>
      <c r="E127" s="146">
        <v>4275</v>
      </c>
      <c r="F127" s="147">
        <f t="shared" si="14"/>
        <v>-0.95334497435337773</v>
      </c>
      <c r="G127" s="146">
        <v>38601</v>
      </c>
      <c r="H127" s="147">
        <f t="shared" si="14"/>
        <v>8.0294736842105259</v>
      </c>
      <c r="I127" s="146">
        <v>86383</v>
      </c>
      <c r="J127" s="147">
        <f t="shared" si="14"/>
        <v>1.2378435791818867</v>
      </c>
      <c r="K127" s="146">
        <v>90947</v>
      </c>
      <c r="L127" s="147">
        <f t="shared" si="15"/>
        <v>5.283446974520456E-2</v>
      </c>
      <c r="M127" s="147">
        <f t="shared" si="16"/>
        <v>-7.4538906471679489E-3</v>
      </c>
    </row>
    <row r="128" spans="1:14" x14ac:dyDescent="0.25">
      <c r="A128" s="144"/>
      <c r="B128" s="145" t="s">
        <v>163</v>
      </c>
      <c r="C128" s="146">
        <v>96376</v>
      </c>
      <c r="D128" s="147">
        <v>1.744014188590004E-2</v>
      </c>
      <c r="E128" s="146">
        <v>10224</v>
      </c>
      <c r="F128" s="147">
        <f t="shared" si="14"/>
        <v>-0.89391549763426581</v>
      </c>
      <c r="G128" s="146">
        <v>65870</v>
      </c>
      <c r="H128" s="147">
        <f t="shared" si="14"/>
        <v>5.4426838810641627</v>
      </c>
      <c r="I128" s="146">
        <v>97122</v>
      </c>
      <c r="J128" s="147">
        <f t="shared" si="14"/>
        <v>0.47444967359951429</v>
      </c>
      <c r="K128" s="146">
        <v>104460</v>
      </c>
      <c r="L128" s="147">
        <f>IFERROR(K128/I128-1,"-")</f>
        <v>7.5554457280533782E-2</v>
      </c>
      <c r="M128" s="147">
        <f t="shared" si="16"/>
        <v>8.3879804100605915E-2</v>
      </c>
    </row>
    <row r="129" spans="2:14" x14ac:dyDescent="0.25">
      <c r="B129" s="145" t="s">
        <v>165</v>
      </c>
      <c r="C129" s="146">
        <v>75635</v>
      </c>
      <c r="D129" s="147">
        <v>-7.7993002815939905E-2</v>
      </c>
      <c r="E129" s="146">
        <v>8337</v>
      </c>
      <c r="F129" s="147">
        <f t="shared" si="14"/>
        <v>-0.88977325312355393</v>
      </c>
      <c r="G129" s="146">
        <v>60390</v>
      </c>
      <c r="H129" s="147">
        <f t="shared" si="14"/>
        <v>6.2436128103634401</v>
      </c>
      <c r="I129" s="146">
        <v>81874</v>
      </c>
      <c r="J129" s="147">
        <f t="shared" si="14"/>
        <v>0.35575426395098519</v>
      </c>
      <c r="K129" s="146">
        <v>85330</v>
      </c>
      <c r="L129" s="147">
        <f>IFERROR(K129/I129-1,"-")</f>
        <v>4.2211202579573559E-2</v>
      </c>
      <c r="M129" s="147">
        <f t="shared" si="16"/>
        <v>0.12818139750115698</v>
      </c>
    </row>
    <row r="130" spans="2:14" x14ac:dyDescent="0.25">
      <c r="B130" s="145" t="s">
        <v>167</v>
      </c>
      <c r="C130" s="146">
        <v>84012</v>
      </c>
      <c r="D130" s="147">
        <v>2.4012091367835886E-2</v>
      </c>
      <c r="E130" s="146">
        <v>10148</v>
      </c>
      <c r="F130" s="147">
        <f t="shared" si="14"/>
        <v>-0.87920773222872928</v>
      </c>
      <c r="G130" s="146">
        <v>42952</v>
      </c>
      <c r="H130" s="147">
        <f t="shared" si="14"/>
        <v>3.2325581395348841</v>
      </c>
      <c r="I130" s="146">
        <v>89085</v>
      </c>
      <c r="J130" s="147">
        <f t="shared" si="14"/>
        <v>1.07405941516111</v>
      </c>
      <c r="K130" s="146"/>
      <c r="L130" s="147"/>
      <c r="M130" s="147"/>
    </row>
    <row r="131" spans="2:14" ht="15.75" x14ac:dyDescent="0.25">
      <c r="B131" s="148" t="s">
        <v>127</v>
      </c>
      <c r="C131" s="149">
        <v>1062423</v>
      </c>
      <c r="D131" s="150">
        <v>-5.3709182144997536E-3</v>
      </c>
      <c r="E131" s="149">
        <v>241592</v>
      </c>
      <c r="F131" s="150">
        <f t="shared" si="14"/>
        <v>-0.77260281450985158</v>
      </c>
      <c r="G131" s="149">
        <v>258463</v>
      </c>
      <c r="H131" s="150">
        <f t="shared" si="14"/>
        <v>6.9832610351336033E-2</v>
      </c>
      <c r="I131" s="149">
        <v>992481</v>
      </c>
      <c r="J131" s="150">
        <f t="shared" si="14"/>
        <v>2.8399345360844688</v>
      </c>
      <c r="K131" s="149">
        <v>1021722</v>
      </c>
      <c r="L131" s="150">
        <v>0.13097910550854786</v>
      </c>
      <c r="M131" s="150">
        <v>4.4266673207885132E-2</v>
      </c>
    </row>
    <row r="132" spans="2:14" ht="6" customHeight="1" x14ac:dyDescent="0.25"/>
    <row r="133" spans="2:14" x14ac:dyDescent="0.25">
      <c r="B133" s="49" t="s">
        <v>362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4"/>
      <c r="K134" s="144"/>
      <c r="L134" s="154"/>
    </row>
    <row r="136" spans="2:14" ht="48.75" customHeight="1" thickBot="1" x14ac:dyDescent="0.3">
      <c r="B136" s="315" t="s">
        <v>368</v>
      </c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53" t="str">
        <f>C138</f>
        <v>Alemania</v>
      </c>
      <c r="C138" s="327" t="s">
        <v>192</v>
      </c>
      <c r="D138" s="328"/>
      <c r="E138" s="328"/>
      <c r="F138" s="328"/>
      <c r="G138" s="328"/>
      <c r="H138" s="328"/>
      <c r="I138" s="328"/>
      <c r="J138" s="328"/>
      <c r="K138" s="328"/>
      <c r="L138" s="328"/>
      <c r="M138" s="329"/>
    </row>
    <row r="139" spans="2:14" ht="22.5" thickTop="1" thickBot="1" x14ac:dyDescent="0.3">
      <c r="B139" s="13"/>
      <c r="C139" s="334">
        <f>2019</f>
        <v>2019</v>
      </c>
      <c r="D139" s="333"/>
      <c r="E139" s="330">
        <v>2020</v>
      </c>
      <c r="F139" s="333"/>
      <c r="G139" s="330">
        <v>2021</v>
      </c>
      <c r="H139" s="333"/>
      <c r="I139" s="330">
        <v>2022</v>
      </c>
      <c r="J139" s="333"/>
      <c r="K139" s="330">
        <v>2023</v>
      </c>
      <c r="L139" s="331"/>
      <c r="M139" s="332"/>
    </row>
    <row r="140" spans="2:14" ht="16.5" thickTop="1" thickBot="1" x14ac:dyDescent="0.3">
      <c r="B140" s="16"/>
      <c r="C140" s="141" t="s">
        <v>141</v>
      </c>
      <c r="D140" s="142" t="str">
        <f>CONCATENATE("var ",RIGHT(2019,2),"/",RIGHT(2018,2))</f>
        <v>var 19/18</v>
      </c>
      <c r="E140" s="143" t="s">
        <v>141</v>
      </c>
      <c r="F140" s="142" t="str">
        <f>CONCATENATE("var ",RIGHT(E139,2),"/",RIGHT(E139-1,2))</f>
        <v>var 20/19</v>
      </c>
      <c r="G140" s="143" t="s">
        <v>141</v>
      </c>
      <c r="H140" s="142" t="str">
        <f>CONCATENATE("var ",RIGHT(G139,2),"/",RIGHT(G139-1,2))</f>
        <v>var 21/20</v>
      </c>
      <c r="I140" s="143" t="s">
        <v>141</v>
      </c>
      <c r="J140" s="142" t="str">
        <f>CONCATENATE("var ",RIGHT(I139,2),"/",RIGHT(I139-1,2))</f>
        <v>var 22/21</v>
      </c>
      <c r="K140" s="143" t="s">
        <v>141</v>
      </c>
      <c r="L140" s="142" t="str">
        <f>CONCATENATE("var ",RIGHT(K139,2),"/",RIGHT(K139-1,2))</f>
        <v>var 23/22</v>
      </c>
      <c r="M140" s="142" t="str">
        <f>CONCATENATE("var ",RIGHT(K139,2),"/",RIGHT(2019,2))</f>
        <v>var 23/19</v>
      </c>
    </row>
    <row r="141" spans="2:14" x14ac:dyDescent="0.25">
      <c r="B141" s="145" t="s">
        <v>145</v>
      </c>
      <c r="C141" s="146">
        <v>23327</v>
      </c>
      <c r="D141" s="147">
        <v>-4.3779463004714025E-2</v>
      </c>
      <c r="E141" s="146">
        <v>18912</v>
      </c>
      <c r="F141" s="147">
        <f t="shared" ref="F141:J153" si="17">IFERROR(E141/C141-1,"-")</f>
        <v>-0.18926565782140869</v>
      </c>
      <c r="G141" s="146">
        <v>1517</v>
      </c>
      <c r="H141" s="147">
        <f t="shared" si="17"/>
        <v>-0.91978637901861249</v>
      </c>
      <c r="I141" s="146">
        <v>11533</v>
      </c>
      <c r="J141" s="147">
        <f t="shared" si="17"/>
        <v>6.6025049439683583</v>
      </c>
      <c r="K141" s="146">
        <v>18769</v>
      </c>
      <c r="L141" s="147">
        <f t="shared" ref="L141:L149" si="18">IFERROR(K141/I141-1,"-")</f>
        <v>0.62741697736928814</v>
      </c>
      <c r="M141" s="147">
        <f>K141/C141-1</f>
        <v>-0.19539589317100359</v>
      </c>
    </row>
    <row r="142" spans="2:14" x14ac:dyDescent="0.25">
      <c r="B142" s="145" t="s">
        <v>147</v>
      </c>
      <c r="C142" s="146">
        <v>24334</v>
      </c>
      <c r="D142" s="147">
        <v>1.1346161838660107E-2</v>
      </c>
      <c r="E142" s="146">
        <v>19126</v>
      </c>
      <c r="F142" s="147">
        <f t="shared" si="17"/>
        <v>-0.21402153365661214</v>
      </c>
      <c r="G142" s="146">
        <v>438</v>
      </c>
      <c r="H142" s="147">
        <f t="shared" si="17"/>
        <v>-0.97709923664122134</v>
      </c>
      <c r="I142" s="146">
        <v>15172</v>
      </c>
      <c r="J142" s="147">
        <f t="shared" si="17"/>
        <v>33.639269406392692</v>
      </c>
      <c r="K142" s="146">
        <v>18286</v>
      </c>
      <c r="L142" s="147">
        <f t="shared" si="18"/>
        <v>0.20524650672291056</v>
      </c>
      <c r="M142" s="147">
        <f>IFERROR(K142/C142-1,"-")</f>
        <v>-0.2485411358592915</v>
      </c>
    </row>
    <row r="143" spans="2:14" x14ac:dyDescent="0.25">
      <c r="B143" s="145" t="s">
        <v>149</v>
      </c>
      <c r="C143" s="146">
        <v>31911</v>
      </c>
      <c r="D143" s="147">
        <v>7.8001486386054975E-2</v>
      </c>
      <c r="E143" s="146">
        <v>10625</v>
      </c>
      <c r="F143" s="147">
        <f t="shared" si="17"/>
        <v>-0.66704271254426373</v>
      </c>
      <c r="G143" s="146">
        <v>1269</v>
      </c>
      <c r="H143" s="147">
        <f t="shared" si="17"/>
        <v>-0.88056470588235292</v>
      </c>
      <c r="I143" s="146">
        <v>20308</v>
      </c>
      <c r="J143" s="147">
        <f t="shared" si="17"/>
        <v>15.003152088258471</v>
      </c>
      <c r="K143" s="146">
        <v>20731</v>
      </c>
      <c r="L143" s="147">
        <f t="shared" si="18"/>
        <v>2.0829229860153564E-2</v>
      </c>
      <c r="M143" s="147">
        <f t="shared" ref="M143:M151" si="19">IFERROR(K143/C143-1,"-")</f>
        <v>-0.35034940929460057</v>
      </c>
    </row>
    <row r="144" spans="2:14" x14ac:dyDescent="0.25">
      <c r="B144" s="145" t="s">
        <v>151</v>
      </c>
      <c r="C144" s="146">
        <v>23093</v>
      </c>
      <c r="D144" s="147">
        <v>0.12940773707634379</v>
      </c>
      <c r="E144" s="146">
        <v>0</v>
      </c>
      <c r="F144" s="147">
        <f t="shared" si="17"/>
        <v>-1</v>
      </c>
      <c r="G144" s="146">
        <v>1105</v>
      </c>
      <c r="H144" s="147" t="str">
        <f t="shared" si="17"/>
        <v>-</v>
      </c>
      <c r="I144" s="146">
        <v>17954</v>
      </c>
      <c r="J144" s="147">
        <f t="shared" si="17"/>
        <v>15.247963800904976</v>
      </c>
      <c r="K144" s="146">
        <v>18935</v>
      </c>
      <c r="L144" s="147">
        <f t="shared" si="18"/>
        <v>5.4639634621811206E-2</v>
      </c>
      <c r="M144" s="147">
        <f t="shared" si="19"/>
        <v>-0.18005456198848135</v>
      </c>
    </row>
    <row r="145" spans="1:14" x14ac:dyDescent="0.25">
      <c r="B145" s="145" t="s">
        <v>153</v>
      </c>
      <c r="C145" s="146">
        <v>19938</v>
      </c>
      <c r="D145" s="147">
        <v>-0.15027275826798503</v>
      </c>
      <c r="E145" s="146">
        <v>0</v>
      </c>
      <c r="F145" s="147">
        <f t="shared" si="17"/>
        <v>-1</v>
      </c>
      <c r="G145" s="146">
        <v>1757</v>
      </c>
      <c r="H145" s="147" t="str">
        <f t="shared" si="17"/>
        <v>-</v>
      </c>
      <c r="I145" s="146">
        <v>12341</v>
      </c>
      <c r="J145" s="147">
        <f t="shared" si="17"/>
        <v>6.0239043824701195</v>
      </c>
      <c r="K145" s="146">
        <v>13055</v>
      </c>
      <c r="L145" s="147">
        <f t="shared" si="18"/>
        <v>5.7855927396483375E-2</v>
      </c>
      <c r="M145" s="147">
        <f t="shared" si="19"/>
        <v>-0.34522018256595444</v>
      </c>
    </row>
    <row r="146" spans="1:14" x14ac:dyDescent="0.25">
      <c r="B146" s="145" t="s">
        <v>155</v>
      </c>
      <c r="C146" s="146">
        <v>16378</v>
      </c>
      <c r="D146" s="147">
        <v>-0.20305581236922776</v>
      </c>
      <c r="E146" s="146">
        <v>5</v>
      </c>
      <c r="F146" s="147">
        <f t="shared" si="17"/>
        <v>-0.9996947124190988</v>
      </c>
      <c r="G146" s="146">
        <v>3542</v>
      </c>
      <c r="H146" s="147">
        <f t="shared" si="17"/>
        <v>707.4</v>
      </c>
      <c r="I146" s="146">
        <v>13276</v>
      </c>
      <c r="J146" s="147">
        <f t="shared" si="17"/>
        <v>2.7481648785996611</v>
      </c>
      <c r="K146" s="146">
        <v>12199</v>
      </c>
      <c r="L146" s="147">
        <f t="shared" si="18"/>
        <v>-8.1123832479662594E-2</v>
      </c>
      <c r="M146" s="147">
        <f t="shared" si="19"/>
        <v>-0.25515936011723039</v>
      </c>
    </row>
    <row r="147" spans="1:14" x14ac:dyDescent="0.25">
      <c r="B147" s="145" t="s">
        <v>157</v>
      </c>
      <c r="C147" s="146">
        <v>18053</v>
      </c>
      <c r="D147" s="147">
        <v>4.6247464503042623E-2</v>
      </c>
      <c r="E147" s="146">
        <v>5035</v>
      </c>
      <c r="F147" s="147">
        <f t="shared" si="17"/>
        <v>-0.72109898631806346</v>
      </c>
      <c r="G147" s="146">
        <v>8157</v>
      </c>
      <c r="H147" s="147">
        <f t="shared" si="17"/>
        <v>0.62005958291956298</v>
      </c>
      <c r="I147" s="146">
        <v>12965</v>
      </c>
      <c r="J147" s="147">
        <f t="shared" si="17"/>
        <v>0.58943238935883291</v>
      </c>
      <c r="K147" s="146">
        <v>11201</v>
      </c>
      <c r="L147" s="147">
        <f t="shared" si="18"/>
        <v>-0.13605861935981489</v>
      </c>
      <c r="M147" s="147">
        <f t="shared" si="19"/>
        <v>-0.37954910541184295</v>
      </c>
    </row>
    <row r="148" spans="1:14" x14ac:dyDescent="0.25">
      <c r="B148" s="145" t="s">
        <v>159</v>
      </c>
      <c r="C148" s="146">
        <v>19690</v>
      </c>
      <c r="D148" s="147">
        <v>-0.13244624603454358</v>
      </c>
      <c r="E148" s="146">
        <v>5071</v>
      </c>
      <c r="F148" s="147">
        <f t="shared" si="17"/>
        <v>-0.74245810055865924</v>
      </c>
      <c r="G148" s="146">
        <v>9090</v>
      </c>
      <c r="H148" s="147">
        <f t="shared" si="17"/>
        <v>0.79254584894498126</v>
      </c>
      <c r="I148" s="146">
        <v>12607</v>
      </c>
      <c r="J148" s="147">
        <f t="shared" si="17"/>
        <v>0.38690869086908686</v>
      </c>
      <c r="K148" s="146">
        <v>11751</v>
      </c>
      <c r="L148" s="147">
        <f t="shared" si="18"/>
        <v>-6.7898786388514321E-2</v>
      </c>
      <c r="M148" s="147">
        <f t="shared" si="19"/>
        <v>-0.403199593702387</v>
      </c>
    </row>
    <row r="149" spans="1:14" x14ac:dyDescent="0.25">
      <c r="B149" s="145" t="s">
        <v>161</v>
      </c>
      <c r="C149" s="146">
        <v>20087</v>
      </c>
      <c r="D149" s="147">
        <v>-0.22315040414587928</v>
      </c>
      <c r="E149" s="146">
        <v>720</v>
      </c>
      <c r="F149" s="147">
        <f t="shared" si="17"/>
        <v>-0.96415592174042919</v>
      </c>
      <c r="G149" s="146">
        <v>10611</v>
      </c>
      <c r="H149" s="147">
        <f t="shared" si="17"/>
        <v>13.737500000000001</v>
      </c>
      <c r="I149" s="146">
        <v>11155</v>
      </c>
      <c r="J149" s="147">
        <f t="shared" si="17"/>
        <v>5.1267552539817185E-2</v>
      </c>
      <c r="K149" s="146">
        <v>12168</v>
      </c>
      <c r="L149" s="147">
        <f t="shared" si="18"/>
        <v>9.081129538323629E-2</v>
      </c>
      <c r="M149" s="147">
        <f t="shared" si="19"/>
        <v>-0.39423507741325237</v>
      </c>
    </row>
    <row r="150" spans="1:14" x14ac:dyDescent="0.25">
      <c r="A150" s="144"/>
      <c r="B150" s="145" t="s">
        <v>163</v>
      </c>
      <c r="C150" s="146">
        <v>22823</v>
      </c>
      <c r="D150" s="147">
        <v>-0.16383953104964277</v>
      </c>
      <c r="E150" s="146">
        <v>1070</v>
      </c>
      <c r="F150" s="147">
        <f t="shared" si="17"/>
        <v>-0.9531174692196468</v>
      </c>
      <c r="G150" s="146">
        <v>19877</v>
      </c>
      <c r="H150" s="147">
        <f t="shared" si="17"/>
        <v>17.57663551401869</v>
      </c>
      <c r="I150" s="146">
        <v>16588</v>
      </c>
      <c r="J150" s="147">
        <f t="shared" si="17"/>
        <v>-0.16546762589928055</v>
      </c>
      <c r="K150" s="146">
        <v>17843</v>
      </c>
      <c r="L150" s="147">
        <f>IFERROR(K150/I150-1,"-")</f>
        <v>7.5657101519170489E-2</v>
      </c>
      <c r="M150" s="147">
        <f t="shared" si="19"/>
        <v>-0.21820093765061566</v>
      </c>
    </row>
    <row r="151" spans="1:14" x14ac:dyDescent="0.25">
      <c r="B151" s="145" t="s">
        <v>165</v>
      </c>
      <c r="C151" s="146">
        <v>26865</v>
      </c>
      <c r="D151" s="147">
        <v>-0.12093845096691858</v>
      </c>
      <c r="E151" s="146">
        <v>3443</v>
      </c>
      <c r="F151" s="147">
        <f t="shared" si="17"/>
        <v>-0.87184068490601152</v>
      </c>
      <c r="G151" s="146">
        <v>26898</v>
      </c>
      <c r="H151" s="147">
        <f t="shared" si="17"/>
        <v>6.812372930583793</v>
      </c>
      <c r="I151" s="146">
        <v>22177</v>
      </c>
      <c r="J151" s="147">
        <f t="shared" si="17"/>
        <v>-0.17551490817161131</v>
      </c>
      <c r="K151" s="146">
        <v>24081</v>
      </c>
      <c r="L151" s="147">
        <f>IFERROR(K151/I151-1,"-")</f>
        <v>8.5854714343689409E-2</v>
      </c>
      <c r="M151" s="147">
        <f t="shared" si="19"/>
        <v>-0.10362925739810158</v>
      </c>
    </row>
    <row r="152" spans="1:14" x14ac:dyDescent="0.25">
      <c r="B152" s="145" t="s">
        <v>167</v>
      </c>
      <c r="C152" s="146">
        <v>22999</v>
      </c>
      <c r="D152" s="147">
        <v>-5.0569682959048845E-2</v>
      </c>
      <c r="E152" s="146">
        <v>2766</v>
      </c>
      <c r="F152" s="147">
        <f t="shared" si="17"/>
        <v>-0.87973390147397712</v>
      </c>
      <c r="G152" s="146">
        <v>17474</v>
      </c>
      <c r="H152" s="147">
        <f t="shared" si="17"/>
        <v>5.317425885755604</v>
      </c>
      <c r="I152" s="146">
        <v>19001</v>
      </c>
      <c r="J152" s="147">
        <f t="shared" si="17"/>
        <v>8.7386974934188011E-2</v>
      </c>
      <c r="K152" s="146"/>
      <c r="L152" s="147"/>
      <c r="M152" s="147"/>
    </row>
    <row r="153" spans="1:14" ht="15.75" x14ac:dyDescent="0.25">
      <c r="B153" s="148" t="s">
        <v>127</v>
      </c>
      <c r="C153" s="149">
        <v>269498</v>
      </c>
      <c r="D153" s="150">
        <v>-7.2002148701137747E-2</v>
      </c>
      <c r="E153" s="149">
        <v>66774</v>
      </c>
      <c r="F153" s="150">
        <f t="shared" si="17"/>
        <v>-0.75222821690699004</v>
      </c>
      <c r="G153" s="149">
        <v>101735</v>
      </c>
      <c r="H153" s="150">
        <f t="shared" si="17"/>
        <v>0.52357204900110821</v>
      </c>
      <c r="I153" s="149">
        <v>185077</v>
      </c>
      <c r="J153" s="150">
        <f t="shared" si="17"/>
        <v>0.81920676266771508</v>
      </c>
      <c r="K153" s="149">
        <v>179019</v>
      </c>
      <c r="L153" s="150">
        <v>7.7934198800549082E-2</v>
      </c>
      <c r="M153" s="150">
        <v>-0.2737536460594161</v>
      </c>
    </row>
    <row r="154" spans="1:14" ht="6" customHeight="1" x14ac:dyDescent="0.25"/>
    <row r="155" spans="1:14" x14ac:dyDescent="0.25">
      <c r="B155" s="49" t="s">
        <v>362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4"/>
      <c r="L156" s="155"/>
    </row>
    <row r="157" spans="1:14" x14ac:dyDescent="0.25">
      <c r="M157" s="154"/>
    </row>
    <row r="158" spans="1:14" ht="48.75" customHeight="1" thickBot="1" x14ac:dyDescent="0.3">
      <c r="B158" s="315" t="s">
        <v>369</v>
      </c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3" t="str">
        <f>C160</f>
        <v>Francia</v>
      </c>
      <c r="C160" s="327" t="s">
        <v>196</v>
      </c>
      <c r="D160" s="328"/>
      <c r="E160" s="328"/>
      <c r="F160" s="328"/>
      <c r="G160" s="328"/>
      <c r="H160" s="328"/>
      <c r="I160" s="328"/>
      <c r="J160" s="328"/>
      <c r="K160" s="328"/>
      <c r="L160" s="328"/>
      <c r="M160" s="329"/>
    </row>
    <row r="161" spans="2:13" ht="22.5" thickTop="1" thickBot="1" x14ac:dyDescent="0.3">
      <c r="B161" s="13"/>
      <c r="C161" s="334">
        <f>2019</f>
        <v>2019</v>
      </c>
      <c r="D161" s="333"/>
      <c r="E161" s="330">
        <v>2020</v>
      </c>
      <c r="F161" s="333"/>
      <c r="G161" s="330">
        <v>2021</v>
      </c>
      <c r="H161" s="333"/>
      <c r="I161" s="330">
        <v>2022</v>
      </c>
      <c r="J161" s="333"/>
      <c r="K161" s="330">
        <v>2023</v>
      </c>
      <c r="L161" s="331"/>
      <c r="M161" s="332"/>
    </row>
    <row r="162" spans="2:13" ht="16.5" thickTop="1" thickBot="1" x14ac:dyDescent="0.3">
      <c r="B162" s="16"/>
      <c r="C162" s="141" t="s">
        <v>141</v>
      </c>
      <c r="D162" s="142" t="str">
        <f>CONCATENATE("var ",RIGHT(2019,2),"/",RIGHT(2018,2))</f>
        <v>var 19/18</v>
      </c>
      <c r="E162" s="143" t="s">
        <v>141</v>
      </c>
      <c r="F162" s="142" t="str">
        <f>CONCATENATE("var ",RIGHT(E161,2),"/",RIGHT(E161-1,2))</f>
        <v>var 20/19</v>
      </c>
      <c r="G162" s="143" t="s">
        <v>141</v>
      </c>
      <c r="H162" s="142" t="str">
        <f>CONCATENATE("var ",RIGHT(G161,2),"/",RIGHT(G161-1,2))</f>
        <v>var 21/20</v>
      </c>
      <c r="I162" s="143" t="s">
        <v>141</v>
      </c>
      <c r="J162" s="142" t="str">
        <f>CONCATENATE("var ",RIGHT(I161,2),"/",RIGHT(I161-1,2))</f>
        <v>var 22/21</v>
      </c>
      <c r="K162" s="143" t="s">
        <v>141</v>
      </c>
      <c r="L162" s="142" t="str">
        <f>CONCATENATE("var ",RIGHT(K161,2),"/",RIGHT(K161-1,2))</f>
        <v>var 23/22</v>
      </c>
      <c r="M162" s="142" t="str">
        <f>CONCATENATE("var ",RIGHT(K161,2),"/",RIGHT(2019,2))</f>
        <v>var 23/19</v>
      </c>
    </row>
    <row r="163" spans="2:13" x14ac:dyDescent="0.25">
      <c r="B163" s="145" t="s">
        <v>145</v>
      </c>
      <c r="C163" s="146">
        <v>8203</v>
      </c>
      <c r="D163" s="147">
        <v>3.6124794745484357E-2</v>
      </c>
      <c r="E163" s="146">
        <v>8405</v>
      </c>
      <c r="F163" s="147">
        <f t="shared" ref="F163:J175" si="20">IFERROR(E163/C163-1,"-")</f>
        <v>2.4625137144947074E-2</v>
      </c>
      <c r="G163" s="146">
        <v>1818</v>
      </c>
      <c r="H163" s="147">
        <f t="shared" si="20"/>
        <v>-0.78370017846519935</v>
      </c>
      <c r="I163" s="146">
        <v>6715</v>
      </c>
      <c r="J163" s="147">
        <f t="shared" si="20"/>
        <v>2.6936193619361934</v>
      </c>
      <c r="K163" s="146">
        <v>10027</v>
      </c>
      <c r="L163" s="147">
        <f t="shared" ref="L163:L171" si="21">IFERROR(K163/I163-1,"-")</f>
        <v>0.49322412509307512</v>
      </c>
      <c r="M163" s="147">
        <f>K163/C163-1</f>
        <v>0.22235767402169948</v>
      </c>
    </row>
    <row r="164" spans="2:13" x14ac:dyDescent="0.25">
      <c r="B164" s="145" t="s">
        <v>147</v>
      </c>
      <c r="C164" s="146">
        <v>10284</v>
      </c>
      <c r="D164" s="147">
        <v>5.314900153609825E-2</v>
      </c>
      <c r="E164" s="146">
        <v>11814</v>
      </c>
      <c r="F164" s="147">
        <f t="shared" si="20"/>
        <v>0.14877479579929997</v>
      </c>
      <c r="G164" s="146">
        <v>2082</v>
      </c>
      <c r="H164" s="147">
        <f t="shared" si="20"/>
        <v>-0.82376841036058912</v>
      </c>
      <c r="I164" s="146">
        <v>12527</v>
      </c>
      <c r="J164" s="147">
        <f t="shared" si="20"/>
        <v>5.0168107588856872</v>
      </c>
      <c r="K164" s="146">
        <v>14660</v>
      </c>
      <c r="L164" s="147">
        <f t="shared" si="21"/>
        <v>0.17027221202203235</v>
      </c>
      <c r="M164" s="147">
        <f>IFERROR(K164/C164-1,"-")</f>
        <v>0.42551536367172305</v>
      </c>
    </row>
    <row r="165" spans="2:13" x14ac:dyDescent="0.25">
      <c r="B165" s="145" t="s">
        <v>149</v>
      </c>
      <c r="C165" s="146">
        <v>10342</v>
      </c>
      <c r="D165" s="147">
        <v>-0.13252809931219589</v>
      </c>
      <c r="E165" s="146">
        <v>4096</v>
      </c>
      <c r="F165" s="147">
        <f t="shared" si="20"/>
        <v>-0.60394507832140787</v>
      </c>
      <c r="G165" s="146">
        <v>1578</v>
      </c>
      <c r="H165" s="147">
        <f t="shared" si="20"/>
        <v>-0.61474609375</v>
      </c>
      <c r="I165" s="146">
        <v>11829</v>
      </c>
      <c r="J165" s="147">
        <f t="shared" si="20"/>
        <v>6.496197718631179</v>
      </c>
      <c r="K165" s="146">
        <v>11581</v>
      </c>
      <c r="L165" s="147">
        <f t="shared" si="21"/>
        <v>-2.0965423958069107E-2</v>
      </c>
      <c r="M165" s="147">
        <f t="shared" ref="M165:M173" si="22">IFERROR(K165/C165-1,"-")</f>
        <v>0.11980274608392971</v>
      </c>
    </row>
    <row r="166" spans="2:13" x14ac:dyDescent="0.25">
      <c r="B166" s="145" t="s">
        <v>151</v>
      </c>
      <c r="C166" s="146">
        <v>13343</v>
      </c>
      <c r="D166" s="147">
        <v>-0.12037708484408993</v>
      </c>
      <c r="E166" s="146">
        <v>0</v>
      </c>
      <c r="F166" s="147">
        <f t="shared" si="20"/>
        <v>-1</v>
      </c>
      <c r="G166" s="146">
        <v>2553</v>
      </c>
      <c r="H166" s="147" t="str">
        <f t="shared" si="20"/>
        <v>-</v>
      </c>
      <c r="I166" s="146">
        <v>15791</v>
      </c>
      <c r="J166" s="147">
        <f t="shared" si="20"/>
        <v>5.18527222875049</v>
      </c>
      <c r="K166" s="146">
        <v>17963</v>
      </c>
      <c r="L166" s="147">
        <f t="shared" si="21"/>
        <v>0.13754670381863088</v>
      </c>
      <c r="M166" s="147">
        <f t="shared" si="22"/>
        <v>0.3462489694971147</v>
      </c>
    </row>
    <row r="167" spans="2:13" x14ac:dyDescent="0.25">
      <c r="B167" s="145" t="s">
        <v>153</v>
      </c>
      <c r="C167" s="146">
        <v>9442</v>
      </c>
      <c r="D167" s="147">
        <v>-0.11033637991142942</v>
      </c>
      <c r="E167" s="146">
        <v>0</v>
      </c>
      <c r="F167" s="147">
        <f t="shared" si="20"/>
        <v>-1</v>
      </c>
      <c r="G167" s="146">
        <v>5550</v>
      </c>
      <c r="H167" s="147" t="str">
        <f t="shared" si="20"/>
        <v>-</v>
      </c>
      <c r="I167" s="146">
        <v>9928</v>
      </c>
      <c r="J167" s="147">
        <f t="shared" si="20"/>
        <v>0.78882882882882877</v>
      </c>
      <c r="K167" s="146">
        <v>13164</v>
      </c>
      <c r="L167" s="147">
        <f t="shared" si="21"/>
        <v>0.32594681708299755</v>
      </c>
      <c r="M167" s="147">
        <f t="shared" si="22"/>
        <v>0.39419614488455834</v>
      </c>
    </row>
    <row r="168" spans="2:13" x14ac:dyDescent="0.25">
      <c r="B168" s="145" t="s">
        <v>155</v>
      </c>
      <c r="C168" s="146">
        <v>8487</v>
      </c>
      <c r="D168" s="147">
        <v>-0.11260978670012545</v>
      </c>
      <c r="E168" s="146">
        <v>0</v>
      </c>
      <c r="F168" s="147">
        <f t="shared" si="20"/>
        <v>-1</v>
      </c>
      <c r="G168" s="146">
        <v>5319</v>
      </c>
      <c r="H168" s="147" t="str">
        <f t="shared" si="20"/>
        <v>-</v>
      </c>
      <c r="I168" s="146">
        <v>8852</v>
      </c>
      <c r="J168" s="147">
        <f t="shared" si="20"/>
        <v>0.66422259823275054</v>
      </c>
      <c r="K168" s="146">
        <v>11642</v>
      </c>
      <c r="L168" s="147">
        <f t="shared" si="21"/>
        <v>0.31518300948938083</v>
      </c>
      <c r="M168" s="147">
        <f t="shared" si="22"/>
        <v>0.37174502179804403</v>
      </c>
    </row>
    <row r="169" spans="2:13" x14ac:dyDescent="0.25">
      <c r="B169" s="145" t="s">
        <v>157</v>
      </c>
      <c r="C169" s="146">
        <v>10533</v>
      </c>
      <c r="D169" s="147">
        <v>-7.257304429783229E-3</v>
      </c>
      <c r="E169" s="146">
        <v>1224</v>
      </c>
      <c r="F169" s="147">
        <f t="shared" si="20"/>
        <v>-0.88379379094275134</v>
      </c>
      <c r="G169" s="146">
        <v>9963</v>
      </c>
      <c r="H169" s="147">
        <f t="shared" si="20"/>
        <v>7.139705882352942</v>
      </c>
      <c r="I169" s="146">
        <v>13564</v>
      </c>
      <c r="J169" s="147">
        <f t="shared" si="20"/>
        <v>0.3614373180768844</v>
      </c>
      <c r="K169" s="146">
        <v>14664</v>
      </c>
      <c r="L169" s="147">
        <f t="shared" si="21"/>
        <v>8.1097021527573032E-2</v>
      </c>
      <c r="M169" s="147">
        <f t="shared" si="22"/>
        <v>0.39219595556821418</v>
      </c>
    </row>
    <row r="170" spans="2:13" x14ac:dyDescent="0.25">
      <c r="B170" s="145" t="s">
        <v>159</v>
      </c>
      <c r="C170" s="146">
        <v>12503</v>
      </c>
      <c r="D170" s="147">
        <v>4.69770557695528E-2</v>
      </c>
      <c r="E170" s="146">
        <v>3856</v>
      </c>
      <c r="F170" s="147">
        <f t="shared" si="20"/>
        <v>-0.69159401743581539</v>
      </c>
      <c r="G170" s="146">
        <v>10808</v>
      </c>
      <c r="H170" s="147">
        <f t="shared" si="20"/>
        <v>1.8029045643153525</v>
      </c>
      <c r="I170" s="146">
        <v>12880</v>
      </c>
      <c r="J170" s="147">
        <f t="shared" si="20"/>
        <v>0.19170984455958551</v>
      </c>
      <c r="K170" s="146">
        <v>15039</v>
      </c>
      <c r="L170" s="147">
        <f t="shared" si="21"/>
        <v>0.16762422360248452</v>
      </c>
      <c r="M170" s="147">
        <f t="shared" si="22"/>
        <v>0.20283132048308405</v>
      </c>
    </row>
    <row r="171" spans="2:13" x14ac:dyDescent="0.25">
      <c r="B171" s="145" t="s">
        <v>161</v>
      </c>
      <c r="C171" s="146">
        <v>7948</v>
      </c>
      <c r="D171" s="147">
        <v>-1.3528608663274211E-2</v>
      </c>
      <c r="E171" s="146">
        <v>2564</v>
      </c>
      <c r="F171" s="147">
        <f t="shared" si="20"/>
        <v>-0.67740312028183192</v>
      </c>
      <c r="G171" s="146">
        <v>6217</v>
      </c>
      <c r="H171" s="147">
        <f t="shared" si="20"/>
        <v>1.4247269890795633</v>
      </c>
      <c r="I171" s="146">
        <v>8800</v>
      </c>
      <c r="J171" s="147">
        <f t="shared" si="20"/>
        <v>0.41547370114202997</v>
      </c>
      <c r="K171" s="146">
        <v>11447</v>
      </c>
      <c r="L171" s="147">
        <f t="shared" si="21"/>
        <v>0.30079545454545453</v>
      </c>
      <c r="M171" s="147">
        <f t="shared" si="22"/>
        <v>0.44023653749370917</v>
      </c>
    </row>
    <row r="172" spans="2:13" x14ac:dyDescent="0.25">
      <c r="B172" s="145" t="s">
        <v>163</v>
      </c>
      <c r="C172" s="146">
        <v>11085</v>
      </c>
      <c r="D172" s="147">
        <v>5.1508252703471813E-2</v>
      </c>
      <c r="E172" s="146">
        <v>5005</v>
      </c>
      <c r="F172" s="147">
        <f t="shared" si="20"/>
        <v>-0.54848894903022094</v>
      </c>
      <c r="G172" s="146">
        <v>12117</v>
      </c>
      <c r="H172" s="147">
        <f t="shared" si="20"/>
        <v>1.4209790209790212</v>
      </c>
      <c r="I172" s="146">
        <v>14309</v>
      </c>
      <c r="J172" s="147">
        <f t="shared" si="20"/>
        <v>0.18090286374515152</v>
      </c>
      <c r="K172" s="146">
        <v>15629</v>
      </c>
      <c r="L172" s="147">
        <f>IFERROR(K172/I172-1,"-")</f>
        <v>9.2249633098050232E-2</v>
      </c>
      <c r="M172" s="147">
        <f t="shared" si="22"/>
        <v>0.40992331980153351</v>
      </c>
    </row>
    <row r="173" spans="2:13" x14ac:dyDescent="0.25">
      <c r="B173" s="145" t="s">
        <v>165</v>
      </c>
      <c r="C173" s="146">
        <v>6974</v>
      </c>
      <c r="D173" s="147">
        <v>0.32258676275365072</v>
      </c>
      <c r="E173" s="146">
        <v>348</v>
      </c>
      <c r="F173" s="147">
        <f t="shared" si="20"/>
        <v>-0.95010037281330662</v>
      </c>
      <c r="G173" s="146">
        <v>9567</v>
      </c>
      <c r="H173" s="147">
        <f t="shared" si="20"/>
        <v>26.491379310344829</v>
      </c>
      <c r="I173" s="146">
        <v>8255</v>
      </c>
      <c r="J173" s="147">
        <f t="shared" si="20"/>
        <v>-0.13713807881258488</v>
      </c>
      <c r="K173" s="146">
        <v>9543</v>
      </c>
      <c r="L173" s="147">
        <f>IFERROR(K173/I173-1,"-")</f>
        <v>0.15602665051483955</v>
      </c>
      <c r="M173" s="147">
        <f t="shared" si="22"/>
        <v>0.3683682248351019</v>
      </c>
    </row>
    <row r="174" spans="2:13" x14ac:dyDescent="0.25">
      <c r="B174" s="145" t="s">
        <v>167</v>
      </c>
      <c r="C174" s="146">
        <v>8714</v>
      </c>
      <c r="D174" s="147">
        <v>4.672672672672662E-2</v>
      </c>
      <c r="E174" s="146">
        <v>2121</v>
      </c>
      <c r="F174" s="147">
        <f t="shared" si="20"/>
        <v>-0.75659857700252464</v>
      </c>
      <c r="G174" s="146">
        <v>10843</v>
      </c>
      <c r="H174" s="147">
        <f t="shared" si="20"/>
        <v>4.112211221122112</v>
      </c>
      <c r="I174" s="146">
        <v>11678</v>
      </c>
      <c r="J174" s="147">
        <f t="shared" si="20"/>
        <v>7.7008208060499905E-2</v>
      </c>
      <c r="K174" s="146"/>
      <c r="L174" s="147"/>
      <c r="M174" s="147"/>
    </row>
    <row r="175" spans="2:13" ht="15.75" x14ac:dyDescent="0.25">
      <c r="B175" s="148" t="s">
        <v>127</v>
      </c>
      <c r="C175" s="149">
        <v>117858</v>
      </c>
      <c r="D175" s="150">
        <v>-1.5380245449001295E-2</v>
      </c>
      <c r="E175" s="149">
        <v>39433</v>
      </c>
      <c r="F175" s="150">
        <f t="shared" si="20"/>
        <v>-0.66541940301040237</v>
      </c>
      <c r="G175" s="149">
        <v>78415</v>
      </c>
      <c r="H175" s="150">
        <f t="shared" si="20"/>
        <v>0.98856287880709059</v>
      </c>
      <c r="I175" s="149">
        <v>135128</v>
      </c>
      <c r="J175" s="150">
        <f t="shared" si="20"/>
        <v>0.72324172671045073</v>
      </c>
      <c r="K175" s="149">
        <v>145359</v>
      </c>
      <c r="L175" s="150">
        <v>0.17747266099635484</v>
      </c>
      <c r="M175" s="150">
        <v>0.33180935278164636</v>
      </c>
    </row>
    <row r="176" spans="2:13" ht="6" customHeight="1" x14ac:dyDescent="0.25"/>
    <row r="177" spans="1:14" x14ac:dyDescent="0.25">
      <c r="B177" s="49" t="s">
        <v>362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15" t="s">
        <v>370</v>
      </c>
      <c r="C180" s="315"/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53" t="str">
        <f>C182</f>
        <v>Bélgica</v>
      </c>
      <c r="C182" s="327" t="s">
        <v>200</v>
      </c>
      <c r="D182" s="328"/>
      <c r="E182" s="328"/>
      <c r="F182" s="328"/>
      <c r="G182" s="328"/>
      <c r="H182" s="328"/>
      <c r="I182" s="328"/>
      <c r="J182" s="328"/>
      <c r="K182" s="328"/>
      <c r="L182" s="328"/>
      <c r="M182" s="329"/>
    </row>
    <row r="183" spans="1:14" ht="22.5" thickTop="1" thickBot="1" x14ac:dyDescent="0.3">
      <c r="B183" s="13"/>
      <c r="C183" s="334">
        <f>2019</f>
        <v>2019</v>
      </c>
      <c r="D183" s="333"/>
      <c r="E183" s="330">
        <v>2020</v>
      </c>
      <c r="F183" s="333"/>
      <c r="G183" s="330">
        <v>2021</v>
      </c>
      <c r="H183" s="333"/>
      <c r="I183" s="330">
        <v>2022</v>
      </c>
      <c r="J183" s="333"/>
      <c r="K183" s="330">
        <v>2023</v>
      </c>
      <c r="L183" s="331"/>
      <c r="M183" s="332"/>
    </row>
    <row r="184" spans="1:14" ht="16.5" thickTop="1" thickBot="1" x14ac:dyDescent="0.3">
      <c r="B184" s="16"/>
      <c r="C184" s="141" t="s">
        <v>141</v>
      </c>
      <c r="D184" s="142" t="str">
        <f>CONCATENATE("var ",RIGHT(2019,2),"/",RIGHT(2018,2))</f>
        <v>var 19/18</v>
      </c>
      <c r="E184" s="143" t="s">
        <v>141</v>
      </c>
      <c r="F184" s="142" t="str">
        <f>CONCATENATE("var ",RIGHT(E183,2),"/",RIGHT(E183-1,2))</f>
        <v>var 20/19</v>
      </c>
      <c r="G184" s="143" t="s">
        <v>141</v>
      </c>
      <c r="H184" s="142" t="str">
        <f>CONCATENATE("var ",RIGHT(G183,2),"/",RIGHT(G183-1,2))</f>
        <v>var 21/20</v>
      </c>
      <c r="I184" s="143" t="s">
        <v>141</v>
      </c>
      <c r="J184" s="142" t="str">
        <f>CONCATENATE("var ",RIGHT(I183,2),"/",RIGHT(I183-1,2))</f>
        <v>var 22/21</v>
      </c>
      <c r="K184" s="143" t="s">
        <v>141</v>
      </c>
      <c r="L184" s="142" t="str">
        <f>CONCATENATE("var ",RIGHT(K183,2),"/",RIGHT(K183-1,2))</f>
        <v>var 23/22</v>
      </c>
      <c r="M184" s="142" t="str">
        <f>CONCATENATE("var ",RIGHT(K183,2),"/",RIGHT(2019,2))</f>
        <v>var 23/19</v>
      </c>
    </row>
    <row r="185" spans="1:14" x14ac:dyDescent="0.25">
      <c r="A185" s="144"/>
      <c r="B185" s="145" t="s">
        <v>145</v>
      </c>
      <c r="C185" s="146">
        <v>2732</v>
      </c>
      <c r="D185" s="147">
        <v>3.2892249527410211E-2</v>
      </c>
      <c r="E185" s="146">
        <v>2298</v>
      </c>
      <c r="F185" s="147">
        <f t="shared" ref="F185:J197" si="23">IFERROR(E185/C185-1,"-")</f>
        <v>-0.15885797950219616</v>
      </c>
      <c r="G185" s="146">
        <v>354</v>
      </c>
      <c r="H185" s="147">
        <f t="shared" si="23"/>
        <v>-0.84595300261096606</v>
      </c>
      <c r="I185" s="146">
        <v>3051</v>
      </c>
      <c r="J185" s="147">
        <f t="shared" si="23"/>
        <v>7.6186440677966107</v>
      </c>
      <c r="K185" s="146">
        <v>2788</v>
      </c>
      <c r="L185" s="147">
        <f t="shared" ref="L185:L193" si="24">IFERROR(K185/I185-1,"-")</f>
        <v>-8.6201245493280898E-2</v>
      </c>
      <c r="M185" s="147">
        <f>K185/C185-1</f>
        <v>2.0497803806734938E-2</v>
      </c>
    </row>
    <row r="186" spans="1:14" x14ac:dyDescent="0.25">
      <c r="B186" s="145" t="s">
        <v>147</v>
      </c>
      <c r="C186" s="146">
        <v>2406</v>
      </c>
      <c r="D186" s="147">
        <v>-0.21295387634936214</v>
      </c>
      <c r="E186" s="146">
        <v>2542</v>
      </c>
      <c r="F186" s="147">
        <f t="shared" si="23"/>
        <v>5.652535328345798E-2</v>
      </c>
      <c r="G186" s="146">
        <v>55</v>
      </c>
      <c r="H186" s="147">
        <f t="shared" si="23"/>
        <v>-0.97836349331235251</v>
      </c>
      <c r="I186" s="146">
        <v>3087</v>
      </c>
      <c r="J186" s="147">
        <f t="shared" si="23"/>
        <v>55.127272727272725</v>
      </c>
      <c r="K186" s="146">
        <v>3064</v>
      </c>
      <c r="L186" s="147">
        <f t="shared" si="24"/>
        <v>-7.4505992873339366E-3</v>
      </c>
      <c r="M186" s="147">
        <f>IFERROR(K186/C186-1,"-")</f>
        <v>0.27348295926849553</v>
      </c>
    </row>
    <row r="187" spans="1:14" x14ac:dyDescent="0.25">
      <c r="B187" s="145" t="s">
        <v>149</v>
      </c>
      <c r="C187" s="146">
        <v>3341</v>
      </c>
      <c r="D187" s="147">
        <v>6.3673989175421886E-2</v>
      </c>
      <c r="E187" s="146">
        <v>1187</v>
      </c>
      <c r="F187" s="147">
        <f t="shared" si="23"/>
        <v>-0.64471715055372636</v>
      </c>
      <c r="G187" s="146">
        <v>51</v>
      </c>
      <c r="H187" s="147">
        <f t="shared" si="23"/>
        <v>-0.95703454085930917</v>
      </c>
      <c r="I187" s="146">
        <v>2821</v>
      </c>
      <c r="J187" s="147">
        <f t="shared" si="23"/>
        <v>54.313725490196077</v>
      </c>
      <c r="K187" s="146">
        <v>2497</v>
      </c>
      <c r="L187" s="147">
        <f t="shared" si="24"/>
        <v>-0.11485288904643742</v>
      </c>
      <c r="M187" s="147">
        <f t="shared" ref="M187:M195" si="25">IFERROR(K187/C187-1,"-")</f>
        <v>-0.25261897635438491</v>
      </c>
    </row>
    <row r="188" spans="1:14" x14ac:dyDescent="0.25">
      <c r="B188" s="145" t="s">
        <v>151</v>
      </c>
      <c r="C188" s="146">
        <v>3880</v>
      </c>
      <c r="D188" s="147">
        <v>0.10384068278805114</v>
      </c>
      <c r="E188" s="146">
        <v>0</v>
      </c>
      <c r="F188" s="147">
        <f t="shared" si="23"/>
        <v>-1</v>
      </c>
      <c r="G188" s="146">
        <v>302</v>
      </c>
      <c r="H188" s="147" t="str">
        <f t="shared" si="23"/>
        <v>-</v>
      </c>
      <c r="I188" s="146">
        <v>3241</v>
      </c>
      <c r="J188" s="147">
        <f t="shared" si="23"/>
        <v>9.7317880794701992</v>
      </c>
      <c r="K188" s="146">
        <v>3182</v>
      </c>
      <c r="L188" s="147">
        <f t="shared" si="24"/>
        <v>-1.8204257945078628E-2</v>
      </c>
      <c r="M188" s="147">
        <f t="shared" si="25"/>
        <v>-0.17989690721649487</v>
      </c>
    </row>
    <row r="189" spans="1:14" x14ac:dyDescent="0.25">
      <c r="B189" s="145" t="s">
        <v>153</v>
      </c>
      <c r="C189" s="146">
        <v>2293</v>
      </c>
      <c r="D189" s="147">
        <v>-6.0684872128304868E-3</v>
      </c>
      <c r="E189" s="146">
        <v>0</v>
      </c>
      <c r="F189" s="147">
        <f t="shared" si="23"/>
        <v>-1</v>
      </c>
      <c r="G189" s="146">
        <v>782</v>
      </c>
      <c r="H189" s="147" t="str">
        <f t="shared" si="23"/>
        <v>-</v>
      </c>
      <c r="I189" s="146">
        <v>1852</v>
      </c>
      <c r="J189" s="147">
        <f t="shared" si="23"/>
        <v>1.3682864450127878</v>
      </c>
      <c r="K189" s="146">
        <v>2832</v>
      </c>
      <c r="L189" s="147">
        <f t="shared" si="24"/>
        <v>0.52915766738660897</v>
      </c>
      <c r="M189" s="147">
        <f t="shared" si="25"/>
        <v>0.23506323593545564</v>
      </c>
    </row>
    <row r="190" spans="1:14" x14ac:dyDescent="0.25">
      <c r="B190" s="145" t="s">
        <v>201</v>
      </c>
      <c r="C190" s="146">
        <v>3125</v>
      </c>
      <c r="D190" s="147">
        <v>8.6956521739130377E-2</v>
      </c>
      <c r="E190" s="146">
        <v>0</v>
      </c>
      <c r="F190" s="147">
        <f t="shared" si="23"/>
        <v>-1</v>
      </c>
      <c r="G190" s="146">
        <v>1412</v>
      </c>
      <c r="H190" s="147" t="str">
        <f t="shared" si="23"/>
        <v>-</v>
      </c>
      <c r="I190" s="146">
        <v>2088</v>
      </c>
      <c r="J190" s="147">
        <f t="shared" si="23"/>
        <v>0.47875354107648715</v>
      </c>
      <c r="K190" s="146">
        <v>2036</v>
      </c>
      <c r="L190" s="147">
        <f t="shared" si="24"/>
        <v>-2.4904214559386961E-2</v>
      </c>
      <c r="M190" s="147">
        <f t="shared" si="25"/>
        <v>-0.34848000000000001</v>
      </c>
    </row>
    <row r="191" spans="1:14" x14ac:dyDescent="0.25">
      <c r="B191" s="145" t="s">
        <v>157</v>
      </c>
      <c r="C191" s="146">
        <v>4724</v>
      </c>
      <c r="D191" s="147">
        <v>-0.19026396983201921</v>
      </c>
      <c r="E191" s="146">
        <v>1515</v>
      </c>
      <c r="F191" s="147">
        <f t="shared" si="23"/>
        <v>-0.67929720575783237</v>
      </c>
      <c r="G191" s="146">
        <v>2551</v>
      </c>
      <c r="H191" s="147">
        <f t="shared" si="23"/>
        <v>0.68382838283828384</v>
      </c>
      <c r="I191" s="146">
        <v>3477</v>
      </c>
      <c r="J191" s="147">
        <f t="shared" si="23"/>
        <v>0.36299490395923173</v>
      </c>
      <c r="K191" s="146">
        <v>4664</v>
      </c>
      <c r="L191" s="147">
        <f t="shared" si="24"/>
        <v>0.3413862525165372</v>
      </c>
      <c r="M191" s="147">
        <f t="shared" si="25"/>
        <v>-1.2701100762066098E-2</v>
      </c>
    </row>
    <row r="192" spans="1:14" x14ac:dyDescent="0.25">
      <c r="B192" s="145" t="s">
        <v>159</v>
      </c>
      <c r="C192" s="146">
        <v>3618</v>
      </c>
      <c r="D192" s="147">
        <v>-8.8205645161290369E-2</v>
      </c>
      <c r="E192" s="146">
        <v>1646</v>
      </c>
      <c r="F192" s="147">
        <f t="shared" si="23"/>
        <v>-0.54505251520176889</v>
      </c>
      <c r="G192" s="146">
        <v>2753</v>
      </c>
      <c r="H192" s="147">
        <f t="shared" si="23"/>
        <v>0.67253948967193189</v>
      </c>
      <c r="I192" s="146">
        <v>2616</v>
      </c>
      <c r="J192" s="147">
        <f t="shared" si="23"/>
        <v>-4.9763893933890246E-2</v>
      </c>
      <c r="K192" s="146">
        <v>3060</v>
      </c>
      <c r="L192" s="147">
        <f t="shared" si="24"/>
        <v>0.16972477064220182</v>
      </c>
      <c r="M192" s="147">
        <f t="shared" si="25"/>
        <v>-0.154228855721393</v>
      </c>
    </row>
    <row r="193" spans="2:14" x14ac:dyDescent="0.25">
      <c r="B193" s="145" t="s">
        <v>161</v>
      </c>
      <c r="C193" s="146">
        <v>2878</v>
      </c>
      <c r="D193" s="147">
        <v>2.4199288256227858E-2</v>
      </c>
      <c r="E193" s="146">
        <v>264</v>
      </c>
      <c r="F193" s="147">
        <f t="shared" si="23"/>
        <v>-0.9082696316886727</v>
      </c>
      <c r="G193" s="146">
        <v>2463</v>
      </c>
      <c r="H193" s="147">
        <f t="shared" si="23"/>
        <v>8.329545454545455</v>
      </c>
      <c r="I193" s="146">
        <v>2367</v>
      </c>
      <c r="J193" s="147">
        <f t="shared" si="23"/>
        <v>-3.8976857490864769E-2</v>
      </c>
      <c r="K193" s="146">
        <v>2656</v>
      </c>
      <c r="L193" s="147">
        <f t="shared" si="24"/>
        <v>0.12209547950992827</v>
      </c>
      <c r="M193" s="147">
        <f t="shared" si="25"/>
        <v>-7.7136900625434324E-2</v>
      </c>
    </row>
    <row r="194" spans="2:14" x14ac:dyDescent="0.25">
      <c r="B194" s="145" t="s">
        <v>163</v>
      </c>
      <c r="C194" s="146">
        <v>2967</v>
      </c>
      <c r="D194" s="147">
        <v>-7.9429103319888283E-2</v>
      </c>
      <c r="E194" s="146">
        <v>1347</v>
      </c>
      <c r="F194" s="147">
        <f t="shared" si="23"/>
        <v>-0.54600606673407481</v>
      </c>
      <c r="G194" s="146">
        <v>3363</v>
      </c>
      <c r="H194" s="147">
        <f t="shared" si="23"/>
        <v>1.4966592427616927</v>
      </c>
      <c r="I194" s="146">
        <v>3233</v>
      </c>
      <c r="J194" s="147">
        <f t="shared" si="23"/>
        <v>-3.8655961938745209E-2</v>
      </c>
      <c r="K194" s="146">
        <v>3906</v>
      </c>
      <c r="L194" s="147">
        <f>IFERROR(K194/I194-1,"-")</f>
        <v>0.20816579028765858</v>
      </c>
      <c r="M194" s="147">
        <f t="shared" si="25"/>
        <v>0.31648129423660265</v>
      </c>
    </row>
    <row r="195" spans="2:14" x14ac:dyDescent="0.25">
      <c r="B195" s="145" t="s">
        <v>165</v>
      </c>
      <c r="C195" s="146">
        <v>2776</v>
      </c>
      <c r="D195" s="147">
        <v>-3.0726256983240274E-2</v>
      </c>
      <c r="E195" s="146">
        <v>1119</v>
      </c>
      <c r="F195" s="147">
        <f t="shared" si="23"/>
        <v>-0.59690201729106629</v>
      </c>
      <c r="G195" s="146">
        <v>3386</v>
      </c>
      <c r="H195" s="147">
        <f t="shared" si="23"/>
        <v>2.0259159964253799</v>
      </c>
      <c r="I195" s="146">
        <v>2842</v>
      </c>
      <c r="J195" s="147">
        <f t="shared" si="23"/>
        <v>-0.16066154754873008</v>
      </c>
      <c r="K195" s="146">
        <v>3002</v>
      </c>
      <c r="L195" s="147">
        <f>IFERROR(K195/I195-1,"-")</f>
        <v>5.6298381421534094E-2</v>
      </c>
      <c r="M195" s="147">
        <f t="shared" si="25"/>
        <v>8.1412103746397735E-2</v>
      </c>
    </row>
    <row r="196" spans="2:14" x14ac:dyDescent="0.25">
      <c r="B196" s="145" t="s">
        <v>167</v>
      </c>
      <c r="C196" s="146">
        <v>2966</v>
      </c>
      <c r="D196" s="147">
        <v>-8.1449365128522744E-2</v>
      </c>
      <c r="E196" s="146">
        <v>1317</v>
      </c>
      <c r="F196" s="147">
        <f t="shared" si="23"/>
        <v>-0.55596763317599462</v>
      </c>
      <c r="G196" s="146">
        <v>3398</v>
      </c>
      <c r="H196" s="147">
        <f t="shared" si="23"/>
        <v>1.5801063022019743</v>
      </c>
      <c r="I196" s="146">
        <v>3159</v>
      </c>
      <c r="J196" s="147">
        <f t="shared" si="23"/>
        <v>-7.0335491465567945E-2</v>
      </c>
      <c r="K196" s="146"/>
      <c r="L196" s="147"/>
      <c r="M196" s="147"/>
    </row>
    <row r="197" spans="2:14" ht="15.75" x14ac:dyDescent="0.25">
      <c r="B197" s="148" t="s">
        <v>127</v>
      </c>
      <c r="C197" s="149">
        <v>37706</v>
      </c>
      <c r="D197" s="150">
        <v>-4.464376203506637E-2</v>
      </c>
      <c r="E197" s="149">
        <v>13235</v>
      </c>
      <c r="F197" s="150">
        <f t="shared" si="23"/>
        <v>-0.64899485493024978</v>
      </c>
      <c r="G197" s="149">
        <v>20870</v>
      </c>
      <c r="H197" s="150">
        <f t="shared" si="23"/>
        <v>0.57687948621080465</v>
      </c>
      <c r="I197" s="149">
        <v>33834</v>
      </c>
      <c r="J197" s="150">
        <f t="shared" si="23"/>
        <v>0.62117872544321995</v>
      </c>
      <c r="K197" s="149">
        <v>33687</v>
      </c>
      <c r="L197" s="150">
        <v>9.8190709046454661E-2</v>
      </c>
      <c r="M197" s="150">
        <v>-3.0310880829015563E-2</v>
      </c>
    </row>
    <row r="198" spans="2:14" ht="6" customHeight="1" x14ac:dyDescent="0.25"/>
    <row r="199" spans="2:14" x14ac:dyDescent="0.25">
      <c r="B199" s="49" t="s">
        <v>362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4"/>
    </row>
    <row r="202" spans="2:14" ht="48.75" customHeight="1" thickBot="1" x14ac:dyDescent="0.3">
      <c r="B202" s="315" t="s">
        <v>371</v>
      </c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53" t="str">
        <f>C204</f>
        <v>Países Bajos</v>
      </c>
      <c r="C204" s="327" t="s">
        <v>205</v>
      </c>
      <c r="D204" s="328"/>
      <c r="E204" s="328"/>
      <c r="F204" s="328"/>
      <c r="G204" s="328"/>
      <c r="H204" s="328"/>
      <c r="I204" s="328"/>
      <c r="J204" s="328"/>
      <c r="K204" s="328"/>
      <c r="L204" s="328"/>
      <c r="M204" s="329"/>
    </row>
    <row r="205" spans="2:14" ht="22.5" thickTop="1" thickBot="1" x14ac:dyDescent="0.3">
      <c r="B205" s="13"/>
      <c r="C205" s="334">
        <f>2019</f>
        <v>2019</v>
      </c>
      <c r="D205" s="333"/>
      <c r="E205" s="330">
        <v>2020</v>
      </c>
      <c r="F205" s="333"/>
      <c r="G205" s="330">
        <v>2021</v>
      </c>
      <c r="H205" s="333"/>
      <c r="I205" s="330">
        <v>2022</v>
      </c>
      <c r="J205" s="333"/>
      <c r="K205" s="330">
        <v>2023</v>
      </c>
      <c r="L205" s="331"/>
      <c r="M205" s="332"/>
    </row>
    <row r="206" spans="2:14" ht="16.5" thickTop="1" thickBot="1" x14ac:dyDescent="0.3">
      <c r="B206" s="16"/>
      <c r="C206" s="141" t="s">
        <v>141</v>
      </c>
      <c r="D206" s="142" t="str">
        <f>CONCATENATE("var ",RIGHT(2019,2),"/",RIGHT(2018,2))</f>
        <v>var 19/18</v>
      </c>
      <c r="E206" s="143" t="s">
        <v>141</v>
      </c>
      <c r="F206" s="142" t="str">
        <f>CONCATENATE("var ",RIGHT(E205,2),"/",RIGHT(E205-1,2))</f>
        <v>var 20/19</v>
      </c>
      <c r="G206" s="143" t="s">
        <v>141</v>
      </c>
      <c r="H206" s="142" t="str">
        <f>CONCATENATE("var ",RIGHT(G205,2),"/",RIGHT(G205-1,2))</f>
        <v>var 21/20</v>
      </c>
      <c r="I206" s="143" t="s">
        <v>141</v>
      </c>
      <c r="J206" s="142" t="str">
        <f>CONCATENATE("var ",RIGHT(I205,2),"/",RIGHT(I205-1,2))</f>
        <v>var 22/21</v>
      </c>
      <c r="K206" s="143" t="s">
        <v>141</v>
      </c>
      <c r="L206" s="142" t="str">
        <f>CONCATENATE("var ",RIGHT(K205,2),"/",RIGHT(K205-1,2))</f>
        <v>var 23/22</v>
      </c>
      <c r="M206" s="142" t="str">
        <f>CONCATENATE("var ",RIGHT(K205,2),"/",RIGHT(2019,2))</f>
        <v>var 23/19</v>
      </c>
    </row>
    <row r="207" spans="2:14" x14ac:dyDescent="0.25">
      <c r="B207" s="145" t="s">
        <v>145</v>
      </c>
      <c r="C207" s="146">
        <v>6650</v>
      </c>
      <c r="D207" s="147">
        <v>-0.24354453418268684</v>
      </c>
      <c r="E207" s="146">
        <v>6127</v>
      </c>
      <c r="F207" s="147">
        <f t="shared" ref="F207:J219" si="26">IFERROR(E207/C207-1,"-")</f>
        <v>-7.8646616541353409E-2</v>
      </c>
      <c r="G207" s="146">
        <v>121</v>
      </c>
      <c r="H207" s="147">
        <f t="shared" si="26"/>
        <v>-0.98025134649910228</v>
      </c>
      <c r="I207" s="146">
        <v>6650</v>
      </c>
      <c r="J207" s="147">
        <f t="shared" si="26"/>
        <v>53.958677685950413</v>
      </c>
      <c r="K207" s="146">
        <v>6761</v>
      </c>
      <c r="L207" s="147">
        <f t="shared" ref="L207:L215" si="27">IFERROR(K207/I207-1,"-")</f>
        <v>1.6691729323308202E-2</v>
      </c>
      <c r="M207" s="147">
        <f>K207/C207-1</f>
        <v>1.6691729323308202E-2</v>
      </c>
    </row>
    <row r="208" spans="2:14" x14ac:dyDescent="0.25">
      <c r="B208" s="145" t="s">
        <v>147</v>
      </c>
      <c r="C208" s="146">
        <v>7076</v>
      </c>
      <c r="D208" s="147">
        <v>-0.20583613916947252</v>
      </c>
      <c r="E208" s="146">
        <v>7166</v>
      </c>
      <c r="F208" s="147">
        <f t="shared" si="26"/>
        <v>1.2719050310910029E-2</v>
      </c>
      <c r="G208" s="146">
        <v>36</v>
      </c>
      <c r="H208" s="147">
        <f t="shared" si="26"/>
        <v>-0.99497627686296397</v>
      </c>
      <c r="I208" s="146">
        <v>8821</v>
      </c>
      <c r="J208" s="147">
        <f t="shared" si="26"/>
        <v>244.02777777777777</v>
      </c>
      <c r="K208" s="146">
        <v>6623</v>
      </c>
      <c r="L208" s="147">
        <f t="shared" si="27"/>
        <v>-0.2491780977213468</v>
      </c>
      <c r="M208" s="147">
        <f>IFERROR(K208/C208-1,"-")</f>
        <v>-6.4019219898247548E-2</v>
      </c>
    </row>
    <row r="209" spans="2:14" x14ac:dyDescent="0.25">
      <c r="B209" s="145" t="s">
        <v>149</v>
      </c>
      <c r="C209" s="146">
        <v>7254</v>
      </c>
      <c r="D209" s="147">
        <v>-0.13447082687030187</v>
      </c>
      <c r="E209" s="146">
        <v>3062</v>
      </c>
      <c r="F209" s="147">
        <f t="shared" si="26"/>
        <v>-0.57788806175902951</v>
      </c>
      <c r="G209" s="146">
        <v>58</v>
      </c>
      <c r="H209" s="147">
        <f t="shared" si="26"/>
        <v>-0.98105813193990854</v>
      </c>
      <c r="I209" s="146">
        <v>8605</v>
      </c>
      <c r="J209" s="147">
        <f t="shared" si="26"/>
        <v>147.36206896551724</v>
      </c>
      <c r="K209" s="146">
        <v>6884</v>
      </c>
      <c r="L209" s="147">
        <f t="shared" si="27"/>
        <v>-0.19999999999999996</v>
      </c>
      <c r="M209" s="147">
        <f t="shared" ref="M209:M217" si="28">IFERROR(K209/C209-1,"-")</f>
        <v>-5.1006341328922011E-2</v>
      </c>
    </row>
    <row r="210" spans="2:14" x14ac:dyDescent="0.25">
      <c r="B210" s="145" t="s">
        <v>151</v>
      </c>
      <c r="C210" s="146">
        <v>5927</v>
      </c>
      <c r="D210" s="147">
        <v>-0.21673054050482354</v>
      </c>
      <c r="E210" s="146">
        <v>0</v>
      </c>
      <c r="F210" s="147">
        <f t="shared" si="26"/>
        <v>-1</v>
      </c>
      <c r="G210" s="146">
        <v>115</v>
      </c>
      <c r="H210" s="147" t="str">
        <f t="shared" si="26"/>
        <v>-</v>
      </c>
      <c r="I210" s="146">
        <v>9242</v>
      </c>
      <c r="J210" s="147">
        <f t="shared" si="26"/>
        <v>79.365217391304341</v>
      </c>
      <c r="K210" s="146">
        <v>7321</v>
      </c>
      <c r="L210" s="147">
        <f t="shared" si="27"/>
        <v>-0.20785544254490373</v>
      </c>
      <c r="M210" s="147">
        <f t="shared" si="28"/>
        <v>0.23519487092964408</v>
      </c>
    </row>
    <row r="211" spans="2:14" x14ac:dyDescent="0.25">
      <c r="B211" s="145" t="s">
        <v>153</v>
      </c>
      <c r="C211" s="146">
        <v>4002</v>
      </c>
      <c r="D211" s="147">
        <v>-0.40658362989323849</v>
      </c>
      <c r="E211" s="146">
        <v>0</v>
      </c>
      <c r="F211" s="147">
        <f t="shared" si="26"/>
        <v>-1</v>
      </c>
      <c r="G211" s="146">
        <v>234</v>
      </c>
      <c r="H211" s="147" t="str">
        <f t="shared" si="26"/>
        <v>-</v>
      </c>
      <c r="I211" s="146">
        <v>6640</v>
      </c>
      <c r="J211" s="147">
        <f t="shared" si="26"/>
        <v>27.376068376068375</v>
      </c>
      <c r="K211" s="146">
        <v>5053</v>
      </c>
      <c r="L211" s="147">
        <f t="shared" si="27"/>
        <v>-0.23900602409638549</v>
      </c>
      <c r="M211" s="147">
        <f t="shared" si="28"/>
        <v>0.26261869065467258</v>
      </c>
    </row>
    <row r="212" spans="2:14" x14ac:dyDescent="0.25">
      <c r="B212" s="145" t="s">
        <v>155</v>
      </c>
      <c r="C212" s="146">
        <v>4593</v>
      </c>
      <c r="D212" s="147">
        <v>-0.12414187643020591</v>
      </c>
      <c r="E212" s="146">
        <v>0</v>
      </c>
      <c r="F212" s="147">
        <f t="shared" si="26"/>
        <v>-1</v>
      </c>
      <c r="G212" s="146">
        <v>2032</v>
      </c>
      <c r="H212" s="147" t="str">
        <f t="shared" si="26"/>
        <v>-</v>
      </c>
      <c r="I212" s="146">
        <v>4908</v>
      </c>
      <c r="J212" s="147">
        <f t="shared" si="26"/>
        <v>1.4153543307086616</v>
      </c>
      <c r="K212" s="146">
        <v>4179</v>
      </c>
      <c r="L212" s="147">
        <f t="shared" si="27"/>
        <v>-0.14853300733496333</v>
      </c>
      <c r="M212" s="147">
        <f t="shared" si="28"/>
        <v>-9.0137165251469642E-2</v>
      </c>
    </row>
    <row r="213" spans="2:14" x14ac:dyDescent="0.25">
      <c r="B213" s="145" t="s">
        <v>157</v>
      </c>
      <c r="C213" s="146">
        <v>6762</v>
      </c>
      <c r="D213" s="147">
        <v>-0.20745428973277069</v>
      </c>
      <c r="E213" s="146">
        <v>1541</v>
      </c>
      <c r="F213" s="147">
        <f t="shared" si="26"/>
        <v>-0.77210884353741494</v>
      </c>
      <c r="G213" s="146">
        <v>2418</v>
      </c>
      <c r="H213" s="147">
        <f t="shared" si="26"/>
        <v>0.5691109669046075</v>
      </c>
      <c r="I213" s="146">
        <v>6874</v>
      </c>
      <c r="J213" s="147">
        <f t="shared" si="26"/>
        <v>1.8428453267162945</v>
      </c>
      <c r="K213" s="146">
        <v>5432</v>
      </c>
      <c r="L213" s="147">
        <f t="shared" si="27"/>
        <v>-0.20977596741344195</v>
      </c>
      <c r="M213" s="147">
        <f t="shared" si="28"/>
        <v>-0.19668737060041408</v>
      </c>
    </row>
    <row r="214" spans="2:14" x14ac:dyDescent="0.25">
      <c r="B214" s="145" t="s">
        <v>159</v>
      </c>
      <c r="C214" s="146">
        <v>5834</v>
      </c>
      <c r="D214" s="147">
        <v>-0.29396103110250515</v>
      </c>
      <c r="E214" s="146">
        <v>2480</v>
      </c>
      <c r="F214" s="147">
        <f t="shared" si="26"/>
        <v>-0.57490572505999316</v>
      </c>
      <c r="G214" s="146">
        <v>4449</v>
      </c>
      <c r="H214" s="147">
        <f t="shared" si="26"/>
        <v>0.7939516129032258</v>
      </c>
      <c r="I214" s="146">
        <v>6689</v>
      </c>
      <c r="J214" s="147">
        <f t="shared" si="26"/>
        <v>0.50348392897280281</v>
      </c>
      <c r="K214" s="146">
        <v>6157</v>
      </c>
      <c r="L214" s="147">
        <f t="shared" si="27"/>
        <v>-7.9533562565405891E-2</v>
      </c>
      <c r="M214" s="147">
        <f t="shared" si="28"/>
        <v>5.5365101131299221E-2</v>
      </c>
    </row>
    <row r="215" spans="2:14" x14ac:dyDescent="0.25">
      <c r="B215" s="145" t="s">
        <v>161</v>
      </c>
      <c r="C215" s="146">
        <v>4825</v>
      </c>
      <c r="D215" s="147">
        <v>-0.1886665545653271</v>
      </c>
      <c r="E215" s="146">
        <v>81</v>
      </c>
      <c r="F215" s="147">
        <f t="shared" si="26"/>
        <v>-0.9832124352331606</v>
      </c>
      <c r="G215" s="146">
        <v>4356</v>
      </c>
      <c r="H215" s="147">
        <f t="shared" si="26"/>
        <v>52.777777777777779</v>
      </c>
      <c r="I215" s="146">
        <v>5360</v>
      </c>
      <c r="J215" s="147">
        <f t="shared" si="26"/>
        <v>0.23048668503213965</v>
      </c>
      <c r="K215" s="146">
        <v>3872</v>
      </c>
      <c r="L215" s="147">
        <f t="shared" si="27"/>
        <v>-0.27761194029850744</v>
      </c>
      <c r="M215" s="147">
        <f t="shared" si="28"/>
        <v>-0.19751295336787567</v>
      </c>
    </row>
    <row r="216" spans="2:14" x14ac:dyDescent="0.25">
      <c r="B216" s="145" t="s">
        <v>163</v>
      </c>
      <c r="C216" s="146">
        <v>5812</v>
      </c>
      <c r="D216" s="147">
        <v>-0.14830011723329428</v>
      </c>
      <c r="E216" s="146">
        <v>855</v>
      </c>
      <c r="F216" s="147">
        <f t="shared" si="26"/>
        <v>-0.8528905712319339</v>
      </c>
      <c r="G216" s="146">
        <v>7650</v>
      </c>
      <c r="H216" s="147">
        <f t="shared" si="26"/>
        <v>7.9473684210526319</v>
      </c>
      <c r="I216" s="146">
        <v>6533</v>
      </c>
      <c r="J216" s="147">
        <f t="shared" si="26"/>
        <v>-0.14601307189542478</v>
      </c>
      <c r="K216" s="146">
        <v>5662</v>
      </c>
      <c r="L216" s="147">
        <f>IFERROR(K216/I216-1,"-")</f>
        <v>-0.13332312873105767</v>
      </c>
      <c r="M216" s="147">
        <f t="shared" si="28"/>
        <v>-2.580867171369583E-2</v>
      </c>
    </row>
    <row r="217" spans="2:14" x14ac:dyDescent="0.25">
      <c r="B217" s="145" t="s">
        <v>165</v>
      </c>
      <c r="C217" s="146">
        <v>5696</v>
      </c>
      <c r="D217" s="147">
        <v>-9.4147582697201027E-2</v>
      </c>
      <c r="E217" s="146">
        <v>311</v>
      </c>
      <c r="F217" s="147">
        <f t="shared" si="26"/>
        <v>-0.9454002808988764</v>
      </c>
      <c r="G217" s="146">
        <v>7270</v>
      </c>
      <c r="H217" s="147">
        <f t="shared" si="26"/>
        <v>22.376205787781352</v>
      </c>
      <c r="I217" s="146">
        <v>6666</v>
      </c>
      <c r="J217" s="147">
        <f t="shared" si="26"/>
        <v>-8.3081155433287535E-2</v>
      </c>
      <c r="K217" s="146">
        <v>6008</v>
      </c>
      <c r="L217" s="147">
        <f>IFERROR(K217/I217-1,"-")</f>
        <v>-9.8709870987098713E-2</v>
      </c>
      <c r="M217" s="147">
        <f t="shared" si="28"/>
        <v>5.47752808988764E-2</v>
      </c>
    </row>
    <row r="218" spans="2:14" x14ac:dyDescent="0.25">
      <c r="B218" s="145" t="s">
        <v>167</v>
      </c>
      <c r="C218" s="146">
        <v>6320</v>
      </c>
      <c r="D218" s="147">
        <v>-6.4258217352679892E-2</v>
      </c>
      <c r="E218" s="146">
        <v>405</v>
      </c>
      <c r="F218" s="147">
        <f t="shared" si="26"/>
        <v>-0.93591772151898733</v>
      </c>
      <c r="G218" s="146">
        <v>7255</v>
      </c>
      <c r="H218" s="147">
        <f t="shared" si="26"/>
        <v>16.913580246913579</v>
      </c>
      <c r="I218" s="146">
        <v>6762</v>
      </c>
      <c r="J218" s="147">
        <f t="shared" si="26"/>
        <v>-6.7953135768435535E-2</v>
      </c>
      <c r="K218" s="146"/>
      <c r="L218" s="147"/>
      <c r="M218" s="147"/>
    </row>
    <row r="219" spans="2:14" ht="15.75" x14ac:dyDescent="0.25">
      <c r="B219" s="148" t="s">
        <v>127</v>
      </c>
      <c r="C219" s="149">
        <v>70751</v>
      </c>
      <c r="D219" s="150">
        <v>-0.19824352654541333</v>
      </c>
      <c r="E219" s="149">
        <v>22028</v>
      </c>
      <c r="F219" s="150">
        <f t="shared" si="26"/>
        <v>-0.68865457732046198</v>
      </c>
      <c r="G219" s="149">
        <v>35994</v>
      </c>
      <c r="H219" s="150">
        <f t="shared" si="26"/>
        <v>0.63401125839840211</v>
      </c>
      <c r="I219" s="149">
        <v>83750</v>
      </c>
      <c r="J219" s="150">
        <f t="shared" si="26"/>
        <v>1.3267766850030562</v>
      </c>
      <c r="K219" s="149">
        <v>63952</v>
      </c>
      <c r="L219" s="150">
        <v>-0.16932508962435699</v>
      </c>
      <c r="M219" s="150">
        <v>-7.4343095714796137E-3</v>
      </c>
    </row>
    <row r="220" spans="2:14" ht="6" customHeight="1" x14ac:dyDescent="0.25"/>
    <row r="221" spans="2:14" x14ac:dyDescent="0.25">
      <c r="B221" s="49" t="s">
        <v>362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4"/>
      <c r="K222" s="154"/>
      <c r="M222" s="154"/>
    </row>
    <row r="224" spans="2:14" ht="48.75" customHeight="1" thickBot="1" x14ac:dyDescent="0.3">
      <c r="B224" s="315" t="s">
        <v>372</v>
      </c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53" t="str">
        <f>C226</f>
        <v>Italia</v>
      </c>
      <c r="C226" s="327" t="s">
        <v>209</v>
      </c>
      <c r="D226" s="328"/>
      <c r="E226" s="328"/>
      <c r="F226" s="328"/>
      <c r="G226" s="328"/>
      <c r="H226" s="328"/>
      <c r="I226" s="328"/>
      <c r="J226" s="328"/>
      <c r="K226" s="328"/>
      <c r="L226" s="328"/>
      <c r="M226" s="329"/>
    </row>
    <row r="227" spans="2:14" ht="22.5" thickTop="1" thickBot="1" x14ac:dyDescent="0.3">
      <c r="B227" s="13"/>
      <c r="C227" s="334">
        <f>2019</f>
        <v>2019</v>
      </c>
      <c r="D227" s="333"/>
      <c r="E227" s="330">
        <v>2020</v>
      </c>
      <c r="F227" s="333"/>
      <c r="G227" s="330">
        <v>2021</v>
      </c>
      <c r="H227" s="333"/>
      <c r="I227" s="330">
        <v>2022</v>
      </c>
      <c r="J227" s="333"/>
      <c r="K227" s="330">
        <v>2023</v>
      </c>
      <c r="L227" s="331"/>
      <c r="M227" s="332"/>
    </row>
    <row r="228" spans="2:14" ht="16.5" thickTop="1" thickBot="1" x14ac:dyDescent="0.3">
      <c r="B228" s="16"/>
      <c r="C228" s="141" t="s">
        <v>141</v>
      </c>
      <c r="D228" s="142" t="str">
        <f>CONCATENATE("var ",RIGHT(2019,2),"/",RIGHT(2018,2))</f>
        <v>var 19/18</v>
      </c>
      <c r="E228" s="143" t="s">
        <v>141</v>
      </c>
      <c r="F228" s="142" t="str">
        <f>CONCATENATE("var ",RIGHT(E227,2),"/",RIGHT(E227-1,2))</f>
        <v>var 20/19</v>
      </c>
      <c r="G228" s="143" t="s">
        <v>141</v>
      </c>
      <c r="H228" s="142" t="str">
        <f>CONCATENATE("var ",RIGHT(G227,2),"/",RIGHT(G227-1,2))</f>
        <v>var 21/20</v>
      </c>
      <c r="I228" s="143" t="s">
        <v>141</v>
      </c>
      <c r="J228" s="142" t="str">
        <f>CONCATENATE("var ",RIGHT(I227,2),"/",RIGHT(I227-1,2))</f>
        <v>var 22/21</v>
      </c>
      <c r="K228" s="143" t="s">
        <v>141</v>
      </c>
      <c r="L228" s="142" t="str">
        <f>CONCATENATE("var ",RIGHT(K227,2),"/",RIGHT(K227-1,2))</f>
        <v>var 23/22</v>
      </c>
      <c r="M228" s="142" t="str">
        <f>CONCATENATE("var ",RIGHT(K227,2),"/",RIGHT(2019,2))</f>
        <v>var 23/19</v>
      </c>
    </row>
    <row r="229" spans="2:14" x14ac:dyDescent="0.25">
      <c r="B229" s="145" t="s">
        <v>145</v>
      </c>
      <c r="C229" s="146">
        <v>4146</v>
      </c>
      <c r="D229" s="147">
        <v>5.7653061224489877E-2</v>
      </c>
      <c r="E229" s="146">
        <v>3719</v>
      </c>
      <c r="F229" s="147">
        <f t="shared" ref="F229:J241" si="29">IFERROR(E229/C229-1,"-")</f>
        <v>-0.10299083453931501</v>
      </c>
      <c r="G229" s="146">
        <v>375</v>
      </c>
      <c r="H229" s="147">
        <f t="shared" si="29"/>
        <v>-0.89916644259209466</v>
      </c>
      <c r="I229" s="146">
        <v>3331</v>
      </c>
      <c r="J229" s="147">
        <f t="shared" si="29"/>
        <v>7.8826666666666672</v>
      </c>
      <c r="K229" s="146">
        <v>4798</v>
      </c>
      <c r="L229" s="147">
        <f t="shared" ref="L229:L237" si="30">IFERROR(K229/I229-1,"-")</f>
        <v>0.44040828580005997</v>
      </c>
      <c r="M229" s="147">
        <f>K229/C229-1</f>
        <v>0.15726000964785336</v>
      </c>
    </row>
    <row r="230" spans="2:14" x14ac:dyDescent="0.25">
      <c r="B230" s="145" t="s">
        <v>147</v>
      </c>
      <c r="C230" s="146">
        <v>3401</v>
      </c>
      <c r="D230" s="147">
        <v>5.8840835539863967E-4</v>
      </c>
      <c r="E230" s="146">
        <v>2911</v>
      </c>
      <c r="F230" s="147">
        <f t="shared" si="29"/>
        <v>-0.14407527197882974</v>
      </c>
      <c r="G230" s="146">
        <v>209</v>
      </c>
      <c r="H230" s="147">
        <f t="shared" si="29"/>
        <v>-0.92820336654070768</v>
      </c>
      <c r="I230" s="146">
        <v>2944</v>
      </c>
      <c r="J230" s="147">
        <f t="shared" si="29"/>
        <v>13.086124401913876</v>
      </c>
      <c r="K230" s="146">
        <v>4128</v>
      </c>
      <c r="L230" s="147">
        <f t="shared" si="30"/>
        <v>0.40217391304347827</v>
      </c>
      <c r="M230" s="147">
        <f>IFERROR(K230/C230-1,"-")</f>
        <v>0.21376065862981486</v>
      </c>
    </row>
    <row r="231" spans="2:14" x14ac:dyDescent="0.25">
      <c r="B231" s="145" t="s">
        <v>149</v>
      </c>
      <c r="C231" s="146">
        <v>3852</v>
      </c>
      <c r="D231" s="147">
        <v>-9.4286386080413842E-2</v>
      </c>
      <c r="E231" s="146">
        <v>919</v>
      </c>
      <c r="F231" s="147">
        <f t="shared" si="29"/>
        <v>-0.76142263759086193</v>
      </c>
      <c r="G231" s="146">
        <v>416</v>
      </c>
      <c r="H231" s="147">
        <f t="shared" si="29"/>
        <v>-0.54733405875952124</v>
      </c>
      <c r="I231" s="146">
        <v>3893</v>
      </c>
      <c r="J231" s="147">
        <f t="shared" si="29"/>
        <v>8.3581730769230766</v>
      </c>
      <c r="K231" s="146">
        <v>3899</v>
      </c>
      <c r="L231" s="147">
        <f t="shared" si="30"/>
        <v>1.5412278448496686E-3</v>
      </c>
      <c r="M231" s="147">
        <f t="shared" ref="M231:M239" si="31">IFERROR(K231/C231-1,"-")</f>
        <v>1.2201453790238848E-2</v>
      </c>
    </row>
    <row r="232" spans="2:14" x14ac:dyDescent="0.25">
      <c r="B232" s="145" t="s">
        <v>151</v>
      </c>
      <c r="C232" s="146">
        <v>3689</v>
      </c>
      <c r="D232" s="147">
        <v>-0.26630867143993631</v>
      </c>
      <c r="E232" s="146">
        <v>0</v>
      </c>
      <c r="F232" s="147">
        <f t="shared" si="29"/>
        <v>-1</v>
      </c>
      <c r="G232" s="146">
        <v>679</v>
      </c>
      <c r="H232" s="147" t="str">
        <f t="shared" si="29"/>
        <v>-</v>
      </c>
      <c r="I232" s="146">
        <v>4691</v>
      </c>
      <c r="J232" s="147">
        <f t="shared" si="29"/>
        <v>5.9086892488954348</v>
      </c>
      <c r="K232" s="146">
        <v>4640</v>
      </c>
      <c r="L232" s="147">
        <f t="shared" si="30"/>
        <v>-1.0871882327861848E-2</v>
      </c>
      <c r="M232" s="147">
        <f t="shared" si="31"/>
        <v>0.25779343995662773</v>
      </c>
    </row>
    <row r="233" spans="2:14" x14ac:dyDescent="0.25">
      <c r="B233" s="145" t="s">
        <v>153</v>
      </c>
      <c r="C233" s="146">
        <v>3842</v>
      </c>
      <c r="D233" s="147">
        <v>-0.15337152930806519</v>
      </c>
      <c r="E233" s="146">
        <v>0</v>
      </c>
      <c r="F233" s="147">
        <f t="shared" si="29"/>
        <v>-1</v>
      </c>
      <c r="G233" s="146">
        <v>1160</v>
      </c>
      <c r="H233" s="147" t="str">
        <f t="shared" si="29"/>
        <v>-</v>
      </c>
      <c r="I233" s="146">
        <v>3897</v>
      </c>
      <c r="J233" s="147">
        <f t="shared" si="29"/>
        <v>2.3594827586206897</v>
      </c>
      <c r="K233" s="146">
        <v>4134</v>
      </c>
      <c r="L233" s="147">
        <f t="shared" si="30"/>
        <v>6.0816012317167045E-2</v>
      </c>
      <c r="M233" s="147">
        <f t="shared" si="31"/>
        <v>7.6002082248828762E-2</v>
      </c>
    </row>
    <row r="234" spans="2:14" x14ac:dyDescent="0.25">
      <c r="B234" s="145" t="s">
        <v>155</v>
      </c>
      <c r="C234" s="146">
        <v>3613</v>
      </c>
      <c r="D234" s="147">
        <v>-0.18607794548321699</v>
      </c>
      <c r="E234" s="146">
        <v>9</v>
      </c>
      <c r="F234" s="147">
        <f t="shared" si="29"/>
        <v>-0.99750899529476889</v>
      </c>
      <c r="G234" s="146">
        <v>1549</v>
      </c>
      <c r="H234" s="147">
        <f t="shared" si="29"/>
        <v>171.11111111111111</v>
      </c>
      <c r="I234" s="146">
        <v>3557</v>
      </c>
      <c r="J234" s="147">
        <f t="shared" si="29"/>
        <v>1.2963202065848933</v>
      </c>
      <c r="K234" s="146">
        <v>3878</v>
      </c>
      <c r="L234" s="147">
        <f t="shared" si="30"/>
        <v>9.0244588136069614E-2</v>
      </c>
      <c r="M234" s="147">
        <f t="shared" si="31"/>
        <v>7.334624965402714E-2</v>
      </c>
    </row>
    <row r="235" spans="2:14" x14ac:dyDescent="0.25">
      <c r="B235" s="145" t="s">
        <v>157</v>
      </c>
      <c r="C235" s="146">
        <v>3396</v>
      </c>
      <c r="D235" s="147">
        <v>-0.17029074028829705</v>
      </c>
      <c r="E235" s="146">
        <v>685</v>
      </c>
      <c r="F235" s="147">
        <f t="shared" si="29"/>
        <v>-0.79829210836277975</v>
      </c>
      <c r="G235" s="146">
        <v>2665</v>
      </c>
      <c r="H235" s="147">
        <f t="shared" si="29"/>
        <v>2.8905109489051095</v>
      </c>
      <c r="I235" s="146">
        <v>3744</v>
      </c>
      <c r="J235" s="147">
        <f t="shared" si="29"/>
        <v>0.40487804878048772</v>
      </c>
      <c r="K235" s="146">
        <v>3950</v>
      </c>
      <c r="L235" s="147">
        <f t="shared" si="30"/>
        <v>5.5021367521367548E-2</v>
      </c>
      <c r="M235" s="147">
        <f t="shared" si="31"/>
        <v>0.16313309776207308</v>
      </c>
    </row>
    <row r="236" spans="2:14" x14ac:dyDescent="0.25">
      <c r="B236" s="145" t="s">
        <v>159</v>
      </c>
      <c r="C236" s="146">
        <v>4966</v>
      </c>
      <c r="D236" s="147">
        <v>-0.17604114816658367</v>
      </c>
      <c r="E236" s="146">
        <v>2200</v>
      </c>
      <c r="F236" s="147">
        <f t="shared" si="29"/>
        <v>-0.55698751510269839</v>
      </c>
      <c r="G236" s="146">
        <v>3829</v>
      </c>
      <c r="H236" s="147">
        <f t="shared" si="29"/>
        <v>0.74045454545454548</v>
      </c>
      <c r="I236" s="146">
        <v>5478</v>
      </c>
      <c r="J236" s="147">
        <f t="shared" si="29"/>
        <v>0.43066074693131373</v>
      </c>
      <c r="K236" s="146">
        <v>5024</v>
      </c>
      <c r="L236" s="147">
        <f t="shared" si="30"/>
        <v>-8.2876962395034726E-2</v>
      </c>
      <c r="M236" s="147">
        <f t="shared" si="31"/>
        <v>1.1679420056383449E-2</v>
      </c>
    </row>
    <row r="237" spans="2:14" x14ac:dyDescent="0.25">
      <c r="B237" s="145" t="s">
        <v>161</v>
      </c>
      <c r="C237" s="146">
        <v>3360</v>
      </c>
      <c r="D237" s="147">
        <v>-0.14655829311658619</v>
      </c>
      <c r="E237" s="146">
        <v>902</v>
      </c>
      <c r="F237" s="147">
        <f t="shared" si="29"/>
        <v>-0.73154761904761911</v>
      </c>
      <c r="G237" s="146">
        <v>2658</v>
      </c>
      <c r="H237" s="147">
        <f t="shared" si="29"/>
        <v>1.9467849223946785</v>
      </c>
      <c r="I237" s="146">
        <v>3972</v>
      </c>
      <c r="J237" s="147">
        <f t="shared" si="29"/>
        <v>0.49435665914221216</v>
      </c>
      <c r="K237" s="146">
        <v>3716</v>
      </c>
      <c r="L237" s="147">
        <f t="shared" si="30"/>
        <v>-6.4451158106747286E-2</v>
      </c>
      <c r="M237" s="147">
        <f t="shared" si="31"/>
        <v>0.10595238095238102</v>
      </c>
    </row>
    <row r="238" spans="2:14" x14ac:dyDescent="0.25">
      <c r="B238" s="145" t="s">
        <v>163</v>
      </c>
      <c r="C238" s="146">
        <v>3088</v>
      </c>
      <c r="D238" s="147">
        <v>-0.1716738197424893</v>
      </c>
      <c r="E238" s="146">
        <v>765</v>
      </c>
      <c r="F238" s="147">
        <f t="shared" si="29"/>
        <v>-0.75226683937823835</v>
      </c>
      <c r="G238" s="146">
        <v>2977</v>
      </c>
      <c r="H238" s="147">
        <f t="shared" si="29"/>
        <v>2.8915032679738562</v>
      </c>
      <c r="I238" s="146">
        <v>4239</v>
      </c>
      <c r="J238" s="147">
        <f t="shared" si="29"/>
        <v>0.42391669465905268</v>
      </c>
      <c r="K238" s="146">
        <v>3918</v>
      </c>
      <c r="L238" s="147">
        <f>IFERROR(K238/I238-1,"-")</f>
        <v>-7.5725406935598039E-2</v>
      </c>
      <c r="M238" s="147">
        <f t="shared" si="31"/>
        <v>0.26878238341968919</v>
      </c>
    </row>
    <row r="239" spans="2:14" x14ac:dyDescent="0.25">
      <c r="B239" s="145" t="s">
        <v>165</v>
      </c>
      <c r="C239" s="146">
        <v>4010</v>
      </c>
      <c r="D239" s="147">
        <v>0.11388888888888893</v>
      </c>
      <c r="E239" s="146">
        <v>244</v>
      </c>
      <c r="F239" s="147">
        <f t="shared" si="29"/>
        <v>-0.93915211970074808</v>
      </c>
      <c r="G239" s="146">
        <v>4444</v>
      </c>
      <c r="H239" s="147">
        <f t="shared" si="29"/>
        <v>17.21311475409836</v>
      </c>
      <c r="I239" s="146">
        <v>3920</v>
      </c>
      <c r="J239" s="147">
        <f t="shared" si="29"/>
        <v>-0.11791179117911788</v>
      </c>
      <c r="K239" s="146">
        <v>3903</v>
      </c>
      <c r="L239" s="147">
        <f>IFERROR(K239/I239-1,"-")</f>
        <v>-4.3367346938775198E-3</v>
      </c>
      <c r="M239" s="147">
        <f t="shared" si="31"/>
        <v>-2.6683291770573603E-2</v>
      </c>
    </row>
    <row r="240" spans="2:14" x14ac:dyDescent="0.25">
      <c r="B240" s="145" t="s">
        <v>167</v>
      </c>
      <c r="C240" s="146">
        <v>4074</v>
      </c>
      <c r="D240" s="147">
        <v>-2.1143680922633301E-2</v>
      </c>
      <c r="E240" s="146">
        <v>323</v>
      </c>
      <c r="F240" s="147">
        <f t="shared" si="29"/>
        <v>-0.92071674030436923</v>
      </c>
      <c r="G240" s="146">
        <v>4299</v>
      </c>
      <c r="H240" s="147">
        <f t="shared" si="29"/>
        <v>12.309597523219814</v>
      </c>
      <c r="I240" s="146">
        <v>4430</v>
      </c>
      <c r="J240" s="147">
        <f t="shared" si="29"/>
        <v>3.0472202837869222E-2</v>
      </c>
      <c r="K240" s="146"/>
      <c r="L240" s="147"/>
      <c r="M240" s="147"/>
    </row>
    <row r="241" spans="2:14" ht="15.75" x14ac:dyDescent="0.25">
      <c r="B241" s="148" t="s">
        <v>127</v>
      </c>
      <c r="C241" s="149">
        <v>45437</v>
      </c>
      <c r="D241" s="150">
        <v>-0.11123933964478527</v>
      </c>
      <c r="E241" s="149">
        <v>12678</v>
      </c>
      <c r="F241" s="150">
        <f t="shared" si="29"/>
        <v>-0.7209762968505844</v>
      </c>
      <c r="G241" s="149">
        <v>25260</v>
      </c>
      <c r="H241" s="150">
        <f t="shared" si="29"/>
        <v>0.99242782773308091</v>
      </c>
      <c r="I241" s="149">
        <v>48096</v>
      </c>
      <c r="J241" s="150">
        <f t="shared" si="29"/>
        <v>0.90403800475059382</v>
      </c>
      <c r="K241" s="149">
        <v>45988</v>
      </c>
      <c r="L241" s="150">
        <v>5.3176384372280561E-2</v>
      </c>
      <c r="M241" s="150">
        <v>0.11181490704252584</v>
      </c>
    </row>
    <row r="242" spans="2:14" ht="6" customHeight="1" x14ac:dyDescent="0.25"/>
    <row r="243" spans="2:14" x14ac:dyDescent="0.25">
      <c r="B243" s="49" t="s">
        <v>362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4"/>
      <c r="I244" s="144"/>
      <c r="K244" s="49"/>
      <c r="M244" s="154"/>
    </row>
    <row r="246" spans="2:14" ht="48.75" customHeight="1" thickBot="1" x14ac:dyDescent="0.3">
      <c r="B246" s="315" t="s">
        <v>373</v>
      </c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  <c r="M246" s="315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53" t="str">
        <f>C248</f>
        <v>Irlanda</v>
      </c>
      <c r="C248" s="327" t="s">
        <v>213</v>
      </c>
      <c r="D248" s="328"/>
      <c r="E248" s="328"/>
      <c r="F248" s="328"/>
      <c r="G248" s="328"/>
      <c r="H248" s="328"/>
      <c r="I248" s="328"/>
      <c r="J248" s="328"/>
      <c r="K248" s="328"/>
      <c r="L248" s="328"/>
      <c r="M248" s="329"/>
    </row>
    <row r="249" spans="2:14" ht="22.5" thickTop="1" thickBot="1" x14ac:dyDescent="0.3">
      <c r="B249" s="13"/>
      <c r="C249" s="334">
        <f>2019</f>
        <v>2019</v>
      </c>
      <c r="D249" s="333"/>
      <c r="E249" s="330">
        <v>2020</v>
      </c>
      <c r="F249" s="333"/>
      <c r="G249" s="330">
        <v>2021</v>
      </c>
      <c r="H249" s="333"/>
      <c r="I249" s="330">
        <v>2022</v>
      </c>
      <c r="J249" s="333"/>
      <c r="K249" s="330">
        <v>2023</v>
      </c>
      <c r="L249" s="331"/>
      <c r="M249" s="332"/>
    </row>
    <row r="250" spans="2:14" ht="16.5" thickTop="1" thickBot="1" x14ac:dyDescent="0.3">
      <c r="B250" s="16"/>
      <c r="C250" s="141" t="s">
        <v>141</v>
      </c>
      <c r="D250" s="142" t="str">
        <f>CONCATENATE("var ",RIGHT(2019,2),"/",RIGHT(2018,2))</f>
        <v>var 19/18</v>
      </c>
      <c r="E250" s="143" t="s">
        <v>141</v>
      </c>
      <c r="F250" s="142" t="str">
        <f>CONCATENATE("var ",RIGHT(E249,2),"/",RIGHT(E249-1,2))</f>
        <v>var 20/19</v>
      </c>
      <c r="G250" s="143" t="s">
        <v>141</v>
      </c>
      <c r="H250" s="142" t="str">
        <f>CONCATENATE("var ",RIGHT(G249,2),"/",RIGHT(G249-1,2))</f>
        <v>var 21/20</v>
      </c>
      <c r="I250" s="143" t="s">
        <v>141</v>
      </c>
      <c r="J250" s="142" t="str">
        <f>CONCATENATE("var ",RIGHT(I249,2),"/",RIGHT(I249-1,2))</f>
        <v>var 22/21</v>
      </c>
      <c r="K250" s="143" t="s">
        <v>141</v>
      </c>
      <c r="L250" s="142" t="str">
        <f>CONCATENATE("var ",RIGHT(K249,2),"/",RIGHT(K249-1,2))</f>
        <v>var 23/22</v>
      </c>
      <c r="M250" s="142" t="str">
        <f>CONCATENATE("var ",RIGHT(K249,2),"/",RIGHT(2019,2))</f>
        <v>var 23/19</v>
      </c>
    </row>
    <row r="251" spans="2:14" x14ac:dyDescent="0.25">
      <c r="B251" s="145" t="s">
        <v>145</v>
      </c>
      <c r="C251" s="146">
        <v>15280</v>
      </c>
      <c r="D251" s="147">
        <v>9.0883129863639667E-2</v>
      </c>
      <c r="E251" s="146">
        <v>13461</v>
      </c>
      <c r="F251" s="147">
        <f t="shared" ref="F251:J263" si="32">IFERROR(E251/C251-1,"-")</f>
        <v>-0.11904450261780108</v>
      </c>
      <c r="G251" s="146">
        <v>1099</v>
      </c>
      <c r="H251" s="147">
        <f t="shared" si="32"/>
        <v>-0.91835673426937081</v>
      </c>
      <c r="I251" s="146">
        <v>11614</v>
      </c>
      <c r="J251" s="147">
        <f t="shared" si="32"/>
        <v>9.5677888989990905</v>
      </c>
      <c r="K251" s="146">
        <v>18886</v>
      </c>
      <c r="L251" s="147">
        <f t="shared" ref="L251:L259" si="33">IFERROR(K251/I251-1,"-")</f>
        <v>0.62614086447391082</v>
      </c>
      <c r="M251" s="147">
        <f>K251/C251-1</f>
        <v>0.23599476439790568</v>
      </c>
    </row>
    <row r="252" spans="2:14" x14ac:dyDescent="0.25">
      <c r="B252" s="145" t="s">
        <v>147</v>
      </c>
      <c r="C252" s="146">
        <v>14861</v>
      </c>
      <c r="D252" s="147">
        <v>6.0969515242378813E-2</v>
      </c>
      <c r="E252" s="146">
        <v>13911</v>
      </c>
      <c r="F252" s="147">
        <f t="shared" si="32"/>
        <v>-6.3925711594105428E-2</v>
      </c>
      <c r="G252" s="146">
        <v>184</v>
      </c>
      <c r="H252" s="147">
        <f t="shared" si="32"/>
        <v>-0.98677305729278986</v>
      </c>
      <c r="I252" s="146">
        <v>12859</v>
      </c>
      <c r="J252" s="147">
        <f t="shared" si="32"/>
        <v>68.885869565217391</v>
      </c>
      <c r="K252" s="146">
        <v>16878</v>
      </c>
      <c r="L252" s="147">
        <f t="shared" si="33"/>
        <v>0.3125437436814682</v>
      </c>
      <c r="M252" s="147">
        <f>IFERROR(K252/C252-1,"-")</f>
        <v>0.1357243792476952</v>
      </c>
    </row>
    <row r="253" spans="2:14" x14ac:dyDescent="0.25">
      <c r="B253" s="145" t="s">
        <v>149</v>
      </c>
      <c r="C253" s="146">
        <v>17576</v>
      </c>
      <c r="D253" s="147">
        <v>-1.3692480359147052E-2</v>
      </c>
      <c r="E253" s="146">
        <v>6343</v>
      </c>
      <c r="F253" s="147">
        <f t="shared" si="32"/>
        <v>-0.63911015020482476</v>
      </c>
      <c r="G253" s="146">
        <v>271</v>
      </c>
      <c r="H253" s="147">
        <f t="shared" si="32"/>
        <v>-0.95727573703294966</v>
      </c>
      <c r="I253" s="146">
        <v>15969</v>
      </c>
      <c r="J253" s="147">
        <f t="shared" si="32"/>
        <v>57.926199261992622</v>
      </c>
      <c r="K253" s="146">
        <v>18985</v>
      </c>
      <c r="L253" s="147">
        <f t="shared" si="33"/>
        <v>0.18886592773498645</v>
      </c>
      <c r="M253" s="147">
        <f t="shared" ref="M253:M261" si="34">IFERROR(K253/C253-1,"-")</f>
        <v>8.0166135639508473E-2</v>
      </c>
    </row>
    <row r="254" spans="2:14" x14ac:dyDescent="0.25">
      <c r="B254" s="145" t="s">
        <v>151</v>
      </c>
      <c r="C254" s="146">
        <v>18836</v>
      </c>
      <c r="D254" s="147">
        <v>6.2979683972911982E-2</v>
      </c>
      <c r="E254" s="146">
        <v>0</v>
      </c>
      <c r="F254" s="147">
        <f t="shared" si="32"/>
        <v>-1</v>
      </c>
      <c r="G254" s="146">
        <v>216</v>
      </c>
      <c r="H254" s="147" t="str">
        <f t="shared" si="32"/>
        <v>-</v>
      </c>
      <c r="I254" s="146">
        <v>17307</v>
      </c>
      <c r="J254" s="147">
        <f t="shared" si="32"/>
        <v>79.125</v>
      </c>
      <c r="K254" s="146">
        <v>20476</v>
      </c>
      <c r="L254" s="147">
        <f t="shared" si="33"/>
        <v>0.18310510198185703</v>
      </c>
      <c r="M254" s="147">
        <f t="shared" si="34"/>
        <v>8.7067317901889929E-2</v>
      </c>
    </row>
    <row r="255" spans="2:14" x14ac:dyDescent="0.25">
      <c r="B255" s="145" t="s">
        <v>153</v>
      </c>
      <c r="C255" s="146">
        <v>20375</v>
      </c>
      <c r="D255" s="147">
        <v>3.969995407460325E-2</v>
      </c>
      <c r="E255" s="146">
        <v>1</v>
      </c>
      <c r="F255" s="147">
        <f t="shared" si="32"/>
        <v>-0.99995092024539878</v>
      </c>
      <c r="G255" s="146">
        <v>330</v>
      </c>
      <c r="H255" s="147">
        <f t="shared" si="32"/>
        <v>329</v>
      </c>
      <c r="I255" s="146">
        <v>18379</v>
      </c>
      <c r="J255" s="147">
        <f t="shared" si="32"/>
        <v>54.693939393939395</v>
      </c>
      <c r="K255" s="146">
        <v>22243</v>
      </c>
      <c r="L255" s="147">
        <f t="shared" si="33"/>
        <v>0.2102399477664727</v>
      </c>
      <c r="M255" s="147">
        <f t="shared" si="34"/>
        <v>9.1680981595092081E-2</v>
      </c>
    </row>
    <row r="256" spans="2:14" x14ac:dyDescent="0.25">
      <c r="B256" s="145" t="s">
        <v>155</v>
      </c>
      <c r="C256" s="146">
        <v>21504</v>
      </c>
      <c r="D256" s="147">
        <v>-3.2092541747310577E-2</v>
      </c>
      <c r="E256" s="146">
        <v>2</v>
      </c>
      <c r="F256" s="147">
        <f t="shared" si="32"/>
        <v>-0.99990699404761907</v>
      </c>
      <c r="G256" s="146">
        <v>451</v>
      </c>
      <c r="H256" s="147">
        <f t="shared" si="32"/>
        <v>224.5</v>
      </c>
      <c r="I256" s="146">
        <v>20711</v>
      </c>
      <c r="J256" s="147">
        <f t="shared" si="32"/>
        <v>44.922394678492239</v>
      </c>
      <c r="K256" s="146">
        <v>23941</v>
      </c>
      <c r="L256" s="147">
        <f t="shared" si="33"/>
        <v>0.15595577229491564</v>
      </c>
      <c r="M256" s="147">
        <f t="shared" si="34"/>
        <v>0.11332775297619047</v>
      </c>
    </row>
    <row r="257" spans="2:14" x14ac:dyDescent="0.25">
      <c r="B257" s="145" t="s">
        <v>157</v>
      </c>
      <c r="C257" s="146">
        <v>22412</v>
      </c>
      <c r="D257" s="147">
        <v>0.11115518096182453</v>
      </c>
      <c r="E257" s="146">
        <v>1581</v>
      </c>
      <c r="F257" s="147">
        <f t="shared" si="32"/>
        <v>-0.92945743351775834</v>
      </c>
      <c r="G257" s="146">
        <v>4201</v>
      </c>
      <c r="H257" s="147">
        <f t="shared" si="32"/>
        <v>1.6571790006325111</v>
      </c>
      <c r="I257" s="146">
        <v>21023</v>
      </c>
      <c r="J257" s="147">
        <f t="shared" si="32"/>
        <v>4.0042846941204475</v>
      </c>
      <c r="K257" s="146">
        <v>24363</v>
      </c>
      <c r="L257" s="147">
        <f t="shared" si="33"/>
        <v>0.1588736146125671</v>
      </c>
      <c r="M257" s="147">
        <f t="shared" si="34"/>
        <v>8.7051579510976307E-2</v>
      </c>
    </row>
    <row r="258" spans="2:14" x14ac:dyDescent="0.25">
      <c r="B258" s="145" t="s">
        <v>159</v>
      </c>
      <c r="C258" s="146">
        <v>21591</v>
      </c>
      <c r="D258" s="147">
        <v>0.1729139504563233</v>
      </c>
      <c r="E258" s="146">
        <v>1478</v>
      </c>
      <c r="F258" s="147">
        <f t="shared" si="32"/>
        <v>-0.931545551387152</v>
      </c>
      <c r="G258" s="146">
        <v>10430</v>
      </c>
      <c r="H258" s="147">
        <f t="shared" si="32"/>
        <v>6.0568335588633291</v>
      </c>
      <c r="I258" s="146">
        <v>19619</v>
      </c>
      <c r="J258" s="147">
        <f t="shared" si="32"/>
        <v>0.88101629913710444</v>
      </c>
      <c r="K258" s="146">
        <v>22780</v>
      </c>
      <c r="L258" s="147">
        <f t="shared" si="33"/>
        <v>0.16111932310515309</v>
      </c>
      <c r="M258" s="147">
        <f t="shared" si="34"/>
        <v>5.5069241813718639E-2</v>
      </c>
    </row>
    <row r="259" spans="2:14" x14ac:dyDescent="0.25">
      <c r="B259" s="145" t="s">
        <v>161</v>
      </c>
      <c r="C259" s="146">
        <v>20223</v>
      </c>
      <c r="D259" s="147">
        <v>-4.7073791348600458E-2</v>
      </c>
      <c r="E259" s="146">
        <v>1074</v>
      </c>
      <c r="F259" s="147">
        <f t="shared" si="32"/>
        <v>-0.9468921524996291</v>
      </c>
      <c r="G259" s="146">
        <v>11533</v>
      </c>
      <c r="H259" s="147">
        <f t="shared" si="32"/>
        <v>9.7383612662942269</v>
      </c>
      <c r="I259" s="146">
        <v>18556</v>
      </c>
      <c r="J259" s="147">
        <f t="shared" si="32"/>
        <v>0.6089482354981357</v>
      </c>
      <c r="K259" s="146">
        <v>21941</v>
      </c>
      <c r="L259" s="147">
        <f t="shared" si="33"/>
        <v>0.18242078034059062</v>
      </c>
      <c r="M259" s="147">
        <f t="shared" si="34"/>
        <v>8.4952776541561636E-2</v>
      </c>
    </row>
    <row r="260" spans="2:14" x14ac:dyDescent="0.25">
      <c r="B260" s="145" t="s">
        <v>163</v>
      </c>
      <c r="C260" s="146">
        <v>21309</v>
      </c>
      <c r="D260" s="147">
        <v>8.6140985779091794E-2</v>
      </c>
      <c r="E260" s="146">
        <v>1406</v>
      </c>
      <c r="F260" s="147">
        <f t="shared" si="32"/>
        <v>-0.93401848983997371</v>
      </c>
      <c r="G260" s="146">
        <v>14414</v>
      </c>
      <c r="H260" s="147">
        <f t="shared" si="32"/>
        <v>9.2517780938833578</v>
      </c>
      <c r="I260" s="146">
        <v>18377</v>
      </c>
      <c r="J260" s="147">
        <f t="shared" si="32"/>
        <v>0.27494102955459976</v>
      </c>
      <c r="K260" s="146">
        <v>20777</v>
      </c>
      <c r="L260" s="147">
        <f>IFERROR(K260/I260-1,"-")</f>
        <v>0.13059803014637872</v>
      </c>
      <c r="M260" s="147">
        <f t="shared" si="34"/>
        <v>-2.4965976817307278E-2</v>
      </c>
    </row>
    <row r="261" spans="2:14" x14ac:dyDescent="0.25">
      <c r="B261" s="145" t="s">
        <v>165</v>
      </c>
      <c r="C261" s="146">
        <v>12567</v>
      </c>
      <c r="D261" s="147">
        <v>-3.9734087262168538E-2</v>
      </c>
      <c r="E261" s="146">
        <v>1044</v>
      </c>
      <c r="F261" s="147">
        <f t="shared" si="32"/>
        <v>-0.91692528049653854</v>
      </c>
      <c r="G261" s="146">
        <v>10619</v>
      </c>
      <c r="H261" s="147">
        <f t="shared" si="32"/>
        <v>9.1714559386973171</v>
      </c>
      <c r="I261" s="146">
        <v>16231</v>
      </c>
      <c r="J261" s="147">
        <f t="shared" si="32"/>
        <v>0.52848667482813827</v>
      </c>
      <c r="K261" s="146">
        <v>20813</v>
      </c>
      <c r="L261" s="147">
        <f>IFERROR(K261/I261-1,"-")</f>
        <v>0.2822993038013677</v>
      </c>
      <c r="M261" s="147">
        <f t="shared" si="34"/>
        <v>0.65616296649956229</v>
      </c>
    </row>
    <row r="262" spans="2:14" x14ac:dyDescent="0.25">
      <c r="B262" s="145" t="s">
        <v>167</v>
      </c>
      <c r="C262" s="146">
        <v>14057</v>
      </c>
      <c r="D262" s="147">
        <v>5.2091909288226823E-2</v>
      </c>
      <c r="E262" s="146">
        <v>1366</v>
      </c>
      <c r="F262" s="147">
        <f t="shared" si="32"/>
        <v>-0.90282421569324889</v>
      </c>
      <c r="G262" s="146">
        <v>9236</v>
      </c>
      <c r="H262" s="147">
        <f t="shared" si="32"/>
        <v>5.7613469985358714</v>
      </c>
      <c r="I262" s="146">
        <v>16007</v>
      </c>
      <c r="J262" s="147">
        <f t="shared" si="32"/>
        <v>0.73310957124296228</v>
      </c>
      <c r="K262" s="146"/>
      <c r="L262" s="147"/>
      <c r="M262" s="147"/>
    </row>
    <row r="263" spans="2:14" ht="15.75" x14ac:dyDescent="0.25">
      <c r="B263" s="148" t="s">
        <v>127</v>
      </c>
      <c r="C263" s="149">
        <v>220591</v>
      </c>
      <c r="D263" s="150">
        <v>4.4291902383601256E-2</v>
      </c>
      <c r="E263" s="149">
        <v>41669</v>
      </c>
      <c r="F263" s="150">
        <f t="shared" si="32"/>
        <v>-0.81110290084364278</v>
      </c>
      <c r="G263" s="149">
        <v>62984</v>
      </c>
      <c r="H263" s="150">
        <f t="shared" si="32"/>
        <v>0.51153135424416241</v>
      </c>
      <c r="I263" s="149">
        <v>206652</v>
      </c>
      <c r="J263" s="150">
        <f t="shared" si="32"/>
        <v>2.2810237520640162</v>
      </c>
      <c r="K263" s="149">
        <v>232083</v>
      </c>
      <c r="L263" s="150">
        <v>0.2173568674761992</v>
      </c>
      <c r="M263" s="150">
        <v>0.12370360328081564</v>
      </c>
    </row>
    <row r="264" spans="2:14" ht="6" customHeight="1" x14ac:dyDescent="0.25"/>
    <row r="265" spans="2:14" x14ac:dyDescent="0.25">
      <c r="B265" s="49" t="s">
        <v>362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4"/>
    </row>
    <row r="268" spans="2:14" ht="48.75" customHeight="1" thickBot="1" x14ac:dyDescent="0.3">
      <c r="B268" s="315" t="s">
        <v>374</v>
      </c>
      <c r="C268" s="315"/>
      <c r="D268" s="315"/>
      <c r="E268" s="315"/>
      <c r="F268" s="315"/>
      <c r="G268" s="315"/>
      <c r="H268" s="315"/>
      <c r="I268" s="315"/>
      <c r="J268" s="315"/>
      <c r="K268" s="315"/>
      <c r="L268" s="315"/>
      <c r="M268" s="315"/>
      <c r="N268" s="1" t="s">
        <v>215</v>
      </c>
    </row>
    <row r="269" spans="2:14" ht="10.5" customHeight="1" thickBot="1" x14ac:dyDescent="0.3">
      <c r="B269" s="137"/>
      <c r="C269" s="138"/>
      <c r="D269" s="137"/>
      <c r="E269" s="137"/>
      <c r="F269" s="137"/>
      <c r="G269" s="137"/>
      <c r="H269" s="137"/>
      <c r="I269" s="137"/>
      <c r="J269" s="137"/>
      <c r="K269" s="4"/>
      <c r="L269" s="4"/>
      <c r="N269" s="1" t="s">
        <v>216</v>
      </c>
    </row>
    <row r="270" spans="2:14" ht="22.5" thickTop="1" thickBot="1" x14ac:dyDescent="0.3">
      <c r="B270" s="153" t="str">
        <f>C270</f>
        <v>Suiza</v>
      </c>
      <c r="C270" s="327" t="s">
        <v>217</v>
      </c>
      <c r="D270" s="328"/>
      <c r="E270" s="328"/>
      <c r="F270" s="328"/>
      <c r="G270" s="328"/>
      <c r="H270" s="328"/>
      <c r="I270" s="328"/>
      <c r="J270" s="328"/>
      <c r="K270" s="328"/>
      <c r="L270" s="328"/>
      <c r="M270" s="329"/>
    </row>
    <row r="271" spans="2:14" ht="22.5" thickTop="1" thickBot="1" x14ac:dyDescent="0.3">
      <c r="B271" s="13"/>
      <c r="C271" s="334">
        <f>2019</f>
        <v>2019</v>
      </c>
      <c r="D271" s="333"/>
      <c r="E271" s="330">
        <v>2020</v>
      </c>
      <c r="F271" s="333"/>
      <c r="G271" s="330">
        <v>2021</v>
      </c>
      <c r="H271" s="333"/>
      <c r="I271" s="330">
        <v>2022</v>
      </c>
      <c r="J271" s="333"/>
      <c r="K271" s="330">
        <v>2023</v>
      </c>
      <c r="L271" s="331"/>
      <c r="M271" s="332"/>
    </row>
    <row r="272" spans="2:14" ht="16.5" thickTop="1" thickBot="1" x14ac:dyDescent="0.3">
      <c r="B272" s="16"/>
      <c r="C272" s="141" t="s">
        <v>141</v>
      </c>
      <c r="D272" s="142" t="str">
        <f>CONCATENATE("var ",RIGHT(2019,2),"/",RIGHT(2018,2))</f>
        <v>var 19/18</v>
      </c>
      <c r="E272" s="143" t="s">
        <v>141</v>
      </c>
      <c r="F272" s="142" t="str">
        <f>CONCATENATE("var ",RIGHT(E271,2),"/",RIGHT(E271-1,2))</f>
        <v>var 20/19</v>
      </c>
      <c r="G272" s="143" t="s">
        <v>141</v>
      </c>
      <c r="H272" s="142" t="str">
        <f>CONCATENATE("var ",RIGHT(G271,2),"/",RIGHT(G271-1,2))</f>
        <v>var 21/20</v>
      </c>
      <c r="I272" s="143" t="s">
        <v>141</v>
      </c>
      <c r="J272" s="142" t="str">
        <f>CONCATENATE("var ",RIGHT(I271,2),"/",RIGHT(I271-1,2))</f>
        <v>var 22/21</v>
      </c>
      <c r="K272" s="143" t="s">
        <v>141</v>
      </c>
      <c r="L272" s="142" t="str">
        <f>CONCATENATE("var ",RIGHT(K271,2),"/",RIGHT(K271-1,2))</f>
        <v>var 23/22</v>
      </c>
      <c r="M272" s="142" t="str">
        <f>CONCATENATE("var ",RIGHT(K271,2),"/",RIGHT(2019,2))</f>
        <v>var 23/19</v>
      </c>
    </row>
    <row r="273" spans="2:13" x14ac:dyDescent="0.25">
      <c r="B273" s="145" t="s">
        <v>145</v>
      </c>
      <c r="C273" s="146">
        <v>1440</v>
      </c>
      <c r="D273" s="147">
        <v>2.7837259100642386E-2</v>
      </c>
      <c r="E273" s="146">
        <v>1530</v>
      </c>
      <c r="F273" s="147">
        <f t="shared" ref="F273:J285" si="35">IFERROR(E273/C273-1,"-")</f>
        <v>6.25E-2</v>
      </c>
      <c r="G273" s="146">
        <v>236</v>
      </c>
      <c r="H273" s="147">
        <f t="shared" si="35"/>
        <v>-0.8457516339869281</v>
      </c>
      <c r="I273" s="146">
        <v>788</v>
      </c>
      <c r="J273" s="147">
        <f t="shared" si="35"/>
        <v>2.3389830508474576</v>
      </c>
      <c r="K273" s="146">
        <v>1255</v>
      </c>
      <c r="L273" s="147">
        <f t="shared" ref="L273:L281" si="36">IFERROR(K273/I273-1,"-")</f>
        <v>0.59263959390862953</v>
      </c>
      <c r="M273" s="147">
        <f>K273/C273-1</f>
        <v>-0.12847222222222221</v>
      </c>
    </row>
    <row r="274" spans="2:13" x14ac:dyDescent="0.25">
      <c r="B274" s="145" t="s">
        <v>147</v>
      </c>
      <c r="C274" s="146">
        <v>1576</v>
      </c>
      <c r="D274" s="147">
        <v>-0.21199999999999997</v>
      </c>
      <c r="E274" s="146">
        <v>1568</v>
      </c>
      <c r="F274" s="147">
        <f t="shared" si="35"/>
        <v>-5.0761421319797106E-3</v>
      </c>
      <c r="G274" s="146">
        <v>21</v>
      </c>
      <c r="H274" s="147">
        <f t="shared" si="35"/>
        <v>-0.9866071428571429</v>
      </c>
      <c r="I274" s="146">
        <v>1216</v>
      </c>
      <c r="J274" s="147">
        <f t="shared" si="35"/>
        <v>56.904761904761905</v>
      </c>
      <c r="K274" s="146">
        <v>1783</v>
      </c>
      <c r="L274" s="147">
        <f t="shared" si="36"/>
        <v>0.46628289473684204</v>
      </c>
      <c r="M274" s="147">
        <f>IFERROR(K274/C274-1,"-")</f>
        <v>0.13134517766497456</v>
      </c>
    </row>
    <row r="275" spans="2:13" x14ac:dyDescent="0.25">
      <c r="B275" s="145" t="s">
        <v>149</v>
      </c>
      <c r="C275" s="146">
        <v>1677</v>
      </c>
      <c r="D275" s="147">
        <v>2.5061124694376602E-2</v>
      </c>
      <c r="E275" s="146">
        <v>545</v>
      </c>
      <c r="F275" s="147">
        <f t="shared" si="35"/>
        <v>-0.67501490757304716</v>
      </c>
      <c r="G275" s="146">
        <v>174</v>
      </c>
      <c r="H275" s="147">
        <f t="shared" si="35"/>
        <v>-0.68073394495412842</v>
      </c>
      <c r="I275" s="146">
        <v>1409</v>
      </c>
      <c r="J275" s="147">
        <f t="shared" si="35"/>
        <v>7.0977011494252871</v>
      </c>
      <c r="K275" s="146">
        <v>1601</v>
      </c>
      <c r="L275" s="147">
        <f t="shared" si="36"/>
        <v>0.13626685592618881</v>
      </c>
      <c r="M275" s="147">
        <f t="shared" ref="M275:M283" si="37">IFERROR(K275/C275-1,"-")</f>
        <v>-4.5319022063208148E-2</v>
      </c>
    </row>
    <row r="276" spans="2:13" x14ac:dyDescent="0.25">
      <c r="B276" s="145" t="s">
        <v>151</v>
      </c>
      <c r="C276" s="146">
        <v>1776</v>
      </c>
      <c r="D276" s="147">
        <v>-8.4536082474226837E-2</v>
      </c>
      <c r="E276" s="146">
        <v>0</v>
      </c>
      <c r="F276" s="147">
        <f t="shared" si="35"/>
        <v>-1</v>
      </c>
      <c r="G276" s="146">
        <v>647</v>
      </c>
      <c r="H276" s="147" t="str">
        <f t="shared" si="35"/>
        <v>-</v>
      </c>
      <c r="I276" s="146">
        <v>1829</v>
      </c>
      <c r="J276" s="147">
        <f t="shared" si="35"/>
        <v>1.8268933539412675</v>
      </c>
      <c r="K276" s="146">
        <v>1849</v>
      </c>
      <c r="L276" s="147">
        <f t="shared" si="36"/>
        <v>1.0934937124111643E-2</v>
      </c>
      <c r="M276" s="147">
        <f t="shared" si="37"/>
        <v>4.1103603603603656E-2</v>
      </c>
    </row>
    <row r="277" spans="2:13" x14ac:dyDescent="0.25">
      <c r="B277" s="145" t="s">
        <v>153</v>
      </c>
      <c r="C277" s="146">
        <v>1378</v>
      </c>
      <c r="D277" s="147">
        <v>-9.6985583224115324E-2</v>
      </c>
      <c r="E277" s="146">
        <v>0</v>
      </c>
      <c r="F277" s="147">
        <f t="shared" si="35"/>
        <v>-1</v>
      </c>
      <c r="G277" s="146">
        <v>801</v>
      </c>
      <c r="H277" s="147" t="str">
        <f t="shared" si="35"/>
        <v>-</v>
      </c>
      <c r="I277" s="146">
        <v>1170</v>
      </c>
      <c r="J277" s="147">
        <f t="shared" si="35"/>
        <v>0.4606741573033708</v>
      </c>
      <c r="K277" s="146">
        <v>1316</v>
      </c>
      <c r="L277" s="147">
        <f t="shared" si="36"/>
        <v>0.12478632478632479</v>
      </c>
      <c r="M277" s="147">
        <f t="shared" si="37"/>
        <v>-4.4992743105950694E-2</v>
      </c>
    </row>
    <row r="278" spans="2:13" x14ac:dyDescent="0.25">
      <c r="B278" s="145" t="s">
        <v>155</v>
      </c>
      <c r="C278" s="146">
        <v>1340</v>
      </c>
      <c r="D278" s="147">
        <v>-7.7770130763936685E-2</v>
      </c>
      <c r="E278" s="146">
        <v>2</v>
      </c>
      <c r="F278" s="147">
        <f t="shared" si="35"/>
        <v>-0.9985074626865672</v>
      </c>
      <c r="G278" s="146">
        <v>464</v>
      </c>
      <c r="H278" s="147">
        <f t="shared" si="35"/>
        <v>231</v>
      </c>
      <c r="I278" s="146">
        <v>945</v>
      </c>
      <c r="J278" s="147">
        <f t="shared" si="35"/>
        <v>1.0366379310344827</v>
      </c>
      <c r="K278" s="146">
        <v>1013</v>
      </c>
      <c r="L278" s="147">
        <f t="shared" si="36"/>
        <v>7.1957671957671998E-2</v>
      </c>
      <c r="M278" s="147">
        <f t="shared" si="37"/>
        <v>-0.24402985074626871</v>
      </c>
    </row>
    <row r="279" spans="2:13" x14ac:dyDescent="0.25">
      <c r="B279" s="145" t="s">
        <v>157</v>
      </c>
      <c r="C279" s="146">
        <v>1708</v>
      </c>
      <c r="D279" s="147">
        <v>-6.8702290076335881E-2</v>
      </c>
      <c r="E279" s="146">
        <v>264</v>
      </c>
      <c r="F279" s="147">
        <f t="shared" si="35"/>
        <v>-0.84543325526932089</v>
      </c>
      <c r="G279" s="146">
        <v>922</v>
      </c>
      <c r="H279" s="147">
        <f t="shared" si="35"/>
        <v>2.4924242424242422</v>
      </c>
      <c r="I279" s="146">
        <v>1398</v>
      </c>
      <c r="J279" s="147">
        <f t="shared" si="35"/>
        <v>0.51626898047722336</v>
      </c>
      <c r="K279" s="146">
        <v>1380</v>
      </c>
      <c r="L279" s="147">
        <f t="shared" si="36"/>
        <v>-1.2875536480686733E-2</v>
      </c>
      <c r="M279" s="147">
        <f t="shared" si="37"/>
        <v>-0.19203747072599531</v>
      </c>
    </row>
    <row r="280" spans="2:13" x14ac:dyDescent="0.25">
      <c r="B280" s="145" t="s">
        <v>159</v>
      </c>
      <c r="C280" s="146">
        <v>1411</v>
      </c>
      <c r="D280" s="147">
        <v>0.20908311910882604</v>
      </c>
      <c r="E280" s="146">
        <v>218</v>
      </c>
      <c r="F280" s="147">
        <f t="shared" si="35"/>
        <v>-0.84549964564138902</v>
      </c>
      <c r="G280" s="146">
        <v>821</v>
      </c>
      <c r="H280" s="147">
        <f t="shared" si="35"/>
        <v>2.7660550458715596</v>
      </c>
      <c r="I280" s="146">
        <v>804</v>
      </c>
      <c r="J280" s="147">
        <f t="shared" si="35"/>
        <v>-2.0706455542021884E-2</v>
      </c>
      <c r="K280" s="146">
        <v>906</v>
      </c>
      <c r="L280" s="147">
        <f t="shared" si="36"/>
        <v>0.12686567164179108</v>
      </c>
      <c r="M280" s="147">
        <f t="shared" si="37"/>
        <v>-0.35790219702338766</v>
      </c>
    </row>
    <row r="281" spans="2:13" x14ac:dyDescent="0.25">
      <c r="B281" s="145" t="s">
        <v>161</v>
      </c>
      <c r="C281" s="146">
        <v>1955</v>
      </c>
      <c r="D281" s="147">
        <v>-0.1229250785105428</v>
      </c>
      <c r="E281" s="146">
        <v>170</v>
      </c>
      <c r="F281" s="147">
        <f t="shared" si="35"/>
        <v>-0.91304347826086962</v>
      </c>
      <c r="G281" s="146">
        <v>1095</v>
      </c>
      <c r="H281" s="147">
        <f t="shared" si="35"/>
        <v>5.4411764705882355</v>
      </c>
      <c r="I281" s="146">
        <v>1112</v>
      </c>
      <c r="J281" s="147">
        <f t="shared" si="35"/>
        <v>1.5525114155251041E-2</v>
      </c>
      <c r="K281" s="146">
        <v>1314</v>
      </c>
      <c r="L281" s="147">
        <f t="shared" si="36"/>
        <v>0.18165467625899279</v>
      </c>
      <c r="M281" s="147">
        <f t="shared" si="37"/>
        <v>-0.32787723785166245</v>
      </c>
    </row>
    <row r="282" spans="2:13" x14ac:dyDescent="0.25">
      <c r="B282" s="145" t="s">
        <v>163</v>
      </c>
      <c r="C282" s="146">
        <v>2871</v>
      </c>
      <c r="D282" s="147">
        <v>5.4351817847961836E-2</v>
      </c>
      <c r="E282" s="146">
        <v>89</v>
      </c>
      <c r="F282" s="147">
        <f t="shared" si="35"/>
        <v>-0.96900034831069315</v>
      </c>
      <c r="G282" s="146">
        <v>2071</v>
      </c>
      <c r="H282" s="147">
        <f t="shared" si="35"/>
        <v>22.269662921348313</v>
      </c>
      <c r="I282" s="146">
        <v>2456</v>
      </c>
      <c r="J282" s="147">
        <f t="shared" si="35"/>
        <v>0.18590053114437466</v>
      </c>
      <c r="K282" s="146">
        <v>2654</v>
      </c>
      <c r="L282" s="147">
        <f>IFERROR(K282/I282-1,"-")</f>
        <v>8.0618892508143247E-2</v>
      </c>
      <c r="M282" s="147">
        <f t="shared" si="37"/>
        <v>-7.558342041100663E-2</v>
      </c>
    </row>
    <row r="283" spans="2:13" x14ac:dyDescent="0.25">
      <c r="B283" s="145" t="s">
        <v>165</v>
      </c>
      <c r="C283" s="146">
        <v>2279</v>
      </c>
      <c r="D283" s="147">
        <v>0.12598814229249022</v>
      </c>
      <c r="E283" s="146">
        <v>182</v>
      </c>
      <c r="F283" s="147">
        <f t="shared" si="35"/>
        <v>-0.92014041246160594</v>
      </c>
      <c r="G283" s="146">
        <v>1883</v>
      </c>
      <c r="H283" s="147">
        <f t="shared" si="35"/>
        <v>9.3461538461538467</v>
      </c>
      <c r="I283" s="146">
        <v>1809</v>
      </c>
      <c r="J283" s="147">
        <f t="shared" si="35"/>
        <v>-3.9298990971853409E-2</v>
      </c>
      <c r="K283" s="146">
        <v>2097</v>
      </c>
      <c r="L283" s="147">
        <f>IFERROR(K283/I283-1,"-")</f>
        <v>0.15920398009950243</v>
      </c>
      <c r="M283" s="147">
        <f t="shared" si="37"/>
        <v>-7.9859587538394061E-2</v>
      </c>
    </row>
    <row r="284" spans="2:13" x14ac:dyDescent="0.25">
      <c r="B284" s="145" t="s">
        <v>167</v>
      </c>
      <c r="C284" s="146">
        <v>1601</v>
      </c>
      <c r="D284" s="147">
        <v>-5.7126030624263802E-2</v>
      </c>
      <c r="E284" s="146">
        <v>264</v>
      </c>
      <c r="F284" s="147">
        <f t="shared" si="35"/>
        <v>-0.83510306058713302</v>
      </c>
      <c r="G284" s="146">
        <v>1141</v>
      </c>
      <c r="H284" s="147">
        <f t="shared" si="35"/>
        <v>3.3219696969696972</v>
      </c>
      <c r="I284" s="146">
        <v>1429</v>
      </c>
      <c r="J284" s="147">
        <f t="shared" si="35"/>
        <v>0.252410166520596</v>
      </c>
      <c r="K284" s="146"/>
      <c r="L284" s="147"/>
      <c r="M284" s="147"/>
    </row>
    <row r="285" spans="2:13" ht="15.75" x14ac:dyDescent="0.25">
      <c r="B285" s="148" t="s">
        <v>127</v>
      </c>
      <c r="C285" s="149">
        <v>21012</v>
      </c>
      <c r="D285" s="150">
        <v>-2.8616337663538438E-2</v>
      </c>
      <c r="E285" s="149">
        <v>4832</v>
      </c>
      <c r="F285" s="150">
        <f t="shared" si="35"/>
        <v>-0.77003616980772893</v>
      </c>
      <c r="G285" s="149">
        <v>10276</v>
      </c>
      <c r="H285" s="150">
        <f t="shared" si="35"/>
        <v>1.1266556291390728</v>
      </c>
      <c r="I285" s="149">
        <v>16365</v>
      </c>
      <c r="J285" s="150">
        <f t="shared" si="35"/>
        <v>0.59254573764110541</v>
      </c>
      <c r="K285" s="149">
        <v>17168</v>
      </c>
      <c r="L285" s="150">
        <v>0.14943760042849497</v>
      </c>
      <c r="M285" s="150">
        <v>-0.11555303693781871</v>
      </c>
    </row>
    <row r="286" spans="2:13" ht="6" customHeight="1" x14ac:dyDescent="0.25"/>
    <row r="287" spans="2:13" x14ac:dyDescent="0.25">
      <c r="B287" s="49" t="s">
        <v>362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4"/>
      <c r="I288" s="144"/>
      <c r="L288" s="123"/>
    </row>
    <row r="290" spans="2:14" ht="48.75" customHeight="1" thickBot="1" x14ac:dyDescent="0.3">
      <c r="B290" s="315" t="s">
        <v>375</v>
      </c>
      <c r="C290" s="315"/>
      <c r="D290" s="315"/>
      <c r="E290" s="315"/>
      <c r="F290" s="315"/>
      <c r="G290" s="315"/>
      <c r="H290" s="315"/>
      <c r="I290" s="315"/>
      <c r="J290" s="315"/>
      <c r="K290" s="315"/>
      <c r="L290" s="315"/>
      <c r="M290" s="315"/>
      <c r="N290" s="1" t="s">
        <v>219</v>
      </c>
    </row>
    <row r="291" spans="2:14" ht="10.5" customHeight="1" thickBot="1" x14ac:dyDescent="0.3">
      <c r="B291" s="137"/>
      <c r="C291" s="138"/>
      <c r="D291" s="137"/>
      <c r="E291" s="137"/>
      <c r="F291" s="137"/>
      <c r="G291" s="137"/>
      <c r="H291" s="137"/>
      <c r="I291" s="137"/>
      <c r="J291" s="137"/>
      <c r="K291" s="4"/>
      <c r="L291" s="4"/>
      <c r="N291" s="1" t="s">
        <v>220</v>
      </c>
    </row>
    <row r="292" spans="2:14" ht="22.5" thickTop="1" thickBot="1" x14ac:dyDescent="0.3">
      <c r="B292" s="153" t="str">
        <f>C292</f>
        <v>Austria</v>
      </c>
      <c r="C292" s="327" t="s">
        <v>221</v>
      </c>
      <c r="D292" s="328"/>
      <c r="E292" s="328"/>
      <c r="F292" s="328"/>
      <c r="G292" s="328"/>
      <c r="H292" s="328"/>
      <c r="I292" s="328"/>
      <c r="J292" s="328"/>
      <c r="K292" s="328"/>
      <c r="L292" s="328"/>
      <c r="M292" s="329"/>
    </row>
    <row r="293" spans="2:14" ht="22.5" thickTop="1" thickBot="1" x14ac:dyDescent="0.3">
      <c r="B293" s="13"/>
      <c r="C293" s="334">
        <f>2019</f>
        <v>2019</v>
      </c>
      <c r="D293" s="333"/>
      <c r="E293" s="330">
        <v>2020</v>
      </c>
      <c r="F293" s="333"/>
      <c r="G293" s="330">
        <v>2021</v>
      </c>
      <c r="H293" s="333"/>
      <c r="I293" s="330">
        <v>2022</v>
      </c>
      <c r="J293" s="333"/>
      <c r="K293" s="330">
        <v>2023</v>
      </c>
      <c r="L293" s="331"/>
      <c r="M293" s="332"/>
    </row>
    <row r="294" spans="2:14" ht="16.5" thickTop="1" thickBot="1" x14ac:dyDescent="0.3">
      <c r="B294" s="16"/>
      <c r="C294" s="141" t="s">
        <v>141</v>
      </c>
      <c r="D294" s="142" t="str">
        <f>CONCATENATE("var ",RIGHT(2019,2),"/",RIGHT(2018,2))</f>
        <v>var 19/18</v>
      </c>
      <c r="E294" s="143" t="s">
        <v>141</v>
      </c>
      <c r="F294" s="142" t="str">
        <f>CONCATENATE("var ",RIGHT(E293,2),"/",RIGHT(E293-1,2))</f>
        <v>var 20/19</v>
      </c>
      <c r="G294" s="143" t="s">
        <v>141</v>
      </c>
      <c r="H294" s="142" t="str">
        <f>CONCATENATE("var ",RIGHT(G293,2),"/",RIGHT(G293-1,2))</f>
        <v>var 21/20</v>
      </c>
      <c r="I294" s="143" t="s">
        <v>141</v>
      </c>
      <c r="J294" s="142" t="str">
        <f>CONCATENATE("var ",RIGHT(I293,2),"/",RIGHT(I293-1,2))</f>
        <v>var 22/21</v>
      </c>
      <c r="K294" s="143" t="s">
        <v>141</v>
      </c>
      <c r="L294" s="142" t="str">
        <f>CONCATENATE("var ",RIGHT(K293,2),"/",RIGHT(K293-1,2))</f>
        <v>var 23/22</v>
      </c>
      <c r="M294" s="142" t="str">
        <f>CONCATENATE("var ",RIGHT(K293,2),"/",RIGHT(2019,2))</f>
        <v>var 23/19</v>
      </c>
    </row>
    <row r="295" spans="2:14" x14ac:dyDescent="0.25">
      <c r="B295" s="145" t="s">
        <v>145</v>
      </c>
      <c r="C295" s="146">
        <v>582</v>
      </c>
      <c r="D295" s="147">
        <v>-0.11550151975683887</v>
      </c>
      <c r="E295" s="146">
        <v>459</v>
      </c>
      <c r="F295" s="147">
        <f t="shared" ref="F295:J307" si="38">IFERROR(E295/C295-1,"-")</f>
        <v>-0.21134020618556704</v>
      </c>
      <c r="G295" s="146">
        <v>66</v>
      </c>
      <c r="H295" s="147">
        <f t="shared" si="38"/>
        <v>-0.85620915032679745</v>
      </c>
      <c r="I295" s="146">
        <v>485</v>
      </c>
      <c r="J295" s="147">
        <f t="shared" si="38"/>
        <v>6.3484848484848486</v>
      </c>
      <c r="K295" s="146">
        <v>752</v>
      </c>
      <c r="L295" s="147">
        <f t="shared" ref="L295:L303" si="39">IFERROR(K295/I295-1,"-")</f>
        <v>0.55051546391752582</v>
      </c>
      <c r="M295" s="147">
        <f>K295/C295-1</f>
        <v>0.29209621993127155</v>
      </c>
    </row>
    <row r="296" spans="2:14" x14ac:dyDescent="0.25">
      <c r="B296" s="145" t="s">
        <v>147</v>
      </c>
      <c r="C296" s="146">
        <v>858</v>
      </c>
      <c r="D296" s="147">
        <v>0.37060702875399354</v>
      </c>
      <c r="E296" s="146">
        <v>499</v>
      </c>
      <c r="F296" s="147">
        <f t="shared" si="38"/>
        <v>-0.4184149184149184</v>
      </c>
      <c r="G296" s="146">
        <v>14</v>
      </c>
      <c r="H296" s="147">
        <f t="shared" si="38"/>
        <v>-0.97194388777555107</v>
      </c>
      <c r="I296" s="146">
        <v>514</v>
      </c>
      <c r="J296" s="147">
        <f t="shared" si="38"/>
        <v>35.714285714285715</v>
      </c>
      <c r="K296" s="146">
        <v>765</v>
      </c>
      <c r="L296" s="147">
        <f t="shared" si="39"/>
        <v>0.48832684824902728</v>
      </c>
      <c r="M296" s="147">
        <f>IFERROR(K296/C296-1,"-")</f>
        <v>-0.10839160839160844</v>
      </c>
    </row>
    <row r="297" spans="2:14" x14ac:dyDescent="0.25">
      <c r="B297" s="145" t="s">
        <v>149</v>
      </c>
      <c r="C297" s="146">
        <v>456</v>
      </c>
      <c r="D297" s="147">
        <v>-0.15711645101663585</v>
      </c>
      <c r="E297" s="146">
        <v>180</v>
      </c>
      <c r="F297" s="147">
        <f t="shared" si="38"/>
        <v>-0.60526315789473684</v>
      </c>
      <c r="G297" s="146">
        <v>59</v>
      </c>
      <c r="H297" s="147">
        <f t="shared" si="38"/>
        <v>-0.67222222222222228</v>
      </c>
      <c r="I297" s="146">
        <v>494</v>
      </c>
      <c r="J297" s="147">
        <f t="shared" si="38"/>
        <v>7.3728813559322042</v>
      </c>
      <c r="K297" s="146">
        <v>498</v>
      </c>
      <c r="L297" s="147">
        <f t="shared" si="39"/>
        <v>8.0971659919029104E-3</v>
      </c>
      <c r="M297" s="147">
        <f t="shared" ref="M297:M305" si="40">IFERROR(K297/C297-1,"-")</f>
        <v>9.210526315789469E-2</v>
      </c>
    </row>
    <row r="298" spans="2:14" x14ac:dyDescent="0.25">
      <c r="B298" s="145" t="s">
        <v>151</v>
      </c>
      <c r="C298" s="146">
        <v>435</v>
      </c>
      <c r="D298" s="147">
        <v>0.1328125</v>
      </c>
      <c r="E298" s="146">
        <v>0</v>
      </c>
      <c r="F298" s="147">
        <f t="shared" si="38"/>
        <v>-1</v>
      </c>
      <c r="G298" s="146">
        <v>47</v>
      </c>
      <c r="H298" s="147" t="str">
        <f t="shared" si="38"/>
        <v>-</v>
      </c>
      <c r="I298" s="146">
        <v>569</v>
      </c>
      <c r="J298" s="147">
        <f t="shared" si="38"/>
        <v>11.106382978723405</v>
      </c>
      <c r="K298" s="146">
        <v>319</v>
      </c>
      <c r="L298" s="147">
        <f t="shared" si="39"/>
        <v>-0.43936731107205629</v>
      </c>
      <c r="M298" s="147">
        <f t="shared" si="40"/>
        <v>-0.26666666666666672</v>
      </c>
    </row>
    <row r="299" spans="2:14" x14ac:dyDescent="0.25">
      <c r="B299" s="145" t="s">
        <v>153</v>
      </c>
      <c r="C299" s="146">
        <v>275</v>
      </c>
      <c r="D299" s="147">
        <v>0.27906976744186052</v>
      </c>
      <c r="E299" s="146">
        <v>0</v>
      </c>
      <c r="F299" s="147">
        <f t="shared" si="38"/>
        <v>-1</v>
      </c>
      <c r="G299" s="146">
        <v>41</v>
      </c>
      <c r="H299" s="147" t="str">
        <f t="shared" si="38"/>
        <v>-</v>
      </c>
      <c r="I299" s="146">
        <v>320</v>
      </c>
      <c r="J299" s="147">
        <f t="shared" si="38"/>
        <v>6.8048780487804876</v>
      </c>
      <c r="K299" s="146">
        <v>291</v>
      </c>
      <c r="L299" s="147">
        <f t="shared" si="39"/>
        <v>-9.0624999999999956E-2</v>
      </c>
      <c r="M299" s="147">
        <f t="shared" si="40"/>
        <v>5.8181818181818112E-2</v>
      </c>
    </row>
    <row r="300" spans="2:14" x14ac:dyDescent="0.25">
      <c r="B300" s="145" t="s">
        <v>155</v>
      </c>
      <c r="C300" s="146">
        <v>295</v>
      </c>
      <c r="D300" s="147">
        <v>8.0586080586080522E-2</v>
      </c>
      <c r="E300" s="146">
        <v>1</v>
      </c>
      <c r="F300" s="147">
        <f t="shared" si="38"/>
        <v>-0.99661016949152548</v>
      </c>
      <c r="G300" s="146">
        <v>55</v>
      </c>
      <c r="H300" s="147">
        <f t="shared" si="38"/>
        <v>54</v>
      </c>
      <c r="I300" s="146">
        <v>263</v>
      </c>
      <c r="J300" s="147">
        <f t="shared" si="38"/>
        <v>3.7818181818181822</v>
      </c>
      <c r="K300" s="146">
        <v>255</v>
      </c>
      <c r="L300" s="147">
        <f t="shared" si="39"/>
        <v>-3.041825095057038E-2</v>
      </c>
      <c r="M300" s="147">
        <f t="shared" si="40"/>
        <v>-0.13559322033898302</v>
      </c>
    </row>
    <row r="301" spans="2:14" x14ac:dyDescent="0.25">
      <c r="B301" s="145" t="s">
        <v>157</v>
      </c>
      <c r="C301" s="146">
        <v>468</v>
      </c>
      <c r="D301" s="147">
        <v>-0.19725557461406518</v>
      </c>
      <c r="E301" s="146">
        <v>65</v>
      </c>
      <c r="F301" s="147">
        <f t="shared" si="38"/>
        <v>-0.86111111111111116</v>
      </c>
      <c r="G301" s="146">
        <v>148</v>
      </c>
      <c r="H301" s="147">
        <f t="shared" si="38"/>
        <v>1.2769230769230768</v>
      </c>
      <c r="I301" s="146">
        <v>499</v>
      </c>
      <c r="J301" s="147">
        <f t="shared" si="38"/>
        <v>2.3716216216216215</v>
      </c>
      <c r="K301" s="146">
        <v>401</v>
      </c>
      <c r="L301" s="147">
        <f t="shared" si="39"/>
        <v>-0.19639278557114226</v>
      </c>
      <c r="M301" s="147">
        <f t="shared" si="40"/>
        <v>-0.14316239316239321</v>
      </c>
    </row>
    <row r="302" spans="2:14" x14ac:dyDescent="0.25">
      <c r="B302" s="145" t="s">
        <v>159</v>
      </c>
      <c r="C302" s="146">
        <v>353</v>
      </c>
      <c r="D302" s="147">
        <v>2.6162790697674465E-2</v>
      </c>
      <c r="E302" s="146">
        <v>70</v>
      </c>
      <c r="F302" s="147">
        <f t="shared" si="38"/>
        <v>-0.80169971671388107</v>
      </c>
      <c r="G302" s="146">
        <v>201</v>
      </c>
      <c r="H302" s="147">
        <f t="shared" si="38"/>
        <v>1.8714285714285714</v>
      </c>
      <c r="I302" s="146">
        <v>388</v>
      </c>
      <c r="J302" s="147">
        <f t="shared" si="38"/>
        <v>0.93034825870646776</v>
      </c>
      <c r="K302" s="146">
        <v>259</v>
      </c>
      <c r="L302" s="147">
        <f t="shared" si="39"/>
        <v>-0.33247422680412375</v>
      </c>
      <c r="M302" s="147">
        <f t="shared" si="40"/>
        <v>-0.26628895184135981</v>
      </c>
    </row>
    <row r="303" spans="2:14" x14ac:dyDescent="0.25">
      <c r="B303" s="145" t="s">
        <v>161</v>
      </c>
      <c r="C303" s="146">
        <v>325</v>
      </c>
      <c r="D303" s="147">
        <v>-0.14698162729658792</v>
      </c>
      <c r="E303" s="146">
        <v>35</v>
      </c>
      <c r="F303" s="147">
        <f t="shared" si="38"/>
        <v>-0.89230769230769225</v>
      </c>
      <c r="G303" s="146">
        <v>193</v>
      </c>
      <c r="H303" s="147">
        <f t="shared" si="38"/>
        <v>4.5142857142857142</v>
      </c>
      <c r="I303" s="146">
        <v>352</v>
      </c>
      <c r="J303" s="147">
        <f t="shared" si="38"/>
        <v>0.82383419689119175</v>
      </c>
      <c r="K303" s="146">
        <v>231</v>
      </c>
      <c r="L303" s="147">
        <f t="shared" si="39"/>
        <v>-0.34375</v>
      </c>
      <c r="M303" s="147">
        <f t="shared" si="40"/>
        <v>-0.28923076923076918</v>
      </c>
    </row>
    <row r="304" spans="2:14" x14ac:dyDescent="0.25">
      <c r="B304" s="145" t="s">
        <v>163</v>
      </c>
      <c r="C304" s="146">
        <v>462</v>
      </c>
      <c r="D304" s="147">
        <v>-8.5148514851485113E-2</v>
      </c>
      <c r="E304" s="146">
        <v>41</v>
      </c>
      <c r="F304" s="147">
        <f t="shared" si="38"/>
        <v>-0.91125541125541121</v>
      </c>
      <c r="G304" s="146">
        <v>394</v>
      </c>
      <c r="H304" s="147">
        <f t="shared" si="38"/>
        <v>8.6097560975609753</v>
      </c>
      <c r="I304" s="146">
        <v>548</v>
      </c>
      <c r="J304" s="147">
        <f t="shared" si="38"/>
        <v>0.3908629441624365</v>
      </c>
      <c r="K304" s="146">
        <v>574</v>
      </c>
      <c r="L304" s="147">
        <f>IFERROR(K304/I304-1,"-")</f>
        <v>4.7445255474452663E-2</v>
      </c>
      <c r="M304" s="147">
        <f t="shared" si="40"/>
        <v>0.24242424242424243</v>
      </c>
    </row>
    <row r="305" spans="2:14" x14ac:dyDescent="0.25">
      <c r="B305" s="145" t="s">
        <v>165</v>
      </c>
      <c r="C305" s="146">
        <v>612</v>
      </c>
      <c r="D305" s="147">
        <v>-0.36316337148803335</v>
      </c>
      <c r="E305" s="146">
        <v>54</v>
      </c>
      <c r="F305" s="147">
        <f t="shared" si="38"/>
        <v>-0.91176470588235292</v>
      </c>
      <c r="G305" s="146">
        <v>514</v>
      </c>
      <c r="H305" s="147">
        <f t="shared" si="38"/>
        <v>8.518518518518519</v>
      </c>
      <c r="I305" s="146">
        <v>665</v>
      </c>
      <c r="J305" s="147">
        <f t="shared" si="38"/>
        <v>0.29377431906614793</v>
      </c>
      <c r="K305" s="146">
        <v>722</v>
      </c>
      <c r="L305" s="147">
        <f>IFERROR(K305/I305-1,"-")</f>
        <v>8.5714285714285632E-2</v>
      </c>
      <c r="M305" s="147">
        <f t="shared" si="40"/>
        <v>0.1797385620915033</v>
      </c>
    </row>
    <row r="306" spans="2:14" x14ac:dyDescent="0.25">
      <c r="B306" s="145" t="s">
        <v>167</v>
      </c>
      <c r="C306" s="146">
        <v>396</v>
      </c>
      <c r="D306" s="147">
        <v>-0.3529411764705882</v>
      </c>
      <c r="E306" s="146">
        <v>85</v>
      </c>
      <c r="F306" s="147">
        <f t="shared" si="38"/>
        <v>-0.78535353535353536</v>
      </c>
      <c r="G306" s="146">
        <v>359</v>
      </c>
      <c r="H306" s="147">
        <f t="shared" si="38"/>
        <v>3.223529411764706</v>
      </c>
      <c r="I306" s="146">
        <v>520</v>
      </c>
      <c r="J306" s="147">
        <f t="shared" si="38"/>
        <v>0.44846796657381605</v>
      </c>
      <c r="K306" s="146"/>
      <c r="L306" s="147"/>
      <c r="M306" s="147"/>
    </row>
    <row r="307" spans="2:14" ht="15.75" x14ac:dyDescent="0.25">
      <c r="B307" s="148" t="s">
        <v>127</v>
      </c>
      <c r="C307" s="149">
        <v>5517</v>
      </c>
      <c r="D307" s="150">
        <v>-9.3046194312017105E-2</v>
      </c>
      <c r="E307" s="149">
        <v>1489</v>
      </c>
      <c r="F307" s="150">
        <f t="shared" si="38"/>
        <v>-0.7301069421787203</v>
      </c>
      <c r="G307" s="149">
        <v>2091</v>
      </c>
      <c r="H307" s="150">
        <f t="shared" si="38"/>
        <v>0.40429818670248485</v>
      </c>
      <c r="I307" s="149">
        <v>5617</v>
      </c>
      <c r="J307" s="150">
        <f t="shared" si="38"/>
        <v>1.6862745098039214</v>
      </c>
      <c r="K307" s="149">
        <v>5067</v>
      </c>
      <c r="L307" s="150">
        <v>-5.8858151854032092E-3</v>
      </c>
      <c r="M307" s="150">
        <v>-1.0544815465729385E-2</v>
      </c>
    </row>
    <row r="308" spans="2:14" ht="6" customHeight="1" x14ac:dyDescent="0.25"/>
    <row r="309" spans="2:14" x14ac:dyDescent="0.25">
      <c r="B309" s="49" t="s">
        <v>362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3"/>
      <c r="E310" s="123"/>
      <c r="G310" s="123"/>
      <c r="I310" s="123"/>
      <c r="K310" s="123"/>
    </row>
    <row r="313" spans="2:14" ht="48.75" customHeight="1" thickBot="1" x14ac:dyDescent="0.3">
      <c r="B313" s="315" t="s">
        <v>376</v>
      </c>
      <c r="C313" s="315"/>
      <c r="D313" s="315"/>
      <c r="E313" s="315"/>
      <c r="F313" s="315"/>
      <c r="G313" s="315"/>
      <c r="H313" s="315"/>
      <c r="I313" s="315"/>
      <c r="J313" s="315"/>
      <c r="K313" s="315"/>
      <c r="L313" s="315"/>
      <c r="M313" s="315"/>
      <c r="N313" s="1" t="s">
        <v>219</v>
      </c>
    </row>
    <row r="314" spans="2:14" ht="10.5" customHeight="1" thickBot="1" x14ac:dyDescent="0.3">
      <c r="B314" s="137"/>
      <c r="C314" s="138"/>
      <c r="D314" s="137"/>
      <c r="E314" s="137"/>
      <c r="F314" s="137"/>
      <c r="G314" s="137"/>
      <c r="H314" s="137"/>
      <c r="I314" s="137"/>
      <c r="J314" s="137"/>
      <c r="K314" s="4"/>
      <c r="L314" s="4"/>
      <c r="N314" s="1" t="s">
        <v>220</v>
      </c>
    </row>
    <row r="315" spans="2:14" ht="22.5" thickTop="1" thickBot="1" x14ac:dyDescent="0.3">
      <c r="B315" s="153" t="str">
        <f>C315</f>
        <v>Canadá</v>
      </c>
      <c r="C315" s="327" t="s">
        <v>223</v>
      </c>
      <c r="D315" s="328"/>
      <c r="E315" s="328"/>
      <c r="F315" s="328"/>
      <c r="G315" s="328"/>
      <c r="H315" s="328"/>
      <c r="I315" s="328"/>
      <c r="J315" s="328"/>
      <c r="K315" s="328"/>
      <c r="L315" s="328"/>
      <c r="M315" s="329"/>
    </row>
    <row r="316" spans="2:14" ht="22.5" thickTop="1" thickBot="1" x14ac:dyDescent="0.3">
      <c r="B316" s="13"/>
      <c r="C316" s="334">
        <f>2019</f>
        <v>2019</v>
      </c>
      <c r="D316" s="333"/>
      <c r="E316" s="330">
        <v>2020</v>
      </c>
      <c r="F316" s="333"/>
      <c r="G316" s="330">
        <v>2021</v>
      </c>
      <c r="H316" s="333"/>
      <c r="I316" s="330">
        <v>2022</v>
      </c>
      <c r="J316" s="333"/>
      <c r="K316" s="330">
        <v>2023</v>
      </c>
      <c r="L316" s="331"/>
      <c r="M316" s="332"/>
    </row>
    <row r="317" spans="2:14" ht="16.5" thickTop="1" thickBot="1" x14ac:dyDescent="0.3">
      <c r="B317" s="16"/>
      <c r="C317" s="141" t="s">
        <v>141</v>
      </c>
      <c r="D317" s="142" t="str">
        <f>CONCATENATE("var ",RIGHT(2019,2),"/",RIGHT(2018,2))</f>
        <v>var 19/18</v>
      </c>
      <c r="E317" s="143" t="s">
        <v>141</v>
      </c>
      <c r="F317" s="142" t="str">
        <f>CONCATENATE("var ",RIGHT(E316,2),"/",RIGHT(E316-1,2))</f>
        <v>var 20/19</v>
      </c>
      <c r="G317" s="143" t="s">
        <v>141</v>
      </c>
      <c r="H317" s="142" t="str">
        <f>CONCATENATE("var ",RIGHT(G316,2),"/",RIGHT(G316-1,2))</f>
        <v>var 21/20</v>
      </c>
      <c r="I317" s="143" t="s">
        <v>141</v>
      </c>
      <c r="J317" s="142" t="str">
        <f>CONCATENATE("var ",RIGHT(I316,2),"/",RIGHT(I316-1,2))</f>
        <v>var 22/21</v>
      </c>
      <c r="K317" s="143" t="s">
        <v>141</v>
      </c>
      <c r="L317" s="142" t="str">
        <f>CONCATENATE("var ",RIGHT(K316,2),"/",RIGHT(K316-1,2))</f>
        <v>var 23/22</v>
      </c>
      <c r="M317" s="142" t="str">
        <f>CONCATENATE("var ",RIGHT(K316,2),"/",RIGHT(2019,2))</f>
        <v>var 23/19</v>
      </c>
    </row>
    <row r="318" spans="2:14" x14ac:dyDescent="0.25">
      <c r="B318" s="145" t="s">
        <v>145</v>
      </c>
      <c r="C318" s="146">
        <v>79</v>
      </c>
      <c r="D318" s="147">
        <v>-0.57297297297297289</v>
      </c>
      <c r="E318" s="146">
        <v>202</v>
      </c>
      <c r="F318" s="147">
        <f t="shared" ref="F318:J330" si="41">IFERROR(E318/C318-1,"-")</f>
        <v>1.5569620253164556</v>
      </c>
      <c r="G318" s="146">
        <v>8</v>
      </c>
      <c r="H318" s="147">
        <f t="shared" si="41"/>
        <v>-0.96039603960396036</v>
      </c>
      <c r="I318" s="146">
        <v>64</v>
      </c>
      <c r="J318" s="147">
        <f t="shared" si="41"/>
        <v>7</v>
      </c>
      <c r="K318" s="146">
        <v>158</v>
      </c>
      <c r="L318" s="147">
        <f t="shared" ref="L318:L326" si="42">IFERROR(K318/I318-1,"-")</f>
        <v>1.46875</v>
      </c>
      <c r="M318" s="147">
        <f>K318/C318-1</f>
        <v>1</v>
      </c>
    </row>
    <row r="319" spans="2:14" x14ac:dyDescent="0.25">
      <c r="B319" s="145" t="s">
        <v>147</v>
      </c>
      <c r="C319" s="146">
        <v>110</v>
      </c>
      <c r="D319" s="147">
        <v>-0.33333333333333337</v>
      </c>
      <c r="E319" s="146">
        <v>127</v>
      </c>
      <c r="F319" s="147">
        <f t="shared" si="41"/>
        <v>0.15454545454545454</v>
      </c>
      <c r="G319" s="146">
        <v>2</v>
      </c>
      <c r="H319" s="147">
        <f t="shared" si="41"/>
        <v>-0.98425196850393704</v>
      </c>
      <c r="I319" s="146">
        <v>80</v>
      </c>
      <c r="J319" s="147">
        <f t="shared" si="41"/>
        <v>39</v>
      </c>
      <c r="K319" s="146">
        <v>157</v>
      </c>
      <c r="L319" s="147">
        <f t="shared" si="42"/>
        <v>0.96249999999999991</v>
      </c>
      <c r="M319" s="147">
        <f>IFERROR(K319/C319-1,"-")</f>
        <v>0.42727272727272725</v>
      </c>
    </row>
    <row r="320" spans="2:14" x14ac:dyDescent="0.25">
      <c r="B320" s="145" t="s">
        <v>149</v>
      </c>
      <c r="C320" s="146">
        <v>110</v>
      </c>
      <c r="D320" s="147">
        <v>-0.23611111111111116</v>
      </c>
      <c r="E320" s="146">
        <v>120</v>
      </c>
      <c r="F320" s="147">
        <f t="shared" si="41"/>
        <v>9.0909090909090828E-2</v>
      </c>
      <c r="G320" s="146">
        <v>8</v>
      </c>
      <c r="H320" s="147">
        <f t="shared" si="41"/>
        <v>-0.93333333333333335</v>
      </c>
      <c r="I320" s="146">
        <v>108</v>
      </c>
      <c r="J320" s="147">
        <f t="shared" si="41"/>
        <v>12.5</v>
      </c>
      <c r="K320" s="146">
        <v>204</v>
      </c>
      <c r="L320" s="147">
        <f t="shared" si="42"/>
        <v>0.88888888888888884</v>
      </c>
      <c r="M320" s="147">
        <f t="shared" ref="M320:M328" si="43">IFERROR(K320/C320-1,"-")</f>
        <v>0.8545454545454545</v>
      </c>
    </row>
    <row r="321" spans="2:13" x14ac:dyDescent="0.25">
      <c r="B321" s="145" t="s">
        <v>151</v>
      </c>
      <c r="C321" s="146">
        <v>113</v>
      </c>
      <c r="D321" s="147">
        <v>-0.10317460317460314</v>
      </c>
      <c r="E321" s="146">
        <v>0</v>
      </c>
      <c r="F321" s="147">
        <f t="shared" si="41"/>
        <v>-1</v>
      </c>
      <c r="G321" s="146">
        <v>7</v>
      </c>
      <c r="H321" s="147" t="str">
        <f t="shared" si="41"/>
        <v>-</v>
      </c>
      <c r="I321" s="146">
        <v>105</v>
      </c>
      <c r="J321" s="147">
        <f t="shared" si="41"/>
        <v>14</v>
      </c>
      <c r="K321" s="146">
        <v>124</v>
      </c>
      <c r="L321" s="147">
        <f t="shared" si="42"/>
        <v>0.18095238095238098</v>
      </c>
      <c r="M321" s="147">
        <f t="shared" si="43"/>
        <v>9.7345132743362761E-2</v>
      </c>
    </row>
    <row r="322" spans="2:13" x14ac:dyDescent="0.25">
      <c r="B322" s="145" t="s">
        <v>153</v>
      </c>
      <c r="C322" s="146">
        <v>135</v>
      </c>
      <c r="D322" s="147">
        <v>0.6875</v>
      </c>
      <c r="E322" s="146">
        <v>0</v>
      </c>
      <c r="F322" s="147">
        <f t="shared" si="41"/>
        <v>-1</v>
      </c>
      <c r="G322" s="146">
        <v>3</v>
      </c>
      <c r="H322" s="147" t="str">
        <f t="shared" si="41"/>
        <v>-</v>
      </c>
      <c r="I322" s="146">
        <v>67</v>
      </c>
      <c r="J322" s="147">
        <f t="shared" si="41"/>
        <v>21.333333333333332</v>
      </c>
      <c r="K322" s="146">
        <v>99</v>
      </c>
      <c r="L322" s="147">
        <f t="shared" si="42"/>
        <v>0.47761194029850751</v>
      </c>
      <c r="M322" s="147">
        <f t="shared" si="43"/>
        <v>-0.26666666666666672</v>
      </c>
    </row>
    <row r="323" spans="2:13" x14ac:dyDescent="0.25">
      <c r="B323" s="145" t="s">
        <v>155</v>
      </c>
      <c r="C323" s="146">
        <v>109</v>
      </c>
      <c r="D323" s="147">
        <v>0.9464285714285714</v>
      </c>
      <c r="E323" s="146">
        <v>0</v>
      </c>
      <c r="F323" s="147">
        <f t="shared" si="41"/>
        <v>-1</v>
      </c>
      <c r="G323" s="146">
        <v>5</v>
      </c>
      <c r="H323" s="147" t="str">
        <f t="shared" si="41"/>
        <v>-</v>
      </c>
      <c r="I323" s="146">
        <v>53</v>
      </c>
      <c r="J323" s="147">
        <f t="shared" si="41"/>
        <v>9.6</v>
      </c>
      <c r="K323" s="146">
        <v>81</v>
      </c>
      <c r="L323" s="147">
        <f t="shared" si="42"/>
        <v>0.52830188679245293</v>
      </c>
      <c r="M323" s="147">
        <f t="shared" si="43"/>
        <v>-0.25688073394495414</v>
      </c>
    </row>
    <row r="324" spans="2:13" x14ac:dyDescent="0.25">
      <c r="B324" s="145" t="s">
        <v>157</v>
      </c>
      <c r="C324" s="146">
        <v>94</v>
      </c>
      <c r="D324" s="147">
        <v>0.77358490566037741</v>
      </c>
      <c r="E324" s="146">
        <v>5</v>
      </c>
      <c r="F324" s="147">
        <f t="shared" si="41"/>
        <v>-0.94680851063829785</v>
      </c>
      <c r="G324" s="146">
        <v>14</v>
      </c>
      <c r="H324" s="147">
        <f t="shared" si="41"/>
        <v>1.7999999999999998</v>
      </c>
      <c r="I324" s="146">
        <v>95</v>
      </c>
      <c r="J324" s="147">
        <f t="shared" si="41"/>
        <v>5.7857142857142856</v>
      </c>
      <c r="K324" s="146">
        <v>65</v>
      </c>
      <c r="L324" s="147">
        <f t="shared" si="42"/>
        <v>-0.31578947368421051</v>
      </c>
      <c r="M324" s="147">
        <f t="shared" si="43"/>
        <v>-0.30851063829787229</v>
      </c>
    </row>
    <row r="325" spans="2:13" x14ac:dyDescent="0.25">
      <c r="B325" s="145" t="s">
        <v>159</v>
      </c>
      <c r="C325" s="146">
        <v>210</v>
      </c>
      <c r="D325" s="147">
        <v>2.1343283582089554</v>
      </c>
      <c r="E325" s="146">
        <v>18</v>
      </c>
      <c r="F325" s="147">
        <f t="shared" si="41"/>
        <v>-0.91428571428571426</v>
      </c>
      <c r="G325" s="146">
        <v>13</v>
      </c>
      <c r="H325" s="147">
        <f t="shared" si="41"/>
        <v>-0.27777777777777779</v>
      </c>
      <c r="I325" s="146">
        <v>51</v>
      </c>
      <c r="J325" s="147">
        <f t="shared" si="41"/>
        <v>2.9230769230769229</v>
      </c>
      <c r="K325" s="146">
        <v>88</v>
      </c>
      <c r="L325" s="147">
        <f t="shared" si="42"/>
        <v>0.72549019607843146</v>
      </c>
      <c r="M325" s="147">
        <f t="shared" si="43"/>
        <v>-0.58095238095238089</v>
      </c>
    </row>
    <row r="326" spans="2:13" x14ac:dyDescent="0.25">
      <c r="B326" s="145" t="s">
        <v>161</v>
      </c>
      <c r="C326" s="146">
        <v>101</v>
      </c>
      <c r="D326" s="147">
        <v>0.68333333333333335</v>
      </c>
      <c r="E326" s="146">
        <v>8</v>
      </c>
      <c r="F326" s="147">
        <f t="shared" si="41"/>
        <v>-0.92079207920792083</v>
      </c>
      <c r="G326" s="146">
        <v>28</v>
      </c>
      <c r="H326" s="147">
        <f t="shared" si="41"/>
        <v>2.5</v>
      </c>
      <c r="I326" s="146">
        <v>129</v>
      </c>
      <c r="J326" s="147">
        <f t="shared" si="41"/>
        <v>3.6071428571428568</v>
      </c>
      <c r="K326" s="146">
        <v>91</v>
      </c>
      <c r="L326" s="147">
        <f t="shared" si="42"/>
        <v>-0.29457364341085268</v>
      </c>
      <c r="M326" s="147">
        <f t="shared" si="43"/>
        <v>-9.9009900990098987E-2</v>
      </c>
    </row>
    <row r="327" spans="2:13" x14ac:dyDescent="0.25">
      <c r="B327" s="145" t="s">
        <v>163</v>
      </c>
      <c r="C327" s="146">
        <v>134</v>
      </c>
      <c r="D327" s="147">
        <v>0.71794871794871784</v>
      </c>
      <c r="E327" s="146">
        <v>25</v>
      </c>
      <c r="F327" s="147">
        <f t="shared" si="41"/>
        <v>-0.81343283582089554</v>
      </c>
      <c r="G327" s="146">
        <v>37</v>
      </c>
      <c r="H327" s="147">
        <f t="shared" si="41"/>
        <v>0.48</v>
      </c>
      <c r="I327" s="146">
        <v>135</v>
      </c>
      <c r="J327" s="147">
        <f t="shared" si="41"/>
        <v>2.6486486486486487</v>
      </c>
      <c r="K327" s="146">
        <v>107</v>
      </c>
      <c r="L327" s="147">
        <f>IFERROR(K327/I327-1,"-")</f>
        <v>-0.20740740740740737</v>
      </c>
      <c r="M327" s="147">
        <f t="shared" si="43"/>
        <v>-0.20149253731343286</v>
      </c>
    </row>
    <row r="328" spans="2:13" x14ac:dyDescent="0.25">
      <c r="B328" s="145" t="s">
        <v>165</v>
      </c>
      <c r="C328" s="146">
        <v>89</v>
      </c>
      <c r="D328" s="147">
        <v>-0.13592233009708743</v>
      </c>
      <c r="E328" s="146">
        <v>18</v>
      </c>
      <c r="F328" s="147">
        <f t="shared" si="41"/>
        <v>-0.797752808988764</v>
      </c>
      <c r="G328" s="146">
        <v>63</v>
      </c>
      <c r="H328" s="147">
        <f t="shared" si="41"/>
        <v>2.5</v>
      </c>
      <c r="I328" s="146">
        <v>106</v>
      </c>
      <c r="J328" s="147">
        <f t="shared" si="41"/>
        <v>0.68253968253968256</v>
      </c>
      <c r="K328" s="146">
        <v>123</v>
      </c>
      <c r="L328" s="147">
        <f>IFERROR(K328/I328-1,"-")</f>
        <v>0.16037735849056611</v>
      </c>
      <c r="M328" s="147">
        <f t="shared" si="43"/>
        <v>0.3820224719101124</v>
      </c>
    </row>
    <row r="329" spans="2:13" x14ac:dyDescent="0.25">
      <c r="B329" s="145" t="s">
        <v>167</v>
      </c>
      <c r="C329" s="146">
        <v>107</v>
      </c>
      <c r="D329" s="147">
        <v>9.4339622641510523E-3</v>
      </c>
      <c r="E329" s="146">
        <v>28</v>
      </c>
      <c r="F329" s="147">
        <f t="shared" si="41"/>
        <v>-0.73831775700934577</v>
      </c>
      <c r="G329" s="146">
        <v>77</v>
      </c>
      <c r="H329" s="147">
        <f t="shared" si="41"/>
        <v>1.75</v>
      </c>
      <c r="I329" s="146">
        <v>157</v>
      </c>
      <c r="J329" s="147">
        <f t="shared" si="41"/>
        <v>1.0389610389610389</v>
      </c>
      <c r="K329" s="146"/>
      <c r="L329" s="147"/>
      <c r="M329" s="147"/>
    </row>
    <row r="330" spans="2:13" ht="15.75" x14ac:dyDescent="0.25">
      <c r="B330" s="148" t="s">
        <v>127</v>
      </c>
      <c r="C330" s="149">
        <v>1391</v>
      </c>
      <c r="D330" s="150">
        <v>0.13736713000817669</v>
      </c>
      <c r="E330" s="149">
        <v>551</v>
      </c>
      <c r="F330" s="150">
        <f t="shared" si="41"/>
        <v>-0.60388209920920199</v>
      </c>
      <c r="G330" s="149">
        <v>265</v>
      </c>
      <c r="H330" s="150">
        <f t="shared" si="41"/>
        <v>-0.51905626134301275</v>
      </c>
      <c r="I330" s="149">
        <v>1150</v>
      </c>
      <c r="J330" s="150">
        <f t="shared" si="41"/>
        <v>3.3396226415094343</v>
      </c>
      <c r="K330" s="149">
        <v>1297</v>
      </c>
      <c r="L330" s="150">
        <v>0.30614300100704939</v>
      </c>
      <c r="M330" s="150">
        <v>1.0124610591900396E-2</v>
      </c>
    </row>
    <row r="331" spans="2:13" ht="6" customHeight="1" x14ac:dyDescent="0.25"/>
    <row r="332" spans="2:13" x14ac:dyDescent="0.25">
      <c r="B332" s="49" t="s">
        <v>362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3"/>
      <c r="E333" s="123"/>
      <c r="G333" s="123"/>
      <c r="I333" s="123"/>
      <c r="K333" s="123"/>
    </row>
    <row r="339" spans="2:14" ht="48.75" customHeight="1" thickBot="1" x14ac:dyDescent="0.3">
      <c r="B339" s="315" t="s">
        <v>377</v>
      </c>
      <c r="C339" s="315"/>
      <c r="D339" s="315"/>
      <c r="E339" s="315"/>
      <c r="F339" s="315"/>
      <c r="G339" s="315"/>
      <c r="H339" s="315"/>
      <c r="I339" s="315"/>
      <c r="J339" s="315"/>
      <c r="K339" s="315"/>
      <c r="L339" s="315"/>
      <c r="M339" s="315"/>
      <c r="N339" s="1" t="s">
        <v>219</v>
      </c>
    </row>
    <row r="340" spans="2:14" ht="10.5" customHeight="1" thickBot="1" x14ac:dyDescent="0.3">
      <c r="B340" s="137"/>
      <c r="C340" s="138"/>
      <c r="D340" s="137"/>
      <c r="E340" s="137"/>
      <c r="F340" s="137"/>
      <c r="G340" s="137"/>
      <c r="H340" s="137"/>
      <c r="I340" s="137"/>
      <c r="J340" s="137"/>
      <c r="K340" s="4"/>
      <c r="L340" s="4"/>
      <c r="N340" s="1" t="s">
        <v>220</v>
      </c>
    </row>
    <row r="341" spans="2:14" ht="22.5" thickTop="1" thickBot="1" x14ac:dyDescent="0.3">
      <c r="B341" s="153" t="str">
        <f>C341</f>
        <v>Dinamarca</v>
      </c>
      <c r="C341" s="327" t="s">
        <v>225</v>
      </c>
      <c r="D341" s="328"/>
      <c r="E341" s="328"/>
      <c r="F341" s="328"/>
      <c r="G341" s="328"/>
      <c r="H341" s="328"/>
      <c r="I341" s="328"/>
      <c r="J341" s="328"/>
      <c r="K341" s="328"/>
      <c r="L341" s="328"/>
      <c r="M341" s="329"/>
    </row>
    <row r="342" spans="2:14" ht="22.5" thickTop="1" thickBot="1" x14ac:dyDescent="0.3">
      <c r="B342" s="13"/>
      <c r="C342" s="334">
        <f>2019</f>
        <v>2019</v>
      </c>
      <c r="D342" s="333"/>
      <c r="E342" s="330">
        <v>2020</v>
      </c>
      <c r="F342" s="333"/>
      <c r="G342" s="330">
        <v>2021</v>
      </c>
      <c r="H342" s="333"/>
      <c r="I342" s="330">
        <v>2022</v>
      </c>
      <c r="J342" s="333"/>
      <c r="K342" s="330">
        <v>2023</v>
      </c>
      <c r="L342" s="331"/>
      <c r="M342" s="332"/>
    </row>
    <row r="343" spans="2:14" ht="16.5" thickTop="1" thickBot="1" x14ac:dyDescent="0.3">
      <c r="B343" s="16"/>
      <c r="C343" s="141" t="s">
        <v>141</v>
      </c>
      <c r="D343" s="142" t="str">
        <f>CONCATENATE("var ",RIGHT(2019,2),"/",RIGHT(2018,2))</f>
        <v>var 19/18</v>
      </c>
      <c r="E343" s="143" t="s">
        <v>141</v>
      </c>
      <c r="F343" s="142" t="str">
        <f>CONCATENATE("var ",RIGHT(E342,2),"/",RIGHT(E342-1,2))</f>
        <v>var 20/19</v>
      </c>
      <c r="G343" s="143" t="s">
        <v>141</v>
      </c>
      <c r="H343" s="142" t="str">
        <f>CONCATENATE("var ",RIGHT(G342,2),"/",RIGHT(G342-1,2))</f>
        <v>var 21/20</v>
      </c>
      <c r="I343" s="143" t="s">
        <v>141</v>
      </c>
      <c r="J343" s="142" t="str">
        <f>CONCATENATE("var ",RIGHT(I342,2),"/",RIGHT(I342-1,2))</f>
        <v>var 22/21</v>
      </c>
      <c r="K343" s="143" t="s">
        <v>141</v>
      </c>
      <c r="L343" s="142" t="str">
        <f>CONCATENATE("var ",RIGHT(K342,2),"/",RIGHT(K342-1,2))</f>
        <v>var 23/22</v>
      </c>
      <c r="M343" s="142" t="str">
        <f>CONCATENATE("var ",RIGHT(K342,2),"/",RIGHT(2019,2))</f>
        <v>var 23/19</v>
      </c>
    </row>
    <row r="344" spans="2:14" x14ac:dyDescent="0.25">
      <c r="B344" s="145" t="s">
        <v>145</v>
      </c>
      <c r="C344" s="146">
        <v>3254</v>
      </c>
      <c r="D344" s="147">
        <v>-0.14839047369798486</v>
      </c>
      <c r="E344" s="146">
        <v>3713</v>
      </c>
      <c r="F344" s="147">
        <f t="shared" ref="F344:J356" si="44">IFERROR(E344/C344-1,"-")</f>
        <v>0.14105716041794714</v>
      </c>
      <c r="G344" s="146">
        <v>26</v>
      </c>
      <c r="H344" s="147">
        <f t="shared" si="44"/>
        <v>-0.99299757608402905</v>
      </c>
      <c r="I344" s="146">
        <v>3318</v>
      </c>
      <c r="J344" s="147">
        <f t="shared" si="44"/>
        <v>126.61538461538461</v>
      </c>
      <c r="K344" s="146">
        <v>3099</v>
      </c>
      <c r="L344" s="147">
        <f t="shared" ref="L344:L352" si="45">IFERROR(K344/I344-1,"-")</f>
        <v>-6.6003616636527984E-2</v>
      </c>
      <c r="M344" s="147">
        <f>K344/C344-1</f>
        <v>-4.7633681622618274E-2</v>
      </c>
    </row>
    <row r="345" spans="2:14" x14ac:dyDescent="0.25">
      <c r="B345" s="145" t="s">
        <v>147</v>
      </c>
      <c r="C345" s="146">
        <v>3864</v>
      </c>
      <c r="D345" s="147">
        <v>-7.048352177050754E-2</v>
      </c>
      <c r="E345" s="146">
        <v>3640</v>
      </c>
      <c r="F345" s="147">
        <f t="shared" si="44"/>
        <v>-5.7971014492753659E-2</v>
      </c>
      <c r="G345" s="146">
        <v>18</v>
      </c>
      <c r="H345" s="147">
        <f t="shared" si="44"/>
        <v>-0.99505494505494507</v>
      </c>
      <c r="I345" s="146">
        <v>3665</v>
      </c>
      <c r="J345" s="147">
        <f t="shared" si="44"/>
        <v>202.61111111111111</v>
      </c>
      <c r="K345" s="146">
        <v>3496</v>
      </c>
      <c r="L345" s="147">
        <f t="shared" si="45"/>
        <v>-4.6111869031377872E-2</v>
      </c>
      <c r="M345" s="147">
        <f>IFERROR(K345/C345-1,"-")</f>
        <v>-9.5238095238095233E-2</v>
      </c>
    </row>
    <row r="346" spans="2:14" x14ac:dyDescent="0.25">
      <c r="B346" s="145" t="s">
        <v>149</v>
      </c>
      <c r="C346" s="146">
        <v>4326</v>
      </c>
      <c r="D346" s="147">
        <v>-0.12623712381337104</v>
      </c>
      <c r="E346" s="146">
        <v>1099</v>
      </c>
      <c r="F346" s="147">
        <f t="shared" si="44"/>
        <v>-0.74595469255663427</v>
      </c>
      <c r="G346" s="146">
        <v>43</v>
      </c>
      <c r="H346" s="147">
        <f t="shared" si="44"/>
        <v>-0.96087352138307547</v>
      </c>
      <c r="I346" s="146">
        <v>3195</v>
      </c>
      <c r="J346" s="147">
        <f t="shared" si="44"/>
        <v>73.302325581395351</v>
      </c>
      <c r="K346" s="146">
        <v>3564</v>
      </c>
      <c r="L346" s="147">
        <f t="shared" si="45"/>
        <v>0.11549295774647894</v>
      </c>
      <c r="M346" s="147">
        <f t="shared" ref="M346:M354" si="46">IFERROR(K346/C346-1,"-")</f>
        <v>-0.17614424410540919</v>
      </c>
    </row>
    <row r="347" spans="2:14" x14ac:dyDescent="0.25">
      <c r="B347" s="145" t="s">
        <v>151</v>
      </c>
      <c r="C347" s="146">
        <v>2774</v>
      </c>
      <c r="D347" s="147">
        <v>0.52753303964757703</v>
      </c>
      <c r="E347" s="146">
        <v>0</v>
      </c>
      <c r="F347" s="147">
        <f t="shared" si="44"/>
        <v>-1</v>
      </c>
      <c r="G347" s="146">
        <v>32</v>
      </c>
      <c r="H347" s="147" t="str">
        <f t="shared" si="44"/>
        <v>-</v>
      </c>
      <c r="I347" s="146">
        <v>3432</v>
      </c>
      <c r="J347" s="147">
        <f t="shared" si="44"/>
        <v>106.25</v>
      </c>
      <c r="K347" s="146">
        <v>2088</v>
      </c>
      <c r="L347" s="147">
        <f t="shared" si="45"/>
        <v>-0.39160839160839156</v>
      </c>
      <c r="M347" s="147">
        <f t="shared" si="46"/>
        <v>-0.24729632299927906</v>
      </c>
    </row>
    <row r="348" spans="2:14" x14ac:dyDescent="0.25">
      <c r="B348" s="145" t="s">
        <v>153</v>
      </c>
      <c r="C348" s="146">
        <v>2117</v>
      </c>
      <c r="D348" s="147">
        <v>0.33648989898989901</v>
      </c>
      <c r="E348" s="146">
        <v>0</v>
      </c>
      <c r="F348" s="147">
        <f t="shared" si="44"/>
        <v>-1</v>
      </c>
      <c r="G348" s="146">
        <v>303</v>
      </c>
      <c r="H348" s="147" t="str">
        <f t="shared" si="44"/>
        <v>-</v>
      </c>
      <c r="I348" s="146">
        <v>2105</v>
      </c>
      <c r="J348" s="147">
        <f t="shared" si="44"/>
        <v>5.9471947194719474</v>
      </c>
      <c r="K348" s="146">
        <v>1748</v>
      </c>
      <c r="L348" s="147">
        <f t="shared" si="45"/>
        <v>-0.16959619952494065</v>
      </c>
      <c r="M348" s="147">
        <f t="shared" si="46"/>
        <v>-0.17430325932923951</v>
      </c>
    </row>
    <row r="349" spans="2:14" x14ac:dyDescent="0.25">
      <c r="B349" s="145" t="s">
        <v>155</v>
      </c>
      <c r="C349" s="146">
        <v>1914</v>
      </c>
      <c r="D349" s="147">
        <v>-0.19035532994923854</v>
      </c>
      <c r="E349" s="146">
        <v>0</v>
      </c>
      <c r="F349" s="147">
        <f t="shared" si="44"/>
        <v>-1</v>
      </c>
      <c r="G349" s="146">
        <v>1206</v>
      </c>
      <c r="H349" s="147" t="str">
        <f t="shared" si="44"/>
        <v>-</v>
      </c>
      <c r="I349" s="146">
        <v>2288</v>
      </c>
      <c r="J349" s="147">
        <f t="shared" si="44"/>
        <v>0.89718076285240467</v>
      </c>
      <c r="K349" s="146">
        <v>890</v>
      </c>
      <c r="L349" s="147">
        <f t="shared" si="45"/>
        <v>-0.61101398601398604</v>
      </c>
      <c r="M349" s="147">
        <f t="shared" si="46"/>
        <v>-0.53500522466039713</v>
      </c>
    </row>
    <row r="350" spans="2:14" x14ac:dyDescent="0.25">
      <c r="B350" s="145" t="s">
        <v>157</v>
      </c>
      <c r="C350" s="146">
        <v>2788</v>
      </c>
      <c r="D350" s="147">
        <v>-2.5515554002097152E-2</v>
      </c>
      <c r="E350" s="146">
        <v>39</v>
      </c>
      <c r="F350" s="147">
        <f t="shared" si="44"/>
        <v>-0.9860114777618364</v>
      </c>
      <c r="G350" s="146">
        <v>2892</v>
      </c>
      <c r="H350" s="147">
        <f t="shared" si="44"/>
        <v>73.15384615384616</v>
      </c>
      <c r="I350" s="146">
        <v>4046</v>
      </c>
      <c r="J350" s="147">
        <f t="shared" si="44"/>
        <v>0.39903181189488235</v>
      </c>
      <c r="K350" s="146">
        <v>847</v>
      </c>
      <c r="L350" s="147">
        <f t="shared" si="45"/>
        <v>-0.79065743944636679</v>
      </c>
      <c r="M350" s="147">
        <f t="shared" si="46"/>
        <v>-0.69619799139167871</v>
      </c>
    </row>
    <row r="351" spans="2:14" x14ac:dyDescent="0.25">
      <c r="B351" s="145" t="s">
        <v>159</v>
      </c>
      <c r="C351" s="146">
        <v>1942</v>
      </c>
      <c r="D351" s="147">
        <v>2.4802110817941925E-2</v>
      </c>
      <c r="E351" s="146">
        <v>5</v>
      </c>
      <c r="F351" s="147">
        <f t="shared" si="44"/>
        <v>-0.9974253347064882</v>
      </c>
      <c r="G351" s="146">
        <v>1646</v>
      </c>
      <c r="H351" s="147">
        <f t="shared" si="44"/>
        <v>328.2</v>
      </c>
      <c r="I351" s="146">
        <v>2133</v>
      </c>
      <c r="J351" s="147">
        <f t="shared" si="44"/>
        <v>0.29586877278250312</v>
      </c>
      <c r="K351" s="146">
        <v>2222</v>
      </c>
      <c r="L351" s="147">
        <f t="shared" si="45"/>
        <v>4.1725269573370749E-2</v>
      </c>
      <c r="M351" s="147">
        <f t="shared" si="46"/>
        <v>0.14418125643666313</v>
      </c>
    </row>
    <row r="352" spans="2:14" x14ac:dyDescent="0.25">
      <c r="B352" s="145" t="s">
        <v>161</v>
      </c>
      <c r="C352" s="146">
        <v>1710</v>
      </c>
      <c r="D352" s="147">
        <v>-0.10047343503419248</v>
      </c>
      <c r="E352" s="146">
        <v>3</v>
      </c>
      <c r="F352" s="147">
        <f t="shared" si="44"/>
        <v>-0.99824561403508771</v>
      </c>
      <c r="G352" s="146">
        <v>1778</v>
      </c>
      <c r="H352" s="147">
        <f t="shared" si="44"/>
        <v>591.66666666666663</v>
      </c>
      <c r="I352" s="146">
        <v>2655</v>
      </c>
      <c r="J352" s="147">
        <f t="shared" si="44"/>
        <v>0.49325084364454441</v>
      </c>
      <c r="K352" s="146">
        <v>41</v>
      </c>
      <c r="L352" s="147">
        <f t="shared" si="45"/>
        <v>-0.9845574387947269</v>
      </c>
      <c r="M352" s="147">
        <f t="shared" si="46"/>
        <v>-0.97602339181286546</v>
      </c>
    </row>
    <row r="353" spans="2:14" x14ac:dyDescent="0.25">
      <c r="B353" s="145" t="s">
        <v>163</v>
      </c>
      <c r="C353" s="146">
        <v>3521</v>
      </c>
      <c r="D353" s="147">
        <v>0.14169909208819709</v>
      </c>
      <c r="E353" s="146">
        <v>8</v>
      </c>
      <c r="F353" s="147">
        <f t="shared" si="44"/>
        <v>-0.99772791820505535</v>
      </c>
      <c r="G353" s="146">
        <v>4054</v>
      </c>
      <c r="H353" s="147">
        <f t="shared" si="44"/>
        <v>505.75</v>
      </c>
      <c r="I353" s="146">
        <v>4009</v>
      </c>
      <c r="J353" s="147">
        <f t="shared" si="44"/>
        <v>-1.1100148001973342E-2</v>
      </c>
      <c r="K353" s="146">
        <v>3053</v>
      </c>
      <c r="L353" s="147">
        <f>IFERROR(K353/I353-1,"-")</f>
        <v>-0.23846345722125217</v>
      </c>
      <c r="M353" s="147">
        <f t="shared" si="46"/>
        <v>-0.13291678500426019</v>
      </c>
    </row>
    <row r="354" spans="2:14" x14ac:dyDescent="0.25">
      <c r="B354" s="145" t="s">
        <v>165</v>
      </c>
      <c r="C354" s="146">
        <v>4077</v>
      </c>
      <c r="D354" s="147">
        <v>4.6995377503852076E-2</v>
      </c>
      <c r="E354" s="146">
        <v>5</v>
      </c>
      <c r="F354" s="147">
        <f t="shared" si="44"/>
        <v>-0.99877360804513127</v>
      </c>
      <c r="G354" s="146">
        <v>3718</v>
      </c>
      <c r="H354" s="147">
        <f t="shared" si="44"/>
        <v>742.6</v>
      </c>
      <c r="I354" s="146">
        <v>3425</v>
      </c>
      <c r="J354" s="147">
        <f t="shared" si="44"/>
        <v>-7.8805809575040353E-2</v>
      </c>
      <c r="K354" s="146">
        <v>2706</v>
      </c>
      <c r="L354" s="147">
        <f>IFERROR(K354/I354-1,"-")</f>
        <v>-0.20992700729927005</v>
      </c>
      <c r="M354" s="147">
        <f t="shared" si="46"/>
        <v>-0.33627667402501837</v>
      </c>
    </row>
    <row r="355" spans="2:14" x14ac:dyDescent="0.25">
      <c r="B355" s="145" t="s">
        <v>167</v>
      </c>
      <c r="C355" s="146">
        <v>3106</v>
      </c>
      <c r="D355" s="147">
        <v>-0.16951871657754014</v>
      </c>
      <c r="E355" s="146">
        <v>12</v>
      </c>
      <c r="F355" s="147">
        <f t="shared" si="44"/>
        <v>-0.99613650998068259</v>
      </c>
      <c r="G355" s="146">
        <v>3306</v>
      </c>
      <c r="H355" s="147">
        <f t="shared" si="44"/>
        <v>274.5</v>
      </c>
      <c r="I355" s="146">
        <v>3515</v>
      </c>
      <c r="J355" s="147">
        <f t="shared" si="44"/>
        <v>6.321839080459779E-2</v>
      </c>
      <c r="K355" s="146"/>
      <c r="L355" s="147"/>
      <c r="M355" s="147"/>
    </row>
    <row r="356" spans="2:14" ht="15.75" x14ac:dyDescent="0.25">
      <c r="B356" s="148" t="s">
        <v>127</v>
      </c>
      <c r="C356" s="149">
        <v>35393</v>
      </c>
      <c r="D356" s="150">
        <v>-1.8714650105356556E-2</v>
      </c>
      <c r="E356" s="149">
        <v>8524</v>
      </c>
      <c r="F356" s="150">
        <f t="shared" si="44"/>
        <v>-0.7591614160992286</v>
      </c>
      <c r="G356" s="149">
        <v>19022</v>
      </c>
      <c r="H356" s="150">
        <f t="shared" si="44"/>
        <v>1.2315814171750352</v>
      </c>
      <c r="I356" s="149">
        <v>37786</v>
      </c>
      <c r="J356" s="150">
        <f t="shared" si="44"/>
        <v>0.98643675743875514</v>
      </c>
      <c r="K356" s="149">
        <v>23754</v>
      </c>
      <c r="L356" s="150">
        <v>-0.30687753494207926</v>
      </c>
      <c r="M356" s="150">
        <v>-0.26428593551584234</v>
      </c>
    </row>
    <row r="357" spans="2:14" ht="6" customHeight="1" x14ac:dyDescent="0.25"/>
    <row r="358" spans="2:14" x14ac:dyDescent="0.25">
      <c r="B358" s="49" t="s">
        <v>362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3"/>
      <c r="E359" s="123"/>
      <c r="G359" s="123"/>
      <c r="I359" s="123"/>
      <c r="K359" s="123"/>
    </row>
    <row r="365" spans="2:14" ht="48.75" customHeight="1" thickBot="1" x14ac:dyDescent="0.3">
      <c r="B365" s="315" t="s">
        <v>378</v>
      </c>
      <c r="C365" s="315"/>
      <c r="D365" s="315"/>
      <c r="E365" s="315"/>
      <c r="F365" s="315"/>
      <c r="G365" s="315"/>
      <c r="H365" s="315"/>
      <c r="I365" s="315"/>
      <c r="J365" s="315"/>
      <c r="K365" s="315"/>
      <c r="L365" s="315"/>
      <c r="M365" s="315"/>
      <c r="N365" s="1" t="s">
        <v>219</v>
      </c>
    </row>
    <row r="366" spans="2:14" ht="10.5" customHeight="1" thickBot="1" x14ac:dyDescent="0.3">
      <c r="B366" s="137"/>
      <c r="C366" s="138"/>
      <c r="D366" s="137"/>
      <c r="E366" s="137"/>
      <c r="F366" s="137"/>
      <c r="G366" s="137"/>
      <c r="H366" s="137"/>
      <c r="I366" s="137"/>
      <c r="J366" s="137"/>
      <c r="K366" s="4"/>
      <c r="L366" s="4"/>
      <c r="N366" s="1" t="s">
        <v>220</v>
      </c>
    </row>
    <row r="367" spans="2:14" ht="22.5" thickTop="1" thickBot="1" x14ac:dyDescent="0.3">
      <c r="B367" s="153" t="str">
        <f>C367</f>
        <v>Finlandia</v>
      </c>
      <c r="C367" s="327" t="s">
        <v>227</v>
      </c>
      <c r="D367" s="328"/>
      <c r="E367" s="328"/>
      <c r="F367" s="328"/>
      <c r="G367" s="328"/>
      <c r="H367" s="328"/>
      <c r="I367" s="328"/>
      <c r="J367" s="328"/>
      <c r="K367" s="328"/>
      <c r="L367" s="328"/>
      <c r="M367" s="329"/>
    </row>
    <row r="368" spans="2:14" ht="22.5" thickTop="1" thickBot="1" x14ac:dyDescent="0.3">
      <c r="B368" s="13"/>
      <c r="C368" s="334">
        <f>2019</f>
        <v>2019</v>
      </c>
      <c r="D368" s="333"/>
      <c r="E368" s="330">
        <v>2020</v>
      </c>
      <c r="F368" s="333"/>
      <c r="G368" s="330">
        <v>2021</v>
      </c>
      <c r="H368" s="333"/>
      <c r="I368" s="330">
        <v>2022</v>
      </c>
      <c r="J368" s="333"/>
      <c r="K368" s="330">
        <v>2023</v>
      </c>
      <c r="L368" s="331"/>
      <c r="M368" s="332"/>
    </row>
    <row r="369" spans="2:13" ht="16.5" thickTop="1" thickBot="1" x14ac:dyDescent="0.3">
      <c r="B369" s="16"/>
      <c r="C369" s="141" t="s">
        <v>141</v>
      </c>
      <c r="D369" s="142" t="str">
        <f>CONCATENATE("var ",RIGHT(2019,2),"/",RIGHT(2018,2))</f>
        <v>var 19/18</v>
      </c>
      <c r="E369" s="143" t="s">
        <v>141</v>
      </c>
      <c r="F369" s="142" t="str">
        <f>CONCATENATE("var ",RIGHT(E368,2),"/",RIGHT(E368-1,2))</f>
        <v>var 20/19</v>
      </c>
      <c r="G369" s="143" t="s">
        <v>141</v>
      </c>
      <c r="H369" s="142" t="str">
        <f>CONCATENATE("var ",RIGHT(G368,2),"/",RIGHT(G368-1,2))</f>
        <v>var 21/20</v>
      </c>
      <c r="I369" s="143" t="s">
        <v>141</v>
      </c>
      <c r="J369" s="142" t="str">
        <f>CONCATENATE("var ",RIGHT(I368,2),"/",RIGHT(I368-1,2))</f>
        <v>var 22/21</v>
      </c>
      <c r="K369" s="143" t="s">
        <v>141</v>
      </c>
      <c r="L369" s="142" t="str">
        <f>CONCATENATE("var ",RIGHT(K368,2),"/",RIGHT(K368-1,2))</f>
        <v>var 23/22</v>
      </c>
      <c r="M369" s="142" t="str">
        <f>CONCATENATE("var ",RIGHT(K368,2),"/",RIGHT(2019,2))</f>
        <v>var 23/19</v>
      </c>
    </row>
    <row r="370" spans="2:13" x14ac:dyDescent="0.25">
      <c r="B370" s="145" t="s">
        <v>145</v>
      </c>
      <c r="C370" s="146">
        <v>1036</v>
      </c>
      <c r="D370" s="147">
        <v>-0.27093596059113301</v>
      </c>
      <c r="E370" s="146">
        <v>1137</v>
      </c>
      <c r="F370" s="147">
        <f t="shared" ref="F370:J382" si="47">IFERROR(E370/C370-1,"-")</f>
        <v>9.7490347490347462E-2</v>
      </c>
      <c r="G370" s="146">
        <v>28</v>
      </c>
      <c r="H370" s="147">
        <f t="shared" si="47"/>
        <v>-0.97537379067722074</v>
      </c>
      <c r="I370" s="146">
        <v>1440</v>
      </c>
      <c r="J370" s="147">
        <f t="shared" si="47"/>
        <v>50.428571428571431</v>
      </c>
      <c r="K370" s="146">
        <v>1311</v>
      </c>
      <c r="L370" s="147">
        <f t="shared" ref="L370:L378" si="48">IFERROR(K370/I370-1,"-")</f>
        <v>-8.9583333333333348E-2</v>
      </c>
      <c r="M370" s="147">
        <f>K370/C370-1</f>
        <v>0.26544401544401541</v>
      </c>
    </row>
    <row r="371" spans="2:13" x14ac:dyDescent="0.25">
      <c r="B371" s="145" t="s">
        <v>147</v>
      </c>
      <c r="C371" s="146">
        <v>1077</v>
      </c>
      <c r="D371" s="147">
        <v>-0.44598765432098764</v>
      </c>
      <c r="E371" s="146">
        <v>1488</v>
      </c>
      <c r="F371" s="147">
        <f t="shared" si="47"/>
        <v>0.38161559888579388</v>
      </c>
      <c r="G371" s="146">
        <v>13</v>
      </c>
      <c r="H371" s="147">
        <f t="shared" si="47"/>
        <v>-0.99126344086021501</v>
      </c>
      <c r="I371" s="146">
        <v>886</v>
      </c>
      <c r="J371" s="147">
        <f t="shared" si="47"/>
        <v>67.15384615384616</v>
      </c>
      <c r="K371" s="146">
        <v>1105</v>
      </c>
      <c r="L371" s="147">
        <f t="shared" si="48"/>
        <v>0.24717832957110608</v>
      </c>
      <c r="M371" s="147">
        <f>IFERROR(K371/C371-1,"-")</f>
        <v>2.5998142989786421E-2</v>
      </c>
    </row>
    <row r="372" spans="2:13" x14ac:dyDescent="0.25">
      <c r="B372" s="145" t="s">
        <v>149</v>
      </c>
      <c r="C372" s="146">
        <v>1244</v>
      </c>
      <c r="D372" s="147">
        <v>-0.51745539177657096</v>
      </c>
      <c r="E372" s="146">
        <v>389</v>
      </c>
      <c r="F372" s="147">
        <f t="shared" si="47"/>
        <v>-0.68729903536977499</v>
      </c>
      <c r="G372" s="146">
        <v>8</v>
      </c>
      <c r="H372" s="147">
        <f t="shared" si="47"/>
        <v>-0.97943444730077123</v>
      </c>
      <c r="I372" s="146">
        <v>581</v>
      </c>
      <c r="J372" s="147">
        <f t="shared" si="47"/>
        <v>71.625</v>
      </c>
      <c r="K372" s="146">
        <v>1229</v>
      </c>
      <c r="L372" s="147">
        <f t="shared" si="48"/>
        <v>1.1153184165232357</v>
      </c>
      <c r="M372" s="147">
        <f t="shared" ref="M372:M380" si="49">IFERROR(K372/C372-1,"-")</f>
        <v>-1.2057877813504869E-2</v>
      </c>
    </row>
    <row r="373" spans="2:13" x14ac:dyDescent="0.25">
      <c r="B373" s="145" t="s">
        <v>151</v>
      </c>
      <c r="C373" s="146">
        <v>219</v>
      </c>
      <c r="D373" s="147">
        <v>-0.57803468208092479</v>
      </c>
      <c r="E373" s="146">
        <v>0</v>
      </c>
      <c r="F373" s="147">
        <f t="shared" si="47"/>
        <v>-1</v>
      </c>
      <c r="G373" s="146">
        <v>7</v>
      </c>
      <c r="H373" s="147" t="str">
        <f t="shared" si="47"/>
        <v>-</v>
      </c>
      <c r="I373" s="146">
        <v>58</v>
      </c>
      <c r="J373" s="147">
        <f t="shared" si="47"/>
        <v>7.2857142857142865</v>
      </c>
      <c r="K373" s="146">
        <v>330</v>
      </c>
      <c r="L373" s="147">
        <f t="shared" si="48"/>
        <v>4.6896551724137927</v>
      </c>
      <c r="M373" s="147">
        <f t="shared" si="49"/>
        <v>0.50684931506849318</v>
      </c>
    </row>
    <row r="374" spans="2:13" x14ac:dyDescent="0.25">
      <c r="B374" s="145" t="s">
        <v>153</v>
      </c>
      <c r="C374" s="146">
        <v>28</v>
      </c>
      <c r="D374" s="147">
        <v>-0.50877192982456143</v>
      </c>
      <c r="E374" s="146">
        <v>0</v>
      </c>
      <c r="F374" s="147">
        <f t="shared" si="47"/>
        <v>-1</v>
      </c>
      <c r="G374" s="146">
        <v>5</v>
      </c>
      <c r="H374" s="147" t="str">
        <f t="shared" si="47"/>
        <v>-</v>
      </c>
      <c r="I374" s="146">
        <v>44</v>
      </c>
      <c r="J374" s="147">
        <f t="shared" si="47"/>
        <v>7.8000000000000007</v>
      </c>
      <c r="K374" s="146">
        <v>53</v>
      </c>
      <c r="L374" s="147">
        <f t="shared" si="48"/>
        <v>0.20454545454545459</v>
      </c>
      <c r="M374" s="147">
        <f t="shared" si="49"/>
        <v>0.89285714285714279</v>
      </c>
    </row>
    <row r="375" spans="2:13" x14ac:dyDescent="0.25">
      <c r="B375" s="145" t="s">
        <v>155</v>
      </c>
      <c r="C375" s="146">
        <v>33</v>
      </c>
      <c r="D375" s="147">
        <v>-0.5</v>
      </c>
      <c r="E375" s="146">
        <v>0</v>
      </c>
      <c r="F375" s="147">
        <f t="shared" si="47"/>
        <v>-1</v>
      </c>
      <c r="G375" s="146">
        <v>10</v>
      </c>
      <c r="H375" s="147" t="str">
        <f t="shared" si="47"/>
        <v>-</v>
      </c>
      <c r="I375" s="146">
        <v>19</v>
      </c>
      <c r="J375" s="147">
        <f t="shared" si="47"/>
        <v>0.89999999999999991</v>
      </c>
      <c r="K375" s="146">
        <v>18</v>
      </c>
      <c r="L375" s="147">
        <f t="shared" si="48"/>
        <v>-5.2631578947368474E-2</v>
      </c>
      <c r="M375" s="147">
        <f t="shared" si="49"/>
        <v>-0.45454545454545459</v>
      </c>
    </row>
    <row r="376" spans="2:13" x14ac:dyDescent="0.25">
      <c r="B376" s="145" t="s">
        <v>157</v>
      </c>
      <c r="C376" s="146">
        <v>24</v>
      </c>
      <c r="D376" s="147">
        <v>-0.69620253164556956</v>
      </c>
      <c r="E376" s="146">
        <v>6</v>
      </c>
      <c r="F376" s="147">
        <f t="shared" si="47"/>
        <v>-0.75</v>
      </c>
      <c r="G376" s="146">
        <v>6</v>
      </c>
      <c r="H376" s="147">
        <f t="shared" si="47"/>
        <v>0</v>
      </c>
      <c r="I376" s="146">
        <v>19</v>
      </c>
      <c r="J376" s="147">
        <f t="shared" si="47"/>
        <v>2.1666666666666665</v>
      </c>
      <c r="K376" s="146">
        <v>27</v>
      </c>
      <c r="L376" s="147">
        <f t="shared" si="48"/>
        <v>0.42105263157894735</v>
      </c>
      <c r="M376" s="147">
        <f t="shared" si="49"/>
        <v>0.125</v>
      </c>
    </row>
    <row r="377" spans="2:13" x14ac:dyDescent="0.25">
      <c r="B377" s="145" t="s">
        <v>159</v>
      </c>
      <c r="C377" s="146">
        <v>11</v>
      </c>
      <c r="D377" s="147">
        <v>-0.80701754385964919</v>
      </c>
      <c r="E377" s="146">
        <v>2</v>
      </c>
      <c r="F377" s="147">
        <f t="shared" si="47"/>
        <v>-0.81818181818181812</v>
      </c>
      <c r="G377" s="146">
        <v>8</v>
      </c>
      <c r="H377" s="147">
        <f t="shared" si="47"/>
        <v>3</v>
      </c>
      <c r="I377" s="146">
        <v>13</v>
      </c>
      <c r="J377" s="147">
        <f t="shared" si="47"/>
        <v>0.625</v>
      </c>
      <c r="K377" s="146">
        <v>17</v>
      </c>
      <c r="L377" s="147">
        <f t="shared" si="48"/>
        <v>0.30769230769230771</v>
      </c>
      <c r="M377" s="147">
        <f t="shared" si="49"/>
        <v>0.54545454545454541</v>
      </c>
    </row>
    <row r="378" spans="2:13" x14ac:dyDescent="0.25">
      <c r="B378" s="145" t="s">
        <v>161</v>
      </c>
      <c r="C378" s="146">
        <v>36</v>
      </c>
      <c r="D378" s="147">
        <v>0.63636363636363646</v>
      </c>
      <c r="E378" s="146">
        <v>5</v>
      </c>
      <c r="F378" s="147">
        <f t="shared" si="47"/>
        <v>-0.86111111111111116</v>
      </c>
      <c r="G378" s="146">
        <v>22</v>
      </c>
      <c r="H378" s="147">
        <f t="shared" si="47"/>
        <v>3.4000000000000004</v>
      </c>
      <c r="I378" s="146">
        <v>26</v>
      </c>
      <c r="J378" s="147">
        <f t="shared" si="47"/>
        <v>0.18181818181818188</v>
      </c>
      <c r="K378" s="146">
        <v>33</v>
      </c>
      <c r="L378" s="147">
        <f t="shared" si="48"/>
        <v>0.26923076923076916</v>
      </c>
      <c r="M378" s="147">
        <f t="shared" si="49"/>
        <v>-8.333333333333337E-2</v>
      </c>
    </row>
    <row r="379" spans="2:13" x14ac:dyDescent="0.25">
      <c r="B379" s="145" t="s">
        <v>163</v>
      </c>
      <c r="C379" s="146">
        <v>1105</v>
      </c>
      <c r="D379" s="147">
        <v>0.19459459459459461</v>
      </c>
      <c r="E379" s="146">
        <v>9</v>
      </c>
      <c r="F379" s="147">
        <f t="shared" si="47"/>
        <v>-0.99185520361990953</v>
      </c>
      <c r="G379" s="146">
        <v>728</v>
      </c>
      <c r="H379" s="147">
        <f t="shared" si="47"/>
        <v>79.888888888888886</v>
      </c>
      <c r="I379" s="146">
        <v>839</v>
      </c>
      <c r="J379" s="147">
        <f t="shared" si="47"/>
        <v>0.15247252747252737</v>
      </c>
      <c r="K379" s="146">
        <v>708</v>
      </c>
      <c r="L379" s="147">
        <f>IFERROR(K379/I379-1,"-")</f>
        <v>-0.15613825983313467</v>
      </c>
      <c r="M379" s="147">
        <f t="shared" si="49"/>
        <v>-0.35927601809954746</v>
      </c>
    </row>
    <row r="380" spans="2:13" x14ac:dyDescent="0.25">
      <c r="B380" s="145" t="s">
        <v>165</v>
      </c>
      <c r="C380" s="146">
        <v>1349</v>
      </c>
      <c r="D380" s="147">
        <v>0.109375</v>
      </c>
      <c r="E380" s="146">
        <v>15</v>
      </c>
      <c r="F380" s="147">
        <f t="shared" si="47"/>
        <v>-0.98888065233506306</v>
      </c>
      <c r="G380" s="146">
        <v>1203</v>
      </c>
      <c r="H380" s="147">
        <f t="shared" si="47"/>
        <v>79.2</v>
      </c>
      <c r="I380" s="146">
        <v>1418</v>
      </c>
      <c r="J380" s="147">
        <f t="shared" si="47"/>
        <v>0.17871986699916875</v>
      </c>
      <c r="K380" s="146">
        <v>1399</v>
      </c>
      <c r="L380" s="147">
        <f>IFERROR(K380/I380-1,"-")</f>
        <v>-1.3399153737658653E-2</v>
      </c>
      <c r="M380" s="147">
        <f t="shared" si="49"/>
        <v>3.706449221645669E-2</v>
      </c>
    </row>
    <row r="381" spans="2:13" x14ac:dyDescent="0.25">
      <c r="B381" s="145" t="s">
        <v>167</v>
      </c>
      <c r="C381" s="146">
        <v>1337</v>
      </c>
      <c r="D381" s="147">
        <v>-4.088952654232425E-2</v>
      </c>
      <c r="E381" s="146">
        <v>16</v>
      </c>
      <c r="F381" s="147">
        <f t="shared" si="47"/>
        <v>-0.98803290949887812</v>
      </c>
      <c r="G381" s="146">
        <v>1205</v>
      </c>
      <c r="H381" s="147">
        <f t="shared" si="47"/>
        <v>74.3125</v>
      </c>
      <c r="I381" s="146">
        <v>1359</v>
      </c>
      <c r="J381" s="147">
        <f t="shared" si="47"/>
        <v>0.12780082987551866</v>
      </c>
      <c r="K381" s="146"/>
      <c r="L381" s="147"/>
      <c r="M381" s="147"/>
    </row>
    <row r="382" spans="2:13" ht="15.75" x14ac:dyDescent="0.25">
      <c r="B382" s="148" t="s">
        <v>127</v>
      </c>
      <c r="C382" s="149">
        <v>7499</v>
      </c>
      <c r="D382" s="150">
        <v>-0.27038334306285272</v>
      </c>
      <c r="E382" s="149">
        <v>3067</v>
      </c>
      <c r="F382" s="150">
        <f t="shared" si="47"/>
        <v>-0.59101213495132687</v>
      </c>
      <c r="G382" s="149">
        <v>3243</v>
      </c>
      <c r="H382" s="150">
        <f t="shared" si="47"/>
        <v>5.7385066840560883E-2</v>
      </c>
      <c r="I382" s="149">
        <v>6702</v>
      </c>
      <c r="J382" s="150">
        <f t="shared" si="47"/>
        <v>1.0666049953746533</v>
      </c>
      <c r="K382" s="149">
        <v>6230</v>
      </c>
      <c r="L382" s="150">
        <v>0.16601160396780834</v>
      </c>
      <c r="M382" s="150">
        <v>1.1035378123985806E-2</v>
      </c>
    </row>
    <row r="383" spans="2:13" ht="6" customHeight="1" x14ac:dyDescent="0.25"/>
    <row r="384" spans="2:13" x14ac:dyDescent="0.25">
      <c r="B384" s="49" t="s">
        <v>362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3"/>
      <c r="E385" s="123"/>
      <c r="G385" s="123"/>
      <c r="I385" s="123"/>
      <c r="K385" s="123"/>
    </row>
    <row r="391" spans="2:14" ht="48.75" customHeight="1" thickBot="1" x14ac:dyDescent="0.3">
      <c r="B391" s="315" t="s">
        <v>379</v>
      </c>
      <c r="C391" s="315"/>
      <c r="D391" s="315"/>
      <c r="E391" s="315"/>
      <c r="F391" s="315"/>
      <c r="G391" s="315"/>
      <c r="H391" s="315"/>
      <c r="I391" s="315"/>
      <c r="J391" s="315"/>
      <c r="K391" s="315"/>
      <c r="L391" s="315"/>
      <c r="M391" s="315"/>
      <c r="N391" s="1" t="s">
        <v>219</v>
      </c>
    </row>
    <row r="392" spans="2:14" ht="10.5" customHeight="1" thickBot="1" x14ac:dyDescent="0.3">
      <c r="B392" s="137"/>
      <c r="C392" s="138"/>
      <c r="D392" s="137"/>
      <c r="E392" s="137"/>
      <c r="F392" s="137"/>
      <c r="G392" s="137"/>
      <c r="H392" s="137"/>
      <c r="I392" s="137"/>
      <c r="J392" s="137"/>
      <c r="K392" s="4"/>
      <c r="L392" s="4"/>
      <c r="N392" s="1" t="s">
        <v>220</v>
      </c>
    </row>
    <row r="393" spans="2:14" ht="22.5" thickTop="1" thickBot="1" x14ac:dyDescent="0.3">
      <c r="B393" s="153" t="str">
        <f>C393</f>
        <v>Noruega</v>
      </c>
      <c r="C393" s="327" t="s">
        <v>229</v>
      </c>
      <c r="D393" s="328"/>
      <c r="E393" s="328"/>
      <c r="F393" s="328"/>
      <c r="G393" s="328"/>
      <c r="H393" s="328"/>
      <c r="I393" s="328"/>
      <c r="J393" s="328"/>
      <c r="K393" s="328"/>
      <c r="L393" s="328"/>
      <c r="M393" s="329"/>
    </row>
    <row r="394" spans="2:14" ht="22.5" thickTop="1" thickBot="1" x14ac:dyDescent="0.3">
      <c r="B394" s="13"/>
      <c r="C394" s="334">
        <f>2019</f>
        <v>2019</v>
      </c>
      <c r="D394" s="333"/>
      <c r="E394" s="330">
        <v>2020</v>
      </c>
      <c r="F394" s="333"/>
      <c r="G394" s="330">
        <v>2021</v>
      </c>
      <c r="H394" s="333"/>
      <c r="I394" s="330">
        <v>2022</v>
      </c>
      <c r="J394" s="333"/>
      <c r="K394" s="330">
        <v>2023</v>
      </c>
      <c r="L394" s="331"/>
      <c r="M394" s="332"/>
    </row>
    <row r="395" spans="2:14" ht="16.5" thickTop="1" thickBot="1" x14ac:dyDescent="0.3">
      <c r="B395" s="16"/>
      <c r="C395" s="141" t="s">
        <v>141</v>
      </c>
      <c r="D395" s="142" t="str">
        <f>CONCATENATE("var ",RIGHT(2019,2),"/",RIGHT(2018,2))</f>
        <v>var 19/18</v>
      </c>
      <c r="E395" s="143" t="s">
        <v>141</v>
      </c>
      <c r="F395" s="142" t="str">
        <f>CONCATENATE("var ",RIGHT(E394,2),"/",RIGHT(E394-1,2))</f>
        <v>var 20/19</v>
      </c>
      <c r="G395" s="143" t="s">
        <v>141</v>
      </c>
      <c r="H395" s="142" t="str">
        <f>CONCATENATE("var ",RIGHT(G394,2),"/",RIGHT(G394-1,2))</f>
        <v>var 21/20</v>
      </c>
      <c r="I395" s="143" t="s">
        <v>141</v>
      </c>
      <c r="J395" s="142" t="str">
        <f>CONCATENATE("var ",RIGHT(I394,2),"/",RIGHT(I394-1,2))</f>
        <v>var 22/21</v>
      </c>
      <c r="K395" s="143" t="s">
        <v>141</v>
      </c>
      <c r="L395" s="142" t="str">
        <f>CONCATENATE("var ",RIGHT(K394,2),"/",RIGHT(K394-1,2))</f>
        <v>var 23/22</v>
      </c>
      <c r="M395" s="142" t="str">
        <f>CONCATENATE("var ",RIGHT(K394,2),"/",RIGHT(2019,2))</f>
        <v>var 23/19</v>
      </c>
    </row>
    <row r="396" spans="2:14" x14ac:dyDescent="0.25">
      <c r="B396" s="145" t="s">
        <v>145</v>
      </c>
      <c r="C396" s="146">
        <v>2037</v>
      </c>
      <c r="D396" s="147">
        <v>3.4010152284263961E-2</v>
      </c>
      <c r="E396" s="146">
        <v>2164</v>
      </c>
      <c r="F396" s="147">
        <f t="shared" ref="F396:J408" si="50">IFERROR(E396/C396-1,"-")</f>
        <v>6.2346588119783997E-2</v>
      </c>
      <c r="G396" s="146">
        <v>9</v>
      </c>
      <c r="H396" s="147">
        <f t="shared" si="50"/>
        <v>-0.99584103512014788</v>
      </c>
      <c r="I396" s="146">
        <v>1009</v>
      </c>
      <c r="J396" s="147">
        <f t="shared" si="50"/>
        <v>111.11111111111111</v>
      </c>
      <c r="K396" s="146">
        <v>1740</v>
      </c>
      <c r="L396" s="147">
        <f t="shared" ref="L396:L404" si="51">IFERROR(K396/I396-1,"-")</f>
        <v>0.72447968285431119</v>
      </c>
      <c r="M396" s="147">
        <f>K396/C396-1</f>
        <v>-0.14580265095729017</v>
      </c>
    </row>
    <row r="397" spans="2:14" x14ac:dyDescent="0.25">
      <c r="B397" s="145" t="s">
        <v>147</v>
      </c>
      <c r="C397" s="146">
        <v>1939</v>
      </c>
      <c r="D397" s="147">
        <v>-0.18597816960537361</v>
      </c>
      <c r="E397" s="146">
        <v>1874</v>
      </c>
      <c r="F397" s="147">
        <f t="shared" si="50"/>
        <v>-3.352243424445589E-2</v>
      </c>
      <c r="G397" s="146">
        <v>4</v>
      </c>
      <c r="H397" s="147">
        <f t="shared" si="50"/>
        <v>-0.99786552828175024</v>
      </c>
      <c r="I397" s="146">
        <v>1197</v>
      </c>
      <c r="J397" s="147">
        <f t="shared" si="50"/>
        <v>298.25</v>
      </c>
      <c r="K397" s="146">
        <v>1434</v>
      </c>
      <c r="L397" s="147">
        <f t="shared" si="51"/>
        <v>0.19799498746867172</v>
      </c>
      <c r="M397" s="147">
        <f>IFERROR(K397/C397-1,"-")</f>
        <v>-0.26044352759154199</v>
      </c>
    </row>
    <row r="398" spans="2:14" x14ac:dyDescent="0.25">
      <c r="B398" s="145" t="s">
        <v>149</v>
      </c>
      <c r="C398" s="146">
        <v>1870</v>
      </c>
      <c r="D398" s="147">
        <v>-0.33499288762446655</v>
      </c>
      <c r="E398" s="146">
        <v>534</v>
      </c>
      <c r="F398" s="147">
        <f t="shared" si="50"/>
        <v>-0.71443850267379672</v>
      </c>
      <c r="G398" s="146">
        <v>9</v>
      </c>
      <c r="H398" s="147">
        <f t="shared" si="50"/>
        <v>-0.9831460674157303</v>
      </c>
      <c r="I398" s="146">
        <v>940</v>
      </c>
      <c r="J398" s="147">
        <f t="shared" si="50"/>
        <v>103.44444444444444</v>
      </c>
      <c r="K398" s="146">
        <v>951</v>
      </c>
      <c r="L398" s="147">
        <f t="shared" si="51"/>
        <v>1.1702127659574568E-2</v>
      </c>
      <c r="M398" s="147">
        <f t="shared" ref="M398:M406" si="52">IFERROR(K398/C398-1,"-")</f>
        <v>-0.49144385026737969</v>
      </c>
    </row>
    <row r="399" spans="2:14" x14ac:dyDescent="0.25">
      <c r="B399" s="145" t="s">
        <v>151</v>
      </c>
      <c r="C399" s="146">
        <v>808</v>
      </c>
      <c r="D399" s="147">
        <v>0.3032258064516129</v>
      </c>
      <c r="E399" s="146">
        <v>0</v>
      </c>
      <c r="F399" s="147">
        <f t="shared" si="50"/>
        <v>-1</v>
      </c>
      <c r="G399" s="146">
        <v>15</v>
      </c>
      <c r="H399" s="147" t="str">
        <f t="shared" si="50"/>
        <v>-</v>
      </c>
      <c r="I399" s="146">
        <v>678</v>
      </c>
      <c r="J399" s="147">
        <f t="shared" si="50"/>
        <v>44.2</v>
      </c>
      <c r="K399" s="146">
        <v>382</v>
      </c>
      <c r="L399" s="147">
        <f t="shared" si="51"/>
        <v>-0.43657817109144548</v>
      </c>
      <c r="M399" s="147">
        <f t="shared" si="52"/>
        <v>-0.52722772277227725</v>
      </c>
    </row>
    <row r="400" spans="2:14" x14ac:dyDescent="0.25">
      <c r="B400" s="145" t="s">
        <v>153</v>
      </c>
      <c r="C400" s="146">
        <v>122</v>
      </c>
      <c r="D400" s="147">
        <v>0.50617283950617287</v>
      </c>
      <c r="E400" s="146">
        <v>0</v>
      </c>
      <c r="F400" s="147">
        <f t="shared" si="50"/>
        <v>-1</v>
      </c>
      <c r="G400" s="146">
        <v>5</v>
      </c>
      <c r="H400" s="147" t="str">
        <f t="shared" si="50"/>
        <v>-</v>
      </c>
      <c r="I400" s="146">
        <v>43</v>
      </c>
      <c r="J400" s="147">
        <f t="shared" si="50"/>
        <v>7.6</v>
      </c>
      <c r="K400" s="146">
        <v>51</v>
      </c>
      <c r="L400" s="147">
        <f t="shared" si="51"/>
        <v>0.18604651162790709</v>
      </c>
      <c r="M400" s="147">
        <f t="shared" si="52"/>
        <v>-0.58196721311475408</v>
      </c>
    </row>
    <row r="401" spans="2:13" x14ac:dyDescent="0.25">
      <c r="B401" s="145" t="s">
        <v>155</v>
      </c>
      <c r="C401" s="146">
        <v>85</v>
      </c>
      <c r="D401" s="147">
        <v>-1.1627906976744207E-2</v>
      </c>
      <c r="E401" s="146">
        <v>0</v>
      </c>
      <c r="F401" s="147">
        <f t="shared" si="50"/>
        <v>-1</v>
      </c>
      <c r="G401" s="146">
        <v>42</v>
      </c>
      <c r="H401" s="147" t="str">
        <f t="shared" si="50"/>
        <v>-</v>
      </c>
      <c r="I401" s="146">
        <v>84</v>
      </c>
      <c r="J401" s="147">
        <f t="shared" si="50"/>
        <v>1</v>
      </c>
      <c r="K401" s="146">
        <v>47</v>
      </c>
      <c r="L401" s="147">
        <f t="shared" si="51"/>
        <v>-0.44047619047619047</v>
      </c>
      <c r="M401" s="147">
        <f t="shared" si="52"/>
        <v>-0.44705882352941173</v>
      </c>
    </row>
    <row r="402" spans="2:13" x14ac:dyDescent="0.25">
      <c r="B402" s="145" t="s">
        <v>157</v>
      </c>
      <c r="C402" s="146">
        <v>118</v>
      </c>
      <c r="D402" s="147">
        <v>-0.29761904761904767</v>
      </c>
      <c r="E402" s="146">
        <v>11</v>
      </c>
      <c r="F402" s="147">
        <f t="shared" si="50"/>
        <v>-0.90677966101694918</v>
      </c>
      <c r="G402" s="146">
        <v>42</v>
      </c>
      <c r="H402" s="147">
        <f t="shared" si="50"/>
        <v>2.8181818181818183</v>
      </c>
      <c r="I402" s="146">
        <v>95</v>
      </c>
      <c r="J402" s="147">
        <f t="shared" si="50"/>
        <v>1.2619047619047619</v>
      </c>
      <c r="K402" s="146">
        <v>91</v>
      </c>
      <c r="L402" s="147">
        <f t="shared" si="51"/>
        <v>-4.2105263157894757E-2</v>
      </c>
      <c r="M402" s="147">
        <f t="shared" si="52"/>
        <v>-0.22881355932203384</v>
      </c>
    </row>
    <row r="403" spans="2:13" x14ac:dyDescent="0.25">
      <c r="B403" s="145" t="s">
        <v>159</v>
      </c>
      <c r="C403" s="146">
        <v>46</v>
      </c>
      <c r="D403" s="147">
        <v>-0.25806451612903225</v>
      </c>
      <c r="E403" s="146">
        <v>4</v>
      </c>
      <c r="F403" s="147">
        <f t="shared" si="50"/>
        <v>-0.91304347826086962</v>
      </c>
      <c r="G403" s="146">
        <v>40</v>
      </c>
      <c r="H403" s="147">
        <f t="shared" si="50"/>
        <v>9</v>
      </c>
      <c r="I403" s="146">
        <v>37</v>
      </c>
      <c r="J403" s="147">
        <f t="shared" si="50"/>
        <v>-7.4999999999999956E-2</v>
      </c>
      <c r="K403" s="146">
        <v>44</v>
      </c>
      <c r="L403" s="147">
        <f t="shared" si="51"/>
        <v>0.18918918918918926</v>
      </c>
      <c r="M403" s="147">
        <f t="shared" si="52"/>
        <v>-4.3478260869565188E-2</v>
      </c>
    </row>
    <row r="404" spans="2:13" x14ac:dyDescent="0.25">
      <c r="B404" s="145" t="s">
        <v>161</v>
      </c>
      <c r="C404" s="146">
        <v>345</v>
      </c>
      <c r="D404" s="147">
        <v>1.3469387755102042</v>
      </c>
      <c r="E404" s="146">
        <v>7</v>
      </c>
      <c r="F404" s="147">
        <f t="shared" si="50"/>
        <v>-0.97971014492753628</v>
      </c>
      <c r="G404" s="146">
        <v>41</v>
      </c>
      <c r="H404" s="147">
        <f t="shared" si="50"/>
        <v>4.8571428571428568</v>
      </c>
      <c r="I404" s="146">
        <v>131</v>
      </c>
      <c r="J404" s="147">
        <f t="shared" si="50"/>
        <v>2.1951219512195124</v>
      </c>
      <c r="K404" s="146">
        <v>144</v>
      </c>
      <c r="L404" s="147">
        <f t="shared" si="51"/>
        <v>9.92366412213741E-2</v>
      </c>
      <c r="M404" s="147">
        <f t="shared" si="52"/>
        <v>-0.58260869565217388</v>
      </c>
    </row>
    <row r="405" spans="2:13" x14ac:dyDescent="0.25">
      <c r="B405" s="145" t="s">
        <v>163</v>
      </c>
      <c r="C405" s="146">
        <v>1106</v>
      </c>
      <c r="D405" s="147">
        <v>-9.9348534201954442E-2</v>
      </c>
      <c r="E405" s="146">
        <v>12</v>
      </c>
      <c r="F405" s="147">
        <f t="shared" si="50"/>
        <v>-0.98915009041591317</v>
      </c>
      <c r="G405" s="146">
        <v>439</v>
      </c>
      <c r="H405" s="147">
        <f t="shared" si="50"/>
        <v>35.583333333333336</v>
      </c>
      <c r="I405" s="146">
        <v>1211</v>
      </c>
      <c r="J405" s="147">
        <f t="shared" si="50"/>
        <v>1.7585421412300684</v>
      </c>
      <c r="K405" s="146">
        <v>825</v>
      </c>
      <c r="L405" s="147">
        <f>IFERROR(K405/I405-1,"-")</f>
        <v>-0.31874483897605288</v>
      </c>
      <c r="M405" s="147">
        <f t="shared" si="52"/>
        <v>-0.25406871609403259</v>
      </c>
    </row>
    <row r="406" spans="2:13" x14ac:dyDescent="0.25">
      <c r="B406" s="145" t="s">
        <v>165</v>
      </c>
      <c r="C406" s="146">
        <v>2595</v>
      </c>
      <c r="D406" s="147">
        <v>-3.4598214285714302E-2</v>
      </c>
      <c r="E406" s="146">
        <v>3</v>
      </c>
      <c r="F406" s="147">
        <f t="shared" si="50"/>
        <v>-0.9988439306358381</v>
      </c>
      <c r="G406" s="146">
        <v>751</v>
      </c>
      <c r="H406" s="147">
        <f t="shared" si="50"/>
        <v>249.33333333333334</v>
      </c>
      <c r="I406" s="146">
        <v>1782</v>
      </c>
      <c r="J406" s="147">
        <f t="shared" si="50"/>
        <v>1.3728362183754994</v>
      </c>
      <c r="K406" s="146">
        <v>1323</v>
      </c>
      <c r="L406" s="147">
        <f>IFERROR(K406/I406-1,"-")</f>
        <v>-0.25757575757575757</v>
      </c>
      <c r="M406" s="147">
        <f t="shared" si="52"/>
        <v>-0.49017341040462425</v>
      </c>
    </row>
    <row r="407" spans="2:13" x14ac:dyDescent="0.25">
      <c r="B407" s="145" t="s">
        <v>167</v>
      </c>
      <c r="C407" s="146">
        <v>1796</v>
      </c>
      <c r="D407" s="147">
        <v>3.6951501154734334E-2</v>
      </c>
      <c r="E407" s="146">
        <v>6</v>
      </c>
      <c r="F407" s="147">
        <f t="shared" si="50"/>
        <v>-0.9966592427616926</v>
      </c>
      <c r="G407" s="146">
        <v>763</v>
      </c>
      <c r="H407" s="147">
        <f t="shared" si="50"/>
        <v>126.16666666666667</v>
      </c>
      <c r="I407" s="146">
        <v>1459</v>
      </c>
      <c r="J407" s="147">
        <f t="shared" si="50"/>
        <v>0.91218872870249013</v>
      </c>
      <c r="K407" s="146"/>
      <c r="L407" s="147"/>
      <c r="M407" s="147"/>
    </row>
    <row r="408" spans="2:13" ht="15.75" x14ac:dyDescent="0.25">
      <c r="B408" s="148" t="s">
        <v>127</v>
      </c>
      <c r="C408" s="149">
        <v>12867</v>
      </c>
      <c r="D408" s="150">
        <v>-7.9350314825414991E-2</v>
      </c>
      <c r="E408" s="149">
        <v>4615</v>
      </c>
      <c r="F408" s="150">
        <f t="shared" si="50"/>
        <v>-0.6413305354783555</v>
      </c>
      <c r="G408" s="149">
        <v>2160</v>
      </c>
      <c r="H408" s="150">
        <f t="shared" si="50"/>
        <v>-0.53196099674972919</v>
      </c>
      <c r="I408" s="149">
        <v>8666</v>
      </c>
      <c r="J408" s="150">
        <f t="shared" si="50"/>
        <v>3.0120370370370368</v>
      </c>
      <c r="K408" s="149">
        <v>7032</v>
      </c>
      <c r="L408" s="150">
        <v>-2.4281948106008033E-2</v>
      </c>
      <c r="M408" s="150">
        <v>-0.36482702556227986</v>
      </c>
    </row>
    <row r="409" spans="2:13" ht="6" customHeight="1" x14ac:dyDescent="0.25"/>
    <row r="410" spans="2:13" x14ac:dyDescent="0.25">
      <c r="B410" s="49" t="s">
        <v>362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3"/>
      <c r="E411" s="123"/>
      <c r="G411" s="123"/>
      <c r="I411" s="123"/>
      <c r="K411" s="123"/>
    </row>
    <row r="417" spans="2:14" ht="48.75" customHeight="1" thickBot="1" x14ac:dyDescent="0.3">
      <c r="B417" s="315" t="s">
        <v>380</v>
      </c>
      <c r="C417" s="315"/>
      <c r="D417" s="315"/>
      <c r="E417" s="315"/>
      <c r="F417" s="315"/>
      <c r="G417" s="315"/>
      <c r="H417" s="315"/>
      <c r="I417" s="315"/>
      <c r="J417" s="315"/>
      <c r="K417" s="315"/>
      <c r="L417" s="315"/>
      <c r="M417" s="315"/>
      <c r="N417" s="1" t="s">
        <v>219</v>
      </c>
    </row>
    <row r="418" spans="2:14" ht="10.5" customHeight="1" thickBot="1" x14ac:dyDescent="0.3">
      <c r="B418" s="137"/>
      <c r="C418" s="138"/>
      <c r="D418" s="137"/>
      <c r="E418" s="137"/>
      <c r="F418" s="137"/>
      <c r="G418" s="137"/>
      <c r="H418" s="137"/>
      <c r="I418" s="137"/>
      <c r="J418" s="137"/>
      <c r="K418" s="4"/>
      <c r="L418" s="4"/>
      <c r="N418" s="1" t="s">
        <v>220</v>
      </c>
    </row>
    <row r="419" spans="2:14" ht="22.5" thickTop="1" thickBot="1" x14ac:dyDescent="0.3">
      <c r="B419" s="153" t="str">
        <f>C419</f>
        <v>Suecia</v>
      </c>
      <c r="C419" s="327" t="s">
        <v>231</v>
      </c>
      <c r="D419" s="328"/>
      <c r="E419" s="328"/>
      <c r="F419" s="328"/>
      <c r="G419" s="328"/>
      <c r="H419" s="328"/>
      <c r="I419" s="328"/>
      <c r="J419" s="328"/>
      <c r="K419" s="328"/>
      <c r="L419" s="328"/>
      <c r="M419" s="329"/>
    </row>
    <row r="420" spans="2:14" ht="22.5" thickTop="1" thickBot="1" x14ac:dyDescent="0.3">
      <c r="B420" s="13"/>
      <c r="C420" s="334">
        <f>2019</f>
        <v>2019</v>
      </c>
      <c r="D420" s="333"/>
      <c r="E420" s="330">
        <v>2020</v>
      </c>
      <c r="F420" s="333"/>
      <c r="G420" s="330">
        <v>2021</v>
      </c>
      <c r="H420" s="333"/>
      <c r="I420" s="330">
        <v>2022</v>
      </c>
      <c r="J420" s="333"/>
      <c r="K420" s="330">
        <v>2023</v>
      </c>
      <c r="L420" s="331"/>
      <c r="M420" s="332"/>
    </row>
    <row r="421" spans="2:14" ht="16.5" thickTop="1" thickBot="1" x14ac:dyDescent="0.3">
      <c r="B421" s="16"/>
      <c r="C421" s="141" t="s">
        <v>141</v>
      </c>
      <c r="D421" s="142" t="str">
        <f>CONCATENATE("var ",RIGHT(2019,2),"/",RIGHT(2018,2))</f>
        <v>var 19/18</v>
      </c>
      <c r="E421" s="143" t="s">
        <v>141</v>
      </c>
      <c r="F421" s="142" t="str">
        <f>CONCATENATE("var ",RIGHT(E420,2),"/",RIGHT(E420-1,2))</f>
        <v>var 20/19</v>
      </c>
      <c r="G421" s="143" t="s">
        <v>141</v>
      </c>
      <c r="H421" s="142" t="str">
        <f>CONCATENATE("var ",RIGHT(G420,2),"/",RIGHT(G420-1,2))</f>
        <v>var 21/20</v>
      </c>
      <c r="I421" s="143" t="s">
        <v>141</v>
      </c>
      <c r="J421" s="142" t="str">
        <f>CONCATENATE("var ",RIGHT(I420,2),"/",RIGHT(I420-1,2))</f>
        <v>var 22/21</v>
      </c>
      <c r="K421" s="143" t="s">
        <v>141</v>
      </c>
      <c r="L421" s="142" t="str">
        <f>CONCATENATE("var ",RIGHT(K420,2),"/",RIGHT(K420-1,2))</f>
        <v>var 23/22</v>
      </c>
      <c r="M421" s="142" t="str">
        <f>CONCATENATE("var ",RIGHT(K420,2),"/",RIGHT(2019,2))</f>
        <v>var 23/19</v>
      </c>
    </row>
    <row r="422" spans="2:14" x14ac:dyDescent="0.25">
      <c r="B422" s="145" t="s">
        <v>145</v>
      </c>
      <c r="C422" s="146">
        <v>4890</v>
      </c>
      <c r="D422" s="147">
        <v>-0.21934865900383138</v>
      </c>
      <c r="E422" s="146">
        <v>4261</v>
      </c>
      <c r="F422" s="147">
        <f t="shared" ref="F422:J434" si="53">IFERROR(E422/C422-1,"-")</f>
        <v>-0.12862985685071571</v>
      </c>
      <c r="G422" s="146">
        <v>20</v>
      </c>
      <c r="H422" s="147">
        <f t="shared" si="53"/>
        <v>-0.99530626613471018</v>
      </c>
      <c r="I422" s="146">
        <v>1612</v>
      </c>
      <c r="J422" s="147">
        <f t="shared" si="53"/>
        <v>79.599999999999994</v>
      </c>
      <c r="K422" s="146">
        <v>3271</v>
      </c>
      <c r="L422" s="147">
        <f t="shared" ref="L422:L430" si="54">IFERROR(K422/I422-1,"-")</f>
        <v>1.0291563275434243</v>
      </c>
      <c r="M422" s="147">
        <f>K422/C422-1</f>
        <v>-0.33108384458077711</v>
      </c>
    </row>
    <row r="423" spans="2:14" x14ac:dyDescent="0.25">
      <c r="B423" s="145" t="s">
        <v>147</v>
      </c>
      <c r="C423" s="146">
        <v>4504</v>
      </c>
      <c r="D423" s="147">
        <v>-0.162513945704723</v>
      </c>
      <c r="E423" s="146">
        <v>4224</v>
      </c>
      <c r="F423" s="147">
        <f t="shared" si="53"/>
        <v>-6.2166962699822359E-2</v>
      </c>
      <c r="G423" s="146">
        <v>9</v>
      </c>
      <c r="H423" s="147">
        <f t="shared" si="53"/>
        <v>-0.99786931818181823</v>
      </c>
      <c r="I423" s="146">
        <v>2599</v>
      </c>
      <c r="J423" s="147">
        <f t="shared" si="53"/>
        <v>287.77777777777777</v>
      </c>
      <c r="K423" s="146">
        <v>2813</v>
      </c>
      <c r="L423" s="147">
        <f t="shared" si="54"/>
        <v>8.2339361292804947E-2</v>
      </c>
      <c r="M423" s="147">
        <f>IFERROR(K423/C423-1,"-")</f>
        <v>-0.37544404973357015</v>
      </c>
    </row>
    <row r="424" spans="2:14" x14ac:dyDescent="0.25">
      <c r="B424" s="145" t="s">
        <v>149</v>
      </c>
      <c r="C424" s="146">
        <v>5354</v>
      </c>
      <c r="D424" s="147">
        <v>-0.21976100262314191</v>
      </c>
      <c r="E424" s="146">
        <v>1285</v>
      </c>
      <c r="F424" s="147">
        <f t="shared" si="53"/>
        <v>-0.75999252895031755</v>
      </c>
      <c r="G424" s="146">
        <v>20</v>
      </c>
      <c r="H424" s="147">
        <f t="shared" si="53"/>
        <v>-0.98443579766536971</v>
      </c>
      <c r="I424" s="146">
        <v>1995</v>
      </c>
      <c r="J424" s="147">
        <f t="shared" si="53"/>
        <v>98.75</v>
      </c>
      <c r="K424" s="146">
        <v>2600</v>
      </c>
      <c r="L424" s="147">
        <f t="shared" si="54"/>
        <v>0.30325814536340845</v>
      </c>
      <c r="M424" s="147">
        <f t="shared" ref="M424:M432" si="55">IFERROR(K424/C424-1,"-")</f>
        <v>-0.51438177063877477</v>
      </c>
    </row>
    <row r="425" spans="2:14" x14ac:dyDescent="0.25">
      <c r="B425" s="145" t="s">
        <v>151</v>
      </c>
      <c r="C425" s="146">
        <v>2388</v>
      </c>
      <c r="D425" s="147">
        <v>-5.761641673243878E-2</v>
      </c>
      <c r="E425" s="146">
        <v>0</v>
      </c>
      <c r="F425" s="147">
        <f t="shared" si="53"/>
        <v>-1</v>
      </c>
      <c r="G425" s="146">
        <v>41</v>
      </c>
      <c r="H425" s="147" t="str">
        <f t="shared" si="53"/>
        <v>-</v>
      </c>
      <c r="I425" s="146">
        <v>1049</v>
      </c>
      <c r="J425" s="147">
        <f t="shared" si="53"/>
        <v>24.585365853658537</v>
      </c>
      <c r="K425" s="146">
        <v>880</v>
      </c>
      <c r="L425" s="147">
        <f t="shared" si="54"/>
        <v>-0.16110581506196375</v>
      </c>
      <c r="M425" s="147">
        <f t="shared" si="55"/>
        <v>-0.63149078726968177</v>
      </c>
    </row>
    <row r="426" spans="2:14" x14ac:dyDescent="0.25">
      <c r="B426" s="145" t="s">
        <v>153</v>
      </c>
      <c r="C426" s="146">
        <v>74</v>
      </c>
      <c r="D426" s="147">
        <v>-0.75496688741721851</v>
      </c>
      <c r="E426" s="146">
        <v>0</v>
      </c>
      <c r="F426" s="147">
        <f t="shared" si="53"/>
        <v>-1</v>
      </c>
      <c r="G426" s="146">
        <v>19</v>
      </c>
      <c r="H426" s="147" t="str">
        <f t="shared" si="53"/>
        <v>-</v>
      </c>
      <c r="I426" s="146">
        <v>90</v>
      </c>
      <c r="J426" s="147">
        <f t="shared" si="53"/>
        <v>3.7368421052631575</v>
      </c>
      <c r="K426" s="146">
        <v>33</v>
      </c>
      <c r="L426" s="147">
        <f t="shared" si="54"/>
        <v>-0.6333333333333333</v>
      </c>
      <c r="M426" s="147">
        <f t="shared" si="55"/>
        <v>-0.55405405405405406</v>
      </c>
    </row>
    <row r="427" spans="2:14" x14ac:dyDescent="0.25">
      <c r="B427" s="145" t="s">
        <v>155</v>
      </c>
      <c r="C427" s="146">
        <v>64</v>
      </c>
      <c r="D427" s="147">
        <v>-5.8823529411764719E-2</v>
      </c>
      <c r="E427" s="146">
        <v>0</v>
      </c>
      <c r="F427" s="147">
        <f t="shared" si="53"/>
        <v>-1</v>
      </c>
      <c r="G427" s="146">
        <v>28</v>
      </c>
      <c r="H427" s="147" t="str">
        <f t="shared" si="53"/>
        <v>-</v>
      </c>
      <c r="I427" s="146">
        <v>138</v>
      </c>
      <c r="J427" s="147">
        <f t="shared" si="53"/>
        <v>3.9285714285714288</v>
      </c>
      <c r="K427" s="146">
        <v>55</v>
      </c>
      <c r="L427" s="147">
        <f t="shared" si="54"/>
        <v>-0.60144927536231885</v>
      </c>
      <c r="M427" s="147">
        <f t="shared" si="55"/>
        <v>-0.140625</v>
      </c>
    </row>
    <row r="428" spans="2:14" x14ac:dyDescent="0.25">
      <c r="B428" s="145" t="s">
        <v>157</v>
      </c>
      <c r="C428" s="146">
        <v>71</v>
      </c>
      <c r="D428" s="147">
        <v>5.9701492537313383E-2</v>
      </c>
      <c r="E428" s="146">
        <v>12</v>
      </c>
      <c r="F428" s="147">
        <f t="shared" si="53"/>
        <v>-0.83098591549295775</v>
      </c>
      <c r="G428" s="146">
        <v>45</v>
      </c>
      <c r="H428" s="147">
        <f t="shared" si="53"/>
        <v>2.75</v>
      </c>
      <c r="I428" s="146">
        <v>84</v>
      </c>
      <c r="J428" s="147">
        <f t="shared" si="53"/>
        <v>0.8666666666666667</v>
      </c>
      <c r="K428" s="146">
        <v>106</v>
      </c>
      <c r="L428" s="147">
        <f t="shared" si="54"/>
        <v>0.26190476190476186</v>
      </c>
      <c r="M428" s="147">
        <f t="shared" si="55"/>
        <v>0.49295774647887325</v>
      </c>
    </row>
    <row r="429" spans="2:14" x14ac:dyDescent="0.25">
      <c r="B429" s="145" t="s">
        <v>159</v>
      </c>
      <c r="C429" s="146">
        <v>48</v>
      </c>
      <c r="D429" s="147">
        <v>-0.11111111111111116</v>
      </c>
      <c r="E429" s="146">
        <v>10</v>
      </c>
      <c r="F429" s="147">
        <f t="shared" si="53"/>
        <v>-0.79166666666666663</v>
      </c>
      <c r="G429" s="146">
        <v>26</v>
      </c>
      <c r="H429" s="147">
        <f t="shared" si="53"/>
        <v>1.6</v>
      </c>
      <c r="I429" s="146">
        <v>103</v>
      </c>
      <c r="J429" s="147">
        <f t="shared" si="53"/>
        <v>2.9615384615384617</v>
      </c>
      <c r="K429" s="146">
        <v>55</v>
      </c>
      <c r="L429" s="147">
        <f t="shared" si="54"/>
        <v>-0.46601941747572817</v>
      </c>
      <c r="M429" s="147">
        <f t="shared" si="55"/>
        <v>0.14583333333333326</v>
      </c>
    </row>
    <row r="430" spans="2:14" x14ac:dyDescent="0.25">
      <c r="B430" s="145" t="s">
        <v>161</v>
      </c>
      <c r="C430" s="146">
        <v>60</v>
      </c>
      <c r="D430" s="147">
        <v>0.53846153846153855</v>
      </c>
      <c r="E430" s="146">
        <v>6</v>
      </c>
      <c r="F430" s="147">
        <f t="shared" si="53"/>
        <v>-0.9</v>
      </c>
      <c r="G430" s="146">
        <v>35</v>
      </c>
      <c r="H430" s="147">
        <f t="shared" si="53"/>
        <v>4.833333333333333</v>
      </c>
      <c r="I430" s="146">
        <v>94</v>
      </c>
      <c r="J430" s="147">
        <f t="shared" si="53"/>
        <v>1.6857142857142855</v>
      </c>
      <c r="K430" s="146">
        <v>51</v>
      </c>
      <c r="L430" s="147">
        <f t="shared" si="54"/>
        <v>-0.45744680851063835</v>
      </c>
      <c r="M430" s="147">
        <f t="shared" si="55"/>
        <v>-0.15000000000000002</v>
      </c>
    </row>
    <row r="431" spans="2:14" x14ac:dyDescent="0.25">
      <c r="B431" s="145" t="s">
        <v>163</v>
      </c>
      <c r="C431" s="146">
        <v>1472</v>
      </c>
      <c r="D431" s="147">
        <v>-0.35523434077967586</v>
      </c>
      <c r="E431" s="146">
        <v>35</v>
      </c>
      <c r="F431" s="147">
        <f t="shared" si="53"/>
        <v>-0.97622282608695654</v>
      </c>
      <c r="G431" s="146">
        <v>754</v>
      </c>
      <c r="H431" s="147">
        <f t="shared" si="53"/>
        <v>20.542857142857144</v>
      </c>
      <c r="I431" s="146">
        <v>1510</v>
      </c>
      <c r="J431" s="147">
        <f t="shared" si="53"/>
        <v>1.0026525198938994</v>
      </c>
      <c r="K431" s="146">
        <v>714</v>
      </c>
      <c r="L431" s="147">
        <f>IFERROR(K431/I431-1,"-")</f>
        <v>-0.52715231788079464</v>
      </c>
      <c r="M431" s="147">
        <f t="shared" si="55"/>
        <v>-0.51494565217391308</v>
      </c>
    </row>
    <row r="432" spans="2:14" x14ac:dyDescent="0.25">
      <c r="B432" s="145" t="s">
        <v>165</v>
      </c>
      <c r="C432" s="146">
        <v>3518</v>
      </c>
      <c r="D432" s="147">
        <v>-0.46314665038913472</v>
      </c>
      <c r="E432" s="146">
        <v>23</v>
      </c>
      <c r="F432" s="147">
        <f t="shared" si="53"/>
        <v>-0.99346219442865269</v>
      </c>
      <c r="G432" s="146">
        <v>1300</v>
      </c>
      <c r="H432" s="147">
        <f t="shared" si="53"/>
        <v>55.521739130434781</v>
      </c>
      <c r="I432" s="146">
        <v>2933</v>
      </c>
      <c r="J432" s="147">
        <f t="shared" si="53"/>
        <v>1.256153846153846</v>
      </c>
      <c r="K432" s="146">
        <v>2169</v>
      </c>
      <c r="L432" s="147">
        <f>IFERROR(K432/I432-1,"-")</f>
        <v>-0.26048414592567337</v>
      </c>
      <c r="M432" s="147">
        <f t="shared" si="55"/>
        <v>-0.38345650938032971</v>
      </c>
    </row>
    <row r="433" spans="2:14" x14ac:dyDescent="0.25">
      <c r="B433" s="145" t="s">
        <v>167</v>
      </c>
      <c r="C433" s="146">
        <v>4172</v>
      </c>
      <c r="D433" s="147">
        <v>-0.24338048603554585</v>
      </c>
      <c r="E433" s="146">
        <v>42</v>
      </c>
      <c r="F433" s="147">
        <f t="shared" si="53"/>
        <v>-0.98993288590604023</v>
      </c>
      <c r="G433" s="146">
        <v>1495</v>
      </c>
      <c r="H433" s="147">
        <f t="shared" si="53"/>
        <v>34.595238095238095</v>
      </c>
      <c r="I433" s="146">
        <v>3269</v>
      </c>
      <c r="J433" s="147">
        <f t="shared" si="53"/>
        <v>1.1866220735785955</v>
      </c>
      <c r="K433" s="146"/>
      <c r="L433" s="147"/>
      <c r="M433" s="147"/>
    </row>
    <row r="434" spans="2:14" ht="15.75" x14ac:dyDescent="0.25">
      <c r="B434" s="148" t="s">
        <v>127</v>
      </c>
      <c r="C434" s="149">
        <v>26615</v>
      </c>
      <c r="D434" s="150">
        <v>-0.25900662620413162</v>
      </c>
      <c r="E434" s="149">
        <v>9898</v>
      </c>
      <c r="F434" s="150">
        <f t="shared" si="53"/>
        <v>-0.62810445237647938</v>
      </c>
      <c r="G434" s="149">
        <v>3792</v>
      </c>
      <c r="H434" s="150">
        <f t="shared" si="53"/>
        <v>-0.61689230147504548</v>
      </c>
      <c r="I434" s="149">
        <v>15476</v>
      </c>
      <c r="J434" s="150">
        <f t="shared" si="53"/>
        <v>3.0812236286919834</v>
      </c>
      <c r="K434" s="149">
        <v>12747</v>
      </c>
      <c r="L434" s="150">
        <v>4.4236913246497922E-2</v>
      </c>
      <c r="M434" s="150">
        <v>-0.43202780376954952</v>
      </c>
    </row>
    <row r="435" spans="2:14" ht="6" customHeight="1" x14ac:dyDescent="0.25"/>
    <row r="436" spans="2:14" x14ac:dyDescent="0.25">
      <c r="B436" s="49" t="s">
        <v>362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3"/>
      <c r="E437" s="123"/>
      <c r="G437" s="123"/>
      <c r="I437" s="123"/>
      <c r="K437" s="123"/>
    </row>
    <row r="443" spans="2:14" ht="48.75" customHeight="1" thickBot="1" x14ac:dyDescent="0.3">
      <c r="B443" s="315" t="s">
        <v>381</v>
      </c>
      <c r="C443" s="315"/>
      <c r="D443" s="315"/>
      <c r="E443" s="315"/>
      <c r="F443" s="315"/>
      <c r="G443" s="315"/>
      <c r="H443" s="315"/>
      <c r="I443" s="315"/>
      <c r="J443" s="315"/>
      <c r="K443" s="315"/>
      <c r="L443" s="315"/>
      <c r="M443" s="315"/>
      <c r="N443" s="1" t="s">
        <v>219</v>
      </c>
    </row>
    <row r="444" spans="2:14" ht="10.5" customHeight="1" thickBot="1" x14ac:dyDescent="0.3">
      <c r="B444" s="137"/>
      <c r="C444" s="138"/>
      <c r="D444" s="137"/>
      <c r="E444" s="137"/>
      <c r="F444" s="137"/>
      <c r="G444" s="137"/>
      <c r="H444" s="137"/>
      <c r="I444" s="137"/>
      <c r="J444" s="137"/>
      <c r="K444" s="4"/>
      <c r="L444" s="4"/>
      <c r="N444" s="1" t="s">
        <v>220</v>
      </c>
    </row>
    <row r="445" spans="2:14" ht="22.5" thickTop="1" thickBot="1" x14ac:dyDescent="0.3">
      <c r="B445" s="153" t="str">
        <f>C445</f>
        <v>Portugal</v>
      </c>
      <c r="C445" s="327" t="s">
        <v>233</v>
      </c>
      <c r="D445" s="328"/>
      <c r="E445" s="328"/>
      <c r="F445" s="328"/>
      <c r="G445" s="328"/>
      <c r="H445" s="328"/>
      <c r="I445" s="328"/>
      <c r="J445" s="328"/>
      <c r="K445" s="328"/>
      <c r="L445" s="328"/>
      <c r="M445" s="329"/>
    </row>
    <row r="446" spans="2:14" ht="22.5" thickTop="1" thickBot="1" x14ac:dyDescent="0.3">
      <c r="B446" s="13"/>
      <c r="C446" s="334">
        <f>2019</f>
        <v>2019</v>
      </c>
      <c r="D446" s="333"/>
      <c r="E446" s="330">
        <v>2020</v>
      </c>
      <c r="F446" s="333"/>
      <c r="G446" s="330">
        <v>2021</v>
      </c>
      <c r="H446" s="333"/>
      <c r="I446" s="330">
        <v>2022</v>
      </c>
      <c r="J446" s="333"/>
      <c r="K446" s="330">
        <v>2023</v>
      </c>
      <c r="L446" s="331"/>
      <c r="M446" s="332"/>
    </row>
    <row r="447" spans="2:14" ht="16.5" thickTop="1" thickBot="1" x14ac:dyDescent="0.3">
      <c r="B447" s="16"/>
      <c r="C447" s="141" t="s">
        <v>141</v>
      </c>
      <c r="D447" s="142" t="str">
        <f>CONCATENATE("var ",RIGHT(2019,2),"/",RIGHT(2018,2))</f>
        <v>var 19/18</v>
      </c>
      <c r="E447" s="143" t="s">
        <v>141</v>
      </c>
      <c r="F447" s="142" t="str">
        <f>CONCATENATE("var ",RIGHT(E446,2),"/",RIGHT(E446-1,2))</f>
        <v>var 20/19</v>
      </c>
      <c r="G447" s="143" t="s">
        <v>141</v>
      </c>
      <c r="H447" s="142" t="str">
        <f>CONCATENATE("var ",RIGHT(G446,2),"/",RIGHT(G446-1,2))</f>
        <v>var 21/20</v>
      </c>
      <c r="I447" s="143" t="s">
        <v>141</v>
      </c>
      <c r="J447" s="142" t="str">
        <f>CONCATENATE("var ",RIGHT(I446,2),"/",RIGHT(I446-1,2))</f>
        <v>var 22/21</v>
      </c>
      <c r="K447" s="143" t="s">
        <v>141</v>
      </c>
      <c r="L447" s="142" t="str">
        <f>CONCATENATE("var ",RIGHT(K446,2),"/",RIGHT(K446-1,2))</f>
        <v>var 23/22</v>
      </c>
      <c r="M447" s="142" t="str">
        <f>CONCATENATE("var ",RIGHT(K446,2),"/",RIGHT(2019,2))</f>
        <v>var 23/19</v>
      </c>
    </row>
    <row r="448" spans="2:14" x14ac:dyDescent="0.25">
      <c r="B448" s="145" t="s">
        <v>145</v>
      </c>
      <c r="C448" s="146">
        <v>182</v>
      </c>
      <c r="D448" s="147">
        <v>-0.16894977168949776</v>
      </c>
      <c r="E448" s="146">
        <v>156</v>
      </c>
      <c r="F448" s="147">
        <f t="shared" ref="F448:J460" si="56">IFERROR(E448/C448-1,"-")</f>
        <v>-0.1428571428571429</v>
      </c>
      <c r="G448" s="146">
        <v>39</v>
      </c>
      <c r="H448" s="147">
        <f t="shared" si="56"/>
        <v>-0.75</v>
      </c>
      <c r="I448" s="146">
        <v>214</v>
      </c>
      <c r="J448" s="147">
        <f t="shared" si="56"/>
        <v>4.4871794871794872</v>
      </c>
      <c r="K448" s="146">
        <v>248</v>
      </c>
      <c r="L448" s="147">
        <f t="shared" ref="L448:L456" si="57">IFERROR(K448/I448-1,"-")</f>
        <v>0.1588785046728971</v>
      </c>
      <c r="M448" s="147">
        <f>K448/C448-1</f>
        <v>0.36263736263736268</v>
      </c>
    </row>
    <row r="449" spans="2:13" x14ac:dyDescent="0.25">
      <c r="B449" s="145" t="s">
        <v>147</v>
      </c>
      <c r="C449" s="146">
        <v>147</v>
      </c>
      <c r="D449" s="147">
        <v>-0.22222222222222221</v>
      </c>
      <c r="E449" s="146">
        <v>243</v>
      </c>
      <c r="F449" s="147">
        <f t="shared" si="56"/>
        <v>0.65306122448979598</v>
      </c>
      <c r="G449" s="146">
        <v>22</v>
      </c>
      <c r="H449" s="147">
        <f t="shared" si="56"/>
        <v>-0.90946502057613166</v>
      </c>
      <c r="I449" s="146">
        <v>389</v>
      </c>
      <c r="J449" s="147">
        <f t="shared" si="56"/>
        <v>16.681818181818183</v>
      </c>
      <c r="K449" s="146">
        <v>264</v>
      </c>
      <c r="L449" s="147">
        <f t="shared" si="57"/>
        <v>-0.32133676092544983</v>
      </c>
      <c r="M449" s="147">
        <f>IFERROR(K449/C449-1,"-")</f>
        <v>0.79591836734693877</v>
      </c>
    </row>
    <row r="450" spans="2:13" x14ac:dyDescent="0.25">
      <c r="B450" s="145" t="s">
        <v>149</v>
      </c>
      <c r="C450" s="146">
        <v>213</v>
      </c>
      <c r="D450" s="147">
        <v>-4.9107142857142905E-2</v>
      </c>
      <c r="E450" s="146">
        <v>44</v>
      </c>
      <c r="F450" s="147">
        <f t="shared" si="56"/>
        <v>-0.79342723004694837</v>
      </c>
      <c r="G450" s="146">
        <v>37</v>
      </c>
      <c r="H450" s="147">
        <f t="shared" si="56"/>
        <v>-0.15909090909090906</v>
      </c>
      <c r="I450" s="146">
        <v>330</v>
      </c>
      <c r="J450" s="147">
        <f t="shared" si="56"/>
        <v>7.9189189189189193</v>
      </c>
      <c r="K450" s="146">
        <v>277</v>
      </c>
      <c r="L450" s="147">
        <f t="shared" si="57"/>
        <v>-0.16060606060606064</v>
      </c>
      <c r="M450" s="147">
        <f t="shared" ref="M450:M458" si="58">IFERROR(K450/C450-1,"-")</f>
        <v>0.30046948356807501</v>
      </c>
    </row>
    <row r="451" spans="2:13" x14ac:dyDescent="0.25">
      <c r="B451" s="145" t="s">
        <v>151</v>
      </c>
      <c r="C451" s="146">
        <v>398</v>
      </c>
      <c r="D451" s="147">
        <v>0.63786008230452684</v>
      </c>
      <c r="E451" s="146">
        <v>0</v>
      </c>
      <c r="F451" s="147">
        <f t="shared" si="56"/>
        <v>-1</v>
      </c>
      <c r="G451" s="146">
        <v>71</v>
      </c>
      <c r="H451" s="147" t="str">
        <f t="shared" si="56"/>
        <v>-</v>
      </c>
      <c r="I451" s="146">
        <v>447</v>
      </c>
      <c r="J451" s="147">
        <f t="shared" si="56"/>
        <v>5.295774647887324</v>
      </c>
      <c r="K451" s="146">
        <v>571</v>
      </c>
      <c r="L451" s="147">
        <f t="shared" si="57"/>
        <v>0.27740492170022368</v>
      </c>
      <c r="M451" s="147">
        <f t="shared" si="58"/>
        <v>0.4346733668341709</v>
      </c>
    </row>
    <row r="452" spans="2:13" x14ac:dyDescent="0.25">
      <c r="B452" s="145" t="s">
        <v>153</v>
      </c>
      <c r="C452" s="146">
        <v>382</v>
      </c>
      <c r="D452" s="147">
        <v>0.62553191489361692</v>
      </c>
      <c r="E452" s="146">
        <v>0</v>
      </c>
      <c r="F452" s="147">
        <f t="shared" si="56"/>
        <v>-1</v>
      </c>
      <c r="G452" s="146">
        <v>110</v>
      </c>
      <c r="H452" s="147" t="str">
        <f t="shared" si="56"/>
        <v>-</v>
      </c>
      <c r="I452" s="146">
        <v>371</v>
      </c>
      <c r="J452" s="147">
        <f t="shared" si="56"/>
        <v>2.3727272727272726</v>
      </c>
      <c r="K452" s="146">
        <v>494</v>
      </c>
      <c r="L452" s="147">
        <f t="shared" si="57"/>
        <v>0.33153638814016162</v>
      </c>
      <c r="M452" s="147">
        <f t="shared" si="58"/>
        <v>0.293193717277487</v>
      </c>
    </row>
    <row r="453" spans="2:13" x14ac:dyDescent="0.25">
      <c r="B453" s="145" t="s">
        <v>155</v>
      </c>
      <c r="C453" s="146">
        <v>762</v>
      </c>
      <c r="D453" s="147">
        <v>-0.27840909090909094</v>
      </c>
      <c r="E453" s="146">
        <v>0</v>
      </c>
      <c r="F453" s="147">
        <f t="shared" si="56"/>
        <v>-1</v>
      </c>
      <c r="G453" s="146">
        <v>124</v>
      </c>
      <c r="H453" s="147" t="str">
        <f t="shared" si="56"/>
        <v>-</v>
      </c>
      <c r="I453" s="146">
        <v>408</v>
      </c>
      <c r="J453" s="147">
        <f t="shared" si="56"/>
        <v>2.2903225806451615</v>
      </c>
      <c r="K453" s="146">
        <v>505</v>
      </c>
      <c r="L453" s="147">
        <f t="shared" si="57"/>
        <v>0.23774509803921573</v>
      </c>
      <c r="M453" s="147">
        <f t="shared" si="58"/>
        <v>-0.33727034120734911</v>
      </c>
    </row>
    <row r="454" spans="2:13" x14ac:dyDescent="0.25">
      <c r="B454" s="145" t="s">
        <v>157</v>
      </c>
      <c r="C454" s="146">
        <v>697</v>
      </c>
      <c r="D454" s="147">
        <v>-0.43790322580645158</v>
      </c>
      <c r="E454" s="146">
        <v>61</v>
      </c>
      <c r="F454" s="147">
        <f t="shared" si="56"/>
        <v>-0.91248206599713055</v>
      </c>
      <c r="G454" s="146">
        <v>221</v>
      </c>
      <c r="H454" s="147">
        <f t="shared" si="56"/>
        <v>2.622950819672131</v>
      </c>
      <c r="I454" s="146">
        <v>515</v>
      </c>
      <c r="J454" s="147">
        <f t="shared" si="56"/>
        <v>1.3303167420814481</v>
      </c>
      <c r="K454" s="146">
        <v>661</v>
      </c>
      <c r="L454" s="147">
        <f t="shared" si="57"/>
        <v>0.28349514563106792</v>
      </c>
      <c r="M454" s="147">
        <f t="shared" si="58"/>
        <v>-5.1649928263988509E-2</v>
      </c>
    </row>
    <row r="455" spans="2:13" x14ac:dyDescent="0.25">
      <c r="B455" s="145" t="s">
        <v>159</v>
      </c>
      <c r="C455" s="146">
        <v>1127</v>
      </c>
      <c r="D455" s="147">
        <v>-0.33313609467455618</v>
      </c>
      <c r="E455" s="146">
        <v>130</v>
      </c>
      <c r="F455" s="147">
        <f t="shared" si="56"/>
        <v>-0.88464951197870456</v>
      </c>
      <c r="G455" s="146">
        <v>318</v>
      </c>
      <c r="H455" s="147">
        <f t="shared" si="56"/>
        <v>1.4461538461538463</v>
      </c>
      <c r="I455" s="146">
        <v>931</v>
      </c>
      <c r="J455" s="147">
        <f t="shared" si="56"/>
        <v>1.9276729559748427</v>
      </c>
      <c r="K455" s="146">
        <v>1203</v>
      </c>
      <c r="L455" s="147">
        <f t="shared" si="57"/>
        <v>0.29215896885069825</v>
      </c>
      <c r="M455" s="147">
        <f t="shared" si="58"/>
        <v>6.7435669920141939E-2</v>
      </c>
    </row>
    <row r="456" spans="2:13" x14ac:dyDescent="0.25">
      <c r="B456" s="145" t="s">
        <v>161</v>
      </c>
      <c r="C456" s="146">
        <v>513</v>
      </c>
      <c r="D456" s="147">
        <v>5.3388090349075989E-2</v>
      </c>
      <c r="E456" s="146">
        <v>115</v>
      </c>
      <c r="F456" s="147">
        <f t="shared" si="56"/>
        <v>-0.77582846003898642</v>
      </c>
      <c r="G456" s="146">
        <v>265</v>
      </c>
      <c r="H456" s="147">
        <f t="shared" si="56"/>
        <v>1.3043478260869565</v>
      </c>
      <c r="I456" s="146">
        <v>476</v>
      </c>
      <c r="J456" s="147">
        <f t="shared" si="56"/>
        <v>0.79622641509433967</v>
      </c>
      <c r="K456" s="146">
        <v>568</v>
      </c>
      <c r="L456" s="147">
        <f t="shared" si="57"/>
        <v>0.19327731092436973</v>
      </c>
      <c r="M456" s="147">
        <f t="shared" si="58"/>
        <v>0.1072124756335282</v>
      </c>
    </row>
    <row r="457" spans="2:13" x14ac:dyDescent="0.25">
      <c r="B457" s="145" t="s">
        <v>163</v>
      </c>
      <c r="C457" s="146">
        <v>220</v>
      </c>
      <c r="D457" s="147">
        <v>0.33333333333333326</v>
      </c>
      <c r="E457" s="146">
        <v>150</v>
      </c>
      <c r="F457" s="147">
        <f t="shared" si="56"/>
        <v>-0.31818181818181823</v>
      </c>
      <c r="G457" s="146">
        <v>254</v>
      </c>
      <c r="H457" s="147">
        <f t="shared" si="56"/>
        <v>0.69333333333333336</v>
      </c>
      <c r="I457" s="146">
        <v>358</v>
      </c>
      <c r="J457" s="147">
        <f t="shared" si="56"/>
        <v>0.40944881889763773</v>
      </c>
      <c r="K457" s="146">
        <v>464</v>
      </c>
      <c r="L457" s="147">
        <f>IFERROR(K457/I457-1,"-")</f>
        <v>0.2960893854748603</v>
      </c>
      <c r="M457" s="147">
        <f t="shared" si="58"/>
        <v>1.1090909090909089</v>
      </c>
    </row>
    <row r="458" spans="2:13" x14ac:dyDescent="0.25">
      <c r="B458" s="145" t="s">
        <v>165</v>
      </c>
      <c r="C458" s="146">
        <v>227</v>
      </c>
      <c r="D458" s="147">
        <v>0.35928143712574845</v>
      </c>
      <c r="E458" s="146">
        <v>53</v>
      </c>
      <c r="F458" s="147">
        <f t="shared" si="56"/>
        <v>-0.76651982378854622</v>
      </c>
      <c r="G458" s="146">
        <v>316</v>
      </c>
      <c r="H458" s="147">
        <f t="shared" si="56"/>
        <v>4.9622641509433958</v>
      </c>
      <c r="I458" s="146">
        <v>351</v>
      </c>
      <c r="J458" s="147">
        <f t="shared" si="56"/>
        <v>0.110759493670886</v>
      </c>
      <c r="K458" s="146">
        <v>303</v>
      </c>
      <c r="L458" s="147">
        <f>IFERROR(K458/I458-1,"-")</f>
        <v>-0.13675213675213671</v>
      </c>
      <c r="M458" s="147">
        <f t="shared" si="58"/>
        <v>0.33480176211453738</v>
      </c>
    </row>
    <row r="459" spans="2:13" x14ac:dyDescent="0.25">
      <c r="B459" s="145" t="s">
        <v>167</v>
      </c>
      <c r="C459" s="146">
        <v>228</v>
      </c>
      <c r="D459" s="147">
        <v>0.33333333333333326</v>
      </c>
      <c r="E459" s="146">
        <v>54</v>
      </c>
      <c r="F459" s="147">
        <f t="shared" si="56"/>
        <v>-0.76315789473684215</v>
      </c>
      <c r="G459" s="146">
        <v>262</v>
      </c>
      <c r="H459" s="147">
        <f t="shared" si="56"/>
        <v>3.8518518518518521</v>
      </c>
      <c r="I459" s="146">
        <v>334</v>
      </c>
      <c r="J459" s="147">
        <f t="shared" si="56"/>
        <v>0.27480916030534353</v>
      </c>
      <c r="K459" s="146"/>
      <c r="L459" s="147"/>
      <c r="M459" s="147"/>
    </row>
    <row r="460" spans="2:13" ht="15.75" x14ac:dyDescent="0.25">
      <c r="B460" s="148" t="s">
        <v>127</v>
      </c>
      <c r="C460" s="149">
        <v>5096</v>
      </c>
      <c r="D460" s="150">
        <v>-0.16266841932303644</v>
      </c>
      <c r="E460" s="149">
        <v>1006</v>
      </c>
      <c r="F460" s="150">
        <f t="shared" si="56"/>
        <v>-0.80259026687598123</v>
      </c>
      <c r="G460" s="149">
        <v>2039</v>
      </c>
      <c r="H460" s="150">
        <f t="shared" si="56"/>
        <v>1.0268389662027833</v>
      </c>
      <c r="I460" s="149">
        <v>5124</v>
      </c>
      <c r="J460" s="150">
        <f t="shared" si="56"/>
        <v>1.5129965669445808</v>
      </c>
      <c r="K460" s="149">
        <v>5558</v>
      </c>
      <c r="L460" s="150">
        <v>0.16033402922755746</v>
      </c>
      <c r="M460" s="150">
        <v>0.14174198849630248</v>
      </c>
    </row>
    <row r="461" spans="2:13" ht="6" customHeight="1" x14ac:dyDescent="0.25"/>
    <row r="462" spans="2:13" x14ac:dyDescent="0.25">
      <c r="B462" s="49" t="s">
        <v>362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3"/>
      <c r="E463" s="123"/>
      <c r="G463" s="123"/>
      <c r="I463" s="123"/>
      <c r="K463" s="123"/>
    </row>
    <row r="466" spans="2:14" ht="48.75" customHeight="1" thickBot="1" x14ac:dyDescent="0.3">
      <c r="B466" s="315" t="s">
        <v>382</v>
      </c>
      <c r="C466" s="315"/>
      <c r="D466" s="315"/>
      <c r="E466" s="315"/>
      <c r="F466" s="315"/>
      <c r="G466" s="315"/>
      <c r="H466" s="315"/>
      <c r="I466" s="315"/>
      <c r="J466" s="315"/>
      <c r="K466" s="315"/>
      <c r="L466" s="315"/>
      <c r="M466" s="315"/>
      <c r="N466" s="1" t="s">
        <v>219</v>
      </c>
    </row>
    <row r="467" spans="2:14" ht="10.5" customHeight="1" thickBot="1" x14ac:dyDescent="0.3">
      <c r="B467" s="137"/>
      <c r="C467" s="138"/>
      <c r="D467" s="137"/>
      <c r="E467" s="137"/>
      <c r="F467" s="137"/>
      <c r="G467" s="137"/>
      <c r="H467" s="137"/>
      <c r="I467" s="137"/>
      <c r="J467" s="137"/>
      <c r="K467" s="4"/>
      <c r="L467" s="4"/>
      <c r="N467" s="1" t="s">
        <v>220</v>
      </c>
    </row>
    <row r="468" spans="2:14" ht="22.5" thickTop="1" thickBot="1" x14ac:dyDescent="0.3">
      <c r="B468" s="153" t="str">
        <f>C468</f>
        <v>Polonia</v>
      </c>
      <c r="C468" s="327" t="s">
        <v>235</v>
      </c>
      <c r="D468" s="328"/>
      <c r="E468" s="328"/>
      <c r="F468" s="328"/>
      <c r="G468" s="328"/>
      <c r="H468" s="328"/>
      <c r="I468" s="328"/>
      <c r="J468" s="328"/>
      <c r="K468" s="328"/>
      <c r="L468" s="328"/>
      <c r="M468" s="329"/>
    </row>
    <row r="469" spans="2:14" ht="22.5" thickTop="1" thickBot="1" x14ac:dyDescent="0.3">
      <c r="B469" s="13"/>
      <c r="C469" s="334">
        <f>2019</f>
        <v>2019</v>
      </c>
      <c r="D469" s="333"/>
      <c r="E469" s="330">
        <v>2020</v>
      </c>
      <c r="F469" s="333"/>
      <c r="G469" s="330">
        <v>2021</v>
      </c>
      <c r="H469" s="333"/>
      <c r="I469" s="330">
        <v>2022</v>
      </c>
      <c r="J469" s="333"/>
      <c r="K469" s="330">
        <v>2023</v>
      </c>
      <c r="L469" s="331"/>
      <c r="M469" s="332"/>
    </row>
    <row r="470" spans="2:14" ht="16.5" thickTop="1" thickBot="1" x14ac:dyDescent="0.3">
      <c r="B470" s="16"/>
      <c r="C470" s="141" t="s">
        <v>141</v>
      </c>
      <c r="D470" s="142" t="str">
        <f>CONCATENATE("var ",RIGHT(2019,2),"/",RIGHT(2018,2))</f>
        <v>var 19/18</v>
      </c>
      <c r="E470" s="143" t="s">
        <v>141</v>
      </c>
      <c r="F470" s="142" t="str">
        <f>CONCATENATE("var ",RIGHT(E469,2),"/",RIGHT(E469-1,2))</f>
        <v>var 20/19</v>
      </c>
      <c r="G470" s="143" t="s">
        <v>141</v>
      </c>
      <c r="H470" s="142" t="str">
        <f>CONCATENATE("var ",RIGHT(G469,2),"/",RIGHT(G469-1,2))</f>
        <v>var 21/20</v>
      </c>
      <c r="I470" s="143" t="s">
        <v>141</v>
      </c>
      <c r="J470" s="142" t="str">
        <f>CONCATENATE("var ",RIGHT(I469,2),"/",RIGHT(I469-1,2))</f>
        <v>var 22/21</v>
      </c>
      <c r="K470" s="143" t="s">
        <v>141</v>
      </c>
      <c r="L470" s="142" t="str">
        <f>CONCATENATE("var ",RIGHT(K469,2),"/",RIGHT(K469-1,2))</f>
        <v>var 23/22</v>
      </c>
      <c r="M470" s="142" t="str">
        <f>CONCATENATE("var ",RIGHT(K469,2),"/",RIGHT(2019,2))</f>
        <v>var 23/19</v>
      </c>
    </row>
    <row r="471" spans="2:14" x14ac:dyDescent="0.25">
      <c r="B471" s="145" t="s">
        <v>145</v>
      </c>
      <c r="C471" s="146">
        <v>3490</v>
      </c>
      <c r="D471" s="147">
        <v>-0.10673150755055028</v>
      </c>
      <c r="E471" s="146">
        <v>2773</v>
      </c>
      <c r="F471" s="147">
        <f t="shared" ref="F471:J483" si="59">IFERROR(E471/C471-1,"-")</f>
        <v>-0.20544412607449858</v>
      </c>
      <c r="G471" s="146">
        <v>472</v>
      </c>
      <c r="H471" s="147">
        <f t="shared" si="59"/>
        <v>-0.82978723404255317</v>
      </c>
      <c r="I471" s="146">
        <v>2596</v>
      </c>
      <c r="J471" s="147">
        <f t="shared" si="59"/>
        <v>4.5</v>
      </c>
      <c r="K471" s="146">
        <v>2628</v>
      </c>
      <c r="L471" s="147">
        <f t="shared" ref="L471:L479" si="60">IFERROR(K471/I471-1,"-")</f>
        <v>1.2326656394453073E-2</v>
      </c>
      <c r="M471" s="147">
        <f>K471/C471-1</f>
        <v>-0.24699140401146136</v>
      </c>
    </row>
    <row r="472" spans="2:14" x14ac:dyDescent="0.25">
      <c r="B472" s="145" t="s">
        <v>147</v>
      </c>
      <c r="C472" s="146">
        <v>3192</v>
      </c>
      <c r="D472" s="147">
        <v>-9.8814229249011842E-2</v>
      </c>
      <c r="E472" s="146">
        <v>2785</v>
      </c>
      <c r="F472" s="147">
        <f t="shared" si="59"/>
        <v>-0.12750626566416046</v>
      </c>
      <c r="G472" s="146">
        <v>51</v>
      </c>
      <c r="H472" s="147">
        <f t="shared" si="59"/>
        <v>-0.98168761220825851</v>
      </c>
      <c r="I472" s="146">
        <v>2707</v>
      </c>
      <c r="J472" s="147">
        <f t="shared" si="59"/>
        <v>52.078431372549019</v>
      </c>
      <c r="K472" s="146">
        <v>3110</v>
      </c>
      <c r="L472" s="147">
        <f t="shared" si="60"/>
        <v>0.14887329146656825</v>
      </c>
      <c r="M472" s="147">
        <f>IFERROR(K472/C472-1,"-")</f>
        <v>-2.5689223057644095E-2</v>
      </c>
    </row>
    <row r="473" spans="2:14" x14ac:dyDescent="0.25">
      <c r="B473" s="145" t="s">
        <v>149</v>
      </c>
      <c r="C473" s="146">
        <v>2942</v>
      </c>
      <c r="D473" s="147">
        <v>-0.22251585623678649</v>
      </c>
      <c r="E473" s="146">
        <v>634</v>
      </c>
      <c r="F473" s="147">
        <f t="shared" si="59"/>
        <v>-0.7845003399048267</v>
      </c>
      <c r="G473" s="146">
        <v>83</v>
      </c>
      <c r="H473" s="147">
        <f t="shared" si="59"/>
        <v>-0.86908517350157732</v>
      </c>
      <c r="I473" s="146">
        <v>2162</v>
      </c>
      <c r="J473" s="147">
        <f t="shared" si="59"/>
        <v>25.048192771084338</v>
      </c>
      <c r="K473" s="146">
        <v>2360</v>
      </c>
      <c r="L473" s="147">
        <f t="shared" si="60"/>
        <v>9.1581868640147945E-2</v>
      </c>
      <c r="M473" s="147">
        <f t="shared" ref="M473:M481" si="61">IFERROR(K473/C473-1,"-")</f>
        <v>-0.19782460910944932</v>
      </c>
    </row>
    <row r="474" spans="2:14" x14ac:dyDescent="0.25">
      <c r="B474" s="145" t="s">
        <v>151</v>
      </c>
      <c r="C474" s="146">
        <v>2807</v>
      </c>
      <c r="D474" s="147">
        <v>-0.15857314148681056</v>
      </c>
      <c r="E474" s="146">
        <v>0</v>
      </c>
      <c r="F474" s="147">
        <f t="shared" si="59"/>
        <v>-1</v>
      </c>
      <c r="G474" s="146">
        <v>59</v>
      </c>
      <c r="H474" s="147" t="str">
        <f t="shared" si="59"/>
        <v>-</v>
      </c>
      <c r="I474" s="146">
        <v>2438</v>
      </c>
      <c r="J474" s="147">
        <f t="shared" si="59"/>
        <v>40.322033898305087</v>
      </c>
      <c r="K474" s="146">
        <v>2880</v>
      </c>
      <c r="L474" s="147">
        <f t="shared" si="60"/>
        <v>0.18129614438063979</v>
      </c>
      <c r="M474" s="147">
        <f t="shared" si="61"/>
        <v>2.6006412540078294E-2</v>
      </c>
    </row>
    <row r="475" spans="2:14" x14ac:dyDescent="0.25">
      <c r="B475" s="145" t="s">
        <v>153</v>
      </c>
      <c r="C475" s="146">
        <v>3448</v>
      </c>
      <c r="D475" s="147">
        <v>-1.4293882218410547E-2</v>
      </c>
      <c r="E475" s="146">
        <v>0</v>
      </c>
      <c r="F475" s="147">
        <f t="shared" si="59"/>
        <v>-1</v>
      </c>
      <c r="G475" s="146">
        <v>123</v>
      </c>
      <c r="H475" s="147" t="str">
        <f t="shared" si="59"/>
        <v>-</v>
      </c>
      <c r="I475" s="146">
        <v>2156</v>
      </c>
      <c r="J475" s="147">
        <f t="shared" si="59"/>
        <v>16.528455284552845</v>
      </c>
      <c r="K475" s="146">
        <v>2705</v>
      </c>
      <c r="L475" s="147">
        <f t="shared" si="60"/>
        <v>0.25463821892393312</v>
      </c>
      <c r="M475" s="147">
        <f t="shared" si="61"/>
        <v>-0.21548723897911837</v>
      </c>
    </row>
    <row r="476" spans="2:14" x14ac:dyDescent="0.25">
      <c r="B476" s="145" t="s">
        <v>155</v>
      </c>
      <c r="C476" s="146">
        <v>3427</v>
      </c>
      <c r="D476" s="147">
        <v>-0.2694521424003411</v>
      </c>
      <c r="E476" s="146">
        <v>0</v>
      </c>
      <c r="F476" s="147">
        <f t="shared" si="59"/>
        <v>-1</v>
      </c>
      <c r="G476" s="146">
        <v>478</v>
      </c>
      <c r="H476" s="147" t="str">
        <f t="shared" si="59"/>
        <v>-</v>
      </c>
      <c r="I476" s="146">
        <v>2462</v>
      </c>
      <c r="J476" s="147">
        <f t="shared" si="59"/>
        <v>4.1506276150627617</v>
      </c>
      <c r="K476" s="146">
        <v>2415</v>
      </c>
      <c r="L476" s="147">
        <f t="shared" si="60"/>
        <v>-1.9090170593013767E-2</v>
      </c>
      <c r="M476" s="147">
        <f t="shared" si="61"/>
        <v>-0.29530201342281881</v>
      </c>
    </row>
    <row r="477" spans="2:14" x14ac:dyDescent="0.25">
      <c r="B477" s="145" t="s">
        <v>157</v>
      </c>
      <c r="C477" s="146">
        <v>2920</v>
      </c>
      <c r="D477" s="147">
        <v>-0.34145241317095176</v>
      </c>
      <c r="E477" s="146">
        <v>703</v>
      </c>
      <c r="F477" s="147">
        <f t="shared" si="59"/>
        <v>-0.75924657534246576</v>
      </c>
      <c r="G477" s="146">
        <v>1432</v>
      </c>
      <c r="H477" s="147">
        <f t="shared" si="59"/>
        <v>1.0369843527738265</v>
      </c>
      <c r="I477" s="146">
        <v>2969</v>
      </c>
      <c r="J477" s="147">
        <f t="shared" si="59"/>
        <v>1.0733240223463687</v>
      </c>
      <c r="K477" s="146">
        <v>3089</v>
      </c>
      <c r="L477" s="147">
        <f t="shared" si="60"/>
        <v>4.0417649040080939E-2</v>
      </c>
      <c r="M477" s="147">
        <f t="shared" si="61"/>
        <v>5.7876712328767121E-2</v>
      </c>
    </row>
    <row r="478" spans="2:14" x14ac:dyDescent="0.25">
      <c r="B478" s="145" t="s">
        <v>159</v>
      </c>
      <c r="C478" s="146">
        <v>3216</v>
      </c>
      <c r="D478" s="147">
        <v>-0.29704918032786887</v>
      </c>
      <c r="E478" s="146">
        <v>1534</v>
      </c>
      <c r="F478" s="147">
        <f t="shared" si="59"/>
        <v>-0.52300995024875618</v>
      </c>
      <c r="G478" s="146">
        <v>1433</v>
      </c>
      <c r="H478" s="147">
        <f t="shared" si="59"/>
        <v>-6.5840938722294684E-2</v>
      </c>
      <c r="I478" s="146">
        <v>2570</v>
      </c>
      <c r="J478" s="147">
        <f t="shared" si="59"/>
        <v>0.79344033496161903</v>
      </c>
      <c r="K478" s="146">
        <v>2772</v>
      </c>
      <c r="L478" s="147">
        <f t="shared" si="60"/>
        <v>7.8599221789883211E-2</v>
      </c>
      <c r="M478" s="147">
        <f t="shared" si="61"/>
        <v>-0.13805970149253732</v>
      </c>
    </row>
    <row r="479" spans="2:14" x14ac:dyDescent="0.25">
      <c r="B479" s="145" t="s">
        <v>161</v>
      </c>
      <c r="C479" s="146">
        <v>2303</v>
      </c>
      <c r="D479" s="147">
        <v>-0.34592445328031807</v>
      </c>
      <c r="E479" s="146">
        <v>152</v>
      </c>
      <c r="F479" s="147">
        <f t="shared" si="59"/>
        <v>-0.93399913156752068</v>
      </c>
      <c r="G479" s="146">
        <v>1223</v>
      </c>
      <c r="H479" s="147">
        <f t="shared" si="59"/>
        <v>7.0460526315789469</v>
      </c>
      <c r="I479" s="146">
        <v>2132</v>
      </c>
      <c r="J479" s="147">
        <f t="shared" si="59"/>
        <v>0.74325429272281274</v>
      </c>
      <c r="K479" s="146">
        <v>2959</v>
      </c>
      <c r="L479" s="147">
        <f t="shared" si="60"/>
        <v>0.38789868667917449</v>
      </c>
      <c r="M479" s="147">
        <f t="shared" si="61"/>
        <v>0.28484585323491096</v>
      </c>
    </row>
    <row r="480" spans="2:14" x14ac:dyDescent="0.25">
      <c r="B480" s="145" t="s">
        <v>163</v>
      </c>
      <c r="C480" s="146">
        <v>2389</v>
      </c>
      <c r="D480" s="147">
        <v>-0.12522885389967042</v>
      </c>
      <c r="E480" s="146">
        <v>310</v>
      </c>
      <c r="F480" s="147">
        <f t="shared" si="59"/>
        <v>-0.87023859355378819</v>
      </c>
      <c r="G480" s="146">
        <v>1827</v>
      </c>
      <c r="H480" s="147">
        <f t="shared" si="59"/>
        <v>4.8935483870967742</v>
      </c>
      <c r="I480" s="146">
        <v>2351</v>
      </c>
      <c r="J480" s="147">
        <f t="shared" si="59"/>
        <v>0.28680897646414882</v>
      </c>
      <c r="K480" s="146">
        <v>2748</v>
      </c>
      <c r="L480" s="147">
        <f>IFERROR(K480/I480-1,"-")</f>
        <v>0.16886431305827299</v>
      </c>
      <c r="M480" s="147">
        <f t="shared" si="61"/>
        <v>0.15027208036835504</v>
      </c>
    </row>
    <row r="481" spans="2:14" x14ac:dyDescent="0.25">
      <c r="B481" s="145" t="s">
        <v>165</v>
      </c>
      <c r="C481" s="146">
        <v>2575</v>
      </c>
      <c r="D481" s="147">
        <v>0.11568457538994803</v>
      </c>
      <c r="E481" s="146">
        <v>122</v>
      </c>
      <c r="F481" s="147">
        <f t="shared" si="59"/>
        <v>-0.95262135922330093</v>
      </c>
      <c r="G481" s="146">
        <v>1926</v>
      </c>
      <c r="H481" s="147">
        <f t="shared" si="59"/>
        <v>14.78688524590164</v>
      </c>
      <c r="I481" s="146">
        <v>2025</v>
      </c>
      <c r="J481" s="147">
        <f t="shared" si="59"/>
        <v>5.1401869158878455E-2</v>
      </c>
      <c r="K481" s="146">
        <v>2979</v>
      </c>
      <c r="L481" s="147">
        <f>IFERROR(K481/I481-1,"-")</f>
        <v>0.47111111111111104</v>
      </c>
      <c r="M481" s="147">
        <f t="shared" si="61"/>
        <v>0.15689320388349515</v>
      </c>
    </row>
    <row r="482" spans="2:14" x14ac:dyDescent="0.25">
      <c r="B482" s="145" t="s">
        <v>167</v>
      </c>
      <c r="C482" s="146">
        <v>2740</v>
      </c>
      <c r="D482" s="147">
        <v>-0.10193379219927889</v>
      </c>
      <c r="E482" s="146">
        <v>265</v>
      </c>
      <c r="F482" s="147">
        <f t="shared" si="59"/>
        <v>-0.90328467153284675</v>
      </c>
      <c r="G482" s="146">
        <v>2127</v>
      </c>
      <c r="H482" s="147">
        <f t="shared" si="59"/>
        <v>7.0264150943396224</v>
      </c>
      <c r="I482" s="146">
        <v>3042</v>
      </c>
      <c r="J482" s="147">
        <f t="shared" si="59"/>
        <v>0.43018335684062059</v>
      </c>
      <c r="K482" s="146"/>
      <c r="L482" s="147"/>
      <c r="M482" s="147"/>
    </row>
    <row r="483" spans="2:14" ht="15.75" x14ac:dyDescent="0.25">
      <c r="B483" s="148" t="s">
        <v>127</v>
      </c>
      <c r="C483" s="149">
        <v>35449</v>
      </c>
      <c r="D483" s="150">
        <v>-0.18278851030476273</v>
      </c>
      <c r="E483" s="149">
        <v>9278</v>
      </c>
      <c r="F483" s="150">
        <f t="shared" si="59"/>
        <v>-0.73827188355101692</v>
      </c>
      <c r="G483" s="149">
        <v>11234</v>
      </c>
      <c r="H483" s="150">
        <f t="shared" si="59"/>
        <v>0.21082129769346847</v>
      </c>
      <c r="I483" s="149">
        <v>29610</v>
      </c>
      <c r="J483" s="150">
        <f t="shared" si="59"/>
        <v>1.6357486202599252</v>
      </c>
      <c r="K483" s="149">
        <v>30645</v>
      </c>
      <c r="L483" s="150">
        <v>0.15345528455284563</v>
      </c>
      <c r="M483" s="150">
        <v>-6.3101898560029346E-2</v>
      </c>
    </row>
    <row r="484" spans="2:14" ht="6" customHeight="1" x14ac:dyDescent="0.25"/>
    <row r="485" spans="2:14" x14ac:dyDescent="0.25">
      <c r="B485" s="49" t="s">
        <v>362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3"/>
      <c r="E486" s="123"/>
      <c r="G486" s="123"/>
      <c r="I486" s="123"/>
      <c r="K486" s="123"/>
    </row>
    <row r="493" spans="2:14" ht="48.75" customHeight="1" thickBot="1" x14ac:dyDescent="0.3">
      <c r="B493" s="315" t="s">
        <v>383</v>
      </c>
      <c r="C493" s="315"/>
      <c r="D493" s="315"/>
      <c r="E493" s="315"/>
      <c r="F493" s="315"/>
      <c r="G493" s="315"/>
      <c r="H493" s="315"/>
      <c r="I493" s="315"/>
      <c r="J493" s="315"/>
      <c r="K493" s="315"/>
      <c r="L493" s="315"/>
      <c r="M493" s="315"/>
      <c r="N493" s="1" t="s">
        <v>219</v>
      </c>
    </row>
    <row r="494" spans="2:14" ht="10.5" customHeight="1" thickBot="1" x14ac:dyDescent="0.3">
      <c r="B494" s="137"/>
      <c r="C494" s="138"/>
      <c r="D494" s="137"/>
      <c r="E494" s="137"/>
      <c r="F494" s="137"/>
      <c r="G494" s="137"/>
      <c r="H494" s="137"/>
      <c r="I494" s="137"/>
      <c r="J494" s="137"/>
      <c r="K494" s="4"/>
      <c r="L494" s="4"/>
      <c r="N494" s="1" t="s">
        <v>220</v>
      </c>
    </row>
    <row r="495" spans="2:14" ht="22.5" thickTop="1" thickBot="1" x14ac:dyDescent="0.3">
      <c r="B495" s="153" t="str">
        <f>C495</f>
        <v>Islandia</v>
      </c>
      <c r="C495" s="327" t="s">
        <v>237</v>
      </c>
      <c r="D495" s="328"/>
      <c r="E495" s="328"/>
      <c r="F495" s="328"/>
      <c r="G495" s="328"/>
      <c r="H495" s="328"/>
      <c r="I495" s="328"/>
      <c r="J495" s="328"/>
      <c r="K495" s="328"/>
      <c r="L495" s="328"/>
      <c r="M495" s="329"/>
    </row>
    <row r="496" spans="2:14" ht="22.5" thickTop="1" thickBot="1" x14ac:dyDescent="0.3">
      <c r="B496" s="13"/>
      <c r="C496" s="334">
        <f>2019</f>
        <v>2019</v>
      </c>
      <c r="D496" s="333"/>
      <c r="E496" s="330">
        <v>2020</v>
      </c>
      <c r="F496" s="333"/>
      <c r="G496" s="330">
        <v>2021</v>
      </c>
      <c r="H496" s="333"/>
      <c r="I496" s="330">
        <v>2022</v>
      </c>
      <c r="J496" s="333"/>
      <c r="K496" s="330">
        <v>2023</v>
      </c>
      <c r="L496" s="331"/>
      <c r="M496" s="332"/>
    </row>
    <row r="497" spans="2:13" ht="16.5" thickTop="1" thickBot="1" x14ac:dyDescent="0.3">
      <c r="B497" s="16"/>
      <c r="C497" s="141" t="s">
        <v>141</v>
      </c>
      <c r="D497" s="142" t="str">
        <f>CONCATENATE("var ",RIGHT(2019,2),"/",RIGHT(2018,2))</f>
        <v>var 19/18</v>
      </c>
      <c r="E497" s="143" t="s">
        <v>141</v>
      </c>
      <c r="F497" s="142" t="str">
        <f>CONCATENATE("var ",RIGHT(E496,2),"/",RIGHT(E496-1,2))</f>
        <v>var 20/19</v>
      </c>
      <c r="G497" s="143" t="s">
        <v>141</v>
      </c>
      <c r="H497" s="142" t="str">
        <f>CONCATENATE("var ",RIGHT(G496,2),"/",RIGHT(G496-1,2))</f>
        <v>var 21/20</v>
      </c>
      <c r="I497" s="143" t="s">
        <v>141</v>
      </c>
      <c r="J497" s="142" t="str">
        <f>CONCATENATE("var ",RIGHT(I496,2),"/",RIGHT(I496-1,2))</f>
        <v>var 22/21</v>
      </c>
      <c r="K497" s="143" t="s">
        <v>141</v>
      </c>
      <c r="L497" s="142" t="str">
        <f>CONCATENATE("var ",RIGHT(K496,2),"/",RIGHT(K496-1,2))</f>
        <v>var 23/22</v>
      </c>
      <c r="M497" s="142" t="str">
        <f>CONCATENATE("var ",RIGHT(K496,2),"/",RIGHT(2019,2))</f>
        <v>var 23/19</v>
      </c>
    </row>
    <row r="498" spans="2:13" x14ac:dyDescent="0.25">
      <c r="B498" s="145" t="s">
        <v>145</v>
      </c>
      <c r="C498" s="146">
        <v>17</v>
      </c>
      <c r="D498" s="147">
        <v>3.25</v>
      </c>
      <c r="E498" s="146">
        <v>7</v>
      </c>
      <c r="F498" s="147">
        <f t="shared" ref="F498:J510" si="62">IFERROR(E498/C498-1,"-")</f>
        <v>-0.58823529411764708</v>
      </c>
      <c r="G498" s="146">
        <v>0</v>
      </c>
      <c r="H498" s="147">
        <f t="shared" si="62"/>
        <v>-1</v>
      </c>
      <c r="I498" s="146">
        <v>15</v>
      </c>
      <c r="J498" s="147" t="str">
        <f t="shared" si="62"/>
        <v>-</v>
      </c>
      <c r="K498" s="146">
        <v>10</v>
      </c>
      <c r="L498" s="147">
        <f t="shared" ref="L498:L506" si="63">IFERROR(K498/I498-1,"-")</f>
        <v>-0.33333333333333337</v>
      </c>
      <c r="M498" s="147">
        <f>K498/C498-1</f>
        <v>-0.41176470588235292</v>
      </c>
    </row>
    <row r="499" spans="2:13" x14ac:dyDescent="0.25">
      <c r="B499" s="145" t="s">
        <v>147</v>
      </c>
      <c r="C499" s="146">
        <v>9</v>
      </c>
      <c r="D499" s="147">
        <v>-0.55000000000000004</v>
      </c>
      <c r="E499" s="146">
        <v>14</v>
      </c>
      <c r="F499" s="147">
        <f t="shared" si="62"/>
        <v>0.55555555555555558</v>
      </c>
      <c r="G499" s="146">
        <v>0</v>
      </c>
      <c r="H499" s="147">
        <f t="shared" si="62"/>
        <v>-1</v>
      </c>
      <c r="I499" s="146">
        <v>27</v>
      </c>
      <c r="J499" s="147" t="str">
        <f t="shared" si="62"/>
        <v>-</v>
      </c>
      <c r="K499" s="146">
        <v>26</v>
      </c>
      <c r="L499" s="147">
        <f t="shared" si="63"/>
        <v>-3.703703703703709E-2</v>
      </c>
      <c r="M499" s="147">
        <f>IFERROR(K499/C499-1,"-")</f>
        <v>1.8888888888888888</v>
      </c>
    </row>
    <row r="500" spans="2:13" x14ac:dyDescent="0.25">
      <c r="B500" s="145" t="s">
        <v>149</v>
      </c>
      <c r="C500" s="146">
        <v>17</v>
      </c>
      <c r="D500" s="147">
        <v>0</v>
      </c>
      <c r="E500" s="146">
        <v>6</v>
      </c>
      <c r="F500" s="147">
        <f t="shared" si="62"/>
        <v>-0.64705882352941169</v>
      </c>
      <c r="G500" s="146">
        <v>0</v>
      </c>
      <c r="H500" s="147">
        <f t="shared" si="62"/>
        <v>-1</v>
      </c>
      <c r="I500" s="146">
        <v>14</v>
      </c>
      <c r="J500" s="147" t="str">
        <f t="shared" si="62"/>
        <v>-</v>
      </c>
      <c r="K500" s="146">
        <v>15</v>
      </c>
      <c r="L500" s="147">
        <f t="shared" si="63"/>
        <v>7.1428571428571397E-2</v>
      </c>
      <c r="M500" s="147">
        <f t="shared" ref="M500:M508" si="64">IFERROR(K500/C500-1,"-")</f>
        <v>-0.11764705882352944</v>
      </c>
    </row>
    <row r="501" spans="2:13" x14ac:dyDescent="0.25">
      <c r="B501" s="145" t="s">
        <v>151</v>
      </c>
      <c r="C501" s="146">
        <v>20</v>
      </c>
      <c r="D501" s="147">
        <v>0.33333333333333326</v>
      </c>
      <c r="E501" s="146">
        <v>0</v>
      </c>
      <c r="F501" s="147">
        <f t="shared" si="62"/>
        <v>-1</v>
      </c>
      <c r="G501" s="146">
        <v>0</v>
      </c>
      <c r="H501" s="147" t="str">
        <f t="shared" si="62"/>
        <v>-</v>
      </c>
      <c r="I501" s="146">
        <v>10</v>
      </c>
      <c r="J501" s="147" t="str">
        <f t="shared" si="62"/>
        <v>-</v>
      </c>
      <c r="K501" s="146">
        <v>7</v>
      </c>
      <c r="L501" s="147">
        <f t="shared" si="63"/>
        <v>-0.30000000000000004</v>
      </c>
      <c r="M501" s="147">
        <f t="shared" si="64"/>
        <v>-0.65</v>
      </c>
    </row>
    <row r="502" spans="2:13" x14ac:dyDescent="0.25">
      <c r="B502" s="145" t="s">
        <v>153</v>
      </c>
      <c r="C502" s="146">
        <v>8</v>
      </c>
      <c r="D502" s="147">
        <v>-0.38461538461538458</v>
      </c>
      <c r="E502" s="146">
        <v>0</v>
      </c>
      <c r="F502" s="147">
        <f t="shared" si="62"/>
        <v>-1</v>
      </c>
      <c r="G502" s="146">
        <v>3</v>
      </c>
      <c r="H502" s="147" t="str">
        <f t="shared" si="62"/>
        <v>-</v>
      </c>
      <c r="I502" s="146">
        <v>2</v>
      </c>
      <c r="J502" s="147">
        <f t="shared" si="62"/>
        <v>-0.33333333333333337</v>
      </c>
      <c r="K502" s="146">
        <v>1</v>
      </c>
      <c r="L502" s="147">
        <f t="shared" si="63"/>
        <v>-0.5</v>
      </c>
      <c r="M502" s="147">
        <f t="shared" si="64"/>
        <v>-0.875</v>
      </c>
    </row>
    <row r="503" spans="2:13" x14ac:dyDescent="0.25">
      <c r="B503" s="145" t="s">
        <v>155</v>
      </c>
      <c r="C503" s="146">
        <v>30</v>
      </c>
      <c r="D503" s="147">
        <v>2.3333333333333335</v>
      </c>
      <c r="E503" s="146">
        <v>0</v>
      </c>
      <c r="F503" s="147">
        <f t="shared" si="62"/>
        <v>-1</v>
      </c>
      <c r="G503" s="146">
        <v>4</v>
      </c>
      <c r="H503" s="147" t="str">
        <f t="shared" si="62"/>
        <v>-</v>
      </c>
      <c r="I503" s="146">
        <v>26</v>
      </c>
      <c r="J503" s="147">
        <f t="shared" si="62"/>
        <v>5.5</v>
      </c>
      <c r="K503" s="146">
        <v>97</v>
      </c>
      <c r="L503" s="147">
        <f t="shared" si="63"/>
        <v>2.7307692307692308</v>
      </c>
      <c r="M503" s="147">
        <f t="shared" si="64"/>
        <v>2.2333333333333334</v>
      </c>
    </row>
    <row r="504" spans="2:13" x14ac:dyDescent="0.25">
      <c r="B504" s="145" t="s">
        <v>157</v>
      </c>
      <c r="C504" s="146">
        <v>9</v>
      </c>
      <c r="D504" s="147">
        <v>3.5</v>
      </c>
      <c r="E504" s="146">
        <v>0</v>
      </c>
      <c r="F504" s="147">
        <f t="shared" si="62"/>
        <v>-1</v>
      </c>
      <c r="G504" s="146">
        <v>10</v>
      </c>
      <c r="H504" s="147" t="str">
        <f t="shared" si="62"/>
        <v>-</v>
      </c>
      <c r="I504" s="146">
        <v>10</v>
      </c>
      <c r="J504" s="147">
        <f t="shared" si="62"/>
        <v>0</v>
      </c>
      <c r="K504" s="146">
        <v>21</v>
      </c>
      <c r="L504" s="147">
        <f t="shared" si="63"/>
        <v>1.1000000000000001</v>
      </c>
      <c r="M504" s="147">
        <f t="shared" si="64"/>
        <v>1.3333333333333335</v>
      </c>
    </row>
    <row r="505" spans="2:13" x14ac:dyDescent="0.25">
      <c r="B505" s="145" t="s">
        <v>159</v>
      </c>
      <c r="C505" s="146">
        <v>4</v>
      </c>
      <c r="D505" s="147">
        <v>-0.6</v>
      </c>
      <c r="E505" s="146">
        <v>2</v>
      </c>
      <c r="F505" s="147">
        <f t="shared" si="62"/>
        <v>-0.5</v>
      </c>
      <c r="G505" s="146">
        <v>0</v>
      </c>
      <c r="H505" s="147">
        <f t="shared" si="62"/>
        <v>-1</v>
      </c>
      <c r="I505" s="146">
        <v>5</v>
      </c>
      <c r="J505" s="147" t="str">
        <f t="shared" si="62"/>
        <v>-</v>
      </c>
      <c r="K505" s="146">
        <v>1</v>
      </c>
      <c r="L505" s="147">
        <f t="shared" si="63"/>
        <v>-0.8</v>
      </c>
      <c r="M505" s="147">
        <f t="shared" si="64"/>
        <v>-0.75</v>
      </c>
    </row>
    <row r="506" spans="2:13" x14ac:dyDescent="0.25">
      <c r="B506" s="145" t="s">
        <v>161</v>
      </c>
      <c r="C506" s="146">
        <v>2</v>
      </c>
      <c r="D506" s="147">
        <v>-0.5</v>
      </c>
      <c r="E506" s="146">
        <v>0</v>
      </c>
      <c r="F506" s="147">
        <f t="shared" si="62"/>
        <v>-1</v>
      </c>
      <c r="G506" s="146">
        <v>4</v>
      </c>
      <c r="H506" s="147" t="str">
        <f t="shared" si="62"/>
        <v>-</v>
      </c>
      <c r="I506" s="146">
        <v>5</v>
      </c>
      <c r="J506" s="147">
        <f t="shared" si="62"/>
        <v>0.25</v>
      </c>
      <c r="K506" s="146">
        <v>20</v>
      </c>
      <c r="L506" s="147">
        <f t="shared" si="63"/>
        <v>3</v>
      </c>
      <c r="M506" s="147">
        <f t="shared" si="64"/>
        <v>9</v>
      </c>
    </row>
    <row r="507" spans="2:13" x14ac:dyDescent="0.25">
      <c r="B507" s="145" t="s">
        <v>163</v>
      </c>
      <c r="C507" s="146">
        <v>5</v>
      </c>
      <c r="D507" s="147">
        <v>0.25</v>
      </c>
      <c r="E507" s="146">
        <v>1</v>
      </c>
      <c r="F507" s="147">
        <f t="shared" si="62"/>
        <v>-0.8</v>
      </c>
      <c r="G507" s="146">
        <v>12</v>
      </c>
      <c r="H507" s="147">
        <f t="shared" si="62"/>
        <v>11</v>
      </c>
      <c r="I507" s="146">
        <v>14</v>
      </c>
      <c r="J507" s="147">
        <f t="shared" si="62"/>
        <v>0.16666666666666674</v>
      </c>
      <c r="K507" s="146">
        <v>11</v>
      </c>
      <c r="L507" s="147">
        <f>IFERROR(K507/I507-1,"-")</f>
        <v>-0.2142857142857143</v>
      </c>
      <c r="M507" s="147">
        <f t="shared" si="64"/>
        <v>1.2000000000000002</v>
      </c>
    </row>
    <row r="508" spans="2:13" x14ac:dyDescent="0.25">
      <c r="B508" s="145" t="s">
        <v>165</v>
      </c>
      <c r="C508" s="146">
        <v>7</v>
      </c>
      <c r="D508" s="147">
        <v>-0.22222222222222221</v>
      </c>
      <c r="E508" s="146">
        <v>2</v>
      </c>
      <c r="F508" s="147">
        <f t="shared" si="62"/>
        <v>-0.7142857142857143</v>
      </c>
      <c r="G508" s="146">
        <v>5</v>
      </c>
      <c r="H508" s="147">
        <f t="shared" si="62"/>
        <v>1.5</v>
      </c>
      <c r="I508" s="146">
        <v>19</v>
      </c>
      <c r="J508" s="147">
        <f t="shared" si="62"/>
        <v>2.8</v>
      </c>
      <c r="K508" s="146">
        <v>16</v>
      </c>
      <c r="L508" s="147">
        <f>IFERROR(K508/I508-1,"-")</f>
        <v>-0.15789473684210531</v>
      </c>
      <c r="M508" s="147">
        <f t="shared" si="64"/>
        <v>1.2857142857142856</v>
      </c>
    </row>
    <row r="509" spans="2:13" x14ac:dyDescent="0.25">
      <c r="B509" s="145" t="s">
        <v>167</v>
      </c>
      <c r="C509" s="146">
        <v>17</v>
      </c>
      <c r="D509" s="147">
        <v>0.54545454545454541</v>
      </c>
      <c r="E509" s="146">
        <v>1</v>
      </c>
      <c r="F509" s="147">
        <f t="shared" si="62"/>
        <v>-0.94117647058823528</v>
      </c>
      <c r="G509" s="146">
        <v>15</v>
      </c>
      <c r="H509" s="147">
        <f t="shared" si="62"/>
        <v>14</v>
      </c>
      <c r="I509" s="146">
        <v>42</v>
      </c>
      <c r="J509" s="147">
        <f t="shared" si="62"/>
        <v>1.7999999999999998</v>
      </c>
      <c r="K509" s="146"/>
      <c r="L509" s="147"/>
      <c r="M509" s="147"/>
    </row>
    <row r="510" spans="2:13" ht="15.75" x14ac:dyDescent="0.25">
      <c r="B510" s="148" t="s">
        <v>127</v>
      </c>
      <c r="C510" s="149">
        <v>145</v>
      </c>
      <c r="D510" s="150">
        <v>0.22881355932203395</v>
      </c>
      <c r="E510" s="149">
        <v>33</v>
      </c>
      <c r="F510" s="150">
        <f t="shared" si="62"/>
        <v>-0.77241379310344827</v>
      </c>
      <c r="G510" s="149">
        <v>53</v>
      </c>
      <c r="H510" s="150">
        <f t="shared" si="62"/>
        <v>0.60606060606060597</v>
      </c>
      <c r="I510" s="149">
        <v>189</v>
      </c>
      <c r="J510" s="150">
        <f t="shared" si="62"/>
        <v>2.5660377358490565</v>
      </c>
      <c r="K510" s="149">
        <v>225</v>
      </c>
      <c r="L510" s="150">
        <v>0.53061224489795911</v>
      </c>
      <c r="M510" s="150">
        <v>0.7578125</v>
      </c>
    </row>
    <row r="511" spans="2:13" ht="6" customHeight="1" x14ac:dyDescent="0.25"/>
    <row r="512" spans="2:13" x14ac:dyDescent="0.25">
      <c r="B512" s="49" t="s">
        <v>362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3"/>
      <c r="E513" s="123"/>
      <c r="G513" s="123"/>
      <c r="I513" s="144"/>
    </row>
    <row r="516" spans="2:14" ht="48.75" customHeight="1" thickBot="1" x14ac:dyDescent="0.3">
      <c r="B516" s="315" t="s">
        <v>384</v>
      </c>
      <c r="C516" s="315"/>
      <c r="D516" s="315"/>
      <c r="E516" s="315"/>
      <c r="F516" s="315"/>
      <c r="G516" s="315"/>
      <c r="H516" s="315"/>
      <c r="I516" s="315"/>
      <c r="J516" s="315"/>
      <c r="K516" s="315"/>
      <c r="L516" s="315"/>
      <c r="M516" s="315"/>
      <c r="N516" s="1" t="s">
        <v>219</v>
      </c>
    </row>
    <row r="517" spans="2:14" ht="10.5" customHeight="1" thickBot="1" x14ac:dyDescent="0.3">
      <c r="B517" s="137"/>
      <c r="C517" s="138"/>
      <c r="D517" s="137"/>
      <c r="E517" s="137"/>
      <c r="F517" s="137"/>
      <c r="G517" s="137"/>
      <c r="H517" s="137"/>
      <c r="I517" s="137"/>
      <c r="J517" s="137"/>
      <c r="K517" s="4"/>
      <c r="L517" s="4"/>
      <c r="N517" s="1" t="s">
        <v>220</v>
      </c>
    </row>
    <row r="518" spans="2:14" ht="22.5" thickTop="1" thickBot="1" x14ac:dyDescent="0.3">
      <c r="B518" s="153" t="str">
        <f>C518</f>
        <v>Luxemburgo</v>
      </c>
      <c r="C518" s="327" t="s">
        <v>239</v>
      </c>
      <c r="D518" s="328"/>
      <c r="E518" s="328"/>
      <c r="F518" s="328"/>
      <c r="G518" s="328"/>
      <c r="H518" s="328"/>
      <c r="I518" s="328"/>
      <c r="J518" s="328"/>
      <c r="K518" s="328"/>
      <c r="L518" s="328"/>
      <c r="M518" s="329"/>
    </row>
    <row r="519" spans="2:14" ht="22.5" thickTop="1" thickBot="1" x14ac:dyDescent="0.3">
      <c r="B519" s="13"/>
      <c r="C519" s="334">
        <f>2019</f>
        <v>2019</v>
      </c>
      <c r="D519" s="333"/>
      <c r="E519" s="330">
        <v>2020</v>
      </c>
      <c r="F519" s="333"/>
      <c r="G519" s="330">
        <v>2021</v>
      </c>
      <c r="H519" s="333"/>
      <c r="I519" s="330">
        <v>2022</v>
      </c>
      <c r="J519" s="333"/>
      <c r="K519" s="330">
        <v>2023</v>
      </c>
      <c r="L519" s="331"/>
      <c r="M519" s="332"/>
    </row>
    <row r="520" spans="2:14" ht="16.5" thickTop="1" thickBot="1" x14ac:dyDescent="0.3">
      <c r="B520" s="16"/>
      <c r="C520" s="141" t="s">
        <v>141</v>
      </c>
      <c r="D520" s="142" t="str">
        <f>CONCATENATE("var ",RIGHT(2019,2),"/",RIGHT(2018,2))</f>
        <v>var 19/18</v>
      </c>
      <c r="E520" s="143" t="s">
        <v>141</v>
      </c>
      <c r="F520" s="142" t="str">
        <f>CONCATENATE("var ",RIGHT(E519,2),"/",RIGHT(E519-1,2))</f>
        <v>var 20/19</v>
      </c>
      <c r="G520" s="143" t="s">
        <v>141</v>
      </c>
      <c r="H520" s="142" t="str">
        <f>CONCATENATE("var ",RIGHT(G519,2),"/",RIGHT(G519-1,2))</f>
        <v>var 21/20</v>
      </c>
      <c r="I520" s="143" t="s">
        <v>141</v>
      </c>
      <c r="J520" s="142" t="str">
        <f>CONCATENATE("var ",RIGHT(I519,2),"/",RIGHT(I519-1,2))</f>
        <v>var 22/21</v>
      </c>
      <c r="K520" s="143" t="s">
        <v>141</v>
      </c>
      <c r="L520" s="142" t="str">
        <f>CONCATENATE("var ",RIGHT(K519,2),"/",RIGHT(K519-1,2))</f>
        <v>var 23/22</v>
      </c>
      <c r="M520" s="142" t="str">
        <f>CONCATENATE("var ",RIGHT(K519,2),"/",RIGHT(2019,2))</f>
        <v>var 23/19</v>
      </c>
    </row>
    <row r="521" spans="2:14" x14ac:dyDescent="0.25">
      <c r="B521" s="145" t="s">
        <v>145</v>
      </c>
      <c r="C521" s="146">
        <v>115</v>
      </c>
      <c r="D521" s="147">
        <v>0.41975308641975317</v>
      </c>
      <c r="E521" s="146">
        <v>125</v>
      </c>
      <c r="F521" s="147">
        <f t="shared" ref="F521:J533" si="65">IFERROR(E521/C521-1,"-")</f>
        <v>8.6956521739130377E-2</v>
      </c>
      <c r="G521" s="146">
        <v>120</v>
      </c>
      <c r="H521" s="147">
        <f t="shared" si="65"/>
        <v>-4.0000000000000036E-2</v>
      </c>
      <c r="I521" s="146">
        <v>137</v>
      </c>
      <c r="J521" s="147">
        <f t="shared" si="65"/>
        <v>0.14166666666666661</v>
      </c>
      <c r="K521" s="146">
        <v>286</v>
      </c>
      <c r="L521" s="147">
        <f t="shared" ref="L521:L529" si="66">IFERROR(K521/I521-1,"-")</f>
        <v>1.0875912408759123</v>
      </c>
      <c r="M521" s="147">
        <f>K521/C521-1</f>
        <v>1.4869565217391303</v>
      </c>
    </row>
    <row r="522" spans="2:14" x14ac:dyDescent="0.25">
      <c r="B522" s="145" t="s">
        <v>147</v>
      </c>
      <c r="C522" s="146">
        <v>228</v>
      </c>
      <c r="D522" s="147">
        <v>0.2324324324324325</v>
      </c>
      <c r="E522" s="146">
        <v>281</v>
      </c>
      <c r="F522" s="147">
        <f t="shared" si="65"/>
        <v>0.23245614035087714</v>
      </c>
      <c r="G522" s="146">
        <v>121</v>
      </c>
      <c r="H522" s="147">
        <f t="shared" si="65"/>
        <v>-0.56939501779359425</v>
      </c>
      <c r="I522" s="146">
        <v>405</v>
      </c>
      <c r="J522" s="147">
        <f t="shared" si="65"/>
        <v>2.3471074380165291</v>
      </c>
      <c r="K522" s="146">
        <v>324</v>
      </c>
      <c r="L522" s="147">
        <f t="shared" si="66"/>
        <v>-0.19999999999999996</v>
      </c>
      <c r="M522" s="147">
        <f>IFERROR(K522/C522-1,"-")</f>
        <v>0.42105263157894735</v>
      </c>
    </row>
    <row r="523" spans="2:14" x14ac:dyDescent="0.25">
      <c r="B523" s="145" t="s">
        <v>149</v>
      </c>
      <c r="C523" s="146">
        <v>186</v>
      </c>
      <c r="D523" s="147">
        <v>0.14814814814814814</v>
      </c>
      <c r="E523" s="146">
        <v>43</v>
      </c>
      <c r="F523" s="147">
        <f t="shared" si="65"/>
        <v>-0.76881720430107525</v>
      </c>
      <c r="G523" s="146">
        <v>134</v>
      </c>
      <c r="H523" s="147">
        <f t="shared" si="65"/>
        <v>2.1162790697674421</v>
      </c>
      <c r="I523" s="146">
        <v>264</v>
      </c>
      <c r="J523" s="147">
        <f t="shared" si="65"/>
        <v>0.9701492537313432</v>
      </c>
      <c r="K523" s="146">
        <v>258</v>
      </c>
      <c r="L523" s="147">
        <f t="shared" si="66"/>
        <v>-2.2727272727272707E-2</v>
      </c>
      <c r="M523" s="147">
        <f t="shared" ref="M523:M531" si="67">IFERROR(K523/C523-1,"-")</f>
        <v>0.38709677419354849</v>
      </c>
    </row>
    <row r="524" spans="2:14" x14ac:dyDescent="0.25">
      <c r="B524" s="145" t="s">
        <v>151</v>
      </c>
      <c r="C524" s="146">
        <v>211</v>
      </c>
      <c r="D524" s="147">
        <v>-0.11344537815126055</v>
      </c>
      <c r="E524" s="146">
        <v>0</v>
      </c>
      <c r="F524" s="147">
        <f t="shared" si="65"/>
        <v>-1</v>
      </c>
      <c r="G524" s="146">
        <v>479</v>
      </c>
      <c r="H524" s="147" t="str">
        <f t="shared" si="65"/>
        <v>-</v>
      </c>
      <c r="I524" s="146">
        <v>395</v>
      </c>
      <c r="J524" s="147">
        <f t="shared" si="65"/>
        <v>-0.17536534446764096</v>
      </c>
      <c r="K524" s="146">
        <v>517</v>
      </c>
      <c r="L524" s="147">
        <f t="shared" si="66"/>
        <v>0.30886075949367098</v>
      </c>
      <c r="M524" s="147">
        <f t="shared" si="67"/>
        <v>1.4502369668246446</v>
      </c>
    </row>
    <row r="525" spans="2:14" x14ac:dyDescent="0.25">
      <c r="B525" s="145" t="s">
        <v>153</v>
      </c>
      <c r="C525" s="146">
        <v>156</v>
      </c>
      <c r="D525" s="147">
        <v>0.39285714285714279</v>
      </c>
      <c r="E525" s="146">
        <v>0</v>
      </c>
      <c r="F525" s="147">
        <f t="shared" si="65"/>
        <v>-1</v>
      </c>
      <c r="G525" s="146">
        <v>329</v>
      </c>
      <c r="H525" s="147" t="str">
        <f t="shared" si="65"/>
        <v>-</v>
      </c>
      <c r="I525" s="146">
        <v>245</v>
      </c>
      <c r="J525" s="147">
        <f t="shared" si="65"/>
        <v>-0.25531914893617025</v>
      </c>
      <c r="K525" s="146">
        <v>217</v>
      </c>
      <c r="L525" s="147">
        <f t="shared" si="66"/>
        <v>-0.11428571428571432</v>
      </c>
      <c r="M525" s="147">
        <f t="shared" si="67"/>
        <v>0.39102564102564097</v>
      </c>
    </row>
    <row r="526" spans="2:14" x14ac:dyDescent="0.25">
      <c r="B526" s="145" t="s">
        <v>155</v>
      </c>
      <c r="C526" s="146">
        <v>104</v>
      </c>
      <c r="D526" s="147">
        <v>-5.4545454545454564E-2</v>
      </c>
      <c r="E526" s="146">
        <v>0</v>
      </c>
      <c r="F526" s="147">
        <f t="shared" si="65"/>
        <v>-1</v>
      </c>
      <c r="G526" s="146">
        <v>183</v>
      </c>
      <c r="H526" s="147" t="str">
        <f t="shared" si="65"/>
        <v>-</v>
      </c>
      <c r="I526" s="146">
        <v>113</v>
      </c>
      <c r="J526" s="147">
        <f t="shared" si="65"/>
        <v>-0.38251366120218577</v>
      </c>
      <c r="K526" s="146">
        <v>141</v>
      </c>
      <c r="L526" s="147">
        <f t="shared" si="66"/>
        <v>0.24778761061946897</v>
      </c>
      <c r="M526" s="147">
        <f t="shared" si="67"/>
        <v>0.35576923076923084</v>
      </c>
    </row>
    <row r="527" spans="2:14" x14ac:dyDescent="0.25">
      <c r="B527" s="145" t="s">
        <v>157</v>
      </c>
      <c r="C527" s="146">
        <v>240</v>
      </c>
      <c r="D527" s="147">
        <v>0.84615384615384626</v>
      </c>
      <c r="E527" s="146">
        <v>76</v>
      </c>
      <c r="F527" s="147">
        <f t="shared" si="65"/>
        <v>-0.68333333333333335</v>
      </c>
      <c r="G527" s="146">
        <v>230</v>
      </c>
      <c r="H527" s="147">
        <f t="shared" si="65"/>
        <v>2.0263157894736841</v>
      </c>
      <c r="I527" s="146">
        <v>241</v>
      </c>
      <c r="J527" s="147">
        <f t="shared" si="65"/>
        <v>4.7826086956521685E-2</v>
      </c>
      <c r="K527" s="146">
        <v>248</v>
      </c>
      <c r="L527" s="147">
        <f t="shared" si="66"/>
        <v>2.9045643153526868E-2</v>
      </c>
      <c r="M527" s="147">
        <f t="shared" si="67"/>
        <v>3.3333333333333437E-2</v>
      </c>
    </row>
    <row r="528" spans="2:14" x14ac:dyDescent="0.25">
      <c r="B528" s="145" t="s">
        <v>159</v>
      </c>
      <c r="C528" s="146">
        <v>261</v>
      </c>
      <c r="D528" s="147">
        <v>-0.21385542168674698</v>
      </c>
      <c r="E528" s="146">
        <v>179</v>
      </c>
      <c r="F528" s="147">
        <f t="shared" si="65"/>
        <v>-0.31417624521072796</v>
      </c>
      <c r="G528" s="146">
        <v>320</v>
      </c>
      <c r="H528" s="147">
        <f t="shared" si="65"/>
        <v>0.7877094972067038</v>
      </c>
      <c r="I528" s="146">
        <v>373</v>
      </c>
      <c r="J528" s="147">
        <f t="shared" si="65"/>
        <v>0.16562499999999991</v>
      </c>
      <c r="K528" s="146">
        <v>452</v>
      </c>
      <c r="L528" s="147">
        <f t="shared" si="66"/>
        <v>0.21179624664879348</v>
      </c>
      <c r="M528" s="147">
        <f t="shared" si="67"/>
        <v>0.73180076628352486</v>
      </c>
    </row>
    <row r="529" spans="2:14" x14ac:dyDescent="0.25">
      <c r="B529" s="145" t="s">
        <v>161</v>
      </c>
      <c r="C529" s="146">
        <v>214</v>
      </c>
      <c r="D529" s="147">
        <v>0.37179487179487181</v>
      </c>
      <c r="E529" s="146">
        <v>118</v>
      </c>
      <c r="F529" s="147">
        <f t="shared" si="65"/>
        <v>-0.44859813084112155</v>
      </c>
      <c r="G529" s="146">
        <v>208</v>
      </c>
      <c r="H529" s="147">
        <f t="shared" si="65"/>
        <v>0.76271186440677963</v>
      </c>
      <c r="I529" s="146">
        <v>309</v>
      </c>
      <c r="J529" s="147">
        <f t="shared" si="65"/>
        <v>0.48557692307692313</v>
      </c>
      <c r="K529" s="146">
        <v>270</v>
      </c>
      <c r="L529" s="147">
        <f t="shared" si="66"/>
        <v>-0.12621359223300976</v>
      </c>
      <c r="M529" s="147">
        <f t="shared" si="67"/>
        <v>0.26168224299065423</v>
      </c>
    </row>
    <row r="530" spans="2:14" x14ac:dyDescent="0.25">
      <c r="B530" s="145" t="s">
        <v>163</v>
      </c>
      <c r="C530" s="146">
        <v>207</v>
      </c>
      <c r="D530" s="147">
        <v>0.11891891891891881</v>
      </c>
      <c r="E530" s="146">
        <v>143</v>
      </c>
      <c r="F530" s="147">
        <f t="shared" si="65"/>
        <v>-0.3091787439613527</v>
      </c>
      <c r="G530" s="146">
        <v>299</v>
      </c>
      <c r="H530" s="147">
        <f t="shared" si="65"/>
        <v>1.0909090909090908</v>
      </c>
      <c r="I530" s="146">
        <v>280</v>
      </c>
      <c r="J530" s="147">
        <f t="shared" si="65"/>
        <v>-6.3545150501672198E-2</v>
      </c>
      <c r="K530" s="146">
        <v>267</v>
      </c>
      <c r="L530" s="147">
        <f>IFERROR(K530/I530-1,"-")</f>
        <v>-4.6428571428571375E-2</v>
      </c>
      <c r="M530" s="147">
        <f t="shared" si="67"/>
        <v>0.28985507246376807</v>
      </c>
    </row>
    <row r="531" spans="2:14" x14ac:dyDescent="0.25">
      <c r="B531" s="145" t="s">
        <v>165</v>
      </c>
      <c r="C531" s="146">
        <v>142</v>
      </c>
      <c r="D531" s="147">
        <v>0.56043956043956045</v>
      </c>
      <c r="E531" s="146">
        <v>143</v>
      </c>
      <c r="F531" s="147">
        <f t="shared" si="65"/>
        <v>7.0422535211267512E-3</v>
      </c>
      <c r="G531" s="146">
        <v>240</v>
      </c>
      <c r="H531" s="147">
        <f t="shared" si="65"/>
        <v>0.67832167832167833</v>
      </c>
      <c r="I531" s="146">
        <v>239</v>
      </c>
      <c r="J531" s="147">
        <f t="shared" si="65"/>
        <v>-4.1666666666666519E-3</v>
      </c>
      <c r="K531" s="146">
        <v>211</v>
      </c>
      <c r="L531" s="147">
        <f>IFERROR(K531/I531-1,"-")</f>
        <v>-0.11715481171548114</v>
      </c>
      <c r="M531" s="147">
        <f t="shared" si="67"/>
        <v>0.4859154929577465</v>
      </c>
    </row>
    <row r="532" spans="2:14" x14ac:dyDescent="0.25">
      <c r="B532" s="145" t="s">
        <v>167</v>
      </c>
      <c r="C532" s="146">
        <v>226</v>
      </c>
      <c r="D532" s="147">
        <v>0.765625</v>
      </c>
      <c r="E532" s="146">
        <v>163</v>
      </c>
      <c r="F532" s="147">
        <f t="shared" si="65"/>
        <v>-0.27876106194690264</v>
      </c>
      <c r="G532" s="146">
        <v>354</v>
      </c>
      <c r="H532" s="147">
        <f t="shared" si="65"/>
        <v>1.1717791411042944</v>
      </c>
      <c r="I532" s="146">
        <v>317</v>
      </c>
      <c r="J532" s="147">
        <f t="shared" si="65"/>
        <v>-0.10451977401129942</v>
      </c>
      <c r="K532" s="146"/>
      <c r="L532" s="147"/>
      <c r="M532" s="147"/>
    </row>
    <row r="533" spans="2:14" ht="15.75" x14ac:dyDescent="0.25">
      <c r="B533" s="148" t="s">
        <v>127</v>
      </c>
      <c r="C533" s="149">
        <v>2290</v>
      </c>
      <c r="D533" s="150">
        <v>0.19895287958115193</v>
      </c>
      <c r="E533" s="149">
        <v>1271</v>
      </c>
      <c r="F533" s="150">
        <f t="shared" si="65"/>
        <v>-0.44497816593886463</v>
      </c>
      <c r="G533" s="149">
        <v>3017</v>
      </c>
      <c r="H533" s="150">
        <f t="shared" si="65"/>
        <v>1.3737214791502752</v>
      </c>
      <c r="I533" s="149">
        <v>3318</v>
      </c>
      <c r="J533" s="150">
        <f t="shared" si="65"/>
        <v>9.9767981438515063E-2</v>
      </c>
      <c r="K533" s="149">
        <v>3191</v>
      </c>
      <c r="L533" s="150">
        <v>6.3312229256914376E-2</v>
      </c>
      <c r="M533" s="150">
        <v>0.54602713178294571</v>
      </c>
    </row>
    <row r="534" spans="2:14" ht="6" customHeight="1" x14ac:dyDescent="0.25"/>
    <row r="535" spans="2:14" x14ac:dyDescent="0.25">
      <c r="B535" s="49" t="s">
        <v>362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3"/>
      <c r="E536" s="123"/>
      <c r="G536" s="123"/>
      <c r="I536" s="123"/>
      <c r="K536" s="123"/>
    </row>
    <row r="539" spans="2:14" ht="48.75" customHeight="1" thickBot="1" x14ac:dyDescent="0.3">
      <c r="B539" s="315" t="s">
        <v>385</v>
      </c>
      <c r="C539" s="315"/>
      <c r="D539" s="315"/>
      <c r="E539" s="315"/>
      <c r="F539" s="315"/>
      <c r="G539" s="315"/>
      <c r="H539" s="315"/>
      <c r="I539" s="315"/>
      <c r="J539" s="315"/>
      <c r="K539" s="315"/>
      <c r="L539" s="315"/>
      <c r="M539" s="315"/>
      <c r="N539" s="1" t="s">
        <v>219</v>
      </c>
    </row>
    <row r="540" spans="2:14" ht="10.5" customHeight="1" thickBot="1" x14ac:dyDescent="0.3">
      <c r="B540" s="137"/>
      <c r="C540" s="138"/>
      <c r="D540" s="137"/>
      <c r="E540" s="137"/>
      <c r="F540" s="137"/>
      <c r="G540" s="137"/>
      <c r="H540" s="137"/>
      <c r="I540" s="137"/>
      <c r="J540" s="137"/>
      <c r="K540" s="4"/>
      <c r="L540" s="4"/>
      <c r="N540" s="1" t="s">
        <v>220</v>
      </c>
    </row>
    <row r="541" spans="2:14" ht="22.5" thickTop="1" thickBot="1" x14ac:dyDescent="0.3">
      <c r="B541" s="153" t="str">
        <f>C541</f>
        <v>Lituania</v>
      </c>
      <c r="C541" s="327" t="s">
        <v>241</v>
      </c>
      <c r="D541" s="328"/>
      <c r="E541" s="328"/>
      <c r="F541" s="328"/>
      <c r="G541" s="328"/>
      <c r="H541" s="328"/>
      <c r="I541" s="328"/>
      <c r="J541" s="328"/>
      <c r="K541" s="328"/>
      <c r="L541" s="328"/>
      <c r="M541" s="329"/>
    </row>
    <row r="542" spans="2:14" ht="22.5" thickTop="1" thickBot="1" x14ac:dyDescent="0.3">
      <c r="B542" s="13"/>
      <c r="C542" s="334">
        <f>2019</f>
        <v>2019</v>
      </c>
      <c r="D542" s="333"/>
      <c r="E542" s="330">
        <v>2020</v>
      </c>
      <c r="F542" s="333"/>
      <c r="G542" s="330">
        <v>2021</v>
      </c>
      <c r="H542" s="333"/>
      <c r="I542" s="330">
        <v>2022</v>
      </c>
      <c r="J542" s="333"/>
      <c r="K542" s="330">
        <v>2023</v>
      </c>
      <c r="L542" s="331"/>
      <c r="M542" s="332"/>
    </row>
    <row r="543" spans="2:14" ht="16.5" thickTop="1" thickBot="1" x14ac:dyDescent="0.3">
      <c r="B543" s="16"/>
      <c r="C543" s="141" t="s">
        <v>141</v>
      </c>
      <c r="D543" s="142" t="str">
        <f>CONCATENATE("var ",RIGHT(2019,2),"/",RIGHT(2018,2))</f>
        <v>var 19/18</v>
      </c>
      <c r="E543" s="143" t="s">
        <v>141</v>
      </c>
      <c r="F543" s="142" t="str">
        <f>CONCATENATE("var ",RIGHT(E542,2),"/",RIGHT(E542-1,2))</f>
        <v>var 20/19</v>
      </c>
      <c r="G543" s="143" t="s">
        <v>141</v>
      </c>
      <c r="H543" s="142" t="str">
        <f>CONCATENATE("var ",RIGHT(G542,2),"/",RIGHT(G542-1,2))</f>
        <v>var 21/20</v>
      </c>
      <c r="I543" s="143" t="s">
        <v>141</v>
      </c>
      <c r="J543" s="142" t="str">
        <f>CONCATENATE("var ",RIGHT(I542,2),"/",RIGHT(I542-1,2))</f>
        <v>var 22/21</v>
      </c>
      <c r="K543" s="143" t="s">
        <v>141</v>
      </c>
      <c r="L543" s="142" t="str">
        <f>CONCATENATE("var ",RIGHT(K542,2),"/",RIGHT(K542-1,2))</f>
        <v>var 23/22</v>
      </c>
      <c r="M543" s="142" t="str">
        <f>CONCATENATE("var ",RIGHT(K542,2),"/",RIGHT(2019,2))</f>
        <v>var 23/19</v>
      </c>
    </row>
    <row r="544" spans="2:14" x14ac:dyDescent="0.25">
      <c r="B544" s="145" t="s">
        <v>145</v>
      </c>
      <c r="C544" s="146">
        <v>170</v>
      </c>
      <c r="D544" s="147">
        <v>-0.10052910052910058</v>
      </c>
      <c r="E544" s="146">
        <v>129</v>
      </c>
      <c r="F544" s="147">
        <f t="shared" ref="F544:J556" si="68">IFERROR(E544/C544-1,"-")</f>
        <v>-0.24117647058823533</v>
      </c>
      <c r="G544" s="146">
        <v>43</v>
      </c>
      <c r="H544" s="147">
        <f t="shared" si="68"/>
        <v>-0.66666666666666674</v>
      </c>
      <c r="I544" s="146">
        <v>183</v>
      </c>
      <c r="J544" s="147">
        <f t="shared" si="68"/>
        <v>3.2558139534883717</v>
      </c>
      <c r="K544" s="146">
        <v>289</v>
      </c>
      <c r="L544" s="147">
        <f t="shared" ref="L544:L552" si="69">IFERROR(K544/I544-1,"-")</f>
        <v>0.57923497267759561</v>
      </c>
      <c r="M544" s="147">
        <f>K544/C544-1</f>
        <v>0.7</v>
      </c>
    </row>
    <row r="545" spans="2:13" x14ac:dyDescent="0.25">
      <c r="B545" s="145" t="s">
        <v>147</v>
      </c>
      <c r="C545" s="146">
        <v>266</v>
      </c>
      <c r="D545" s="147">
        <v>0.46153846153846145</v>
      </c>
      <c r="E545" s="146">
        <v>176</v>
      </c>
      <c r="F545" s="147">
        <f t="shared" si="68"/>
        <v>-0.33834586466165417</v>
      </c>
      <c r="G545" s="146">
        <v>5</v>
      </c>
      <c r="H545" s="147">
        <f t="shared" si="68"/>
        <v>-0.97159090909090906</v>
      </c>
      <c r="I545" s="146">
        <v>277</v>
      </c>
      <c r="J545" s="147">
        <f t="shared" si="68"/>
        <v>54.4</v>
      </c>
      <c r="K545" s="146">
        <v>332</v>
      </c>
      <c r="L545" s="147">
        <f t="shared" si="69"/>
        <v>0.1985559566787003</v>
      </c>
      <c r="M545" s="147">
        <f>IFERROR(K545/C545-1,"-")</f>
        <v>0.24812030075187974</v>
      </c>
    </row>
    <row r="546" spans="2:13" x14ac:dyDescent="0.25">
      <c r="B546" s="145" t="s">
        <v>149</v>
      </c>
      <c r="C546" s="146">
        <v>316</v>
      </c>
      <c r="D546" s="147">
        <v>0.56435643564356441</v>
      </c>
      <c r="E546" s="146">
        <v>111</v>
      </c>
      <c r="F546" s="147">
        <f t="shared" si="68"/>
        <v>-0.64873417721518989</v>
      </c>
      <c r="G546" s="146">
        <v>13</v>
      </c>
      <c r="H546" s="147">
        <f t="shared" si="68"/>
        <v>-0.88288288288288286</v>
      </c>
      <c r="I546" s="146">
        <v>241</v>
      </c>
      <c r="J546" s="147">
        <f t="shared" si="68"/>
        <v>17.53846153846154</v>
      </c>
      <c r="K546" s="146">
        <v>359</v>
      </c>
      <c r="L546" s="147">
        <f t="shared" si="69"/>
        <v>0.48962655601659755</v>
      </c>
      <c r="M546" s="147">
        <f t="shared" ref="M546:M554" si="70">IFERROR(K546/C546-1,"-")</f>
        <v>0.13607594936708867</v>
      </c>
    </row>
    <row r="547" spans="2:13" x14ac:dyDescent="0.25">
      <c r="B547" s="145" t="s">
        <v>151</v>
      </c>
      <c r="C547" s="146">
        <v>290</v>
      </c>
      <c r="D547" s="147">
        <v>0.61111111111111116</v>
      </c>
      <c r="E547" s="146">
        <v>0</v>
      </c>
      <c r="F547" s="147">
        <f t="shared" si="68"/>
        <v>-1</v>
      </c>
      <c r="G547" s="146">
        <v>16</v>
      </c>
      <c r="H547" s="147" t="str">
        <f t="shared" si="68"/>
        <v>-</v>
      </c>
      <c r="I547" s="146">
        <v>279</v>
      </c>
      <c r="J547" s="147">
        <f t="shared" si="68"/>
        <v>16.4375</v>
      </c>
      <c r="K547" s="146">
        <v>354</v>
      </c>
      <c r="L547" s="147">
        <f t="shared" si="69"/>
        <v>0.26881720430107525</v>
      </c>
      <c r="M547" s="147">
        <f t="shared" si="70"/>
        <v>0.22068965517241379</v>
      </c>
    </row>
    <row r="548" spans="2:13" x14ac:dyDescent="0.25">
      <c r="B548" s="145" t="s">
        <v>153</v>
      </c>
      <c r="C548" s="146">
        <v>311</v>
      </c>
      <c r="D548" s="147">
        <v>0.31223628691983119</v>
      </c>
      <c r="E548" s="146">
        <v>0</v>
      </c>
      <c r="F548" s="147">
        <f t="shared" si="68"/>
        <v>-1</v>
      </c>
      <c r="G548" s="146">
        <v>17</v>
      </c>
      <c r="H548" s="147" t="str">
        <f t="shared" si="68"/>
        <v>-</v>
      </c>
      <c r="I548" s="146">
        <v>209</v>
      </c>
      <c r="J548" s="147">
        <f t="shared" si="68"/>
        <v>11.294117647058824</v>
      </c>
      <c r="K548" s="146">
        <v>402</v>
      </c>
      <c r="L548" s="147">
        <f t="shared" si="69"/>
        <v>0.92344497607655507</v>
      </c>
      <c r="M548" s="147">
        <f t="shared" si="70"/>
        <v>0.292604501607717</v>
      </c>
    </row>
    <row r="549" spans="2:13" x14ac:dyDescent="0.25">
      <c r="B549" s="145" t="s">
        <v>155</v>
      </c>
      <c r="C549" s="146">
        <v>193</v>
      </c>
      <c r="D549" s="147">
        <v>0.10919540229885061</v>
      </c>
      <c r="E549" s="146">
        <v>0</v>
      </c>
      <c r="F549" s="147">
        <f t="shared" si="68"/>
        <v>-1</v>
      </c>
      <c r="G549" s="146">
        <v>28</v>
      </c>
      <c r="H549" s="147" t="str">
        <f t="shared" si="68"/>
        <v>-</v>
      </c>
      <c r="I549" s="146">
        <v>156</v>
      </c>
      <c r="J549" s="147">
        <f t="shared" si="68"/>
        <v>4.5714285714285712</v>
      </c>
      <c r="K549" s="146">
        <v>245</v>
      </c>
      <c r="L549" s="147">
        <f t="shared" si="69"/>
        <v>0.57051282051282048</v>
      </c>
      <c r="M549" s="147">
        <f t="shared" si="70"/>
        <v>0.26943005181347157</v>
      </c>
    </row>
    <row r="550" spans="2:13" x14ac:dyDescent="0.25">
      <c r="B550" s="145" t="s">
        <v>157</v>
      </c>
      <c r="C550" s="146">
        <v>113</v>
      </c>
      <c r="D550" s="147">
        <v>0.24175824175824179</v>
      </c>
      <c r="E550" s="146">
        <v>40</v>
      </c>
      <c r="F550" s="147">
        <f t="shared" si="68"/>
        <v>-0.64601769911504425</v>
      </c>
      <c r="G550" s="146">
        <v>66</v>
      </c>
      <c r="H550" s="147">
        <f t="shared" si="68"/>
        <v>0.64999999999999991</v>
      </c>
      <c r="I550" s="146">
        <v>134</v>
      </c>
      <c r="J550" s="147">
        <f t="shared" si="68"/>
        <v>1.0303030303030303</v>
      </c>
      <c r="K550" s="146">
        <v>124</v>
      </c>
      <c r="L550" s="147">
        <f t="shared" si="69"/>
        <v>-7.4626865671641784E-2</v>
      </c>
      <c r="M550" s="147">
        <f t="shared" si="70"/>
        <v>9.7345132743362761E-2</v>
      </c>
    </row>
    <row r="551" spans="2:13" x14ac:dyDescent="0.25">
      <c r="B551" s="145" t="s">
        <v>159</v>
      </c>
      <c r="C551" s="146">
        <v>120</v>
      </c>
      <c r="D551" s="147">
        <v>0.84615384615384626</v>
      </c>
      <c r="E551" s="146">
        <v>27</v>
      </c>
      <c r="F551" s="147">
        <f t="shared" si="68"/>
        <v>-0.77500000000000002</v>
      </c>
      <c r="G551" s="146">
        <v>80</v>
      </c>
      <c r="H551" s="147">
        <f t="shared" si="68"/>
        <v>1.9629629629629628</v>
      </c>
      <c r="I551" s="146">
        <v>117</v>
      </c>
      <c r="J551" s="147">
        <f t="shared" si="68"/>
        <v>0.46249999999999991</v>
      </c>
      <c r="K551" s="146">
        <v>141</v>
      </c>
      <c r="L551" s="147">
        <f t="shared" si="69"/>
        <v>0.20512820512820507</v>
      </c>
      <c r="M551" s="147">
        <f t="shared" si="70"/>
        <v>0.17500000000000004</v>
      </c>
    </row>
    <row r="552" spans="2:13" x14ac:dyDescent="0.25">
      <c r="B552" s="145" t="s">
        <v>161</v>
      </c>
      <c r="C552" s="146">
        <v>137</v>
      </c>
      <c r="D552" s="147">
        <v>-7.2463768115942351E-3</v>
      </c>
      <c r="E552" s="146">
        <v>26</v>
      </c>
      <c r="F552" s="147">
        <f t="shared" si="68"/>
        <v>-0.81021897810218979</v>
      </c>
      <c r="G552" s="146">
        <v>52</v>
      </c>
      <c r="H552" s="147">
        <f t="shared" si="68"/>
        <v>1</v>
      </c>
      <c r="I552" s="146">
        <v>179</v>
      </c>
      <c r="J552" s="147">
        <f t="shared" si="68"/>
        <v>2.4423076923076925</v>
      </c>
      <c r="K552" s="146">
        <v>173</v>
      </c>
      <c r="L552" s="147">
        <f t="shared" si="69"/>
        <v>-3.3519553072625663E-2</v>
      </c>
      <c r="M552" s="147">
        <f t="shared" si="70"/>
        <v>0.26277372262773713</v>
      </c>
    </row>
    <row r="553" spans="2:13" x14ac:dyDescent="0.25">
      <c r="B553" s="145" t="s">
        <v>163</v>
      </c>
      <c r="C553" s="146">
        <v>158</v>
      </c>
      <c r="D553" s="147">
        <v>0.12857142857142856</v>
      </c>
      <c r="E553" s="146">
        <v>58</v>
      </c>
      <c r="F553" s="147">
        <f t="shared" si="68"/>
        <v>-0.63291139240506333</v>
      </c>
      <c r="G553" s="146">
        <v>132</v>
      </c>
      <c r="H553" s="147">
        <f t="shared" si="68"/>
        <v>1.2758620689655173</v>
      </c>
      <c r="I553" s="146">
        <v>188</v>
      </c>
      <c r="J553" s="147">
        <f t="shared" si="68"/>
        <v>0.42424242424242431</v>
      </c>
      <c r="K553" s="146">
        <v>248</v>
      </c>
      <c r="L553" s="147">
        <f>IFERROR(K553/I553-1,"-")</f>
        <v>0.31914893617021267</v>
      </c>
      <c r="M553" s="147">
        <f t="shared" si="70"/>
        <v>0.56962025316455689</v>
      </c>
    </row>
    <row r="554" spans="2:13" x14ac:dyDescent="0.25">
      <c r="B554" s="145" t="s">
        <v>165</v>
      </c>
      <c r="C554" s="146">
        <v>184</v>
      </c>
      <c r="D554" s="147">
        <v>-0.15207373271889402</v>
      </c>
      <c r="E554" s="146">
        <v>27</v>
      </c>
      <c r="F554" s="147">
        <f t="shared" si="68"/>
        <v>-0.85326086956521741</v>
      </c>
      <c r="G554" s="146">
        <v>154</v>
      </c>
      <c r="H554" s="147">
        <f t="shared" si="68"/>
        <v>4.7037037037037033</v>
      </c>
      <c r="I554" s="146">
        <v>200</v>
      </c>
      <c r="J554" s="147">
        <f t="shared" si="68"/>
        <v>0.29870129870129869</v>
      </c>
      <c r="K554" s="146">
        <v>250</v>
      </c>
      <c r="L554" s="147">
        <f>IFERROR(K554/I554-1,"-")</f>
        <v>0.25</v>
      </c>
      <c r="M554" s="147">
        <f t="shared" si="70"/>
        <v>0.35869565217391308</v>
      </c>
    </row>
    <row r="555" spans="2:13" x14ac:dyDescent="0.25">
      <c r="B555" s="145" t="s">
        <v>167</v>
      </c>
      <c r="C555" s="146">
        <v>269</v>
      </c>
      <c r="D555" s="147">
        <v>5.4901960784313752E-2</v>
      </c>
      <c r="E555" s="146">
        <v>78</v>
      </c>
      <c r="F555" s="147">
        <f t="shared" si="68"/>
        <v>-0.71003717472118955</v>
      </c>
      <c r="G555" s="146">
        <v>200</v>
      </c>
      <c r="H555" s="147">
        <f t="shared" si="68"/>
        <v>1.5641025641025643</v>
      </c>
      <c r="I555" s="146">
        <v>418</v>
      </c>
      <c r="J555" s="147">
        <f t="shared" si="68"/>
        <v>1.0899999999999999</v>
      </c>
      <c r="K555" s="146"/>
      <c r="L555" s="147"/>
      <c r="M555" s="147"/>
    </row>
    <row r="556" spans="2:13" ht="15.75" x14ac:dyDescent="0.25">
      <c r="B556" s="148" t="s">
        <v>127</v>
      </c>
      <c r="C556" s="149">
        <v>2527</v>
      </c>
      <c r="D556" s="150">
        <v>0.22077294685990334</v>
      </c>
      <c r="E556" s="149">
        <v>672</v>
      </c>
      <c r="F556" s="150">
        <f t="shared" si="68"/>
        <v>-0.73407202216066481</v>
      </c>
      <c r="G556" s="149">
        <v>806</v>
      </c>
      <c r="H556" s="150">
        <f t="shared" si="68"/>
        <v>0.19940476190476186</v>
      </c>
      <c r="I556" s="149">
        <v>2581</v>
      </c>
      <c r="J556" s="150">
        <f t="shared" si="68"/>
        <v>2.2022332506203472</v>
      </c>
      <c r="K556" s="149">
        <v>2917</v>
      </c>
      <c r="L556" s="150">
        <v>0.34858992140545531</v>
      </c>
      <c r="M556" s="150">
        <v>0.29185119574844998</v>
      </c>
    </row>
    <row r="557" spans="2:13" ht="6" customHeight="1" x14ac:dyDescent="0.25"/>
    <row r="558" spans="2:13" x14ac:dyDescent="0.25">
      <c r="B558" s="49" t="s">
        <v>362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3"/>
      <c r="E559" s="123"/>
      <c r="G559" s="123"/>
      <c r="I559" s="123"/>
      <c r="K559" s="123"/>
    </row>
    <row r="562" spans="2:14" ht="48.75" customHeight="1" thickBot="1" x14ac:dyDescent="0.3">
      <c r="B562" s="315" t="s">
        <v>386</v>
      </c>
      <c r="C562" s="315"/>
      <c r="D562" s="315"/>
      <c r="E562" s="315"/>
      <c r="F562" s="315"/>
      <c r="G562" s="315"/>
      <c r="H562" s="315"/>
      <c r="I562" s="315"/>
      <c r="J562" s="315"/>
      <c r="K562" s="315"/>
      <c r="L562" s="315"/>
      <c r="M562" s="315"/>
      <c r="N562" s="1" t="s">
        <v>219</v>
      </c>
    </row>
    <row r="563" spans="2:14" ht="10.5" customHeight="1" thickBot="1" x14ac:dyDescent="0.3">
      <c r="B563" s="137"/>
      <c r="C563" s="138"/>
      <c r="D563" s="137"/>
      <c r="E563" s="137"/>
      <c r="F563" s="137"/>
      <c r="G563" s="137"/>
      <c r="H563" s="137"/>
      <c r="I563" s="137"/>
      <c r="J563" s="137"/>
      <c r="K563" s="4"/>
      <c r="L563" s="4"/>
      <c r="N563" s="1" t="s">
        <v>220</v>
      </c>
    </row>
    <row r="564" spans="2:14" ht="22.5" thickTop="1" thickBot="1" x14ac:dyDescent="0.3">
      <c r="B564" s="153" t="str">
        <f>C564</f>
        <v>Hungría</v>
      </c>
      <c r="C564" s="327" t="s">
        <v>243</v>
      </c>
      <c r="D564" s="328"/>
      <c r="E564" s="328"/>
      <c r="F564" s="328"/>
      <c r="G564" s="328"/>
      <c r="H564" s="328"/>
      <c r="I564" s="328"/>
      <c r="J564" s="328"/>
      <c r="K564" s="328"/>
      <c r="L564" s="328"/>
      <c r="M564" s="329"/>
    </row>
    <row r="565" spans="2:14" ht="22.5" thickTop="1" thickBot="1" x14ac:dyDescent="0.3">
      <c r="B565" s="13"/>
      <c r="C565" s="334">
        <f>2019</f>
        <v>2019</v>
      </c>
      <c r="D565" s="333"/>
      <c r="E565" s="330">
        <v>2020</v>
      </c>
      <c r="F565" s="333"/>
      <c r="G565" s="330">
        <v>2021</v>
      </c>
      <c r="H565" s="333"/>
      <c r="I565" s="330">
        <v>2022</v>
      </c>
      <c r="J565" s="333"/>
      <c r="K565" s="330">
        <v>2023</v>
      </c>
      <c r="L565" s="331"/>
      <c r="M565" s="332"/>
    </row>
    <row r="566" spans="2:14" ht="16.5" thickTop="1" thickBot="1" x14ac:dyDescent="0.3">
      <c r="B566" s="16"/>
      <c r="C566" s="141" t="s">
        <v>141</v>
      </c>
      <c r="D566" s="142" t="str">
        <f>CONCATENATE("var ",RIGHT(2019,2),"/",RIGHT(2018,2))</f>
        <v>var 19/18</v>
      </c>
      <c r="E566" s="143" t="s">
        <v>141</v>
      </c>
      <c r="F566" s="142" t="str">
        <f>CONCATENATE("var ",RIGHT(E565,2),"/",RIGHT(E565-1,2))</f>
        <v>var 20/19</v>
      </c>
      <c r="G566" s="143" t="s">
        <v>141</v>
      </c>
      <c r="H566" s="142" t="str">
        <f>CONCATENATE("var ",RIGHT(G565,2),"/",RIGHT(G565-1,2))</f>
        <v>var 21/20</v>
      </c>
      <c r="I566" s="143" t="s">
        <v>141</v>
      </c>
      <c r="J566" s="142" t="str">
        <f>CONCATENATE("var ",RIGHT(I565,2),"/",RIGHT(I565-1,2))</f>
        <v>var 22/21</v>
      </c>
      <c r="K566" s="143" t="s">
        <v>141</v>
      </c>
      <c r="L566" s="142" t="str">
        <f>CONCATENATE("var ",RIGHT(K565,2),"/",RIGHT(K565-1,2))</f>
        <v>var 23/22</v>
      </c>
      <c r="M566" s="142" t="str">
        <f>CONCATENATE("var ",RIGHT(K565,2),"/",RIGHT(2019,2))</f>
        <v>var 23/19</v>
      </c>
    </row>
    <row r="567" spans="2:14" x14ac:dyDescent="0.25">
      <c r="B567" s="145" t="s">
        <v>145</v>
      </c>
      <c r="C567" s="146">
        <v>223</v>
      </c>
      <c r="D567" s="147">
        <v>-0.46522781774580335</v>
      </c>
      <c r="E567" s="146">
        <v>209</v>
      </c>
      <c r="F567" s="147">
        <f t="shared" ref="F567:J579" si="71">IFERROR(E567/C567-1,"-")</f>
        <v>-6.2780269058295923E-2</v>
      </c>
      <c r="G567" s="146">
        <v>8</v>
      </c>
      <c r="H567" s="147">
        <f t="shared" si="71"/>
        <v>-0.96172248803827753</v>
      </c>
      <c r="I567" s="146">
        <v>83</v>
      </c>
      <c r="J567" s="147">
        <f t="shared" si="71"/>
        <v>9.375</v>
      </c>
      <c r="K567" s="146">
        <v>501</v>
      </c>
      <c r="L567" s="147">
        <f t="shared" ref="L567:L575" si="72">IFERROR(K567/I567-1,"-")</f>
        <v>5.0361445783132526</v>
      </c>
      <c r="M567" s="147">
        <f>K567/C567-1</f>
        <v>1.2466367713004485</v>
      </c>
    </row>
    <row r="568" spans="2:14" x14ac:dyDescent="0.25">
      <c r="B568" s="145" t="s">
        <v>147</v>
      </c>
      <c r="C568" s="146">
        <v>93</v>
      </c>
      <c r="D568" s="147">
        <v>-0.63671875</v>
      </c>
      <c r="E568" s="146">
        <v>58</v>
      </c>
      <c r="F568" s="147">
        <f t="shared" si="71"/>
        <v>-0.37634408602150538</v>
      </c>
      <c r="G568" s="146">
        <v>6</v>
      </c>
      <c r="H568" s="147">
        <f t="shared" si="71"/>
        <v>-0.89655172413793105</v>
      </c>
      <c r="I568" s="146">
        <v>107</v>
      </c>
      <c r="J568" s="147">
        <f t="shared" si="71"/>
        <v>16.833333333333332</v>
      </c>
      <c r="K568" s="146">
        <v>383</v>
      </c>
      <c r="L568" s="147">
        <f t="shared" si="72"/>
        <v>2.5794392523364484</v>
      </c>
      <c r="M568" s="147">
        <f>IFERROR(K568/C568-1,"-")</f>
        <v>3.118279569892473</v>
      </c>
    </row>
    <row r="569" spans="2:14" x14ac:dyDescent="0.25">
      <c r="B569" s="145" t="s">
        <v>149</v>
      </c>
      <c r="C569" s="146">
        <v>109</v>
      </c>
      <c r="D569" s="147">
        <v>-0.48341232227488151</v>
      </c>
      <c r="E569" s="146">
        <v>34</v>
      </c>
      <c r="F569" s="147">
        <f t="shared" si="71"/>
        <v>-0.68807339449541283</v>
      </c>
      <c r="G569" s="146">
        <v>15</v>
      </c>
      <c r="H569" s="147">
        <f t="shared" si="71"/>
        <v>-0.55882352941176472</v>
      </c>
      <c r="I569" s="146">
        <v>149</v>
      </c>
      <c r="J569" s="147">
        <f t="shared" si="71"/>
        <v>8.9333333333333336</v>
      </c>
      <c r="K569" s="146">
        <v>287</v>
      </c>
      <c r="L569" s="147">
        <f t="shared" si="72"/>
        <v>0.9261744966442953</v>
      </c>
      <c r="M569" s="147">
        <f t="shared" ref="M569:M577" si="73">IFERROR(K569/C569-1,"-")</f>
        <v>1.6330275229357798</v>
      </c>
    </row>
    <row r="570" spans="2:14" x14ac:dyDescent="0.25">
      <c r="B570" s="145" t="s">
        <v>151</v>
      </c>
      <c r="C570" s="146">
        <v>153</v>
      </c>
      <c r="D570" s="147">
        <v>1.467741935483871</v>
      </c>
      <c r="E570" s="146">
        <v>0</v>
      </c>
      <c r="F570" s="147">
        <f t="shared" si="71"/>
        <v>-1</v>
      </c>
      <c r="G570" s="146">
        <v>13</v>
      </c>
      <c r="H570" s="147" t="str">
        <f t="shared" si="71"/>
        <v>-</v>
      </c>
      <c r="I570" s="146">
        <v>93</v>
      </c>
      <c r="J570" s="147">
        <f t="shared" si="71"/>
        <v>6.1538461538461542</v>
      </c>
      <c r="K570" s="146">
        <v>115</v>
      </c>
      <c r="L570" s="147">
        <f t="shared" si="72"/>
        <v>0.23655913978494625</v>
      </c>
      <c r="M570" s="147">
        <f t="shared" si="73"/>
        <v>-0.24836601307189543</v>
      </c>
    </row>
    <row r="571" spans="2:14" x14ac:dyDescent="0.25">
      <c r="B571" s="145" t="s">
        <v>153</v>
      </c>
      <c r="C571" s="146">
        <v>146</v>
      </c>
      <c r="D571" s="147">
        <v>0.80246913580246915</v>
      </c>
      <c r="E571" s="146">
        <v>0</v>
      </c>
      <c r="F571" s="147">
        <f t="shared" si="71"/>
        <v>-1</v>
      </c>
      <c r="G571" s="146">
        <v>24</v>
      </c>
      <c r="H571" s="147" t="str">
        <f t="shared" si="71"/>
        <v>-</v>
      </c>
      <c r="I571" s="146">
        <v>139</v>
      </c>
      <c r="J571" s="147">
        <f t="shared" si="71"/>
        <v>4.791666666666667</v>
      </c>
      <c r="K571" s="146">
        <v>131</v>
      </c>
      <c r="L571" s="147">
        <f t="shared" si="72"/>
        <v>-5.7553956834532349E-2</v>
      </c>
      <c r="M571" s="147">
        <f t="shared" si="73"/>
        <v>-0.10273972602739723</v>
      </c>
    </row>
    <row r="572" spans="2:14" x14ac:dyDescent="0.25">
      <c r="B572" s="145" t="s">
        <v>155</v>
      </c>
      <c r="C572" s="146">
        <v>136</v>
      </c>
      <c r="D572" s="147">
        <v>0.49450549450549453</v>
      </c>
      <c r="E572" s="146">
        <v>0</v>
      </c>
      <c r="F572" s="147">
        <f t="shared" si="71"/>
        <v>-1</v>
      </c>
      <c r="G572" s="146">
        <v>15</v>
      </c>
      <c r="H572" s="147" t="str">
        <f t="shared" si="71"/>
        <v>-</v>
      </c>
      <c r="I572" s="146">
        <v>115</v>
      </c>
      <c r="J572" s="147">
        <f t="shared" si="71"/>
        <v>6.666666666666667</v>
      </c>
      <c r="K572" s="146">
        <v>77</v>
      </c>
      <c r="L572" s="147">
        <f t="shared" si="72"/>
        <v>-0.33043478260869563</v>
      </c>
      <c r="M572" s="147">
        <f t="shared" si="73"/>
        <v>-0.43382352941176472</v>
      </c>
    </row>
    <row r="573" spans="2:14" x14ac:dyDescent="0.25">
      <c r="B573" s="145" t="s">
        <v>157</v>
      </c>
      <c r="C573" s="146">
        <v>85</v>
      </c>
      <c r="D573" s="147">
        <v>-9.5744680851063801E-2</v>
      </c>
      <c r="E573" s="146">
        <v>16</v>
      </c>
      <c r="F573" s="147">
        <f t="shared" si="71"/>
        <v>-0.81176470588235294</v>
      </c>
      <c r="G573" s="146">
        <v>37</v>
      </c>
      <c r="H573" s="147">
        <f t="shared" si="71"/>
        <v>1.3125</v>
      </c>
      <c r="I573" s="146">
        <v>108</v>
      </c>
      <c r="J573" s="147">
        <f t="shared" si="71"/>
        <v>1.9189189189189189</v>
      </c>
      <c r="K573" s="146">
        <v>108</v>
      </c>
      <c r="L573" s="147">
        <f t="shared" si="72"/>
        <v>0</v>
      </c>
      <c r="M573" s="147">
        <f t="shared" si="73"/>
        <v>0.27058823529411757</v>
      </c>
    </row>
    <row r="574" spans="2:14" x14ac:dyDescent="0.25">
      <c r="B574" s="145" t="s">
        <v>159</v>
      </c>
      <c r="C574" s="146">
        <v>77</v>
      </c>
      <c r="D574" s="147">
        <v>0.32758620689655182</v>
      </c>
      <c r="E574" s="146">
        <v>15</v>
      </c>
      <c r="F574" s="147">
        <f t="shared" si="71"/>
        <v>-0.80519480519480524</v>
      </c>
      <c r="G574" s="146">
        <v>20</v>
      </c>
      <c r="H574" s="147">
        <f t="shared" si="71"/>
        <v>0.33333333333333326</v>
      </c>
      <c r="I574" s="146">
        <v>146</v>
      </c>
      <c r="J574" s="147">
        <f t="shared" si="71"/>
        <v>6.3</v>
      </c>
      <c r="K574" s="146">
        <v>109</v>
      </c>
      <c r="L574" s="147">
        <f t="shared" si="72"/>
        <v>-0.25342465753424659</v>
      </c>
      <c r="M574" s="147">
        <f t="shared" si="73"/>
        <v>0.4155844155844155</v>
      </c>
    </row>
    <row r="575" spans="2:14" x14ac:dyDescent="0.25">
      <c r="B575" s="145" t="s">
        <v>161</v>
      </c>
      <c r="C575" s="146">
        <v>90</v>
      </c>
      <c r="D575" s="147">
        <v>0.91489361702127669</v>
      </c>
      <c r="E575" s="146">
        <v>19</v>
      </c>
      <c r="F575" s="147">
        <f t="shared" si="71"/>
        <v>-0.78888888888888886</v>
      </c>
      <c r="G575" s="146">
        <v>60</v>
      </c>
      <c r="H575" s="147">
        <f t="shared" si="71"/>
        <v>2.1578947368421053</v>
      </c>
      <c r="I575" s="146">
        <v>97</v>
      </c>
      <c r="J575" s="147">
        <f t="shared" si="71"/>
        <v>0.6166666666666667</v>
      </c>
      <c r="K575" s="146">
        <v>72</v>
      </c>
      <c r="L575" s="147">
        <f t="shared" si="72"/>
        <v>-0.25773195876288657</v>
      </c>
      <c r="M575" s="147">
        <f t="shared" si="73"/>
        <v>-0.19999999999999996</v>
      </c>
    </row>
    <row r="576" spans="2:14" x14ac:dyDescent="0.25">
      <c r="B576" s="145" t="s">
        <v>163</v>
      </c>
      <c r="C576" s="146">
        <v>80</v>
      </c>
      <c r="D576" s="147">
        <v>0.14285714285714279</v>
      </c>
      <c r="E576" s="146">
        <v>26</v>
      </c>
      <c r="F576" s="147">
        <f t="shared" si="71"/>
        <v>-0.67500000000000004</v>
      </c>
      <c r="G576" s="146">
        <v>38</v>
      </c>
      <c r="H576" s="147">
        <f t="shared" si="71"/>
        <v>0.46153846153846145</v>
      </c>
      <c r="I576" s="146">
        <v>234</v>
      </c>
      <c r="J576" s="147">
        <f t="shared" si="71"/>
        <v>5.1578947368421053</v>
      </c>
      <c r="K576" s="146">
        <v>127</v>
      </c>
      <c r="L576" s="147">
        <f>IFERROR(K576/I576-1,"-")</f>
        <v>-0.45726495726495731</v>
      </c>
      <c r="M576" s="147">
        <f t="shared" si="73"/>
        <v>0.58749999999999991</v>
      </c>
    </row>
    <row r="577" spans="2:14" x14ac:dyDescent="0.25">
      <c r="B577" s="145" t="s">
        <v>165</v>
      </c>
      <c r="C577" s="146">
        <v>107</v>
      </c>
      <c r="D577" s="147">
        <v>-0.18320610687022898</v>
      </c>
      <c r="E577" s="146">
        <v>11</v>
      </c>
      <c r="F577" s="147">
        <f t="shared" si="71"/>
        <v>-0.89719626168224298</v>
      </c>
      <c r="G577" s="146">
        <v>104</v>
      </c>
      <c r="H577" s="147">
        <f t="shared" si="71"/>
        <v>8.454545454545455</v>
      </c>
      <c r="I577" s="146">
        <v>338</v>
      </c>
      <c r="J577" s="147">
        <f t="shared" si="71"/>
        <v>2.25</v>
      </c>
      <c r="K577" s="146">
        <v>331</v>
      </c>
      <c r="L577" s="147">
        <f>IFERROR(K577/I577-1,"-")</f>
        <v>-2.0710059171597628E-2</v>
      </c>
      <c r="M577" s="147">
        <f t="shared" si="73"/>
        <v>2.0934579439252334</v>
      </c>
    </row>
    <row r="578" spans="2:14" x14ac:dyDescent="0.25">
      <c r="B578" s="145" t="s">
        <v>167</v>
      </c>
      <c r="C578" s="146">
        <v>140</v>
      </c>
      <c r="D578" s="147">
        <v>-9.0909090909090939E-2</v>
      </c>
      <c r="E578" s="146">
        <v>28</v>
      </c>
      <c r="F578" s="147">
        <f t="shared" si="71"/>
        <v>-0.8</v>
      </c>
      <c r="G578" s="146">
        <v>75</v>
      </c>
      <c r="H578" s="147">
        <f t="shared" si="71"/>
        <v>1.6785714285714284</v>
      </c>
      <c r="I578" s="146">
        <v>428</v>
      </c>
      <c r="J578" s="147">
        <f t="shared" si="71"/>
        <v>4.706666666666667</v>
      </c>
      <c r="K578" s="146"/>
      <c r="L578" s="147"/>
      <c r="M578" s="147"/>
    </row>
    <row r="579" spans="2:14" ht="15.75" x14ac:dyDescent="0.25">
      <c r="B579" s="148" t="s">
        <v>127</v>
      </c>
      <c r="C579" s="149">
        <v>1439</v>
      </c>
      <c r="D579" s="150">
        <v>-0.1393540669856459</v>
      </c>
      <c r="E579" s="149">
        <v>416</v>
      </c>
      <c r="F579" s="150">
        <f t="shared" si="71"/>
        <v>-0.7109103544127866</v>
      </c>
      <c r="G579" s="149">
        <v>415</v>
      </c>
      <c r="H579" s="150">
        <f t="shared" si="71"/>
        <v>-2.4038461538461453E-3</v>
      </c>
      <c r="I579" s="149">
        <v>2037</v>
      </c>
      <c r="J579" s="150">
        <f t="shared" si="71"/>
        <v>3.9084337349397593</v>
      </c>
      <c r="K579" s="149">
        <v>2241</v>
      </c>
      <c r="L579" s="150">
        <v>0.39279055313859534</v>
      </c>
      <c r="M579" s="150">
        <v>0.72517321016166281</v>
      </c>
    </row>
    <row r="580" spans="2:14" ht="6" customHeight="1" x14ac:dyDescent="0.25"/>
    <row r="581" spans="2:14" x14ac:dyDescent="0.25">
      <c r="B581" s="49" t="s">
        <v>362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3"/>
      <c r="E582" s="123"/>
      <c r="G582" s="123"/>
      <c r="I582" s="123"/>
      <c r="K582" s="123"/>
    </row>
    <row r="585" spans="2:14" ht="48.75" customHeight="1" thickBot="1" x14ac:dyDescent="0.3">
      <c r="B585" s="315" t="s">
        <v>387</v>
      </c>
      <c r="C585" s="315"/>
      <c r="D585" s="315"/>
      <c r="E585" s="315"/>
      <c r="F585" s="315"/>
      <c r="G585" s="315"/>
      <c r="H585" s="315"/>
      <c r="I585" s="315"/>
      <c r="J585" s="315"/>
      <c r="K585" s="315"/>
      <c r="L585" s="315"/>
      <c r="M585" s="315"/>
      <c r="N585" s="1" t="s">
        <v>219</v>
      </c>
    </row>
    <row r="586" spans="2:14" ht="10.5" customHeight="1" thickBot="1" x14ac:dyDescent="0.3">
      <c r="B586" s="137"/>
      <c r="C586" s="138"/>
      <c r="D586" s="137"/>
      <c r="E586" s="137"/>
      <c r="F586" s="137"/>
      <c r="G586" s="137"/>
      <c r="H586" s="137"/>
      <c r="I586" s="137"/>
      <c r="J586" s="137"/>
      <c r="K586" s="4"/>
      <c r="L586" s="4"/>
      <c r="N586" s="1" t="s">
        <v>220</v>
      </c>
    </row>
    <row r="587" spans="2:14" ht="22.5" thickTop="1" thickBot="1" x14ac:dyDescent="0.3">
      <c r="B587" s="153" t="str">
        <f>C587</f>
        <v>Rusia</v>
      </c>
      <c r="C587" s="327" t="s">
        <v>245</v>
      </c>
      <c r="D587" s="328"/>
      <c r="E587" s="328"/>
      <c r="F587" s="328"/>
      <c r="G587" s="328"/>
      <c r="H587" s="328"/>
      <c r="I587" s="328"/>
      <c r="J587" s="328"/>
      <c r="K587" s="328"/>
      <c r="L587" s="328"/>
      <c r="M587" s="329"/>
    </row>
    <row r="588" spans="2:14" ht="22.5" thickTop="1" thickBot="1" x14ac:dyDescent="0.3">
      <c r="B588" s="13"/>
      <c r="C588" s="334">
        <f>2019</f>
        <v>2019</v>
      </c>
      <c r="D588" s="333"/>
      <c r="E588" s="330">
        <v>2020</v>
      </c>
      <c r="F588" s="333"/>
      <c r="G588" s="330">
        <v>2021</v>
      </c>
      <c r="H588" s="333"/>
      <c r="I588" s="330">
        <v>2022</v>
      </c>
      <c r="J588" s="333"/>
      <c r="K588" s="330">
        <v>2023</v>
      </c>
      <c r="L588" s="331"/>
      <c r="M588" s="332"/>
    </row>
    <row r="589" spans="2:14" ht="16.5" thickTop="1" thickBot="1" x14ac:dyDescent="0.3">
      <c r="B589" s="16"/>
      <c r="C589" s="141" t="s">
        <v>141</v>
      </c>
      <c r="D589" s="142" t="str">
        <f>CONCATENATE("var ",RIGHT(2019,2),"/",RIGHT(2018,2))</f>
        <v>var 19/18</v>
      </c>
      <c r="E589" s="143" t="s">
        <v>141</v>
      </c>
      <c r="F589" s="142" t="str">
        <f>CONCATENATE("var ",RIGHT(E588,2),"/",RIGHT(E588-1,2))</f>
        <v>var 20/19</v>
      </c>
      <c r="G589" s="143" t="s">
        <v>141</v>
      </c>
      <c r="H589" s="142" t="str">
        <f>CONCATENATE("var ",RIGHT(G588,2),"/",RIGHT(G588-1,2))</f>
        <v>var 21/20</v>
      </c>
      <c r="I589" s="143" t="s">
        <v>141</v>
      </c>
      <c r="J589" s="142" t="str">
        <f>CONCATENATE("var ",RIGHT(I588,2),"/",RIGHT(I588-1,2))</f>
        <v>var 22/21</v>
      </c>
      <c r="K589" s="143" t="s">
        <v>141</v>
      </c>
      <c r="L589" s="142" t="str">
        <f>CONCATENATE("var ",RIGHT(K588,2),"/",RIGHT(K588-1,2))</f>
        <v>var 23/22</v>
      </c>
      <c r="M589" s="142" t="str">
        <f>CONCATENATE("var ",RIGHT(K588,2),"/",RIGHT(2019,2))</f>
        <v>var 23/19</v>
      </c>
    </row>
    <row r="590" spans="2:14" x14ac:dyDescent="0.25">
      <c r="B590" s="145" t="s">
        <v>145</v>
      </c>
      <c r="C590" s="146">
        <v>176</v>
      </c>
      <c r="D590" s="147">
        <v>-0.18894009216589858</v>
      </c>
      <c r="E590" s="146">
        <v>246</v>
      </c>
      <c r="F590" s="147">
        <f t="shared" ref="F590:J602" si="74">IFERROR(E590/C590-1,"-")</f>
        <v>0.39772727272727271</v>
      </c>
      <c r="G590" s="146">
        <v>53</v>
      </c>
      <c r="H590" s="147">
        <f t="shared" si="74"/>
        <v>-0.78455284552845528</v>
      </c>
      <c r="I590" s="146">
        <v>131</v>
      </c>
      <c r="J590" s="147">
        <f t="shared" si="74"/>
        <v>1.4716981132075473</v>
      </c>
      <c r="K590" s="146">
        <v>122</v>
      </c>
      <c r="L590" s="147">
        <f t="shared" ref="L590:L598" si="75">IFERROR(K590/I590-1,"-")</f>
        <v>-6.8702290076335881E-2</v>
      </c>
      <c r="M590" s="147">
        <f>K590/C590-1</f>
        <v>-0.30681818181818177</v>
      </c>
    </row>
    <row r="591" spans="2:14" x14ac:dyDescent="0.25">
      <c r="B591" s="145" t="s">
        <v>147</v>
      </c>
      <c r="C591" s="146">
        <v>107</v>
      </c>
      <c r="D591" s="147">
        <v>0.6212121212121211</v>
      </c>
      <c r="E591" s="146">
        <v>93</v>
      </c>
      <c r="F591" s="147">
        <f t="shared" si="74"/>
        <v>-0.13084112149532712</v>
      </c>
      <c r="G591" s="146">
        <v>18</v>
      </c>
      <c r="H591" s="147">
        <f t="shared" si="74"/>
        <v>-0.80645161290322576</v>
      </c>
      <c r="I591" s="146">
        <v>105</v>
      </c>
      <c r="J591" s="147">
        <f t="shared" si="74"/>
        <v>4.833333333333333</v>
      </c>
      <c r="K591" s="146">
        <v>85</v>
      </c>
      <c r="L591" s="147">
        <f t="shared" si="75"/>
        <v>-0.19047619047619047</v>
      </c>
      <c r="M591" s="147">
        <f>IFERROR(K591/C591-1,"-")</f>
        <v>-0.20560747663551404</v>
      </c>
    </row>
    <row r="592" spans="2:14" x14ac:dyDescent="0.25">
      <c r="B592" s="145" t="s">
        <v>149</v>
      </c>
      <c r="C592" s="146">
        <v>130</v>
      </c>
      <c r="D592" s="147">
        <v>6.5573770491803351E-2</v>
      </c>
      <c r="E592" s="146">
        <v>30</v>
      </c>
      <c r="F592" s="147">
        <f t="shared" si="74"/>
        <v>-0.76923076923076916</v>
      </c>
      <c r="G592" s="146">
        <v>15</v>
      </c>
      <c r="H592" s="147">
        <f t="shared" si="74"/>
        <v>-0.5</v>
      </c>
      <c r="I592" s="146">
        <v>135</v>
      </c>
      <c r="J592" s="147">
        <f t="shared" si="74"/>
        <v>8</v>
      </c>
      <c r="K592" s="146">
        <v>104</v>
      </c>
      <c r="L592" s="147">
        <f t="shared" si="75"/>
        <v>-0.22962962962962963</v>
      </c>
      <c r="M592" s="147">
        <f t="shared" ref="M592:M600" si="76">IFERROR(K592/C592-1,"-")</f>
        <v>-0.19999999999999996</v>
      </c>
    </row>
    <row r="593" spans="2:14" x14ac:dyDescent="0.25">
      <c r="B593" s="145" t="s">
        <v>151</v>
      </c>
      <c r="C593" s="146">
        <v>96</v>
      </c>
      <c r="D593" s="147">
        <v>0.14285714285714279</v>
      </c>
      <c r="E593" s="146">
        <v>0</v>
      </c>
      <c r="F593" s="147">
        <f t="shared" si="74"/>
        <v>-1</v>
      </c>
      <c r="G593" s="146">
        <v>8</v>
      </c>
      <c r="H593" s="147" t="str">
        <f t="shared" si="74"/>
        <v>-</v>
      </c>
      <c r="I593" s="146">
        <v>94</v>
      </c>
      <c r="J593" s="147">
        <f t="shared" si="74"/>
        <v>10.75</v>
      </c>
      <c r="K593" s="146">
        <v>93</v>
      </c>
      <c r="L593" s="147">
        <f t="shared" si="75"/>
        <v>-1.0638297872340385E-2</v>
      </c>
      <c r="M593" s="147">
        <f t="shared" si="76"/>
        <v>-3.125E-2</v>
      </c>
    </row>
    <row r="594" spans="2:14" x14ac:dyDescent="0.25">
      <c r="B594" s="145" t="s">
        <v>153</v>
      </c>
      <c r="C594" s="146">
        <v>106</v>
      </c>
      <c r="D594" s="147">
        <v>0</v>
      </c>
      <c r="E594" s="146">
        <v>0</v>
      </c>
      <c r="F594" s="147">
        <f t="shared" si="74"/>
        <v>-1</v>
      </c>
      <c r="G594" s="146">
        <v>22</v>
      </c>
      <c r="H594" s="147" t="str">
        <f t="shared" si="74"/>
        <v>-</v>
      </c>
      <c r="I594" s="146">
        <v>87</v>
      </c>
      <c r="J594" s="147">
        <f t="shared" si="74"/>
        <v>2.9545454545454546</v>
      </c>
      <c r="K594" s="146">
        <v>71</v>
      </c>
      <c r="L594" s="147">
        <f t="shared" si="75"/>
        <v>-0.18390804597701149</v>
      </c>
      <c r="M594" s="147">
        <f t="shared" si="76"/>
        <v>-0.33018867924528306</v>
      </c>
    </row>
    <row r="595" spans="2:14" x14ac:dyDescent="0.25">
      <c r="B595" s="145" t="s">
        <v>155</v>
      </c>
      <c r="C595" s="146">
        <v>79</v>
      </c>
      <c r="D595" s="147">
        <v>-9.1954022988505746E-2</v>
      </c>
      <c r="E595" s="146">
        <v>1</v>
      </c>
      <c r="F595" s="147">
        <f t="shared" si="74"/>
        <v>-0.98734177215189878</v>
      </c>
      <c r="G595" s="146">
        <v>21</v>
      </c>
      <c r="H595" s="147">
        <f t="shared" si="74"/>
        <v>20</v>
      </c>
      <c r="I595" s="146">
        <v>77</v>
      </c>
      <c r="J595" s="147">
        <f t="shared" si="74"/>
        <v>2.6666666666666665</v>
      </c>
      <c r="K595" s="146">
        <v>63</v>
      </c>
      <c r="L595" s="147">
        <f t="shared" si="75"/>
        <v>-0.18181818181818177</v>
      </c>
      <c r="M595" s="147">
        <f t="shared" si="76"/>
        <v>-0.20253164556962022</v>
      </c>
    </row>
    <row r="596" spans="2:14" x14ac:dyDescent="0.25">
      <c r="B596" s="145" t="s">
        <v>157</v>
      </c>
      <c r="C596" s="146">
        <v>81</v>
      </c>
      <c r="D596" s="147">
        <v>-0.45999999999999996</v>
      </c>
      <c r="E596" s="146">
        <v>32</v>
      </c>
      <c r="F596" s="147">
        <f t="shared" si="74"/>
        <v>-0.60493827160493829</v>
      </c>
      <c r="G596" s="146">
        <v>45</v>
      </c>
      <c r="H596" s="147">
        <f t="shared" si="74"/>
        <v>0.40625</v>
      </c>
      <c r="I596" s="146">
        <v>100</v>
      </c>
      <c r="J596" s="147">
        <f t="shared" si="74"/>
        <v>1.2222222222222223</v>
      </c>
      <c r="K596" s="146">
        <v>48</v>
      </c>
      <c r="L596" s="147">
        <f t="shared" si="75"/>
        <v>-0.52</v>
      </c>
      <c r="M596" s="147">
        <f t="shared" si="76"/>
        <v>-0.40740740740740744</v>
      </c>
    </row>
    <row r="597" spans="2:14" x14ac:dyDescent="0.25">
      <c r="B597" s="145" t="s">
        <v>159</v>
      </c>
      <c r="C597" s="146">
        <v>80</v>
      </c>
      <c r="D597" s="147">
        <v>-0.33333333333333337</v>
      </c>
      <c r="E597" s="146">
        <v>45</v>
      </c>
      <c r="F597" s="147">
        <f t="shared" si="74"/>
        <v>-0.4375</v>
      </c>
      <c r="G597" s="146">
        <v>40</v>
      </c>
      <c r="H597" s="147">
        <f t="shared" si="74"/>
        <v>-0.11111111111111116</v>
      </c>
      <c r="I597" s="146">
        <v>74</v>
      </c>
      <c r="J597" s="147">
        <f t="shared" si="74"/>
        <v>0.85000000000000009</v>
      </c>
      <c r="K597" s="146">
        <v>35</v>
      </c>
      <c r="L597" s="147">
        <f t="shared" si="75"/>
        <v>-0.52702702702702697</v>
      </c>
      <c r="M597" s="147">
        <f t="shared" si="76"/>
        <v>-0.5625</v>
      </c>
    </row>
    <row r="598" spans="2:14" x14ac:dyDescent="0.25">
      <c r="B598" s="145" t="s">
        <v>161</v>
      </c>
      <c r="C598" s="146">
        <v>113</v>
      </c>
      <c r="D598" s="147">
        <v>0.34523809523809534</v>
      </c>
      <c r="E598" s="146">
        <v>26</v>
      </c>
      <c r="F598" s="147">
        <f t="shared" si="74"/>
        <v>-0.76991150442477874</v>
      </c>
      <c r="G598" s="146">
        <v>29</v>
      </c>
      <c r="H598" s="147">
        <f t="shared" si="74"/>
        <v>0.11538461538461542</v>
      </c>
      <c r="I598" s="146">
        <v>56</v>
      </c>
      <c r="J598" s="147">
        <f t="shared" si="74"/>
        <v>0.93103448275862077</v>
      </c>
      <c r="K598" s="146">
        <v>35</v>
      </c>
      <c r="L598" s="147">
        <f t="shared" si="75"/>
        <v>-0.375</v>
      </c>
      <c r="M598" s="147">
        <f t="shared" si="76"/>
        <v>-0.69026548672566368</v>
      </c>
    </row>
    <row r="599" spans="2:14" x14ac:dyDescent="0.25">
      <c r="B599" s="145" t="s">
        <v>163</v>
      </c>
      <c r="C599" s="146">
        <v>144</v>
      </c>
      <c r="D599" s="147">
        <v>0.73493975903614461</v>
      </c>
      <c r="E599" s="146">
        <v>52</v>
      </c>
      <c r="F599" s="147">
        <f t="shared" si="74"/>
        <v>-0.63888888888888884</v>
      </c>
      <c r="G599" s="146">
        <v>65</v>
      </c>
      <c r="H599" s="147">
        <f t="shared" si="74"/>
        <v>0.25</v>
      </c>
      <c r="I599" s="146">
        <v>89</v>
      </c>
      <c r="J599" s="147">
        <f t="shared" si="74"/>
        <v>0.36923076923076925</v>
      </c>
      <c r="K599" s="146">
        <v>88</v>
      </c>
      <c r="L599" s="147">
        <f>IFERROR(K599/I599-1,"-")</f>
        <v>-1.1235955056179803E-2</v>
      </c>
      <c r="M599" s="147">
        <f t="shared" si="76"/>
        <v>-0.38888888888888884</v>
      </c>
    </row>
    <row r="600" spans="2:14" x14ac:dyDescent="0.25">
      <c r="B600" s="145" t="s">
        <v>165</v>
      </c>
      <c r="C600" s="146">
        <v>132</v>
      </c>
      <c r="D600" s="147">
        <v>0.15789473684210531</v>
      </c>
      <c r="E600" s="146">
        <v>10</v>
      </c>
      <c r="F600" s="147">
        <f t="shared" si="74"/>
        <v>-0.9242424242424242</v>
      </c>
      <c r="G600" s="146">
        <v>63</v>
      </c>
      <c r="H600" s="147">
        <f t="shared" si="74"/>
        <v>5.3</v>
      </c>
      <c r="I600" s="146">
        <v>76</v>
      </c>
      <c r="J600" s="147">
        <f t="shared" si="74"/>
        <v>0.20634920634920628</v>
      </c>
      <c r="K600" s="146">
        <v>60</v>
      </c>
      <c r="L600" s="147">
        <f>IFERROR(K600/I600-1,"-")</f>
        <v>-0.21052631578947367</v>
      </c>
      <c r="M600" s="147">
        <f t="shared" si="76"/>
        <v>-0.54545454545454541</v>
      </c>
    </row>
    <row r="601" spans="2:14" x14ac:dyDescent="0.25">
      <c r="B601" s="145" t="s">
        <v>167</v>
      </c>
      <c r="C601" s="146">
        <v>227</v>
      </c>
      <c r="D601" s="147">
        <v>9.1346153846153744E-2</v>
      </c>
      <c r="E601" s="146">
        <v>58</v>
      </c>
      <c r="F601" s="147">
        <f t="shared" si="74"/>
        <v>-0.74449339207048459</v>
      </c>
      <c r="G601" s="146">
        <v>142</v>
      </c>
      <c r="H601" s="147">
        <f t="shared" si="74"/>
        <v>1.4482758620689653</v>
      </c>
      <c r="I601" s="146">
        <v>142</v>
      </c>
      <c r="J601" s="147">
        <f t="shared" si="74"/>
        <v>0</v>
      </c>
      <c r="K601" s="146"/>
      <c r="L601" s="147"/>
      <c r="M601" s="147"/>
    </row>
    <row r="602" spans="2:14" ht="15.75" x14ac:dyDescent="0.25">
      <c r="B602" s="148" t="s">
        <v>127</v>
      </c>
      <c r="C602" s="149">
        <v>1471</v>
      </c>
      <c r="D602" s="150">
        <v>2.0818875780707735E-2</v>
      </c>
      <c r="E602" s="149">
        <v>593</v>
      </c>
      <c r="F602" s="150">
        <f t="shared" si="74"/>
        <v>-0.59687287559483337</v>
      </c>
      <c r="G602" s="149">
        <v>521</v>
      </c>
      <c r="H602" s="150">
        <f t="shared" si="74"/>
        <v>-0.12141652613827991</v>
      </c>
      <c r="I602" s="149">
        <v>1166</v>
      </c>
      <c r="J602" s="150">
        <f t="shared" si="74"/>
        <v>1.238003838771593</v>
      </c>
      <c r="K602" s="149">
        <v>804</v>
      </c>
      <c r="L602" s="150">
        <v>-0.21484375</v>
      </c>
      <c r="M602" s="150">
        <v>-0.3536977491961415</v>
      </c>
    </row>
    <row r="603" spans="2:14" ht="6" customHeight="1" x14ac:dyDescent="0.25"/>
    <row r="604" spans="2:14" x14ac:dyDescent="0.25">
      <c r="B604" s="49" t="s">
        <v>362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3"/>
      <c r="E605" s="123"/>
      <c r="G605" s="123"/>
      <c r="I605" s="123"/>
      <c r="K605" s="123"/>
    </row>
    <row r="608" spans="2:14" ht="48.75" customHeight="1" thickBot="1" x14ac:dyDescent="0.3">
      <c r="B608" s="315" t="s">
        <v>388</v>
      </c>
      <c r="C608" s="315"/>
      <c r="D608" s="315"/>
      <c r="E608" s="315"/>
      <c r="F608" s="315"/>
      <c r="G608" s="315"/>
      <c r="H608" s="315"/>
      <c r="I608" s="315"/>
      <c r="J608" s="315"/>
      <c r="K608" s="315"/>
      <c r="L608" s="315"/>
      <c r="M608" s="315"/>
      <c r="N608" s="1" t="s">
        <v>219</v>
      </c>
    </row>
    <row r="609" spans="2:14" ht="10.5" customHeight="1" thickBot="1" x14ac:dyDescent="0.3">
      <c r="B609" s="137"/>
      <c r="C609" s="138"/>
      <c r="D609" s="137"/>
      <c r="E609" s="137"/>
      <c r="F609" s="137"/>
      <c r="G609" s="137"/>
      <c r="H609" s="137"/>
      <c r="I609" s="137"/>
      <c r="J609" s="137"/>
      <c r="K609" s="4"/>
      <c r="L609" s="4"/>
      <c r="N609" s="1" t="s">
        <v>220</v>
      </c>
    </row>
    <row r="610" spans="2:14" ht="22.5" thickTop="1" thickBot="1" x14ac:dyDescent="0.3">
      <c r="B610" s="153" t="str">
        <f>C610</f>
        <v>República Checa</v>
      </c>
      <c r="C610" s="327" t="s">
        <v>247</v>
      </c>
      <c r="D610" s="328"/>
      <c r="E610" s="328"/>
      <c r="F610" s="328"/>
      <c r="G610" s="328"/>
      <c r="H610" s="328"/>
      <c r="I610" s="328"/>
      <c r="J610" s="328"/>
      <c r="K610" s="328"/>
      <c r="L610" s="328"/>
      <c r="M610" s="329"/>
    </row>
    <row r="611" spans="2:14" ht="22.5" thickTop="1" thickBot="1" x14ac:dyDescent="0.3">
      <c r="B611" s="13"/>
      <c r="C611" s="334">
        <f>2019</f>
        <v>2019</v>
      </c>
      <c r="D611" s="333"/>
      <c r="E611" s="330">
        <v>2020</v>
      </c>
      <c r="F611" s="333"/>
      <c r="G611" s="330">
        <v>2021</v>
      </c>
      <c r="H611" s="333"/>
      <c r="I611" s="330">
        <v>2022</v>
      </c>
      <c r="J611" s="333"/>
      <c r="K611" s="330">
        <v>2023</v>
      </c>
      <c r="L611" s="331"/>
      <c r="M611" s="332"/>
    </row>
    <row r="612" spans="2:14" ht="16.5" thickTop="1" thickBot="1" x14ac:dyDescent="0.3">
      <c r="B612" s="16"/>
      <c r="C612" s="141" t="s">
        <v>141</v>
      </c>
      <c r="D612" s="142" t="str">
        <f>CONCATENATE("var ",RIGHT(2019,2),"/",RIGHT(2018,2))</f>
        <v>var 19/18</v>
      </c>
      <c r="E612" s="143" t="s">
        <v>141</v>
      </c>
      <c r="F612" s="142" t="str">
        <f>CONCATENATE("var ",RIGHT(E611,2),"/",RIGHT(E611-1,2))</f>
        <v>var 20/19</v>
      </c>
      <c r="G612" s="143" t="s">
        <v>141</v>
      </c>
      <c r="H612" s="142" t="str">
        <f>CONCATENATE("var ",RIGHT(G611,2),"/",RIGHT(G611-1,2))</f>
        <v>var 21/20</v>
      </c>
      <c r="I612" s="143" t="s">
        <v>141</v>
      </c>
      <c r="J612" s="142" t="str">
        <f>CONCATENATE("var ",RIGHT(I611,2),"/",RIGHT(I611-1,2))</f>
        <v>var 22/21</v>
      </c>
      <c r="K612" s="143" t="s">
        <v>141</v>
      </c>
      <c r="L612" s="142" t="str">
        <f>CONCATENATE("var ",RIGHT(K611,2),"/",RIGHT(K611-1,2))</f>
        <v>var 23/22</v>
      </c>
      <c r="M612" s="142" t="str">
        <f>CONCATENATE("var ",RIGHT(K611,2),"/",RIGHT(2019,2))</f>
        <v>var 23/19</v>
      </c>
    </row>
    <row r="613" spans="2:14" x14ac:dyDescent="0.25">
      <c r="B613" s="145" t="s">
        <v>145</v>
      </c>
      <c r="C613" s="146">
        <v>258</v>
      </c>
      <c r="D613" s="147">
        <v>0.41758241758241765</v>
      </c>
      <c r="E613" s="146">
        <v>188</v>
      </c>
      <c r="F613" s="147">
        <f t="shared" ref="F613:J625" si="77">IFERROR(E613/C613-1,"-")</f>
        <v>-0.27131782945736438</v>
      </c>
      <c r="G613" s="146">
        <v>53</v>
      </c>
      <c r="H613" s="147">
        <f t="shared" si="77"/>
        <v>-0.71808510638297873</v>
      </c>
      <c r="I613" s="146">
        <v>299</v>
      </c>
      <c r="J613" s="147">
        <f t="shared" si="77"/>
        <v>4.6415094339622645</v>
      </c>
      <c r="K613" s="146">
        <v>271</v>
      </c>
      <c r="L613" s="147">
        <f t="shared" ref="L613:L621" si="78">IFERROR(K613/I613-1,"-")</f>
        <v>-9.3645484949832825E-2</v>
      </c>
      <c r="M613" s="147">
        <f>K613/C613-1</f>
        <v>5.0387596899224896E-2</v>
      </c>
    </row>
    <row r="614" spans="2:14" x14ac:dyDescent="0.25">
      <c r="B614" s="145" t="s">
        <v>147</v>
      </c>
      <c r="C614" s="146">
        <v>340</v>
      </c>
      <c r="D614" s="147">
        <v>0.94285714285714284</v>
      </c>
      <c r="E614" s="146">
        <v>215</v>
      </c>
      <c r="F614" s="147">
        <f t="shared" si="77"/>
        <v>-0.36764705882352944</v>
      </c>
      <c r="G614" s="146">
        <v>27</v>
      </c>
      <c r="H614" s="147">
        <f t="shared" si="77"/>
        <v>-0.87441860465116283</v>
      </c>
      <c r="I614" s="146">
        <v>395</v>
      </c>
      <c r="J614" s="147">
        <f t="shared" si="77"/>
        <v>13.62962962962963</v>
      </c>
      <c r="K614" s="146">
        <v>459</v>
      </c>
      <c r="L614" s="147">
        <f t="shared" si="78"/>
        <v>0.16202531645569618</v>
      </c>
      <c r="M614" s="147">
        <f>IFERROR(K614/C614-1,"-")</f>
        <v>0.35000000000000009</v>
      </c>
    </row>
    <row r="615" spans="2:14" x14ac:dyDescent="0.25">
      <c r="B615" s="145" t="s">
        <v>149</v>
      </c>
      <c r="C615" s="146">
        <v>341</v>
      </c>
      <c r="D615" s="147">
        <v>0.60849056603773577</v>
      </c>
      <c r="E615" s="146">
        <v>99</v>
      </c>
      <c r="F615" s="147">
        <f t="shared" si="77"/>
        <v>-0.70967741935483875</v>
      </c>
      <c r="G615" s="146">
        <v>37</v>
      </c>
      <c r="H615" s="147">
        <f t="shared" si="77"/>
        <v>-0.6262626262626263</v>
      </c>
      <c r="I615" s="146">
        <v>588</v>
      </c>
      <c r="J615" s="147">
        <f t="shared" si="77"/>
        <v>14.891891891891891</v>
      </c>
      <c r="K615" s="146">
        <v>588</v>
      </c>
      <c r="L615" s="147">
        <f t="shared" si="78"/>
        <v>0</v>
      </c>
      <c r="M615" s="147">
        <f t="shared" ref="M615:M623" si="79">IFERROR(K615/C615-1,"-")</f>
        <v>0.7243401759530792</v>
      </c>
    </row>
    <row r="616" spans="2:14" x14ac:dyDescent="0.25">
      <c r="B616" s="145" t="s">
        <v>151</v>
      </c>
      <c r="C616" s="146">
        <v>326</v>
      </c>
      <c r="D616" s="147">
        <v>-0.27555555555555555</v>
      </c>
      <c r="E616" s="146">
        <v>0</v>
      </c>
      <c r="F616" s="147">
        <f t="shared" si="77"/>
        <v>-1</v>
      </c>
      <c r="G616" s="146">
        <v>46</v>
      </c>
      <c r="H616" s="147" t="str">
        <f t="shared" si="77"/>
        <v>-</v>
      </c>
      <c r="I616" s="146">
        <v>350</v>
      </c>
      <c r="J616" s="147">
        <f t="shared" si="77"/>
        <v>6.6086956521739131</v>
      </c>
      <c r="K616" s="146">
        <v>422</v>
      </c>
      <c r="L616" s="147">
        <f t="shared" si="78"/>
        <v>0.20571428571428574</v>
      </c>
      <c r="M616" s="147">
        <f t="shared" si="79"/>
        <v>0.29447852760736204</v>
      </c>
    </row>
    <row r="617" spans="2:14" x14ac:dyDescent="0.25">
      <c r="B617" s="145" t="s">
        <v>153</v>
      </c>
      <c r="C617" s="146">
        <v>278</v>
      </c>
      <c r="D617" s="147">
        <v>-0.15757575757575759</v>
      </c>
      <c r="E617" s="146">
        <v>0</v>
      </c>
      <c r="F617" s="147">
        <f t="shared" si="77"/>
        <v>-1</v>
      </c>
      <c r="G617" s="146">
        <v>136</v>
      </c>
      <c r="H617" s="147" t="str">
        <f t="shared" si="77"/>
        <v>-</v>
      </c>
      <c r="I617" s="146">
        <v>536</v>
      </c>
      <c r="J617" s="147">
        <f t="shared" si="77"/>
        <v>2.9411764705882355</v>
      </c>
      <c r="K617" s="146">
        <v>485</v>
      </c>
      <c r="L617" s="147">
        <f t="shared" si="78"/>
        <v>-9.5149253731343308E-2</v>
      </c>
      <c r="M617" s="147">
        <f t="shared" si="79"/>
        <v>0.74460431654676262</v>
      </c>
    </row>
    <row r="618" spans="2:14" x14ac:dyDescent="0.25">
      <c r="B618" s="145" t="s">
        <v>155</v>
      </c>
      <c r="C618" s="146">
        <v>304</v>
      </c>
      <c r="D618" s="147">
        <v>-0.40392156862745099</v>
      </c>
      <c r="E618" s="146">
        <v>0</v>
      </c>
      <c r="F618" s="147">
        <f t="shared" si="77"/>
        <v>-1</v>
      </c>
      <c r="G618" s="146">
        <v>309</v>
      </c>
      <c r="H618" s="147" t="str">
        <f t="shared" si="77"/>
        <v>-</v>
      </c>
      <c r="I618" s="146">
        <v>600</v>
      </c>
      <c r="J618" s="147">
        <f t="shared" si="77"/>
        <v>0.94174757281553401</v>
      </c>
      <c r="K618" s="146">
        <v>563</v>
      </c>
      <c r="L618" s="147">
        <f t="shared" si="78"/>
        <v>-6.1666666666666647E-2</v>
      </c>
      <c r="M618" s="147">
        <f t="shared" si="79"/>
        <v>0.85197368421052633</v>
      </c>
    </row>
    <row r="619" spans="2:14" x14ac:dyDescent="0.25">
      <c r="B619" s="145" t="s">
        <v>157</v>
      </c>
      <c r="C619" s="146">
        <v>553</v>
      </c>
      <c r="D619" s="147">
        <v>0.12398373983739841</v>
      </c>
      <c r="E619" s="146">
        <v>25</v>
      </c>
      <c r="F619" s="147">
        <f t="shared" si="77"/>
        <v>-0.9547920433996383</v>
      </c>
      <c r="G619" s="146">
        <v>404</v>
      </c>
      <c r="H619" s="147">
        <f t="shared" si="77"/>
        <v>15.16</v>
      </c>
      <c r="I619" s="146">
        <v>714</v>
      </c>
      <c r="J619" s="147">
        <f t="shared" si="77"/>
        <v>0.76732673267326734</v>
      </c>
      <c r="K619" s="146">
        <v>708</v>
      </c>
      <c r="L619" s="147">
        <f t="shared" si="78"/>
        <v>-8.4033613445377853E-3</v>
      </c>
      <c r="M619" s="147">
        <f t="shared" si="79"/>
        <v>0.28028933092224229</v>
      </c>
    </row>
    <row r="620" spans="2:14" x14ac:dyDescent="0.25">
      <c r="B620" s="145" t="s">
        <v>159</v>
      </c>
      <c r="C620" s="146">
        <v>390</v>
      </c>
      <c r="D620" s="147">
        <v>0.13372093023255816</v>
      </c>
      <c r="E620" s="146">
        <v>68</v>
      </c>
      <c r="F620" s="147">
        <f t="shared" si="77"/>
        <v>-0.82564102564102559</v>
      </c>
      <c r="G620" s="146">
        <v>531</v>
      </c>
      <c r="H620" s="147">
        <f t="shared" si="77"/>
        <v>6.8088235294117645</v>
      </c>
      <c r="I620" s="146">
        <v>525</v>
      </c>
      <c r="J620" s="147">
        <f t="shared" si="77"/>
        <v>-1.1299435028248594E-2</v>
      </c>
      <c r="K620" s="146">
        <v>580</v>
      </c>
      <c r="L620" s="147">
        <f t="shared" si="78"/>
        <v>0.10476190476190483</v>
      </c>
      <c r="M620" s="147">
        <f t="shared" si="79"/>
        <v>0.48717948717948723</v>
      </c>
    </row>
    <row r="621" spans="2:14" x14ac:dyDescent="0.25">
      <c r="B621" s="145" t="s">
        <v>161</v>
      </c>
      <c r="C621" s="146">
        <v>331</v>
      </c>
      <c r="D621" s="147">
        <v>5.4140127388535131E-2</v>
      </c>
      <c r="E621" s="146">
        <v>58</v>
      </c>
      <c r="F621" s="147">
        <f t="shared" si="77"/>
        <v>-0.82477341389728098</v>
      </c>
      <c r="G621" s="146">
        <v>334</v>
      </c>
      <c r="H621" s="147">
        <f t="shared" si="77"/>
        <v>4.7586206896551726</v>
      </c>
      <c r="I621" s="146">
        <v>506</v>
      </c>
      <c r="J621" s="147">
        <f t="shared" si="77"/>
        <v>0.51497005988023958</v>
      </c>
      <c r="K621" s="146">
        <v>576</v>
      </c>
      <c r="L621" s="147">
        <f t="shared" si="78"/>
        <v>0.13833992094861669</v>
      </c>
      <c r="M621" s="147">
        <f t="shared" si="79"/>
        <v>0.74018126888217517</v>
      </c>
    </row>
    <row r="622" spans="2:14" x14ac:dyDescent="0.25">
      <c r="B622" s="145" t="s">
        <v>163</v>
      </c>
      <c r="C622" s="146">
        <v>454</v>
      </c>
      <c r="D622" s="147">
        <v>9.1346153846153744E-2</v>
      </c>
      <c r="E622" s="146">
        <v>70</v>
      </c>
      <c r="F622" s="147">
        <f t="shared" si="77"/>
        <v>-0.8458149779735683</v>
      </c>
      <c r="G622" s="146">
        <v>431</v>
      </c>
      <c r="H622" s="147">
        <f t="shared" si="77"/>
        <v>5.1571428571428575</v>
      </c>
      <c r="I622" s="146">
        <v>698</v>
      </c>
      <c r="J622" s="147">
        <f t="shared" si="77"/>
        <v>0.61948955916473314</v>
      </c>
      <c r="K622" s="146">
        <v>834</v>
      </c>
      <c r="L622" s="147">
        <f>IFERROR(K622/I622-1,"-")</f>
        <v>0.19484240687679089</v>
      </c>
      <c r="M622" s="147">
        <f t="shared" si="79"/>
        <v>0.83700440528634368</v>
      </c>
    </row>
    <row r="623" spans="2:14" x14ac:dyDescent="0.25">
      <c r="B623" s="145" t="s">
        <v>165</v>
      </c>
      <c r="C623" s="146">
        <v>276</v>
      </c>
      <c r="D623" s="147">
        <v>-0.27937336814621405</v>
      </c>
      <c r="E623" s="146">
        <v>24</v>
      </c>
      <c r="F623" s="147">
        <f t="shared" si="77"/>
        <v>-0.91304347826086962</v>
      </c>
      <c r="G623" s="146">
        <v>372</v>
      </c>
      <c r="H623" s="147">
        <f t="shared" si="77"/>
        <v>14.5</v>
      </c>
      <c r="I623" s="146">
        <v>457</v>
      </c>
      <c r="J623" s="147">
        <f t="shared" si="77"/>
        <v>0.228494623655914</v>
      </c>
      <c r="K623" s="146">
        <v>629</v>
      </c>
      <c r="L623" s="147">
        <f>IFERROR(K623/I623-1,"-")</f>
        <v>0.37636761487964998</v>
      </c>
      <c r="M623" s="147">
        <f t="shared" si="79"/>
        <v>1.2789855072463769</v>
      </c>
    </row>
    <row r="624" spans="2:14" x14ac:dyDescent="0.25">
      <c r="B624" s="145" t="s">
        <v>167</v>
      </c>
      <c r="C624" s="146">
        <v>392</v>
      </c>
      <c r="D624" s="147">
        <v>-0.21756487025948101</v>
      </c>
      <c r="E624" s="146">
        <v>59</v>
      </c>
      <c r="F624" s="147">
        <f t="shared" si="77"/>
        <v>-0.84948979591836737</v>
      </c>
      <c r="G624" s="146">
        <v>409</v>
      </c>
      <c r="H624" s="147">
        <f t="shared" si="77"/>
        <v>5.9322033898305087</v>
      </c>
      <c r="I624" s="146">
        <v>621</v>
      </c>
      <c r="J624" s="147">
        <f t="shared" si="77"/>
        <v>0.51833740831295838</v>
      </c>
      <c r="K624" s="146"/>
      <c r="L624" s="147"/>
      <c r="M624" s="147"/>
    </row>
    <row r="625" spans="2:14" ht="15.75" x14ac:dyDescent="0.25">
      <c r="B625" s="148" t="s">
        <v>127</v>
      </c>
      <c r="C625" s="149">
        <v>4243</v>
      </c>
      <c r="D625" s="150">
        <v>-1.5316778834996492E-2</v>
      </c>
      <c r="E625" s="149">
        <v>806</v>
      </c>
      <c r="F625" s="150">
        <f t="shared" si="77"/>
        <v>-0.81004006599104406</v>
      </c>
      <c r="G625" s="149">
        <v>3089</v>
      </c>
      <c r="H625" s="150">
        <f t="shared" si="77"/>
        <v>2.8325062034739452</v>
      </c>
      <c r="I625" s="149">
        <v>6289</v>
      </c>
      <c r="J625" s="150">
        <f t="shared" si="77"/>
        <v>1.0359339592101002</v>
      </c>
      <c r="K625" s="149">
        <v>6115</v>
      </c>
      <c r="L625" s="150">
        <v>7.8863796753704918E-2</v>
      </c>
      <c r="M625" s="150">
        <v>0.58789924694884443</v>
      </c>
    </row>
    <row r="626" spans="2:14" ht="6" customHeight="1" x14ac:dyDescent="0.25"/>
    <row r="627" spans="2:14" x14ac:dyDescent="0.25">
      <c r="B627" s="49" t="s">
        <v>362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3"/>
      <c r="E628" s="123"/>
      <c r="G628" s="123"/>
      <c r="I628" s="123"/>
      <c r="K628" s="123"/>
    </row>
    <row r="630" spans="2:14" ht="48.75" customHeight="1" thickBot="1" x14ac:dyDescent="0.3">
      <c r="B630" s="315" t="s">
        <v>389</v>
      </c>
      <c r="C630" s="315"/>
      <c r="D630" s="315"/>
      <c r="E630" s="315"/>
      <c r="F630" s="315"/>
      <c r="G630" s="315"/>
      <c r="H630" s="315"/>
      <c r="I630" s="315"/>
      <c r="J630" s="315"/>
      <c r="K630" s="315"/>
      <c r="L630" s="315"/>
      <c r="M630" s="315"/>
      <c r="N630" s="1" t="s">
        <v>219</v>
      </c>
    </row>
    <row r="631" spans="2:14" ht="10.5" customHeight="1" thickBot="1" x14ac:dyDescent="0.3">
      <c r="B631" s="137"/>
      <c r="C631" s="138"/>
      <c r="D631" s="137"/>
      <c r="E631" s="137"/>
      <c r="F631" s="137"/>
      <c r="G631" s="137"/>
      <c r="H631" s="137"/>
      <c r="I631" s="137"/>
      <c r="J631" s="137"/>
      <c r="K631" s="4"/>
      <c r="L631" s="4"/>
      <c r="N631" s="1" t="s">
        <v>220</v>
      </c>
    </row>
    <row r="632" spans="2:14" ht="22.5" thickTop="1" thickBot="1" x14ac:dyDescent="0.3">
      <c r="B632" s="153" t="s">
        <v>249</v>
      </c>
      <c r="C632" s="327" t="s">
        <v>250</v>
      </c>
      <c r="D632" s="328"/>
      <c r="E632" s="328"/>
      <c r="F632" s="328"/>
      <c r="G632" s="328"/>
      <c r="H632" s="328"/>
      <c r="I632" s="328"/>
      <c r="J632" s="328"/>
      <c r="K632" s="328"/>
      <c r="L632" s="328"/>
      <c r="M632" s="329"/>
    </row>
    <row r="633" spans="2:14" ht="22.5" thickTop="1" thickBot="1" x14ac:dyDescent="0.3">
      <c r="B633" s="13"/>
      <c r="C633" s="334">
        <f>2019</f>
        <v>2019</v>
      </c>
      <c r="D633" s="333"/>
      <c r="E633" s="330">
        <v>2020</v>
      </c>
      <c r="F633" s="333"/>
      <c r="G633" s="330">
        <v>2021</v>
      </c>
      <c r="H633" s="333"/>
      <c r="I633" s="330">
        <v>2022</v>
      </c>
      <c r="J633" s="333"/>
      <c r="K633" s="330">
        <v>2023</v>
      </c>
      <c r="L633" s="331"/>
      <c r="M633" s="332"/>
    </row>
    <row r="634" spans="2:14" ht="16.5" thickTop="1" thickBot="1" x14ac:dyDescent="0.3">
      <c r="B634" s="16"/>
      <c r="C634" s="141" t="s">
        <v>141</v>
      </c>
      <c r="D634" s="142" t="str">
        <f>CONCATENATE("var ",RIGHT(2019,2),"/",RIGHT(2018,2))</f>
        <v>var 19/18</v>
      </c>
      <c r="E634" s="143" t="s">
        <v>141</v>
      </c>
      <c r="F634" s="142" t="str">
        <f>CONCATENATE("var ",RIGHT(E633,2),"/",RIGHT(E633-1,2))</f>
        <v>var 20/19</v>
      </c>
      <c r="G634" s="143" t="s">
        <v>141</v>
      </c>
      <c r="H634" s="142" t="str">
        <f>CONCATENATE("var ",RIGHT(G633,2),"/",RIGHT(G633-1,2))</f>
        <v>var 21/20</v>
      </c>
      <c r="I634" s="143" t="s">
        <v>141</v>
      </c>
      <c r="J634" s="142" t="str">
        <f>CONCATENATE("var ",RIGHT(I633,2),"/",RIGHT(I633-1,2))</f>
        <v>var 22/21</v>
      </c>
      <c r="K634" s="143" t="s">
        <v>141</v>
      </c>
      <c r="L634" s="142" t="str">
        <f>CONCATENATE("var ",RIGHT(K633,2),"/",RIGHT(K633-1,2))</f>
        <v>var 23/22</v>
      </c>
      <c r="M634" s="142" t="str">
        <f>CONCATENATE("var ",RIGHT(K633,2),"/",RIGHT(2019,2))</f>
        <v>var 23/19</v>
      </c>
    </row>
    <row r="635" spans="2:14" x14ac:dyDescent="0.25">
      <c r="B635" s="145" t="s">
        <v>145</v>
      </c>
      <c r="C635" s="146">
        <v>229</v>
      </c>
      <c r="D635" s="147">
        <v>-4.5833333333333282E-2</v>
      </c>
      <c r="E635" s="146">
        <v>185</v>
      </c>
      <c r="F635" s="147">
        <f t="shared" ref="F635:J647" si="80">IFERROR(E635/C635-1,"-")</f>
        <v>-0.19213973799126638</v>
      </c>
      <c r="G635" s="146">
        <v>20</v>
      </c>
      <c r="H635" s="147">
        <f t="shared" si="80"/>
        <v>-0.89189189189189189</v>
      </c>
      <c r="I635" s="146">
        <v>193</v>
      </c>
      <c r="J635" s="147">
        <f t="shared" si="80"/>
        <v>8.65</v>
      </c>
      <c r="K635" s="146">
        <v>303</v>
      </c>
      <c r="L635" s="147">
        <f t="shared" ref="L635:L643" si="81">IFERROR(K635/I635-1,"-")</f>
        <v>0.56994818652849744</v>
      </c>
      <c r="M635" s="147">
        <f>K635/C635-1</f>
        <v>0.32314410480349354</v>
      </c>
    </row>
    <row r="636" spans="2:14" x14ac:dyDescent="0.25">
      <c r="B636" s="145" t="s">
        <v>147</v>
      </c>
      <c r="C636" s="146">
        <v>172</v>
      </c>
      <c r="D636" s="147">
        <v>0.32307692307692304</v>
      </c>
      <c r="E636" s="146">
        <v>132</v>
      </c>
      <c r="F636" s="147">
        <f t="shared" si="80"/>
        <v>-0.23255813953488369</v>
      </c>
      <c r="G636" s="146">
        <v>9</v>
      </c>
      <c r="H636" s="147">
        <f t="shared" si="80"/>
        <v>-0.93181818181818188</v>
      </c>
      <c r="I636" s="146">
        <v>229</v>
      </c>
      <c r="J636" s="147">
        <f t="shared" si="80"/>
        <v>24.444444444444443</v>
      </c>
      <c r="K636" s="146">
        <v>403</v>
      </c>
      <c r="L636" s="147">
        <f t="shared" si="81"/>
        <v>0.75982532751091703</v>
      </c>
      <c r="M636" s="147">
        <f>IFERROR(K636/C636-1,"-")</f>
        <v>1.3430232558139537</v>
      </c>
    </row>
    <row r="637" spans="2:14" x14ac:dyDescent="0.25">
      <c r="B637" s="145" t="s">
        <v>149</v>
      </c>
      <c r="C637" s="146">
        <v>232</v>
      </c>
      <c r="D637" s="147">
        <v>0.64539007092198575</v>
      </c>
      <c r="E637" s="146">
        <v>101</v>
      </c>
      <c r="F637" s="147">
        <f t="shared" si="80"/>
        <v>-0.56465517241379315</v>
      </c>
      <c r="G637" s="146">
        <v>24</v>
      </c>
      <c r="H637" s="147">
        <f t="shared" si="80"/>
        <v>-0.76237623762376239</v>
      </c>
      <c r="I637" s="146">
        <v>266</v>
      </c>
      <c r="J637" s="147">
        <f t="shared" si="80"/>
        <v>10.083333333333334</v>
      </c>
      <c r="K637" s="146">
        <v>292</v>
      </c>
      <c r="L637" s="147">
        <f t="shared" si="81"/>
        <v>9.7744360902255689E-2</v>
      </c>
      <c r="M637" s="147">
        <f t="shared" ref="M637:M645" si="82">IFERROR(K637/C637-1,"-")</f>
        <v>0.25862068965517238</v>
      </c>
    </row>
    <row r="638" spans="2:14" x14ac:dyDescent="0.25">
      <c r="B638" s="145" t="s">
        <v>151</v>
      </c>
      <c r="C638" s="146">
        <v>224</v>
      </c>
      <c r="D638" s="147">
        <v>0</v>
      </c>
      <c r="E638" s="146">
        <v>0</v>
      </c>
      <c r="F638" s="147">
        <f t="shared" si="80"/>
        <v>-1</v>
      </c>
      <c r="G638" s="146">
        <v>35</v>
      </c>
      <c r="H638" s="147" t="str">
        <f t="shared" si="80"/>
        <v>-</v>
      </c>
      <c r="I638" s="146">
        <v>334</v>
      </c>
      <c r="J638" s="147">
        <f t="shared" si="80"/>
        <v>8.5428571428571427</v>
      </c>
      <c r="K638" s="146">
        <v>496</v>
      </c>
      <c r="L638" s="147">
        <f t="shared" si="81"/>
        <v>0.48502994011976042</v>
      </c>
      <c r="M638" s="147">
        <f t="shared" si="82"/>
        <v>1.2142857142857144</v>
      </c>
    </row>
    <row r="639" spans="2:14" x14ac:dyDescent="0.25">
      <c r="B639" s="145" t="s">
        <v>153</v>
      </c>
      <c r="C639" s="146">
        <v>402</v>
      </c>
      <c r="D639" s="147">
        <v>0.65432098765432101</v>
      </c>
      <c r="E639" s="146">
        <v>1</v>
      </c>
      <c r="F639" s="147">
        <f t="shared" si="80"/>
        <v>-0.99751243781094523</v>
      </c>
      <c r="G639" s="146">
        <v>64</v>
      </c>
      <c r="H639" s="147">
        <f t="shared" si="80"/>
        <v>63</v>
      </c>
      <c r="I639" s="146">
        <v>392</v>
      </c>
      <c r="J639" s="147">
        <f t="shared" si="80"/>
        <v>5.125</v>
      </c>
      <c r="K639" s="146">
        <v>559</v>
      </c>
      <c r="L639" s="147">
        <f t="shared" si="81"/>
        <v>0.42602040816326525</v>
      </c>
      <c r="M639" s="147">
        <f t="shared" si="82"/>
        <v>0.39054726368159209</v>
      </c>
    </row>
    <row r="640" spans="2:14" x14ac:dyDescent="0.25">
      <c r="B640" s="145" t="s">
        <v>155</v>
      </c>
      <c r="C640" s="146">
        <v>379</v>
      </c>
      <c r="D640" s="147">
        <v>0.25496688741721862</v>
      </c>
      <c r="E640" s="146">
        <v>0</v>
      </c>
      <c r="F640" s="147">
        <f t="shared" si="80"/>
        <v>-1</v>
      </c>
      <c r="G640" s="146">
        <v>83</v>
      </c>
      <c r="H640" s="147" t="str">
        <f t="shared" si="80"/>
        <v>-</v>
      </c>
      <c r="I640" s="146">
        <v>342</v>
      </c>
      <c r="J640" s="147">
        <f t="shared" si="80"/>
        <v>3.1204819277108431</v>
      </c>
      <c r="K640" s="146">
        <v>576</v>
      </c>
      <c r="L640" s="147">
        <f t="shared" si="81"/>
        <v>0.68421052631578938</v>
      </c>
      <c r="M640" s="147">
        <f t="shared" si="82"/>
        <v>0.51978891820580464</v>
      </c>
    </row>
    <row r="641" spans="2:14" x14ac:dyDescent="0.25">
      <c r="B641" s="145" t="s">
        <v>157</v>
      </c>
      <c r="C641" s="146">
        <v>326</v>
      </c>
      <c r="D641" s="147">
        <v>0.5092592592592593</v>
      </c>
      <c r="E641" s="146">
        <v>169</v>
      </c>
      <c r="F641" s="147">
        <f t="shared" si="80"/>
        <v>-0.48159509202453987</v>
      </c>
      <c r="G641" s="146">
        <v>159</v>
      </c>
      <c r="H641" s="147">
        <f t="shared" si="80"/>
        <v>-5.9171597633136064E-2</v>
      </c>
      <c r="I641" s="146">
        <v>434</v>
      </c>
      <c r="J641" s="147">
        <f t="shared" si="80"/>
        <v>1.7295597484276728</v>
      </c>
      <c r="K641" s="146">
        <v>422</v>
      </c>
      <c r="L641" s="147">
        <f t="shared" si="81"/>
        <v>-2.7649769585253448E-2</v>
      </c>
      <c r="M641" s="147">
        <f t="shared" si="82"/>
        <v>0.29447852760736204</v>
      </c>
    </row>
    <row r="642" spans="2:14" x14ac:dyDescent="0.25">
      <c r="B642" s="145" t="s">
        <v>159</v>
      </c>
      <c r="C642" s="146">
        <v>288</v>
      </c>
      <c r="D642" s="147">
        <v>0.34579439252336441</v>
      </c>
      <c r="E642" s="146">
        <v>220</v>
      </c>
      <c r="F642" s="147">
        <f t="shared" si="80"/>
        <v>-0.23611111111111116</v>
      </c>
      <c r="G642" s="146">
        <v>167</v>
      </c>
      <c r="H642" s="147">
        <f t="shared" si="80"/>
        <v>-0.24090909090909096</v>
      </c>
      <c r="I642" s="146">
        <v>365</v>
      </c>
      <c r="J642" s="147">
        <f t="shared" si="80"/>
        <v>1.1856287425149699</v>
      </c>
      <c r="K642" s="146">
        <v>519</v>
      </c>
      <c r="L642" s="147">
        <f t="shared" si="81"/>
        <v>0.42191780821917813</v>
      </c>
      <c r="M642" s="147">
        <f t="shared" si="82"/>
        <v>0.80208333333333326</v>
      </c>
    </row>
    <row r="643" spans="2:14" x14ac:dyDescent="0.25">
      <c r="B643" s="145" t="s">
        <v>161</v>
      </c>
      <c r="C643" s="146">
        <v>366</v>
      </c>
      <c r="D643" s="147">
        <v>0.5641025641025641</v>
      </c>
      <c r="E643" s="146">
        <v>71</v>
      </c>
      <c r="F643" s="147">
        <f t="shared" si="80"/>
        <v>-0.80601092896174864</v>
      </c>
      <c r="G643" s="146">
        <v>156</v>
      </c>
      <c r="H643" s="147">
        <f t="shared" si="80"/>
        <v>1.1971830985915495</v>
      </c>
      <c r="I643" s="146">
        <v>301</v>
      </c>
      <c r="J643" s="147">
        <f t="shared" si="80"/>
        <v>0.92948717948717952</v>
      </c>
      <c r="K643" s="146">
        <v>362</v>
      </c>
      <c r="L643" s="147">
        <f t="shared" si="81"/>
        <v>0.20265780730897021</v>
      </c>
      <c r="M643" s="147">
        <f t="shared" si="82"/>
        <v>-1.0928961748633892E-2</v>
      </c>
    </row>
    <row r="644" spans="2:14" x14ac:dyDescent="0.25">
      <c r="B644" s="145" t="s">
        <v>163</v>
      </c>
      <c r="C644" s="146">
        <v>255</v>
      </c>
      <c r="D644" s="147">
        <v>0.25</v>
      </c>
      <c r="E644" s="146">
        <v>134</v>
      </c>
      <c r="F644" s="147">
        <f t="shared" si="80"/>
        <v>-0.47450980392156861</v>
      </c>
      <c r="G644" s="146">
        <v>172</v>
      </c>
      <c r="H644" s="147">
        <f t="shared" si="80"/>
        <v>0.28358208955223874</v>
      </c>
      <c r="I644" s="146">
        <v>385</v>
      </c>
      <c r="J644" s="147">
        <f t="shared" si="80"/>
        <v>1.2383720930232558</v>
      </c>
      <c r="K644" s="146">
        <v>449</v>
      </c>
      <c r="L644" s="147">
        <f>IFERROR(K644/I644-1,"-")</f>
        <v>0.16623376623376629</v>
      </c>
      <c r="M644" s="147">
        <f t="shared" si="82"/>
        <v>0.76078431372549016</v>
      </c>
    </row>
    <row r="645" spans="2:14" x14ac:dyDescent="0.25">
      <c r="B645" s="145" t="s">
        <v>165</v>
      </c>
      <c r="C645" s="146">
        <v>239</v>
      </c>
      <c r="D645" s="147">
        <v>0.42261904761904767</v>
      </c>
      <c r="E645" s="146">
        <v>53</v>
      </c>
      <c r="F645" s="147">
        <f t="shared" si="80"/>
        <v>-0.77824267782426781</v>
      </c>
      <c r="G645" s="146">
        <v>227</v>
      </c>
      <c r="H645" s="147">
        <f t="shared" si="80"/>
        <v>3.283018867924528</v>
      </c>
      <c r="I645" s="146">
        <v>348</v>
      </c>
      <c r="J645" s="147">
        <f t="shared" si="80"/>
        <v>0.53303964757709243</v>
      </c>
      <c r="K645" s="146">
        <v>325</v>
      </c>
      <c r="L645" s="147">
        <f>IFERROR(K645/I645-1,"-")</f>
        <v>-6.6091954022988508E-2</v>
      </c>
      <c r="M645" s="147">
        <f t="shared" si="82"/>
        <v>0.35983263598326354</v>
      </c>
    </row>
    <row r="646" spans="2:14" x14ac:dyDescent="0.25">
      <c r="B646" s="145" t="s">
        <v>167</v>
      </c>
      <c r="C646" s="146">
        <v>232</v>
      </c>
      <c r="D646" s="147">
        <v>0.33333333333333326</v>
      </c>
      <c r="E646" s="146">
        <v>63</v>
      </c>
      <c r="F646" s="147">
        <f t="shared" si="80"/>
        <v>-0.72844827586206895</v>
      </c>
      <c r="G646" s="146">
        <v>266</v>
      </c>
      <c r="H646" s="147">
        <f t="shared" si="80"/>
        <v>3.2222222222222223</v>
      </c>
      <c r="I646" s="146">
        <v>573</v>
      </c>
      <c r="J646" s="147">
        <f t="shared" si="80"/>
        <v>1.1541353383458648</v>
      </c>
      <c r="K646" s="146"/>
      <c r="L646" s="147"/>
      <c r="M646" s="147"/>
    </row>
    <row r="647" spans="2:14" ht="15.75" x14ac:dyDescent="0.25">
      <c r="B647" s="148" t="s">
        <v>127</v>
      </c>
      <c r="C647" s="149">
        <v>3344</v>
      </c>
      <c r="D647" s="150">
        <v>0.3429718875502008</v>
      </c>
      <c r="E647" s="149">
        <v>1129</v>
      </c>
      <c r="F647" s="150">
        <f t="shared" si="80"/>
        <v>-0.66238038277511957</v>
      </c>
      <c r="G647" s="149">
        <v>1382</v>
      </c>
      <c r="H647" s="150">
        <f t="shared" si="80"/>
        <v>0.22409211691762621</v>
      </c>
      <c r="I647" s="149">
        <v>4162</v>
      </c>
      <c r="J647" s="150">
        <f t="shared" si="80"/>
        <v>2.0115774240231548</v>
      </c>
      <c r="K647" s="149">
        <v>4706</v>
      </c>
      <c r="L647" s="150">
        <v>0.31122875452772369</v>
      </c>
      <c r="M647" s="150">
        <v>0.51221079691516702</v>
      </c>
    </row>
    <row r="648" spans="2:14" ht="6" customHeight="1" x14ac:dyDescent="0.25"/>
    <row r="649" spans="2:14" x14ac:dyDescent="0.25">
      <c r="B649" s="49" t="s">
        <v>362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3"/>
      <c r="E650" s="123"/>
      <c r="G650" s="123"/>
      <c r="I650" s="123"/>
      <c r="K650" s="123"/>
    </row>
    <row r="655" spans="2:14" ht="48.75" customHeight="1" thickBot="1" x14ac:dyDescent="0.3">
      <c r="B655" s="315" t="s">
        <v>390</v>
      </c>
      <c r="C655" s="315"/>
      <c r="D655" s="315"/>
      <c r="E655" s="315"/>
      <c r="F655" s="315"/>
      <c r="G655" s="315"/>
      <c r="H655" s="315"/>
      <c r="I655" s="315"/>
      <c r="J655" s="315"/>
      <c r="K655" s="315"/>
      <c r="L655" s="315"/>
      <c r="M655" s="315"/>
      <c r="N655" s="1" t="s">
        <v>219</v>
      </c>
    </row>
    <row r="656" spans="2:14" ht="10.5" customHeight="1" thickBot="1" x14ac:dyDescent="0.3">
      <c r="B656" s="137"/>
      <c r="C656" s="138"/>
      <c r="D656" s="137"/>
      <c r="E656" s="137"/>
      <c r="F656" s="137"/>
      <c r="G656" s="137"/>
      <c r="H656" s="137"/>
      <c r="I656" s="137"/>
      <c r="J656" s="137"/>
      <c r="K656" s="4"/>
      <c r="L656" s="4"/>
      <c r="N656" s="1" t="s">
        <v>220</v>
      </c>
    </row>
    <row r="657" spans="2:13" ht="22.5" thickTop="1" thickBot="1" x14ac:dyDescent="0.3">
      <c r="B657" s="153" t="str">
        <f>C657</f>
        <v>Estados Unidos de América</v>
      </c>
      <c r="C657" s="327" t="s">
        <v>252</v>
      </c>
      <c r="D657" s="328"/>
      <c r="E657" s="328"/>
      <c r="F657" s="328"/>
      <c r="G657" s="328"/>
      <c r="H657" s="328"/>
      <c r="I657" s="328"/>
      <c r="J657" s="328"/>
      <c r="K657" s="328"/>
      <c r="L657" s="328"/>
      <c r="M657" s="329"/>
    </row>
    <row r="658" spans="2:13" ht="22.5" thickTop="1" thickBot="1" x14ac:dyDescent="0.3">
      <c r="B658" s="13"/>
      <c r="C658" s="334">
        <f>2019</f>
        <v>2019</v>
      </c>
      <c r="D658" s="333"/>
      <c r="E658" s="330">
        <v>2020</v>
      </c>
      <c r="F658" s="333"/>
      <c r="G658" s="330">
        <v>2021</v>
      </c>
      <c r="H658" s="333"/>
      <c r="I658" s="330">
        <v>2022</v>
      </c>
      <c r="J658" s="333"/>
      <c r="K658" s="330">
        <v>2023</v>
      </c>
      <c r="L658" s="331"/>
      <c r="M658" s="332"/>
    </row>
    <row r="659" spans="2:13" ht="16.5" thickTop="1" thickBot="1" x14ac:dyDescent="0.3">
      <c r="B659" s="16"/>
      <c r="C659" s="141" t="s">
        <v>141</v>
      </c>
      <c r="D659" s="142" t="str">
        <f>CONCATENATE("var ",RIGHT(2019,2),"/",RIGHT(2018,2))</f>
        <v>var 19/18</v>
      </c>
      <c r="E659" s="143" t="s">
        <v>141</v>
      </c>
      <c r="F659" s="142" t="str">
        <f>CONCATENATE("var ",RIGHT(E658,2),"/",RIGHT(E658-1,2))</f>
        <v>var 20/19</v>
      </c>
      <c r="G659" s="143" t="s">
        <v>141</v>
      </c>
      <c r="H659" s="142" t="str">
        <f>CONCATENATE("var ",RIGHT(G658,2),"/",RIGHT(G658-1,2))</f>
        <v>var 21/20</v>
      </c>
      <c r="I659" s="143" t="s">
        <v>141</v>
      </c>
      <c r="J659" s="142" t="str">
        <f>CONCATENATE("var ",RIGHT(I658,2),"/",RIGHT(I658-1,2))</f>
        <v>var 22/21</v>
      </c>
      <c r="K659" s="143" t="s">
        <v>141</v>
      </c>
      <c r="L659" s="142" t="str">
        <f>CONCATENATE("var ",RIGHT(K658,2),"/",RIGHT(K658-1,2))</f>
        <v>var 23/22</v>
      </c>
      <c r="M659" s="142" t="str">
        <f>CONCATENATE("var ",RIGHT(K658,2),"/",RIGHT(2019,2))</f>
        <v>var 23/19</v>
      </c>
    </row>
    <row r="660" spans="2:13" x14ac:dyDescent="0.25">
      <c r="B660" s="145" t="s">
        <v>145</v>
      </c>
      <c r="C660" s="146">
        <v>299</v>
      </c>
      <c r="D660" s="147">
        <v>0.39069767441860459</v>
      </c>
      <c r="E660" s="146">
        <v>342</v>
      </c>
      <c r="F660" s="147">
        <f t="shared" ref="F660:J672" si="83">IFERROR(E660/C660-1,"-")</f>
        <v>0.14381270903010024</v>
      </c>
      <c r="G660" s="146">
        <v>44</v>
      </c>
      <c r="H660" s="147">
        <f t="shared" si="83"/>
        <v>-0.87134502923976609</v>
      </c>
      <c r="I660" s="146">
        <v>204</v>
      </c>
      <c r="J660" s="147">
        <f t="shared" si="83"/>
        <v>3.6363636363636367</v>
      </c>
      <c r="K660" s="146">
        <v>414</v>
      </c>
      <c r="L660" s="147">
        <f t="shared" ref="L660:L668" si="84">IFERROR(K660/I660-1,"-")</f>
        <v>1.0294117647058822</v>
      </c>
      <c r="M660" s="147">
        <f>K660/C660-1</f>
        <v>0.38461538461538458</v>
      </c>
    </row>
    <row r="661" spans="2:13" x14ac:dyDescent="0.25">
      <c r="B661" s="145" t="s">
        <v>147</v>
      </c>
      <c r="C661" s="146">
        <v>278</v>
      </c>
      <c r="D661" s="147">
        <v>-2.1126760563380254E-2</v>
      </c>
      <c r="E661" s="146">
        <v>232</v>
      </c>
      <c r="F661" s="147">
        <f t="shared" si="83"/>
        <v>-0.16546762589928055</v>
      </c>
      <c r="G661" s="146">
        <v>14</v>
      </c>
      <c r="H661" s="147">
        <f t="shared" si="83"/>
        <v>-0.93965517241379315</v>
      </c>
      <c r="I661" s="146">
        <v>355</v>
      </c>
      <c r="J661" s="147">
        <f t="shared" si="83"/>
        <v>24.357142857142858</v>
      </c>
      <c r="K661" s="146">
        <v>388</v>
      </c>
      <c r="L661" s="147">
        <f t="shared" si="84"/>
        <v>9.2957746478873338E-2</v>
      </c>
      <c r="M661" s="147">
        <f>IFERROR(K661/C661-1,"-")</f>
        <v>0.39568345323741005</v>
      </c>
    </row>
    <row r="662" spans="2:13" x14ac:dyDescent="0.25">
      <c r="B662" s="145" t="s">
        <v>149</v>
      </c>
      <c r="C662" s="146">
        <v>312</v>
      </c>
      <c r="D662" s="147">
        <v>4.0000000000000036E-2</v>
      </c>
      <c r="E662" s="146">
        <v>78</v>
      </c>
      <c r="F662" s="147">
        <f t="shared" si="83"/>
        <v>-0.75</v>
      </c>
      <c r="G662" s="146">
        <v>55</v>
      </c>
      <c r="H662" s="147">
        <f t="shared" si="83"/>
        <v>-0.29487179487179482</v>
      </c>
      <c r="I662" s="146">
        <v>401</v>
      </c>
      <c r="J662" s="147">
        <f t="shared" si="83"/>
        <v>6.290909090909091</v>
      </c>
      <c r="K662" s="146">
        <v>464</v>
      </c>
      <c r="L662" s="147">
        <f t="shared" si="84"/>
        <v>0.1571072319201996</v>
      </c>
      <c r="M662" s="147">
        <f t="shared" ref="M662:M670" si="85">IFERROR(K662/C662-1,"-")</f>
        <v>0.48717948717948723</v>
      </c>
    </row>
    <row r="663" spans="2:13" x14ac:dyDescent="0.25">
      <c r="B663" s="145" t="s">
        <v>151</v>
      </c>
      <c r="C663" s="146">
        <v>346</v>
      </c>
      <c r="D663" s="147">
        <v>0.18900343642611683</v>
      </c>
      <c r="E663" s="146">
        <v>0</v>
      </c>
      <c r="F663" s="147">
        <f t="shared" si="83"/>
        <v>-1</v>
      </c>
      <c r="G663" s="146">
        <v>44</v>
      </c>
      <c r="H663" s="147" t="str">
        <f t="shared" si="83"/>
        <v>-</v>
      </c>
      <c r="I663" s="146">
        <v>333</v>
      </c>
      <c r="J663" s="147">
        <f t="shared" si="83"/>
        <v>6.5681818181818183</v>
      </c>
      <c r="K663" s="146">
        <v>419</v>
      </c>
      <c r="L663" s="147">
        <f t="shared" si="84"/>
        <v>0.25825825825825821</v>
      </c>
      <c r="M663" s="147">
        <f t="shared" si="85"/>
        <v>0.21098265895953761</v>
      </c>
    </row>
    <row r="664" spans="2:13" x14ac:dyDescent="0.25">
      <c r="B664" s="145" t="s">
        <v>153</v>
      </c>
      <c r="C664" s="146">
        <v>300</v>
      </c>
      <c r="D664" s="147">
        <v>0.40186915887850461</v>
      </c>
      <c r="E664" s="146">
        <v>0</v>
      </c>
      <c r="F664" s="147">
        <f t="shared" si="83"/>
        <v>-1</v>
      </c>
      <c r="G664" s="146">
        <v>42</v>
      </c>
      <c r="H664" s="147" t="str">
        <f t="shared" si="83"/>
        <v>-</v>
      </c>
      <c r="I664" s="146">
        <v>305</v>
      </c>
      <c r="J664" s="147">
        <f t="shared" si="83"/>
        <v>6.2619047619047619</v>
      </c>
      <c r="K664" s="146">
        <v>442</v>
      </c>
      <c r="L664" s="147">
        <f t="shared" si="84"/>
        <v>0.44918032786885242</v>
      </c>
      <c r="M664" s="147">
        <f t="shared" si="85"/>
        <v>0.47333333333333338</v>
      </c>
    </row>
    <row r="665" spans="2:13" x14ac:dyDescent="0.25">
      <c r="B665" s="145" t="s">
        <v>155</v>
      </c>
      <c r="C665" s="146">
        <v>306</v>
      </c>
      <c r="D665" s="147">
        <v>0.30769230769230771</v>
      </c>
      <c r="E665" s="146">
        <v>0</v>
      </c>
      <c r="F665" s="147">
        <f t="shared" si="83"/>
        <v>-1</v>
      </c>
      <c r="G665" s="146">
        <v>79</v>
      </c>
      <c r="H665" s="147" t="str">
        <f t="shared" si="83"/>
        <v>-</v>
      </c>
      <c r="I665" s="146">
        <v>582</v>
      </c>
      <c r="J665" s="147">
        <f t="shared" si="83"/>
        <v>6.3670886075949369</v>
      </c>
      <c r="K665" s="146">
        <v>344</v>
      </c>
      <c r="L665" s="147">
        <f t="shared" si="84"/>
        <v>-0.40893470790378006</v>
      </c>
      <c r="M665" s="147">
        <f t="shared" si="85"/>
        <v>0.12418300653594772</v>
      </c>
    </row>
    <row r="666" spans="2:13" x14ac:dyDescent="0.25">
      <c r="B666" s="145" t="s">
        <v>157</v>
      </c>
      <c r="C666" s="146">
        <v>322</v>
      </c>
      <c r="D666" s="147">
        <v>0.12195121951219523</v>
      </c>
      <c r="E666" s="146">
        <v>37</v>
      </c>
      <c r="F666" s="147">
        <f t="shared" si="83"/>
        <v>-0.88509316770186341</v>
      </c>
      <c r="G666" s="146">
        <v>180</v>
      </c>
      <c r="H666" s="147">
        <f t="shared" si="83"/>
        <v>3.8648648648648649</v>
      </c>
      <c r="I666" s="146">
        <v>342</v>
      </c>
      <c r="J666" s="147">
        <f t="shared" si="83"/>
        <v>0.89999999999999991</v>
      </c>
      <c r="K666" s="146">
        <v>488</v>
      </c>
      <c r="L666" s="147">
        <f t="shared" si="84"/>
        <v>0.42690058479532156</v>
      </c>
      <c r="M666" s="147">
        <f t="shared" si="85"/>
        <v>0.51552795031055898</v>
      </c>
    </row>
    <row r="667" spans="2:13" x14ac:dyDescent="0.25">
      <c r="B667" s="145" t="s">
        <v>159</v>
      </c>
      <c r="C667" s="146">
        <v>262</v>
      </c>
      <c r="D667" s="147">
        <v>-0.18125000000000002</v>
      </c>
      <c r="E667" s="146">
        <v>80</v>
      </c>
      <c r="F667" s="147">
        <f t="shared" si="83"/>
        <v>-0.69465648854961826</v>
      </c>
      <c r="G667" s="146">
        <v>315</v>
      </c>
      <c r="H667" s="147">
        <f t="shared" si="83"/>
        <v>2.9375</v>
      </c>
      <c r="I667" s="146">
        <v>326</v>
      </c>
      <c r="J667" s="147">
        <f t="shared" si="83"/>
        <v>3.4920634920635019E-2</v>
      </c>
      <c r="K667" s="146">
        <v>285</v>
      </c>
      <c r="L667" s="147">
        <f t="shared" si="84"/>
        <v>-0.12576687116564422</v>
      </c>
      <c r="M667" s="147">
        <f t="shared" si="85"/>
        <v>8.7786259541984712E-2</v>
      </c>
    </row>
    <row r="668" spans="2:13" x14ac:dyDescent="0.25">
      <c r="B668" s="145" t="s">
        <v>161</v>
      </c>
      <c r="C668" s="146">
        <v>251</v>
      </c>
      <c r="D668" s="147">
        <v>-0.31978319783197828</v>
      </c>
      <c r="E668" s="146">
        <v>40</v>
      </c>
      <c r="F668" s="147">
        <f t="shared" si="83"/>
        <v>-0.84063745019920322</v>
      </c>
      <c r="G668" s="146">
        <v>240</v>
      </c>
      <c r="H668" s="147">
        <f t="shared" si="83"/>
        <v>5</v>
      </c>
      <c r="I668" s="146">
        <v>291</v>
      </c>
      <c r="J668" s="147">
        <f t="shared" si="83"/>
        <v>0.21249999999999991</v>
      </c>
      <c r="K668" s="146">
        <v>242</v>
      </c>
      <c r="L668" s="147">
        <f t="shared" si="84"/>
        <v>-0.16838487972508587</v>
      </c>
      <c r="M668" s="147">
        <f t="shared" si="85"/>
        <v>-3.5856573705179251E-2</v>
      </c>
    </row>
    <row r="669" spans="2:13" x14ac:dyDescent="0.25">
      <c r="B669" s="145" t="s">
        <v>163</v>
      </c>
      <c r="C669" s="146">
        <v>357</v>
      </c>
      <c r="D669" s="147">
        <v>0.15909090909090917</v>
      </c>
      <c r="E669" s="146">
        <v>42</v>
      </c>
      <c r="F669" s="147">
        <f t="shared" si="83"/>
        <v>-0.88235294117647056</v>
      </c>
      <c r="G669" s="146">
        <v>307</v>
      </c>
      <c r="H669" s="147">
        <f t="shared" si="83"/>
        <v>6.3095238095238093</v>
      </c>
      <c r="I669" s="146">
        <v>395</v>
      </c>
      <c r="J669" s="147">
        <f t="shared" si="83"/>
        <v>0.28664495114006505</v>
      </c>
      <c r="K669" s="146">
        <v>389</v>
      </c>
      <c r="L669" s="147">
        <f>IFERROR(K669/I669-1,"-")</f>
        <v>-1.5189873417721489E-2</v>
      </c>
      <c r="M669" s="147">
        <f t="shared" si="85"/>
        <v>8.9635854341736598E-2</v>
      </c>
    </row>
    <row r="670" spans="2:13" x14ac:dyDescent="0.25">
      <c r="B670" s="145" t="s">
        <v>165</v>
      </c>
      <c r="C670" s="146">
        <v>480</v>
      </c>
      <c r="D670" s="147">
        <v>0.50470219435736685</v>
      </c>
      <c r="E670" s="146">
        <v>77</v>
      </c>
      <c r="F670" s="147">
        <f t="shared" si="83"/>
        <v>-0.83958333333333335</v>
      </c>
      <c r="G670" s="146">
        <v>329</v>
      </c>
      <c r="H670" s="147">
        <f t="shared" si="83"/>
        <v>3.2727272727272725</v>
      </c>
      <c r="I670" s="146">
        <v>288</v>
      </c>
      <c r="J670" s="147">
        <f t="shared" si="83"/>
        <v>-0.12462006079027355</v>
      </c>
      <c r="K670" s="146">
        <v>362</v>
      </c>
      <c r="L670" s="147">
        <f>IFERROR(K670/I670-1,"-")</f>
        <v>0.25694444444444442</v>
      </c>
      <c r="M670" s="147">
        <f t="shared" si="85"/>
        <v>-0.24583333333333335</v>
      </c>
    </row>
    <row r="671" spans="2:13" x14ac:dyDescent="0.25">
      <c r="B671" s="145" t="s">
        <v>167</v>
      </c>
      <c r="C671" s="146">
        <v>368</v>
      </c>
      <c r="D671" s="147">
        <v>-3.157894736842104E-2</v>
      </c>
      <c r="E671" s="146">
        <v>94</v>
      </c>
      <c r="F671" s="147">
        <f t="shared" si="83"/>
        <v>-0.74456521739130432</v>
      </c>
      <c r="G671" s="146">
        <v>332</v>
      </c>
      <c r="H671" s="147">
        <f t="shared" si="83"/>
        <v>2.5319148936170213</v>
      </c>
      <c r="I671" s="146">
        <v>435</v>
      </c>
      <c r="J671" s="147">
        <f t="shared" si="83"/>
        <v>0.31024096385542177</v>
      </c>
      <c r="K671" s="146"/>
      <c r="L671" s="147"/>
      <c r="M671" s="147"/>
    </row>
    <row r="672" spans="2:13" ht="15.75" x14ac:dyDescent="0.25">
      <c r="B672" s="148" t="s">
        <v>127</v>
      </c>
      <c r="C672" s="149">
        <v>3881</v>
      </c>
      <c r="D672" s="150">
        <v>0.10224368077250778</v>
      </c>
      <c r="E672" s="149">
        <v>1022</v>
      </c>
      <c r="F672" s="150">
        <f t="shared" si="83"/>
        <v>-0.73666580778149959</v>
      </c>
      <c r="G672" s="149">
        <v>1981</v>
      </c>
      <c r="H672" s="150">
        <f t="shared" si="83"/>
        <v>0.93835616438356162</v>
      </c>
      <c r="I672" s="149">
        <v>4257</v>
      </c>
      <c r="J672" s="150">
        <f t="shared" si="83"/>
        <v>1.1489146895507321</v>
      </c>
      <c r="K672" s="149">
        <v>4237</v>
      </c>
      <c r="L672" s="150">
        <v>0.10858189429618004</v>
      </c>
      <c r="M672" s="150">
        <v>0.206091659550242</v>
      </c>
    </row>
    <row r="673" spans="2:14" ht="6" customHeight="1" x14ac:dyDescent="0.25"/>
    <row r="674" spans="2:14" x14ac:dyDescent="0.25">
      <c r="B674" s="49" t="s">
        <v>362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3"/>
      <c r="E675" s="123"/>
      <c r="G675" s="123"/>
      <c r="I675" s="123"/>
      <c r="K675" s="123"/>
    </row>
    <row r="679" spans="2:14" ht="48.75" customHeight="1" thickBot="1" x14ac:dyDescent="0.3">
      <c r="B679" s="315" t="s">
        <v>391</v>
      </c>
      <c r="C679" s="315"/>
      <c r="D679" s="315"/>
      <c r="E679" s="315"/>
      <c r="F679" s="315"/>
      <c r="G679" s="315"/>
      <c r="H679" s="315"/>
      <c r="I679" s="315"/>
      <c r="J679" s="315"/>
      <c r="K679" s="315"/>
      <c r="L679" s="315"/>
      <c r="M679" s="315"/>
      <c r="N679" s="1" t="s">
        <v>219</v>
      </c>
    </row>
    <row r="680" spans="2:14" ht="10.5" customHeight="1" thickBot="1" x14ac:dyDescent="0.3">
      <c r="B680" s="137"/>
      <c r="C680" s="138"/>
      <c r="D680" s="137"/>
      <c r="E680" s="137"/>
      <c r="F680" s="137"/>
      <c r="G680" s="137"/>
      <c r="H680" s="137"/>
      <c r="I680" s="137"/>
      <c r="J680" s="137"/>
      <c r="K680" s="4"/>
      <c r="L680" s="4"/>
      <c r="N680" s="1" t="s">
        <v>220</v>
      </c>
    </row>
    <row r="681" spans="2:14" ht="22.5" thickTop="1" thickBot="1" x14ac:dyDescent="0.3">
      <c r="B681" s="153" t="str">
        <f>C681</f>
        <v>Otros países o territorios del mundo (excluida España)</v>
      </c>
      <c r="C681" s="327" t="s">
        <v>254</v>
      </c>
      <c r="D681" s="328"/>
      <c r="E681" s="328"/>
      <c r="F681" s="328"/>
      <c r="G681" s="328"/>
      <c r="H681" s="328"/>
      <c r="I681" s="328"/>
      <c r="J681" s="328"/>
      <c r="K681" s="328"/>
      <c r="L681" s="328"/>
      <c r="M681" s="329"/>
    </row>
    <row r="682" spans="2:14" ht="22.5" thickTop="1" thickBot="1" x14ac:dyDescent="0.3">
      <c r="B682" s="13"/>
      <c r="C682" s="334">
        <f>2019</f>
        <v>2019</v>
      </c>
      <c r="D682" s="333"/>
      <c r="E682" s="330">
        <v>2020</v>
      </c>
      <c r="F682" s="333"/>
      <c r="G682" s="330">
        <v>2021</v>
      </c>
      <c r="H682" s="333"/>
      <c r="I682" s="330">
        <v>2022</v>
      </c>
      <c r="J682" s="333"/>
      <c r="K682" s="330">
        <v>2023</v>
      </c>
      <c r="L682" s="331"/>
      <c r="M682" s="332"/>
    </row>
    <row r="683" spans="2:14" ht="16.5" thickTop="1" thickBot="1" x14ac:dyDescent="0.3">
      <c r="B683" s="16"/>
      <c r="C683" s="141" t="s">
        <v>141</v>
      </c>
      <c r="D683" s="142" t="str">
        <f>CONCATENATE("var ",RIGHT(2019,2),"/",RIGHT(2018,2))</f>
        <v>var 19/18</v>
      </c>
      <c r="E683" s="143" t="s">
        <v>141</v>
      </c>
      <c r="F683" s="142" t="str">
        <f>CONCATENATE("var ",RIGHT(E682,2),"/",RIGHT(E682-1,2))</f>
        <v>var 20/19</v>
      </c>
      <c r="G683" s="143" t="s">
        <v>141</v>
      </c>
      <c r="H683" s="142" t="str">
        <f>CONCATENATE("var ",RIGHT(G682,2),"/",RIGHT(G682-1,2))</f>
        <v>var 21/20</v>
      </c>
      <c r="I683" s="143" t="s">
        <v>141</v>
      </c>
      <c r="J683" s="142" t="str">
        <f>CONCATENATE("var ",RIGHT(I682,2),"/",RIGHT(I682-1,2))</f>
        <v>var 22/21</v>
      </c>
      <c r="K683" s="143" t="s">
        <v>141</v>
      </c>
      <c r="L683" s="142" t="str">
        <f>CONCATENATE("var ",RIGHT(K682,2),"/",RIGHT(K682-1,2))</f>
        <v>var 23/22</v>
      </c>
      <c r="M683" s="142" t="str">
        <f>CONCATENATE("var ",RIGHT(K682,2),"/",RIGHT(2019,2))</f>
        <v>var 23/19</v>
      </c>
    </row>
    <row r="684" spans="2:14" x14ac:dyDescent="0.25">
      <c r="B684" s="145" t="s">
        <v>145</v>
      </c>
      <c r="C684" s="146">
        <v>38387</v>
      </c>
      <c r="D684" s="147">
        <v>8.0380512791646819E-2</v>
      </c>
      <c r="E684" s="146">
        <v>33260</v>
      </c>
      <c r="F684" s="147">
        <f t="shared" ref="F684:J696" si="86">IFERROR(E684/C684-1,"-")</f>
        <v>-0.13356084090968301</v>
      </c>
      <c r="G684" s="146">
        <v>4051</v>
      </c>
      <c r="H684" s="147">
        <f t="shared" si="86"/>
        <v>-0.87820204449789541</v>
      </c>
      <c r="I684" s="146">
        <v>28932</v>
      </c>
      <c r="J684" s="147">
        <f t="shared" si="86"/>
        <v>6.1419402616637866</v>
      </c>
      <c r="K684" s="146">
        <v>42202</v>
      </c>
      <c r="L684" s="147">
        <f t="shared" ref="L684:L692" si="87">IFERROR(K684/I684-1,"-")</f>
        <v>0.45866168947877783</v>
      </c>
      <c r="M684" s="147">
        <f>K684/C684-1</f>
        <v>9.9382603485554943E-2</v>
      </c>
    </row>
    <row r="685" spans="2:14" x14ac:dyDescent="0.25">
      <c r="B685" s="145" t="s">
        <v>147</v>
      </c>
      <c r="C685" s="146">
        <v>36298</v>
      </c>
      <c r="D685" s="147">
        <v>1.6557205143772347E-3</v>
      </c>
      <c r="E685" s="146">
        <v>33359</v>
      </c>
      <c r="F685" s="147">
        <f t="shared" si="86"/>
        <v>-8.0968648410380761E-2</v>
      </c>
      <c r="G685" s="146">
        <v>1526</v>
      </c>
      <c r="H685" s="147">
        <f t="shared" si="86"/>
        <v>-0.95425522347792202</v>
      </c>
      <c r="I685" s="146">
        <v>32018</v>
      </c>
      <c r="J685" s="147">
        <f t="shared" si="86"/>
        <v>19.98165137614679</v>
      </c>
      <c r="K685" s="146">
        <v>39904</v>
      </c>
      <c r="L685" s="147">
        <f t="shared" si="87"/>
        <v>0.24629895683677927</v>
      </c>
      <c r="M685" s="147">
        <f>IFERROR(K685/C685-1,"-")</f>
        <v>9.9344316491266627E-2</v>
      </c>
    </row>
    <row r="686" spans="2:14" x14ac:dyDescent="0.25">
      <c r="B686" s="145" t="s">
        <v>149</v>
      </c>
      <c r="C686" s="146">
        <v>39077</v>
      </c>
      <c r="D686" s="147">
        <v>-8.5768429918349209E-2</v>
      </c>
      <c r="E686" s="146">
        <v>12794</v>
      </c>
      <c r="F686" s="147">
        <f t="shared" si="86"/>
        <v>-0.67259513268674676</v>
      </c>
      <c r="G686" s="146">
        <v>2342</v>
      </c>
      <c r="H686" s="147">
        <f t="shared" si="86"/>
        <v>-0.81694544317648898</v>
      </c>
      <c r="I686" s="146">
        <v>34770</v>
      </c>
      <c r="J686" s="147">
        <f t="shared" si="86"/>
        <v>13.846285226302305</v>
      </c>
      <c r="K686" s="146">
        <v>39375</v>
      </c>
      <c r="L686" s="147">
        <f t="shared" si="87"/>
        <v>0.13244176013805009</v>
      </c>
      <c r="M686" s="147">
        <f t="shared" ref="M686:M694" si="88">IFERROR(K686/C686-1,"-")</f>
        <v>7.6259692402180779E-3</v>
      </c>
    </row>
    <row r="687" spans="2:14" x14ac:dyDescent="0.25">
      <c r="B687" s="145" t="s">
        <v>151</v>
      </c>
      <c r="C687" s="146">
        <v>37041</v>
      </c>
      <c r="D687" s="147">
        <v>-3.6544764084690207E-2</v>
      </c>
      <c r="E687" s="146">
        <v>0</v>
      </c>
      <c r="F687" s="147">
        <f t="shared" si="86"/>
        <v>-1</v>
      </c>
      <c r="G687" s="146">
        <v>4057</v>
      </c>
      <c r="H687" s="147" t="str">
        <f t="shared" si="86"/>
        <v>-</v>
      </c>
      <c r="I687" s="146">
        <v>38260</v>
      </c>
      <c r="J687" s="147">
        <f t="shared" si="86"/>
        <v>8.4306137540054227</v>
      </c>
      <c r="K687" s="146">
        <v>40788</v>
      </c>
      <c r="L687" s="147">
        <f t="shared" si="87"/>
        <v>6.6074228959749126E-2</v>
      </c>
      <c r="M687" s="147">
        <f t="shared" si="88"/>
        <v>0.10115817607515987</v>
      </c>
    </row>
    <row r="688" spans="2:14" x14ac:dyDescent="0.25">
      <c r="B688" s="145" t="s">
        <v>153</v>
      </c>
      <c r="C688" s="146">
        <v>38296</v>
      </c>
      <c r="D688" s="147">
        <v>-7.4899572372684187E-3</v>
      </c>
      <c r="E688" s="146">
        <v>2</v>
      </c>
      <c r="F688" s="147">
        <f t="shared" si="86"/>
        <v>-0.99994777522456657</v>
      </c>
      <c r="G688" s="146">
        <v>4985</v>
      </c>
      <c r="H688" s="147">
        <f t="shared" si="86"/>
        <v>2491.5</v>
      </c>
      <c r="I688" s="146">
        <v>35822</v>
      </c>
      <c r="J688" s="147">
        <f t="shared" si="86"/>
        <v>6.1859578736208629</v>
      </c>
      <c r="K688" s="146">
        <v>40256</v>
      </c>
      <c r="L688" s="147">
        <f t="shared" si="87"/>
        <v>0.12377868349059229</v>
      </c>
      <c r="M688" s="147">
        <f t="shared" si="88"/>
        <v>5.1180279924796235E-2</v>
      </c>
    </row>
    <row r="689" spans="2:13" x14ac:dyDescent="0.25">
      <c r="B689" s="145" t="s">
        <v>155</v>
      </c>
      <c r="C689" s="146">
        <v>38541</v>
      </c>
      <c r="D689" s="147">
        <v>-9.1742470660319597E-2</v>
      </c>
      <c r="E689" s="146">
        <v>61</v>
      </c>
      <c r="F689" s="147">
        <f t="shared" si="86"/>
        <v>-0.99841726992034452</v>
      </c>
      <c r="G689" s="146">
        <v>6520</v>
      </c>
      <c r="H689" s="147">
        <f t="shared" si="86"/>
        <v>105.88524590163935</v>
      </c>
      <c r="I689" s="146">
        <v>37725</v>
      </c>
      <c r="J689" s="147">
        <f t="shared" si="86"/>
        <v>4.7860429447852759</v>
      </c>
      <c r="K689" s="146">
        <v>40111</v>
      </c>
      <c r="L689" s="147">
        <f t="shared" si="87"/>
        <v>6.3247183565275034E-2</v>
      </c>
      <c r="M689" s="147">
        <f t="shared" si="88"/>
        <v>4.0735839755066117E-2</v>
      </c>
    </row>
    <row r="690" spans="2:13" x14ac:dyDescent="0.25">
      <c r="B690" s="145" t="s">
        <v>157</v>
      </c>
      <c r="C690" s="146">
        <v>40368</v>
      </c>
      <c r="D690" s="147">
        <v>-2.9145877587314351E-3</v>
      </c>
      <c r="E690" s="146">
        <v>5426</v>
      </c>
      <c r="F690" s="147">
        <f t="shared" si="86"/>
        <v>-0.86558660325009906</v>
      </c>
      <c r="G690" s="146">
        <v>14908</v>
      </c>
      <c r="H690" s="147">
        <f t="shared" si="86"/>
        <v>1.7475119793586438</v>
      </c>
      <c r="I690" s="146">
        <v>40418</v>
      </c>
      <c r="J690" s="147">
        <f t="shared" si="86"/>
        <v>1.7111617923262679</v>
      </c>
      <c r="K690" s="146">
        <v>42292</v>
      </c>
      <c r="L690" s="147">
        <f t="shared" si="87"/>
        <v>4.6365480726409114E-2</v>
      </c>
      <c r="M690" s="147">
        <f t="shared" si="88"/>
        <v>4.766151407055097E-2</v>
      </c>
    </row>
    <row r="691" spans="2:13" x14ac:dyDescent="0.25">
      <c r="B691" s="145" t="s">
        <v>159</v>
      </c>
      <c r="C691" s="146">
        <v>43339</v>
      </c>
      <c r="D691" s="147">
        <v>3.9304556354916143E-2</v>
      </c>
      <c r="E691" s="146">
        <v>9002</v>
      </c>
      <c r="F691" s="147">
        <f t="shared" si="86"/>
        <v>-0.79228870070836888</v>
      </c>
      <c r="G691" s="146">
        <v>23124</v>
      </c>
      <c r="H691" s="147">
        <f t="shared" si="86"/>
        <v>1.5687624972228393</v>
      </c>
      <c r="I691" s="146">
        <v>39534</v>
      </c>
      <c r="J691" s="147">
        <f t="shared" si="86"/>
        <v>0.70965230928905032</v>
      </c>
      <c r="K691" s="146">
        <v>41451</v>
      </c>
      <c r="L691" s="147">
        <f t="shared" si="87"/>
        <v>4.8489907421459977E-2</v>
      </c>
      <c r="M691" s="147">
        <f t="shared" si="88"/>
        <v>-4.356353399940005E-2</v>
      </c>
    </row>
    <row r="692" spans="2:13" x14ac:dyDescent="0.25">
      <c r="B692" s="145" t="s">
        <v>161</v>
      </c>
      <c r="C692" s="146">
        <v>37131</v>
      </c>
      <c r="D692" s="147">
        <v>-7.362407065515697E-2</v>
      </c>
      <c r="E692" s="146">
        <v>4142</v>
      </c>
      <c r="F692" s="147">
        <f t="shared" si="86"/>
        <v>-0.88844900487463307</v>
      </c>
      <c r="G692" s="146">
        <v>22215</v>
      </c>
      <c r="H692" s="147">
        <f t="shared" si="86"/>
        <v>4.3633510381458231</v>
      </c>
      <c r="I692" s="146">
        <v>35412</v>
      </c>
      <c r="J692" s="147">
        <f t="shared" si="86"/>
        <v>0.59405806887238355</v>
      </c>
      <c r="K692" s="146">
        <v>38281</v>
      </c>
      <c r="L692" s="147">
        <f t="shared" si="87"/>
        <v>8.1017734101434646E-2</v>
      </c>
      <c r="M692" s="147">
        <f t="shared" si="88"/>
        <v>3.0971425493522942E-2</v>
      </c>
    </row>
    <row r="693" spans="2:13" x14ac:dyDescent="0.25">
      <c r="B693" s="145" t="s">
        <v>163</v>
      </c>
      <c r="C693" s="146">
        <v>40806</v>
      </c>
      <c r="D693" s="147">
        <v>3.390088172696859E-2</v>
      </c>
      <c r="E693" s="146">
        <v>5151</v>
      </c>
      <c r="F693" s="147">
        <f t="shared" si="86"/>
        <v>-0.87376856344655196</v>
      </c>
      <c r="G693" s="146">
        <v>29589</v>
      </c>
      <c r="H693" s="147">
        <f t="shared" si="86"/>
        <v>4.7443214909726263</v>
      </c>
      <c r="I693" s="146">
        <v>40505</v>
      </c>
      <c r="J693" s="147">
        <f t="shared" si="86"/>
        <v>0.36892088276048529</v>
      </c>
      <c r="K693" s="146">
        <v>41604</v>
      </c>
      <c r="L693" s="147">
        <f>IFERROR(K693/I693-1,"-")</f>
        <v>2.7132452783606986E-2</v>
      </c>
      <c r="M693" s="147">
        <f t="shared" si="88"/>
        <v>1.9555947654756656E-2</v>
      </c>
    </row>
    <row r="694" spans="2:13" x14ac:dyDescent="0.25">
      <c r="B694" s="145" t="s">
        <v>165</v>
      </c>
      <c r="C694" s="146">
        <v>33318</v>
      </c>
      <c r="D694" s="147">
        <v>-4.1594753192958245E-2</v>
      </c>
      <c r="E694" s="146">
        <v>3250</v>
      </c>
      <c r="F694" s="147">
        <f t="shared" si="86"/>
        <v>-0.90245512935950534</v>
      </c>
      <c r="G694" s="146">
        <v>30003</v>
      </c>
      <c r="H694" s="147">
        <f t="shared" si="86"/>
        <v>8.2316923076923079</v>
      </c>
      <c r="I694" s="146">
        <v>37298</v>
      </c>
      <c r="J694" s="147">
        <f t="shared" si="86"/>
        <v>0.24314235243142357</v>
      </c>
      <c r="K694" s="146">
        <v>42700</v>
      </c>
      <c r="L694" s="147">
        <f>IFERROR(K694/I694-1,"-")</f>
        <v>0.14483350313689747</v>
      </c>
      <c r="M694" s="147">
        <f t="shared" si="88"/>
        <v>0.28158953118434482</v>
      </c>
    </row>
    <row r="695" spans="2:13" x14ac:dyDescent="0.25">
      <c r="B695" s="145" t="s">
        <v>167</v>
      </c>
      <c r="C695" s="146">
        <v>36019</v>
      </c>
      <c r="D695" s="147">
        <v>-4.5550903598494896E-2</v>
      </c>
      <c r="E695" s="146">
        <v>4815</v>
      </c>
      <c r="F695" s="147">
        <f t="shared" si="86"/>
        <v>-0.86632055304145039</v>
      </c>
      <c r="G695" s="146">
        <v>28066</v>
      </c>
      <c r="H695" s="147">
        <f t="shared" si="86"/>
        <v>4.8288681204569057</v>
      </c>
      <c r="I695" s="146">
        <v>41989</v>
      </c>
      <c r="J695" s="147">
        <f t="shared" si="86"/>
        <v>0.49608066699921616</v>
      </c>
      <c r="K695" s="146"/>
      <c r="L695" s="147"/>
      <c r="M695" s="147"/>
    </row>
    <row r="696" spans="2:13" ht="15.75" x14ac:dyDescent="0.25">
      <c r="B696" s="148" t="s">
        <v>127</v>
      </c>
      <c r="C696" s="149">
        <v>458621</v>
      </c>
      <c r="D696" s="150">
        <v>-2.0490586589494098E-2</v>
      </c>
      <c r="E696" s="149">
        <v>111267</v>
      </c>
      <c r="F696" s="150">
        <f t="shared" si="86"/>
        <v>-0.757387908534498</v>
      </c>
      <c r="G696" s="149">
        <v>171386</v>
      </c>
      <c r="H696" s="150">
        <f t="shared" si="86"/>
        <v>0.54031294094385585</v>
      </c>
      <c r="I696" s="149">
        <v>442683</v>
      </c>
      <c r="J696" s="150">
        <f t="shared" si="86"/>
        <v>1.5829589348021424</v>
      </c>
      <c r="K696" s="149">
        <v>448964</v>
      </c>
      <c r="L696" s="150">
        <v>0.12046599150473924</v>
      </c>
      <c r="M696" s="150">
        <v>6.2380206435369345E-2</v>
      </c>
    </row>
    <row r="697" spans="2:13" ht="6" customHeight="1" x14ac:dyDescent="0.25"/>
    <row r="698" spans="2:13" x14ac:dyDescent="0.25">
      <c r="B698" s="49" t="s">
        <v>362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3"/>
      <c r="E699" s="123"/>
      <c r="G699" s="123"/>
      <c r="I699" s="123"/>
      <c r="K699" s="123"/>
    </row>
  </sheetData>
  <mergeCells count="210"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40B6E-6197-4267-951C-85A3C2D07E9C}">
  <dimension ref="A1:AM7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" hidden="1" customWidth="1"/>
    <col min="6" max="6" width="11.5703125" hidden="1" customWidth="1"/>
    <col min="7" max="7" width="10.7109375" hidden="1" customWidth="1"/>
    <col min="8" max="8" width="10.5703125" hidden="1" customWidth="1"/>
    <col min="9" max="9" width="11.5703125" hidden="1" customWidth="1"/>
    <col min="10" max="10" width="13.5703125" hidden="1" customWidth="1"/>
    <col min="11" max="11" width="10.140625" hidden="1" customWidth="1"/>
    <col min="12" max="14" width="11.5703125" hidden="1" customWidth="1"/>
    <col min="15" max="16" width="11.42578125" hidden="1" customWidth="1"/>
    <col min="17" max="17" width="11.5703125" hidden="1" customWidth="1"/>
    <col min="18" max="18" width="10.140625" hidden="1" customWidth="1"/>
    <col min="19" max="20" width="11.42578125" hidden="1" customWidth="1"/>
    <col min="21" max="25" width="14.7109375" customWidth="1"/>
    <col min="29" max="29" width="11.42578125" customWidth="1"/>
  </cols>
  <sheetData>
    <row r="1" spans="1:31" ht="42.75" customHeight="1" x14ac:dyDescent="0.25"/>
    <row r="4" spans="1:31" ht="21.75" customHeight="1" thickBot="1" x14ac:dyDescent="0.3">
      <c r="B4" s="52" t="s">
        <v>397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182"/>
      <c r="N4" s="182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</row>
    <row r="5" spans="1:31" ht="6" customHeight="1" x14ac:dyDescent="0.25"/>
    <row r="6" spans="1:31" ht="15.75" x14ac:dyDescent="0.25">
      <c r="B6" s="184"/>
      <c r="C6" s="335" t="s">
        <v>99</v>
      </c>
      <c r="D6" s="336"/>
      <c r="E6" s="336"/>
      <c r="F6" s="336"/>
      <c r="G6" s="336"/>
      <c r="H6" s="336"/>
      <c r="I6" s="336"/>
      <c r="J6" s="336"/>
      <c r="K6" s="337"/>
      <c r="L6" s="338" t="s">
        <v>103</v>
      </c>
      <c r="M6" s="336"/>
      <c r="N6" s="336"/>
      <c r="O6" s="336"/>
      <c r="P6" s="336"/>
      <c r="Q6" s="336"/>
      <c r="R6" s="336"/>
      <c r="S6" s="336"/>
      <c r="T6" s="337"/>
      <c r="U6" s="338" t="s">
        <v>102</v>
      </c>
      <c r="V6" s="336"/>
      <c r="W6" s="336"/>
      <c r="X6" s="336"/>
      <c r="Y6" s="336"/>
      <c r="Z6" s="336"/>
      <c r="AA6" s="336"/>
      <c r="AB6" s="336"/>
      <c r="AC6" s="337"/>
    </row>
    <row r="7" spans="1:31" s="189" customFormat="1" ht="72" customHeight="1" x14ac:dyDescent="0.25">
      <c r="A7"/>
      <c r="B7" s="185"/>
      <c r="C7" s="186" t="s">
        <v>526</v>
      </c>
      <c r="D7" s="186" t="s">
        <v>530</v>
      </c>
      <c r="E7" s="186" t="s">
        <v>527</v>
      </c>
      <c r="F7" s="186" t="s">
        <v>528</v>
      </c>
      <c r="G7" s="186" t="s">
        <v>529</v>
      </c>
      <c r="H7" s="187" t="str">
        <f>CONCATENATE("var. ",RIGHT(G7,2),"/",RIGHT(F7,2))</f>
        <v>var. 23/22</v>
      </c>
      <c r="I7" s="187" t="str">
        <f>CONCATENATE("var. ",RIGHT(G7,2),"/",RIGHT(C7,2))</f>
        <v>var. 23/19</v>
      </c>
      <c r="J7" s="187" t="str">
        <f>CONCATENATE("Cuota s/ total lugares de residencia ",RIGHT(G7,4))</f>
        <v>Cuota s/ total lugares de residencia 2023</v>
      </c>
      <c r="K7" s="188" t="str">
        <f>CONCATENATE("cuota s/ Canarias ",RIGHT(G7,4))</f>
        <v>cuota s/ Canarias 2023</v>
      </c>
      <c r="L7" s="186" t="s">
        <v>526</v>
      </c>
      <c r="M7" s="186" t="s">
        <v>530</v>
      </c>
      <c r="N7" s="186" t="s">
        <v>527</v>
      </c>
      <c r="O7" s="186" t="s">
        <v>528</v>
      </c>
      <c r="P7" s="186" t="s">
        <v>529</v>
      </c>
      <c r="Q7" s="187" t="str">
        <f>CONCATENATE("var. ",RIGHT(P7,2),"/",RIGHT(O7,2))</f>
        <v>var. 23/22</v>
      </c>
      <c r="R7" s="187" t="str">
        <f>CONCATENATE("var. ",RIGHT(P7,2),"/",RIGHT(L7,2))</f>
        <v>var. 23/19</v>
      </c>
      <c r="S7" s="187" t="str">
        <f>CONCATENATE("Cuota s/ total lugares de residencia ",RIGHT(P7,4))</f>
        <v>Cuota s/ total lugares de residencia 2023</v>
      </c>
      <c r="T7" s="188" t="str">
        <f>CONCATENATE("cuota s/ Canarias ",RIGHT(P7,4))</f>
        <v>cuota s/ Canarias 2023</v>
      </c>
      <c r="U7" s="186" t="s">
        <v>526</v>
      </c>
      <c r="V7" s="186" t="s">
        <v>530</v>
      </c>
      <c r="W7" s="186" t="s">
        <v>527</v>
      </c>
      <c r="X7" s="186" t="s">
        <v>528</v>
      </c>
      <c r="Y7" s="186" t="s">
        <v>529</v>
      </c>
      <c r="Z7" s="187" t="str">
        <f>CONCATENATE("var. ",RIGHT(Y7,2),"/",RIGHT(X7,2))</f>
        <v>var. 23/22</v>
      </c>
      <c r="AA7" s="187" t="str">
        <f>CONCATENATE("var. ",RIGHT(Y7,2),"/",RIGHT(U7,2))</f>
        <v>var. 23/19</v>
      </c>
      <c r="AB7" s="187" t="str">
        <f>CONCATENATE("Cuota s/ total lugares de residencia ",RIGHT(Y7,4))</f>
        <v>Cuota s/ total lugares de residencia 2023</v>
      </c>
      <c r="AC7" s="188" t="str">
        <f>CONCATENATE("cuota s/ Canarias ",RIGHT(Y7,4))</f>
        <v>cuota s/ Canarias 2023</v>
      </c>
    </row>
    <row r="8" spans="1:31" x14ac:dyDescent="0.25">
      <c r="B8" s="190" t="s">
        <v>139</v>
      </c>
      <c r="C8" s="191">
        <v>1063548</v>
      </c>
      <c r="D8" s="191">
        <v>180023</v>
      </c>
      <c r="E8" s="191">
        <v>905713</v>
      </c>
      <c r="F8" s="191">
        <v>1049400</v>
      </c>
      <c r="G8" s="191">
        <v>1130471</v>
      </c>
      <c r="H8" s="192">
        <f>IFERROR(G8/F8-1,"-")</f>
        <v>7.725462168858388E-2</v>
      </c>
      <c r="I8" s="192">
        <f>IFERROR(G8/C8-1,"-")</f>
        <v>6.2924287385242694E-2</v>
      </c>
      <c r="J8" s="192">
        <f>G8/G$8</f>
        <v>1</v>
      </c>
      <c r="K8" s="193">
        <f>G8/$G8</f>
        <v>1</v>
      </c>
      <c r="L8" s="191">
        <v>321926</v>
      </c>
      <c r="M8" s="191">
        <v>53895</v>
      </c>
      <c r="N8" s="191">
        <v>241497</v>
      </c>
      <c r="O8" s="191">
        <v>281513</v>
      </c>
      <c r="P8" s="191">
        <v>312356</v>
      </c>
      <c r="Q8" s="192">
        <f>IFERROR(P8/O8-1,"-")</f>
        <v>0.10956154777932103</v>
      </c>
      <c r="R8" s="192">
        <f>IFERROR(P8/L8-1,"-")</f>
        <v>-2.9727328640743567E-2</v>
      </c>
      <c r="S8" s="192">
        <f>P8/P$8</f>
        <v>1</v>
      </c>
      <c r="T8" s="193">
        <f>P8/$G8</f>
        <v>0.27630607065550555</v>
      </c>
      <c r="U8" s="191">
        <v>393250</v>
      </c>
      <c r="V8" s="191">
        <v>71141</v>
      </c>
      <c r="W8" s="191">
        <v>342567</v>
      </c>
      <c r="X8" s="191">
        <v>409402</v>
      </c>
      <c r="Y8" s="191">
        <v>433576</v>
      </c>
      <c r="Z8" s="192">
        <f>IFERROR(Y8/X8-1,"-")</f>
        <v>5.9047097962393824E-2</v>
      </c>
      <c r="AA8" s="192">
        <f>IFERROR(Y8/U8-1,"-")</f>
        <v>0.1025454545454545</v>
      </c>
      <c r="AB8" s="192">
        <f>Y8/Y$8</f>
        <v>1</v>
      </c>
      <c r="AC8" s="193">
        <f>Y8/$G8</f>
        <v>0.38353571210583909</v>
      </c>
    </row>
    <row r="9" spans="1:31" x14ac:dyDescent="0.25">
      <c r="B9" s="194" t="s">
        <v>172</v>
      </c>
      <c r="C9" s="195">
        <v>159652</v>
      </c>
      <c r="D9" s="195">
        <v>64678</v>
      </c>
      <c r="E9" s="195">
        <v>138984</v>
      </c>
      <c r="F9" s="195">
        <v>157082</v>
      </c>
      <c r="G9" s="195">
        <v>151619</v>
      </c>
      <c r="H9" s="196">
        <f>IFERROR(G9/F9-1,"-")</f>
        <v>-3.4778014030888316E-2</v>
      </c>
      <c r="I9" s="197">
        <f>IFERROR(G9/C9-1,"-")</f>
        <v>-5.0315686618395028E-2</v>
      </c>
      <c r="J9" s="196">
        <f>G9/G$8</f>
        <v>0.13412020299503483</v>
      </c>
      <c r="K9" s="198">
        <f>G9/$G9</f>
        <v>1</v>
      </c>
      <c r="L9" s="195">
        <v>48294</v>
      </c>
      <c r="M9" s="195">
        <v>25678</v>
      </c>
      <c r="N9" s="195">
        <v>39145</v>
      </c>
      <c r="O9" s="195">
        <v>43989</v>
      </c>
      <c r="P9" s="195">
        <v>43671</v>
      </c>
      <c r="Q9" s="196">
        <f>IFERROR(P9/O9-1,"-")</f>
        <v>-7.2290799972720698E-3</v>
      </c>
      <c r="R9" s="197">
        <f>IFERROR(P9/L9-1,"-")</f>
        <v>-9.57261771648652E-2</v>
      </c>
      <c r="S9" s="196">
        <f>P9/P$8</f>
        <v>0.13981162519689072</v>
      </c>
      <c r="T9" s="198">
        <f>P9/$G9</f>
        <v>0.28803118342687922</v>
      </c>
      <c r="U9" s="195">
        <v>67229</v>
      </c>
      <c r="V9" s="195">
        <v>23265</v>
      </c>
      <c r="W9" s="195">
        <v>52993</v>
      </c>
      <c r="X9" s="195">
        <v>64837</v>
      </c>
      <c r="Y9" s="195">
        <v>60693</v>
      </c>
      <c r="Z9" s="196">
        <f>IFERROR(Y9/X9-1,"-")</f>
        <v>-6.3914123108718801E-2</v>
      </c>
      <c r="AA9" s="197">
        <f>IFERROR(Y9/U9-1,"-")</f>
        <v>-9.7219949724077437E-2</v>
      </c>
      <c r="AB9" s="196">
        <f>Y9/Y$8</f>
        <v>0.13998237909847408</v>
      </c>
      <c r="AC9" s="198">
        <f>Y9/$G9</f>
        <v>0.40029943476741042</v>
      </c>
      <c r="AD9" s="123"/>
      <c r="AE9" s="123"/>
    </row>
    <row r="10" spans="1:31" x14ac:dyDescent="0.25">
      <c r="B10" s="199" t="s">
        <v>99</v>
      </c>
      <c r="C10" s="200">
        <v>68304</v>
      </c>
      <c r="D10" s="200">
        <v>39662</v>
      </c>
      <c r="E10" s="200">
        <v>60436</v>
      </c>
      <c r="F10" s="200">
        <v>64590</v>
      </c>
      <c r="G10" s="200">
        <v>63683</v>
      </c>
      <c r="H10" s="201">
        <f>IFERROR(G10/F10-1,"-")</f>
        <v>-1.404242142746559E-2</v>
      </c>
      <c r="I10" s="202">
        <f>IFERROR(G10/C10-1,"-")</f>
        <v>-6.7653431717029755E-2</v>
      </c>
      <c r="J10" s="201">
        <f>G10/G$8</f>
        <v>5.6333156710786918E-2</v>
      </c>
      <c r="K10" s="203">
        <f>G10/$G10</f>
        <v>1</v>
      </c>
      <c r="L10" s="200">
        <v>23394</v>
      </c>
      <c r="M10" s="200">
        <v>16711</v>
      </c>
      <c r="N10" s="200">
        <v>18440</v>
      </c>
      <c r="O10" s="200">
        <v>21168</v>
      </c>
      <c r="P10" s="200">
        <v>20987</v>
      </c>
      <c r="Q10" s="201">
        <f>IFERROR(P10/O10-1,"-")</f>
        <v>-8.550642479213888E-3</v>
      </c>
      <c r="R10" s="202">
        <f>IFERROR(P10/L10-1,"-")</f>
        <v>-0.10288962981961192</v>
      </c>
      <c r="S10" s="201">
        <f>P10/P$8</f>
        <v>6.718936085748313E-2</v>
      </c>
      <c r="T10" s="203">
        <f>P10/$G10</f>
        <v>0.32955419813765058</v>
      </c>
      <c r="U10" s="200">
        <v>24021</v>
      </c>
      <c r="V10" s="200">
        <v>13325</v>
      </c>
      <c r="W10" s="200">
        <v>23785</v>
      </c>
      <c r="X10" s="200">
        <v>23421</v>
      </c>
      <c r="Y10" s="200">
        <v>21919</v>
      </c>
      <c r="Z10" s="201">
        <f>IFERROR(Y10/X10-1,"-")</f>
        <v>-6.4130481192092526E-2</v>
      </c>
      <c r="AA10" s="202">
        <f>IFERROR(Y10/U10-1,"-")</f>
        <v>-8.750676491403353E-2</v>
      </c>
      <c r="AB10" s="201">
        <f>Y10/Y$8</f>
        <v>5.0553997453733603E-2</v>
      </c>
      <c r="AC10" s="203">
        <f>Y10/$G10</f>
        <v>0.3441891870671922</v>
      </c>
      <c r="AD10" s="123"/>
      <c r="AE10" s="123"/>
    </row>
    <row r="11" spans="1:31" x14ac:dyDescent="0.25">
      <c r="B11" s="199" t="s">
        <v>176</v>
      </c>
      <c r="C11" s="200">
        <v>91348</v>
      </c>
      <c r="D11" s="200">
        <v>25016</v>
      </c>
      <c r="E11" s="200">
        <v>78548</v>
      </c>
      <c r="F11" s="200">
        <v>92492</v>
      </c>
      <c r="G11" s="200">
        <v>87936</v>
      </c>
      <c r="H11" s="201">
        <f>IFERROR(G11/F11-1,"-")</f>
        <v>-4.9258314232582312E-2</v>
      </c>
      <c r="I11" s="202">
        <f>IFERROR(G11/C11-1,"-")</f>
        <v>-3.7351666155799768E-2</v>
      </c>
      <c r="J11" s="201">
        <f>G11/G$8</f>
        <v>7.7787046284247888E-2</v>
      </c>
      <c r="K11" s="203">
        <f>G11/$G11</f>
        <v>1</v>
      </c>
      <c r="L11" s="200">
        <v>24900</v>
      </c>
      <c r="M11" s="200">
        <v>8967</v>
      </c>
      <c r="N11" s="200">
        <v>20705</v>
      </c>
      <c r="O11" s="200">
        <v>22821</v>
      </c>
      <c r="P11" s="200">
        <v>22684</v>
      </c>
      <c r="Q11" s="201">
        <f>IFERROR(P11/O11-1,"-")</f>
        <v>-6.0032426274045925E-3</v>
      </c>
      <c r="R11" s="202">
        <f>IFERROR(P11/L11-1,"-")</f>
        <v>-8.8995983935742928E-2</v>
      </c>
      <c r="S11" s="201">
        <f>P11/P$8</f>
        <v>7.2622264339407605E-2</v>
      </c>
      <c r="T11" s="203">
        <f>P11/$G11</f>
        <v>0.25796033478893743</v>
      </c>
      <c r="U11" s="200">
        <v>43208</v>
      </c>
      <c r="V11" s="200">
        <v>9940</v>
      </c>
      <c r="W11" s="200">
        <v>29208</v>
      </c>
      <c r="X11" s="200">
        <v>41416</v>
      </c>
      <c r="Y11" s="200">
        <v>38774</v>
      </c>
      <c r="Z11" s="201">
        <f>IFERROR(Y11/X11-1,"-")</f>
        <v>-6.3791771296117461E-2</v>
      </c>
      <c r="AA11" s="202">
        <f>IFERROR(Y11/U11-1,"-")</f>
        <v>-0.10261988520644327</v>
      </c>
      <c r="AB11" s="201">
        <f>Y11/Y$8</f>
        <v>8.9428381644740484E-2</v>
      </c>
      <c r="AC11" s="203">
        <f>Y11/$G11</f>
        <v>0.44093431586608445</v>
      </c>
      <c r="AD11" s="123"/>
      <c r="AE11" s="123"/>
    </row>
    <row r="12" spans="1:31" x14ac:dyDescent="0.25">
      <c r="B12" s="194" t="s">
        <v>184</v>
      </c>
      <c r="C12" s="195">
        <v>903896</v>
      </c>
      <c r="D12" s="195">
        <v>115345</v>
      </c>
      <c r="E12" s="195">
        <v>766729</v>
      </c>
      <c r="F12" s="195">
        <v>892318</v>
      </c>
      <c r="G12" s="195">
        <v>978852</v>
      </c>
      <c r="H12" s="196">
        <f>IFERROR(G12/F12-1,"-")</f>
        <v>9.6976638373315271E-2</v>
      </c>
      <c r="I12" s="197">
        <f>IFERROR(G12/C12-1,"-")</f>
        <v>8.2925469301778021E-2</v>
      </c>
      <c r="J12" s="196">
        <f>G12/G$8</f>
        <v>0.8658797970049652</v>
      </c>
      <c r="K12" s="198">
        <f>G12/$G12</f>
        <v>1</v>
      </c>
      <c r="L12" s="195">
        <v>273632</v>
      </c>
      <c r="M12" s="195">
        <v>28217</v>
      </c>
      <c r="N12" s="195">
        <v>202352</v>
      </c>
      <c r="O12" s="195">
        <v>237524</v>
      </c>
      <c r="P12" s="195">
        <v>268685</v>
      </c>
      <c r="Q12" s="196">
        <f>IFERROR(P12/O12-1,"-")</f>
        <v>0.131190953335242</v>
      </c>
      <c r="R12" s="197">
        <f>IFERROR(P12/L12-1,"-")</f>
        <v>-1.8079025844930374E-2</v>
      </c>
      <c r="S12" s="196">
        <f>P12/P$8</f>
        <v>0.86018837480310928</v>
      </c>
      <c r="T12" s="198">
        <f>P12/$G12</f>
        <v>0.2744899126732131</v>
      </c>
      <c r="U12" s="195">
        <v>326021</v>
      </c>
      <c r="V12" s="195">
        <v>47876</v>
      </c>
      <c r="W12" s="195">
        <v>289574</v>
      </c>
      <c r="X12" s="195">
        <v>344565</v>
      </c>
      <c r="Y12" s="195">
        <v>372883</v>
      </c>
      <c r="Z12" s="196">
        <f>IFERROR(Y12/X12-1,"-")</f>
        <v>8.218478371279736E-2</v>
      </c>
      <c r="AA12" s="197">
        <f>IFERROR(Y12/U12-1,"-")</f>
        <v>0.14373920698359921</v>
      </c>
      <c r="AB12" s="196">
        <f>Y12/Y$8</f>
        <v>0.86001762090152589</v>
      </c>
      <c r="AC12" s="198">
        <f>Y12/$G12</f>
        <v>0.38093910008867532</v>
      </c>
      <c r="AD12" s="123"/>
      <c r="AE12" s="123"/>
    </row>
    <row r="13" spans="1:31" x14ac:dyDescent="0.25">
      <c r="B13" s="199" t="s">
        <v>188</v>
      </c>
      <c r="C13" s="200">
        <v>277662</v>
      </c>
      <c r="D13" s="200">
        <v>36614</v>
      </c>
      <c r="E13" s="200">
        <v>224190</v>
      </c>
      <c r="F13" s="200">
        <v>304398</v>
      </c>
      <c r="G13" s="200">
        <v>342611</v>
      </c>
      <c r="H13" s="201">
        <f t="shared" ref="H13:H37" si="0">IFERROR(G13/F13-1,"-")</f>
        <v>0.1255363044435247</v>
      </c>
      <c r="I13" s="202">
        <f t="shared" ref="I13:I37" si="1">IFERROR(G13/C13-1,"-")</f>
        <v>0.23391389531156581</v>
      </c>
      <c r="J13" s="201">
        <f t="shared" ref="J13:J37" si="2">G13/G$8</f>
        <v>0.30306925166589854</v>
      </c>
      <c r="K13" s="203">
        <f t="shared" ref="K13:K37" si="3">G13/$G13</f>
        <v>1</v>
      </c>
      <c r="L13" s="200">
        <v>43687</v>
      </c>
      <c r="M13" s="200">
        <v>4096</v>
      </c>
      <c r="N13" s="200">
        <v>32230</v>
      </c>
      <c r="O13" s="200">
        <v>40827</v>
      </c>
      <c r="P13" s="200">
        <v>52176</v>
      </c>
      <c r="Q13" s="201">
        <f t="shared" ref="Q13:Q37" si="4">IFERROR(P13/O13-1,"-")</f>
        <v>0.27797780880299805</v>
      </c>
      <c r="R13" s="202">
        <f t="shared" ref="R13:R37" si="5">IFERROR(P13/L13-1,"-")</f>
        <v>0.19431409801542787</v>
      </c>
      <c r="S13" s="201">
        <f t="shared" ref="S13:S37" si="6">P13/P$8</f>
        <v>0.16704017211130889</v>
      </c>
      <c r="T13" s="203">
        <f t="shared" ref="T13:T37" si="7">P13/$G13</f>
        <v>0.15228933104891554</v>
      </c>
      <c r="U13" s="200">
        <v>128603</v>
      </c>
      <c r="V13" s="200">
        <v>22454</v>
      </c>
      <c r="W13" s="200">
        <v>106597</v>
      </c>
      <c r="X13" s="200">
        <v>141650</v>
      </c>
      <c r="Y13" s="200">
        <v>158207</v>
      </c>
      <c r="Z13" s="201">
        <f t="shared" ref="Z13:Z37" si="8">IFERROR(Y13/X13-1,"-")</f>
        <v>0.11688669255206485</v>
      </c>
      <c r="AA13" s="202">
        <f t="shared" ref="AA13:AA37" si="9">IFERROR(Y13/U13-1,"-")</f>
        <v>0.23019680722844726</v>
      </c>
      <c r="AB13" s="201">
        <f t="shared" ref="AB13:AB37" si="10">Y13/Y$8</f>
        <v>0.36488873922910864</v>
      </c>
      <c r="AC13" s="203">
        <f t="shared" ref="AC13:AC37" si="11">Y13/$G13</f>
        <v>0.46176859470361431</v>
      </c>
      <c r="AD13" s="123"/>
      <c r="AE13" s="123"/>
    </row>
    <row r="14" spans="1:31" x14ac:dyDescent="0.25">
      <c r="B14" s="199" t="s">
        <v>192</v>
      </c>
      <c r="C14" s="200">
        <v>197911</v>
      </c>
      <c r="D14" s="200">
        <v>37281</v>
      </c>
      <c r="E14" s="200">
        <v>187579</v>
      </c>
      <c r="F14" s="200">
        <v>176648</v>
      </c>
      <c r="G14" s="200">
        <v>192365</v>
      </c>
      <c r="H14" s="201">
        <f t="shared" si="0"/>
        <v>8.8973551922467253E-2</v>
      </c>
      <c r="I14" s="202">
        <f t="shared" si="1"/>
        <v>-2.8022697070905656E-2</v>
      </c>
      <c r="J14" s="201">
        <f t="shared" si="2"/>
        <v>0.17016358668201131</v>
      </c>
      <c r="K14" s="203">
        <f t="shared" si="3"/>
        <v>1</v>
      </c>
      <c r="L14" s="200">
        <v>51371</v>
      </c>
      <c r="M14" s="200">
        <v>10641</v>
      </c>
      <c r="N14" s="200">
        <v>51798</v>
      </c>
      <c r="O14" s="200">
        <v>46672</v>
      </c>
      <c r="P14" s="200">
        <v>52243</v>
      </c>
      <c r="Q14" s="201">
        <f t="shared" si="4"/>
        <v>0.11936492972231738</v>
      </c>
      <c r="R14" s="202">
        <f t="shared" si="5"/>
        <v>1.6974557629791054E-2</v>
      </c>
      <c r="S14" s="201">
        <f t="shared" si="6"/>
        <v>0.16725467095237487</v>
      </c>
      <c r="T14" s="203">
        <f t="shared" si="7"/>
        <v>0.27158266836482731</v>
      </c>
      <c r="U14" s="200">
        <v>47732</v>
      </c>
      <c r="V14" s="200">
        <v>7794</v>
      </c>
      <c r="W14" s="200">
        <v>43787</v>
      </c>
      <c r="X14" s="200">
        <v>45958</v>
      </c>
      <c r="Y14" s="200">
        <v>48131</v>
      </c>
      <c r="Z14" s="201">
        <f t="shared" si="8"/>
        <v>4.7282301231559298E-2</v>
      </c>
      <c r="AA14" s="202">
        <f t="shared" si="9"/>
        <v>8.3591720439117889E-3</v>
      </c>
      <c r="AB14" s="201">
        <f t="shared" si="10"/>
        <v>0.11100937321253944</v>
      </c>
      <c r="AC14" s="203">
        <f t="shared" si="11"/>
        <v>0.25020663842175034</v>
      </c>
      <c r="AD14" s="123"/>
      <c r="AE14" s="123"/>
    </row>
    <row r="15" spans="1:31" x14ac:dyDescent="0.25">
      <c r="B15" s="199" t="s">
        <v>196</v>
      </c>
      <c r="C15" s="200">
        <v>30353</v>
      </c>
      <c r="D15" s="200">
        <v>2698</v>
      </c>
      <c r="E15" s="200">
        <v>37945</v>
      </c>
      <c r="F15" s="200">
        <v>35634</v>
      </c>
      <c r="G15" s="200">
        <v>36708</v>
      </c>
      <c r="H15" s="201">
        <f t="shared" si="0"/>
        <v>3.0139754167368249E-2</v>
      </c>
      <c r="I15" s="202">
        <f t="shared" si="1"/>
        <v>0.20936974928343166</v>
      </c>
      <c r="J15" s="201">
        <f t="shared" si="2"/>
        <v>3.2471421204082189E-2</v>
      </c>
      <c r="K15" s="203">
        <f t="shared" si="3"/>
        <v>1</v>
      </c>
      <c r="L15" s="200">
        <v>4782</v>
      </c>
      <c r="M15" s="200">
        <v>759</v>
      </c>
      <c r="N15" s="200">
        <v>4800</v>
      </c>
      <c r="O15" s="200">
        <v>5727</v>
      </c>
      <c r="P15" s="200">
        <v>5893</v>
      </c>
      <c r="Q15" s="201">
        <f t="shared" si="4"/>
        <v>2.8985507246376718E-2</v>
      </c>
      <c r="R15" s="202">
        <f t="shared" si="5"/>
        <v>0.23232956921790038</v>
      </c>
      <c r="S15" s="201">
        <f t="shared" si="6"/>
        <v>1.8866293588085389E-2</v>
      </c>
      <c r="T15" s="203">
        <f t="shared" si="7"/>
        <v>0.16053721259670917</v>
      </c>
      <c r="U15" s="200">
        <v>12272</v>
      </c>
      <c r="V15" s="200">
        <v>1256</v>
      </c>
      <c r="W15" s="200">
        <v>14800</v>
      </c>
      <c r="X15" s="200">
        <v>14412</v>
      </c>
      <c r="Y15" s="200">
        <v>15313</v>
      </c>
      <c r="Z15" s="201">
        <f t="shared" si="8"/>
        <v>6.2517346655564854E-2</v>
      </c>
      <c r="AA15" s="202">
        <f t="shared" si="9"/>
        <v>0.24779986962190348</v>
      </c>
      <c r="AB15" s="201">
        <f t="shared" si="10"/>
        <v>3.5317914275697915E-2</v>
      </c>
      <c r="AC15" s="203">
        <f t="shared" si="11"/>
        <v>0.41715702299226326</v>
      </c>
      <c r="AD15" s="123"/>
      <c r="AE15" s="123"/>
    </row>
    <row r="16" spans="1:31" x14ac:dyDescent="0.25">
      <c r="B16" s="199" t="s">
        <v>205</v>
      </c>
      <c r="C16" s="200">
        <v>34961</v>
      </c>
      <c r="D16" s="200">
        <v>3432</v>
      </c>
      <c r="E16" s="200">
        <v>42789</v>
      </c>
      <c r="F16" s="200">
        <v>39171</v>
      </c>
      <c r="G16" s="200">
        <v>40342</v>
      </c>
      <c r="H16" s="201">
        <f t="shared" si="0"/>
        <v>2.9894564856654204E-2</v>
      </c>
      <c r="I16" s="202">
        <f t="shared" si="1"/>
        <v>0.15391436171734219</v>
      </c>
      <c r="J16" s="201">
        <f t="shared" si="2"/>
        <v>3.5686010521278302E-2</v>
      </c>
      <c r="K16" s="203">
        <f t="shared" si="3"/>
        <v>1</v>
      </c>
      <c r="L16" s="200">
        <v>15150</v>
      </c>
      <c r="M16" s="200">
        <v>1293</v>
      </c>
      <c r="N16" s="200">
        <v>15526</v>
      </c>
      <c r="O16" s="200">
        <v>15137</v>
      </c>
      <c r="P16" s="200">
        <v>15880</v>
      </c>
      <c r="Q16" s="201">
        <f t="shared" si="4"/>
        <v>4.9085023452467569E-2</v>
      </c>
      <c r="R16" s="202">
        <f t="shared" si="5"/>
        <v>4.818481848184808E-2</v>
      </c>
      <c r="S16" s="201">
        <f t="shared" si="6"/>
        <v>5.0839426807873067E-2</v>
      </c>
      <c r="T16" s="203">
        <f t="shared" si="7"/>
        <v>0.39363442566060186</v>
      </c>
      <c r="U16" s="200">
        <v>9991</v>
      </c>
      <c r="V16" s="200">
        <v>1459</v>
      </c>
      <c r="W16" s="200">
        <v>15583</v>
      </c>
      <c r="X16" s="200">
        <v>12634</v>
      </c>
      <c r="Y16" s="200">
        <v>13125</v>
      </c>
      <c r="Z16" s="201">
        <f t="shared" si="8"/>
        <v>3.8863384517967337E-2</v>
      </c>
      <c r="AA16" s="202">
        <f t="shared" si="9"/>
        <v>0.31368231408267433</v>
      </c>
      <c r="AB16" s="201">
        <f t="shared" si="10"/>
        <v>3.0271509493145377E-2</v>
      </c>
      <c r="AC16" s="203">
        <f t="shared" si="11"/>
        <v>0.32534331465965993</v>
      </c>
      <c r="AD16" s="123"/>
      <c r="AE16" s="123"/>
    </row>
    <row r="17" spans="2:31" x14ac:dyDescent="0.25">
      <c r="B17" s="199" t="s">
        <v>200</v>
      </c>
      <c r="C17" s="200">
        <v>21019</v>
      </c>
      <c r="D17" s="200">
        <v>5628</v>
      </c>
      <c r="E17" s="200">
        <v>28172</v>
      </c>
      <c r="F17" s="200">
        <v>22309</v>
      </c>
      <c r="G17" s="200">
        <v>23911</v>
      </c>
      <c r="H17" s="201">
        <f t="shared" si="0"/>
        <v>7.1809583576135205E-2</v>
      </c>
      <c r="I17" s="202">
        <f t="shared" si="1"/>
        <v>0.13758979970502883</v>
      </c>
      <c r="J17" s="201">
        <f t="shared" si="2"/>
        <v>2.1151360804478842E-2</v>
      </c>
      <c r="K17" s="203">
        <f t="shared" si="3"/>
        <v>1</v>
      </c>
      <c r="L17" s="200">
        <v>5193</v>
      </c>
      <c r="M17" s="200">
        <v>1952</v>
      </c>
      <c r="N17" s="200">
        <v>6651</v>
      </c>
      <c r="O17" s="200">
        <v>5379</v>
      </c>
      <c r="P17" s="200">
        <v>5927</v>
      </c>
      <c r="Q17" s="201">
        <f t="shared" si="4"/>
        <v>0.1018776724298196</v>
      </c>
      <c r="R17" s="202">
        <f t="shared" si="5"/>
        <v>0.14134411708068551</v>
      </c>
      <c r="S17" s="201">
        <f t="shared" si="6"/>
        <v>1.8975143746238265E-2</v>
      </c>
      <c r="T17" s="203">
        <f t="shared" si="7"/>
        <v>0.24787754589937686</v>
      </c>
      <c r="U17" s="200">
        <v>11776</v>
      </c>
      <c r="V17" s="200">
        <v>1860</v>
      </c>
      <c r="W17" s="200">
        <v>16640</v>
      </c>
      <c r="X17" s="200">
        <v>12499</v>
      </c>
      <c r="Y17" s="200">
        <v>13181</v>
      </c>
      <c r="Z17" s="201">
        <f t="shared" si="8"/>
        <v>5.4564365149212035E-2</v>
      </c>
      <c r="AA17" s="202">
        <f t="shared" si="9"/>
        <v>0.11931046195652173</v>
      </c>
      <c r="AB17" s="201">
        <f t="shared" si="10"/>
        <v>3.0400667933649463E-2</v>
      </c>
      <c r="AC17" s="203">
        <f t="shared" si="11"/>
        <v>0.55125256158253522</v>
      </c>
      <c r="AD17" s="123"/>
      <c r="AE17" s="123"/>
    </row>
    <row r="18" spans="2:31" x14ac:dyDescent="0.25">
      <c r="B18" s="199" t="s">
        <v>209</v>
      </c>
      <c r="C18" s="200">
        <v>25270</v>
      </c>
      <c r="D18" s="200">
        <v>2683</v>
      </c>
      <c r="E18" s="200">
        <v>26361</v>
      </c>
      <c r="F18" s="200">
        <v>27828</v>
      </c>
      <c r="G18" s="200">
        <v>31995</v>
      </c>
      <c r="H18" s="201">
        <f t="shared" si="0"/>
        <v>0.14974126778783958</v>
      </c>
      <c r="I18" s="202">
        <f t="shared" si="1"/>
        <v>0.26612584091808467</v>
      </c>
      <c r="J18" s="201">
        <f t="shared" si="2"/>
        <v>2.8302362466617898E-2</v>
      </c>
      <c r="K18" s="203">
        <f t="shared" si="3"/>
        <v>1</v>
      </c>
      <c r="L18" s="200">
        <v>5471</v>
      </c>
      <c r="M18" s="200">
        <v>728</v>
      </c>
      <c r="N18" s="200">
        <v>4200</v>
      </c>
      <c r="O18" s="200">
        <v>5456</v>
      </c>
      <c r="P18" s="200">
        <v>6819</v>
      </c>
      <c r="Q18" s="201">
        <f t="shared" si="4"/>
        <v>0.24981671554252194</v>
      </c>
      <c r="R18" s="202">
        <f t="shared" si="5"/>
        <v>0.24639005666240177</v>
      </c>
      <c r="S18" s="201">
        <f t="shared" si="6"/>
        <v>2.1830859660131388E-2</v>
      </c>
      <c r="T18" s="203">
        <f t="shared" si="7"/>
        <v>0.21312705110173463</v>
      </c>
      <c r="U18" s="200">
        <v>11318</v>
      </c>
      <c r="V18" s="200">
        <v>1246</v>
      </c>
      <c r="W18" s="200">
        <v>11396</v>
      </c>
      <c r="X18" s="200">
        <v>13438</v>
      </c>
      <c r="Y18" s="200">
        <v>15266</v>
      </c>
      <c r="Z18" s="201">
        <f t="shared" si="8"/>
        <v>0.13603214764101801</v>
      </c>
      <c r="AA18" s="202">
        <f t="shared" si="9"/>
        <v>0.34882488072097551</v>
      </c>
      <c r="AB18" s="201">
        <f t="shared" si="10"/>
        <v>3.5209513441703415E-2</v>
      </c>
      <c r="AC18" s="203">
        <f t="shared" si="11"/>
        <v>0.47713705266447881</v>
      </c>
      <c r="AD18" s="123"/>
      <c r="AE18" s="123"/>
    </row>
    <row r="19" spans="2:31" x14ac:dyDescent="0.25">
      <c r="B19" s="199" t="s">
        <v>213</v>
      </c>
      <c r="C19" s="200">
        <v>26232</v>
      </c>
      <c r="D19" s="200">
        <v>2781</v>
      </c>
      <c r="E19" s="200">
        <v>24486</v>
      </c>
      <c r="F19" s="200">
        <v>34938</v>
      </c>
      <c r="G19" s="200">
        <v>45762</v>
      </c>
      <c r="H19" s="201">
        <f t="shared" si="0"/>
        <v>0.3098059419543191</v>
      </c>
      <c r="I19" s="202">
        <f t="shared" si="1"/>
        <v>0.74451052150045749</v>
      </c>
      <c r="J19" s="201">
        <f t="shared" si="2"/>
        <v>4.0480472298714432E-2</v>
      </c>
      <c r="K19" s="203">
        <f t="shared" si="3"/>
        <v>1</v>
      </c>
      <c r="L19" s="200">
        <v>3644</v>
      </c>
      <c r="M19" s="200">
        <v>425</v>
      </c>
      <c r="N19" s="200">
        <v>3548</v>
      </c>
      <c r="O19" s="200">
        <v>5030</v>
      </c>
      <c r="P19" s="200">
        <v>6825</v>
      </c>
      <c r="Q19" s="201">
        <f t="shared" si="4"/>
        <v>0.35685884691848901</v>
      </c>
      <c r="R19" s="202">
        <f t="shared" si="5"/>
        <v>0.87294182217343574</v>
      </c>
      <c r="S19" s="201">
        <f t="shared" si="6"/>
        <v>2.185006851157013E-2</v>
      </c>
      <c r="T19" s="203">
        <f t="shared" si="7"/>
        <v>0.149141208863249</v>
      </c>
      <c r="U19" s="200">
        <v>8447</v>
      </c>
      <c r="V19" s="200">
        <v>1127</v>
      </c>
      <c r="W19" s="200">
        <v>8691</v>
      </c>
      <c r="X19" s="200">
        <v>10849</v>
      </c>
      <c r="Y19" s="200">
        <v>14831</v>
      </c>
      <c r="Z19" s="201">
        <f t="shared" si="8"/>
        <v>0.36703843672227854</v>
      </c>
      <c r="AA19" s="202">
        <f t="shared" si="9"/>
        <v>0.75577127974428793</v>
      </c>
      <c r="AB19" s="201">
        <f t="shared" si="10"/>
        <v>3.4206229127073454E-2</v>
      </c>
      <c r="AC19" s="203">
        <f t="shared" si="11"/>
        <v>0.32408985621257813</v>
      </c>
      <c r="AD19" s="123"/>
      <c r="AE19" s="123"/>
    </row>
    <row r="20" spans="2:31" x14ac:dyDescent="0.25">
      <c r="B20" s="199" t="s">
        <v>235</v>
      </c>
      <c r="C20" s="200">
        <v>12262</v>
      </c>
      <c r="D20" s="200">
        <v>3385</v>
      </c>
      <c r="E20" s="200">
        <v>15716</v>
      </c>
      <c r="F20" s="200">
        <v>17961</v>
      </c>
      <c r="G20" s="200">
        <v>22896</v>
      </c>
      <c r="H20" s="201">
        <f t="shared" si="0"/>
        <v>0.2747619842993152</v>
      </c>
      <c r="I20" s="202">
        <f t="shared" si="1"/>
        <v>0.86723209916816191</v>
      </c>
      <c r="J20" s="201">
        <f t="shared" si="2"/>
        <v>2.0253504955014327E-2</v>
      </c>
      <c r="K20" s="203">
        <f t="shared" si="3"/>
        <v>1</v>
      </c>
      <c r="L20" s="200">
        <v>2612</v>
      </c>
      <c r="M20" s="200">
        <v>427</v>
      </c>
      <c r="N20" s="200">
        <v>2658</v>
      </c>
      <c r="O20" s="200">
        <v>4346</v>
      </c>
      <c r="P20" s="200">
        <v>4907</v>
      </c>
      <c r="Q20" s="201">
        <f t="shared" si="4"/>
        <v>0.12908421537045567</v>
      </c>
      <c r="R20" s="202">
        <f t="shared" si="5"/>
        <v>0.87863705972434913</v>
      </c>
      <c r="S20" s="201">
        <f t="shared" si="6"/>
        <v>1.5709639001651961E-2</v>
      </c>
      <c r="T20" s="203">
        <f t="shared" si="7"/>
        <v>0.21431691125087352</v>
      </c>
      <c r="U20" s="200">
        <v>3997</v>
      </c>
      <c r="V20" s="200">
        <v>2053</v>
      </c>
      <c r="W20" s="200">
        <v>6097</v>
      </c>
      <c r="X20" s="200">
        <v>7112</v>
      </c>
      <c r="Y20" s="200">
        <v>8961</v>
      </c>
      <c r="Z20" s="201">
        <f t="shared" si="8"/>
        <v>0.25998312710911131</v>
      </c>
      <c r="AA20" s="202">
        <f t="shared" si="9"/>
        <v>1.2419314485864397</v>
      </c>
      <c r="AB20" s="201">
        <f t="shared" si="10"/>
        <v>2.0667656881377196E-2</v>
      </c>
      <c r="AC20" s="203">
        <f t="shared" si="11"/>
        <v>0.39137840670859536</v>
      </c>
      <c r="AD20" s="123"/>
      <c r="AE20" s="123"/>
    </row>
    <row r="21" spans="2:31" x14ac:dyDescent="0.25">
      <c r="B21" s="199" t="s">
        <v>225</v>
      </c>
      <c r="C21" s="200">
        <v>32568</v>
      </c>
      <c r="D21" s="200">
        <v>262</v>
      </c>
      <c r="E21" s="200">
        <v>31297</v>
      </c>
      <c r="F21" s="200">
        <v>30884</v>
      </c>
      <c r="G21" s="200">
        <v>29481</v>
      </c>
      <c r="H21" s="201">
        <f t="shared" si="0"/>
        <v>-4.5428053360963561E-2</v>
      </c>
      <c r="I21" s="202">
        <f t="shared" si="1"/>
        <v>-9.4786293294030988E-2</v>
      </c>
      <c r="J21" s="201">
        <f t="shared" si="2"/>
        <v>2.6078510638486083E-2</v>
      </c>
      <c r="K21" s="203">
        <f t="shared" si="3"/>
        <v>1</v>
      </c>
      <c r="L21" s="200">
        <v>17107</v>
      </c>
      <c r="M21" s="200">
        <v>129</v>
      </c>
      <c r="N21" s="200">
        <v>14447</v>
      </c>
      <c r="O21" s="200">
        <v>13481</v>
      </c>
      <c r="P21" s="200">
        <v>14167</v>
      </c>
      <c r="Q21" s="201">
        <f t="shared" si="4"/>
        <v>5.0886432757213829E-2</v>
      </c>
      <c r="R21" s="202">
        <f t="shared" si="5"/>
        <v>-0.1718594727304612</v>
      </c>
      <c r="S21" s="201">
        <f t="shared" si="6"/>
        <v>4.5355299722111948E-2</v>
      </c>
      <c r="T21" s="203">
        <f t="shared" si="7"/>
        <v>0.48054679284963198</v>
      </c>
      <c r="U21" s="200">
        <v>8081</v>
      </c>
      <c r="V21" s="200">
        <v>82</v>
      </c>
      <c r="W21" s="200">
        <v>9238</v>
      </c>
      <c r="X21" s="200">
        <v>10120</v>
      </c>
      <c r="Y21" s="200">
        <v>8574</v>
      </c>
      <c r="Z21" s="201">
        <f t="shared" si="8"/>
        <v>-0.15276679841897234</v>
      </c>
      <c r="AA21" s="202">
        <f t="shared" si="9"/>
        <v>6.1007301076599463E-2</v>
      </c>
      <c r="AB21" s="201">
        <f t="shared" si="10"/>
        <v>1.9775079801465027E-2</v>
      </c>
      <c r="AC21" s="203">
        <f t="shared" si="11"/>
        <v>0.29083138292459548</v>
      </c>
      <c r="AD21" s="123"/>
      <c r="AE21" s="123"/>
    </row>
    <row r="22" spans="2:31" x14ac:dyDescent="0.25">
      <c r="B22" s="199" t="s">
        <v>237</v>
      </c>
      <c r="C22" s="200">
        <v>2706</v>
      </c>
      <c r="D22" s="200">
        <v>38</v>
      </c>
      <c r="E22" s="200">
        <v>3039</v>
      </c>
      <c r="F22" s="200">
        <v>4001</v>
      </c>
      <c r="G22" s="200">
        <v>4357</v>
      </c>
      <c r="H22" s="201">
        <f t="shared" si="0"/>
        <v>8.8977755561109761E-2</v>
      </c>
      <c r="I22" s="202">
        <f t="shared" si="1"/>
        <v>0.61012564671101255</v>
      </c>
      <c r="J22" s="201">
        <f t="shared" si="2"/>
        <v>3.8541457498688599E-3</v>
      </c>
      <c r="K22" s="203">
        <f t="shared" si="3"/>
        <v>1</v>
      </c>
      <c r="L22" s="200">
        <v>478</v>
      </c>
      <c r="M22" s="200">
        <v>11</v>
      </c>
      <c r="N22" s="200">
        <v>235</v>
      </c>
      <c r="O22" s="200">
        <v>488</v>
      </c>
      <c r="P22" s="200">
        <v>678</v>
      </c>
      <c r="Q22" s="201">
        <f t="shared" si="4"/>
        <v>0.38934426229508201</v>
      </c>
      <c r="R22" s="202">
        <f t="shared" si="5"/>
        <v>0.41841004184100417</v>
      </c>
      <c r="S22" s="201">
        <f t="shared" si="6"/>
        <v>2.1706002125779561E-3</v>
      </c>
      <c r="T22" s="203">
        <f t="shared" si="7"/>
        <v>0.15561165939866881</v>
      </c>
      <c r="U22" s="200">
        <v>2216</v>
      </c>
      <c r="V22" s="200">
        <v>24</v>
      </c>
      <c r="W22" s="200">
        <v>2748</v>
      </c>
      <c r="X22" s="200">
        <v>3402</v>
      </c>
      <c r="Y22" s="200">
        <v>3581</v>
      </c>
      <c r="Z22" s="201">
        <f t="shared" si="8"/>
        <v>5.2616108171663623E-2</v>
      </c>
      <c r="AA22" s="202">
        <f t="shared" si="9"/>
        <v>0.61597472924187735</v>
      </c>
      <c r="AB22" s="201">
        <f t="shared" si="10"/>
        <v>8.2592209900917025E-3</v>
      </c>
      <c r="AC22" s="203">
        <f t="shared" si="11"/>
        <v>0.82189579986229055</v>
      </c>
      <c r="AD22" s="123"/>
      <c r="AE22" s="123"/>
    </row>
    <row r="23" spans="2:31" x14ac:dyDescent="0.25">
      <c r="B23" s="199" t="s">
        <v>217</v>
      </c>
      <c r="C23" s="200">
        <v>14824</v>
      </c>
      <c r="D23" s="200">
        <v>1667</v>
      </c>
      <c r="E23" s="200">
        <v>13221</v>
      </c>
      <c r="F23" s="200">
        <v>13552</v>
      </c>
      <c r="G23" s="200">
        <v>15816</v>
      </c>
      <c r="H23" s="201">
        <f t="shared" si="0"/>
        <v>0.167060212514758</v>
      </c>
      <c r="I23" s="202">
        <f t="shared" si="1"/>
        <v>6.6918510523475527E-2</v>
      </c>
      <c r="J23" s="201">
        <f t="shared" si="2"/>
        <v>1.3990628684857905E-2</v>
      </c>
      <c r="K23" s="203">
        <f t="shared" si="3"/>
        <v>1</v>
      </c>
      <c r="L23" s="200">
        <v>4965</v>
      </c>
      <c r="M23" s="200">
        <v>550</v>
      </c>
      <c r="N23" s="200">
        <v>4053</v>
      </c>
      <c r="O23" s="200">
        <v>4325</v>
      </c>
      <c r="P23" s="200">
        <v>5801</v>
      </c>
      <c r="Q23" s="201">
        <f t="shared" si="4"/>
        <v>0.34127167630057809</v>
      </c>
      <c r="R23" s="202">
        <f t="shared" si="5"/>
        <v>0.16837865055387713</v>
      </c>
      <c r="S23" s="201">
        <f t="shared" si="6"/>
        <v>1.8571757866024663E-2</v>
      </c>
      <c r="T23" s="203">
        <f t="shared" si="7"/>
        <v>0.36678047546788062</v>
      </c>
      <c r="U23" s="200">
        <v>4511</v>
      </c>
      <c r="V23" s="200">
        <v>592</v>
      </c>
      <c r="W23" s="200">
        <v>4904</v>
      </c>
      <c r="X23" s="200">
        <v>5025</v>
      </c>
      <c r="Y23" s="200">
        <v>5206</v>
      </c>
      <c r="Z23" s="201">
        <f t="shared" si="8"/>
        <v>3.6019900497512358E-2</v>
      </c>
      <c r="AA23" s="202">
        <f t="shared" si="9"/>
        <v>0.15406783418310788</v>
      </c>
      <c r="AB23" s="201">
        <f t="shared" si="10"/>
        <v>1.2007122165433511E-2</v>
      </c>
      <c r="AC23" s="203">
        <f t="shared" si="11"/>
        <v>0.3291603439554881</v>
      </c>
      <c r="AD23" s="123"/>
      <c r="AE23" s="123"/>
    </row>
    <row r="24" spans="2:31" x14ac:dyDescent="0.25">
      <c r="B24" s="199" t="s">
        <v>231</v>
      </c>
      <c r="C24" s="200">
        <v>71361</v>
      </c>
      <c r="D24" s="200">
        <v>3902</v>
      </c>
      <c r="E24" s="200">
        <v>35033</v>
      </c>
      <c r="F24" s="200">
        <v>49722</v>
      </c>
      <c r="G24" s="200">
        <v>49878</v>
      </c>
      <c r="H24" s="201">
        <f t="shared" si="0"/>
        <v>3.1374441896947491E-3</v>
      </c>
      <c r="I24" s="202">
        <f t="shared" si="1"/>
        <v>-0.30104679026358938</v>
      </c>
      <c r="J24" s="201">
        <f t="shared" si="2"/>
        <v>4.4121432571025708E-2</v>
      </c>
      <c r="K24" s="203">
        <f t="shared" si="3"/>
        <v>1</v>
      </c>
      <c r="L24" s="200">
        <v>45744</v>
      </c>
      <c r="M24" s="200">
        <v>2030</v>
      </c>
      <c r="N24" s="200">
        <v>23156</v>
      </c>
      <c r="O24" s="200">
        <v>31481</v>
      </c>
      <c r="P24" s="200">
        <v>34043</v>
      </c>
      <c r="Q24" s="201">
        <f t="shared" si="4"/>
        <v>8.1382421142911499E-2</v>
      </c>
      <c r="R24" s="202">
        <f t="shared" si="5"/>
        <v>-0.25579310947883871</v>
      </c>
      <c r="S24" s="201">
        <f t="shared" si="6"/>
        <v>0.10898782158818783</v>
      </c>
      <c r="T24" s="203">
        <f t="shared" si="7"/>
        <v>0.68252536188299451</v>
      </c>
      <c r="U24" s="200">
        <v>15908</v>
      </c>
      <c r="V24" s="200">
        <v>997</v>
      </c>
      <c r="W24" s="200">
        <v>7949</v>
      </c>
      <c r="X24" s="200">
        <v>11799</v>
      </c>
      <c r="Y24" s="200">
        <v>10840</v>
      </c>
      <c r="Z24" s="201">
        <f t="shared" si="8"/>
        <v>-8.1278074413085877E-2</v>
      </c>
      <c r="AA24" s="202">
        <f t="shared" si="9"/>
        <v>-0.31858184561227054</v>
      </c>
      <c r="AB24" s="201">
        <f t="shared" si="10"/>
        <v>2.5001383840433971E-2</v>
      </c>
      <c r="AC24" s="203">
        <f t="shared" si="11"/>
        <v>0.21733028589759013</v>
      </c>
      <c r="AD24" s="123"/>
      <c r="AE24" s="123"/>
    </row>
    <row r="25" spans="2:31" x14ac:dyDescent="0.25">
      <c r="B25" s="199" t="s">
        <v>394</v>
      </c>
      <c r="C25" s="200">
        <v>3156</v>
      </c>
      <c r="D25" s="200">
        <v>376</v>
      </c>
      <c r="E25" s="200">
        <v>2428</v>
      </c>
      <c r="F25" s="200">
        <v>3896</v>
      </c>
      <c r="G25" s="200">
        <v>5490</v>
      </c>
      <c r="H25" s="201">
        <f t="shared" si="0"/>
        <v>0.40913757700205333</v>
      </c>
      <c r="I25" s="202">
        <f t="shared" si="1"/>
        <v>0.73954372623574138</v>
      </c>
      <c r="J25" s="201">
        <f t="shared" si="2"/>
        <v>4.8563828705026485E-3</v>
      </c>
      <c r="K25" s="203">
        <f t="shared" si="3"/>
        <v>1</v>
      </c>
      <c r="L25" s="200">
        <v>1050</v>
      </c>
      <c r="M25" s="200">
        <v>136</v>
      </c>
      <c r="N25" s="200">
        <v>720</v>
      </c>
      <c r="O25" s="200">
        <v>1064</v>
      </c>
      <c r="P25" s="200">
        <v>1367</v>
      </c>
      <c r="Q25" s="201">
        <f t="shared" si="4"/>
        <v>0.28477443609022557</v>
      </c>
      <c r="R25" s="202">
        <f t="shared" si="5"/>
        <v>0.3019047619047619</v>
      </c>
      <c r="S25" s="201">
        <f t="shared" si="6"/>
        <v>4.3764166527936075E-3</v>
      </c>
      <c r="T25" s="203">
        <f t="shared" si="7"/>
        <v>0.24899817850637523</v>
      </c>
      <c r="U25" s="200">
        <v>1324</v>
      </c>
      <c r="V25" s="200">
        <v>114</v>
      </c>
      <c r="W25" s="200">
        <v>1038</v>
      </c>
      <c r="X25" s="200">
        <v>2283</v>
      </c>
      <c r="Y25" s="200">
        <v>3519</v>
      </c>
      <c r="Z25" s="201">
        <f t="shared" si="8"/>
        <v>0.54139290407358742</v>
      </c>
      <c r="AA25" s="202">
        <f t="shared" si="9"/>
        <v>1.6578549848942599</v>
      </c>
      <c r="AB25" s="201">
        <f t="shared" si="10"/>
        <v>8.1162241452478918E-3</v>
      </c>
      <c r="AC25" s="203">
        <f t="shared" si="11"/>
        <v>0.64098360655737707</v>
      </c>
      <c r="AD25" s="123"/>
      <c r="AE25" s="123"/>
    </row>
    <row r="26" spans="2:31" x14ac:dyDescent="0.25">
      <c r="B26" s="199" t="s">
        <v>227</v>
      </c>
      <c r="C26" s="200">
        <v>34880</v>
      </c>
      <c r="D26" s="200">
        <v>146</v>
      </c>
      <c r="E26" s="200">
        <v>17395</v>
      </c>
      <c r="F26" s="200">
        <v>28552</v>
      </c>
      <c r="G26" s="200">
        <v>27879</v>
      </c>
      <c r="H26" s="201">
        <f t="shared" si="0"/>
        <v>-2.3571028299243513E-2</v>
      </c>
      <c r="I26" s="202">
        <f t="shared" si="1"/>
        <v>-0.20071674311926602</v>
      </c>
      <c r="J26" s="201">
        <f t="shared" si="2"/>
        <v>2.4661402194306622E-2</v>
      </c>
      <c r="K26" s="203">
        <f t="shared" si="3"/>
        <v>1</v>
      </c>
      <c r="L26" s="200">
        <v>16835</v>
      </c>
      <c r="M26" s="200">
        <v>75</v>
      </c>
      <c r="N26" s="200">
        <v>7835</v>
      </c>
      <c r="O26" s="200">
        <v>15096</v>
      </c>
      <c r="P26" s="200">
        <v>14946</v>
      </c>
      <c r="Q26" s="201">
        <f t="shared" si="4"/>
        <v>-9.9364069952305734E-3</v>
      </c>
      <c r="R26" s="202">
        <f t="shared" si="5"/>
        <v>-0.11220671220671219</v>
      </c>
      <c r="S26" s="201">
        <f t="shared" si="6"/>
        <v>4.7849248933908746E-2</v>
      </c>
      <c r="T26" s="203">
        <f t="shared" si="7"/>
        <v>0.53610244269880558</v>
      </c>
      <c r="U26" s="200">
        <v>14645</v>
      </c>
      <c r="V26" s="200">
        <v>46</v>
      </c>
      <c r="W26" s="200">
        <v>7599</v>
      </c>
      <c r="X26" s="200">
        <v>11086</v>
      </c>
      <c r="Y26" s="200">
        <v>10821</v>
      </c>
      <c r="Z26" s="201">
        <f t="shared" si="8"/>
        <v>-2.3904023092188309E-2</v>
      </c>
      <c r="AA26" s="202">
        <f t="shared" si="9"/>
        <v>-0.26111300785250935</v>
      </c>
      <c r="AB26" s="201">
        <f t="shared" si="10"/>
        <v>2.4957562226691515E-2</v>
      </c>
      <c r="AC26" s="203">
        <f t="shared" si="11"/>
        <v>0.38814161196599589</v>
      </c>
      <c r="AD26" s="123"/>
      <c r="AE26" s="123"/>
    </row>
    <row r="27" spans="2:31" x14ac:dyDescent="0.25">
      <c r="B27" s="199" t="s">
        <v>250</v>
      </c>
      <c r="C27" s="200">
        <v>1469</v>
      </c>
      <c r="D27" s="200">
        <v>527</v>
      </c>
      <c r="E27" s="200">
        <v>2141</v>
      </c>
      <c r="F27" s="200">
        <v>3246</v>
      </c>
      <c r="G27" s="200">
        <v>3780</v>
      </c>
      <c r="H27" s="201">
        <f t="shared" si="0"/>
        <v>0.16451016635859528</v>
      </c>
      <c r="I27" s="202">
        <f t="shared" si="1"/>
        <v>1.5731790333560247</v>
      </c>
      <c r="J27" s="201">
        <f t="shared" si="2"/>
        <v>3.3437390255919878E-3</v>
      </c>
      <c r="K27" s="203">
        <f t="shared" si="3"/>
        <v>1</v>
      </c>
      <c r="L27" s="200">
        <v>335</v>
      </c>
      <c r="M27" s="200">
        <v>153</v>
      </c>
      <c r="N27" s="200">
        <v>483</v>
      </c>
      <c r="O27" s="200">
        <v>739</v>
      </c>
      <c r="P27" s="200">
        <v>717</v>
      </c>
      <c r="Q27" s="201">
        <f t="shared" si="4"/>
        <v>-2.976995940460081E-2</v>
      </c>
      <c r="R27" s="202">
        <f t="shared" si="5"/>
        <v>1.1402985074626866</v>
      </c>
      <c r="S27" s="201">
        <f t="shared" si="6"/>
        <v>2.2954577469297853E-3</v>
      </c>
      <c r="T27" s="203">
        <f t="shared" si="7"/>
        <v>0.18968253968253967</v>
      </c>
      <c r="U27" s="200">
        <v>804</v>
      </c>
      <c r="V27" s="200">
        <v>287</v>
      </c>
      <c r="W27" s="200">
        <v>1245</v>
      </c>
      <c r="X27" s="200">
        <v>1790</v>
      </c>
      <c r="Y27" s="200">
        <v>2407</v>
      </c>
      <c r="Z27" s="201">
        <f t="shared" si="8"/>
        <v>0.3446927374301676</v>
      </c>
      <c r="AA27" s="202">
        <f t="shared" si="9"/>
        <v>1.9937810945273631</v>
      </c>
      <c r="AB27" s="201">
        <f t="shared" si="10"/>
        <v>5.5515065409524516E-3</v>
      </c>
      <c r="AC27" s="203">
        <f t="shared" si="11"/>
        <v>0.63677248677248677</v>
      </c>
      <c r="AD27" s="123"/>
      <c r="AE27" s="123"/>
    </row>
    <row r="28" spans="2:31" x14ac:dyDescent="0.25">
      <c r="B28" s="199" t="s">
        <v>241</v>
      </c>
      <c r="C28" s="200">
        <v>1853</v>
      </c>
      <c r="D28" s="200">
        <v>316</v>
      </c>
      <c r="E28" s="200">
        <v>2554</v>
      </c>
      <c r="F28" s="200">
        <v>3020</v>
      </c>
      <c r="G28" s="200">
        <v>3381</v>
      </c>
      <c r="H28" s="201">
        <f t="shared" si="0"/>
        <v>0.11953642384105967</v>
      </c>
      <c r="I28" s="202">
        <f t="shared" si="1"/>
        <v>0.82460874257960071</v>
      </c>
      <c r="J28" s="201">
        <f t="shared" si="2"/>
        <v>2.9907887951128335E-3</v>
      </c>
      <c r="K28" s="203">
        <f t="shared" si="3"/>
        <v>1</v>
      </c>
      <c r="L28" s="200">
        <v>246</v>
      </c>
      <c r="M28" s="200">
        <v>42</v>
      </c>
      <c r="N28" s="200">
        <v>248</v>
      </c>
      <c r="O28" s="200">
        <v>487</v>
      </c>
      <c r="P28" s="200">
        <v>586</v>
      </c>
      <c r="Q28" s="201">
        <f t="shared" si="4"/>
        <v>0.20328542094455848</v>
      </c>
      <c r="R28" s="202">
        <f t="shared" si="5"/>
        <v>1.3821138211382116</v>
      </c>
      <c r="S28" s="201">
        <f t="shared" si="6"/>
        <v>1.8760644905172303E-3</v>
      </c>
      <c r="T28" s="203">
        <f t="shared" si="7"/>
        <v>0.1733215025140491</v>
      </c>
      <c r="U28" s="200">
        <v>1297</v>
      </c>
      <c r="V28" s="200">
        <v>217</v>
      </c>
      <c r="W28" s="200">
        <v>1984</v>
      </c>
      <c r="X28" s="200">
        <v>2070</v>
      </c>
      <c r="Y28" s="200">
        <v>2285</v>
      </c>
      <c r="Z28" s="201">
        <f t="shared" si="8"/>
        <v>0.10386473429951693</v>
      </c>
      <c r="AA28" s="202">
        <f t="shared" si="9"/>
        <v>0.76175790285273703</v>
      </c>
      <c r="AB28" s="201">
        <f t="shared" si="10"/>
        <v>5.2701256527114045E-3</v>
      </c>
      <c r="AC28" s="203">
        <f t="shared" si="11"/>
        <v>0.67583555161194908</v>
      </c>
      <c r="AD28" s="123"/>
      <c r="AE28" s="123"/>
    </row>
    <row r="29" spans="2:31" x14ac:dyDescent="0.25">
      <c r="B29" s="199" t="s">
        <v>229</v>
      </c>
      <c r="C29" s="200">
        <v>48518</v>
      </c>
      <c r="D29" s="200">
        <v>215</v>
      </c>
      <c r="E29" s="200">
        <v>21003</v>
      </c>
      <c r="F29" s="200">
        <v>35596</v>
      </c>
      <c r="G29" s="200">
        <v>38225</v>
      </c>
      <c r="H29" s="201">
        <f t="shared" si="0"/>
        <v>7.3856613102595725E-2</v>
      </c>
      <c r="I29" s="202">
        <f t="shared" si="1"/>
        <v>-0.21214806875798675</v>
      </c>
      <c r="J29" s="201">
        <f t="shared" si="2"/>
        <v>3.3813339749538027E-2</v>
      </c>
      <c r="K29" s="203">
        <f t="shared" si="3"/>
        <v>1</v>
      </c>
      <c r="L29" s="200">
        <v>36593</v>
      </c>
      <c r="M29" s="200">
        <v>170</v>
      </c>
      <c r="N29" s="200">
        <v>16628</v>
      </c>
      <c r="O29" s="200">
        <v>26347</v>
      </c>
      <c r="P29" s="200">
        <v>27965</v>
      </c>
      <c r="Q29" s="201">
        <f t="shared" si="4"/>
        <v>6.1411166356700964E-2</v>
      </c>
      <c r="R29" s="202">
        <f t="shared" si="5"/>
        <v>-0.23578279998906893</v>
      </c>
      <c r="S29" s="201">
        <f t="shared" si="6"/>
        <v>8.9529255080741207E-2</v>
      </c>
      <c r="T29" s="203">
        <f t="shared" si="7"/>
        <v>0.73158927403531715</v>
      </c>
      <c r="U29" s="200">
        <v>8591</v>
      </c>
      <c r="V29" s="200">
        <v>38</v>
      </c>
      <c r="W29" s="200">
        <v>3420</v>
      </c>
      <c r="X29" s="200">
        <v>6929</v>
      </c>
      <c r="Y29" s="200">
        <v>8400</v>
      </c>
      <c r="Z29" s="201">
        <f t="shared" si="8"/>
        <v>0.21229614663010543</v>
      </c>
      <c r="AA29" s="202">
        <f t="shared" si="9"/>
        <v>-2.2232568967524124E-2</v>
      </c>
      <c r="AB29" s="201">
        <f t="shared" si="10"/>
        <v>1.9373766075613041E-2</v>
      </c>
      <c r="AC29" s="203">
        <f t="shared" si="11"/>
        <v>0.21975147155003269</v>
      </c>
      <c r="AD29" s="123"/>
      <c r="AE29" s="123"/>
    </row>
    <row r="30" spans="2:31" x14ac:dyDescent="0.25">
      <c r="B30" s="199" t="s">
        <v>221</v>
      </c>
      <c r="C30" s="200">
        <v>8201</v>
      </c>
      <c r="D30" s="200">
        <v>1231</v>
      </c>
      <c r="E30" s="200">
        <v>6534</v>
      </c>
      <c r="F30" s="200">
        <v>7093</v>
      </c>
      <c r="G30" s="200">
        <v>8916</v>
      </c>
      <c r="H30" s="201">
        <f t="shared" si="0"/>
        <v>0.25701395742281119</v>
      </c>
      <c r="I30" s="202">
        <f t="shared" si="1"/>
        <v>8.7184489696378487E-2</v>
      </c>
      <c r="J30" s="201">
        <f t="shared" si="2"/>
        <v>7.8869780825868152E-3</v>
      </c>
      <c r="K30" s="203">
        <f t="shared" si="3"/>
        <v>1</v>
      </c>
      <c r="L30" s="200">
        <v>2728</v>
      </c>
      <c r="M30" s="200">
        <v>426</v>
      </c>
      <c r="N30" s="200">
        <v>2508</v>
      </c>
      <c r="O30" s="200">
        <v>2565</v>
      </c>
      <c r="P30" s="200">
        <v>3428</v>
      </c>
      <c r="Q30" s="201">
        <f t="shared" si="4"/>
        <v>0.33645224171539967</v>
      </c>
      <c r="R30" s="202">
        <f t="shared" si="5"/>
        <v>0.25659824046920821</v>
      </c>
      <c r="S30" s="201">
        <f t="shared" si="6"/>
        <v>1.0974657122001819E-2</v>
      </c>
      <c r="T30" s="203">
        <f t="shared" si="7"/>
        <v>0.3844773441004935</v>
      </c>
      <c r="U30" s="200">
        <v>3174</v>
      </c>
      <c r="V30" s="200">
        <v>504</v>
      </c>
      <c r="W30" s="200">
        <v>2416</v>
      </c>
      <c r="X30" s="200">
        <v>2632</v>
      </c>
      <c r="Y30" s="200">
        <v>3313</v>
      </c>
      <c r="Z30" s="201">
        <f t="shared" si="8"/>
        <v>0.25873860182370811</v>
      </c>
      <c r="AA30" s="202">
        <f t="shared" si="9"/>
        <v>4.3793320730938889E-2</v>
      </c>
      <c r="AB30" s="201">
        <f t="shared" si="10"/>
        <v>7.6411055962507151E-3</v>
      </c>
      <c r="AC30" s="203">
        <f t="shared" si="11"/>
        <v>0.3715791834903544</v>
      </c>
      <c r="AD30" s="123"/>
      <c r="AE30" s="123"/>
    </row>
    <row r="31" spans="2:31" x14ac:dyDescent="0.25">
      <c r="B31" s="199" t="s">
        <v>247</v>
      </c>
      <c r="C31" s="200">
        <v>2449</v>
      </c>
      <c r="D31" s="200">
        <v>1429</v>
      </c>
      <c r="E31" s="200">
        <v>4195</v>
      </c>
      <c r="F31" s="200">
        <v>4372</v>
      </c>
      <c r="G31" s="200">
        <v>4748</v>
      </c>
      <c r="H31" s="201">
        <f t="shared" si="0"/>
        <v>8.6001829826166443E-2</v>
      </c>
      <c r="I31" s="202">
        <f t="shared" si="1"/>
        <v>0.9387505104124132</v>
      </c>
      <c r="J31" s="201">
        <f t="shared" si="2"/>
        <v>4.2000192839975548E-3</v>
      </c>
      <c r="K31" s="203">
        <f t="shared" si="3"/>
        <v>1</v>
      </c>
      <c r="L31" s="200">
        <v>678</v>
      </c>
      <c r="M31" s="200">
        <v>289</v>
      </c>
      <c r="N31" s="200">
        <v>904</v>
      </c>
      <c r="O31" s="200">
        <v>890</v>
      </c>
      <c r="P31" s="200">
        <v>918</v>
      </c>
      <c r="Q31" s="201">
        <f t="shared" si="4"/>
        <v>3.1460674157303359E-2</v>
      </c>
      <c r="R31" s="202">
        <f t="shared" si="5"/>
        <v>0.35398230088495586</v>
      </c>
      <c r="S31" s="201">
        <f t="shared" si="6"/>
        <v>2.9389542701276747E-3</v>
      </c>
      <c r="T31" s="203">
        <f t="shared" si="7"/>
        <v>0.19334456613310869</v>
      </c>
      <c r="U31" s="200">
        <v>988</v>
      </c>
      <c r="V31" s="200">
        <v>1032</v>
      </c>
      <c r="W31" s="200">
        <v>2133</v>
      </c>
      <c r="X31" s="200">
        <v>2189</v>
      </c>
      <c r="Y31" s="200">
        <v>2166</v>
      </c>
      <c r="Z31" s="201">
        <f t="shared" si="8"/>
        <v>-1.0507080858839668E-2</v>
      </c>
      <c r="AA31" s="202">
        <f t="shared" si="9"/>
        <v>1.1923076923076925</v>
      </c>
      <c r="AB31" s="201">
        <f t="shared" si="10"/>
        <v>4.9956639666402201E-3</v>
      </c>
      <c r="AC31" s="203">
        <f t="shared" si="11"/>
        <v>0.45619208087615837</v>
      </c>
      <c r="AD31" s="123"/>
      <c r="AE31" s="123"/>
    </row>
    <row r="32" spans="2:31" x14ac:dyDescent="0.25">
      <c r="B32" s="199" t="s">
        <v>233</v>
      </c>
      <c r="C32" s="200">
        <v>1698</v>
      </c>
      <c r="D32" s="200">
        <v>447</v>
      </c>
      <c r="E32" s="200">
        <v>2057</v>
      </c>
      <c r="F32" s="200">
        <v>2970</v>
      </c>
      <c r="G32" s="200">
        <v>2381</v>
      </c>
      <c r="H32" s="201">
        <f t="shared" si="0"/>
        <v>-0.19831649831649834</v>
      </c>
      <c r="I32" s="202">
        <f t="shared" si="1"/>
        <v>0.40223792697290928</v>
      </c>
      <c r="J32" s="201">
        <f t="shared" si="2"/>
        <v>2.1062017513054291E-3</v>
      </c>
      <c r="K32" s="203">
        <f t="shared" si="3"/>
        <v>1</v>
      </c>
      <c r="L32" s="200">
        <v>577</v>
      </c>
      <c r="M32" s="200">
        <v>193</v>
      </c>
      <c r="N32" s="200">
        <v>551</v>
      </c>
      <c r="O32" s="200">
        <v>885</v>
      </c>
      <c r="P32" s="200">
        <v>883</v>
      </c>
      <c r="Q32" s="201">
        <f t="shared" si="4"/>
        <v>-2.2598870056497189E-3</v>
      </c>
      <c r="R32" s="202">
        <f t="shared" si="5"/>
        <v>0.53032928942807622</v>
      </c>
      <c r="S32" s="201">
        <f t="shared" si="6"/>
        <v>2.8269026367350077E-3</v>
      </c>
      <c r="T32" s="203">
        <f t="shared" si="7"/>
        <v>0.37085258294834106</v>
      </c>
      <c r="U32" s="200">
        <v>752</v>
      </c>
      <c r="V32" s="200">
        <v>169</v>
      </c>
      <c r="W32" s="200">
        <v>891</v>
      </c>
      <c r="X32" s="200">
        <v>1352</v>
      </c>
      <c r="Y32" s="200">
        <v>898</v>
      </c>
      <c r="Z32" s="201">
        <f t="shared" si="8"/>
        <v>-0.33579881656804733</v>
      </c>
      <c r="AA32" s="202">
        <f t="shared" si="9"/>
        <v>0.19414893617021267</v>
      </c>
      <c r="AB32" s="201">
        <f t="shared" si="10"/>
        <v>2.0711478495119657E-3</v>
      </c>
      <c r="AC32" s="203">
        <f t="shared" si="11"/>
        <v>0.37715245695086097</v>
      </c>
      <c r="AD32" s="123"/>
      <c r="AE32" s="123"/>
    </row>
    <row r="33" spans="1:39" x14ac:dyDescent="0.25">
      <c r="B33" s="199" t="s">
        <v>243</v>
      </c>
      <c r="C33" s="200">
        <v>1420</v>
      </c>
      <c r="D33" s="200">
        <v>206</v>
      </c>
      <c r="E33" s="200">
        <v>1528</v>
      </c>
      <c r="F33" s="200">
        <v>2301</v>
      </c>
      <c r="G33" s="200">
        <v>3102</v>
      </c>
      <c r="H33" s="201">
        <f t="shared" si="0"/>
        <v>0.34810951760104292</v>
      </c>
      <c r="I33" s="202">
        <f t="shared" si="1"/>
        <v>1.1845070422535211</v>
      </c>
      <c r="J33" s="201">
        <f t="shared" si="2"/>
        <v>2.7439890098905676E-3</v>
      </c>
      <c r="K33" s="203">
        <f t="shared" si="3"/>
        <v>1</v>
      </c>
      <c r="L33" s="200">
        <v>356</v>
      </c>
      <c r="M33" s="200">
        <v>84</v>
      </c>
      <c r="N33" s="200">
        <v>294</v>
      </c>
      <c r="O33" s="200">
        <v>439</v>
      </c>
      <c r="P33" s="200">
        <v>641</v>
      </c>
      <c r="Q33" s="201">
        <f t="shared" si="4"/>
        <v>0.46013667425968108</v>
      </c>
      <c r="R33" s="202">
        <f t="shared" si="5"/>
        <v>0.800561797752809</v>
      </c>
      <c r="S33" s="201">
        <f t="shared" si="6"/>
        <v>2.0521456287057077E-3</v>
      </c>
      <c r="T33" s="203">
        <f t="shared" si="7"/>
        <v>0.20664087685364282</v>
      </c>
      <c r="U33" s="200">
        <v>850</v>
      </c>
      <c r="V33" s="200">
        <v>95</v>
      </c>
      <c r="W33" s="200">
        <v>937</v>
      </c>
      <c r="X33" s="200">
        <v>1083</v>
      </c>
      <c r="Y33" s="200">
        <v>1761</v>
      </c>
      <c r="Z33" s="201">
        <f t="shared" si="8"/>
        <v>0.62603878116343492</v>
      </c>
      <c r="AA33" s="202">
        <f t="shared" si="9"/>
        <v>1.071764705882353</v>
      </c>
      <c r="AB33" s="201">
        <f t="shared" si="10"/>
        <v>4.0615716737088768E-3</v>
      </c>
      <c r="AC33" s="203">
        <f t="shared" si="11"/>
        <v>0.56769825918762085</v>
      </c>
      <c r="AD33" s="123"/>
      <c r="AE33" s="123"/>
    </row>
    <row r="34" spans="1:39" x14ac:dyDescent="0.25">
      <c r="B34" s="199" t="s">
        <v>239</v>
      </c>
      <c r="C34" s="200">
        <v>838</v>
      </c>
      <c r="D34" s="200">
        <v>534</v>
      </c>
      <c r="E34" s="200">
        <v>1357</v>
      </c>
      <c r="F34" s="200">
        <v>1230</v>
      </c>
      <c r="G34" s="200">
        <v>1460</v>
      </c>
      <c r="H34" s="201">
        <f t="shared" si="0"/>
        <v>0.18699186991869921</v>
      </c>
      <c r="I34" s="202">
        <f t="shared" si="1"/>
        <v>0.74224343675417659</v>
      </c>
      <c r="J34" s="201">
        <f t="shared" si="2"/>
        <v>1.2914970839588101E-3</v>
      </c>
      <c r="K34" s="203">
        <f t="shared" si="3"/>
        <v>1</v>
      </c>
      <c r="L34" s="200">
        <v>330</v>
      </c>
      <c r="M34" s="200">
        <v>145</v>
      </c>
      <c r="N34" s="200">
        <v>426</v>
      </c>
      <c r="O34" s="200">
        <v>475</v>
      </c>
      <c r="P34" s="200">
        <v>599</v>
      </c>
      <c r="Q34" s="201">
        <f t="shared" si="4"/>
        <v>0.26105263157894742</v>
      </c>
      <c r="R34" s="202">
        <f t="shared" si="5"/>
        <v>0.81515151515151518</v>
      </c>
      <c r="S34" s="201">
        <f t="shared" si="6"/>
        <v>1.9176836686345068E-3</v>
      </c>
      <c r="T34" s="203">
        <f t="shared" si="7"/>
        <v>0.41027397260273973</v>
      </c>
      <c r="U34" s="200">
        <v>224</v>
      </c>
      <c r="V34" s="200">
        <v>184</v>
      </c>
      <c r="W34" s="200">
        <v>435</v>
      </c>
      <c r="X34" s="200">
        <v>344</v>
      </c>
      <c r="Y34" s="200">
        <v>421</v>
      </c>
      <c r="Z34" s="201">
        <f t="shared" si="8"/>
        <v>0.22383720930232553</v>
      </c>
      <c r="AA34" s="202">
        <f t="shared" si="9"/>
        <v>0.87946428571428581</v>
      </c>
      <c r="AB34" s="201">
        <f t="shared" si="10"/>
        <v>9.7099470450393932E-4</v>
      </c>
      <c r="AC34" s="203">
        <f t="shared" si="11"/>
        <v>0.28835616438356165</v>
      </c>
      <c r="AD34" s="123"/>
      <c r="AE34" s="123"/>
    </row>
    <row r="35" spans="1:39" x14ac:dyDescent="0.25">
      <c r="B35" s="199" t="s">
        <v>245</v>
      </c>
      <c r="C35" s="200">
        <v>5142</v>
      </c>
      <c r="D35" s="200">
        <v>406</v>
      </c>
      <c r="E35" s="200">
        <v>1290</v>
      </c>
      <c r="F35" s="200">
        <v>1195</v>
      </c>
      <c r="G35" s="200">
        <v>1177</v>
      </c>
      <c r="H35" s="201">
        <f t="shared" si="0"/>
        <v>-1.5062761506276168E-2</v>
      </c>
      <c r="I35" s="202">
        <f t="shared" si="1"/>
        <v>-0.77110073901205756</v>
      </c>
      <c r="J35" s="201">
        <f t="shared" si="2"/>
        <v>1.0411589505613147E-3</v>
      </c>
      <c r="K35" s="203">
        <f t="shared" si="3"/>
        <v>1</v>
      </c>
      <c r="L35" s="200">
        <v>472</v>
      </c>
      <c r="M35" s="200">
        <v>106</v>
      </c>
      <c r="N35" s="200">
        <v>319</v>
      </c>
      <c r="O35" s="200">
        <v>253</v>
      </c>
      <c r="P35" s="200">
        <v>249</v>
      </c>
      <c r="Q35" s="201">
        <f t="shared" si="4"/>
        <v>-1.5810276679841917E-2</v>
      </c>
      <c r="R35" s="202">
        <f t="shared" si="5"/>
        <v>-0.47245762711864403</v>
      </c>
      <c r="S35" s="201">
        <f t="shared" si="6"/>
        <v>7.9716733470783338E-4</v>
      </c>
      <c r="T35" s="203">
        <f t="shared" si="7"/>
        <v>0.21155480033984708</v>
      </c>
      <c r="U35" s="200">
        <v>4402</v>
      </c>
      <c r="V35" s="200">
        <v>272</v>
      </c>
      <c r="W35" s="200">
        <v>790</v>
      </c>
      <c r="X35" s="200">
        <v>739</v>
      </c>
      <c r="Y35" s="200">
        <v>786</v>
      </c>
      <c r="Z35" s="201">
        <f t="shared" si="8"/>
        <v>6.3599458728010871E-2</v>
      </c>
      <c r="AA35" s="202">
        <f t="shared" si="9"/>
        <v>-0.82144479781917312</v>
      </c>
      <c r="AB35" s="201">
        <f t="shared" si="10"/>
        <v>1.8128309685037918E-3</v>
      </c>
      <c r="AC35" s="203">
        <f t="shared" si="11"/>
        <v>0.66779949022939677</v>
      </c>
      <c r="AD35" s="123"/>
      <c r="AE35" s="123"/>
    </row>
    <row r="36" spans="1:39" x14ac:dyDescent="0.25">
      <c r="B36" s="199" t="s">
        <v>223</v>
      </c>
      <c r="C36" s="200">
        <v>723</v>
      </c>
      <c r="D36" s="200">
        <v>94</v>
      </c>
      <c r="E36" s="200">
        <v>467</v>
      </c>
      <c r="F36" s="200">
        <v>1064</v>
      </c>
      <c r="G36" s="200">
        <v>1148</v>
      </c>
      <c r="H36" s="201">
        <f t="shared" si="0"/>
        <v>7.8947368421052655E-2</v>
      </c>
      <c r="I36" s="202">
        <f t="shared" si="1"/>
        <v>0.58782849239280766</v>
      </c>
      <c r="J36" s="201">
        <f t="shared" si="2"/>
        <v>1.0155059262909E-3</v>
      </c>
      <c r="K36" s="203">
        <f t="shared" si="3"/>
        <v>1</v>
      </c>
      <c r="L36" s="200">
        <v>222</v>
      </c>
      <c r="M36" s="200">
        <v>23</v>
      </c>
      <c r="N36" s="200">
        <v>116</v>
      </c>
      <c r="O36" s="200">
        <v>306</v>
      </c>
      <c r="P36" s="200">
        <v>398</v>
      </c>
      <c r="Q36" s="201">
        <f t="shared" si="4"/>
        <v>0.30065359477124187</v>
      </c>
      <c r="R36" s="202">
        <f t="shared" si="5"/>
        <v>0.79279279279279269</v>
      </c>
      <c r="S36" s="201">
        <f t="shared" si="6"/>
        <v>1.2741871454366172E-3</v>
      </c>
      <c r="T36" s="203">
        <f t="shared" si="7"/>
        <v>0.34668989547038326</v>
      </c>
      <c r="U36" s="200">
        <v>319</v>
      </c>
      <c r="V36" s="200">
        <v>39</v>
      </c>
      <c r="W36" s="200">
        <v>227</v>
      </c>
      <c r="X36" s="200">
        <v>511</v>
      </c>
      <c r="Y36" s="200">
        <v>521</v>
      </c>
      <c r="Z36" s="201">
        <f t="shared" si="8"/>
        <v>1.9569471624266255E-2</v>
      </c>
      <c r="AA36" s="202">
        <f t="shared" si="9"/>
        <v>0.63322884012539182</v>
      </c>
      <c r="AB36" s="201">
        <f t="shared" si="10"/>
        <v>1.2016347768326659E-3</v>
      </c>
      <c r="AC36" s="203">
        <f t="shared" si="11"/>
        <v>0.45383275261324041</v>
      </c>
      <c r="AD36" s="123"/>
      <c r="AE36" s="123"/>
    </row>
    <row r="37" spans="1:39" x14ac:dyDescent="0.25">
      <c r="A37" s="204"/>
      <c r="B37" s="205" t="s">
        <v>396</v>
      </c>
      <c r="C37" s="206">
        <f>C12-SUM(C13:C36)</f>
        <v>46420</v>
      </c>
      <c r="D37" s="206">
        <f>D12-SUM(D13:D36)</f>
        <v>9047</v>
      </c>
      <c r="E37" s="206">
        <f>E12-SUM(E13:E36)</f>
        <v>33952</v>
      </c>
      <c r="F37" s="206">
        <f>F12-SUM(F13:F36)</f>
        <v>40737</v>
      </c>
      <c r="G37" s="206">
        <f>G12-SUM(G13:G36)</f>
        <v>41043</v>
      </c>
      <c r="H37" s="207">
        <f t="shared" si="0"/>
        <v>7.5115987922527161E-3</v>
      </c>
      <c r="I37" s="208">
        <f t="shared" si="1"/>
        <v>-0.11583369237397678</v>
      </c>
      <c r="J37" s="207">
        <f t="shared" si="2"/>
        <v>3.630610603898729E-2</v>
      </c>
      <c r="K37" s="209">
        <f t="shared" si="3"/>
        <v>1</v>
      </c>
      <c r="L37" s="206">
        <f>L12-SUM(L13:L36)</f>
        <v>13006</v>
      </c>
      <c r="M37" s="206">
        <f>M12-SUM(M13:M36)</f>
        <v>3334</v>
      </c>
      <c r="N37" s="206">
        <f>N12-SUM(N13:N36)</f>
        <v>8018</v>
      </c>
      <c r="O37" s="206">
        <f>O12-SUM(O13:O36)</f>
        <v>9629</v>
      </c>
      <c r="P37" s="206">
        <f>P12-SUM(P13:P36)</f>
        <v>10629</v>
      </c>
      <c r="Q37" s="207">
        <f t="shared" si="4"/>
        <v>0.10385294423096902</v>
      </c>
      <c r="R37" s="208">
        <f t="shared" si="5"/>
        <v>-0.18276180224511762</v>
      </c>
      <c r="S37" s="207">
        <f t="shared" si="6"/>
        <v>3.4028480323733179E-2</v>
      </c>
      <c r="T37" s="209">
        <f t="shared" si="7"/>
        <v>0.2589722973466852</v>
      </c>
      <c r="U37" s="206">
        <f>U12-SUM(U13:U36)</f>
        <v>23799</v>
      </c>
      <c r="V37" s="206">
        <f>V12-SUM(V13:V36)</f>
        <v>3935</v>
      </c>
      <c r="W37" s="206">
        <f>W12-SUM(W13:W36)</f>
        <v>18029</v>
      </c>
      <c r="X37" s="206">
        <f>X12-SUM(X13:X36)</f>
        <v>22659</v>
      </c>
      <c r="Y37" s="206">
        <f>Y12-SUM(Y13:Y36)</f>
        <v>20369</v>
      </c>
      <c r="Z37" s="207">
        <f t="shared" si="8"/>
        <v>-0.10106359503949869</v>
      </c>
      <c r="AA37" s="208">
        <f t="shared" si="9"/>
        <v>-0.14412370267658303</v>
      </c>
      <c r="AB37" s="207">
        <f t="shared" si="10"/>
        <v>4.6979076332638335E-2</v>
      </c>
      <c r="AC37" s="209">
        <f t="shared" si="11"/>
        <v>0.49628438466973662</v>
      </c>
      <c r="AD37" s="123"/>
      <c r="AE37" s="123"/>
    </row>
    <row r="38" spans="1:39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D38" s="123"/>
      <c r="AE38" s="123"/>
      <c r="AI38" s="123"/>
      <c r="AJ38" s="123"/>
    </row>
    <row r="39" spans="1:39" ht="15.75" x14ac:dyDescent="0.25">
      <c r="B39" s="184"/>
      <c r="C39" s="338" t="s">
        <v>105</v>
      </c>
      <c r="D39" s="336"/>
      <c r="E39" s="336"/>
      <c r="F39" s="336"/>
      <c r="G39" s="336"/>
      <c r="H39" s="336"/>
      <c r="I39" s="336"/>
      <c r="J39" s="336"/>
      <c r="K39" s="337"/>
      <c r="L39" s="338" t="s">
        <v>104</v>
      </c>
      <c r="M39" s="336"/>
      <c r="N39" s="336"/>
      <c r="O39" s="336"/>
      <c r="P39" s="336"/>
      <c r="Q39" s="336"/>
      <c r="R39" s="336"/>
      <c r="S39" s="336"/>
      <c r="T39" s="337"/>
      <c r="U39" s="338" t="s">
        <v>106</v>
      </c>
      <c r="V39" s="336"/>
      <c r="W39" s="336"/>
      <c r="X39" s="336"/>
      <c r="Y39" s="336"/>
      <c r="Z39" s="336"/>
      <c r="AA39" s="336"/>
      <c r="AB39" s="336"/>
      <c r="AC39" s="337"/>
      <c r="AD39" s="50"/>
      <c r="AE39" s="50"/>
      <c r="AF39" s="50"/>
      <c r="AG39" s="50"/>
      <c r="AH39" s="50"/>
      <c r="AI39" s="50"/>
      <c r="AJ39" s="50"/>
      <c r="AK39" s="50"/>
      <c r="AL39" s="50"/>
      <c r="AM39" s="50"/>
    </row>
    <row r="40" spans="1:39" s="189" customFormat="1" ht="75" x14ac:dyDescent="0.25">
      <c r="B40" s="185"/>
      <c r="C40" s="186" t="s">
        <v>526</v>
      </c>
      <c r="D40" s="186" t="s">
        <v>530</v>
      </c>
      <c r="E40" s="186" t="s">
        <v>527</v>
      </c>
      <c r="F40" s="186" t="s">
        <v>528</v>
      </c>
      <c r="G40" s="186" t="s">
        <v>529</v>
      </c>
      <c r="H40" s="187" t="str">
        <f>CONCATENATE("var. ",RIGHT(G40,2),"/",RIGHT(F40,2))</f>
        <v>var. 23/22</v>
      </c>
      <c r="I40" s="187" t="str">
        <f>CONCATENATE("var. ",RIGHT(G40,2),"/",RIGHT(C40,2))</f>
        <v>var. 23/19</v>
      </c>
      <c r="J40" s="187" t="str">
        <f>CONCATENATE("Cuota s/ total lugares de residencia ",RIGHT(G40,4))</f>
        <v>Cuota s/ total lugares de residencia 2023</v>
      </c>
      <c r="K40" s="188" t="str">
        <f>CONCATENATE("cuota s/ Canarias ",RIGHT(G40,4))</f>
        <v>cuota s/ Canarias 2023</v>
      </c>
      <c r="L40" s="186" t="s">
        <v>526</v>
      </c>
      <c r="M40" s="186" t="s">
        <v>530</v>
      </c>
      <c r="N40" s="186" t="s">
        <v>527</v>
      </c>
      <c r="O40" s="186" t="s">
        <v>528</v>
      </c>
      <c r="P40" s="186" t="s">
        <v>529</v>
      </c>
      <c r="Q40" s="187" t="str">
        <f>CONCATENATE("var. ",RIGHT(P40,2),"/",RIGHT(O40,2))</f>
        <v>var. 23/22</v>
      </c>
      <c r="R40" s="187" t="str">
        <f>CONCATENATE("var. ",RIGHT(P40,2),"/",RIGHT(L40,2))</f>
        <v>var. 23/19</v>
      </c>
      <c r="S40" s="187" t="str">
        <f>CONCATENATE("Cuota s/ total lugares de residencia ",RIGHT(P40,4))</f>
        <v>Cuota s/ total lugares de residencia 2023</v>
      </c>
      <c r="T40" s="188" t="str">
        <f>CONCATENATE("cuota s/ Canarias ",RIGHT(P40,4))</f>
        <v>cuota s/ Canarias 2023</v>
      </c>
      <c r="U40" s="186" t="s">
        <v>526</v>
      </c>
      <c r="V40" s="186" t="s">
        <v>530</v>
      </c>
      <c r="W40" s="186" t="s">
        <v>527</v>
      </c>
      <c r="X40" s="186" t="s">
        <v>528</v>
      </c>
      <c r="Y40" s="186" t="s">
        <v>529</v>
      </c>
      <c r="Z40" s="187" t="str">
        <f>CONCATENATE("var. ",RIGHT(Y40,2),"/",RIGHT(X40,2))</f>
        <v>var. 23/22</v>
      </c>
      <c r="AA40" s="187" t="str">
        <f>CONCATENATE("var. ",RIGHT(Y40,2),"/",RIGHT(U40,2))</f>
        <v>var. 23/19</v>
      </c>
      <c r="AB40" s="187" t="str">
        <f>CONCATENATE("Cuota s/ total lugares de residencia ",RIGHT(Y40,4))</f>
        <v>Cuota s/ total lugares de residencia 2023</v>
      </c>
      <c r="AC40" s="188" t="str">
        <f>CONCATENATE("cuota s/ Canarias ",RIGHT(Y40,4))</f>
        <v>cuota s/ Canarias 2023</v>
      </c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</row>
    <row r="41" spans="1:39" x14ac:dyDescent="0.25">
      <c r="A41" s="1"/>
      <c r="B41" s="190" t="s">
        <v>139</v>
      </c>
      <c r="C41" s="191">
        <v>135506</v>
      </c>
      <c r="D41" s="191">
        <v>24261</v>
      </c>
      <c r="E41" s="191">
        <v>136038</v>
      </c>
      <c r="F41" s="191">
        <v>147441</v>
      </c>
      <c r="G41" s="191">
        <v>162072</v>
      </c>
      <c r="H41" s="192">
        <f>IFERROR(G41/F41-1,"-")</f>
        <v>9.923291350438479E-2</v>
      </c>
      <c r="I41" s="192">
        <f>IFERROR(G41/C41-1,"-")</f>
        <v>0.19605035939367998</v>
      </c>
      <c r="J41" s="192">
        <f t="shared" ref="J41:J70" si="12">G41/G$41</f>
        <v>1</v>
      </c>
      <c r="K41" s="193">
        <f>G41/$G8</f>
        <v>0.14336679136395361</v>
      </c>
      <c r="L41" s="191">
        <v>177246</v>
      </c>
      <c r="M41" s="191">
        <v>22806</v>
      </c>
      <c r="N41" s="191">
        <v>160920</v>
      </c>
      <c r="O41" s="191">
        <v>186027</v>
      </c>
      <c r="P41" s="191">
        <v>195452</v>
      </c>
      <c r="Q41" s="192">
        <f>IFERROR(P41/O41-1,"-")</f>
        <v>5.0664688459202134E-2</v>
      </c>
      <c r="R41" s="192">
        <f>IFERROR(P41/L41-1,"-")</f>
        <v>0.10271599923270491</v>
      </c>
      <c r="S41" s="192">
        <f t="shared" ref="S41:S70" si="13">P41/P$41</f>
        <v>1</v>
      </c>
      <c r="T41" s="193">
        <f>P41/$G8</f>
        <v>0.17289430688624477</v>
      </c>
      <c r="U41" s="191">
        <v>19169</v>
      </c>
      <c r="V41" s="191">
        <v>3196</v>
      </c>
      <c r="W41" s="191">
        <v>13181</v>
      </c>
      <c r="X41" s="191">
        <v>13536</v>
      </c>
      <c r="Y41" s="191">
        <v>14444</v>
      </c>
      <c r="Z41" s="192">
        <f>IFERROR(Y41/X41-1,"-")</f>
        <v>6.7080378250591099E-2</v>
      </c>
      <c r="AA41" s="192">
        <f>IFERROR(Y41/U41-1,"-")</f>
        <v>-0.24649173144138969</v>
      </c>
      <c r="AB41" s="192">
        <f t="shared" ref="AB41:AB70" si="14">Y41/Y$41</f>
        <v>1</v>
      </c>
      <c r="AC41" s="193">
        <f>Y41/$G8</f>
        <v>1.2776975260754145E-2</v>
      </c>
      <c r="AD41" s="123"/>
      <c r="AE41" s="123"/>
      <c r="AF41" s="50"/>
      <c r="AG41" s="50"/>
      <c r="AH41" s="50"/>
      <c r="AI41" s="50"/>
      <c r="AJ41" s="50"/>
      <c r="AK41" s="50"/>
      <c r="AL41" s="50"/>
      <c r="AM41" s="50"/>
    </row>
    <row r="42" spans="1:39" x14ac:dyDescent="0.25">
      <c r="A42" s="1"/>
      <c r="B42" s="194" t="s">
        <v>172</v>
      </c>
      <c r="C42" s="195">
        <v>12983</v>
      </c>
      <c r="D42" s="195">
        <v>4123</v>
      </c>
      <c r="E42" s="195">
        <v>10295</v>
      </c>
      <c r="F42" s="195">
        <v>14662</v>
      </c>
      <c r="G42" s="195">
        <v>14790</v>
      </c>
      <c r="H42" s="196">
        <f>IFERROR(G42/F42-1,"-")</f>
        <v>8.730050470604267E-3</v>
      </c>
      <c r="I42" s="197">
        <f>IFERROR(G42/C42-1,"-")</f>
        <v>0.13918200724023722</v>
      </c>
      <c r="J42" s="196">
        <f t="shared" si="12"/>
        <v>9.125573819043388E-2</v>
      </c>
      <c r="K42" s="198">
        <f t="shared" ref="K42:K70" si="15">G42/$G9</f>
        <v>9.7547141189428768E-2</v>
      </c>
      <c r="L42" s="195">
        <v>21111</v>
      </c>
      <c r="M42" s="195">
        <v>6554</v>
      </c>
      <c r="N42" s="195">
        <v>21783</v>
      </c>
      <c r="O42" s="195">
        <v>24070</v>
      </c>
      <c r="P42" s="195">
        <v>23340</v>
      </c>
      <c r="Q42" s="196">
        <f>IFERROR(P42/O42-1,"-")</f>
        <v>-3.0328209389281269E-2</v>
      </c>
      <c r="R42" s="197">
        <f>IFERROR(P42/L42-1,"-")</f>
        <v>0.10558476623561175</v>
      </c>
      <c r="S42" s="196">
        <f t="shared" si="13"/>
        <v>0.11941550866708962</v>
      </c>
      <c r="T42" s="198">
        <f t="shared" ref="T42:T70" si="16">P42/$G9</f>
        <v>0.15393849055857114</v>
      </c>
      <c r="U42" s="195">
        <v>4579</v>
      </c>
      <c r="V42" s="195">
        <v>2176</v>
      </c>
      <c r="W42" s="195">
        <v>10942</v>
      </c>
      <c r="X42" s="195">
        <v>6084</v>
      </c>
      <c r="Y42" s="195">
        <v>4982</v>
      </c>
      <c r="Z42" s="196">
        <f>IFERROR(Y42/X42-1,"-")</f>
        <v>-0.18113083497698879</v>
      </c>
      <c r="AA42" s="197">
        <f>IFERROR(Y42/U42-1,"-")</f>
        <v>8.8010482638130494E-2</v>
      </c>
      <c r="AB42" s="196">
        <f t="shared" si="14"/>
        <v>0.34491830517862088</v>
      </c>
      <c r="AC42" s="198">
        <f t="shared" ref="AC42:AC70" si="17">Y42/$G9</f>
        <v>3.285867866164531E-2</v>
      </c>
      <c r="AD42" s="123"/>
      <c r="AE42" s="123"/>
      <c r="AF42" s="50"/>
      <c r="AG42" s="50"/>
      <c r="AH42" s="50"/>
      <c r="AI42" s="50"/>
      <c r="AJ42" s="50"/>
      <c r="AK42" s="50"/>
      <c r="AL42" s="50"/>
      <c r="AM42" s="50"/>
    </row>
    <row r="43" spans="1:39" x14ac:dyDescent="0.25">
      <c r="A43" s="211"/>
      <c r="B43" s="199" t="s">
        <v>99</v>
      </c>
      <c r="C43" s="200">
        <v>6904</v>
      </c>
      <c r="D43" s="200">
        <v>2662</v>
      </c>
      <c r="E43" s="200">
        <v>3843</v>
      </c>
      <c r="F43" s="200">
        <v>7086</v>
      </c>
      <c r="G43" s="200">
        <v>6533</v>
      </c>
      <c r="H43" s="201">
        <f>IFERROR(G43/F43-1,"-")</f>
        <v>-7.804120801580583E-2</v>
      </c>
      <c r="I43" s="202">
        <f>IFERROR(G43/C43-1,"-")</f>
        <v>-5.3736964078794913E-2</v>
      </c>
      <c r="J43" s="201">
        <f t="shared" si="12"/>
        <v>4.030924527370551E-2</v>
      </c>
      <c r="K43" s="203">
        <f t="shared" si="15"/>
        <v>0.10258624750718402</v>
      </c>
      <c r="L43" s="200">
        <v>6022</v>
      </c>
      <c r="M43" s="200">
        <v>3452</v>
      </c>
      <c r="N43" s="200">
        <v>6380</v>
      </c>
      <c r="O43" s="200">
        <v>7647</v>
      </c>
      <c r="P43" s="200">
        <v>8582</v>
      </c>
      <c r="Q43" s="201">
        <f>IFERROR(P43/O43-1,"-")</f>
        <v>0.12227017130900997</v>
      </c>
      <c r="R43" s="202">
        <f>IFERROR(P43/L43-1,"-")</f>
        <v>0.42510793756227172</v>
      </c>
      <c r="S43" s="201">
        <f t="shared" si="13"/>
        <v>4.3908478808096105E-2</v>
      </c>
      <c r="T43" s="203">
        <f t="shared" si="16"/>
        <v>0.13476123926322567</v>
      </c>
      <c r="U43" s="200">
        <v>3037</v>
      </c>
      <c r="V43" s="200">
        <v>1042</v>
      </c>
      <c r="W43" s="200">
        <v>4773</v>
      </c>
      <c r="X43" s="200">
        <v>2406</v>
      </c>
      <c r="Y43" s="200">
        <v>2150</v>
      </c>
      <c r="Z43" s="201">
        <f>IFERROR(Y43/X43-1,"-")</f>
        <v>-0.10640066500415624</v>
      </c>
      <c r="AA43" s="202">
        <f>IFERROR(Y43/U43-1,"-")</f>
        <v>-0.29206453737240701</v>
      </c>
      <c r="AB43" s="201">
        <f t="shared" si="14"/>
        <v>0.14885073386873443</v>
      </c>
      <c r="AC43" s="203">
        <f t="shared" si="17"/>
        <v>3.3760972316002703E-2</v>
      </c>
      <c r="AD43" s="123"/>
      <c r="AE43" s="123"/>
      <c r="AF43" s="50"/>
      <c r="AG43" s="50"/>
      <c r="AH43" s="50"/>
      <c r="AI43" s="50"/>
      <c r="AJ43" s="50"/>
      <c r="AK43" s="50"/>
      <c r="AL43" s="50"/>
      <c r="AM43" s="50"/>
    </row>
    <row r="44" spans="1:39" x14ac:dyDescent="0.25">
      <c r="A44" s="211"/>
      <c r="B44" s="199" t="s">
        <v>176</v>
      </c>
      <c r="C44" s="200">
        <v>6079</v>
      </c>
      <c r="D44" s="200">
        <v>1461</v>
      </c>
      <c r="E44" s="200">
        <v>6452</v>
      </c>
      <c r="F44" s="200">
        <v>7576</v>
      </c>
      <c r="G44" s="200">
        <v>8257</v>
      </c>
      <c r="H44" s="201">
        <f>IFERROR(G44/F44-1,"-")</f>
        <v>8.9889123548046568E-2</v>
      </c>
      <c r="I44" s="202">
        <f>IFERROR(G44/C44-1,"-")</f>
        <v>0.35828261227175529</v>
      </c>
      <c r="J44" s="201">
        <f t="shared" si="12"/>
        <v>5.094649291672837E-2</v>
      </c>
      <c r="K44" s="203">
        <f t="shared" si="15"/>
        <v>9.3897834788937415E-2</v>
      </c>
      <c r="L44" s="200">
        <v>15089</v>
      </c>
      <c r="M44" s="200">
        <v>3102</v>
      </c>
      <c r="N44" s="200">
        <v>15403</v>
      </c>
      <c r="O44" s="200">
        <v>16423</v>
      </c>
      <c r="P44" s="200">
        <v>14758</v>
      </c>
      <c r="Q44" s="201">
        <f>IFERROR(P44/O44-1,"-")</f>
        <v>-0.10138220787919383</v>
      </c>
      <c r="R44" s="202">
        <f>IFERROR(P44/L44-1,"-")</f>
        <v>-2.1936510040426849E-2</v>
      </c>
      <c r="S44" s="201">
        <f t="shared" si="13"/>
        <v>7.5507029858993518E-2</v>
      </c>
      <c r="T44" s="203">
        <f t="shared" si="16"/>
        <v>0.16782660116448325</v>
      </c>
      <c r="U44" s="200">
        <v>1542</v>
      </c>
      <c r="V44" s="200">
        <v>1134</v>
      </c>
      <c r="W44" s="200">
        <v>6169</v>
      </c>
      <c r="X44" s="200">
        <v>3678</v>
      </c>
      <c r="Y44" s="200">
        <v>2832</v>
      </c>
      <c r="Z44" s="201">
        <f>IFERROR(Y44/X44-1,"-")</f>
        <v>-0.23001631321370308</v>
      </c>
      <c r="AA44" s="202">
        <f>IFERROR(Y44/U44-1,"-")</f>
        <v>0.83657587548638124</v>
      </c>
      <c r="AB44" s="201">
        <f t="shared" si="14"/>
        <v>0.19606757130988645</v>
      </c>
      <c r="AC44" s="203">
        <f t="shared" si="17"/>
        <v>3.2205240174672488E-2</v>
      </c>
      <c r="AD44" s="123"/>
      <c r="AE44" s="123"/>
      <c r="AF44" s="50"/>
      <c r="AG44" s="50"/>
      <c r="AH44" s="50"/>
      <c r="AI44" s="50"/>
      <c r="AJ44" s="50"/>
      <c r="AK44" s="50"/>
      <c r="AL44" s="50"/>
      <c r="AM44" s="50"/>
    </row>
    <row r="45" spans="1:39" x14ac:dyDescent="0.25">
      <c r="A45" s="1"/>
      <c r="B45" s="194" t="s">
        <v>184</v>
      </c>
      <c r="C45" s="195">
        <v>122523</v>
      </c>
      <c r="D45" s="195">
        <v>20138</v>
      </c>
      <c r="E45" s="195">
        <v>125743</v>
      </c>
      <c r="F45" s="195">
        <v>132779</v>
      </c>
      <c r="G45" s="195">
        <v>147282</v>
      </c>
      <c r="H45" s="196">
        <f>IFERROR(G45/F45-1,"-")</f>
        <v>0.1092266096295349</v>
      </c>
      <c r="I45" s="197">
        <f>IFERROR(G45/C45-1,"-")</f>
        <v>0.2020763448495384</v>
      </c>
      <c r="J45" s="196">
        <f t="shared" si="12"/>
        <v>0.90874426180956613</v>
      </c>
      <c r="K45" s="198">
        <f t="shared" si="15"/>
        <v>0.1504640129457773</v>
      </c>
      <c r="L45" s="195">
        <v>156135</v>
      </c>
      <c r="M45" s="195">
        <v>16252</v>
      </c>
      <c r="N45" s="195">
        <v>139137</v>
      </c>
      <c r="O45" s="195">
        <v>161957</v>
      </c>
      <c r="P45" s="195">
        <v>172112</v>
      </c>
      <c r="Q45" s="196">
        <f>IFERROR(P45/O45-1,"-")</f>
        <v>6.2701828263057369E-2</v>
      </c>
      <c r="R45" s="197">
        <f>IFERROR(P45/L45-1,"-")</f>
        <v>0.1023281134915297</v>
      </c>
      <c r="S45" s="196">
        <f t="shared" si="13"/>
        <v>0.88058449133291039</v>
      </c>
      <c r="T45" s="198">
        <f t="shared" si="16"/>
        <v>0.17583046262356311</v>
      </c>
      <c r="U45" s="195">
        <v>14590</v>
      </c>
      <c r="V45" s="195">
        <v>1020</v>
      </c>
      <c r="W45" s="195">
        <v>2239</v>
      </c>
      <c r="X45" s="195">
        <v>7452</v>
      </c>
      <c r="Y45" s="195">
        <v>9462</v>
      </c>
      <c r="Z45" s="196">
        <f>IFERROR(Y45/X45-1,"-")</f>
        <v>0.26972624798711764</v>
      </c>
      <c r="AA45" s="197">
        <f>IFERROR(Y45/U45-1,"-")</f>
        <v>-0.35147361206305694</v>
      </c>
      <c r="AB45" s="196">
        <f t="shared" si="14"/>
        <v>0.65508169482137912</v>
      </c>
      <c r="AC45" s="198">
        <f t="shared" si="17"/>
        <v>9.6664255679101644E-3</v>
      </c>
      <c r="AD45" s="123"/>
      <c r="AE45" s="123"/>
      <c r="AF45" s="50"/>
      <c r="AG45" s="50"/>
      <c r="AH45" s="50"/>
      <c r="AI45" s="50"/>
      <c r="AJ45" s="50"/>
      <c r="AK45" s="50"/>
      <c r="AL45" s="50"/>
      <c r="AM45" s="50"/>
    </row>
    <row r="46" spans="1:39" x14ac:dyDescent="0.25">
      <c r="A46" s="211"/>
      <c r="B46" s="199" t="s">
        <v>188</v>
      </c>
      <c r="C46" s="200">
        <v>26397</v>
      </c>
      <c r="D46" s="200">
        <v>1512</v>
      </c>
      <c r="E46" s="200">
        <v>24304</v>
      </c>
      <c r="F46" s="200">
        <v>38457</v>
      </c>
      <c r="G46" s="200">
        <v>44876</v>
      </c>
      <c r="H46" s="201">
        <f t="shared" ref="H46:H70" si="18">IFERROR(G46/F46-1,"-")</f>
        <v>0.16691369581610638</v>
      </c>
      <c r="I46" s="202">
        <f t="shared" ref="I46:I70" si="19">IFERROR(G46/C46-1,"-")</f>
        <v>0.7000416714020532</v>
      </c>
      <c r="J46" s="201">
        <f t="shared" si="12"/>
        <v>0.27688928377511229</v>
      </c>
      <c r="K46" s="203">
        <f t="shared" si="15"/>
        <v>0.13098236775818639</v>
      </c>
      <c r="L46" s="200">
        <v>75635</v>
      </c>
      <c r="M46" s="200">
        <v>8337</v>
      </c>
      <c r="N46" s="200">
        <v>60390</v>
      </c>
      <c r="O46" s="200">
        <v>81874</v>
      </c>
      <c r="P46" s="200">
        <v>85330</v>
      </c>
      <c r="Q46" s="201">
        <f t="shared" ref="Q46:Q70" si="20">IFERROR(P46/O46-1,"-")</f>
        <v>4.2211202579573559E-2</v>
      </c>
      <c r="R46" s="202">
        <f t="shared" ref="R46:R70" si="21">IFERROR(P46/L46-1,"-")</f>
        <v>0.12818139750115698</v>
      </c>
      <c r="S46" s="201">
        <f t="shared" si="13"/>
        <v>0.43657777868735037</v>
      </c>
      <c r="T46" s="203">
        <f t="shared" si="16"/>
        <v>0.24905796953396125</v>
      </c>
      <c r="U46" s="200">
        <v>1920</v>
      </c>
      <c r="V46" s="200">
        <v>40</v>
      </c>
      <c r="W46" s="200">
        <v>160</v>
      </c>
      <c r="X46" s="200">
        <v>486</v>
      </c>
      <c r="Y46" s="200">
        <v>1351</v>
      </c>
      <c r="Z46" s="201">
        <f t="shared" ref="Z46:Z70" si="22">IFERROR(Y46/X46-1,"-")</f>
        <v>1.7798353909465021</v>
      </c>
      <c r="AA46" s="202">
        <f t="shared" ref="AA46:AA70" si="23">IFERROR(Y46/U46-1,"-")</f>
        <v>-0.2963541666666667</v>
      </c>
      <c r="AB46" s="201">
        <f t="shared" si="14"/>
        <v>9.3533647189144281E-2</v>
      </c>
      <c r="AC46" s="203">
        <f t="shared" si="17"/>
        <v>3.9432475898322E-3</v>
      </c>
      <c r="AD46" s="123"/>
      <c r="AE46" s="123"/>
      <c r="AF46" s="50"/>
      <c r="AG46" s="50"/>
      <c r="AH46" s="50"/>
      <c r="AI46" s="50"/>
      <c r="AJ46" s="50"/>
      <c r="AK46" s="50"/>
      <c r="AL46" s="50"/>
      <c r="AM46" s="50"/>
    </row>
    <row r="47" spans="1:39" x14ac:dyDescent="0.25">
      <c r="A47" s="211"/>
      <c r="B47" s="199" t="s">
        <v>192</v>
      </c>
      <c r="C47" s="200">
        <v>59208</v>
      </c>
      <c r="D47" s="200">
        <v>13932</v>
      </c>
      <c r="E47" s="200">
        <v>60009</v>
      </c>
      <c r="F47" s="200">
        <v>54890</v>
      </c>
      <c r="G47" s="200">
        <v>59291</v>
      </c>
      <c r="H47" s="201">
        <f t="shared" si="18"/>
        <v>8.0178538895973706E-2</v>
      </c>
      <c r="I47" s="202">
        <f t="shared" si="19"/>
        <v>1.4018375895148427E-3</v>
      </c>
      <c r="J47" s="201">
        <f t="shared" si="12"/>
        <v>0.36583123550027147</v>
      </c>
      <c r="K47" s="203">
        <f t="shared" si="15"/>
        <v>0.30822135003768875</v>
      </c>
      <c r="L47" s="200">
        <v>26865</v>
      </c>
      <c r="M47" s="200">
        <v>3443</v>
      </c>
      <c r="N47" s="200">
        <v>26898</v>
      </c>
      <c r="O47" s="200">
        <v>22177</v>
      </c>
      <c r="P47" s="200">
        <v>24081</v>
      </c>
      <c r="Q47" s="201">
        <f t="shared" si="20"/>
        <v>8.5854714343689409E-2</v>
      </c>
      <c r="R47" s="202">
        <f t="shared" si="21"/>
        <v>-0.10362925739810158</v>
      </c>
      <c r="S47" s="201">
        <f t="shared" si="13"/>
        <v>0.12320672083171316</v>
      </c>
      <c r="T47" s="203">
        <f t="shared" si="16"/>
        <v>0.12518389519923062</v>
      </c>
      <c r="U47" s="200">
        <v>6808</v>
      </c>
      <c r="V47" s="200">
        <v>431</v>
      </c>
      <c r="W47" s="200">
        <v>699</v>
      </c>
      <c r="X47" s="200">
        <v>2888</v>
      </c>
      <c r="Y47" s="200">
        <v>4060</v>
      </c>
      <c r="Z47" s="201">
        <f t="shared" si="22"/>
        <v>0.40581717451523547</v>
      </c>
      <c r="AA47" s="202">
        <f t="shared" si="23"/>
        <v>-0.40364277320799058</v>
      </c>
      <c r="AB47" s="201">
        <f t="shared" si="14"/>
        <v>0.28108557186374966</v>
      </c>
      <c r="AC47" s="203">
        <f t="shared" si="17"/>
        <v>2.1105710498271514E-2</v>
      </c>
      <c r="AD47" s="123"/>
      <c r="AE47" s="123"/>
      <c r="AF47" s="50"/>
      <c r="AG47" s="50"/>
      <c r="AH47" s="50"/>
      <c r="AI47" s="50"/>
      <c r="AJ47" s="50"/>
      <c r="AK47" s="50"/>
      <c r="AL47" s="50"/>
      <c r="AM47" s="50"/>
    </row>
    <row r="48" spans="1:39" x14ac:dyDescent="0.25">
      <c r="A48" s="211"/>
      <c r="B48" s="199" t="s">
        <v>196</v>
      </c>
      <c r="C48" s="200">
        <v>5698</v>
      </c>
      <c r="D48" s="200">
        <v>232</v>
      </c>
      <c r="E48" s="200">
        <v>8276</v>
      </c>
      <c r="F48" s="200">
        <v>6638</v>
      </c>
      <c r="G48" s="200">
        <v>5270</v>
      </c>
      <c r="H48" s="201">
        <f t="shared" si="18"/>
        <v>-0.20608617053329314</v>
      </c>
      <c r="I48" s="202">
        <f t="shared" si="19"/>
        <v>-7.5114075114075085E-2</v>
      </c>
      <c r="J48" s="201">
        <f t="shared" si="12"/>
        <v>3.2516412458660347E-2</v>
      </c>
      <c r="K48" s="203">
        <f t="shared" si="15"/>
        <v>0.14356543532744906</v>
      </c>
      <c r="L48" s="200">
        <v>6974</v>
      </c>
      <c r="M48" s="200">
        <v>348</v>
      </c>
      <c r="N48" s="200">
        <v>9567</v>
      </c>
      <c r="O48" s="200">
        <v>8255</v>
      </c>
      <c r="P48" s="200">
        <v>9543</v>
      </c>
      <c r="Q48" s="201">
        <f t="shared" si="20"/>
        <v>0.15602665051483955</v>
      </c>
      <c r="R48" s="202">
        <f t="shared" si="21"/>
        <v>0.3683682248351019</v>
      </c>
      <c r="S48" s="201">
        <f t="shared" si="13"/>
        <v>4.882528702699384E-2</v>
      </c>
      <c r="T48" s="203">
        <f t="shared" si="16"/>
        <v>0.25997057862046419</v>
      </c>
      <c r="U48" s="200">
        <v>278</v>
      </c>
      <c r="V48" s="200">
        <v>43</v>
      </c>
      <c r="W48" s="200">
        <v>159</v>
      </c>
      <c r="X48" s="200">
        <v>313</v>
      </c>
      <c r="Y48" s="200">
        <v>332</v>
      </c>
      <c r="Z48" s="201">
        <f t="shared" si="22"/>
        <v>6.0702875399361034E-2</v>
      </c>
      <c r="AA48" s="202">
        <f t="shared" si="23"/>
        <v>0.19424460431654667</v>
      </c>
      <c r="AB48" s="201">
        <f t="shared" si="14"/>
        <v>2.2985322625311548E-2</v>
      </c>
      <c r="AC48" s="203">
        <f t="shared" si="17"/>
        <v>9.0443500054484035E-3</v>
      </c>
      <c r="AD48" s="123"/>
      <c r="AE48" s="123"/>
      <c r="AF48" s="50"/>
      <c r="AG48" s="50"/>
      <c r="AH48" s="50"/>
      <c r="AI48" s="50"/>
      <c r="AJ48" s="50"/>
      <c r="AK48" s="50"/>
      <c r="AL48" s="50"/>
      <c r="AM48" s="50"/>
    </row>
    <row r="49" spans="1:39" x14ac:dyDescent="0.25">
      <c r="A49" s="211"/>
      <c r="B49" s="199" t="s">
        <v>205</v>
      </c>
      <c r="C49" s="200">
        <v>2739</v>
      </c>
      <c r="D49" s="200">
        <v>281</v>
      </c>
      <c r="E49" s="200">
        <v>4056</v>
      </c>
      <c r="F49" s="200">
        <v>4000</v>
      </c>
      <c r="G49" s="200">
        <v>4459</v>
      </c>
      <c r="H49" s="201">
        <f t="shared" si="18"/>
        <v>0.11474999999999991</v>
      </c>
      <c r="I49" s="202">
        <f t="shared" si="19"/>
        <v>0.62796641109894114</v>
      </c>
      <c r="J49" s="201">
        <f t="shared" si="12"/>
        <v>2.7512463596426281E-2</v>
      </c>
      <c r="K49" s="203">
        <f t="shared" si="15"/>
        <v>0.1105299687670418</v>
      </c>
      <c r="L49" s="200">
        <v>5696</v>
      </c>
      <c r="M49" s="200">
        <v>311</v>
      </c>
      <c r="N49" s="200">
        <v>7270</v>
      </c>
      <c r="O49" s="200">
        <v>6666</v>
      </c>
      <c r="P49" s="200">
        <v>6008</v>
      </c>
      <c r="Q49" s="201">
        <f t="shared" si="20"/>
        <v>-9.8709870987098713E-2</v>
      </c>
      <c r="R49" s="202">
        <f t="shared" si="21"/>
        <v>5.47752808988764E-2</v>
      </c>
      <c r="S49" s="201">
        <f t="shared" si="13"/>
        <v>3.073900497308802E-2</v>
      </c>
      <c r="T49" s="203">
        <f t="shared" si="16"/>
        <v>0.148926676912399</v>
      </c>
      <c r="U49" s="200">
        <v>1164</v>
      </c>
      <c r="V49" s="200">
        <v>42</v>
      </c>
      <c r="W49" s="200">
        <v>63</v>
      </c>
      <c r="X49" s="200">
        <v>514</v>
      </c>
      <c r="Y49" s="200">
        <v>480</v>
      </c>
      <c r="Z49" s="201">
        <f t="shared" si="22"/>
        <v>-6.6147859922178975E-2</v>
      </c>
      <c r="AA49" s="202">
        <f t="shared" si="23"/>
        <v>-0.58762886597938147</v>
      </c>
      <c r="AB49" s="201">
        <f t="shared" si="14"/>
        <v>3.3231791747438386E-2</v>
      </c>
      <c r="AC49" s="203">
        <f t="shared" si="17"/>
        <v>1.1898269793267562E-2</v>
      </c>
      <c r="AD49" s="123"/>
      <c r="AE49" s="123"/>
      <c r="AF49" s="50"/>
      <c r="AG49" s="50"/>
      <c r="AH49" s="50"/>
      <c r="AI49" s="50"/>
      <c r="AJ49" s="50"/>
      <c r="AK49" s="50"/>
      <c r="AL49" s="50"/>
      <c r="AM49" s="50"/>
    </row>
    <row r="50" spans="1:39" x14ac:dyDescent="0.25">
      <c r="A50" s="211"/>
      <c r="B50" s="199" t="s">
        <v>200</v>
      </c>
      <c r="C50" s="200">
        <v>734</v>
      </c>
      <c r="D50" s="200">
        <v>411</v>
      </c>
      <c r="E50" s="200">
        <v>1119</v>
      </c>
      <c r="F50" s="200">
        <v>1141</v>
      </c>
      <c r="G50" s="200">
        <v>1308</v>
      </c>
      <c r="H50" s="201">
        <f t="shared" si="18"/>
        <v>0.14636283961437346</v>
      </c>
      <c r="I50" s="202">
        <f t="shared" si="19"/>
        <v>0.78201634877384185</v>
      </c>
      <c r="J50" s="201">
        <f t="shared" si="12"/>
        <v>8.0704871908781287E-3</v>
      </c>
      <c r="K50" s="203">
        <f t="shared" si="15"/>
        <v>5.4702856425912758E-2</v>
      </c>
      <c r="L50" s="200">
        <v>2776</v>
      </c>
      <c r="M50" s="200">
        <v>1119</v>
      </c>
      <c r="N50" s="200">
        <v>3386</v>
      </c>
      <c r="O50" s="200">
        <v>2842</v>
      </c>
      <c r="P50" s="200">
        <v>3002</v>
      </c>
      <c r="Q50" s="201">
        <f t="shared" si="20"/>
        <v>5.6298381421534094E-2</v>
      </c>
      <c r="R50" s="202">
        <f t="shared" si="21"/>
        <v>8.1412103746397735E-2</v>
      </c>
      <c r="S50" s="201">
        <f t="shared" si="13"/>
        <v>1.5359269795141519E-2</v>
      </c>
      <c r="T50" s="203">
        <f t="shared" si="16"/>
        <v>0.12554891054326461</v>
      </c>
      <c r="U50" s="200">
        <v>302</v>
      </c>
      <c r="V50" s="200">
        <v>175</v>
      </c>
      <c r="W50" s="200">
        <v>92</v>
      </c>
      <c r="X50" s="200">
        <v>183</v>
      </c>
      <c r="Y50" s="200">
        <v>177</v>
      </c>
      <c r="Z50" s="201">
        <f t="shared" si="22"/>
        <v>-3.2786885245901676E-2</v>
      </c>
      <c r="AA50" s="202">
        <f t="shared" si="23"/>
        <v>-0.41390728476821192</v>
      </c>
      <c r="AB50" s="201">
        <f t="shared" si="14"/>
        <v>1.2254223206867903E-2</v>
      </c>
      <c r="AC50" s="203">
        <f t="shared" si="17"/>
        <v>7.4024507548826899E-3</v>
      </c>
      <c r="AD50" s="123"/>
      <c r="AE50" s="123"/>
      <c r="AF50" s="50"/>
      <c r="AG50" s="50"/>
      <c r="AH50" s="50"/>
      <c r="AI50" s="50"/>
      <c r="AJ50" s="50"/>
      <c r="AK50" s="50"/>
      <c r="AL50" s="50"/>
      <c r="AM50" s="50"/>
    </row>
    <row r="51" spans="1:39" x14ac:dyDescent="0.25">
      <c r="A51" s="211"/>
      <c r="B51" s="199" t="s">
        <v>209</v>
      </c>
      <c r="C51" s="200">
        <v>3988</v>
      </c>
      <c r="D51" s="200">
        <v>361</v>
      </c>
      <c r="E51" s="200">
        <v>6114</v>
      </c>
      <c r="F51" s="200">
        <v>4786</v>
      </c>
      <c r="G51" s="200">
        <v>5689</v>
      </c>
      <c r="H51" s="201">
        <f t="shared" si="18"/>
        <v>0.18867530296698698</v>
      </c>
      <c r="I51" s="202">
        <f t="shared" si="19"/>
        <v>0.42652958876629898</v>
      </c>
      <c r="J51" s="201">
        <f t="shared" si="12"/>
        <v>3.5101683202527274E-2</v>
      </c>
      <c r="K51" s="203">
        <f t="shared" si="15"/>
        <v>0.17780903266135334</v>
      </c>
      <c r="L51" s="200">
        <v>4010</v>
      </c>
      <c r="M51" s="200">
        <v>244</v>
      </c>
      <c r="N51" s="200">
        <v>4444</v>
      </c>
      <c r="O51" s="200">
        <v>3920</v>
      </c>
      <c r="P51" s="200">
        <v>3903</v>
      </c>
      <c r="Q51" s="201">
        <f t="shared" si="20"/>
        <v>-4.3367346938775198E-3</v>
      </c>
      <c r="R51" s="202">
        <f t="shared" si="21"/>
        <v>-2.6683291770573603E-2</v>
      </c>
      <c r="S51" s="201">
        <f t="shared" si="13"/>
        <v>1.9969097271964473E-2</v>
      </c>
      <c r="T51" s="203">
        <f t="shared" si="16"/>
        <v>0.12198781059540553</v>
      </c>
      <c r="U51" s="200">
        <v>189</v>
      </c>
      <c r="V51" s="200">
        <v>53</v>
      </c>
      <c r="W51" s="200">
        <v>111</v>
      </c>
      <c r="X51" s="200">
        <v>152</v>
      </c>
      <c r="Y51" s="200">
        <v>211</v>
      </c>
      <c r="Z51" s="201">
        <f t="shared" si="22"/>
        <v>0.38815789473684204</v>
      </c>
      <c r="AA51" s="202">
        <f t="shared" si="23"/>
        <v>0.11640211640211651</v>
      </c>
      <c r="AB51" s="201">
        <f t="shared" si="14"/>
        <v>1.4608141788978122E-2</v>
      </c>
      <c r="AC51" s="203">
        <f t="shared" si="17"/>
        <v>6.5947804344428816E-3</v>
      </c>
      <c r="AD51" s="123"/>
      <c r="AE51" s="123"/>
      <c r="AF51" s="50"/>
      <c r="AG51" s="50"/>
      <c r="AH51" s="50"/>
      <c r="AI51" s="50"/>
      <c r="AJ51" s="50"/>
      <c r="AK51" s="50"/>
      <c r="AL51" s="50"/>
      <c r="AM51" s="50"/>
    </row>
    <row r="52" spans="1:39" x14ac:dyDescent="0.25">
      <c r="A52" s="211"/>
      <c r="B52" s="199" t="s">
        <v>213</v>
      </c>
      <c r="C52" s="200">
        <v>1459</v>
      </c>
      <c r="D52" s="200">
        <v>150</v>
      </c>
      <c r="E52" s="200">
        <v>1546</v>
      </c>
      <c r="F52" s="200">
        <v>2755</v>
      </c>
      <c r="G52" s="200">
        <v>3149</v>
      </c>
      <c r="H52" s="201">
        <f t="shared" si="18"/>
        <v>0.14301270417422862</v>
      </c>
      <c r="I52" s="202">
        <f t="shared" si="19"/>
        <v>1.1583276216586702</v>
      </c>
      <c r="J52" s="201">
        <f t="shared" si="12"/>
        <v>1.9429636211066685E-2</v>
      </c>
      <c r="K52" s="203">
        <f t="shared" si="15"/>
        <v>6.8812551898955465E-2</v>
      </c>
      <c r="L52" s="200">
        <v>12567</v>
      </c>
      <c r="M52" s="200">
        <v>1044</v>
      </c>
      <c r="N52" s="200">
        <v>10619</v>
      </c>
      <c r="O52" s="200">
        <v>16231</v>
      </c>
      <c r="P52" s="200">
        <v>20813</v>
      </c>
      <c r="Q52" s="201">
        <f t="shared" si="20"/>
        <v>0.2822993038013677</v>
      </c>
      <c r="R52" s="202">
        <f t="shared" si="21"/>
        <v>0.65616296649956229</v>
      </c>
      <c r="S52" s="201">
        <f t="shared" si="13"/>
        <v>0.10648650308004011</v>
      </c>
      <c r="T52" s="203">
        <f t="shared" si="16"/>
        <v>0.45480966740964118</v>
      </c>
      <c r="U52" s="200">
        <v>19</v>
      </c>
      <c r="V52" s="200">
        <v>5</v>
      </c>
      <c r="W52" s="200">
        <v>11</v>
      </c>
      <c r="X52" s="200">
        <v>14</v>
      </c>
      <c r="Y52" s="200">
        <v>38</v>
      </c>
      <c r="Z52" s="201">
        <f t="shared" si="22"/>
        <v>1.7142857142857144</v>
      </c>
      <c r="AA52" s="202">
        <f t="shared" si="23"/>
        <v>1</v>
      </c>
      <c r="AB52" s="201">
        <f t="shared" si="14"/>
        <v>2.6308501800055388E-3</v>
      </c>
      <c r="AC52" s="203">
        <f t="shared" si="17"/>
        <v>8.3038328744373057E-4</v>
      </c>
      <c r="AD52" s="123"/>
      <c r="AE52" s="123"/>
      <c r="AF52" s="50"/>
      <c r="AG52" s="50"/>
      <c r="AH52" s="50"/>
      <c r="AI52" s="50"/>
      <c r="AJ52" s="50"/>
      <c r="AK52" s="50"/>
      <c r="AL52" s="50"/>
      <c r="AM52" s="50"/>
    </row>
    <row r="53" spans="1:39" x14ac:dyDescent="0.25">
      <c r="A53" s="211"/>
      <c r="B53" s="199" t="s">
        <v>235</v>
      </c>
      <c r="C53" s="200">
        <v>2951</v>
      </c>
      <c r="D53" s="200">
        <v>735</v>
      </c>
      <c r="E53" s="200">
        <v>4910</v>
      </c>
      <c r="F53" s="200">
        <v>4383</v>
      </c>
      <c r="G53" s="200">
        <v>5908</v>
      </c>
      <c r="H53" s="201">
        <f t="shared" si="18"/>
        <v>0.34793520419803792</v>
      </c>
      <c r="I53" s="202">
        <f t="shared" si="19"/>
        <v>1.002033209081667</v>
      </c>
      <c r="J53" s="201">
        <f t="shared" si="12"/>
        <v>3.6452934498247692E-2</v>
      </c>
      <c r="K53" s="203">
        <f t="shared" si="15"/>
        <v>0.25803633822501748</v>
      </c>
      <c r="L53" s="200">
        <v>2575</v>
      </c>
      <c r="M53" s="200">
        <v>122</v>
      </c>
      <c r="N53" s="200">
        <v>1926</v>
      </c>
      <c r="O53" s="200">
        <v>2025</v>
      </c>
      <c r="P53" s="200">
        <v>2979</v>
      </c>
      <c r="Q53" s="201">
        <f t="shared" si="20"/>
        <v>0.47111111111111104</v>
      </c>
      <c r="R53" s="202">
        <f t="shared" si="21"/>
        <v>0.15689320388349515</v>
      </c>
      <c r="S53" s="201">
        <f t="shared" si="13"/>
        <v>1.5241593844012852E-2</v>
      </c>
      <c r="T53" s="203">
        <f t="shared" si="16"/>
        <v>0.13011006289308177</v>
      </c>
      <c r="U53" s="200">
        <v>87</v>
      </c>
      <c r="V53" s="200">
        <v>15</v>
      </c>
      <c r="W53" s="200">
        <v>76</v>
      </c>
      <c r="X53" s="200">
        <v>54</v>
      </c>
      <c r="Y53" s="200">
        <v>73</v>
      </c>
      <c r="Z53" s="201">
        <f t="shared" si="22"/>
        <v>0.35185185185185186</v>
      </c>
      <c r="AA53" s="202">
        <f t="shared" si="23"/>
        <v>-0.16091954022988508</v>
      </c>
      <c r="AB53" s="201">
        <f t="shared" si="14"/>
        <v>5.0540016615895876E-3</v>
      </c>
      <c r="AC53" s="203">
        <f t="shared" si="17"/>
        <v>3.1883298392732357E-3</v>
      </c>
      <c r="AD53" s="123"/>
      <c r="AE53" s="123"/>
      <c r="AF53" s="50"/>
      <c r="AG53" s="50"/>
      <c r="AH53" s="50"/>
      <c r="AI53" s="50"/>
      <c r="AJ53" s="50"/>
      <c r="AK53" s="50"/>
      <c r="AL53" s="50"/>
      <c r="AM53" s="50"/>
    </row>
    <row r="54" spans="1:39" x14ac:dyDescent="0.25">
      <c r="A54" s="211"/>
      <c r="B54" s="199" t="s">
        <v>225</v>
      </c>
      <c r="C54" s="200">
        <v>2163</v>
      </c>
      <c r="D54" s="200">
        <v>13</v>
      </c>
      <c r="E54" s="200">
        <v>3603</v>
      </c>
      <c r="F54" s="200">
        <v>2306</v>
      </c>
      <c r="G54" s="200">
        <v>2394</v>
      </c>
      <c r="H54" s="201">
        <f t="shared" si="18"/>
        <v>3.8161318300086622E-2</v>
      </c>
      <c r="I54" s="202">
        <f t="shared" si="19"/>
        <v>0.10679611650485432</v>
      </c>
      <c r="J54" s="201">
        <f t="shared" si="12"/>
        <v>1.4771212794313638E-2</v>
      </c>
      <c r="K54" s="203">
        <f t="shared" si="15"/>
        <v>8.120484379770021E-2</v>
      </c>
      <c r="L54" s="200">
        <v>4077</v>
      </c>
      <c r="M54" s="200">
        <v>5</v>
      </c>
      <c r="N54" s="200">
        <v>3718</v>
      </c>
      <c r="O54" s="200">
        <v>3425</v>
      </c>
      <c r="P54" s="200">
        <v>2706</v>
      </c>
      <c r="Q54" s="201">
        <f t="shared" si="20"/>
        <v>-0.20992700729927005</v>
      </c>
      <c r="R54" s="202">
        <f t="shared" si="21"/>
        <v>-0.33627667402501837</v>
      </c>
      <c r="S54" s="201">
        <f t="shared" si="13"/>
        <v>1.3844831467572601E-2</v>
      </c>
      <c r="T54" s="203">
        <f t="shared" si="16"/>
        <v>9.1787931209931825E-2</v>
      </c>
      <c r="U54" s="200">
        <v>944</v>
      </c>
      <c r="V54" s="200">
        <v>19</v>
      </c>
      <c r="W54" s="200">
        <v>15</v>
      </c>
      <c r="X54" s="200">
        <v>1268</v>
      </c>
      <c r="Y54" s="200">
        <v>1373</v>
      </c>
      <c r="Z54" s="201">
        <f t="shared" si="22"/>
        <v>8.280757097791791E-2</v>
      </c>
      <c r="AA54" s="202">
        <f t="shared" si="23"/>
        <v>0.45444915254237284</v>
      </c>
      <c r="AB54" s="201">
        <f t="shared" si="14"/>
        <v>9.5056770977568539E-2</v>
      </c>
      <c r="AC54" s="203">
        <f t="shared" si="17"/>
        <v>4.6572368644211527E-2</v>
      </c>
      <c r="AD54" s="123"/>
      <c r="AE54" s="123"/>
      <c r="AF54" s="50"/>
      <c r="AG54" s="50"/>
      <c r="AH54" s="50"/>
      <c r="AI54" s="50"/>
      <c r="AJ54" s="50"/>
      <c r="AK54" s="50"/>
      <c r="AL54" s="50"/>
      <c r="AM54" s="50"/>
    </row>
    <row r="55" spans="1:39" x14ac:dyDescent="0.25">
      <c r="A55" s="211"/>
      <c r="B55" s="199" t="s">
        <v>237</v>
      </c>
      <c r="C55" s="200">
        <v>1</v>
      </c>
      <c r="D55" s="200">
        <v>0</v>
      </c>
      <c r="E55" s="200">
        <v>4</v>
      </c>
      <c r="F55" s="200">
        <v>15</v>
      </c>
      <c r="G55" s="200">
        <v>6</v>
      </c>
      <c r="H55" s="201">
        <f t="shared" si="18"/>
        <v>-0.6</v>
      </c>
      <c r="I55" s="202">
        <f t="shared" si="19"/>
        <v>5</v>
      </c>
      <c r="J55" s="201">
        <f t="shared" si="12"/>
        <v>3.7020583444395086E-5</v>
      </c>
      <c r="K55" s="203">
        <f t="shared" si="15"/>
        <v>1.377094330961671E-3</v>
      </c>
      <c r="L55" s="200">
        <v>7</v>
      </c>
      <c r="M55" s="200">
        <v>2</v>
      </c>
      <c r="N55" s="200">
        <v>5</v>
      </c>
      <c r="O55" s="200">
        <v>19</v>
      </c>
      <c r="P55" s="200">
        <v>16</v>
      </c>
      <c r="Q55" s="201">
        <f t="shared" si="20"/>
        <v>-0.15789473684210531</v>
      </c>
      <c r="R55" s="202">
        <f t="shared" si="21"/>
        <v>1.2857142857142856</v>
      </c>
      <c r="S55" s="201">
        <f t="shared" si="13"/>
        <v>8.186153121994147E-5</v>
      </c>
      <c r="T55" s="203">
        <f t="shared" si="16"/>
        <v>3.6722515492311225E-3</v>
      </c>
      <c r="U55" s="200">
        <v>0</v>
      </c>
      <c r="V55" s="200">
        <v>1</v>
      </c>
      <c r="W55" s="200">
        <v>1</v>
      </c>
      <c r="X55" s="200">
        <v>2</v>
      </c>
      <c r="Y55" s="200">
        <v>15</v>
      </c>
      <c r="Z55" s="201">
        <f t="shared" si="22"/>
        <v>6.5</v>
      </c>
      <c r="AA55" s="202" t="str">
        <f t="shared" si="23"/>
        <v>-</v>
      </c>
      <c r="AB55" s="201">
        <f t="shared" si="14"/>
        <v>1.0384934921074495E-3</v>
      </c>
      <c r="AC55" s="203">
        <f t="shared" si="17"/>
        <v>3.442735827404177E-3</v>
      </c>
      <c r="AD55" s="123"/>
      <c r="AE55" s="123"/>
      <c r="AF55" s="50"/>
      <c r="AG55" s="50"/>
      <c r="AH55" s="50"/>
      <c r="AI55" s="50"/>
      <c r="AJ55" s="50"/>
      <c r="AK55" s="50"/>
      <c r="AL55" s="50"/>
      <c r="AM55" s="50"/>
    </row>
    <row r="56" spans="1:39" x14ac:dyDescent="0.25">
      <c r="A56" s="211"/>
      <c r="B56" s="199" t="s">
        <v>217</v>
      </c>
      <c r="C56" s="200">
        <v>1991</v>
      </c>
      <c r="D56" s="200">
        <v>218</v>
      </c>
      <c r="E56" s="200">
        <v>1887</v>
      </c>
      <c r="F56" s="200">
        <v>1800</v>
      </c>
      <c r="G56" s="200">
        <v>2084</v>
      </c>
      <c r="H56" s="201">
        <f t="shared" si="18"/>
        <v>0.15777777777777779</v>
      </c>
      <c r="I56" s="202">
        <f t="shared" si="19"/>
        <v>4.6710195881466632E-2</v>
      </c>
      <c r="J56" s="201">
        <f t="shared" si="12"/>
        <v>1.2858482649686559E-2</v>
      </c>
      <c r="K56" s="203">
        <f t="shared" si="15"/>
        <v>0.1317653009610521</v>
      </c>
      <c r="L56" s="200">
        <v>2279</v>
      </c>
      <c r="M56" s="200">
        <v>182</v>
      </c>
      <c r="N56" s="200">
        <v>1883</v>
      </c>
      <c r="O56" s="200">
        <v>1809</v>
      </c>
      <c r="P56" s="200">
        <v>2097</v>
      </c>
      <c r="Q56" s="201">
        <f t="shared" si="20"/>
        <v>0.15920398009950243</v>
      </c>
      <c r="R56" s="202">
        <f t="shared" si="21"/>
        <v>-7.9859587538394061E-2</v>
      </c>
      <c r="S56" s="201">
        <f t="shared" si="13"/>
        <v>1.0728976935513579E-2</v>
      </c>
      <c r="T56" s="203">
        <f t="shared" si="16"/>
        <v>0.13258725341426403</v>
      </c>
      <c r="U56" s="200">
        <v>492</v>
      </c>
      <c r="V56" s="200">
        <v>51</v>
      </c>
      <c r="W56" s="200">
        <v>95</v>
      </c>
      <c r="X56" s="200">
        <v>232</v>
      </c>
      <c r="Y56" s="200">
        <v>245</v>
      </c>
      <c r="Z56" s="201">
        <f t="shared" si="22"/>
        <v>5.6034482758620774E-2</v>
      </c>
      <c r="AA56" s="202">
        <f t="shared" si="23"/>
        <v>-0.50203252032520318</v>
      </c>
      <c r="AB56" s="201">
        <f t="shared" si="14"/>
        <v>1.6962060371088342E-2</v>
      </c>
      <c r="AC56" s="203">
        <f t="shared" si="17"/>
        <v>1.5490642387455742E-2</v>
      </c>
      <c r="AD56" s="123"/>
      <c r="AE56" s="123"/>
      <c r="AF56" s="50"/>
      <c r="AG56" s="50"/>
      <c r="AH56" s="50"/>
      <c r="AI56" s="50"/>
      <c r="AJ56" s="50"/>
      <c r="AK56" s="50"/>
      <c r="AL56" s="50"/>
      <c r="AM56" s="50"/>
    </row>
    <row r="57" spans="1:39" x14ac:dyDescent="0.25">
      <c r="A57" s="211"/>
      <c r="B57" s="199" t="s">
        <v>231</v>
      </c>
      <c r="C57" s="200">
        <v>5054</v>
      </c>
      <c r="D57" s="200">
        <v>812</v>
      </c>
      <c r="E57" s="200">
        <v>2366</v>
      </c>
      <c r="F57" s="200">
        <v>3052</v>
      </c>
      <c r="G57" s="200">
        <v>2468</v>
      </c>
      <c r="H57" s="201">
        <f t="shared" si="18"/>
        <v>-0.19134993446920057</v>
      </c>
      <c r="I57" s="202">
        <f t="shared" si="19"/>
        <v>-0.51167392164622083</v>
      </c>
      <c r="J57" s="201">
        <f t="shared" si="12"/>
        <v>1.5227799990127844E-2</v>
      </c>
      <c r="K57" s="203">
        <f t="shared" si="15"/>
        <v>4.948073298849192E-2</v>
      </c>
      <c r="L57" s="200">
        <v>3518</v>
      </c>
      <c r="M57" s="200">
        <v>23</v>
      </c>
      <c r="N57" s="200">
        <v>1300</v>
      </c>
      <c r="O57" s="200">
        <v>2933</v>
      </c>
      <c r="P57" s="200">
        <v>2169</v>
      </c>
      <c r="Q57" s="201">
        <f t="shared" si="20"/>
        <v>-0.26048414592567337</v>
      </c>
      <c r="R57" s="202">
        <f t="shared" si="21"/>
        <v>-0.38345650938032971</v>
      </c>
      <c r="S57" s="201">
        <f t="shared" si="13"/>
        <v>1.1097353826003315E-2</v>
      </c>
      <c r="T57" s="203">
        <f t="shared" si="16"/>
        <v>4.3486106098881268E-2</v>
      </c>
      <c r="U57" s="200">
        <v>670</v>
      </c>
      <c r="V57" s="200">
        <v>1</v>
      </c>
      <c r="W57" s="200">
        <v>30</v>
      </c>
      <c r="X57" s="200">
        <v>162</v>
      </c>
      <c r="Y57" s="200">
        <v>95</v>
      </c>
      <c r="Z57" s="201">
        <f t="shared" si="22"/>
        <v>-0.4135802469135802</v>
      </c>
      <c r="AA57" s="202">
        <f t="shared" si="23"/>
        <v>-0.85820895522388063</v>
      </c>
      <c r="AB57" s="201">
        <f t="shared" si="14"/>
        <v>6.577125450013847E-3</v>
      </c>
      <c r="AC57" s="203">
        <f t="shared" si="17"/>
        <v>1.9046473395084005E-3</v>
      </c>
      <c r="AD57" s="123"/>
      <c r="AE57" s="123"/>
      <c r="AF57" s="50"/>
      <c r="AG57" s="50"/>
      <c r="AH57" s="50"/>
      <c r="AI57" s="50"/>
      <c r="AJ57" s="50"/>
      <c r="AK57" s="50"/>
      <c r="AL57" s="50"/>
      <c r="AM57" s="50"/>
    </row>
    <row r="58" spans="1:39" x14ac:dyDescent="0.25">
      <c r="A58" s="211"/>
      <c r="B58" s="199" t="s">
        <v>394</v>
      </c>
      <c r="C58" s="200">
        <v>205</v>
      </c>
      <c r="D58" s="200">
        <v>35</v>
      </c>
      <c r="E58" s="200">
        <v>279</v>
      </c>
      <c r="F58" s="200">
        <v>171</v>
      </c>
      <c r="G58" s="200">
        <v>166</v>
      </c>
      <c r="H58" s="201">
        <f t="shared" si="18"/>
        <v>-2.9239766081871399E-2</v>
      </c>
      <c r="I58" s="202">
        <f t="shared" si="19"/>
        <v>-0.19024390243902434</v>
      </c>
      <c r="J58" s="201">
        <f t="shared" si="12"/>
        <v>1.0242361419615974E-3</v>
      </c>
      <c r="K58" s="203">
        <f t="shared" si="15"/>
        <v>3.02367941712204E-2</v>
      </c>
      <c r="L58" s="200">
        <v>480</v>
      </c>
      <c r="M58" s="200">
        <v>77</v>
      </c>
      <c r="N58" s="200">
        <v>329</v>
      </c>
      <c r="O58" s="200">
        <v>288</v>
      </c>
      <c r="P58" s="200">
        <v>362</v>
      </c>
      <c r="Q58" s="201">
        <f t="shared" si="20"/>
        <v>0.25694444444444442</v>
      </c>
      <c r="R58" s="202">
        <f t="shared" si="21"/>
        <v>-0.24583333333333335</v>
      </c>
      <c r="S58" s="201">
        <f t="shared" si="13"/>
        <v>1.8521171438511757E-3</v>
      </c>
      <c r="T58" s="203">
        <f t="shared" si="16"/>
        <v>6.5938069216757739E-2</v>
      </c>
      <c r="U58" s="200">
        <v>58</v>
      </c>
      <c r="V58" s="200">
        <v>3</v>
      </c>
      <c r="W58" s="200">
        <v>29</v>
      </c>
      <c r="X58" s="200">
        <v>61</v>
      </c>
      <c r="Y58" s="200">
        <v>32</v>
      </c>
      <c r="Z58" s="201">
        <f t="shared" si="22"/>
        <v>-0.47540983606557374</v>
      </c>
      <c r="AA58" s="202">
        <f t="shared" si="23"/>
        <v>-0.44827586206896552</v>
      </c>
      <c r="AB58" s="201">
        <f t="shared" si="14"/>
        <v>2.2154527831625588E-3</v>
      </c>
      <c r="AC58" s="203">
        <f t="shared" si="17"/>
        <v>5.8287795992714025E-3</v>
      </c>
      <c r="AD58" s="123"/>
      <c r="AE58" s="123"/>
      <c r="AF58" s="50"/>
      <c r="AG58" s="50"/>
      <c r="AH58" s="50"/>
      <c r="AI58" s="50"/>
      <c r="AJ58" s="50"/>
      <c r="AK58" s="50"/>
      <c r="AL58" s="50"/>
      <c r="AM58" s="50"/>
    </row>
    <row r="59" spans="1:39" x14ac:dyDescent="0.25">
      <c r="A59" s="211"/>
      <c r="B59" s="199" t="s">
        <v>227</v>
      </c>
      <c r="C59" s="200">
        <v>1543</v>
      </c>
      <c r="D59" s="200">
        <v>3</v>
      </c>
      <c r="E59" s="200">
        <v>565</v>
      </c>
      <c r="F59" s="200">
        <v>685</v>
      </c>
      <c r="G59" s="200">
        <v>527</v>
      </c>
      <c r="H59" s="201">
        <f t="shared" si="18"/>
        <v>-0.23065693430656931</v>
      </c>
      <c r="I59" s="202">
        <f t="shared" si="19"/>
        <v>-0.65845755022683083</v>
      </c>
      <c r="J59" s="201">
        <f t="shared" si="12"/>
        <v>3.251641245866035E-3</v>
      </c>
      <c r="K59" s="203">
        <f t="shared" si="15"/>
        <v>1.8903117041500772E-2</v>
      </c>
      <c r="L59" s="200">
        <v>1349</v>
      </c>
      <c r="M59" s="200">
        <v>15</v>
      </c>
      <c r="N59" s="200">
        <v>1203</v>
      </c>
      <c r="O59" s="200">
        <v>1418</v>
      </c>
      <c r="P59" s="200">
        <v>1399</v>
      </c>
      <c r="Q59" s="201">
        <f t="shared" si="20"/>
        <v>-1.3399153737658653E-2</v>
      </c>
      <c r="R59" s="202">
        <f t="shared" si="21"/>
        <v>3.706449221645669E-2</v>
      </c>
      <c r="S59" s="201">
        <f t="shared" si="13"/>
        <v>7.1577676360436325E-3</v>
      </c>
      <c r="T59" s="203">
        <f t="shared" si="16"/>
        <v>5.0181139926109258E-2</v>
      </c>
      <c r="U59" s="200">
        <v>235</v>
      </c>
      <c r="V59" s="200">
        <v>7</v>
      </c>
      <c r="W59" s="200">
        <v>14</v>
      </c>
      <c r="X59" s="200">
        <v>26</v>
      </c>
      <c r="Y59" s="200">
        <v>27</v>
      </c>
      <c r="Z59" s="201">
        <f t="shared" si="22"/>
        <v>3.8461538461538547E-2</v>
      </c>
      <c r="AA59" s="202">
        <f t="shared" si="23"/>
        <v>-0.88510638297872335</v>
      </c>
      <c r="AB59" s="201">
        <f t="shared" si="14"/>
        <v>1.8692882857934091E-3</v>
      </c>
      <c r="AC59" s="203">
        <f t="shared" si="17"/>
        <v>9.6847089206929943E-4</v>
      </c>
      <c r="AD59" s="123"/>
      <c r="AE59" s="123"/>
      <c r="AF59" s="50"/>
      <c r="AG59" s="50"/>
      <c r="AH59" s="50"/>
      <c r="AI59" s="50"/>
      <c r="AJ59" s="50"/>
      <c r="AK59" s="50"/>
      <c r="AL59" s="50"/>
      <c r="AM59" s="50"/>
    </row>
    <row r="60" spans="1:39" x14ac:dyDescent="0.25">
      <c r="A60" s="211"/>
      <c r="B60" s="199" t="s">
        <v>250</v>
      </c>
      <c r="C60" s="200">
        <v>72</v>
      </c>
      <c r="D60" s="200">
        <v>21</v>
      </c>
      <c r="E60" s="200">
        <v>168</v>
      </c>
      <c r="F60" s="200">
        <v>344</v>
      </c>
      <c r="G60" s="200">
        <v>307</v>
      </c>
      <c r="H60" s="201">
        <f t="shared" si="18"/>
        <v>-0.10755813953488369</v>
      </c>
      <c r="I60" s="202">
        <f t="shared" si="19"/>
        <v>3.2638888888888893</v>
      </c>
      <c r="J60" s="201">
        <f t="shared" si="12"/>
        <v>1.8942198529048819E-3</v>
      </c>
      <c r="K60" s="203">
        <f t="shared" si="15"/>
        <v>8.1216931216931215E-2</v>
      </c>
      <c r="L60" s="200">
        <v>239</v>
      </c>
      <c r="M60" s="200">
        <v>53</v>
      </c>
      <c r="N60" s="200">
        <v>227</v>
      </c>
      <c r="O60" s="200">
        <v>348</v>
      </c>
      <c r="P60" s="200">
        <v>325</v>
      </c>
      <c r="Q60" s="201">
        <f t="shared" si="20"/>
        <v>-6.6091954022988508E-2</v>
      </c>
      <c r="R60" s="202">
        <f t="shared" si="21"/>
        <v>0.35983263598326354</v>
      </c>
      <c r="S60" s="201">
        <f t="shared" si="13"/>
        <v>1.6628123529050611E-3</v>
      </c>
      <c r="T60" s="203">
        <f t="shared" si="16"/>
        <v>8.5978835978835974E-2</v>
      </c>
      <c r="U60" s="200">
        <v>16</v>
      </c>
      <c r="V60" s="200">
        <v>13</v>
      </c>
      <c r="W60" s="200">
        <v>12</v>
      </c>
      <c r="X60" s="200">
        <v>19</v>
      </c>
      <c r="Y60" s="200">
        <v>12</v>
      </c>
      <c r="Z60" s="201">
        <f t="shared" si="22"/>
        <v>-0.36842105263157898</v>
      </c>
      <c r="AA60" s="202">
        <f t="shared" si="23"/>
        <v>-0.25</v>
      </c>
      <c r="AB60" s="201">
        <f t="shared" si="14"/>
        <v>8.3079479368595955E-4</v>
      </c>
      <c r="AC60" s="203">
        <f t="shared" si="17"/>
        <v>3.1746031746031746E-3</v>
      </c>
      <c r="AD60" s="123"/>
      <c r="AE60" s="123"/>
      <c r="AF60" s="50"/>
      <c r="AG60" s="50"/>
      <c r="AH60" s="50"/>
      <c r="AI60" s="50"/>
      <c r="AJ60" s="50"/>
      <c r="AK60" s="50"/>
      <c r="AL60" s="50"/>
      <c r="AM60" s="50"/>
    </row>
    <row r="61" spans="1:39" x14ac:dyDescent="0.25">
      <c r="A61" s="211"/>
      <c r="B61" s="199" t="s">
        <v>241</v>
      </c>
      <c r="C61" s="200">
        <v>79</v>
      </c>
      <c r="D61" s="200">
        <v>29</v>
      </c>
      <c r="E61" s="200">
        <v>149</v>
      </c>
      <c r="F61" s="200">
        <v>238</v>
      </c>
      <c r="G61" s="200">
        <v>234</v>
      </c>
      <c r="H61" s="201">
        <f t="shared" si="18"/>
        <v>-1.6806722689075682E-2</v>
      </c>
      <c r="I61" s="202">
        <f t="shared" si="19"/>
        <v>1.962025316455696</v>
      </c>
      <c r="J61" s="201">
        <f t="shared" si="12"/>
        <v>1.4438027543314082E-3</v>
      </c>
      <c r="K61" s="203">
        <f t="shared" si="15"/>
        <v>6.9210292812777283E-2</v>
      </c>
      <c r="L61" s="200">
        <v>184</v>
      </c>
      <c r="M61" s="200">
        <v>27</v>
      </c>
      <c r="N61" s="200">
        <v>154</v>
      </c>
      <c r="O61" s="200">
        <v>200</v>
      </c>
      <c r="P61" s="200">
        <v>250</v>
      </c>
      <c r="Q61" s="201">
        <f t="shared" si="20"/>
        <v>0.25</v>
      </c>
      <c r="R61" s="202">
        <f t="shared" si="21"/>
        <v>0.35869565217391308</v>
      </c>
      <c r="S61" s="201">
        <f t="shared" si="13"/>
        <v>1.2790864253115855E-3</v>
      </c>
      <c r="T61" s="203">
        <f t="shared" si="16"/>
        <v>7.3942620526471464E-2</v>
      </c>
      <c r="U61" s="200">
        <v>47</v>
      </c>
      <c r="V61" s="200">
        <v>1</v>
      </c>
      <c r="W61" s="200">
        <v>14</v>
      </c>
      <c r="X61" s="200">
        <v>20</v>
      </c>
      <c r="Y61" s="200">
        <v>21</v>
      </c>
      <c r="Z61" s="201">
        <f t="shared" si="22"/>
        <v>5.0000000000000044E-2</v>
      </c>
      <c r="AA61" s="202">
        <f t="shared" si="23"/>
        <v>-0.55319148936170215</v>
      </c>
      <c r="AB61" s="201">
        <f t="shared" si="14"/>
        <v>1.4538908889504293E-3</v>
      </c>
      <c r="AC61" s="203">
        <f t="shared" si="17"/>
        <v>6.2111801242236021E-3</v>
      </c>
      <c r="AD61" s="123"/>
      <c r="AE61" s="123"/>
      <c r="AF61" s="50"/>
      <c r="AG61" s="50"/>
      <c r="AH61" s="50"/>
      <c r="AI61" s="50"/>
      <c r="AJ61" s="50"/>
      <c r="AK61" s="50"/>
      <c r="AL61" s="50"/>
      <c r="AM61" s="50"/>
    </row>
    <row r="62" spans="1:39" x14ac:dyDescent="0.25">
      <c r="A62" s="211"/>
      <c r="B62" s="199" t="s">
        <v>229</v>
      </c>
      <c r="C62" s="200">
        <v>346</v>
      </c>
      <c r="D62" s="200">
        <v>0</v>
      </c>
      <c r="E62" s="200">
        <v>81</v>
      </c>
      <c r="F62" s="200">
        <v>375</v>
      </c>
      <c r="G62" s="200">
        <v>290</v>
      </c>
      <c r="H62" s="201">
        <f t="shared" si="18"/>
        <v>-0.22666666666666668</v>
      </c>
      <c r="I62" s="202">
        <f t="shared" si="19"/>
        <v>-0.16184971098265899</v>
      </c>
      <c r="J62" s="201">
        <f t="shared" si="12"/>
        <v>1.7893281998124289E-3</v>
      </c>
      <c r="K62" s="203">
        <f t="shared" si="15"/>
        <v>7.5866579463701768E-3</v>
      </c>
      <c r="L62" s="200">
        <v>2595</v>
      </c>
      <c r="M62" s="200">
        <v>3</v>
      </c>
      <c r="N62" s="200">
        <v>751</v>
      </c>
      <c r="O62" s="200">
        <v>1782</v>
      </c>
      <c r="P62" s="200">
        <v>1323</v>
      </c>
      <c r="Q62" s="201">
        <f t="shared" si="20"/>
        <v>-0.25757575757575757</v>
      </c>
      <c r="R62" s="202">
        <f t="shared" si="21"/>
        <v>-0.49017341040462425</v>
      </c>
      <c r="S62" s="201">
        <f t="shared" si="13"/>
        <v>6.7689253627489102E-3</v>
      </c>
      <c r="T62" s="203">
        <f t="shared" si="16"/>
        <v>3.4610856769130151E-2</v>
      </c>
      <c r="U62" s="200">
        <v>161</v>
      </c>
      <c r="V62" s="200">
        <v>1</v>
      </c>
      <c r="W62" s="200">
        <v>11</v>
      </c>
      <c r="X62" s="200">
        <v>24</v>
      </c>
      <c r="Y62" s="200">
        <v>83</v>
      </c>
      <c r="Z62" s="201">
        <f t="shared" si="22"/>
        <v>2.4583333333333335</v>
      </c>
      <c r="AA62" s="202">
        <f t="shared" si="23"/>
        <v>-0.48447204968944102</v>
      </c>
      <c r="AB62" s="201">
        <f t="shared" si="14"/>
        <v>5.746330656327887E-3</v>
      </c>
      <c r="AC62" s="203">
        <f t="shared" si="17"/>
        <v>2.171353826030085E-3</v>
      </c>
      <c r="AD62" s="123"/>
      <c r="AE62" s="123"/>
      <c r="AF62" s="50"/>
      <c r="AG62" s="50"/>
      <c r="AH62" s="50"/>
      <c r="AI62" s="50"/>
      <c r="AJ62" s="50"/>
      <c r="AK62" s="50"/>
      <c r="AL62" s="50"/>
      <c r="AM62" s="50"/>
    </row>
    <row r="63" spans="1:39" x14ac:dyDescent="0.25">
      <c r="A63" s="211"/>
      <c r="B63" s="199" t="s">
        <v>221</v>
      </c>
      <c r="C63" s="200">
        <v>1213</v>
      </c>
      <c r="D63" s="200">
        <v>167</v>
      </c>
      <c r="E63" s="200">
        <v>867</v>
      </c>
      <c r="F63" s="200">
        <v>919</v>
      </c>
      <c r="G63" s="200">
        <v>1055</v>
      </c>
      <c r="H63" s="201">
        <f t="shared" si="18"/>
        <v>0.14798694232861798</v>
      </c>
      <c r="I63" s="202">
        <f t="shared" si="19"/>
        <v>-0.1302555647155812</v>
      </c>
      <c r="J63" s="201">
        <f t="shared" si="12"/>
        <v>6.5094525889728026E-3</v>
      </c>
      <c r="K63" s="203">
        <f t="shared" si="15"/>
        <v>0.11832660385823239</v>
      </c>
      <c r="L63" s="200">
        <v>612</v>
      </c>
      <c r="M63" s="200">
        <v>54</v>
      </c>
      <c r="N63" s="200">
        <v>514</v>
      </c>
      <c r="O63" s="200">
        <v>665</v>
      </c>
      <c r="P63" s="200">
        <v>722</v>
      </c>
      <c r="Q63" s="201">
        <f t="shared" si="20"/>
        <v>8.5714285714285632E-2</v>
      </c>
      <c r="R63" s="202">
        <f t="shared" si="21"/>
        <v>0.1797385620915033</v>
      </c>
      <c r="S63" s="201">
        <f t="shared" si="13"/>
        <v>3.6940015962998586E-3</v>
      </c>
      <c r="T63" s="203">
        <f t="shared" si="16"/>
        <v>8.0978017048003587E-2</v>
      </c>
      <c r="U63" s="200">
        <v>128</v>
      </c>
      <c r="V63" s="200">
        <v>13</v>
      </c>
      <c r="W63" s="200">
        <v>31</v>
      </c>
      <c r="X63" s="200">
        <v>80</v>
      </c>
      <c r="Y63" s="200">
        <v>123</v>
      </c>
      <c r="Z63" s="201">
        <f t="shared" si="22"/>
        <v>0.53750000000000009</v>
      </c>
      <c r="AA63" s="202">
        <f t="shared" si="23"/>
        <v>-3.90625E-2</v>
      </c>
      <c r="AB63" s="201">
        <f t="shared" si="14"/>
        <v>8.5156466352810864E-3</v>
      </c>
      <c r="AC63" s="203">
        <f t="shared" si="17"/>
        <v>1.379542395693136E-2</v>
      </c>
      <c r="AD63" s="123"/>
      <c r="AE63" s="123"/>
      <c r="AF63" s="50"/>
      <c r="AG63" s="50"/>
      <c r="AH63" s="50"/>
      <c r="AI63" s="50"/>
      <c r="AJ63" s="50"/>
      <c r="AK63" s="50"/>
      <c r="AL63" s="50"/>
      <c r="AM63" s="50"/>
    </row>
    <row r="64" spans="1:39" x14ac:dyDescent="0.25">
      <c r="A64" s="211"/>
      <c r="B64" s="199" t="s">
        <v>247</v>
      </c>
      <c r="C64" s="200">
        <v>460</v>
      </c>
      <c r="D64" s="200">
        <v>70</v>
      </c>
      <c r="E64" s="200">
        <v>751</v>
      </c>
      <c r="F64" s="200">
        <v>774</v>
      </c>
      <c r="G64" s="200">
        <v>962</v>
      </c>
      <c r="H64" s="201">
        <f t="shared" si="18"/>
        <v>0.24289405684754528</v>
      </c>
      <c r="I64" s="202">
        <f t="shared" si="19"/>
        <v>1.0913043478260871</v>
      </c>
      <c r="J64" s="201">
        <f t="shared" si="12"/>
        <v>5.9356335455846782E-3</v>
      </c>
      <c r="K64" s="203">
        <f t="shared" si="15"/>
        <v>0.20261162594776749</v>
      </c>
      <c r="L64" s="200">
        <v>276</v>
      </c>
      <c r="M64" s="200">
        <v>24</v>
      </c>
      <c r="N64" s="200">
        <v>372</v>
      </c>
      <c r="O64" s="200">
        <v>457</v>
      </c>
      <c r="P64" s="200">
        <v>629</v>
      </c>
      <c r="Q64" s="201">
        <f t="shared" si="20"/>
        <v>0.37636761487964998</v>
      </c>
      <c r="R64" s="202">
        <f t="shared" si="21"/>
        <v>1.2789855072463769</v>
      </c>
      <c r="S64" s="201">
        <f t="shared" si="13"/>
        <v>3.2181814460839489E-3</v>
      </c>
      <c r="T64" s="203">
        <f t="shared" si="16"/>
        <v>0.13247683235046334</v>
      </c>
      <c r="U64" s="200">
        <v>38</v>
      </c>
      <c r="V64" s="200">
        <v>7</v>
      </c>
      <c r="W64" s="200">
        <v>14</v>
      </c>
      <c r="X64" s="200">
        <v>43</v>
      </c>
      <c r="Y64" s="200">
        <v>38</v>
      </c>
      <c r="Z64" s="201">
        <f t="shared" si="22"/>
        <v>-0.11627906976744184</v>
      </c>
      <c r="AA64" s="202">
        <f t="shared" si="23"/>
        <v>0</v>
      </c>
      <c r="AB64" s="201">
        <f t="shared" si="14"/>
        <v>2.6308501800055388E-3</v>
      </c>
      <c r="AC64" s="203">
        <f t="shared" si="17"/>
        <v>8.0033698399326024E-3</v>
      </c>
      <c r="AD64" s="123"/>
      <c r="AE64" s="123"/>
      <c r="AF64" s="50"/>
      <c r="AG64" s="50"/>
      <c r="AH64" s="50"/>
      <c r="AI64" s="50"/>
      <c r="AJ64" s="50"/>
      <c r="AK64" s="50"/>
      <c r="AL64" s="50"/>
      <c r="AM64" s="50"/>
    </row>
    <row r="65" spans="1:39" x14ac:dyDescent="0.25">
      <c r="A65" s="211"/>
      <c r="B65" s="199" t="s">
        <v>233</v>
      </c>
      <c r="C65" s="200">
        <v>90</v>
      </c>
      <c r="D65" s="200">
        <v>9</v>
      </c>
      <c r="E65" s="200">
        <v>199</v>
      </c>
      <c r="F65" s="200">
        <v>314</v>
      </c>
      <c r="G65" s="200">
        <v>207</v>
      </c>
      <c r="H65" s="201">
        <f t="shared" si="18"/>
        <v>-0.34076433121019112</v>
      </c>
      <c r="I65" s="202">
        <f t="shared" si="19"/>
        <v>1.2999999999999998</v>
      </c>
      <c r="J65" s="201">
        <f t="shared" si="12"/>
        <v>1.2772101288316305E-3</v>
      </c>
      <c r="K65" s="203">
        <f t="shared" si="15"/>
        <v>8.6938261234775299E-2</v>
      </c>
      <c r="L65" s="200">
        <v>227</v>
      </c>
      <c r="M65" s="200">
        <v>53</v>
      </c>
      <c r="N65" s="200">
        <v>316</v>
      </c>
      <c r="O65" s="200">
        <v>351</v>
      </c>
      <c r="P65" s="200">
        <v>303</v>
      </c>
      <c r="Q65" s="201">
        <f t="shared" si="20"/>
        <v>-0.13675213675213671</v>
      </c>
      <c r="R65" s="202">
        <f t="shared" si="21"/>
        <v>0.33480176211453738</v>
      </c>
      <c r="S65" s="201">
        <f t="shared" si="13"/>
        <v>1.5502527474776416E-3</v>
      </c>
      <c r="T65" s="203">
        <f t="shared" si="16"/>
        <v>0.12725745485090298</v>
      </c>
      <c r="U65" s="200">
        <v>44</v>
      </c>
      <c r="V65" s="200">
        <v>19</v>
      </c>
      <c r="W65" s="200">
        <v>84</v>
      </c>
      <c r="X65" s="200">
        <v>60</v>
      </c>
      <c r="Y65" s="200">
        <v>72</v>
      </c>
      <c r="Z65" s="201">
        <f t="shared" si="22"/>
        <v>0.19999999999999996</v>
      </c>
      <c r="AA65" s="202">
        <f t="shared" si="23"/>
        <v>0.63636363636363646</v>
      </c>
      <c r="AB65" s="201">
        <f t="shared" si="14"/>
        <v>4.9847687621157573E-3</v>
      </c>
      <c r="AC65" s="203">
        <f t="shared" si="17"/>
        <v>3.0239395212095756E-2</v>
      </c>
      <c r="AD65" s="123"/>
      <c r="AE65" s="123"/>
      <c r="AF65" s="50"/>
      <c r="AG65" s="50"/>
      <c r="AH65" s="50"/>
      <c r="AI65" s="50"/>
      <c r="AJ65" s="50"/>
      <c r="AK65" s="50"/>
      <c r="AL65" s="50"/>
      <c r="AM65" s="50"/>
    </row>
    <row r="66" spans="1:39" x14ac:dyDescent="0.25">
      <c r="A66" s="211"/>
      <c r="B66" s="199" t="s">
        <v>243</v>
      </c>
      <c r="C66" s="200">
        <v>95</v>
      </c>
      <c r="D66" s="200">
        <v>10</v>
      </c>
      <c r="E66" s="200">
        <v>177</v>
      </c>
      <c r="F66" s="200">
        <v>431</v>
      </c>
      <c r="G66" s="200">
        <v>349</v>
      </c>
      <c r="H66" s="201">
        <f t="shared" si="18"/>
        <v>-0.19025522041763343</v>
      </c>
      <c r="I66" s="202">
        <f t="shared" si="19"/>
        <v>2.6736842105263157</v>
      </c>
      <c r="J66" s="201">
        <f t="shared" si="12"/>
        <v>2.1533639370156475E-3</v>
      </c>
      <c r="K66" s="203">
        <f t="shared" si="15"/>
        <v>0.11250805931656996</v>
      </c>
      <c r="L66" s="200">
        <v>107</v>
      </c>
      <c r="M66" s="200">
        <v>11</v>
      </c>
      <c r="N66" s="200">
        <v>104</v>
      </c>
      <c r="O66" s="200">
        <v>338</v>
      </c>
      <c r="P66" s="200">
        <v>331</v>
      </c>
      <c r="Q66" s="201">
        <f t="shared" si="20"/>
        <v>-2.0710059171597628E-2</v>
      </c>
      <c r="R66" s="202">
        <f t="shared" si="21"/>
        <v>2.0934579439252334</v>
      </c>
      <c r="S66" s="201">
        <f t="shared" si="13"/>
        <v>1.6935104271125392E-3</v>
      </c>
      <c r="T66" s="203">
        <f t="shared" si="16"/>
        <v>0.10670535138620245</v>
      </c>
      <c r="U66" s="200">
        <v>11</v>
      </c>
      <c r="V66" s="200">
        <v>4</v>
      </c>
      <c r="W66" s="200">
        <v>16</v>
      </c>
      <c r="X66" s="200">
        <v>8</v>
      </c>
      <c r="Y66" s="200">
        <v>12</v>
      </c>
      <c r="Z66" s="201">
        <f t="shared" si="22"/>
        <v>0.5</v>
      </c>
      <c r="AA66" s="202">
        <f t="shared" si="23"/>
        <v>9.0909090909090828E-2</v>
      </c>
      <c r="AB66" s="201">
        <f t="shared" si="14"/>
        <v>8.3079479368595955E-4</v>
      </c>
      <c r="AC66" s="203">
        <f t="shared" si="17"/>
        <v>3.8684719535783366E-3</v>
      </c>
      <c r="AD66" s="123"/>
      <c r="AE66" s="123"/>
      <c r="AF66" s="50"/>
      <c r="AG66" s="50"/>
      <c r="AH66" s="50"/>
      <c r="AI66" s="50"/>
      <c r="AJ66" s="50"/>
      <c r="AK66" s="50"/>
      <c r="AL66" s="50"/>
      <c r="AM66" s="50"/>
    </row>
    <row r="67" spans="1:39" x14ac:dyDescent="0.25">
      <c r="A67" s="211"/>
      <c r="B67" s="199" t="s">
        <v>239</v>
      </c>
      <c r="C67" s="200">
        <v>91</v>
      </c>
      <c r="D67" s="200">
        <v>51</v>
      </c>
      <c r="E67" s="200">
        <v>235</v>
      </c>
      <c r="F67" s="200">
        <v>148</v>
      </c>
      <c r="G67" s="200">
        <v>156</v>
      </c>
      <c r="H67" s="201">
        <f t="shared" si="18"/>
        <v>5.4054054054053946E-2</v>
      </c>
      <c r="I67" s="202">
        <f t="shared" si="19"/>
        <v>0.71428571428571419</v>
      </c>
      <c r="J67" s="201">
        <f t="shared" si="12"/>
        <v>9.6253516955427214E-4</v>
      </c>
      <c r="K67" s="203">
        <f t="shared" si="15"/>
        <v>0.10684931506849316</v>
      </c>
      <c r="L67" s="200">
        <v>142</v>
      </c>
      <c r="M67" s="200">
        <v>143</v>
      </c>
      <c r="N67" s="200">
        <v>240</v>
      </c>
      <c r="O67" s="200">
        <v>239</v>
      </c>
      <c r="P67" s="200">
        <v>211</v>
      </c>
      <c r="Q67" s="201">
        <f t="shared" si="20"/>
        <v>-0.11715481171548114</v>
      </c>
      <c r="R67" s="202">
        <f t="shared" si="21"/>
        <v>0.4859154929577465</v>
      </c>
      <c r="S67" s="201">
        <f t="shared" si="13"/>
        <v>1.0795489429629782E-3</v>
      </c>
      <c r="T67" s="203">
        <f t="shared" si="16"/>
        <v>0.14452054794520547</v>
      </c>
      <c r="U67" s="200">
        <v>1</v>
      </c>
      <c r="V67" s="200">
        <v>4</v>
      </c>
      <c r="W67" s="200">
        <v>0</v>
      </c>
      <c r="X67" s="200">
        <v>4</v>
      </c>
      <c r="Y67" s="200">
        <v>65</v>
      </c>
      <c r="Z67" s="201">
        <f t="shared" si="22"/>
        <v>15.25</v>
      </c>
      <c r="AA67" s="202">
        <f t="shared" si="23"/>
        <v>64</v>
      </c>
      <c r="AB67" s="201">
        <f t="shared" si="14"/>
        <v>4.5001384657989479E-3</v>
      </c>
      <c r="AC67" s="203">
        <f t="shared" si="17"/>
        <v>4.4520547945205477E-2</v>
      </c>
      <c r="AD67" s="123"/>
      <c r="AE67" s="123"/>
      <c r="AF67" s="50"/>
      <c r="AG67" s="50"/>
      <c r="AH67" s="50"/>
      <c r="AI67" s="50"/>
      <c r="AJ67" s="50"/>
      <c r="AK67" s="50"/>
      <c r="AL67" s="50"/>
      <c r="AM67" s="50"/>
    </row>
    <row r="68" spans="1:39" x14ac:dyDescent="0.25">
      <c r="A68" s="211"/>
      <c r="B68" s="199" t="s">
        <v>245</v>
      </c>
      <c r="C68" s="200">
        <v>97</v>
      </c>
      <c r="D68" s="200">
        <v>16</v>
      </c>
      <c r="E68" s="200">
        <v>68</v>
      </c>
      <c r="F68" s="200">
        <v>65</v>
      </c>
      <c r="G68" s="200">
        <v>70</v>
      </c>
      <c r="H68" s="201">
        <f t="shared" si="18"/>
        <v>7.6923076923076872E-2</v>
      </c>
      <c r="I68" s="202">
        <f t="shared" si="19"/>
        <v>-0.27835051546391754</v>
      </c>
      <c r="J68" s="201">
        <f t="shared" si="12"/>
        <v>4.3190680685127597E-4</v>
      </c>
      <c r="K68" s="203">
        <f t="shared" si="15"/>
        <v>5.9473237043330504E-2</v>
      </c>
      <c r="L68" s="200">
        <v>132</v>
      </c>
      <c r="M68" s="200">
        <v>10</v>
      </c>
      <c r="N68" s="200">
        <v>63</v>
      </c>
      <c r="O68" s="200">
        <v>76</v>
      </c>
      <c r="P68" s="200">
        <v>60</v>
      </c>
      <c r="Q68" s="201">
        <f t="shared" si="20"/>
        <v>-0.21052631578947367</v>
      </c>
      <c r="R68" s="202">
        <f t="shared" si="21"/>
        <v>-0.54545454545454541</v>
      </c>
      <c r="S68" s="201">
        <f t="shared" si="13"/>
        <v>3.0698074207478052E-4</v>
      </c>
      <c r="T68" s="203">
        <f t="shared" si="16"/>
        <v>5.0977060322854713E-2</v>
      </c>
      <c r="U68" s="200">
        <v>9</v>
      </c>
      <c r="V68" s="200">
        <v>0</v>
      </c>
      <c r="W68" s="200">
        <v>45</v>
      </c>
      <c r="X68" s="200">
        <v>59</v>
      </c>
      <c r="Y68" s="200">
        <v>8</v>
      </c>
      <c r="Z68" s="201">
        <f t="shared" si="22"/>
        <v>-0.86440677966101698</v>
      </c>
      <c r="AA68" s="202">
        <f t="shared" si="23"/>
        <v>-0.11111111111111116</v>
      </c>
      <c r="AB68" s="201">
        <f t="shared" si="14"/>
        <v>5.538631957906397E-4</v>
      </c>
      <c r="AC68" s="203">
        <f t="shared" si="17"/>
        <v>6.7969413763806288E-3</v>
      </c>
      <c r="AD68" s="123"/>
      <c r="AE68" s="123"/>
      <c r="AF68" s="50"/>
      <c r="AG68" s="50"/>
      <c r="AH68" s="50"/>
      <c r="AI68" s="50"/>
      <c r="AJ68" s="50"/>
      <c r="AK68" s="50"/>
      <c r="AL68" s="50"/>
      <c r="AM68" s="50"/>
    </row>
    <row r="69" spans="1:39" x14ac:dyDescent="0.25">
      <c r="A69" s="211"/>
      <c r="B69" s="199" t="s">
        <v>223</v>
      </c>
      <c r="C69" s="200">
        <v>49</v>
      </c>
      <c r="D69" s="200">
        <v>14</v>
      </c>
      <c r="E69" s="200">
        <v>42</v>
      </c>
      <c r="F69" s="200">
        <v>86</v>
      </c>
      <c r="G69" s="200">
        <v>52</v>
      </c>
      <c r="H69" s="201">
        <f t="shared" si="18"/>
        <v>-0.39534883720930236</v>
      </c>
      <c r="I69" s="202">
        <f t="shared" si="19"/>
        <v>6.1224489795918435E-2</v>
      </c>
      <c r="J69" s="201">
        <f t="shared" si="12"/>
        <v>3.2084505651809071E-4</v>
      </c>
      <c r="K69" s="203">
        <f t="shared" si="15"/>
        <v>4.5296167247386762E-2</v>
      </c>
      <c r="L69" s="200">
        <v>89</v>
      </c>
      <c r="M69" s="200">
        <v>18</v>
      </c>
      <c r="N69" s="200">
        <v>63</v>
      </c>
      <c r="O69" s="200">
        <v>106</v>
      </c>
      <c r="P69" s="200">
        <v>123</v>
      </c>
      <c r="Q69" s="201">
        <f t="shared" si="20"/>
        <v>0.16037735849056611</v>
      </c>
      <c r="R69" s="202">
        <f t="shared" si="21"/>
        <v>0.3820224719101124</v>
      </c>
      <c r="S69" s="201">
        <f t="shared" si="13"/>
        <v>6.2931052125330008E-4</v>
      </c>
      <c r="T69" s="203">
        <f t="shared" si="16"/>
        <v>0.10714285714285714</v>
      </c>
      <c r="U69" s="200">
        <v>11</v>
      </c>
      <c r="V69" s="200">
        <v>0</v>
      </c>
      <c r="W69" s="200">
        <v>5</v>
      </c>
      <c r="X69" s="200">
        <v>5</v>
      </c>
      <c r="Y69" s="200">
        <v>20</v>
      </c>
      <c r="Z69" s="201">
        <f t="shared" si="22"/>
        <v>3</v>
      </c>
      <c r="AA69" s="202">
        <f t="shared" si="23"/>
        <v>0.81818181818181812</v>
      </c>
      <c r="AB69" s="201">
        <f t="shared" si="14"/>
        <v>1.3846579894765993E-3</v>
      </c>
      <c r="AC69" s="203">
        <f t="shared" si="17"/>
        <v>1.7421602787456445E-2</v>
      </c>
      <c r="AD69" s="123"/>
      <c r="AE69" s="123"/>
      <c r="AF69" s="50"/>
      <c r="AG69" s="50"/>
      <c r="AH69" s="50"/>
      <c r="AI69" s="50"/>
      <c r="AJ69" s="50"/>
      <c r="AK69" s="50"/>
      <c r="AL69" s="50"/>
      <c r="AM69" s="50"/>
    </row>
    <row r="70" spans="1:39" x14ac:dyDescent="0.25">
      <c r="A70" s="204"/>
      <c r="B70" s="205" t="s">
        <v>396</v>
      </c>
      <c r="C70" s="206">
        <f>C45-SUM(C46:C69)</f>
        <v>5800</v>
      </c>
      <c r="D70" s="206">
        <f>D45-SUM(D46:D69)</f>
        <v>1056</v>
      </c>
      <c r="E70" s="206">
        <f>E45-SUM(E46:E69)</f>
        <v>3968</v>
      </c>
      <c r="F70" s="206">
        <f>F45-SUM(F46:F69)</f>
        <v>4006</v>
      </c>
      <c r="G70" s="206">
        <f>G45-SUM(G46:G69)</f>
        <v>6005</v>
      </c>
      <c r="H70" s="207">
        <f t="shared" si="18"/>
        <v>0.49900149775336988</v>
      </c>
      <c r="I70" s="208">
        <f t="shared" si="19"/>
        <v>3.5344827586206939E-2</v>
      </c>
      <c r="J70" s="207">
        <f t="shared" si="12"/>
        <v>3.7051433930598746E-2</v>
      </c>
      <c r="K70" s="209">
        <f t="shared" si="15"/>
        <v>0.14630996759496137</v>
      </c>
      <c r="L70" s="206">
        <f>L45-SUM(L46:L69)</f>
        <v>2724</v>
      </c>
      <c r="M70" s="206">
        <f>M45-SUM(M46:M69)</f>
        <v>584</v>
      </c>
      <c r="N70" s="206">
        <f>N45-SUM(N46:N69)</f>
        <v>3395</v>
      </c>
      <c r="O70" s="206">
        <f>O45-SUM(O46:O69)</f>
        <v>3513</v>
      </c>
      <c r="P70" s="206">
        <f>P45-SUM(P46:P69)</f>
        <v>3427</v>
      </c>
      <c r="Q70" s="207">
        <f t="shared" si="20"/>
        <v>-2.4480500996299503E-2</v>
      </c>
      <c r="R70" s="208">
        <f t="shared" si="21"/>
        <v>0.25807635829662257</v>
      </c>
      <c r="S70" s="207">
        <f t="shared" si="13"/>
        <v>1.7533716718171215E-2</v>
      </c>
      <c r="T70" s="209">
        <f t="shared" si="16"/>
        <v>8.3497794995492536E-2</v>
      </c>
      <c r="U70" s="206">
        <f>U45-SUM(U46:U69)</f>
        <v>958</v>
      </c>
      <c r="V70" s="206">
        <f>V45-SUM(V46:V69)</f>
        <v>72</v>
      </c>
      <c r="W70" s="206">
        <f>W45-SUM(W46:W69)</f>
        <v>452</v>
      </c>
      <c r="X70" s="206">
        <f>X45-SUM(X46:X69)</f>
        <v>775</v>
      </c>
      <c r="Y70" s="206">
        <f>Y45-SUM(Y46:Y69)</f>
        <v>499</v>
      </c>
      <c r="Z70" s="207">
        <f t="shared" si="22"/>
        <v>-0.35612903225806447</v>
      </c>
      <c r="AA70" s="208">
        <f t="shared" si="23"/>
        <v>-0.47912317327766174</v>
      </c>
      <c r="AB70" s="207">
        <f t="shared" si="14"/>
        <v>3.454721683744115E-2</v>
      </c>
      <c r="AC70" s="209">
        <f t="shared" si="17"/>
        <v>1.2157980654435591E-2</v>
      </c>
      <c r="AD70" s="123"/>
      <c r="AE70" s="123"/>
      <c r="AF70" s="50"/>
      <c r="AG70" s="50"/>
      <c r="AH70" s="50"/>
      <c r="AI70" s="50"/>
      <c r="AJ70" s="50"/>
      <c r="AK70" s="50"/>
      <c r="AL70" s="50"/>
      <c r="AM70" s="50"/>
    </row>
    <row r="71" spans="1:39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</row>
    <row r="72" spans="1:39" x14ac:dyDescent="0.25">
      <c r="B72" s="49" t="s">
        <v>109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</row>
  </sheetData>
  <mergeCells count="6">
    <mergeCell ref="C6:K6"/>
    <mergeCell ref="L6:T6"/>
    <mergeCell ref="U6:AC6"/>
    <mergeCell ref="C39:K39"/>
    <mergeCell ref="L39:T39"/>
    <mergeCell ref="U39:AC39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5C0A5-7790-472C-8F9B-E8B0D157A75C}">
  <sheetPr>
    <tabColor rgb="FFFFFF00"/>
  </sheetPr>
  <dimension ref="A1:AM7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" hidden="1" customWidth="1"/>
    <col min="6" max="6" width="11.5703125" hidden="1" customWidth="1"/>
    <col min="7" max="7" width="10.7109375" hidden="1" customWidth="1"/>
    <col min="8" max="8" width="10.5703125" hidden="1" customWidth="1"/>
    <col min="9" max="9" width="11.5703125" hidden="1" customWidth="1"/>
    <col min="10" max="10" width="13.5703125" hidden="1" customWidth="1"/>
    <col min="11" max="11" width="10.140625" hidden="1" customWidth="1"/>
    <col min="12" max="14" width="11.5703125" hidden="1" customWidth="1"/>
    <col min="15" max="16" width="11.42578125" hidden="1" customWidth="1"/>
    <col min="17" max="17" width="11.5703125" hidden="1" customWidth="1"/>
    <col min="18" max="18" width="10.140625" hidden="1" customWidth="1"/>
    <col min="19" max="20" width="11.42578125" hidden="1" customWidth="1"/>
    <col min="21" max="30" width="12.28515625" customWidth="1"/>
  </cols>
  <sheetData>
    <row r="1" spans="1:31" ht="42.75" customHeight="1" x14ac:dyDescent="0.25"/>
    <row r="4" spans="1:31" ht="21.75" customHeight="1" thickBot="1" x14ac:dyDescent="0.3">
      <c r="B4" s="52" t="s">
        <v>398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182"/>
      <c r="N4" s="182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</row>
    <row r="5" spans="1:31" ht="6" customHeight="1" x14ac:dyDescent="0.25"/>
    <row r="6" spans="1:31" ht="15.75" x14ac:dyDescent="0.25">
      <c r="B6" s="184"/>
      <c r="C6" s="335" t="s">
        <v>99</v>
      </c>
      <c r="D6" s="336"/>
      <c r="E6" s="336"/>
      <c r="F6" s="336"/>
      <c r="G6" s="336"/>
      <c r="H6" s="336"/>
      <c r="I6" s="336"/>
      <c r="J6" s="336"/>
      <c r="K6" s="337"/>
      <c r="L6" s="338" t="s">
        <v>103</v>
      </c>
      <c r="M6" s="336"/>
      <c r="N6" s="336"/>
      <c r="O6" s="336"/>
      <c r="P6" s="336"/>
      <c r="Q6" s="336"/>
      <c r="R6" s="336"/>
      <c r="S6" s="336"/>
      <c r="T6" s="337"/>
      <c r="U6" s="338" t="s">
        <v>102</v>
      </c>
      <c r="V6" s="336"/>
      <c r="W6" s="336"/>
      <c r="X6" s="336"/>
      <c r="Y6" s="336"/>
      <c r="Z6" s="336"/>
      <c r="AA6" s="336"/>
      <c r="AB6" s="336"/>
      <c r="AC6" s="337"/>
    </row>
    <row r="7" spans="1:31" s="189" customFormat="1" ht="72" customHeight="1" x14ac:dyDescent="0.25">
      <c r="A7"/>
      <c r="B7" s="185"/>
      <c r="C7" s="186" t="s">
        <v>526</v>
      </c>
      <c r="D7" s="186" t="s">
        <v>530</v>
      </c>
      <c r="E7" s="186" t="s">
        <v>527</v>
      </c>
      <c r="F7" s="186" t="s">
        <v>528</v>
      </c>
      <c r="G7" s="186" t="s">
        <v>529</v>
      </c>
      <c r="H7" s="187" t="str">
        <f>CONCATENATE("var. ",RIGHT(G7,2),"/",RIGHT(F7,2))</f>
        <v>var. 23/22</v>
      </c>
      <c r="I7" s="187" t="str">
        <f>CONCATENATE("var. ",RIGHT(G7,2),"/",RIGHT(C7,2))</f>
        <v>var. 23/19</v>
      </c>
      <c r="J7" s="187" t="str">
        <f>CONCATENATE("Cuota s/ total lugares de residencia ",RIGHT(G7,4))</f>
        <v>Cuota s/ total lugares de residencia 2023</v>
      </c>
      <c r="K7" s="188" t="str">
        <f>CONCATENATE("cuota s/ Canarias ",RIGHT(G7,4))</f>
        <v>cuota s/ Canarias 2023</v>
      </c>
      <c r="L7" s="186" t="s">
        <v>526</v>
      </c>
      <c r="M7" s="186" t="s">
        <v>530</v>
      </c>
      <c r="N7" s="186" t="s">
        <v>527</v>
      </c>
      <c r="O7" s="186" t="s">
        <v>528</v>
      </c>
      <c r="P7" s="186" t="s">
        <v>529</v>
      </c>
      <c r="Q7" s="187" t="str">
        <f>CONCATENATE("var. ",RIGHT(P7,2),"/",RIGHT(O7,2))</f>
        <v>var. 23/22</v>
      </c>
      <c r="R7" s="187" t="str">
        <f>CONCATENATE("var. ",RIGHT(P7,2),"/",RIGHT(L7,2))</f>
        <v>var. 23/19</v>
      </c>
      <c r="S7" s="187" t="str">
        <f>CONCATENATE("Cuota s/ total lugares de residencia ",RIGHT(P7,4))</f>
        <v>Cuota s/ total lugares de residencia 2023</v>
      </c>
      <c r="T7" s="188" t="str">
        <f>CONCATENATE("cuota s/ Canarias ",RIGHT(P7,4))</f>
        <v>cuota s/ Canarias 2023</v>
      </c>
      <c r="U7" s="186" t="s">
        <v>526</v>
      </c>
      <c r="V7" s="186" t="s">
        <v>530</v>
      </c>
      <c r="W7" s="186" t="s">
        <v>527</v>
      </c>
      <c r="X7" s="186" t="s">
        <v>528</v>
      </c>
      <c r="Y7" s="186" t="s">
        <v>529</v>
      </c>
      <c r="Z7" s="187" t="str">
        <f>CONCATENATE("var. ",RIGHT(Y7,2),"/",RIGHT(X7,2))</f>
        <v>var. 23/22</v>
      </c>
      <c r="AA7" s="187" t="str">
        <f>CONCATENATE("var. ",RIGHT(Y7,2),"/",RIGHT(U7,2))</f>
        <v>var. 23/19</v>
      </c>
      <c r="AB7" s="187" t="str">
        <f>CONCATENATE("Cuota s/ total lugares de residencia ",RIGHT(Y7,4))</f>
        <v>Cuota s/ total lugares de residencia 2023</v>
      </c>
      <c r="AC7" s="188" t="str">
        <f>CONCATENATE("cuota s/ Canarias ",RIGHT(Y7,4))</f>
        <v>cuota s/ Canarias 2023</v>
      </c>
    </row>
    <row r="8" spans="1:31" x14ac:dyDescent="0.25">
      <c r="B8" s="190" t="s">
        <v>139</v>
      </c>
      <c r="C8" s="191">
        <v>1304001</v>
      </c>
      <c r="D8" s="191">
        <v>210244</v>
      </c>
      <c r="E8" s="191">
        <v>1097108</v>
      </c>
      <c r="F8" s="191">
        <v>1273785</v>
      </c>
      <c r="G8" s="191">
        <v>1383192</v>
      </c>
      <c r="H8" s="192">
        <f t="shared" ref="H8:H37" si="0">IFERROR(G8/F8-1,"-")</f>
        <v>8.5891261084091841E-2</v>
      </c>
      <c r="I8" s="192">
        <f t="shared" ref="I8:I37" si="1">IFERROR(G8/C8-1,"-")</f>
        <v>6.0729247907018502E-2</v>
      </c>
      <c r="J8" s="192">
        <f t="shared" ref="J8:J37" si="2">G8/G$8</f>
        <v>1</v>
      </c>
      <c r="K8" s="193">
        <f t="shared" ref="K8:K37" si="3">G8/$G8</f>
        <v>1</v>
      </c>
      <c r="L8" s="191">
        <v>398009</v>
      </c>
      <c r="M8" s="191">
        <v>61390</v>
      </c>
      <c r="N8" s="191">
        <v>292468</v>
      </c>
      <c r="O8" s="191">
        <v>345485</v>
      </c>
      <c r="P8" s="191">
        <v>383244</v>
      </c>
      <c r="Q8" s="192">
        <f t="shared" ref="Q8:Q37" si="4">IFERROR(P8/O8-1,"-")</f>
        <v>0.10929273340376566</v>
      </c>
      <c r="R8" s="192">
        <f t="shared" ref="R8:R37" si="5">IFERROR(P8/L8-1,"-")</f>
        <v>-3.709715106944822E-2</v>
      </c>
      <c r="S8" s="192">
        <f t="shared" ref="S8:S37" si="6">P8/P$8</f>
        <v>1</v>
      </c>
      <c r="T8" s="193">
        <f t="shared" ref="T8:T37" si="7">P8/$G8</f>
        <v>0.27707216351742925</v>
      </c>
      <c r="U8" s="191">
        <v>471694</v>
      </c>
      <c r="V8" s="191">
        <v>83016</v>
      </c>
      <c r="W8" s="191">
        <v>411047</v>
      </c>
      <c r="X8" s="191">
        <v>487953</v>
      </c>
      <c r="Y8" s="191">
        <v>524477</v>
      </c>
      <c r="Z8" s="192">
        <f t="shared" ref="Z8:Z37" si="8">IFERROR(Y8/X8-1,"-")</f>
        <v>7.4851471350724452E-2</v>
      </c>
      <c r="AA8" s="192">
        <f t="shared" ref="AA8:AA37" si="9">IFERROR(Y8/U8-1,"-")</f>
        <v>0.11190093577616</v>
      </c>
      <c r="AB8" s="192">
        <f t="shared" ref="AB8:AB37" si="10">Y8/Y$8</f>
        <v>1</v>
      </c>
      <c r="AC8" s="193">
        <f t="shared" ref="AC8:AC37" si="11">Y8/$G8</f>
        <v>0.3791787401893591</v>
      </c>
    </row>
    <row r="9" spans="1:31" x14ac:dyDescent="0.25">
      <c r="B9" s="194" t="s">
        <v>172</v>
      </c>
      <c r="C9" s="195">
        <v>180929</v>
      </c>
      <c r="D9" s="195">
        <v>71213</v>
      </c>
      <c r="E9" s="195">
        <v>152214</v>
      </c>
      <c r="F9" s="195">
        <v>173654</v>
      </c>
      <c r="G9" s="195">
        <v>165693</v>
      </c>
      <c r="H9" s="196">
        <f t="shared" si="0"/>
        <v>-4.5844034689670243E-2</v>
      </c>
      <c r="I9" s="197">
        <f t="shared" si="1"/>
        <v>-8.4209828164639178E-2</v>
      </c>
      <c r="J9" s="196">
        <f t="shared" si="2"/>
        <v>0.11979031110648414</v>
      </c>
      <c r="K9" s="198">
        <f t="shared" si="3"/>
        <v>1</v>
      </c>
      <c r="L9" s="195">
        <v>54601</v>
      </c>
      <c r="M9" s="195">
        <v>28269</v>
      </c>
      <c r="N9" s="195">
        <v>42746</v>
      </c>
      <c r="O9" s="195">
        <v>47785</v>
      </c>
      <c r="P9" s="195">
        <v>47319</v>
      </c>
      <c r="Q9" s="196">
        <f t="shared" si="4"/>
        <v>-9.7520142304070578E-3</v>
      </c>
      <c r="R9" s="197">
        <f t="shared" si="5"/>
        <v>-0.13336752074137836</v>
      </c>
      <c r="S9" s="196">
        <f t="shared" si="6"/>
        <v>0.12346964336036571</v>
      </c>
      <c r="T9" s="198">
        <f t="shared" si="7"/>
        <v>0.28558237221850047</v>
      </c>
      <c r="U9" s="195">
        <v>75847</v>
      </c>
      <c r="V9" s="195">
        <v>25270</v>
      </c>
      <c r="W9" s="195">
        <v>57653</v>
      </c>
      <c r="X9" s="195">
        <v>72169</v>
      </c>
      <c r="Y9" s="195">
        <v>66104</v>
      </c>
      <c r="Z9" s="196">
        <f t="shared" si="8"/>
        <v>-8.4038853247239143E-2</v>
      </c>
      <c r="AA9" s="197">
        <f t="shared" si="9"/>
        <v>-0.12845597057233638</v>
      </c>
      <c r="AB9" s="196">
        <f t="shared" si="10"/>
        <v>0.12603793874659899</v>
      </c>
      <c r="AC9" s="198">
        <f t="shared" si="11"/>
        <v>0.39895469331836592</v>
      </c>
      <c r="AD9" s="123"/>
      <c r="AE9" s="123"/>
    </row>
    <row r="10" spans="1:31" x14ac:dyDescent="0.25">
      <c r="B10" s="199" t="s">
        <v>99</v>
      </c>
      <c r="C10" s="200">
        <v>76437</v>
      </c>
      <c r="D10" s="200">
        <v>43159</v>
      </c>
      <c r="E10" s="200">
        <v>64918</v>
      </c>
      <c r="F10" s="200">
        <v>69759</v>
      </c>
      <c r="G10" s="200">
        <v>68828</v>
      </c>
      <c r="H10" s="201">
        <f t="shared" si="0"/>
        <v>-1.3345948193064672E-2</v>
      </c>
      <c r="I10" s="202">
        <f t="shared" si="1"/>
        <v>-9.9546031372241162E-2</v>
      </c>
      <c r="J10" s="201">
        <f t="shared" si="2"/>
        <v>4.9760264663184867E-2</v>
      </c>
      <c r="K10" s="203">
        <f t="shared" si="3"/>
        <v>1</v>
      </c>
      <c r="L10" s="200">
        <v>26468</v>
      </c>
      <c r="M10" s="200">
        <v>18601</v>
      </c>
      <c r="N10" s="200">
        <v>20082</v>
      </c>
      <c r="O10" s="200">
        <v>22952</v>
      </c>
      <c r="P10" s="200">
        <v>22686</v>
      </c>
      <c r="Q10" s="201">
        <f t="shared" si="4"/>
        <v>-1.1589403973509937E-2</v>
      </c>
      <c r="R10" s="202">
        <f t="shared" si="5"/>
        <v>-0.14288952697597102</v>
      </c>
      <c r="S10" s="201">
        <f t="shared" si="6"/>
        <v>5.9194664495725961E-2</v>
      </c>
      <c r="T10" s="203">
        <f t="shared" si="7"/>
        <v>0.32960423083628754</v>
      </c>
      <c r="U10" s="200">
        <v>26313</v>
      </c>
      <c r="V10" s="200">
        <v>14141</v>
      </c>
      <c r="W10" s="200">
        <v>25106</v>
      </c>
      <c r="X10" s="200">
        <v>25211</v>
      </c>
      <c r="Y10" s="200">
        <v>23615</v>
      </c>
      <c r="Z10" s="201">
        <f t="shared" si="8"/>
        <v>-6.3305699892903911E-2</v>
      </c>
      <c r="AA10" s="202">
        <f t="shared" si="9"/>
        <v>-0.10253486869608175</v>
      </c>
      <c r="AB10" s="201">
        <f t="shared" si="10"/>
        <v>4.5025806660730597E-2</v>
      </c>
      <c r="AC10" s="203">
        <f t="shared" si="11"/>
        <v>0.34310164467949089</v>
      </c>
      <c r="AD10" s="123"/>
      <c r="AE10" s="123"/>
    </row>
    <row r="11" spans="1:31" x14ac:dyDescent="0.25">
      <c r="B11" s="199" t="s">
        <v>176</v>
      </c>
      <c r="C11" s="200">
        <v>104492</v>
      </c>
      <c r="D11" s="200">
        <v>28054</v>
      </c>
      <c r="E11" s="200">
        <v>87296</v>
      </c>
      <c r="F11" s="200">
        <v>103895</v>
      </c>
      <c r="G11" s="200">
        <v>96865</v>
      </c>
      <c r="H11" s="201">
        <f t="shared" si="0"/>
        <v>-6.7664468934982458E-2</v>
      </c>
      <c r="I11" s="202">
        <f t="shared" si="1"/>
        <v>-7.2991233778662457E-2</v>
      </c>
      <c r="J11" s="201">
        <f t="shared" si="2"/>
        <v>7.0030046443299271E-2</v>
      </c>
      <c r="K11" s="203">
        <f t="shared" si="3"/>
        <v>1</v>
      </c>
      <c r="L11" s="200">
        <v>28133</v>
      </c>
      <c r="M11" s="200">
        <v>9668</v>
      </c>
      <c r="N11" s="200">
        <v>22664</v>
      </c>
      <c r="O11" s="200">
        <v>24833</v>
      </c>
      <c r="P11" s="200">
        <v>24633</v>
      </c>
      <c r="Q11" s="201">
        <f t="shared" si="4"/>
        <v>-8.0537993798573959E-3</v>
      </c>
      <c r="R11" s="202">
        <f t="shared" si="5"/>
        <v>-0.12440905697934812</v>
      </c>
      <c r="S11" s="201">
        <f t="shared" si="6"/>
        <v>6.4274978864639759E-2</v>
      </c>
      <c r="T11" s="203">
        <f t="shared" si="7"/>
        <v>0.25430237960047491</v>
      </c>
      <c r="U11" s="200">
        <v>49534</v>
      </c>
      <c r="V11" s="200">
        <v>11129</v>
      </c>
      <c r="W11" s="200">
        <v>32547</v>
      </c>
      <c r="X11" s="200">
        <v>46958</v>
      </c>
      <c r="Y11" s="200">
        <v>42489</v>
      </c>
      <c r="Z11" s="201">
        <f t="shared" si="8"/>
        <v>-9.517015205076873E-2</v>
      </c>
      <c r="AA11" s="202">
        <f t="shared" si="9"/>
        <v>-0.14222554205192395</v>
      </c>
      <c r="AB11" s="201">
        <f t="shared" si="10"/>
        <v>8.1012132085868396E-2</v>
      </c>
      <c r="AC11" s="203">
        <f t="shared" si="11"/>
        <v>0.43864140814535696</v>
      </c>
      <c r="AD11" s="123"/>
      <c r="AE11" s="123"/>
    </row>
    <row r="12" spans="1:31" x14ac:dyDescent="0.25">
      <c r="B12" s="194" t="s">
        <v>184</v>
      </c>
      <c r="C12" s="195">
        <v>1123072</v>
      </c>
      <c r="D12" s="195">
        <v>139031</v>
      </c>
      <c r="E12" s="195">
        <v>944894</v>
      </c>
      <c r="F12" s="195">
        <v>1100131</v>
      </c>
      <c r="G12" s="195">
        <v>1217499</v>
      </c>
      <c r="H12" s="196">
        <f t="shared" si="0"/>
        <v>0.10668547654779292</v>
      </c>
      <c r="I12" s="197">
        <f t="shared" si="1"/>
        <v>8.4079204182812894E-2</v>
      </c>
      <c r="J12" s="196">
        <f t="shared" si="2"/>
        <v>0.88020968889351592</v>
      </c>
      <c r="K12" s="198">
        <f t="shared" si="3"/>
        <v>1</v>
      </c>
      <c r="L12" s="195">
        <v>343408</v>
      </c>
      <c r="M12" s="195">
        <v>33121</v>
      </c>
      <c r="N12" s="195">
        <v>249722</v>
      </c>
      <c r="O12" s="195">
        <v>297700</v>
      </c>
      <c r="P12" s="195">
        <v>335925</v>
      </c>
      <c r="Q12" s="196">
        <f t="shared" si="4"/>
        <v>0.1284010749076252</v>
      </c>
      <c r="R12" s="197">
        <f t="shared" si="5"/>
        <v>-2.1790406746494018E-2</v>
      </c>
      <c r="S12" s="196">
        <f t="shared" si="6"/>
        <v>0.8765303566396343</v>
      </c>
      <c r="T12" s="198">
        <f t="shared" si="7"/>
        <v>0.27591398432360109</v>
      </c>
      <c r="U12" s="195">
        <v>395847</v>
      </c>
      <c r="V12" s="195">
        <v>57746</v>
      </c>
      <c r="W12" s="195">
        <v>353394</v>
      </c>
      <c r="X12" s="195">
        <v>415784</v>
      </c>
      <c r="Y12" s="195">
        <v>458373</v>
      </c>
      <c r="Z12" s="196">
        <f t="shared" si="8"/>
        <v>0.10243058895965218</v>
      </c>
      <c r="AA12" s="197">
        <f t="shared" si="9"/>
        <v>0.15795496744954485</v>
      </c>
      <c r="AB12" s="196">
        <f t="shared" si="10"/>
        <v>0.87396206125340103</v>
      </c>
      <c r="AC12" s="198">
        <f t="shared" si="11"/>
        <v>0.37648737288490586</v>
      </c>
      <c r="AD12" s="123"/>
      <c r="AE12" s="123"/>
    </row>
    <row r="13" spans="1:31" x14ac:dyDescent="0.25">
      <c r="B13" s="199" t="s">
        <v>188</v>
      </c>
      <c r="C13" s="200">
        <v>345838</v>
      </c>
      <c r="D13" s="200">
        <v>47384</v>
      </c>
      <c r="E13" s="200">
        <v>271853</v>
      </c>
      <c r="F13" s="200">
        <v>368724</v>
      </c>
      <c r="G13" s="200">
        <v>426393</v>
      </c>
      <c r="H13" s="201">
        <f t="shared" si="0"/>
        <v>0.15640153610830865</v>
      </c>
      <c r="I13" s="202">
        <f t="shared" si="1"/>
        <v>0.23292697737090773</v>
      </c>
      <c r="J13" s="201">
        <f t="shared" si="2"/>
        <v>0.30826739888605487</v>
      </c>
      <c r="K13" s="203">
        <f t="shared" si="3"/>
        <v>1</v>
      </c>
      <c r="L13" s="200">
        <v>55907</v>
      </c>
      <c r="M13" s="200">
        <v>4941</v>
      </c>
      <c r="N13" s="200">
        <v>37925</v>
      </c>
      <c r="O13" s="200">
        <v>49451</v>
      </c>
      <c r="P13" s="200">
        <v>66532</v>
      </c>
      <c r="Q13" s="201">
        <f t="shared" si="4"/>
        <v>0.34541263068492034</v>
      </c>
      <c r="R13" s="202">
        <f t="shared" si="5"/>
        <v>0.19004775788362815</v>
      </c>
      <c r="S13" s="201">
        <f t="shared" si="6"/>
        <v>0.17360219599002202</v>
      </c>
      <c r="T13" s="203">
        <f t="shared" si="7"/>
        <v>0.1560344564755988</v>
      </c>
      <c r="U13" s="200">
        <v>155973</v>
      </c>
      <c r="V13" s="200">
        <v>28245</v>
      </c>
      <c r="W13" s="200">
        <v>128680</v>
      </c>
      <c r="X13" s="200">
        <v>170233</v>
      </c>
      <c r="Y13" s="200">
        <v>194515</v>
      </c>
      <c r="Z13" s="201">
        <f t="shared" si="8"/>
        <v>0.14263979369452451</v>
      </c>
      <c r="AA13" s="202">
        <f t="shared" si="9"/>
        <v>0.24710687106101692</v>
      </c>
      <c r="AB13" s="201">
        <f t="shared" si="10"/>
        <v>0.37087422327385183</v>
      </c>
      <c r="AC13" s="203">
        <f t="shared" si="11"/>
        <v>0.45618713252797299</v>
      </c>
      <c r="AD13" s="123"/>
      <c r="AE13" s="123"/>
    </row>
    <row r="14" spans="1:31" x14ac:dyDescent="0.25">
      <c r="B14" s="199" t="s">
        <v>192</v>
      </c>
      <c r="C14" s="200">
        <v>245114</v>
      </c>
      <c r="D14" s="200">
        <v>41150</v>
      </c>
      <c r="E14" s="200">
        <v>232766</v>
      </c>
      <c r="F14" s="200">
        <v>220609</v>
      </c>
      <c r="G14" s="200">
        <v>238490</v>
      </c>
      <c r="H14" s="201">
        <f t="shared" si="0"/>
        <v>8.1052903553345601E-2</v>
      </c>
      <c r="I14" s="202">
        <f t="shared" si="1"/>
        <v>-2.7024160186688628E-2</v>
      </c>
      <c r="J14" s="201">
        <f t="shared" si="2"/>
        <v>0.17242002556405764</v>
      </c>
      <c r="K14" s="203">
        <f t="shared" si="3"/>
        <v>1</v>
      </c>
      <c r="L14" s="200">
        <v>65418</v>
      </c>
      <c r="M14" s="200">
        <v>11813</v>
      </c>
      <c r="N14" s="200">
        <v>64771</v>
      </c>
      <c r="O14" s="200">
        <v>59403</v>
      </c>
      <c r="P14" s="200">
        <v>65841</v>
      </c>
      <c r="Q14" s="201">
        <f t="shared" si="4"/>
        <v>0.10837836472905416</v>
      </c>
      <c r="R14" s="202">
        <f t="shared" si="5"/>
        <v>6.4661102448866359E-3</v>
      </c>
      <c r="S14" s="201">
        <f t="shared" si="6"/>
        <v>0.17179916711024831</v>
      </c>
      <c r="T14" s="203">
        <f t="shared" si="7"/>
        <v>0.27607446853117529</v>
      </c>
      <c r="U14" s="200">
        <v>57337</v>
      </c>
      <c r="V14" s="200">
        <v>8510</v>
      </c>
      <c r="W14" s="200">
        <v>52678</v>
      </c>
      <c r="X14" s="200">
        <v>54243</v>
      </c>
      <c r="Y14" s="200">
        <v>57698</v>
      </c>
      <c r="Z14" s="201">
        <f t="shared" si="8"/>
        <v>6.3694854635621079E-2</v>
      </c>
      <c r="AA14" s="202">
        <f t="shared" si="9"/>
        <v>6.2961089697752826E-3</v>
      </c>
      <c r="AB14" s="201">
        <f t="shared" si="10"/>
        <v>0.11001054383700334</v>
      </c>
      <c r="AC14" s="203">
        <f t="shared" si="11"/>
        <v>0.241930479265378</v>
      </c>
      <c r="AD14" s="123"/>
      <c r="AE14" s="123"/>
    </row>
    <row r="15" spans="1:31" x14ac:dyDescent="0.25">
      <c r="B15" s="199" t="s">
        <v>196</v>
      </c>
      <c r="C15" s="200">
        <v>39730</v>
      </c>
      <c r="D15" s="200">
        <v>3657</v>
      </c>
      <c r="E15" s="200">
        <v>53457</v>
      </c>
      <c r="F15" s="200">
        <v>49625</v>
      </c>
      <c r="G15" s="200">
        <v>50530</v>
      </c>
      <c r="H15" s="201">
        <f t="shared" si="0"/>
        <v>1.8236775818639694E-2</v>
      </c>
      <c r="I15" s="202">
        <f t="shared" si="1"/>
        <v>0.27183488547696943</v>
      </c>
      <c r="J15" s="201">
        <f t="shared" si="2"/>
        <v>3.6531443212511353E-2</v>
      </c>
      <c r="K15" s="203">
        <f t="shared" si="3"/>
        <v>1</v>
      </c>
      <c r="L15" s="200">
        <v>6259</v>
      </c>
      <c r="M15" s="200">
        <v>931</v>
      </c>
      <c r="N15" s="200">
        <v>6803</v>
      </c>
      <c r="O15" s="200">
        <v>7947</v>
      </c>
      <c r="P15" s="200">
        <v>8011</v>
      </c>
      <c r="Q15" s="201">
        <f t="shared" si="4"/>
        <v>8.0533534667170947E-3</v>
      </c>
      <c r="R15" s="202">
        <f t="shared" si="5"/>
        <v>0.27991691963572451</v>
      </c>
      <c r="S15" s="201">
        <f t="shared" si="6"/>
        <v>2.0903132208201565E-2</v>
      </c>
      <c r="T15" s="203">
        <f t="shared" si="7"/>
        <v>0.15853948149614092</v>
      </c>
      <c r="U15" s="200">
        <v>15213</v>
      </c>
      <c r="V15" s="200">
        <v>1804</v>
      </c>
      <c r="W15" s="200">
        <v>20466</v>
      </c>
      <c r="X15" s="200">
        <v>19838</v>
      </c>
      <c r="Y15" s="200">
        <v>20889</v>
      </c>
      <c r="Z15" s="201">
        <f t="shared" si="8"/>
        <v>5.2979130960782328E-2</v>
      </c>
      <c r="AA15" s="202">
        <f t="shared" si="9"/>
        <v>0.3731019522776573</v>
      </c>
      <c r="AB15" s="201">
        <f t="shared" si="10"/>
        <v>3.9828247949862436E-2</v>
      </c>
      <c r="AC15" s="203">
        <f t="shared" si="11"/>
        <v>0.41339798139718981</v>
      </c>
      <c r="AD15" s="123"/>
      <c r="AE15" s="123"/>
    </row>
    <row r="16" spans="1:31" x14ac:dyDescent="0.25">
      <c r="B16" s="199" t="s">
        <v>205</v>
      </c>
      <c r="C16" s="200">
        <v>41594</v>
      </c>
      <c r="D16" s="200">
        <v>3792</v>
      </c>
      <c r="E16" s="200">
        <v>50344</v>
      </c>
      <c r="F16" s="200">
        <v>44900</v>
      </c>
      <c r="G16" s="200">
        <v>47223</v>
      </c>
      <c r="H16" s="201">
        <f t="shared" si="0"/>
        <v>5.173719376391972E-2</v>
      </c>
      <c r="I16" s="202">
        <f t="shared" si="1"/>
        <v>0.13533201904120795</v>
      </c>
      <c r="J16" s="201">
        <f t="shared" si="2"/>
        <v>3.4140596533236166E-2</v>
      </c>
      <c r="K16" s="203">
        <f t="shared" si="3"/>
        <v>1</v>
      </c>
      <c r="L16" s="200">
        <v>18425</v>
      </c>
      <c r="M16" s="200">
        <v>1481</v>
      </c>
      <c r="N16" s="200">
        <v>18406</v>
      </c>
      <c r="O16" s="200">
        <v>17959</v>
      </c>
      <c r="P16" s="200">
        <v>18924</v>
      </c>
      <c r="Q16" s="201">
        <f t="shared" si="4"/>
        <v>5.3733504092655426E-2</v>
      </c>
      <c r="R16" s="202">
        <f t="shared" si="5"/>
        <v>2.7082767978290345E-2</v>
      </c>
      <c r="S16" s="201">
        <f t="shared" si="6"/>
        <v>4.9378463850706079E-2</v>
      </c>
      <c r="T16" s="203">
        <f t="shared" si="7"/>
        <v>0.40073692903881586</v>
      </c>
      <c r="U16" s="200">
        <v>11382</v>
      </c>
      <c r="V16" s="200">
        <v>1561</v>
      </c>
      <c r="W16" s="200">
        <v>18161</v>
      </c>
      <c r="X16" s="200">
        <v>13953</v>
      </c>
      <c r="Y16" s="200">
        <v>15011</v>
      </c>
      <c r="Z16" s="201">
        <f t="shared" si="8"/>
        <v>7.5825987242886805E-2</v>
      </c>
      <c r="AA16" s="202">
        <f t="shared" si="9"/>
        <v>0.31883675979616943</v>
      </c>
      <c r="AB16" s="201">
        <f t="shared" si="10"/>
        <v>2.8620892813221551E-2</v>
      </c>
      <c r="AC16" s="203">
        <f t="shared" si="11"/>
        <v>0.31787476441564494</v>
      </c>
      <c r="AD16" s="123"/>
      <c r="AE16" s="123"/>
    </row>
    <row r="17" spans="2:31" x14ac:dyDescent="0.25">
      <c r="B17" s="199" t="s">
        <v>200</v>
      </c>
      <c r="C17" s="200">
        <v>28803</v>
      </c>
      <c r="D17" s="200">
        <v>7464</v>
      </c>
      <c r="E17" s="200">
        <v>41810</v>
      </c>
      <c r="F17" s="200">
        <v>33853</v>
      </c>
      <c r="G17" s="200">
        <v>35602</v>
      </c>
      <c r="H17" s="201">
        <f t="shared" si="0"/>
        <v>5.1664549670634718E-2</v>
      </c>
      <c r="I17" s="202">
        <f t="shared" si="1"/>
        <v>0.23605180015970562</v>
      </c>
      <c r="J17" s="201">
        <f t="shared" si="2"/>
        <v>2.5739015263246172E-2</v>
      </c>
      <c r="K17" s="203">
        <f t="shared" si="3"/>
        <v>1</v>
      </c>
      <c r="L17" s="200">
        <v>7404</v>
      </c>
      <c r="M17" s="200">
        <v>2461</v>
      </c>
      <c r="N17" s="200">
        <v>10382</v>
      </c>
      <c r="O17" s="200">
        <v>8742</v>
      </c>
      <c r="P17" s="200">
        <v>9515</v>
      </c>
      <c r="Q17" s="201">
        <f t="shared" si="4"/>
        <v>8.8423701670098387E-2</v>
      </c>
      <c r="R17" s="202">
        <f t="shared" si="5"/>
        <v>0.28511615343057817</v>
      </c>
      <c r="S17" s="201">
        <f t="shared" si="6"/>
        <v>2.4827525023222802E-2</v>
      </c>
      <c r="T17" s="203">
        <f t="shared" si="7"/>
        <v>0.26726026627717542</v>
      </c>
      <c r="U17" s="200">
        <v>15506</v>
      </c>
      <c r="V17" s="200">
        <v>2422</v>
      </c>
      <c r="W17" s="200">
        <v>23965</v>
      </c>
      <c r="X17" s="200">
        <v>18333</v>
      </c>
      <c r="Y17" s="200">
        <v>18765</v>
      </c>
      <c r="Z17" s="201">
        <f t="shared" si="8"/>
        <v>2.356406480117812E-2</v>
      </c>
      <c r="AA17" s="202">
        <f t="shared" si="9"/>
        <v>0.21017670579130665</v>
      </c>
      <c r="AB17" s="201">
        <f t="shared" si="10"/>
        <v>3.5778499343155183E-2</v>
      </c>
      <c r="AC17" s="203">
        <f t="shared" si="11"/>
        <v>0.52707713049828664</v>
      </c>
      <c r="AD17" s="123"/>
      <c r="AE17" s="123"/>
    </row>
    <row r="18" spans="2:31" x14ac:dyDescent="0.25">
      <c r="B18" s="199" t="s">
        <v>209</v>
      </c>
      <c r="C18" s="200">
        <v>29970</v>
      </c>
      <c r="D18" s="200">
        <v>3207</v>
      </c>
      <c r="E18" s="200">
        <v>29731</v>
      </c>
      <c r="F18" s="200">
        <v>32721</v>
      </c>
      <c r="G18" s="200">
        <v>37167</v>
      </c>
      <c r="H18" s="201">
        <f t="shared" si="0"/>
        <v>0.13587604290822397</v>
      </c>
      <c r="I18" s="202">
        <f t="shared" si="1"/>
        <v>0.24014014014014018</v>
      </c>
      <c r="J18" s="201">
        <f t="shared" si="2"/>
        <v>2.6870456162268144E-2</v>
      </c>
      <c r="K18" s="203">
        <f t="shared" si="3"/>
        <v>1</v>
      </c>
      <c r="L18" s="200">
        <v>6468</v>
      </c>
      <c r="M18" s="200">
        <v>811</v>
      </c>
      <c r="N18" s="200">
        <v>4721</v>
      </c>
      <c r="O18" s="200">
        <v>6473</v>
      </c>
      <c r="P18" s="200">
        <v>8008</v>
      </c>
      <c r="Q18" s="201">
        <f t="shared" si="4"/>
        <v>0.23713888459755905</v>
      </c>
      <c r="R18" s="202">
        <f t="shared" si="5"/>
        <v>0.23809523809523814</v>
      </c>
      <c r="S18" s="201">
        <f t="shared" si="6"/>
        <v>2.0895304297001389E-2</v>
      </c>
      <c r="T18" s="203">
        <f t="shared" si="7"/>
        <v>0.2154599510318293</v>
      </c>
      <c r="U18" s="200">
        <v>13241</v>
      </c>
      <c r="V18" s="200">
        <v>1485</v>
      </c>
      <c r="W18" s="200">
        <v>13089</v>
      </c>
      <c r="X18" s="200">
        <v>15643</v>
      </c>
      <c r="Y18" s="200">
        <v>17539</v>
      </c>
      <c r="Z18" s="201">
        <f t="shared" si="8"/>
        <v>0.12120437256280758</v>
      </c>
      <c r="AA18" s="202">
        <f t="shared" si="9"/>
        <v>0.32459784004229286</v>
      </c>
      <c r="AB18" s="201">
        <f t="shared" si="10"/>
        <v>3.3440932586176322E-2</v>
      </c>
      <c r="AC18" s="203">
        <f t="shared" si="11"/>
        <v>0.4718971130303764</v>
      </c>
      <c r="AD18" s="123"/>
      <c r="AE18" s="123"/>
    </row>
    <row r="19" spans="2:31" x14ac:dyDescent="0.25">
      <c r="B19" s="199" t="s">
        <v>213</v>
      </c>
      <c r="C19" s="200">
        <v>34431</v>
      </c>
      <c r="D19" s="200">
        <v>3287</v>
      </c>
      <c r="E19" s="200">
        <v>30325</v>
      </c>
      <c r="F19" s="200">
        <v>43498</v>
      </c>
      <c r="G19" s="200">
        <v>56887</v>
      </c>
      <c r="H19" s="201">
        <f t="shared" si="0"/>
        <v>0.3078072555060003</v>
      </c>
      <c r="I19" s="202">
        <f t="shared" si="1"/>
        <v>0.6522029566379135</v>
      </c>
      <c r="J19" s="201">
        <f t="shared" si="2"/>
        <v>4.1127334455375683E-2</v>
      </c>
      <c r="K19" s="203">
        <f t="shared" si="3"/>
        <v>1</v>
      </c>
      <c r="L19" s="200">
        <v>4904</v>
      </c>
      <c r="M19" s="200">
        <v>478</v>
      </c>
      <c r="N19" s="200">
        <v>4339</v>
      </c>
      <c r="O19" s="200">
        <v>6374</v>
      </c>
      <c r="P19" s="200">
        <v>8436</v>
      </c>
      <c r="Q19" s="201">
        <f t="shared" si="4"/>
        <v>0.32350172576090364</v>
      </c>
      <c r="R19" s="202">
        <f t="shared" si="5"/>
        <v>0.72022838499184338</v>
      </c>
      <c r="S19" s="201">
        <f t="shared" si="6"/>
        <v>2.2012086294893072E-2</v>
      </c>
      <c r="T19" s="203">
        <f t="shared" si="7"/>
        <v>0.14829398632376464</v>
      </c>
      <c r="U19" s="200">
        <v>10464</v>
      </c>
      <c r="V19" s="200">
        <v>1292</v>
      </c>
      <c r="W19" s="200">
        <v>10485</v>
      </c>
      <c r="X19" s="200">
        <v>13354</v>
      </c>
      <c r="Y19" s="200">
        <v>18256</v>
      </c>
      <c r="Z19" s="201">
        <f t="shared" si="8"/>
        <v>0.36708102441216117</v>
      </c>
      <c r="AA19" s="202">
        <f t="shared" si="9"/>
        <v>0.7446483180428134</v>
      </c>
      <c r="AB19" s="201">
        <f t="shared" si="10"/>
        <v>3.4808008740135413E-2</v>
      </c>
      <c r="AC19" s="203">
        <f t="shared" si="11"/>
        <v>0.3209169054441261</v>
      </c>
      <c r="AD19" s="123"/>
      <c r="AE19" s="123"/>
    </row>
    <row r="20" spans="2:31" x14ac:dyDescent="0.25">
      <c r="B20" s="199" t="s">
        <v>235</v>
      </c>
      <c r="C20" s="200">
        <v>15089</v>
      </c>
      <c r="D20" s="200">
        <v>4204</v>
      </c>
      <c r="E20" s="200">
        <v>17764</v>
      </c>
      <c r="F20" s="200">
        <v>21033</v>
      </c>
      <c r="G20" s="200">
        <v>27763</v>
      </c>
      <c r="H20" s="201">
        <f t="shared" si="0"/>
        <v>0.31997337517234814</v>
      </c>
      <c r="I20" s="202">
        <f t="shared" si="1"/>
        <v>0.8399496321823845</v>
      </c>
      <c r="J20" s="201">
        <f t="shared" si="2"/>
        <v>2.0071689252106721E-2</v>
      </c>
      <c r="K20" s="203">
        <f t="shared" si="3"/>
        <v>1</v>
      </c>
      <c r="L20" s="200">
        <v>3206</v>
      </c>
      <c r="M20" s="200">
        <v>503</v>
      </c>
      <c r="N20" s="200">
        <v>3165</v>
      </c>
      <c r="O20" s="200">
        <v>4936</v>
      </c>
      <c r="P20" s="200">
        <v>6083</v>
      </c>
      <c r="Q20" s="201">
        <f t="shared" si="4"/>
        <v>0.23237439222042133</v>
      </c>
      <c r="R20" s="202">
        <f t="shared" si="5"/>
        <v>0.89737991266375539</v>
      </c>
      <c r="S20" s="201">
        <f t="shared" si="6"/>
        <v>1.5872394610222208E-2</v>
      </c>
      <c r="T20" s="203">
        <f t="shared" si="7"/>
        <v>0.21910456362785002</v>
      </c>
      <c r="U20" s="200">
        <v>4881</v>
      </c>
      <c r="V20" s="200">
        <v>2489</v>
      </c>
      <c r="W20" s="200">
        <v>6901</v>
      </c>
      <c r="X20" s="200">
        <v>8434</v>
      </c>
      <c r="Y20" s="200">
        <v>10520</v>
      </c>
      <c r="Z20" s="201">
        <f t="shared" si="8"/>
        <v>0.24733222670144661</v>
      </c>
      <c r="AA20" s="202">
        <f t="shared" si="9"/>
        <v>1.1552960458922352</v>
      </c>
      <c r="AB20" s="201">
        <f t="shared" si="10"/>
        <v>2.0058076903276979E-2</v>
      </c>
      <c r="AC20" s="203">
        <f t="shared" si="11"/>
        <v>0.37892158628390304</v>
      </c>
      <c r="AD20" s="123"/>
      <c r="AE20" s="123"/>
    </row>
    <row r="21" spans="2:31" x14ac:dyDescent="0.25">
      <c r="B21" s="199" t="s">
        <v>225</v>
      </c>
      <c r="C21" s="200">
        <v>38319</v>
      </c>
      <c r="D21" s="200">
        <v>303</v>
      </c>
      <c r="E21" s="200">
        <v>36327</v>
      </c>
      <c r="F21" s="200">
        <v>36401</v>
      </c>
      <c r="G21" s="200">
        <v>34723</v>
      </c>
      <c r="H21" s="201">
        <f t="shared" si="0"/>
        <v>-4.6097634680365873E-2</v>
      </c>
      <c r="I21" s="202">
        <f t="shared" si="1"/>
        <v>-9.384378506746005E-2</v>
      </c>
      <c r="J21" s="201">
        <f t="shared" si="2"/>
        <v>2.5103528649674089E-2</v>
      </c>
      <c r="K21" s="203">
        <f t="shared" si="3"/>
        <v>1</v>
      </c>
      <c r="L21" s="200">
        <v>20338</v>
      </c>
      <c r="M21" s="200">
        <v>145</v>
      </c>
      <c r="N21" s="200">
        <v>16781</v>
      </c>
      <c r="O21" s="200">
        <v>16125</v>
      </c>
      <c r="P21" s="200">
        <v>16531</v>
      </c>
      <c r="Q21" s="201">
        <f t="shared" si="4"/>
        <v>2.5178294573643401E-2</v>
      </c>
      <c r="R21" s="202">
        <f t="shared" si="5"/>
        <v>-0.18718654734978857</v>
      </c>
      <c r="S21" s="201">
        <f t="shared" si="6"/>
        <v>4.3134400016699541E-2</v>
      </c>
      <c r="T21" s="203">
        <f t="shared" si="7"/>
        <v>0.47608213576015895</v>
      </c>
      <c r="U21" s="200">
        <v>9460</v>
      </c>
      <c r="V21" s="200">
        <v>94</v>
      </c>
      <c r="W21" s="200">
        <v>10721</v>
      </c>
      <c r="X21" s="200">
        <v>11435</v>
      </c>
      <c r="Y21" s="200">
        <v>10129</v>
      </c>
      <c r="Z21" s="201">
        <f t="shared" si="8"/>
        <v>-0.11421075644949719</v>
      </c>
      <c r="AA21" s="202">
        <f t="shared" si="9"/>
        <v>7.071881606765329E-2</v>
      </c>
      <c r="AB21" s="201">
        <f t="shared" si="10"/>
        <v>1.9312572333963166E-2</v>
      </c>
      <c r="AC21" s="203">
        <f t="shared" si="11"/>
        <v>0.29170866572588772</v>
      </c>
      <c r="AD21" s="123"/>
      <c r="AE21" s="123"/>
    </row>
    <row r="22" spans="2:31" x14ac:dyDescent="0.25">
      <c r="B22" s="199" t="s">
        <v>237</v>
      </c>
      <c r="C22" s="200">
        <v>3946</v>
      </c>
      <c r="D22" s="200">
        <v>40</v>
      </c>
      <c r="E22" s="200">
        <v>4702</v>
      </c>
      <c r="F22" s="200">
        <v>5453</v>
      </c>
      <c r="G22" s="200">
        <v>6023</v>
      </c>
      <c r="H22" s="201">
        <f t="shared" si="0"/>
        <v>0.10452961672473871</v>
      </c>
      <c r="I22" s="202">
        <f t="shared" si="1"/>
        <v>0.52635580334515963</v>
      </c>
      <c r="J22" s="201">
        <f t="shared" si="2"/>
        <v>4.354420789015552E-3</v>
      </c>
      <c r="K22" s="203">
        <f t="shared" si="3"/>
        <v>1</v>
      </c>
      <c r="L22" s="200">
        <v>822</v>
      </c>
      <c r="M22" s="200">
        <v>11</v>
      </c>
      <c r="N22" s="200">
        <v>407</v>
      </c>
      <c r="O22" s="200">
        <v>748</v>
      </c>
      <c r="P22" s="200">
        <v>974</v>
      </c>
      <c r="Q22" s="201">
        <f t="shared" si="4"/>
        <v>0.30213903743315518</v>
      </c>
      <c r="R22" s="202">
        <f t="shared" si="5"/>
        <v>0.18491484184914841</v>
      </c>
      <c r="S22" s="201">
        <f t="shared" si="6"/>
        <v>2.5414618363235955E-3</v>
      </c>
      <c r="T22" s="203">
        <f t="shared" si="7"/>
        <v>0.16171343184459572</v>
      </c>
      <c r="U22" s="200">
        <v>3107</v>
      </c>
      <c r="V22" s="200">
        <v>26</v>
      </c>
      <c r="W22" s="200">
        <v>4215</v>
      </c>
      <c r="X22" s="200">
        <v>4583</v>
      </c>
      <c r="Y22" s="200">
        <v>4925</v>
      </c>
      <c r="Z22" s="201">
        <f t="shared" si="8"/>
        <v>7.4623608989744739E-2</v>
      </c>
      <c r="AA22" s="202">
        <f t="shared" si="9"/>
        <v>0.58513035082072729</v>
      </c>
      <c r="AB22" s="201">
        <f t="shared" si="10"/>
        <v>9.3903069152698783E-3</v>
      </c>
      <c r="AC22" s="203">
        <f t="shared" si="11"/>
        <v>0.81769882118545578</v>
      </c>
      <c r="AD22" s="123"/>
      <c r="AE22" s="123"/>
    </row>
    <row r="23" spans="2:31" x14ac:dyDescent="0.25">
      <c r="B23" s="199" t="s">
        <v>217</v>
      </c>
      <c r="C23" s="200">
        <v>18501</v>
      </c>
      <c r="D23" s="200">
        <v>1849</v>
      </c>
      <c r="E23" s="200">
        <v>15817</v>
      </c>
      <c r="F23" s="200">
        <v>16158</v>
      </c>
      <c r="G23" s="200">
        <v>19435</v>
      </c>
      <c r="H23" s="201">
        <f t="shared" si="0"/>
        <v>0.20280975368238652</v>
      </c>
      <c r="I23" s="202">
        <f t="shared" si="1"/>
        <v>5.0483757634722348E-2</v>
      </c>
      <c r="J23" s="201">
        <f t="shared" si="2"/>
        <v>1.4050833145362322E-2</v>
      </c>
      <c r="K23" s="203">
        <f t="shared" si="3"/>
        <v>1</v>
      </c>
      <c r="L23" s="200">
        <v>6316</v>
      </c>
      <c r="M23" s="200">
        <v>628</v>
      </c>
      <c r="N23" s="200">
        <v>4962</v>
      </c>
      <c r="O23" s="200">
        <v>5275</v>
      </c>
      <c r="P23" s="200">
        <v>7093</v>
      </c>
      <c r="Q23" s="201">
        <f t="shared" si="4"/>
        <v>0.34464454976303327</v>
      </c>
      <c r="R23" s="202">
        <f t="shared" si="5"/>
        <v>0.12302089930335658</v>
      </c>
      <c r="S23" s="201">
        <f t="shared" si="6"/>
        <v>1.8507791380947908E-2</v>
      </c>
      <c r="T23" s="203">
        <f t="shared" si="7"/>
        <v>0.36496012348855156</v>
      </c>
      <c r="U23" s="200">
        <v>5477</v>
      </c>
      <c r="V23" s="200">
        <v>658</v>
      </c>
      <c r="W23" s="200">
        <v>5751</v>
      </c>
      <c r="X23" s="200">
        <v>5849</v>
      </c>
      <c r="Y23" s="200">
        <v>6268</v>
      </c>
      <c r="Z23" s="201">
        <f t="shared" si="8"/>
        <v>7.163617712429482E-2</v>
      </c>
      <c r="AA23" s="202">
        <f t="shared" si="9"/>
        <v>0.14442212890268391</v>
      </c>
      <c r="AB23" s="201">
        <f t="shared" si="10"/>
        <v>1.1950953044652102E-2</v>
      </c>
      <c r="AC23" s="203">
        <f t="shared" si="11"/>
        <v>0.32251093388217134</v>
      </c>
      <c r="AD23" s="123"/>
      <c r="AE23" s="123"/>
    </row>
    <row r="24" spans="2:31" x14ac:dyDescent="0.25">
      <c r="B24" s="199" t="s">
        <v>231</v>
      </c>
      <c r="C24" s="200">
        <v>89799</v>
      </c>
      <c r="D24" s="200">
        <v>4890</v>
      </c>
      <c r="E24" s="200">
        <v>45800</v>
      </c>
      <c r="F24" s="200">
        <v>64757</v>
      </c>
      <c r="G24" s="200">
        <v>64355</v>
      </c>
      <c r="H24" s="201">
        <f t="shared" si="0"/>
        <v>-6.2078230924842437E-3</v>
      </c>
      <c r="I24" s="202">
        <f t="shared" si="1"/>
        <v>-0.28334391251572955</v>
      </c>
      <c r="J24" s="201">
        <f t="shared" si="2"/>
        <v>4.652644029173101E-2</v>
      </c>
      <c r="K24" s="203">
        <f t="shared" si="3"/>
        <v>1</v>
      </c>
      <c r="L24" s="200">
        <v>56580</v>
      </c>
      <c r="M24" s="200">
        <v>2720</v>
      </c>
      <c r="N24" s="200">
        <v>30650</v>
      </c>
      <c r="O24" s="200">
        <v>42469</v>
      </c>
      <c r="P24" s="200">
        <v>43694</v>
      </c>
      <c r="Q24" s="201">
        <f t="shared" si="4"/>
        <v>2.8844568979726315E-2</v>
      </c>
      <c r="R24" s="202">
        <f t="shared" si="5"/>
        <v>-0.22774832096147046</v>
      </c>
      <c r="S24" s="201">
        <f t="shared" si="6"/>
        <v>0.1140109173268205</v>
      </c>
      <c r="T24" s="203">
        <f t="shared" si="7"/>
        <v>0.67895268432911193</v>
      </c>
      <c r="U24" s="200">
        <v>20792</v>
      </c>
      <c r="V24" s="200">
        <v>1126</v>
      </c>
      <c r="W24" s="200">
        <v>10433</v>
      </c>
      <c r="X24" s="200">
        <v>14392</v>
      </c>
      <c r="Y24" s="200">
        <v>14296</v>
      </c>
      <c r="Z24" s="201">
        <f t="shared" si="8"/>
        <v>-6.6703724291272692E-3</v>
      </c>
      <c r="AA24" s="202">
        <f t="shared" si="9"/>
        <v>-0.31242785686802621</v>
      </c>
      <c r="AB24" s="201">
        <f t="shared" si="10"/>
        <v>2.7257629981867652E-2</v>
      </c>
      <c r="AC24" s="203">
        <f t="shared" si="11"/>
        <v>0.22214280164711367</v>
      </c>
      <c r="AD24" s="123"/>
      <c r="AE24" s="123"/>
    </row>
    <row r="25" spans="2:31" x14ac:dyDescent="0.25">
      <c r="B25" s="199" t="s">
        <v>394</v>
      </c>
      <c r="C25" s="200">
        <v>3466</v>
      </c>
      <c r="D25" s="200">
        <v>436</v>
      </c>
      <c r="E25" s="200">
        <v>2727</v>
      </c>
      <c r="F25" s="200">
        <v>4242</v>
      </c>
      <c r="G25" s="200">
        <v>6042</v>
      </c>
      <c r="H25" s="201">
        <f t="shared" si="0"/>
        <v>0.42432814710042432</v>
      </c>
      <c r="I25" s="202">
        <f t="shared" si="1"/>
        <v>0.74321984997114821</v>
      </c>
      <c r="J25" s="201">
        <f t="shared" si="2"/>
        <v>4.3681571321985664E-3</v>
      </c>
      <c r="K25" s="203">
        <f t="shared" si="3"/>
        <v>1</v>
      </c>
      <c r="L25" s="200">
        <v>1136</v>
      </c>
      <c r="M25" s="200">
        <v>168</v>
      </c>
      <c r="N25" s="200">
        <v>809</v>
      </c>
      <c r="O25" s="200">
        <v>1145</v>
      </c>
      <c r="P25" s="200">
        <v>1470</v>
      </c>
      <c r="Q25" s="201">
        <f t="shared" si="4"/>
        <v>0.28384279475982543</v>
      </c>
      <c r="R25" s="202">
        <f t="shared" si="5"/>
        <v>0.29401408450704225</v>
      </c>
      <c r="S25" s="201">
        <f t="shared" si="6"/>
        <v>3.835676488085919E-3</v>
      </c>
      <c r="T25" s="203">
        <f t="shared" si="7"/>
        <v>0.24329692154915591</v>
      </c>
      <c r="U25" s="200">
        <v>1445</v>
      </c>
      <c r="V25" s="200">
        <v>125</v>
      </c>
      <c r="W25" s="200">
        <v>1166</v>
      </c>
      <c r="X25" s="200">
        <v>2494</v>
      </c>
      <c r="Y25" s="200">
        <v>3908</v>
      </c>
      <c r="Z25" s="201">
        <f t="shared" si="8"/>
        <v>0.56696070569366475</v>
      </c>
      <c r="AA25" s="202">
        <f t="shared" si="9"/>
        <v>1.7044982698961939</v>
      </c>
      <c r="AB25" s="201">
        <f t="shared" si="10"/>
        <v>7.4512323705329311E-3</v>
      </c>
      <c r="AC25" s="203">
        <f t="shared" si="11"/>
        <v>0.64680569347898043</v>
      </c>
      <c r="AD25" s="123"/>
      <c r="AE25" s="123"/>
    </row>
    <row r="26" spans="2:31" x14ac:dyDescent="0.25">
      <c r="B26" s="199" t="s">
        <v>227</v>
      </c>
      <c r="C26" s="200">
        <v>41228</v>
      </c>
      <c r="D26" s="200">
        <v>162</v>
      </c>
      <c r="E26" s="200">
        <v>19844</v>
      </c>
      <c r="F26" s="200">
        <v>33003</v>
      </c>
      <c r="G26" s="200">
        <v>32441</v>
      </c>
      <c r="H26" s="201">
        <f t="shared" si="0"/>
        <v>-1.7028754961670112E-2</v>
      </c>
      <c r="I26" s="202">
        <f t="shared" si="1"/>
        <v>-0.21313185213932284</v>
      </c>
      <c r="J26" s="201">
        <f t="shared" si="2"/>
        <v>2.3453721536850995E-2</v>
      </c>
      <c r="K26" s="203">
        <f t="shared" si="3"/>
        <v>1</v>
      </c>
      <c r="L26" s="200">
        <v>19861</v>
      </c>
      <c r="M26" s="200">
        <v>81</v>
      </c>
      <c r="N26" s="200">
        <v>8984</v>
      </c>
      <c r="O26" s="200">
        <v>17695</v>
      </c>
      <c r="P26" s="200">
        <v>17203</v>
      </c>
      <c r="Q26" s="201">
        <f t="shared" si="4"/>
        <v>-2.7804464538005114E-2</v>
      </c>
      <c r="R26" s="202">
        <f t="shared" si="5"/>
        <v>-0.13383011932933886</v>
      </c>
      <c r="S26" s="201">
        <f t="shared" si="6"/>
        <v>4.4887852125538821E-2</v>
      </c>
      <c r="T26" s="203">
        <f t="shared" si="7"/>
        <v>0.53028574951450325</v>
      </c>
      <c r="U26" s="200">
        <v>17216</v>
      </c>
      <c r="V26" s="200">
        <v>54</v>
      </c>
      <c r="W26" s="200">
        <v>8420</v>
      </c>
      <c r="X26" s="200">
        <v>12475</v>
      </c>
      <c r="Y26" s="200">
        <v>12557</v>
      </c>
      <c r="Z26" s="201">
        <f t="shared" si="8"/>
        <v>6.573146292585097E-3</v>
      </c>
      <c r="AA26" s="202">
        <f t="shared" si="9"/>
        <v>-0.27062035315985133</v>
      </c>
      <c r="AB26" s="201">
        <f t="shared" si="10"/>
        <v>2.3941945976658652E-2</v>
      </c>
      <c r="AC26" s="203">
        <f t="shared" si="11"/>
        <v>0.38707191516907619</v>
      </c>
      <c r="AD26" s="123"/>
      <c r="AE26" s="123"/>
    </row>
    <row r="27" spans="2:31" x14ac:dyDescent="0.25">
      <c r="B27" s="199" t="s">
        <v>250</v>
      </c>
      <c r="C27" s="200">
        <v>1781</v>
      </c>
      <c r="D27" s="200">
        <v>635</v>
      </c>
      <c r="E27" s="200">
        <v>2481</v>
      </c>
      <c r="F27" s="200">
        <v>3767</v>
      </c>
      <c r="G27" s="200">
        <v>4819</v>
      </c>
      <c r="H27" s="201">
        <f t="shared" si="0"/>
        <v>0.27926732147597555</v>
      </c>
      <c r="I27" s="202">
        <f t="shared" si="1"/>
        <v>1.7057832678270635</v>
      </c>
      <c r="J27" s="201">
        <f t="shared" si="2"/>
        <v>3.4839704104708529E-3</v>
      </c>
      <c r="K27" s="203">
        <f t="shared" si="3"/>
        <v>1</v>
      </c>
      <c r="L27" s="200">
        <v>420</v>
      </c>
      <c r="M27" s="200">
        <v>172</v>
      </c>
      <c r="N27" s="200">
        <v>542</v>
      </c>
      <c r="O27" s="200">
        <v>823</v>
      </c>
      <c r="P27" s="200">
        <v>896</v>
      </c>
      <c r="Q27" s="201">
        <f t="shared" si="4"/>
        <v>8.8699878493317064E-2</v>
      </c>
      <c r="R27" s="202">
        <f t="shared" si="5"/>
        <v>1.1333333333333333</v>
      </c>
      <c r="S27" s="201">
        <f t="shared" si="6"/>
        <v>2.3379361451190362E-3</v>
      </c>
      <c r="T27" s="203">
        <f t="shared" si="7"/>
        <v>0.18593069101473333</v>
      </c>
      <c r="U27" s="200">
        <v>963</v>
      </c>
      <c r="V27" s="200">
        <v>340</v>
      </c>
      <c r="W27" s="200">
        <v>1466</v>
      </c>
      <c r="X27" s="200">
        <v>2085</v>
      </c>
      <c r="Y27" s="200">
        <v>3092</v>
      </c>
      <c r="Z27" s="201">
        <f t="shared" si="8"/>
        <v>0.48297362110311748</v>
      </c>
      <c r="AA27" s="202">
        <f t="shared" si="9"/>
        <v>2.2107995846313604</v>
      </c>
      <c r="AB27" s="201">
        <f t="shared" si="10"/>
        <v>5.8953967476171503E-3</v>
      </c>
      <c r="AC27" s="203">
        <f t="shared" si="11"/>
        <v>0.64162689354637892</v>
      </c>
      <c r="AD27" s="123"/>
      <c r="AE27" s="123"/>
    </row>
    <row r="28" spans="2:31" x14ac:dyDescent="0.25">
      <c r="B28" s="199" t="s">
        <v>241</v>
      </c>
      <c r="C28" s="200">
        <v>2363</v>
      </c>
      <c r="D28" s="200">
        <v>435</v>
      </c>
      <c r="E28" s="200">
        <v>3271</v>
      </c>
      <c r="F28" s="200">
        <v>4040</v>
      </c>
      <c r="G28" s="200">
        <v>4496</v>
      </c>
      <c r="H28" s="201">
        <f t="shared" si="0"/>
        <v>0.11287128712871297</v>
      </c>
      <c r="I28" s="202">
        <f t="shared" si="1"/>
        <v>0.90266610241218781</v>
      </c>
      <c r="J28" s="201">
        <f t="shared" si="2"/>
        <v>3.2504525763596089E-3</v>
      </c>
      <c r="K28" s="203">
        <f t="shared" si="3"/>
        <v>1</v>
      </c>
      <c r="L28" s="200">
        <v>383</v>
      </c>
      <c r="M28" s="200">
        <v>53</v>
      </c>
      <c r="N28" s="200">
        <v>407</v>
      </c>
      <c r="O28" s="200">
        <v>605</v>
      </c>
      <c r="P28" s="200">
        <v>836</v>
      </c>
      <c r="Q28" s="201">
        <f t="shared" si="4"/>
        <v>0.38181818181818183</v>
      </c>
      <c r="R28" s="202">
        <f t="shared" si="5"/>
        <v>1.1827676240208875</v>
      </c>
      <c r="S28" s="201">
        <f t="shared" si="6"/>
        <v>2.1813779211155297E-3</v>
      </c>
      <c r="T28" s="203">
        <f t="shared" si="7"/>
        <v>0.18594306049822065</v>
      </c>
      <c r="U28" s="200">
        <v>1572</v>
      </c>
      <c r="V28" s="200">
        <v>287</v>
      </c>
      <c r="W28" s="200">
        <v>2420</v>
      </c>
      <c r="X28" s="200">
        <v>2826</v>
      </c>
      <c r="Y28" s="200">
        <v>2945</v>
      </c>
      <c r="Z28" s="201">
        <f t="shared" si="8"/>
        <v>4.2108987968860534E-2</v>
      </c>
      <c r="AA28" s="202">
        <f t="shared" si="9"/>
        <v>0.87340966921119589</v>
      </c>
      <c r="AB28" s="201">
        <f t="shared" si="10"/>
        <v>5.6151175361359986E-3</v>
      </c>
      <c r="AC28" s="203">
        <f t="shared" si="11"/>
        <v>0.65502669039145911</v>
      </c>
      <c r="AD28" s="123"/>
      <c r="AE28" s="123"/>
    </row>
    <row r="29" spans="2:31" x14ac:dyDescent="0.25">
      <c r="B29" s="199" t="s">
        <v>229</v>
      </c>
      <c r="C29" s="200">
        <v>61657</v>
      </c>
      <c r="D29" s="200">
        <v>284</v>
      </c>
      <c r="E29" s="200">
        <v>25031</v>
      </c>
      <c r="F29" s="200">
        <v>43942</v>
      </c>
      <c r="G29" s="200">
        <v>46690</v>
      </c>
      <c r="H29" s="201">
        <f t="shared" si="0"/>
        <v>6.2536980565290667E-2</v>
      </c>
      <c r="I29" s="202">
        <f t="shared" si="1"/>
        <v>-0.24274616020889761</v>
      </c>
      <c r="J29" s="201">
        <f t="shared" si="2"/>
        <v>3.3755255958681077E-2</v>
      </c>
      <c r="K29" s="203">
        <f t="shared" si="3"/>
        <v>1</v>
      </c>
      <c r="L29" s="200">
        <v>47026</v>
      </c>
      <c r="M29" s="200">
        <v>235</v>
      </c>
      <c r="N29" s="200">
        <v>19897</v>
      </c>
      <c r="O29" s="200">
        <v>32845</v>
      </c>
      <c r="P29" s="200">
        <v>34027</v>
      </c>
      <c r="Q29" s="201">
        <f t="shared" si="4"/>
        <v>3.5987212665550272E-2</v>
      </c>
      <c r="R29" s="202">
        <f t="shared" si="5"/>
        <v>-0.27642155403393864</v>
      </c>
      <c r="S29" s="201">
        <f t="shared" si="6"/>
        <v>8.8786778136122152E-2</v>
      </c>
      <c r="T29" s="203">
        <f t="shared" si="7"/>
        <v>0.72878560719640184</v>
      </c>
      <c r="U29" s="200">
        <v>10638</v>
      </c>
      <c r="V29" s="200">
        <v>40</v>
      </c>
      <c r="W29" s="200">
        <v>4022</v>
      </c>
      <c r="X29" s="200">
        <v>8066</v>
      </c>
      <c r="Y29" s="200">
        <v>10386</v>
      </c>
      <c r="Z29" s="201">
        <f t="shared" si="8"/>
        <v>0.28762707661790232</v>
      </c>
      <c r="AA29" s="202">
        <f t="shared" si="9"/>
        <v>-2.3688663282571909E-2</v>
      </c>
      <c r="AB29" s="201">
        <f t="shared" si="10"/>
        <v>1.9802584288729535E-2</v>
      </c>
      <c r="AC29" s="203">
        <f t="shared" si="11"/>
        <v>0.22244591989719426</v>
      </c>
      <c r="AD29" s="123"/>
      <c r="AE29" s="123"/>
    </row>
    <row r="30" spans="2:31" x14ac:dyDescent="0.25">
      <c r="B30" s="199" t="s">
        <v>221</v>
      </c>
      <c r="C30" s="200">
        <v>10102</v>
      </c>
      <c r="D30" s="200">
        <v>1395</v>
      </c>
      <c r="E30" s="200">
        <v>7676</v>
      </c>
      <c r="F30" s="200">
        <v>8897</v>
      </c>
      <c r="G30" s="200">
        <v>11967</v>
      </c>
      <c r="H30" s="201">
        <f t="shared" si="0"/>
        <v>0.34506013262897617</v>
      </c>
      <c r="I30" s="202">
        <f t="shared" si="1"/>
        <v>0.18461690754306082</v>
      </c>
      <c r="J30" s="201">
        <f t="shared" si="2"/>
        <v>8.6517273090069933E-3</v>
      </c>
      <c r="K30" s="203">
        <f t="shared" si="3"/>
        <v>1</v>
      </c>
      <c r="L30" s="200">
        <v>3633</v>
      </c>
      <c r="M30" s="200">
        <v>480</v>
      </c>
      <c r="N30" s="200">
        <v>2936</v>
      </c>
      <c r="O30" s="200">
        <v>3345</v>
      </c>
      <c r="P30" s="200">
        <v>4590</v>
      </c>
      <c r="Q30" s="201">
        <f t="shared" si="4"/>
        <v>0.37219730941704032</v>
      </c>
      <c r="R30" s="202">
        <f t="shared" si="5"/>
        <v>0.26341866226259292</v>
      </c>
      <c r="S30" s="201">
        <f t="shared" si="6"/>
        <v>1.1976704136268277E-2</v>
      </c>
      <c r="T30" s="203">
        <f t="shared" si="7"/>
        <v>0.38355477563299073</v>
      </c>
      <c r="U30" s="200">
        <v>3743</v>
      </c>
      <c r="V30" s="200">
        <v>584</v>
      </c>
      <c r="W30" s="200">
        <v>2890</v>
      </c>
      <c r="X30" s="200">
        <v>3285</v>
      </c>
      <c r="Y30" s="200">
        <v>4455</v>
      </c>
      <c r="Z30" s="201">
        <f t="shared" si="8"/>
        <v>0.35616438356164393</v>
      </c>
      <c r="AA30" s="202">
        <f t="shared" si="9"/>
        <v>0.19022174726155483</v>
      </c>
      <c r="AB30" s="201">
        <f t="shared" si="10"/>
        <v>8.4941761030512299E-3</v>
      </c>
      <c r="AC30" s="203">
        <f t="shared" si="11"/>
        <v>0.37227375282025571</v>
      </c>
      <c r="AD30" s="123"/>
      <c r="AE30" s="123"/>
    </row>
    <row r="31" spans="2:31" x14ac:dyDescent="0.25">
      <c r="B31" s="199" t="s">
        <v>247</v>
      </c>
      <c r="C31" s="200">
        <v>3370</v>
      </c>
      <c r="D31" s="200">
        <v>1837</v>
      </c>
      <c r="E31" s="200">
        <v>5113</v>
      </c>
      <c r="F31" s="200">
        <v>5397</v>
      </c>
      <c r="G31" s="200">
        <v>5729</v>
      </c>
      <c r="H31" s="201">
        <f t="shared" si="0"/>
        <v>6.151565684639615E-2</v>
      </c>
      <c r="I31" s="202">
        <f t="shared" si="1"/>
        <v>0.7</v>
      </c>
      <c r="J31" s="201">
        <f t="shared" si="2"/>
        <v>4.1418689523941721E-3</v>
      </c>
      <c r="K31" s="203">
        <f t="shared" si="3"/>
        <v>1</v>
      </c>
      <c r="L31" s="200">
        <v>923</v>
      </c>
      <c r="M31" s="200">
        <v>372</v>
      </c>
      <c r="N31" s="200">
        <v>1176</v>
      </c>
      <c r="O31" s="200">
        <v>1204</v>
      </c>
      <c r="P31" s="200">
        <v>1150</v>
      </c>
      <c r="Q31" s="201">
        <f t="shared" si="4"/>
        <v>-4.4850498338870448E-2</v>
      </c>
      <c r="R31" s="202">
        <f t="shared" si="5"/>
        <v>0.24593716143011912</v>
      </c>
      <c r="S31" s="201">
        <f t="shared" si="6"/>
        <v>3.000699293400549E-3</v>
      </c>
      <c r="T31" s="203">
        <f t="shared" si="7"/>
        <v>0.20073311223599233</v>
      </c>
      <c r="U31" s="200">
        <v>1342</v>
      </c>
      <c r="V31" s="200">
        <v>1303</v>
      </c>
      <c r="W31" s="200">
        <v>2441</v>
      </c>
      <c r="X31" s="200">
        <v>2594</v>
      </c>
      <c r="Y31" s="200">
        <v>2533</v>
      </c>
      <c r="Z31" s="201">
        <f t="shared" si="8"/>
        <v>-2.351580570547418E-2</v>
      </c>
      <c r="AA31" s="202">
        <f t="shared" si="9"/>
        <v>0.88748137108792857</v>
      </c>
      <c r="AB31" s="201">
        <f t="shared" si="10"/>
        <v>4.8295730794677364E-3</v>
      </c>
      <c r="AC31" s="203">
        <f t="shared" si="11"/>
        <v>0.44213649851632048</v>
      </c>
      <c r="AD31" s="123"/>
      <c r="AE31" s="123"/>
    </row>
    <row r="32" spans="2:31" x14ac:dyDescent="0.25">
      <c r="B32" s="199" t="s">
        <v>233</v>
      </c>
      <c r="C32" s="200">
        <v>2076</v>
      </c>
      <c r="D32" s="200">
        <v>550</v>
      </c>
      <c r="E32" s="200">
        <v>2358</v>
      </c>
      <c r="F32" s="200">
        <v>3467</v>
      </c>
      <c r="G32" s="200">
        <v>2844</v>
      </c>
      <c r="H32" s="201">
        <f t="shared" si="0"/>
        <v>-0.17969426016729162</v>
      </c>
      <c r="I32" s="202">
        <f t="shared" si="1"/>
        <v>0.36994219653179194</v>
      </c>
      <c r="J32" s="201">
        <f t="shared" si="2"/>
        <v>2.0561136848680443E-3</v>
      </c>
      <c r="K32" s="203">
        <f t="shared" si="3"/>
        <v>1</v>
      </c>
      <c r="L32" s="200">
        <v>691</v>
      </c>
      <c r="M32" s="200">
        <v>232</v>
      </c>
      <c r="N32" s="200">
        <v>616</v>
      </c>
      <c r="O32" s="200">
        <v>1049</v>
      </c>
      <c r="P32" s="200">
        <v>1050</v>
      </c>
      <c r="Q32" s="201">
        <f t="shared" si="4"/>
        <v>9.5328884652046142E-4</v>
      </c>
      <c r="R32" s="202">
        <f t="shared" si="5"/>
        <v>0.51953690303907374</v>
      </c>
      <c r="S32" s="201">
        <f t="shared" si="6"/>
        <v>2.7397689200613709E-3</v>
      </c>
      <c r="T32" s="203">
        <f t="shared" si="7"/>
        <v>0.36919831223628691</v>
      </c>
      <c r="U32" s="200">
        <v>921</v>
      </c>
      <c r="V32" s="200">
        <v>207</v>
      </c>
      <c r="W32" s="200">
        <v>1060</v>
      </c>
      <c r="X32" s="200">
        <v>1519</v>
      </c>
      <c r="Y32" s="200">
        <v>1069</v>
      </c>
      <c r="Z32" s="201">
        <f t="shared" si="8"/>
        <v>-0.29624753127057279</v>
      </c>
      <c r="AA32" s="202">
        <f t="shared" si="9"/>
        <v>0.16069489685124871</v>
      </c>
      <c r="AB32" s="201">
        <f t="shared" si="10"/>
        <v>2.0382209324717768E-3</v>
      </c>
      <c r="AC32" s="203">
        <f t="shared" si="11"/>
        <v>0.37587904360056257</v>
      </c>
      <c r="AD32" s="123"/>
      <c r="AE32" s="123"/>
    </row>
    <row r="33" spans="1:39" x14ac:dyDescent="0.25">
      <c r="B33" s="199" t="s">
        <v>243</v>
      </c>
      <c r="C33" s="200">
        <v>1881</v>
      </c>
      <c r="D33" s="200">
        <v>249</v>
      </c>
      <c r="E33" s="200">
        <v>1748</v>
      </c>
      <c r="F33" s="200">
        <v>3198</v>
      </c>
      <c r="G33" s="200">
        <v>4048</v>
      </c>
      <c r="H33" s="201">
        <f t="shared" si="0"/>
        <v>0.26579111944965605</v>
      </c>
      <c r="I33" s="202">
        <f t="shared" si="1"/>
        <v>1.1520467836257309</v>
      </c>
      <c r="J33" s="201">
        <f t="shared" si="2"/>
        <v>2.9265640634127438E-3</v>
      </c>
      <c r="K33" s="203">
        <f t="shared" si="3"/>
        <v>1</v>
      </c>
      <c r="L33" s="200">
        <v>542</v>
      </c>
      <c r="M33" s="200">
        <v>93</v>
      </c>
      <c r="N33" s="200">
        <v>333</v>
      </c>
      <c r="O33" s="200">
        <v>514</v>
      </c>
      <c r="P33" s="200">
        <v>868</v>
      </c>
      <c r="Q33" s="201">
        <f t="shared" si="4"/>
        <v>0.68871595330739299</v>
      </c>
      <c r="R33" s="202">
        <f t="shared" si="5"/>
        <v>0.60147601476014767</v>
      </c>
      <c r="S33" s="201">
        <f t="shared" si="6"/>
        <v>2.2648756405840667E-3</v>
      </c>
      <c r="T33" s="203">
        <f t="shared" si="7"/>
        <v>0.21442687747035574</v>
      </c>
      <c r="U33" s="200">
        <v>1063</v>
      </c>
      <c r="V33" s="200">
        <v>113</v>
      </c>
      <c r="W33" s="200">
        <v>1090</v>
      </c>
      <c r="X33" s="200">
        <v>1625</v>
      </c>
      <c r="Y33" s="200">
        <v>2368</v>
      </c>
      <c r="Z33" s="201">
        <f t="shared" si="8"/>
        <v>0.45723076923076933</v>
      </c>
      <c r="AA33" s="202">
        <f t="shared" si="9"/>
        <v>1.2276575729068675</v>
      </c>
      <c r="AB33" s="201">
        <f t="shared" si="10"/>
        <v>4.5149739645399135E-3</v>
      </c>
      <c r="AC33" s="203">
        <f t="shared" si="11"/>
        <v>0.58498023715415015</v>
      </c>
      <c r="AD33" s="123"/>
      <c r="AE33" s="123"/>
    </row>
    <row r="34" spans="1:39" x14ac:dyDescent="0.25">
      <c r="B34" s="199" t="s">
        <v>239</v>
      </c>
      <c r="C34" s="200">
        <v>1280</v>
      </c>
      <c r="D34" s="200">
        <v>715</v>
      </c>
      <c r="E34" s="200">
        <v>2055</v>
      </c>
      <c r="F34" s="200">
        <v>1879</v>
      </c>
      <c r="G34" s="200">
        <v>2161</v>
      </c>
      <c r="H34" s="201">
        <f t="shared" si="0"/>
        <v>0.15007982969664724</v>
      </c>
      <c r="I34" s="202">
        <f t="shared" si="1"/>
        <v>0.68828124999999996</v>
      </c>
      <c r="J34" s="201">
        <f t="shared" si="2"/>
        <v>1.5623282957102124E-3</v>
      </c>
      <c r="K34" s="203">
        <f t="shared" si="3"/>
        <v>1</v>
      </c>
      <c r="L34" s="200">
        <v>467</v>
      </c>
      <c r="M34" s="200">
        <v>172</v>
      </c>
      <c r="N34" s="200">
        <v>634</v>
      </c>
      <c r="O34" s="200">
        <v>652</v>
      </c>
      <c r="P34" s="200">
        <v>843</v>
      </c>
      <c r="Q34" s="201">
        <f t="shared" si="4"/>
        <v>0.29294478527607359</v>
      </c>
      <c r="R34" s="202">
        <f t="shared" si="5"/>
        <v>0.8051391862955033</v>
      </c>
      <c r="S34" s="201">
        <f t="shared" si="6"/>
        <v>2.199643047249272E-3</v>
      </c>
      <c r="T34" s="203">
        <f t="shared" si="7"/>
        <v>0.3900971772327626</v>
      </c>
      <c r="U34" s="200">
        <v>373</v>
      </c>
      <c r="V34" s="200">
        <v>230</v>
      </c>
      <c r="W34" s="200">
        <v>646</v>
      </c>
      <c r="X34" s="200">
        <v>592</v>
      </c>
      <c r="Y34" s="200">
        <v>618</v>
      </c>
      <c r="Z34" s="201">
        <f t="shared" si="8"/>
        <v>4.3918918918918859E-2</v>
      </c>
      <c r="AA34" s="202">
        <f t="shared" si="9"/>
        <v>0.65683646112600536</v>
      </c>
      <c r="AB34" s="201">
        <f t="shared" si="10"/>
        <v>1.1783166850023929E-3</v>
      </c>
      <c r="AC34" s="203">
        <f t="shared" si="11"/>
        <v>0.28597871355853771</v>
      </c>
      <c r="AD34" s="123"/>
      <c r="AE34" s="123"/>
    </row>
    <row r="35" spans="1:39" x14ac:dyDescent="0.25">
      <c r="B35" s="199" t="s">
        <v>245</v>
      </c>
      <c r="C35" s="200">
        <v>6662</v>
      </c>
      <c r="D35" s="200">
        <v>463</v>
      </c>
      <c r="E35" s="200">
        <v>1490</v>
      </c>
      <c r="F35" s="200">
        <v>1411</v>
      </c>
      <c r="G35" s="200">
        <v>1443</v>
      </c>
      <c r="H35" s="201">
        <f t="shared" si="0"/>
        <v>2.2678951098511702E-2</v>
      </c>
      <c r="I35" s="202">
        <f t="shared" si="1"/>
        <v>-0.78339837886520569</v>
      </c>
      <c r="J35" s="201">
        <f t="shared" si="2"/>
        <v>1.0432391164784064E-3</v>
      </c>
      <c r="K35" s="203">
        <f t="shared" si="3"/>
        <v>1</v>
      </c>
      <c r="L35" s="200">
        <v>584</v>
      </c>
      <c r="M35" s="200">
        <v>117</v>
      </c>
      <c r="N35" s="200">
        <v>353</v>
      </c>
      <c r="O35" s="200">
        <v>290</v>
      </c>
      <c r="P35" s="200">
        <v>301</v>
      </c>
      <c r="Q35" s="201">
        <f t="shared" si="4"/>
        <v>3.7931034482758585E-2</v>
      </c>
      <c r="R35" s="202">
        <f t="shared" si="5"/>
        <v>-0.4845890410958904</v>
      </c>
      <c r="S35" s="201">
        <f t="shared" si="6"/>
        <v>7.8540042375092628E-4</v>
      </c>
      <c r="T35" s="203">
        <f t="shared" si="7"/>
        <v>0.2085932085932086</v>
      </c>
      <c r="U35" s="200">
        <v>5741</v>
      </c>
      <c r="V35" s="200">
        <v>306</v>
      </c>
      <c r="W35" s="200">
        <v>927</v>
      </c>
      <c r="X35" s="200">
        <v>880</v>
      </c>
      <c r="Y35" s="200">
        <v>954</v>
      </c>
      <c r="Z35" s="201">
        <f t="shared" si="8"/>
        <v>8.4090909090908994E-2</v>
      </c>
      <c r="AA35" s="202">
        <f t="shared" si="9"/>
        <v>-0.83382685943215473</v>
      </c>
      <c r="AB35" s="201">
        <f t="shared" si="10"/>
        <v>1.8189548826735968E-3</v>
      </c>
      <c r="AC35" s="203">
        <f t="shared" si="11"/>
        <v>0.66112266112266116</v>
      </c>
      <c r="AD35" s="123"/>
      <c r="AE35" s="123"/>
    </row>
    <row r="36" spans="1:39" x14ac:dyDescent="0.25">
      <c r="B36" s="199" t="s">
        <v>223</v>
      </c>
      <c r="C36" s="200">
        <v>788</v>
      </c>
      <c r="D36" s="200">
        <v>117</v>
      </c>
      <c r="E36" s="200">
        <v>526</v>
      </c>
      <c r="F36" s="200">
        <v>1162</v>
      </c>
      <c r="G36" s="200">
        <v>1260</v>
      </c>
      <c r="H36" s="201">
        <f t="shared" si="0"/>
        <v>8.43373493975903E-2</v>
      </c>
      <c r="I36" s="202">
        <f t="shared" si="1"/>
        <v>0.59898477157360408</v>
      </c>
      <c r="J36" s="201">
        <f t="shared" si="2"/>
        <v>9.1093644266305757E-4</v>
      </c>
      <c r="K36" s="203">
        <f t="shared" si="3"/>
        <v>1</v>
      </c>
      <c r="L36" s="200">
        <v>235</v>
      </c>
      <c r="M36" s="200">
        <v>29</v>
      </c>
      <c r="N36" s="200">
        <v>129</v>
      </c>
      <c r="O36" s="200">
        <v>320</v>
      </c>
      <c r="P36" s="200">
        <v>437</v>
      </c>
      <c r="Q36" s="201">
        <f t="shared" si="4"/>
        <v>0.36562500000000009</v>
      </c>
      <c r="R36" s="202">
        <f t="shared" si="5"/>
        <v>0.85957446808510629</v>
      </c>
      <c r="S36" s="201">
        <f t="shared" si="6"/>
        <v>1.1402657314922087E-3</v>
      </c>
      <c r="T36" s="203">
        <f t="shared" si="7"/>
        <v>0.34682539682539681</v>
      </c>
      <c r="U36" s="200">
        <v>337</v>
      </c>
      <c r="V36" s="200">
        <v>42</v>
      </c>
      <c r="W36" s="200">
        <v>255</v>
      </c>
      <c r="X36" s="200">
        <v>571</v>
      </c>
      <c r="Y36" s="200">
        <v>570</v>
      </c>
      <c r="Z36" s="201">
        <f t="shared" si="8"/>
        <v>-1.7513134851138146E-3</v>
      </c>
      <c r="AA36" s="202">
        <f t="shared" si="9"/>
        <v>0.6913946587537092</v>
      </c>
      <c r="AB36" s="201">
        <f t="shared" si="10"/>
        <v>1.0867969424779352E-3</v>
      </c>
      <c r="AC36" s="203">
        <f t="shared" si="11"/>
        <v>0.45238095238095238</v>
      </c>
      <c r="AD36" s="123"/>
      <c r="AE36" s="123"/>
    </row>
    <row r="37" spans="1:39" x14ac:dyDescent="0.25">
      <c r="A37" s="204"/>
      <c r="B37" s="205" t="s">
        <v>396</v>
      </c>
      <c r="C37" s="206">
        <f>C12-SUM(C13:C36)</f>
        <v>55284</v>
      </c>
      <c r="D37" s="206">
        <f>D12-SUM(D13:D36)</f>
        <v>10526</v>
      </c>
      <c r="E37" s="206">
        <f>E12-SUM(E13:E36)</f>
        <v>39878</v>
      </c>
      <c r="F37" s="206">
        <f>F12-SUM(F13:F36)</f>
        <v>47994</v>
      </c>
      <c r="G37" s="206">
        <f>G12-SUM(G13:G36)</f>
        <v>48968</v>
      </c>
      <c r="H37" s="207">
        <f t="shared" si="0"/>
        <v>2.0294203442096981E-2</v>
      </c>
      <c r="I37" s="208">
        <f t="shared" si="1"/>
        <v>-0.11424643658201283</v>
      </c>
      <c r="J37" s="207">
        <f t="shared" si="2"/>
        <v>3.5402171209781431E-2</v>
      </c>
      <c r="K37" s="209">
        <f t="shared" si="3"/>
        <v>1</v>
      </c>
      <c r="L37" s="206">
        <f>L12-SUM(L13:L36)</f>
        <v>15460</v>
      </c>
      <c r="M37" s="206">
        <f>M12-SUM(M13:M36)</f>
        <v>3994</v>
      </c>
      <c r="N37" s="206">
        <f>N12-SUM(N13:N36)</f>
        <v>9594</v>
      </c>
      <c r="O37" s="206">
        <f>O12-SUM(O13:O36)</f>
        <v>11311</v>
      </c>
      <c r="P37" s="206">
        <f>P12-SUM(P13:P36)</f>
        <v>12612</v>
      </c>
      <c r="Q37" s="207">
        <f t="shared" si="4"/>
        <v>0.11502077623552287</v>
      </c>
      <c r="R37" s="208">
        <f t="shared" si="5"/>
        <v>-0.18421733505821469</v>
      </c>
      <c r="S37" s="207">
        <f t="shared" si="6"/>
        <v>3.2908538685537149E-2</v>
      </c>
      <c r="T37" s="209">
        <f t="shared" si="7"/>
        <v>0.25755595490932853</v>
      </c>
      <c r="U37" s="206">
        <f>U12-SUM(U13:U36)</f>
        <v>27660</v>
      </c>
      <c r="V37" s="206">
        <f>V12-SUM(V13:V36)</f>
        <v>4403</v>
      </c>
      <c r="W37" s="206">
        <f>W12-SUM(W13:W36)</f>
        <v>21046</v>
      </c>
      <c r="X37" s="206">
        <f>X12-SUM(X13:X36)</f>
        <v>26482</v>
      </c>
      <c r="Y37" s="206">
        <f>Y12-SUM(Y13:Y36)</f>
        <v>24107</v>
      </c>
      <c r="Z37" s="207">
        <f t="shared" si="8"/>
        <v>-8.9683558643606998E-2</v>
      </c>
      <c r="AA37" s="208">
        <f t="shared" si="9"/>
        <v>-0.12845263919016625</v>
      </c>
      <c r="AB37" s="207">
        <f t="shared" si="10"/>
        <v>4.5963884021606283E-2</v>
      </c>
      <c r="AC37" s="209">
        <f t="shared" si="11"/>
        <v>0.49230109459238686</v>
      </c>
      <c r="AD37" s="123"/>
      <c r="AE37" s="123"/>
    </row>
    <row r="38" spans="1:39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D38" s="123"/>
      <c r="AE38" s="123"/>
      <c r="AI38" s="123"/>
      <c r="AJ38" s="123"/>
    </row>
    <row r="39" spans="1:39" ht="15.75" x14ac:dyDescent="0.25">
      <c r="B39" s="184"/>
      <c r="C39" s="338" t="s">
        <v>105</v>
      </c>
      <c r="D39" s="336"/>
      <c r="E39" s="336"/>
      <c r="F39" s="336"/>
      <c r="G39" s="336"/>
      <c r="H39" s="336"/>
      <c r="I39" s="336"/>
      <c r="J39" s="336"/>
      <c r="K39" s="337"/>
      <c r="L39" s="338" t="s">
        <v>104</v>
      </c>
      <c r="M39" s="336"/>
      <c r="N39" s="336"/>
      <c r="O39" s="336"/>
      <c r="P39" s="336"/>
      <c r="Q39" s="336"/>
      <c r="R39" s="336"/>
      <c r="S39" s="336"/>
      <c r="T39" s="337"/>
      <c r="U39" s="338" t="s">
        <v>106</v>
      </c>
      <c r="V39" s="336"/>
      <c r="W39" s="336"/>
      <c r="X39" s="336"/>
      <c r="Y39" s="336"/>
      <c r="Z39" s="336"/>
      <c r="AA39" s="336"/>
      <c r="AB39" s="336"/>
      <c r="AC39" s="337"/>
      <c r="AD39" s="50"/>
      <c r="AE39" s="50"/>
      <c r="AF39" s="50"/>
      <c r="AG39" s="50"/>
      <c r="AH39" s="50"/>
      <c r="AI39" s="50"/>
      <c r="AJ39" s="50"/>
      <c r="AK39" s="50"/>
      <c r="AL39" s="50"/>
      <c r="AM39" s="50"/>
    </row>
    <row r="40" spans="1:39" s="189" customFormat="1" ht="75" x14ac:dyDescent="0.25">
      <c r="B40" s="185"/>
      <c r="C40" s="186" t="s">
        <v>526</v>
      </c>
      <c r="D40" s="186" t="s">
        <v>530</v>
      </c>
      <c r="E40" s="186" t="s">
        <v>527</v>
      </c>
      <c r="F40" s="186" t="s">
        <v>528</v>
      </c>
      <c r="G40" s="186" t="s">
        <v>529</v>
      </c>
      <c r="H40" s="187" t="str">
        <f>CONCATENATE("var. ",RIGHT(G40,2),"/",RIGHT(F40,2))</f>
        <v>var. 23/22</v>
      </c>
      <c r="I40" s="187" t="str">
        <f>CONCATENATE("var. ",RIGHT(G40,2),"/",RIGHT(C40,2))</f>
        <v>var. 23/19</v>
      </c>
      <c r="J40" s="187" t="str">
        <f>CONCATENATE("Cuota s/ total lugares de residencia ",RIGHT(G40,4))</f>
        <v>Cuota s/ total lugares de residencia 2023</v>
      </c>
      <c r="K40" s="188" t="str">
        <f>CONCATENATE("cuota s/ Canarias ",RIGHT(G40,4))</f>
        <v>cuota s/ Canarias 2023</v>
      </c>
      <c r="L40" s="186" t="s">
        <v>526</v>
      </c>
      <c r="M40" s="186" t="s">
        <v>530</v>
      </c>
      <c r="N40" s="186" t="s">
        <v>527</v>
      </c>
      <c r="O40" s="186" t="s">
        <v>528</v>
      </c>
      <c r="P40" s="186" t="s">
        <v>529</v>
      </c>
      <c r="Q40" s="187" t="str">
        <f>CONCATENATE("var. ",RIGHT(P40,2),"/",RIGHT(O40,2))</f>
        <v>var. 23/22</v>
      </c>
      <c r="R40" s="187" t="str">
        <f>CONCATENATE("var. ",RIGHT(P40,2),"/",RIGHT(L40,2))</f>
        <v>var. 23/19</v>
      </c>
      <c r="S40" s="187" t="str">
        <f>CONCATENATE("Cuota s/ total lugares de residencia ",RIGHT(P40,4))</f>
        <v>Cuota s/ total lugares de residencia 2023</v>
      </c>
      <c r="T40" s="188" t="str">
        <f>CONCATENATE("cuota s/ Canarias ",RIGHT(P40,4))</f>
        <v>cuota s/ Canarias 2023</v>
      </c>
      <c r="U40" s="186" t="s">
        <v>526</v>
      </c>
      <c r="V40" s="186" t="s">
        <v>530</v>
      </c>
      <c r="W40" s="186" t="s">
        <v>527</v>
      </c>
      <c r="X40" s="186" t="s">
        <v>528</v>
      </c>
      <c r="Y40" s="186" t="s">
        <v>529</v>
      </c>
      <c r="Z40" s="187" t="str">
        <f>CONCATENATE("var. ",RIGHT(Y40,2),"/",RIGHT(X40,2))</f>
        <v>var. 23/22</v>
      </c>
      <c r="AA40" s="187" t="str">
        <f>CONCATENATE("var. ",RIGHT(Y40,2),"/",RIGHT(U40,2))</f>
        <v>var. 23/19</v>
      </c>
      <c r="AB40" s="187" t="str">
        <f>CONCATENATE("Cuota s/ total lugares de residencia ",RIGHT(Y40,4))</f>
        <v>Cuota s/ total lugares de residencia 2023</v>
      </c>
      <c r="AC40" s="188" t="str">
        <f>CONCATENATE("cuota s/ Canarias ",RIGHT(Y40,4))</f>
        <v>cuota s/ Canarias 2023</v>
      </c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</row>
    <row r="41" spans="1:39" x14ac:dyDescent="0.25">
      <c r="A41" s="1"/>
      <c r="B41" s="190" t="s">
        <v>139</v>
      </c>
      <c r="C41" s="191">
        <v>172837</v>
      </c>
      <c r="D41" s="191">
        <v>28775</v>
      </c>
      <c r="E41" s="191">
        <v>169667</v>
      </c>
      <c r="F41" s="191">
        <v>184614</v>
      </c>
      <c r="G41" s="191">
        <v>201106</v>
      </c>
      <c r="H41" s="192">
        <f t="shared" ref="H41:H70" si="12">IFERROR(G41/F41-1,"-")</f>
        <v>8.9332336659191602E-2</v>
      </c>
      <c r="I41" s="192">
        <f t="shared" ref="I41:I70" si="13">IFERROR(G41/C41-1,"-")</f>
        <v>0.16355872874442401</v>
      </c>
      <c r="J41" s="192">
        <f t="shared" ref="J41:J70" si="14">G41/G$41</f>
        <v>1</v>
      </c>
      <c r="K41" s="193">
        <f t="shared" ref="K41:K70" si="15">G41/$G8</f>
        <v>0.14539268590333085</v>
      </c>
      <c r="L41" s="191">
        <v>219850</v>
      </c>
      <c r="M41" s="191">
        <v>28587</v>
      </c>
      <c r="N41" s="191">
        <v>196971</v>
      </c>
      <c r="O41" s="191">
        <v>227329</v>
      </c>
      <c r="P41" s="191">
        <v>244150</v>
      </c>
      <c r="Q41" s="192">
        <f t="shared" ref="Q41:Q70" si="16">IFERROR(P41/O41-1,"-")</f>
        <v>7.3994079066023177E-2</v>
      </c>
      <c r="R41" s="192">
        <f t="shared" ref="R41:R70" si="17">IFERROR(P41/L41-1,"-")</f>
        <v>0.1105299067546055</v>
      </c>
      <c r="S41" s="192">
        <f t="shared" ref="S41:S70" si="18">P41/P$41</f>
        <v>1</v>
      </c>
      <c r="T41" s="193">
        <f t="shared" ref="T41:T70" si="19">P41/$G8</f>
        <v>0.17651200990173455</v>
      </c>
      <c r="U41" s="191">
        <v>23110</v>
      </c>
      <c r="V41" s="191">
        <v>3460</v>
      </c>
      <c r="W41" s="191">
        <v>14084</v>
      </c>
      <c r="X41" s="191">
        <v>15624</v>
      </c>
      <c r="Y41" s="191">
        <v>16178</v>
      </c>
      <c r="Z41" s="192">
        <f t="shared" ref="Z41:Z70" si="20">IFERROR(Y41/X41-1,"-")</f>
        <v>3.5458269329237124E-2</v>
      </c>
      <c r="AA41" s="192">
        <f t="shared" ref="AA41:AA70" si="21">IFERROR(Y41/U41-1,"-")</f>
        <v>-0.29995672868887924</v>
      </c>
      <c r="AB41" s="192">
        <f t="shared" ref="AB41:AB70" si="22">Y41/Y$41</f>
        <v>1</v>
      </c>
      <c r="AC41" s="193">
        <f t="shared" ref="AC41:AC70" si="23">Y41/$G8</f>
        <v>1.1696134737621386E-2</v>
      </c>
      <c r="AD41" s="123"/>
      <c r="AE41" s="123"/>
      <c r="AF41" s="50"/>
      <c r="AG41" s="50"/>
      <c r="AH41" s="50"/>
      <c r="AI41" s="50"/>
      <c r="AJ41" s="50"/>
      <c r="AK41" s="50"/>
      <c r="AL41" s="50"/>
      <c r="AM41" s="50"/>
    </row>
    <row r="42" spans="1:39" x14ac:dyDescent="0.25">
      <c r="A42" s="1"/>
      <c r="B42" s="194" t="s">
        <v>172</v>
      </c>
      <c r="C42" s="195">
        <v>14892</v>
      </c>
      <c r="D42" s="195">
        <v>4798</v>
      </c>
      <c r="E42" s="195">
        <v>11595</v>
      </c>
      <c r="F42" s="195">
        <v>16329</v>
      </c>
      <c r="G42" s="195">
        <v>16724</v>
      </c>
      <c r="H42" s="196">
        <f t="shared" si="12"/>
        <v>2.4190091248698531E-2</v>
      </c>
      <c r="I42" s="197">
        <f t="shared" si="13"/>
        <v>0.12301907064195539</v>
      </c>
      <c r="J42" s="196">
        <f t="shared" si="14"/>
        <v>8.3160124511451675E-2</v>
      </c>
      <c r="K42" s="198">
        <f t="shared" si="15"/>
        <v>0.10093365440905772</v>
      </c>
      <c r="L42" s="195">
        <v>24401</v>
      </c>
      <c r="M42" s="195">
        <v>7490</v>
      </c>
      <c r="N42" s="195">
        <v>24585</v>
      </c>
      <c r="O42" s="195">
        <v>27280</v>
      </c>
      <c r="P42" s="195">
        <v>25934</v>
      </c>
      <c r="Q42" s="196">
        <f t="shared" si="16"/>
        <v>-4.9340175953079157E-2</v>
      </c>
      <c r="R42" s="197">
        <f t="shared" si="17"/>
        <v>6.2825294045325997E-2</v>
      </c>
      <c r="S42" s="196">
        <f t="shared" si="18"/>
        <v>0.1062215850911325</v>
      </c>
      <c r="T42" s="198">
        <f t="shared" si="19"/>
        <v>0.15651838037816926</v>
      </c>
      <c r="U42" s="195">
        <v>5224</v>
      </c>
      <c r="V42" s="195">
        <v>2365</v>
      </c>
      <c r="W42" s="195">
        <v>11652</v>
      </c>
      <c r="X42" s="195">
        <v>6497</v>
      </c>
      <c r="Y42" s="195">
        <v>5251</v>
      </c>
      <c r="Z42" s="196">
        <f t="shared" si="20"/>
        <v>-0.19178082191780821</v>
      </c>
      <c r="AA42" s="197">
        <f t="shared" si="21"/>
        <v>5.1684532924962667E-3</v>
      </c>
      <c r="AB42" s="196">
        <f t="shared" si="22"/>
        <v>0.32457658548646312</v>
      </c>
      <c r="AC42" s="198">
        <f t="shared" si="23"/>
        <v>3.1691139637763814E-2</v>
      </c>
      <c r="AD42" s="123"/>
      <c r="AE42" s="123"/>
      <c r="AF42" s="50"/>
      <c r="AG42" s="50"/>
      <c r="AH42" s="50"/>
      <c r="AI42" s="50"/>
      <c r="AJ42" s="50"/>
      <c r="AK42" s="50"/>
      <c r="AL42" s="50"/>
      <c r="AM42" s="50"/>
    </row>
    <row r="43" spans="1:39" x14ac:dyDescent="0.25">
      <c r="A43" s="211"/>
      <c r="B43" s="199" t="s">
        <v>99</v>
      </c>
      <c r="C43" s="200">
        <v>8029</v>
      </c>
      <c r="D43" s="200">
        <v>2964</v>
      </c>
      <c r="E43" s="200">
        <v>4266</v>
      </c>
      <c r="F43" s="200">
        <v>7752</v>
      </c>
      <c r="G43" s="200">
        <v>7532</v>
      </c>
      <c r="H43" s="201">
        <f t="shared" si="12"/>
        <v>-2.8379772961816263E-2</v>
      </c>
      <c r="I43" s="202">
        <f t="shared" si="13"/>
        <v>-6.1900610287707103E-2</v>
      </c>
      <c r="J43" s="201">
        <f t="shared" si="14"/>
        <v>3.7452885542947498E-2</v>
      </c>
      <c r="K43" s="203">
        <f t="shared" si="15"/>
        <v>0.10943220782239786</v>
      </c>
      <c r="L43" s="200">
        <v>6751</v>
      </c>
      <c r="M43" s="200">
        <v>3737</v>
      </c>
      <c r="N43" s="200">
        <v>6938</v>
      </c>
      <c r="O43" s="200">
        <v>8325</v>
      </c>
      <c r="P43" s="200">
        <v>9075</v>
      </c>
      <c r="Q43" s="201">
        <f t="shared" si="16"/>
        <v>9.0090090090090058E-2</v>
      </c>
      <c r="R43" s="202">
        <f t="shared" si="17"/>
        <v>0.34424529699303807</v>
      </c>
      <c r="S43" s="201">
        <f t="shared" si="18"/>
        <v>3.716977268072906E-2</v>
      </c>
      <c r="T43" s="203">
        <f t="shared" si="19"/>
        <v>0.13185040971697565</v>
      </c>
      <c r="U43" s="200">
        <v>3481</v>
      </c>
      <c r="V43" s="200">
        <v>1117</v>
      </c>
      <c r="W43" s="200">
        <v>5201</v>
      </c>
      <c r="X43" s="200">
        <v>2531</v>
      </c>
      <c r="Y43" s="200">
        <v>2222</v>
      </c>
      <c r="Z43" s="201">
        <f t="shared" si="20"/>
        <v>-0.1220861319636507</v>
      </c>
      <c r="AA43" s="202">
        <f t="shared" si="21"/>
        <v>-0.36167767882792301</v>
      </c>
      <c r="AB43" s="201">
        <f t="shared" si="22"/>
        <v>0.13734701446408704</v>
      </c>
      <c r="AC43" s="203">
        <f t="shared" si="23"/>
        <v>3.2283373045853429E-2</v>
      </c>
      <c r="AD43" s="123"/>
      <c r="AE43" s="123"/>
      <c r="AF43" s="50"/>
      <c r="AG43" s="50"/>
      <c r="AH43" s="50"/>
      <c r="AI43" s="50"/>
      <c r="AJ43" s="50"/>
      <c r="AK43" s="50"/>
      <c r="AL43" s="50"/>
      <c r="AM43" s="50"/>
    </row>
    <row r="44" spans="1:39" x14ac:dyDescent="0.25">
      <c r="A44" s="211"/>
      <c r="B44" s="199" t="s">
        <v>176</v>
      </c>
      <c r="C44" s="200">
        <v>6863</v>
      </c>
      <c r="D44" s="200">
        <v>1834</v>
      </c>
      <c r="E44" s="200">
        <v>7329</v>
      </c>
      <c r="F44" s="200">
        <v>8577</v>
      </c>
      <c r="G44" s="200">
        <v>9192</v>
      </c>
      <c r="H44" s="201">
        <f t="shared" si="12"/>
        <v>7.1703392794683518E-2</v>
      </c>
      <c r="I44" s="202">
        <f t="shared" si="13"/>
        <v>0.33935596677837676</v>
      </c>
      <c r="J44" s="201">
        <f t="shared" si="14"/>
        <v>4.570723896850417E-2</v>
      </c>
      <c r="K44" s="203">
        <f t="shared" si="15"/>
        <v>9.4894956898776653E-2</v>
      </c>
      <c r="L44" s="200">
        <v>17650</v>
      </c>
      <c r="M44" s="200">
        <v>3753</v>
      </c>
      <c r="N44" s="200">
        <v>17647</v>
      </c>
      <c r="O44" s="200">
        <v>18955</v>
      </c>
      <c r="P44" s="200">
        <v>16859</v>
      </c>
      <c r="Q44" s="201">
        <f t="shared" si="16"/>
        <v>-0.11057768398839352</v>
      </c>
      <c r="R44" s="202">
        <f t="shared" si="17"/>
        <v>-4.481586402266291E-2</v>
      </c>
      <c r="S44" s="201">
        <f t="shared" si="18"/>
        <v>6.9051812410403438E-2</v>
      </c>
      <c r="T44" s="203">
        <f t="shared" si="19"/>
        <v>0.17404635317194034</v>
      </c>
      <c r="U44" s="200">
        <v>1743</v>
      </c>
      <c r="V44" s="200">
        <v>1248</v>
      </c>
      <c r="W44" s="200">
        <v>6451</v>
      </c>
      <c r="X44" s="200">
        <v>3966</v>
      </c>
      <c r="Y44" s="200">
        <v>3029</v>
      </c>
      <c r="Z44" s="201">
        <f t="shared" si="20"/>
        <v>-0.23625819465456377</v>
      </c>
      <c r="AA44" s="202">
        <f t="shared" si="21"/>
        <v>0.73780837636259333</v>
      </c>
      <c r="AB44" s="201">
        <f t="shared" si="22"/>
        <v>0.18722957102237606</v>
      </c>
      <c r="AC44" s="203">
        <f t="shared" si="23"/>
        <v>3.1270324678676506E-2</v>
      </c>
      <c r="AD44" s="123"/>
      <c r="AE44" s="123"/>
      <c r="AF44" s="50"/>
      <c r="AG44" s="50"/>
      <c r="AH44" s="50"/>
      <c r="AI44" s="50"/>
      <c r="AJ44" s="50"/>
      <c r="AK44" s="50"/>
      <c r="AL44" s="50"/>
      <c r="AM44" s="50"/>
    </row>
    <row r="45" spans="1:39" x14ac:dyDescent="0.25">
      <c r="A45" s="1"/>
      <c r="B45" s="194" t="s">
        <v>184</v>
      </c>
      <c r="C45" s="195">
        <v>157945</v>
      </c>
      <c r="D45" s="195">
        <v>23977</v>
      </c>
      <c r="E45" s="195">
        <v>158072</v>
      </c>
      <c r="F45" s="195">
        <v>168285</v>
      </c>
      <c r="G45" s="195">
        <v>184382</v>
      </c>
      <c r="H45" s="196">
        <f t="shared" si="12"/>
        <v>9.5653207356567682E-2</v>
      </c>
      <c r="I45" s="197">
        <f t="shared" si="13"/>
        <v>0.16738105036563367</v>
      </c>
      <c r="J45" s="196">
        <f t="shared" si="14"/>
        <v>0.91683987548854828</v>
      </c>
      <c r="K45" s="198">
        <f t="shared" si="15"/>
        <v>0.15144324553860003</v>
      </c>
      <c r="L45" s="195">
        <v>195449</v>
      </c>
      <c r="M45" s="195">
        <v>21097</v>
      </c>
      <c r="N45" s="195">
        <v>172386</v>
      </c>
      <c r="O45" s="195">
        <v>200049</v>
      </c>
      <c r="P45" s="195">
        <v>218216</v>
      </c>
      <c r="Q45" s="196">
        <f t="shared" si="16"/>
        <v>9.0812750876035464E-2</v>
      </c>
      <c r="R45" s="197">
        <f t="shared" si="17"/>
        <v>0.11648563052254035</v>
      </c>
      <c r="S45" s="196">
        <f t="shared" si="18"/>
        <v>0.89377841490886745</v>
      </c>
      <c r="T45" s="198">
        <f t="shared" si="19"/>
        <v>0.17923300142340978</v>
      </c>
      <c r="U45" s="195">
        <v>17886</v>
      </c>
      <c r="V45" s="195">
        <v>1095</v>
      </c>
      <c r="W45" s="195">
        <v>2432</v>
      </c>
      <c r="X45" s="195">
        <v>9127</v>
      </c>
      <c r="Y45" s="195">
        <v>10927</v>
      </c>
      <c r="Z45" s="196">
        <f t="shared" si="20"/>
        <v>0.19721704831817677</v>
      </c>
      <c r="AA45" s="197">
        <f t="shared" si="21"/>
        <v>-0.38907525438890755</v>
      </c>
      <c r="AB45" s="196">
        <f t="shared" si="22"/>
        <v>0.67542341451353693</v>
      </c>
      <c r="AC45" s="198">
        <f t="shared" si="23"/>
        <v>8.9749560369248756E-3</v>
      </c>
      <c r="AD45" s="123"/>
      <c r="AE45" s="123"/>
      <c r="AF45" s="50"/>
      <c r="AG45" s="50"/>
      <c r="AH45" s="50"/>
      <c r="AI45" s="50"/>
      <c r="AJ45" s="50"/>
      <c r="AK45" s="50"/>
      <c r="AL45" s="50"/>
      <c r="AM45" s="50"/>
    </row>
    <row r="46" spans="1:39" x14ac:dyDescent="0.25">
      <c r="A46" s="211"/>
      <c r="B46" s="199" t="s">
        <v>188</v>
      </c>
      <c r="C46" s="200">
        <v>34046</v>
      </c>
      <c r="D46" s="200">
        <v>2643</v>
      </c>
      <c r="E46" s="200">
        <v>30278</v>
      </c>
      <c r="F46" s="200">
        <v>46787</v>
      </c>
      <c r="G46" s="200">
        <v>54702</v>
      </c>
      <c r="H46" s="201">
        <f t="shared" si="12"/>
        <v>0.16917092354713925</v>
      </c>
      <c r="I46" s="202">
        <f t="shared" si="13"/>
        <v>0.60670857075721085</v>
      </c>
      <c r="J46" s="201">
        <f t="shared" si="14"/>
        <v>0.27200580788241024</v>
      </c>
      <c r="K46" s="203">
        <f t="shared" si="15"/>
        <v>0.12829009857103657</v>
      </c>
      <c r="L46" s="200">
        <v>95904</v>
      </c>
      <c r="M46" s="200">
        <v>11308</v>
      </c>
      <c r="N46" s="200">
        <v>74256</v>
      </c>
      <c r="O46" s="200">
        <v>100122</v>
      </c>
      <c r="P46" s="200">
        <v>108401</v>
      </c>
      <c r="Q46" s="201">
        <f t="shared" si="16"/>
        <v>8.268911927448519E-2</v>
      </c>
      <c r="R46" s="202">
        <f t="shared" si="17"/>
        <v>0.13030739072405728</v>
      </c>
      <c r="S46" s="201">
        <f t="shared" si="18"/>
        <v>0.44399344665164858</v>
      </c>
      <c r="T46" s="203">
        <f t="shared" si="19"/>
        <v>0.25422790711855026</v>
      </c>
      <c r="U46" s="200">
        <v>2404</v>
      </c>
      <c r="V46" s="200">
        <v>46</v>
      </c>
      <c r="W46" s="200">
        <v>170</v>
      </c>
      <c r="X46" s="200">
        <v>852</v>
      </c>
      <c r="Y46" s="200">
        <v>1533</v>
      </c>
      <c r="Z46" s="201">
        <f t="shared" si="20"/>
        <v>0.79929577464788726</v>
      </c>
      <c r="AA46" s="202">
        <f t="shared" si="21"/>
        <v>-0.36231281198003329</v>
      </c>
      <c r="AB46" s="201">
        <f t="shared" si="22"/>
        <v>9.475831375942638E-2</v>
      </c>
      <c r="AC46" s="203">
        <f t="shared" si="23"/>
        <v>3.5952747817154596E-3</v>
      </c>
      <c r="AD46" s="123"/>
      <c r="AE46" s="123"/>
      <c r="AF46" s="50"/>
      <c r="AG46" s="50"/>
      <c r="AH46" s="50"/>
      <c r="AI46" s="50"/>
      <c r="AJ46" s="50"/>
      <c r="AK46" s="50"/>
      <c r="AL46" s="50"/>
      <c r="AM46" s="50"/>
    </row>
    <row r="47" spans="1:39" x14ac:dyDescent="0.25">
      <c r="A47" s="211"/>
      <c r="B47" s="199" t="s">
        <v>192</v>
      </c>
      <c r="C47" s="200">
        <v>75106</v>
      </c>
      <c r="D47" s="200">
        <v>15448</v>
      </c>
      <c r="E47" s="200">
        <v>76380</v>
      </c>
      <c r="F47" s="200">
        <v>71686</v>
      </c>
      <c r="G47" s="200">
        <v>75160</v>
      </c>
      <c r="H47" s="201">
        <f t="shared" si="12"/>
        <v>4.8461345311497261E-2</v>
      </c>
      <c r="I47" s="202">
        <f t="shared" si="13"/>
        <v>7.1898383617829964E-4</v>
      </c>
      <c r="J47" s="201">
        <f t="shared" si="14"/>
        <v>0.37373325509930089</v>
      </c>
      <c r="K47" s="203">
        <f t="shared" si="15"/>
        <v>0.31514948215858107</v>
      </c>
      <c r="L47" s="200">
        <v>32048</v>
      </c>
      <c r="M47" s="200">
        <v>3795</v>
      </c>
      <c r="N47" s="200">
        <v>32850</v>
      </c>
      <c r="O47" s="200">
        <v>27142</v>
      </c>
      <c r="P47" s="200">
        <v>29794</v>
      </c>
      <c r="Q47" s="201">
        <f t="shared" si="16"/>
        <v>9.7708348684695245E-2</v>
      </c>
      <c r="R47" s="202">
        <f t="shared" si="17"/>
        <v>-7.0332001997004512E-2</v>
      </c>
      <c r="S47" s="201">
        <f t="shared" si="18"/>
        <v>0.12203153798894123</v>
      </c>
      <c r="T47" s="203">
        <f t="shared" si="19"/>
        <v>0.12492766992326722</v>
      </c>
      <c r="U47" s="200">
        <v>8380</v>
      </c>
      <c r="V47" s="200">
        <v>467</v>
      </c>
      <c r="W47" s="200">
        <v>796</v>
      </c>
      <c r="X47" s="200">
        <v>3416</v>
      </c>
      <c r="Y47" s="200">
        <v>4611</v>
      </c>
      <c r="Z47" s="201">
        <f t="shared" si="20"/>
        <v>0.34982435597189698</v>
      </c>
      <c r="AA47" s="202">
        <f t="shared" si="21"/>
        <v>-0.44976133651551309</v>
      </c>
      <c r="AB47" s="201">
        <f t="shared" si="22"/>
        <v>0.28501668933119051</v>
      </c>
      <c r="AC47" s="203">
        <f t="shared" si="23"/>
        <v>1.9334143989265796E-2</v>
      </c>
      <c r="AD47" s="123"/>
      <c r="AE47" s="123"/>
      <c r="AF47" s="50"/>
      <c r="AG47" s="50"/>
      <c r="AH47" s="50"/>
      <c r="AI47" s="50"/>
      <c r="AJ47" s="50"/>
      <c r="AK47" s="50"/>
      <c r="AL47" s="50"/>
      <c r="AM47" s="50"/>
    </row>
    <row r="48" spans="1:39" x14ac:dyDescent="0.25">
      <c r="A48" s="211"/>
      <c r="B48" s="199" t="s">
        <v>196</v>
      </c>
      <c r="C48" s="200">
        <v>8048</v>
      </c>
      <c r="D48" s="200">
        <v>303</v>
      </c>
      <c r="E48" s="200">
        <v>12118</v>
      </c>
      <c r="F48" s="200">
        <v>9447</v>
      </c>
      <c r="G48" s="200">
        <v>7231</v>
      </c>
      <c r="H48" s="201">
        <f t="shared" si="12"/>
        <v>-0.23457182174235203</v>
      </c>
      <c r="I48" s="202">
        <f t="shared" si="13"/>
        <v>-0.10151590457256465</v>
      </c>
      <c r="J48" s="201">
        <f t="shared" si="14"/>
        <v>3.5956162421807408E-2</v>
      </c>
      <c r="K48" s="203">
        <f t="shared" si="15"/>
        <v>0.14310310706510984</v>
      </c>
      <c r="L48" s="200">
        <v>9498</v>
      </c>
      <c r="M48" s="200">
        <v>505</v>
      </c>
      <c r="N48" s="200">
        <v>13524</v>
      </c>
      <c r="O48" s="200">
        <v>11676</v>
      </c>
      <c r="P48" s="200">
        <v>13626</v>
      </c>
      <c r="Q48" s="201">
        <f t="shared" si="16"/>
        <v>0.16700924974306264</v>
      </c>
      <c r="R48" s="202">
        <f t="shared" si="17"/>
        <v>0.43461781427668988</v>
      </c>
      <c r="S48" s="201">
        <f t="shared" si="18"/>
        <v>5.5809952897808726E-2</v>
      </c>
      <c r="T48" s="203">
        <f t="shared" si="19"/>
        <v>0.26966158717593508</v>
      </c>
      <c r="U48" s="200">
        <v>347</v>
      </c>
      <c r="V48" s="200">
        <v>51</v>
      </c>
      <c r="W48" s="200">
        <v>167</v>
      </c>
      <c r="X48" s="200">
        <v>411</v>
      </c>
      <c r="Y48" s="200">
        <v>362</v>
      </c>
      <c r="Z48" s="201">
        <f t="shared" si="20"/>
        <v>-0.11922141119221408</v>
      </c>
      <c r="AA48" s="202">
        <f t="shared" si="21"/>
        <v>4.3227665706051965E-2</v>
      </c>
      <c r="AB48" s="201">
        <f t="shared" si="22"/>
        <v>2.237606626282606E-2</v>
      </c>
      <c r="AC48" s="203">
        <f t="shared" si="23"/>
        <v>7.1640609538887786E-3</v>
      </c>
      <c r="AD48" s="123"/>
      <c r="AE48" s="123"/>
      <c r="AF48" s="50"/>
      <c r="AG48" s="50"/>
      <c r="AH48" s="50"/>
      <c r="AI48" s="50"/>
      <c r="AJ48" s="50"/>
      <c r="AK48" s="50"/>
      <c r="AL48" s="50"/>
      <c r="AM48" s="50"/>
    </row>
    <row r="49" spans="1:39" x14ac:dyDescent="0.25">
      <c r="A49" s="211"/>
      <c r="B49" s="199" t="s">
        <v>205</v>
      </c>
      <c r="C49" s="200">
        <v>3364</v>
      </c>
      <c r="D49" s="200">
        <v>293</v>
      </c>
      <c r="E49" s="200">
        <v>4865</v>
      </c>
      <c r="F49" s="200">
        <v>4529</v>
      </c>
      <c r="G49" s="200">
        <v>5291</v>
      </c>
      <c r="H49" s="201">
        <f t="shared" si="12"/>
        <v>0.16824906160300279</v>
      </c>
      <c r="I49" s="202">
        <f t="shared" si="13"/>
        <v>0.57282996432818067</v>
      </c>
      <c r="J49" s="201">
        <f t="shared" si="14"/>
        <v>2.6309508418445992E-2</v>
      </c>
      <c r="K49" s="203">
        <f t="shared" si="15"/>
        <v>0.11204286047053343</v>
      </c>
      <c r="L49" s="200">
        <v>6789</v>
      </c>
      <c r="M49" s="200">
        <v>368</v>
      </c>
      <c r="N49" s="200">
        <v>8544</v>
      </c>
      <c r="O49" s="200">
        <v>7632</v>
      </c>
      <c r="P49" s="200">
        <v>7078</v>
      </c>
      <c r="Q49" s="201">
        <f t="shared" si="16"/>
        <v>-7.2589098532494734E-2</v>
      </c>
      <c r="R49" s="202">
        <f t="shared" si="17"/>
        <v>4.2568861393430524E-2</v>
      </c>
      <c r="S49" s="201">
        <f t="shared" si="18"/>
        <v>2.8990374769608848E-2</v>
      </c>
      <c r="T49" s="203">
        <f t="shared" si="19"/>
        <v>0.14988459013616245</v>
      </c>
      <c r="U49" s="200">
        <v>1383</v>
      </c>
      <c r="V49" s="200">
        <v>43</v>
      </c>
      <c r="W49" s="200">
        <v>67</v>
      </c>
      <c r="X49" s="200">
        <v>598</v>
      </c>
      <c r="Y49" s="200">
        <v>519</v>
      </c>
      <c r="Z49" s="201">
        <f t="shared" si="20"/>
        <v>-0.13210702341137126</v>
      </c>
      <c r="AA49" s="202">
        <f t="shared" si="21"/>
        <v>-0.62472885032537961</v>
      </c>
      <c r="AB49" s="201">
        <f t="shared" si="22"/>
        <v>3.2080603288416366E-2</v>
      </c>
      <c r="AC49" s="203">
        <f t="shared" si="23"/>
        <v>1.0990407216822311E-2</v>
      </c>
      <c r="AD49" s="123"/>
      <c r="AE49" s="123"/>
      <c r="AF49" s="50"/>
      <c r="AG49" s="50"/>
      <c r="AH49" s="50"/>
      <c r="AI49" s="50"/>
      <c r="AJ49" s="50"/>
      <c r="AK49" s="50"/>
      <c r="AL49" s="50"/>
      <c r="AM49" s="50"/>
    </row>
    <row r="50" spans="1:39" x14ac:dyDescent="0.25">
      <c r="A50" s="211"/>
      <c r="B50" s="199" t="s">
        <v>200</v>
      </c>
      <c r="C50" s="200">
        <v>1103</v>
      </c>
      <c r="D50" s="200">
        <v>517</v>
      </c>
      <c r="E50" s="200">
        <v>1912</v>
      </c>
      <c r="F50" s="200">
        <v>1700</v>
      </c>
      <c r="G50" s="200">
        <v>1911</v>
      </c>
      <c r="H50" s="201">
        <f t="shared" si="12"/>
        <v>0.12411764705882344</v>
      </c>
      <c r="I50" s="202">
        <f t="shared" si="13"/>
        <v>0.7325475974614688</v>
      </c>
      <c r="J50" s="201">
        <f t="shared" si="14"/>
        <v>9.5024514435173499E-3</v>
      </c>
      <c r="K50" s="203">
        <f t="shared" si="15"/>
        <v>5.3676759732599291E-2</v>
      </c>
      <c r="L50" s="200">
        <v>4115</v>
      </c>
      <c r="M50" s="200">
        <v>1767</v>
      </c>
      <c r="N50" s="200">
        <v>5127</v>
      </c>
      <c r="O50" s="200">
        <v>4466</v>
      </c>
      <c r="P50" s="200">
        <v>4841</v>
      </c>
      <c r="Q50" s="201">
        <f t="shared" si="16"/>
        <v>8.3967756381549519E-2</v>
      </c>
      <c r="R50" s="202">
        <f t="shared" si="17"/>
        <v>0.17642770352369386</v>
      </c>
      <c r="S50" s="201">
        <f t="shared" si="18"/>
        <v>1.9827974605775137E-2</v>
      </c>
      <c r="T50" s="203">
        <f t="shared" si="19"/>
        <v>0.13597550699398911</v>
      </c>
      <c r="U50" s="200">
        <v>409</v>
      </c>
      <c r="V50" s="200">
        <v>182</v>
      </c>
      <c r="W50" s="200">
        <v>95</v>
      </c>
      <c r="X50" s="200">
        <v>319</v>
      </c>
      <c r="Y50" s="200">
        <v>221</v>
      </c>
      <c r="Z50" s="201">
        <f t="shared" si="20"/>
        <v>-0.30721003134796243</v>
      </c>
      <c r="AA50" s="202">
        <f t="shared" si="21"/>
        <v>-0.45965770171149145</v>
      </c>
      <c r="AB50" s="201">
        <f t="shared" si="22"/>
        <v>1.3660526641117566E-2</v>
      </c>
      <c r="AC50" s="203">
        <f t="shared" si="23"/>
        <v>6.2075164316611423E-3</v>
      </c>
      <c r="AD50" s="123"/>
      <c r="AE50" s="123"/>
      <c r="AF50" s="50"/>
      <c r="AG50" s="50"/>
      <c r="AH50" s="50"/>
      <c r="AI50" s="50"/>
      <c r="AJ50" s="50"/>
      <c r="AK50" s="50"/>
      <c r="AL50" s="50"/>
      <c r="AM50" s="50"/>
    </row>
    <row r="51" spans="1:39" x14ac:dyDescent="0.25">
      <c r="A51" s="211"/>
      <c r="B51" s="199" t="s">
        <v>209</v>
      </c>
      <c r="C51" s="200">
        <v>5119</v>
      </c>
      <c r="D51" s="200">
        <v>500</v>
      </c>
      <c r="E51" s="200">
        <v>6865</v>
      </c>
      <c r="F51" s="200">
        <v>5773</v>
      </c>
      <c r="G51" s="200">
        <v>6687</v>
      </c>
      <c r="H51" s="201">
        <f t="shared" si="12"/>
        <v>0.1583232288238352</v>
      </c>
      <c r="I51" s="202">
        <f t="shared" si="13"/>
        <v>0.30630982613791757</v>
      </c>
      <c r="J51" s="201">
        <f t="shared" si="14"/>
        <v>3.3251121299215342E-2</v>
      </c>
      <c r="K51" s="203">
        <f t="shared" si="15"/>
        <v>0.17991766889983049</v>
      </c>
      <c r="L51" s="200">
        <v>4611</v>
      </c>
      <c r="M51" s="200">
        <v>299</v>
      </c>
      <c r="N51" s="200">
        <v>4838</v>
      </c>
      <c r="O51" s="200">
        <v>4586</v>
      </c>
      <c r="P51" s="200">
        <v>4595</v>
      </c>
      <c r="Q51" s="201">
        <f t="shared" si="16"/>
        <v>1.9624945486262924E-3</v>
      </c>
      <c r="R51" s="202">
        <f t="shared" si="17"/>
        <v>-3.4699631316417179E-3</v>
      </c>
      <c r="S51" s="201">
        <f t="shared" si="18"/>
        <v>1.8820397296743806E-2</v>
      </c>
      <c r="T51" s="203">
        <f t="shared" si="19"/>
        <v>0.12363117819571125</v>
      </c>
      <c r="U51" s="200">
        <v>230</v>
      </c>
      <c r="V51" s="200">
        <v>58</v>
      </c>
      <c r="W51" s="200">
        <v>118</v>
      </c>
      <c r="X51" s="200">
        <v>161</v>
      </c>
      <c r="Y51" s="200">
        <v>221</v>
      </c>
      <c r="Z51" s="201">
        <f t="shared" si="20"/>
        <v>0.37267080745341619</v>
      </c>
      <c r="AA51" s="202">
        <f t="shared" si="21"/>
        <v>-3.9130434782608692E-2</v>
      </c>
      <c r="AB51" s="201">
        <f t="shared" si="22"/>
        <v>1.3660526641117566E-2</v>
      </c>
      <c r="AC51" s="203">
        <f t="shared" si="23"/>
        <v>5.9461350122420424E-3</v>
      </c>
      <c r="AD51" s="123"/>
      <c r="AE51" s="123"/>
      <c r="AF51" s="50"/>
      <c r="AG51" s="50"/>
      <c r="AH51" s="50"/>
      <c r="AI51" s="50"/>
      <c r="AJ51" s="50"/>
      <c r="AK51" s="50"/>
      <c r="AL51" s="50"/>
      <c r="AM51" s="50"/>
    </row>
    <row r="52" spans="1:39" x14ac:dyDescent="0.25">
      <c r="A52" s="211"/>
      <c r="B52" s="199" t="s">
        <v>213</v>
      </c>
      <c r="C52" s="200">
        <v>2000</v>
      </c>
      <c r="D52" s="200">
        <v>210</v>
      </c>
      <c r="E52" s="200">
        <v>1962</v>
      </c>
      <c r="F52" s="200">
        <v>3416</v>
      </c>
      <c r="G52" s="200">
        <v>4008</v>
      </c>
      <c r="H52" s="201">
        <f t="shared" si="12"/>
        <v>0.17330210772833721</v>
      </c>
      <c r="I52" s="202">
        <f t="shared" si="13"/>
        <v>1.004</v>
      </c>
      <c r="J52" s="201">
        <f t="shared" si="14"/>
        <v>1.9929788270862132E-2</v>
      </c>
      <c r="K52" s="203">
        <f t="shared" si="15"/>
        <v>7.045546434158946E-2</v>
      </c>
      <c r="L52" s="200">
        <v>16937</v>
      </c>
      <c r="M52" s="200">
        <v>1269</v>
      </c>
      <c r="N52" s="200">
        <v>13455</v>
      </c>
      <c r="O52" s="200">
        <v>20276</v>
      </c>
      <c r="P52" s="200">
        <v>26032</v>
      </c>
      <c r="Q52" s="201">
        <f t="shared" si="16"/>
        <v>0.28388242256855389</v>
      </c>
      <c r="R52" s="202">
        <f t="shared" si="17"/>
        <v>0.53699002184566336</v>
      </c>
      <c r="S52" s="201">
        <f t="shared" si="18"/>
        <v>0.10662297767765717</v>
      </c>
      <c r="T52" s="203">
        <f t="shared" si="19"/>
        <v>0.45760894404697033</v>
      </c>
      <c r="U52" s="200">
        <v>25</v>
      </c>
      <c r="V52" s="200">
        <v>6</v>
      </c>
      <c r="W52" s="200">
        <v>11</v>
      </c>
      <c r="X52" s="200">
        <v>14</v>
      </c>
      <c r="Y52" s="200">
        <v>39</v>
      </c>
      <c r="Z52" s="201">
        <f t="shared" si="20"/>
        <v>1.7857142857142856</v>
      </c>
      <c r="AA52" s="202">
        <f t="shared" si="21"/>
        <v>0.56000000000000005</v>
      </c>
      <c r="AB52" s="201">
        <f t="shared" si="22"/>
        <v>2.4106811719619235E-3</v>
      </c>
      <c r="AC52" s="203">
        <f t="shared" si="23"/>
        <v>6.8556963805438853E-4</v>
      </c>
      <c r="AD52" s="123"/>
      <c r="AE52" s="123"/>
      <c r="AF52" s="50"/>
      <c r="AG52" s="50"/>
      <c r="AH52" s="50"/>
      <c r="AI52" s="50"/>
      <c r="AJ52" s="50"/>
      <c r="AK52" s="50"/>
      <c r="AL52" s="50"/>
      <c r="AM52" s="50"/>
    </row>
    <row r="53" spans="1:39" x14ac:dyDescent="0.25">
      <c r="A53" s="211"/>
      <c r="B53" s="199" t="s">
        <v>235</v>
      </c>
      <c r="C53" s="200">
        <v>3755</v>
      </c>
      <c r="D53" s="200">
        <v>969</v>
      </c>
      <c r="E53" s="200">
        <v>5194</v>
      </c>
      <c r="F53" s="200">
        <v>5140</v>
      </c>
      <c r="G53" s="200">
        <v>7286</v>
      </c>
      <c r="H53" s="201">
        <f t="shared" si="12"/>
        <v>0.41750972762645921</v>
      </c>
      <c r="I53" s="202">
        <f t="shared" si="13"/>
        <v>0.94034620505992006</v>
      </c>
      <c r="J53" s="201">
        <f t="shared" si="14"/>
        <v>3.6229650035304761E-2</v>
      </c>
      <c r="K53" s="203">
        <f t="shared" si="15"/>
        <v>0.26243561574757773</v>
      </c>
      <c r="L53" s="200">
        <v>3096</v>
      </c>
      <c r="M53" s="200">
        <v>184</v>
      </c>
      <c r="N53" s="200">
        <v>2372</v>
      </c>
      <c r="O53" s="200">
        <v>2414</v>
      </c>
      <c r="P53" s="200">
        <v>3709</v>
      </c>
      <c r="Q53" s="201">
        <f t="shared" si="16"/>
        <v>0.53645401822700922</v>
      </c>
      <c r="R53" s="202">
        <f t="shared" si="17"/>
        <v>0.19799741602067189</v>
      </c>
      <c r="S53" s="201">
        <f t="shared" si="18"/>
        <v>1.519148064714315E-2</v>
      </c>
      <c r="T53" s="203">
        <f t="shared" si="19"/>
        <v>0.13359507257861183</v>
      </c>
      <c r="U53" s="200">
        <v>102</v>
      </c>
      <c r="V53" s="200">
        <v>15</v>
      </c>
      <c r="W53" s="200">
        <v>81</v>
      </c>
      <c r="X53" s="200">
        <v>59</v>
      </c>
      <c r="Y53" s="200">
        <v>87</v>
      </c>
      <c r="Z53" s="201">
        <f t="shared" si="20"/>
        <v>0.47457627118644075</v>
      </c>
      <c r="AA53" s="202">
        <f t="shared" si="21"/>
        <v>-0.1470588235294118</v>
      </c>
      <c r="AB53" s="201">
        <f t="shared" si="22"/>
        <v>5.3776733836073684E-3</v>
      </c>
      <c r="AC53" s="203">
        <f t="shared" si="23"/>
        <v>3.1336671109030005E-3</v>
      </c>
      <c r="AD53" s="123"/>
      <c r="AE53" s="123"/>
      <c r="AF53" s="50"/>
      <c r="AG53" s="50"/>
      <c r="AH53" s="50"/>
      <c r="AI53" s="50"/>
      <c r="AJ53" s="50"/>
      <c r="AK53" s="50"/>
      <c r="AL53" s="50"/>
      <c r="AM53" s="50"/>
    </row>
    <row r="54" spans="1:39" x14ac:dyDescent="0.25">
      <c r="A54" s="211"/>
      <c r="B54" s="199" t="s">
        <v>225</v>
      </c>
      <c r="C54" s="200">
        <v>2771</v>
      </c>
      <c r="D54" s="200">
        <v>20</v>
      </c>
      <c r="E54" s="200">
        <v>4027</v>
      </c>
      <c r="F54" s="200">
        <v>2761</v>
      </c>
      <c r="G54" s="200">
        <v>2872</v>
      </c>
      <c r="H54" s="201">
        <f t="shared" si="12"/>
        <v>4.0202825063382797E-2</v>
      </c>
      <c r="I54" s="202">
        <f t="shared" si="13"/>
        <v>3.644893540238181E-2</v>
      </c>
      <c r="J54" s="201">
        <f t="shared" si="14"/>
        <v>1.428102592662576E-2</v>
      </c>
      <c r="K54" s="203">
        <f t="shared" si="15"/>
        <v>8.2711747256861451E-2</v>
      </c>
      <c r="L54" s="200">
        <v>4223</v>
      </c>
      <c r="M54" s="200">
        <v>10</v>
      </c>
      <c r="N54" s="200">
        <v>4487</v>
      </c>
      <c r="O54" s="200">
        <v>4148</v>
      </c>
      <c r="P54" s="200">
        <v>3227</v>
      </c>
      <c r="Q54" s="201">
        <f t="shared" si="16"/>
        <v>-0.22203471552555454</v>
      </c>
      <c r="R54" s="202">
        <f t="shared" si="17"/>
        <v>-0.23585129055174048</v>
      </c>
      <c r="S54" s="201">
        <f t="shared" si="18"/>
        <v>1.3217284456276878E-2</v>
      </c>
      <c r="T54" s="203">
        <f t="shared" si="19"/>
        <v>9.2935518244391321E-2</v>
      </c>
      <c r="U54" s="200">
        <v>1262</v>
      </c>
      <c r="V54" s="200">
        <v>19</v>
      </c>
      <c r="W54" s="200">
        <v>15</v>
      </c>
      <c r="X54" s="200">
        <v>1588</v>
      </c>
      <c r="Y54" s="200">
        <v>1685</v>
      </c>
      <c r="Z54" s="201">
        <f t="shared" si="20"/>
        <v>6.1083123425692776E-2</v>
      </c>
      <c r="AA54" s="202">
        <f t="shared" si="21"/>
        <v>0.33518225039619653</v>
      </c>
      <c r="AB54" s="201">
        <f t="shared" si="22"/>
        <v>0.10415378909630363</v>
      </c>
      <c r="AC54" s="203">
        <f t="shared" si="23"/>
        <v>4.8526912997148862E-2</v>
      </c>
      <c r="AD54" s="123"/>
      <c r="AE54" s="123"/>
      <c r="AF54" s="50"/>
      <c r="AG54" s="50"/>
      <c r="AH54" s="50"/>
      <c r="AI54" s="50"/>
      <c r="AJ54" s="50"/>
      <c r="AK54" s="50"/>
      <c r="AL54" s="50"/>
      <c r="AM54" s="50"/>
    </row>
    <row r="55" spans="1:39" x14ac:dyDescent="0.25">
      <c r="A55" s="211"/>
      <c r="B55" s="199" t="s">
        <v>237</v>
      </c>
      <c r="C55" s="200">
        <v>1</v>
      </c>
      <c r="D55" s="200">
        <v>0</v>
      </c>
      <c r="E55" s="200">
        <v>8</v>
      </c>
      <c r="F55" s="200">
        <v>15</v>
      </c>
      <c r="G55" s="200">
        <v>13</v>
      </c>
      <c r="H55" s="201">
        <f t="shared" si="12"/>
        <v>-0.1333333333333333</v>
      </c>
      <c r="I55" s="202">
        <f t="shared" si="13"/>
        <v>12</v>
      </c>
      <c r="J55" s="201">
        <f t="shared" si="14"/>
        <v>6.464252682664864E-5</v>
      </c>
      <c r="K55" s="203">
        <f t="shared" si="15"/>
        <v>2.158392827494604E-3</v>
      </c>
      <c r="L55" s="200">
        <v>7</v>
      </c>
      <c r="M55" s="200">
        <v>2</v>
      </c>
      <c r="N55" s="200">
        <v>8</v>
      </c>
      <c r="O55" s="200">
        <v>21</v>
      </c>
      <c r="P55" s="200">
        <v>19</v>
      </c>
      <c r="Q55" s="201">
        <f t="shared" si="16"/>
        <v>-9.5238095238095233E-2</v>
      </c>
      <c r="R55" s="202">
        <f t="shared" si="17"/>
        <v>1.7142857142857144</v>
      </c>
      <c r="S55" s="201">
        <f t="shared" si="18"/>
        <v>7.7821011673151756E-5</v>
      </c>
      <c r="T55" s="203">
        <f t="shared" si="19"/>
        <v>3.1545741324921135E-3</v>
      </c>
      <c r="U55" s="200">
        <v>0</v>
      </c>
      <c r="V55" s="200">
        <v>1</v>
      </c>
      <c r="W55" s="200">
        <v>1</v>
      </c>
      <c r="X55" s="200">
        <v>2</v>
      </c>
      <c r="Y55" s="200">
        <v>16</v>
      </c>
      <c r="Z55" s="201">
        <f t="shared" si="20"/>
        <v>7</v>
      </c>
      <c r="AA55" s="202" t="str">
        <f t="shared" si="21"/>
        <v>-</v>
      </c>
      <c r="AB55" s="201">
        <f t="shared" si="22"/>
        <v>9.8899740388181485E-4</v>
      </c>
      <c r="AC55" s="203">
        <f t="shared" si="23"/>
        <v>2.6564834799933587E-3</v>
      </c>
      <c r="AD55" s="123"/>
      <c r="AE55" s="123"/>
      <c r="AF55" s="50"/>
      <c r="AG55" s="50"/>
      <c r="AH55" s="50"/>
      <c r="AI55" s="50"/>
      <c r="AJ55" s="50"/>
      <c r="AK55" s="50"/>
      <c r="AL55" s="50"/>
      <c r="AM55" s="50"/>
    </row>
    <row r="56" spans="1:39" x14ac:dyDescent="0.25">
      <c r="A56" s="211"/>
      <c r="B56" s="199" t="s">
        <v>217</v>
      </c>
      <c r="C56" s="200">
        <v>2484</v>
      </c>
      <c r="D56" s="200">
        <v>233</v>
      </c>
      <c r="E56" s="200">
        <v>2338</v>
      </c>
      <c r="F56" s="200">
        <v>2200</v>
      </c>
      <c r="G56" s="200">
        <v>2696</v>
      </c>
      <c r="H56" s="201">
        <f t="shared" si="12"/>
        <v>0.22545454545454535</v>
      </c>
      <c r="I56" s="202">
        <f t="shared" si="13"/>
        <v>8.5346215780998325E-2</v>
      </c>
      <c r="J56" s="201">
        <f t="shared" si="14"/>
        <v>1.3405865563434208E-2</v>
      </c>
      <c r="K56" s="203">
        <f t="shared" si="15"/>
        <v>0.13871880627733471</v>
      </c>
      <c r="L56" s="200">
        <v>2924</v>
      </c>
      <c r="M56" s="200">
        <v>202</v>
      </c>
      <c r="N56" s="200">
        <v>2238</v>
      </c>
      <c r="O56" s="200">
        <v>2169</v>
      </c>
      <c r="P56" s="200">
        <v>2666</v>
      </c>
      <c r="Q56" s="201">
        <f t="shared" si="16"/>
        <v>0.22913785154449062</v>
      </c>
      <c r="R56" s="202">
        <f t="shared" si="17"/>
        <v>-8.8235294117647078E-2</v>
      </c>
      <c r="S56" s="201">
        <f t="shared" si="18"/>
        <v>1.0919516690559083E-2</v>
      </c>
      <c r="T56" s="203">
        <f t="shared" si="19"/>
        <v>0.13717519938255723</v>
      </c>
      <c r="U56" s="200">
        <v>641</v>
      </c>
      <c r="V56" s="200">
        <v>52</v>
      </c>
      <c r="W56" s="200">
        <v>100</v>
      </c>
      <c r="X56" s="200">
        <v>254</v>
      </c>
      <c r="Y56" s="200">
        <v>283</v>
      </c>
      <c r="Z56" s="201">
        <f t="shared" si="20"/>
        <v>0.11417322834645671</v>
      </c>
      <c r="AA56" s="202">
        <f t="shared" si="21"/>
        <v>-0.55850234009360378</v>
      </c>
      <c r="AB56" s="201">
        <f t="shared" si="22"/>
        <v>1.74928915811596E-2</v>
      </c>
      <c r="AC56" s="203">
        <f t="shared" si="23"/>
        <v>1.4561358374067404E-2</v>
      </c>
      <c r="AD56" s="123"/>
      <c r="AE56" s="123"/>
      <c r="AF56" s="50"/>
      <c r="AG56" s="50"/>
      <c r="AH56" s="50"/>
      <c r="AI56" s="50"/>
      <c r="AJ56" s="50"/>
      <c r="AK56" s="50"/>
      <c r="AL56" s="50"/>
      <c r="AM56" s="50"/>
    </row>
    <row r="57" spans="1:39" x14ac:dyDescent="0.25">
      <c r="A57" s="211"/>
      <c r="B57" s="199" t="s">
        <v>231</v>
      </c>
      <c r="C57" s="200">
        <v>6906</v>
      </c>
      <c r="D57" s="200">
        <v>976</v>
      </c>
      <c r="E57" s="200">
        <v>2939</v>
      </c>
      <c r="F57" s="200">
        <v>3985</v>
      </c>
      <c r="G57" s="200">
        <v>3261</v>
      </c>
      <c r="H57" s="201">
        <f t="shared" si="12"/>
        <v>-0.1816813048933501</v>
      </c>
      <c r="I57" s="202">
        <f t="shared" si="13"/>
        <v>-0.52780191138140742</v>
      </c>
      <c r="J57" s="201">
        <f t="shared" si="14"/>
        <v>1.6215329229361631E-2</v>
      </c>
      <c r="K57" s="203">
        <f t="shared" si="15"/>
        <v>5.0672053453500114E-2</v>
      </c>
      <c r="L57" s="200">
        <v>4216</v>
      </c>
      <c r="M57" s="200">
        <v>27</v>
      </c>
      <c r="N57" s="200">
        <v>1472</v>
      </c>
      <c r="O57" s="200">
        <v>3413</v>
      </c>
      <c r="P57" s="200">
        <v>2599</v>
      </c>
      <c r="Q57" s="201">
        <f t="shared" si="16"/>
        <v>-0.23849985350131853</v>
      </c>
      <c r="R57" s="202">
        <f t="shared" si="17"/>
        <v>-0.38353889943074004</v>
      </c>
      <c r="S57" s="201">
        <f t="shared" si="18"/>
        <v>1.0645095228343232E-2</v>
      </c>
      <c r="T57" s="203">
        <f t="shared" si="19"/>
        <v>4.0385362442700648E-2</v>
      </c>
      <c r="U57" s="200">
        <v>767</v>
      </c>
      <c r="V57" s="200">
        <v>1</v>
      </c>
      <c r="W57" s="200">
        <v>31</v>
      </c>
      <c r="X57" s="200">
        <v>164</v>
      </c>
      <c r="Y57" s="200">
        <v>174</v>
      </c>
      <c r="Z57" s="201">
        <f t="shared" si="20"/>
        <v>6.0975609756097615E-2</v>
      </c>
      <c r="AA57" s="202">
        <f t="shared" si="21"/>
        <v>-0.77314211212516293</v>
      </c>
      <c r="AB57" s="201">
        <f t="shared" si="22"/>
        <v>1.0755346767214737E-2</v>
      </c>
      <c r="AC57" s="203">
        <f t="shared" si="23"/>
        <v>2.7037526221738791E-3</v>
      </c>
      <c r="AD57" s="123"/>
      <c r="AE57" s="123"/>
      <c r="AF57" s="50"/>
      <c r="AG57" s="50"/>
      <c r="AH57" s="50"/>
      <c r="AI57" s="50"/>
      <c r="AJ57" s="50"/>
      <c r="AK57" s="50"/>
      <c r="AL57" s="50"/>
      <c r="AM57" s="50"/>
    </row>
    <row r="58" spans="1:39" x14ac:dyDescent="0.25">
      <c r="A58" s="211"/>
      <c r="B58" s="199" t="s">
        <v>394</v>
      </c>
      <c r="C58" s="200">
        <v>240</v>
      </c>
      <c r="D58" s="200">
        <v>45</v>
      </c>
      <c r="E58" s="200">
        <v>308</v>
      </c>
      <c r="F58" s="200">
        <v>192</v>
      </c>
      <c r="G58" s="200">
        <v>179</v>
      </c>
      <c r="H58" s="201">
        <f t="shared" si="12"/>
        <v>-6.770833333333337E-2</v>
      </c>
      <c r="I58" s="202">
        <f t="shared" si="13"/>
        <v>-0.25416666666666665</v>
      </c>
      <c r="J58" s="201">
        <f t="shared" si="14"/>
        <v>8.9007786938231578E-4</v>
      </c>
      <c r="K58" s="203">
        <f t="shared" si="15"/>
        <v>2.9625951671631911E-2</v>
      </c>
      <c r="L58" s="200">
        <v>546</v>
      </c>
      <c r="M58" s="200">
        <v>84</v>
      </c>
      <c r="N58" s="200">
        <v>381</v>
      </c>
      <c r="O58" s="200">
        <v>316</v>
      </c>
      <c r="P58" s="200">
        <v>405</v>
      </c>
      <c r="Q58" s="201">
        <f t="shared" si="16"/>
        <v>0.28164556962025311</v>
      </c>
      <c r="R58" s="202">
        <f t="shared" si="17"/>
        <v>-0.25824175824175821</v>
      </c>
      <c r="S58" s="201">
        <f t="shared" si="18"/>
        <v>1.6588163014540241E-3</v>
      </c>
      <c r="T58" s="203">
        <f t="shared" si="19"/>
        <v>6.703078450844091E-2</v>
      </c>
      <c r="U58" s="200">
        <v>60</v>
      </c>
      <c r="V58" s="200">
        <v>3</v>
      </c>
      <c r="W58" s="200">
        <v>30</v>
      </c>
      <c r="X58" s="200">
        <v>66</v>
      </c>
      <c r="Y58" s="200">
        <v>32</v>
      </c>
      <c r="Z58" s="201">
        <f t="shared" si="20"/>
        <v>-0.51515151515151514</v>
      </c>
      <c r="AA58" s="202">
        <f t="shared" si="21"/>
        <v>-0.46666666666666667</v>
      </c>
      <c r="AB58" s="201">
        <f t="shared" si="22"/>
        <v>1.9779948077636297E-3</v>
      </c>
      <c r="AC58" s="203">
        <f t="shared" si="23"/>
        <v>5.2962595167163192E-3</v>
      </c>
      <c r="AD58" s="123"/>
      <c r="AE58" s="123"/>
      <c r="AF58" s="50"/>
      <c r="AG58" s="50"/>
      <c r="AH58" s="50"/>
      <c r="AI58" s="50"/>
      <c r="AJ58" s="50"/>
      <c r="AK58" s="50"/>
      <c r="AL58" s="50"/>
      <c r="AM58" s="50"/>
    </row>
    <row r="59" spans="1:39" x14ac:dyDescent="0.25">
      <c r="A59" s="211"/>
      <c r="B59" s="199" t="s">
        <v>227</v>
      </c>
      <c r="C59" s="200">
        <v>1880</v>
      </c>
      <c r="D59" s="200">
        <v>4</v>
      </c>
      <c r="E59" s="200">
        <v>737</v>
      </c>
      <c r="F59" s="200">
        <v>875</v>
      </c>
      <c r="G59" s="200">
        <v>691</v>
      </c>
      <c r="H59" s="201">
        <f t="shared" si="12"/>
        <v>-0.2102857142857143</v>
      </c>
      <c r="I59" s="202">
        <f t="shared" si="13"/>
        <v>-0.63244680851063828</v>
      </c>
      <c r="J59" s="201">
        <f t="shared" si="14"/>
        <v>3.4359989259395542E-3</v>
      </c>
      <c r="K59" s="203">
        <f t="shared" si="15"/>
        <v>2.1300206528775314E-2</v>
      </c>
      <c r="L59" s="200">
        <v>1656</v>
      </c>
      <c r="M59" s="200">
        <v>15</v>
      </c>
      <c r="N59" s="200">
        <v>1492</v>
      </c>
      <c r="O59" s="200">
        <v>1633</v>
      </c>
      <c r="P59" s="200">
        <v>1735</v>
      </c>
      <c r="Q59" s="201">
        <f t="shared" si="16"/>
        <v>6.2461726883037416E-2</v>
      </c>
      <c r="R59" s="202">
        <f t="shared" si="17"/>
        <v>4.7705314009661937E-2</v>
      </c>
      <c r="S59" s="201">
        <f t="shared" si="18"/>
        <v>7.1062871185746468E-3</v>
      </c>
      <c r="T59" s="203">
        <f t="shared" si="19"/>
        <v>5.3481705249529915E-2</v>
      </c>
      <c r="U59" s="200">
        <v>324</v>
      </c>
      <c r="V59" s="200">
        <v>7</v>
      </c>
      <c r="W59" s="200">
        <v>14</v>
      </c>
      <c r="X59" s="200">
        <v>61</v>
      </c>
      <c r="Y59" s="200">
        <v>77</v>
      </c>
      <c r="Z59" s="201">
        <f t="shared" si="20"/>
        <v>0.26229508196721318</v>
      </c>
      <c r="AA59" s="202">
        <f t="shared" si="21"/>
        <v>-0.76234567901234573</v>
      </c>
      <c r="AB59" s="201">
        <f t="shared" si="22"/>
        <v>4.7595500061812339E-3</v>
      </c>
      <c r="AC59" s="203">
        <f t="shared" si="23"/>
        <v>2.3735396566073796E-3</v>
      </c>
      <c r="AD59" s="123"/>
      <c r="AE59" s="123"/>
      <c r="AF59" s="50"/>
      <c r="AG59" s="50"/>
      <c r="AH59" s="50"/>
      <c r="AI59" s="50"/>
      <c r="AJ59" s="50"/>
      <c r="AK59" s="50"/>
      <c r="AL59" s="50"/>
      <c r="AM59" s="50"/>
    </row>
    <row r="60" spans="1:39" x14ac:dyDescent="0.25">
      <c r="A60" s="211"/>
      <c r="B60" s="199" t="s">
        <v>250</v>
      </c>
      <c r="C60" s="200">
        <v>91</v>
      </c>
      <c r="D60" s="200">
        <v>29</v>
      </c>
      <c r="E60" s="200">
        <v>199</v>
      </c>
      <c r="F60" s="200">
        <v>410</v>
      </c>
      <c r="G60" s="200">
        <v>370</v>
      </c>
      <c r="H60" s="201">
        <f t="shared" si="12"/>
        <v>-9.7560975609756073E-2</v>
      </c>
      <c r="I60" s="202">
        <f t="shared" si="13"/>
        <v>3.0659340659340657</v>
      </c>
      <c r="J60" s="201">
        <f t="shared" si="14"/>
        <v>1.8398257635276918E-3</v>
      </c>
      <c r="K60" s="203">
        <f t="shared" si="15"/>
        <v>7.6779414816351935E-2</v>
      </c>
      <c r="L60" s="200">
        <v>285</v>
      </c>
      <c r="M60" s="200">
        <v>80</v>
      </c>
      <c r="N60" s="200">
        <v>254</v>
      </c>
      <c r="O60" s="200">
        <v>421</v>
      </c>
      <c r="P60" s="200">
        <v>427</v>
      </c>
      <c r="Q60" s="201">
        <f t="shared" si="16"/>
        <v>1.4251781472684133E-2</v>
      </c>
      <c r="R60" s="202">
        <f t="shared" si="17"/>
        <v>0.49824561403508771</v>
      </c>
      <c r="S60" s="201">
        <f t="shared" si="18"/>
        <v>1.7489248412860946E-3</v>
      </c>
      <c r="T60" s="203">
        <f t="shared" si="19"/>
        <v>8.8607594936708861E-2</v>
      </c>
      <c r="U60" s="200">
        <v>19</v>
      </c>
      <c r="V60" s="200">
        <v>14</v>
      </c>
      <c r="W60" s="200">
        <v>14</v>
      </c>
      <c r="X60" s="200">
        <v>22</v>
      </c>
      <c r="Y60" s="200">
        <v>18</v>
      </c>
      <c r="Z60" s="201">
        <f t="shared" si="20"/>
        <v>-0.18181818181818177</v>
      </c>
      <c r="AA60" s="202">
        <f t="shared" si="21"/>
        <v>-5.2631578947368474E-2</v>
      </c>
      <c r="AB60" s="201">
        <f t="shared" si="22"/>
        <v>1.1126220793670418E-3</v>
      </c>
      <c r="AC60" s="203">
        <f t="shared" si="23"/>
        <v>3.735214774849554E-3</v>
      </c>
      <c r="AD60" s="123"/>
      <c r="AE60" s="123"/>
      <c r="AF60" s="50"/>
      <c r="AG60" s="50"/>
      <c r="AH60" s="50"/>
      <c r="AI60" s="50"/>
      <c r="AJ60" s="50"/>
      <c r="AK60" s="50"/>
      <c r="AL60" s="50"/>
      <c r="AM60" s="50"/>
    </row>
    <row r="61" spans="1:39" x14ac:dyDescent="0.25">
      <c r="A61" s="211"/>
      <c r="B61" s="199" t="s">
        <v>241</v>
      </c>
      <c r="C61" s="200">
        <v>122</v>
      </c>
      <c r="D61" s="200">
        <v>34</v>
      </c>
      <c r="E61" s="200">
        <v>202</v>
      </c>
      <c r="F61" s="200">
        <v>327</v>
      </c>
      <c r="G61" s="200">
        <v>349</v>
      </c>
      <c r="H61" s="201">
        <f t="shared" si="12"/>
        <v>6.7278287461773667E-2</v>
      </c>
      <c r="I61" s="202">
        <f t="shared" si="13"/>
        <v>1.860655737704918</v>
      </c>
      <c r="J61" s="201">
        <f t="shared" si="14"/>
        <v>1.7354032201923363E-3</v>
      </c>
      <c r="K61" s="203">
        <f t="shared" si="15"/>
        <v>7.7624555160142356E-2</v>
      </c>
      <c r="L61" s="200">
        <v>239</v>
      </c>
      <c r="M61" s="200">
        <v>60</v>
      </c>
      <c r="N61" s="200">
        <v>217</v>
      </c>
      <c r="O61" s="200">
        <v>255</v>
      </c>
      <c r="P61" s="200">
        <v>338</v>
      </c>
      <c r="Q61" s="201">
        <f t="shared" si="16"/>
        <v>0.32549019607843133</v>
      </c>
      <c r="R61" s="202">
        <f t="shared" si="17"/>
        <v>0.41422594142259417</v>
      </c>
      <c r="S61" s="201">
        <f t="shared" si="18"/>
        <v>1.3843948392381733E-3</v>
      </c>
      <c r="T61" s="203">
        <f t="shared" si="19"/>
        <v>7.5177935943060492E-2</v>
      </c>
      <c r="U61" s="200">
        <v>47</v>
      </c>
      <c r="V61" s="200">
        <v>1</v>
      </c>
      <c r="W61" s="200">
        <v>17</v>
      </c>
      <c r="X61" s="200">
        <v>22</v>
      </c>
      <c r="Y61" s="200">
        <v>23</v>
      </c>
      <c r="Z61" s="201">
        <f t="shared" si="20"/>
        <v>4.5454545454545414E-2</v>
      </c>
      <c r="AA61" s="202">
        <f t="shared" si="21"/>
        <v>-0.5106382978723405</v>
      </c>
      <c r="AB61" s="201">
        <f t="shared" si="22"/>
        <v>1.4216837680801088E-3</v>
      </c>
      <c r="AC61" s="203">
        <f t="shared" si="23"/>
        <v>5.1156583629893239E-3</v>
      </c>
      <c r="AD61" s="123"/>
      <c r="AE61" s="123"/>
      <c r="AF61" s="50"/>
      <c r="AG61" s="50"/>
      <c r="AH61" s="50"/>
      <c r="AI61" s="50"/>
      <c r="AJ61" s="50"/>
      <c r="AK61" s="50"/>
      <c r="AL61" s="50"/>
      <c r="AM61" s="50"/>
    </row>
    <row r="62" spans="1:39" x14ac:dyDescent="0.25">
      <c r="A62" s="211"/>
      <c r="B62" s="199" t="s">
        <v>229</v>
      </c>
      <c r="C62" s="200">
        <v>482</v>
      </c>
      <c r="D62" s="200">
        <v>2</v>
      </c>
      <c r="E62" s="200">
        <v>89</v>
      </c>
      <c r="F62" s="200">
        <v>477</v>
      </c>
      <c r="G62" s="200">
        <v>341</v>
      </c>
      <c r="H62" s="201">
        <f t="shared" si="12"/>
        <v>-0.28511530398322849</v>
      </c>
      <c r="I62" s="202">
        <f t="shared" si="13"/>
        <v>-0.29253112033195017</v>
      </c>
      <c r="J62" s="201">
        <f t="shared" si="14"/>
        <v>1.6956232036836295E-3</v>
      </c>
      <c r="K62" s="203">
        <f t="shared" si="15"/>
        <v>7.3034911115870639E-3</v>
      </c>
      <c r="L62" s="200">
        <v>3057</v>
      </c>
      <c r="M62" s="200">
        <v>3</v>
      </c>
      <c r="N62" s="200">
        <v>894</v>
      </c>
      <c r="O62" s="200">
        <v>2371</v>
      </c>
      <c r="P62" s="200">
        <v>1647</v>
      </c>
      <c r="Q62" s="201">
        <f t="shared" si="16"/>
        <v>-0.3053563897089836</v>
      </c>
      <c r="R62" s="202">
        <f t="shared" si="17"/>
        <v>-0.46123650637880276</v>
      </c>
      <c r="S62" s="201">
        <f t="shared" si="18"/>
        <v>6.7458529592463647E-3</v>
      </c>
      <c r="T62" s="203">
        <f t="shared" si="19"/>
        <v>3.5275219533090596E-2</v>
      </c>
      <c r="U62" s="200">
        <v>193</v>
      </c>
      <c r="V62" s="200">
        <v>1</v>
      </c>
      <c r="W62" s="200">
        <v>11</v>
      </c>
      <c r="X62" s="200">
        <v>24</v>
      </c>
      <c r="Y62" s="200">
        <v>102</v>
      </c>
      <c r="Z62" s="201">
        <f t="shared" si="20"/>
        <v>3.25</v>
      </c>
      <c r="AA62" s="202">
        <f t="shared" si="21"/>
        <v>-0.47150259067357514</v>
      </c>
      <c r="AB62" s="201">
        <f t="shared" si="22"/>
        <v>6.3048584497465698E-3</v>
      </c>
      <c r="AC62" s="203">
        <f t="shared" si="23"/>
        <v>2.1846219747269223E-3</v>
      </c>
      <c r="AD62" s="123"/>
      <c r="AE62" s="123"/>
      <c r="AF62" s="50"/>
      <c r="AG62" s="50"/>
      <c r="AH62" s="50"/>
      <c r="AI62" s="50"/>
      <c r="AJ62" s="50"/>
      <c r="AK62" s="50"/>
      <c r="AL62" s="50"/>
      <c r="AM62" s="50"/>
    </row>
    <row r="63" spans="1:39" x14ac:dyDescent="0.25">
      <c r="A63" s="211"/>
      <c r="B63" s="199" t="s">
        <v>221</v>
      </c>
      <c r="C63" s="200">
        <v>1438</v>
      </c>
      <c r="D63" s="200">
        <v>184</v>
      </c>
      <c r="E63" s="200">
        <v>1021</v>
      </c>
      <c r="F63" s="200">
        <v>1131</v>
      </c>
      <c r="G63" s="200">
        <v>1491</v>
      </c>
      <c r="H63" s="201">
        <f t="shared" si="12"/>
        <v>0.3183023872679045</v>
      </c>
      <c r="I63" s="202">
        <f t="shared" si="13"/>
        <v>3.6856745479833197E-2</v>
      </c>
      <c r="J63" s="201">
        <f t="shared" si="14"/>
        <v>7.4140005768102398E-3</v>
      </c>
      <c r="K63" s="203">
        <f t="shared" si="15"/>
        <v>0.12459262973176234</v>
      </c>
      <c r="L63" s="200">
        <v>761</v>
      </c>
      <c r="M63" s="200">
        <v>62</v>
      </c>
      <c r="N63" s="200">
        <v>573</v>
      </c>
      <c r="O63" s="200">
        <v>793</v>
      </c>
      <c r="P63" s="200">
        <v>961</v>
      </c>
      <c r="Q63" s="201">
        <f t="shared" si="16"/>
        <v>0.21185372005044134</v>
      </c>
      <c r="R63" s="202">
        <f t="shared" si="17"/>
        <v>0.26281208935611033</v>
      </c>
      <c r="S63" s="201">
        <f t="shared" si="18"/>
        <v>3.9361048535736225E-3</v>
      </c>
      <c r="T63" s="203">
        <f t="shared" si="19"/>
        <v>8.0304169800284111E-2</v>
      </c>
      <c r="U63" s="200">
        <v>146</v>
      </c>
      <c r="V63" s="200">
        <v>13</v>
      </c>
      <c r="W63" s="200">
        <v>34</v>
      </c>
      <c r="X63" s="200">
        <v>87</v>
      </c>
      <c r="Y63" s="200">
        <v>147</v>
      </c>
      <c r="Z63" s="201">
        <f t="shared" si="20"/>
        <v>0.68965517241379315</v>
      </c>
      <c r="AA63" s="202">
        <f t="shared" si="21"/>
        <v>6.8493150684931781E-3</v>
      </c>
      <c r="AB63" s="201">
        <f t="shared" si="22"/>
        <v>9.0864136481641732E-3</v>
      </c>
      <c r="AC63" s="203">
        <f t="shared" si="23"/>
        <v>1.2283780396089246E-2</v>
      </c>
      <c r="AD63" s="123"/>
      <c r="AE63" s="123"/>
      <c r="AF63" s="50"/>
      <c r="AG63" s="50"/>
      <c r="AH63" s="50"/>
      <c r="AI63" s="50"/>
      <c r="AJ63" s="50"/>
      <c r="AK63" s="50"/>
      <c r="AL63" s="50"/>
      <c r="AM63" s="50"/>
    </row>
    <row r="64" spans="1:39" x14ac:dyDescent="0.25">
      <c r="A64" s="211"/>
      <c r="B64" s="199" t="s">
        <v>247</v>
      </c>
      <c r="C64" s="200">
        <v>680</v>
      </c>
      <c r="D64" s="200">
        <v>97</v>
      </c>
      <c r="E64" s="200">
        <v>984</v>
      </c>
      <c r="F64" s="200">
        <v>1006</v>
      </c>
      <c r="G64" s="200">
        <v>1261</v>
      </c>
      <c r="H64" s="201">
        <f t="shared" si="12"/>
        <v>0.25347912524850891</v>
      </c>
      <c r="I64" s="202">
        <f t="shared" si="13"/>
        <v>0.85441176470588243</v>
      </c>
      <c r="J64" s="201">
        <f t="shared" si="14"/>
        <v>6.270325102184917E-3</v>
      </c>
      <c r="K64" s="203">
        <f t="shared" si="15"/>
        <v>0.22010822133007504</v>
      </c>
      <c r="L64" s="200">
        <v>369</v>
      </c>
      <c r="M64" s="200">
        <v>36</v>
      </c>
      <c r="N64" s="200">
        <v>476</v>
      </c>
      <c r="O64" s="200">
        <v>519</v>
      </c>
      <c r="P64" s="200">
        <v>705</v>
      </c>
      <c r="Q64" s="201">
        <f t="shared" si="16"/>
        <v>0.35838150289017334</v>
      </c>
      <c r="R64" s="202">
        <f t="shared" si="17"/>
        <v>0.91056910569105698</v>
      </c>
      <c r="S64" s="201">
        <f t="shared" si="18"/>
        <v>2.8875691173458938E-3</v>
      </c>
      <c r="T64" s="203">
        <f t="shared" si="19"/>
        <v>0.12305812532728225</v>
      </c>
      <c r="U64" s="200">
        <v>43</v>
      </c>
      <c r="V64" s="200">
        <v>9</v>
      </c>
      <c r="W64" s="200">
        <v>15</v>
      </c>
      <c r="X64" s="200">
        <v>52</v>
      </c>
      <c r="Y64" s="200">
        <v>43</v>
      </c>
      <c r="Z64" s="201">
        <f t="shared" si="20"/>
        <v>-0.17307692307692313</v>
      </c>
      <c r="AA64" s="202">
        <f t="shared" si="21"/>
        <v>0</v>
      </c>
      <c r="AB64" s="201">
        <f t="shared" si="22"/>
        <v>2.6579305229323773E-3</v>
      </c>
      <c r="AC64" s="203">
        <f t="shared" si="23"/>
        <v>7.5056728923023211E-3</v>
      </c>
      <c r="AD64" s="123"/>
      <c r="AE64" s="123"/>
      <c r="AF64" s="50"/>
      <c r="AG64" s="50"/>
      <c r="AH64" s="50"/>
      <c r="AI64" s="50"/>
      <c r="AJ64" s="50"/>
      <c r="AK64" s="50"/>
      <c r="AL64" s="50"/>
      <c r="AM64" s="50"/>
    </row>
    <row r="65" spans="1:39" x14ac:dyDescent="0.25">
      <c r="A65" s="211"/>
      <c r="B65" s="199" t="s">
        <v>233</v>
      </c>
      <c r="C65" s="200">
        <v>153</v>
      </c>
      <c r="D65" s="200">
        <v>14</v>
      </c>
      <c r="E65" s="200">
        <v>232</v>
      </c>
      <c r="F65" s="200">
        <v>410</v>
      </c>
      <c r="G65" s="200">
        <v>275</v>
      </c>
      <c r="H65" s="201">
        <f t="shared" si="12"/>
        <v>-0.32926829268292679</v>
      </c>
      <c r="I65" s="202">
        <f t="shared" si="13"/>
        <v>0.79738562091503273</v>
      </c>
      <c r="J65" s="201">
        <f t="shared" si="14"/>
        <v>1.367438067486798E-3</v>
      </c>
      <c r="K65" s="203">
        <f t="shared" si="15"/>
        <v>9.6694796061884664E-2</v>
      </c>
      <c r="L65" s="200">
        <v>255</v>
      </c>
      <c r="M65" s="200">
        <v>74</v>
      </c>
      <c r="N65" s="200">
        <v>349</v>
      </c>
      <c r="O65" s="200">
        <v>421</v>
      </c>
      <c r="P65" s="200">
        <v>359</v>
      </c>
      <c r="Q65" s="201">
        <f t="shared" si="16"/>
        <v>-0.14726840855106893</v>
      </c>
      <c r="R65" s="202">
        <f t="shared" si="17"/>
        <v>0.40784313725490207</v>
      </c>
      <c r="S65" s="201">
        <f t="shared" si="18"/>
        <v>1.4704075363506041E-3</v>
      </c>
      <c r="T65" s="203">
        <f t="shared" si="19"/>
        <v>0.12623066104078762</v>
      </c>
      <c r="U65" s="200">
        <v>46</v>
      </c>
      <c r="V65" s="200">
        <v>19</v>
      </c>
      <c r="W65" s="200">
        <v>85</v>
      </c>
      <c r="X65" s="200">
        <v>60</v>
      </c>
      <c r="Y65" s="200">
        <v>73</v>
      </c>
      <c r="Z65" s="201">
        <f t="shared" si="20"/>
        <v>0.21666666666666656</v>
      </c>
      <c r="AA65" s="202">
        <f t="shared" si="21"/>
        <v>0.58695652173913038</v>
      </c>
      <c r="AB65" s="201">
        <f t="shared" si="22"/>
        <v>4.5123006552107801E-3</v>
      </c>
      <c r="AC65" s="203">
        <f t="shared" si="23"/>
        <v>2.5668073136427567E-2</v>
      </c>
      <c r="AD65" s="123"/>
      <c r="AE65" s="123"/>
      <c r="AF65" s="50"/>
      <c r="AG65" s="50"/>
      <c r="AH65" s="50"/>
      <c r="AI65" s="50"/>
      <c r="AJ65" s="50"/>
      <c r="AK65" s="50"/>
      <c r="AL65" s="50"/>
      <c r="AM65" s="50"/>
    </row>
    <row r="66" spans="1:39" x14ac:dyDescent="0.25">
      <c r="A66" s="211"/>
      <c r="B66" s="199" t="s">
        <v>243</v>
      </c>
      <c r="C66" s="200">
        <v>120</v>
      </c>
      <c r="D66" s="200">
        <v>11</v>
      </c>
      <c r="E66" s="200">
        <v>198</v>
      </c>
      <c r="F66" s="200">
        <v>604</v>
      </c>
      <c r="G66" s="200">
        <v>433</v>
      </c>
      <c r="H66" s="201">
        <f t="shared" si="12"/>
        <v>-0.2831125827814569</v>
      </c>
      <c r="I66" s="202">
        <f t="shared" si="13"/>
        <v>2.6083333333333334</v>
      </c>
      <c r="J66" s="201">
        <f t="shared" si="14"/>
        <v>2.1530933935337581E-3</v>
      </c>
      <c r="K66" s="203">
        <f t="shared" si="15"/>
        <v>0.10696640316205533</v>
      </c>
      <c r="L66" s="200">
        <v>141</v>
      </c>
      <c r="M66" s="200">
        <v>26</v>
      </c>
      <c r="N66" s="200">
        <v>111</v>
      </c>
      <c r="O66" s="200">
        <v>441</v>
      </c>
      <c r="P66" s="200">
        <v>357</v>
      </c>
      <c r="Q66" s="201">
        <f t="shared" si="16"/>
        <v>-0.19047619047619047</v>
      </c>
      <c r="R66" s="202">
        <f t="shared" si="17"/>
        <v>1.5319148936170213</v>
      </c>
      <c r="S66" s="201">
        <f t="shared" si="18"/>
        <v>1.4622158509113249E-3</v>
      </c>
      <c r="T66" s="203">
        <f t="shared" si="19"/>
        <v>8.8191699604743087E-2</v>
      </c>
      <c r="U66" s="200">
        <v>13</v>
      </c>
      <c r="V66" s="200">
        <v>4</v>
      </c>
      <c r="W66" s="200">
        <v>16</v>
      </c>
      <c r="X66" s="200">
        <v>10</v>
      </c>
      <c r="Y66" s="200">
        <v>14</v>
      </c>
      <c r="Z66" s="201">
        <f t="shared" si="20"/>
        <v>0.39999999999999991</v>
      </c>
      <c r="AA66" s="202">
        <f t="shared" si="21"/>
        <v>7.6923076923076872E-2</v>
      </c>
      <c r="AB66" s="201">
        <f t="shared" si="22"/>
        <v>8.6537272839658794E-4</v>
      </c>
      <c r="AC66" s="203">
        <f t="shared" si="23"/>
        <v>3.458498023715415E-3</v>
      </c>
      <c r="AD66" s="123"/>
      <c r="AE66" s="123"/>
      <c r="AF66" s="50"/>
      <c r="AG66" s="50"/>
      <c r="AH66" s="50"/>
      <c r="AI66" s="50"/>
      <c r="AJ66" s="50"/>
      <c r="AK66" s="50"/>
      <c r="AL66" s="50"/>
      <c r="AM66" s="50"/>
    </row>
    <row r="67" spans="1:39" x14ac:dyDescent="0.25">
      <c r="A67" s="211"/>
      <c r="B67" s="199" t="s">
        <v>239</v>
      </c>
      <c r="C67" s="200">
        <v>159</v>
      </c>
      <c r="D67" s="200">
        <v>113</v>
      </c>
      <c r="E67" s="200">
        <v>345</v>
      </c>
      <c r="F67" s="200">
        <v>234</v>
      </c>
      <c r="G67" s="200">
        <v>261</v>
      </c>
      <c r="H67" s="201">
        <f t="shared" si="12"/>
        <v>0.11538461538461542</v>
      </c>
      <c r="I67" s="202">
        <f t="shared" si="13"/>
        <v>0.64150943396226423</v>
      </c>
      <c r="J67" s="201">
        <f t="shared" si="14"/>
        <v>1.2978230385965611E-3</v>
      </c>
      <c r="K67" s="203">
        <f t="shared" si="15"/>
        <v>0.12077741786210087</v>
      </c>
      <c r="L67" s="200">
        <v>225</v>
      </c>
      <c r="M67" s="200">
        <v>185</v>
      </c>
      <c r="N67" s="200">
        <v>404</v>
      </c>
      <c r="O67" s="200">
        <v>375</v>
      </c>
      <c r="P67" s="200">
        <v>360</v>
      </c>
      <c r="Q67" s="201">
        <f t="shared" si="16"/>
        <v>-4.0000000000000036E-2</v>
      </c>
      <c r="R67" s="202">
        <f t="shared" si="17"/>
        <v>0.60000000000000009</v>
      </c>
      <c r="S67" s="201">
        <f t="shared" si="18"/>
        <v>1.4745033790702438E-3</v>
      </c>
      <c r="T67" s="203">
        <f t="shared" si="19"/>
        <v>0.16658954187875982</v>
      </c>
      <c r="U67" s="200">
        <v>1</v>
      </c>
      <c r="V67" s="200">
        <v>4</v>
      </c>
      <c r="W67" s="200">
        <v>0</v>
      </c>
      <c r="X67" s="200">
        <v>4</v>
      </c>
      <c r="Y67" s="200">
        <v>65</v>
      </c>
      <c r="Z67" s="201">
        <f t="shared" si="20"/>
        <v>15.25</v>
      </c>
      <c r="AA67" s="202">
        <f t="shared" si="21"/>
        <v>64</v>
      </c>
      <c r="AB67" s="201">
        <f t="shared" si="22"/>
        <v>4.0178019532698724E-3</v>
      </c>
      <c r="AC67" s="203">
        <f t="shared" si="23"/>
        <v>3.007866728366497E-2</v>
      </c>
      <c r="AD67" s="123"/>
      <c r="AE67" s="123"/>
      <c r="AF67" s="50"/>
      <c r="AG67" s="50"/>
      <c r="AH67" s="50"/>
      <c r="AI67" s="50"/>
      <c r="AJ67" s="50"/>
      <c r="AK67" s="50"/>
      <c r="AL67" s="50"/>
      <c r="AM67" s="50"/>
    </row>
    <row r="68" spans="1:39" x14ac:dyDescent="0.25">
      <c r="A68" s="211"/>
      <c r="B68" s="199" t="s">
        <v>245</v>
      </c>
      <c r="C68" s="200">
        <v>128</v>
      </c>
      <c r="D68" s="200">
        <v>19</v>
      </c>
      <c r="E68" s="200">
        <v>89</v>
      </c>
      <c r="F68" s="200">
        <v>79</v>
      </c>
      <c r="G68" s="200">
        <v>90</v>
      </c>
      <c r="H68" s="201">
        <f t="shared" si="12"/>
        <v>0.139240506329114</v>
      </c>
      <c r="I68" s="202">
        <f t="shared" si="13"/>
        <v>-0.296875</v>
      </c>
      <c r="J68" s="201">
        <f t="shared" si="14"/>
        <v>4.475251857229521E-4</v>
      </c>
      <c r="K68" s="203">
        <f t="shared" si="15"/>
        <v>6.2370062370062374E-2</v>
      </c>
      <c r="L68" s="200">
        <v>156</v>
      </c>
      <c r="M68" s="200">
        <v>16</v>
      </c>
      <c r="N68" s="200">
        <v>70</v>
      </c>
      <c r="O68" s="200">
        <v>97</v>
      </c>
      <c r="P68" s="200">
        <v>82</v>
      </c>
      <c r="Q68" s="201">
        <f t="shared" si="16"/>
        <v>-0.15463917525773196</v>
      </c>
      <c r="R68" s="202">
        <f t="shared" si="17"/>
        <v>-0.47435897435897434</v>
      </c>
      <c r="S68" s="201">
        <f t="shared" si="18"/>
        <v>3.358591030104444E-4</v>
      </c>
      <c r="T68" s="203">
        <f t="shared" si="19"/>
        <v>5.6826056826056827E-2</v>
      </c>
      <c r="U68" s="200">
        <v>15</v>
      </c>
      <c r="V68" s="200">
        <v>3</v>
      </c>
      <c r="W68" s="200">
        <v>46</v>
      </c>
      <c r="X68" s="200">
        <v>62</v>
      </c>
      <c r="Y68" s="200">
        <v>12</v>
      </c>
      <c r="Z68" s="201">
        <f t="shared" si="20"/>
        <v>-0.80645161290322576</v>
      </c>
      <c r="AA68" s="202">
        <f t="shared" si="21"/>
        <v>-0.19999999999999996</v>
      </c>
      <c r="AB68" s="201">
        <f t="shared" si="22"/>
        <v>7.4174805291136114E-4</v>
      </c>
      <c r="AC68" s="203">
        <f t="shared" si="23"/>
        <v>8.3160083160083165E-3</v>
      </c>
      <c r="AD68" s="123"/>
      <c r="AE68" s="123"/>
      <c r="AF68" s="50"/>
      <c r="AG68" s="50"/>
      <c r="AH68" s="50"/>
      <c r="AI68" s="50"/>
      <c r="AJ68" s="50"/>
      <c r="AK68" s="50"/>
      <c r="AL68" s="50"/>
      <c r="AM68" s="50"/>
    </row>
    <row r="69" spans="1:39" x14ac:dyDescent="0.25">
      <c r="A69" s="211"/>
      <c r="B69" s="199" t="s">
        <v>223</v>
      </c>
      <c r="C69" s="200">
        <v>69</v>
      </c>
      <c r="D69" s="200">
        <v>19</v>
      </c>
      <c r="E69" s="200">
        <v>52</v>
      </c>
      <c r="F69" s="200">
        <v>103</v>
      </c>
      <c r="G69" s="200">
        <v>62</v>
      </c>
      <c r="H69" s="201">
        <f t="shared" si="12"/>
        <v>-0.39805825242718451</v>
      </c>
      <c r="I69" s="202">
        <f t="shared" si="13"/>
        <v>-0.10144927536231885</v>
      </c>
      <c r="J69" s="201">
        <f t="shared" si="14"/>
        <v>3.0829512794247811E-4</v>
      </c>
      <c r="K69" s="203">
        <f t="shared" si="15"/>
        <v>4.9206349206349205E-2</v>
      </c>
      <c r="L69" s="200">
        <v>103</v>
      </c>
      <c r="M69" s="200">
        <v>27</v>
      </c>
      <c r="N69" s="200">
        <v>70</v>
      </c>
      <c r="O69" s="200">
        <v>113</v>
      </c>
      <c r="P69" s="200">
        <v>135</v>
      </c>
      <c r="Q69" s="201">
        <f t="shared" si="16"/>
        <v>0.19469026548672574</v>
      </c>
      <c r="R69" s="202">
        <f t="shared" si="17"/>
        <v>0.31067961165048552</v>
      </c>
      <c r="S69" s="201">
        <f t="shared" si="18"/>
        <v>5.5293876715134136E-4</v>
      </c>
      <c r="T69" s="203">
        <f t="shared" si="19"/>
        <v>0.10714285714285714</v>
      </c>
      <c r="U69" s="200">
        <v>11</v>
      </c>
      <c r="V69" s="200">
        <v>0</v>
      </c>
      <c r="W69" s="200">
        <v>6</v>
      </c>
      <c r="X69" s="200">
        <v>5</v>
      </c>
      <c r="Y69" s="200">
        <v>20</v>
      </c>
      <c r="Z69" s="201">
        <f t="shared" si="20"/>
        <v>3</v>
      </c>
      <c r="AA69" s="202">
        <f t="shared" si="21"/>
        <v>0.81818181818181812</v>
      </c>
      <c r="AB69" s="201">
        <f t="shared" si="22"/>
        <v>1.2362467548522685E-3</v>
      </c>
      <c r="AC69" s="203">
        <f t="shared" si="23"/>
        <v>1.5873015873015872E-2</v>
      </c>
      <c r="AD69" s="123"/>
      <c r="AE69" s="123"/>
      <c r="AF69" s="50"/>
      <c r="AG69" s="50"/>
      <c r="AH69" s="50"/>
      <c r="AI69" s="50"/>
      <c r="AJ69" s="50"/>
      <c r="AK69" s="50"/>
      <c r="AL69" s="50"/>
      <c r="AM69" s="50"/>
    </row>
    <row r="70" spans="1:39" x14ac:dyDescent="0.25">
      <c r="A70" s="204"/>
      <c r="B70" s="205" t="s">
        <v>396</v>
      </c>
      <c r="C70" s="206">
        <f>C45-SUM(C46:C69)</f>
        <v>7680</v>
      </c>
      <c r="D70" s="206">
        <f>D45-SUM(D46:D69)</f>
        <v>1294</v>
      </c>
      <c r="E70" s="206">
        <f>E45-SUM(E46:E69)</f>
        <v>4730</v>
      </c>
      <c r="F70" s="206">
        <f>F45-SUM(F46:F69)</f>
        <v>4998</v>
      </c>
      <c r="G70" s="206">
        <f>G45-SUM(G46:G69)</f>
        <v>7461</v>
      </c>
      <c r="H70" s="207">
        <f t="shared" si="12"/>
        <v>0.49279711884753907</v>
      </c>
      <c r="I70" s="208">
        <f t="shared" si="13"/>
        <v>-2.8515625000000044E-2</v>
      </c>
      <c r="J70" s="207">
        <f t="shared" si="14"/>
        <v>3.709983789643273E-2</v>
      </c>
      <c r="K70" s="209">
        <f t="shared" si="15"/>
        <v>0.15236480967162228</v>
      </c>
      <c r="L70" s="206">
        <f>L45-SUM(L46:L69)</f>
        <v>3288</v>
      </c>
      <c r="M70" s="206">
        <f>M45-SUM(M46:M69)</f>
        <v>693</v>
      </c>
      <c r="N70" s="206">
        <f>N45-SUM(N46:N69)</f>
        <v>3924</v>
      </c>
      <c r="O70" s="206">
        <f>O45-SUM(O46:O69)</f>
        <v>4229</v>
      </c>
      <c r="P70" s="206">
        <f>P45-SUM(P46:P69)</f>
        <v>4118</v>
      </c>
      <c r="Q70" s="207">
        <f t="shared" si="16"/>
        <v>-2.6247339796642177E-2</v>
      </c>
      <c r="R70" s="208">
        <f t="shared" si="17"/>
        <v>0.25243309002433101</v>
      </c>
      <c r="S70" s="207">
        <f t="shared" si="18"/>
        <v>1.6866680319475733E-2</v>
      </c>
      <c r="T70" s="209">
        <f t="shared" si="19"/>
        <v>8.409573599085117E-2</v>
      </c>
      <c r="U70" s="206">
        <f>U45-SUM(U46:U69)</f>
        <v>1018</v>
      </c>
      <c r="V70" s="206">
        <f>V45-SUM(V46:V69)</f>
        <v>76</v>
      </c>
      <c r="W70" s="206">
        <f>W45-SUM(W46:W69)</f>
        <v>492</v>
      </c>
      <c r="X70" s="206">
        <f>X45-SUM(X46:X69)</f>
        <v>814</v>
      </c>
      <c r="Y70" s="206">
        <f>Y45-SUM(Y46:Y69)</f>
        <v>550</v>
      </c>
      <c r="Z70" s="207">
        <f t="shared" si="20"/>
        <v>-0.32432432432432434</v>
      </c>
      <c r="AA70" s="208">
        <f t="shared" si="21"/>
        <v>-0.45972495088408649</v>
      </c>
      <c r="AB70" s="207">
        <f t="shared" si="22"/>
        <v>3.3996785758437384E-2</v>
      </c>
      <c r="AC70" s="209">
        <f t="shared" si="23"/>
        <v>1.1231824865218102E-2</v>
      </c>
      <c r="AD70" s="123"/>
      <c r="AE70" s="123"/>
      <c r="AF70" s="50"/>
      <c r="AG70" s="50"/>
      <c r="AH70" s="50"/>
      <c r="AI70" s="50"/>
      <c r="AJ70" s="50"/>
      <c r="AK70" s="50"/>
      <c r="AL70" s="50"/>
      <c r="AM70" s="50"/>
    </row>
    <row r="71" spans="1:39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</row>
    <row r="72" spans="1:39" x14ac:dyDescent="0.25">
      <c r="B72" s="49" t="s">
        <v>109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</row>
  </sheetData>
  <mergeCells count="6">
    <mergeCell ref="C6:K6"/>
    <mergeCell ref="L6:T6"/>
    <mergeCell ref="U6:AC6"/>
    <mergeCell ref="C39:K39"/>
    <mergeCell ref="L39:T39"/>
    <mergeCell ref="U39:AC39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F8852-7524-4AB3-AC75-CC92EE8D68BF}">
  <sheetPr>
    <tabColor rgb="FFFFFF00"/>
    <pageSetUpPr fitToPage="1"/>
  </sheetPr>
  <dimension ref="A1:BH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6" width="13" customWidth="1"/>
    <col min="27" max="28" width="10.5703125" customWidth="1"/>
    <col min="29" max="29" width="11.5703125" customWidth="1"/>
    <col min="30" max="31" width="10.5703125" customWidth="1"/>
    <col min="32" max="32" width="11.42578125" customWidth="1"/>
  </cols>
  <sheetData>
    <row r="1" spans="1:60" ht="42.75" customHeight="1" x14ac:dyDescent="0.25"/>
    <row r="3" spans="1:60" ht="42" customHeight="1" thickBot="1" x14ac:dyDescent="0.3">
      <c r="B3" s="52" t="s">
        <v>399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BD3" t="s">
        <v>400</v>
      </c>
    </row>
    <row r="4" spans="1:60" ht="6" customHeight="1" x14ac:dyDescent="0.25"/>
    <row r="5" spans="1:60" ht="15.75" x14ac:dyDescent="0.25">
      <c r="B5" s="184"/>
      <c r="C5" s="335" t="s">
        <v>99</v>
      </c>
      <c r="D5" s="336"/>
      <c r="E5" s="336"/>
      <c r="F5" s="336"/>
      <c r="G5" s="336"/>
      <c r="H5" s="336"/>
      <c r="I5" s="336"/>
      <c r="J5" s="336"/>
      <c r="K5" s="337"/>
      <c r="L5" s="338" t="s">
        <v>103</v>
      </c>
      <c r="M5" s="336"/>
      <c r="N5" s="336"/>
      <c r="O5" s="336"/>
      <c r="P5" s="336"/>
      <c r="Q5" s="336"/>
      <c r="R5" s="336"/>
      <c r="S5" s="336"/>
      <c r="T5" s="337"/>
      <c r="U5" s="338" t="s">
        <v>102</v>
      </c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7"/>
    </row>
    <row r="6" spans="1:60" s="189" customFormat="1" ht="72" customHeight="1" x14ac:dyDescent="0.3">
      <c r="B6" s="185"/>
      <c r="C6" s="186" t="s">
        <v>545</v>
      </c>
      <c r="D6" s="186" t="s">
        <v>546</v>
      </c>
      <c r="E6" s="186" t="s">
        <v>547</v>
      </c>
      <c r="F6" s="186" t="s">
        <v>548</v>
      </c>
      <c r="G6" s="186" t="s">
        <v>549</v>
      </c>
      <c r="H6" s="187" t="str">
        <f>CONCATENATE("var. ",RIGHT(G6,2),"/",RIGHT(F6,2))</f>
        <v>var. 23/22</v>
      </c>
      <c r="I6" s="187" t="str">
        <f>CONCATENATE("var. ",RIGHT(G6,2),"/",RIGHT(C6,2))</f>
        <v>var. 23/19</v>
      </c>
      <c r="J6" s="187" t="str">
        <f>CONCATENATE("Cuota s/ total lugares de residencia ",RIGHT(G6,4))</f>
        <v>Cuota s/ total lugares de residencia 2023</v>
      </c>
      <c r="K6" s="188" t="str">
        <f>CONCATENATE("cuota s/ Canarias ",RIGHT(G6,4))</f>
        <v>cuota s/ Canarias 2023</v>
      </c>
      <c r="L6" s="186" t="s">
        <v>545</v>
      </c>
      <c r="M6" s="186" t="s">
        <v>546</v>
      </c>
      <c r="N6" s="186" t="s">
        <v>547</v>
      </c>
      <c r="O6" s="186" t="s">
        <v>548</v>
      </c>
      <c r="P6" s="186" t="s">
        <v>549</v>
      </c>
      <c r="Q6" s="187" t="str">
        <f>CONCATENATE("var. ",RIGHT(P6,2),"/",RIGHT(O6,2))</f>
        <v>var. 23/22</v>
      </c>
      <c r="R6" s="187" t="str">
        <f>CONCATENATE("var. ",RIGHT(P6,2),"/",RIGHT(L6,2))</f>
        <v>var. 23/19</v>
      </c>
      <c r="S6" s="187" t="str">
        <f>CONCATENATE("Cuota s/ total lugares de residencia ",RIGHT(P6,4))</f>
        <v>Cuota s/ total lugares de residencia 2023</v>
      </c>
      <c r="T6" s="188" t="str">
        <f>CONCATENATE("cuota s/ Canarias ",RIGHT(P6,4))</f>
        <v>cuota s/ Canarias 2023</v>
      </c>
      <c r="U6" s="186" t="s">
        <v>550</v>
      </c>
      <c r="V6" s="186" t="s">
        <v>545</v>
      </c>
      <c r="W6" s="186" t="s">
        <v>546</v>
      </c>
      <c r="X6" s="186" t="s">
        <v>547</v>
      </c>
      <c r="Y6" s="186" t="s">
        <v>548</v>
      </c>
      <c r="Z6" s="186" t="s">
        <v>549</v>
      </c>
      <c r="AA6" s="187" t="str">
        <f>CONCATENATE("var. ",RIGHT(Z6,2),"/",RIGHT(Y6,2))</f>
        <v>var. 23/22</v>
      </c>
      <c r="AB6" s="187" t="str">
        <f>CONCATENATE("var. ",RIGHT(Z6,2),"/",RIGHT(V6,2))</f>
        <v>var. 23/19</v>
      </c>
      <c r="AC6" s="186" t="str">
        <f>CONCATENATE("dif. ",RIGHT(Z6,2),"/",RIGHT(Y6,2))</f>
        <v>dif. 23/22</v>
      </c>
      <c r="AD6" s="186" t="str">
        <f>CONCATENATE("dif. ",RIGHT(Z6,2),"/",RIGHT(V6,2))</f>
        <v>dif. 23/19</v>
      </c>
      <c r="AE6" s="187" t="str">
        <f>CONCATENATE("Cuota s/ total lugares de residencia ",RIGHT(Z6,4))</f>
        <v>Cuota s/ total lugares de residencia 2023</v>
      </c>
      <c r="AF6" s="188" t="str">
        <f>CONCATENATE("cuota s/ Canarias ",RIGHT(Z6,4))</f>
        <v>cuota s/ Canarias 2023</v>
      </c>
      <c r="AG6" s="212" t="s">
        <v>401</v>
      </c>
      <c r="AH6" s="212" t="s">
        <v>98</v>
      </c>
      <c r="AI6" s="212" t="s">
        <v>402</v>
      </c>
      <c r="AJ6" s="212" t="s">
        <v>403</v>
      </c>
      <c r="AK6" s="212" t="s">
        <v>404</v>
      </c>
      <c r="BE6" s="213" t="s">
        <v>405</v>
      </c>
    </row>
    <row r="7" spans="1:60" x14ac:dyDescent="0.25">
      <c r="A7" s="1"/>
      <c r="B7" s="190" t="s">
        <v>139</v>
      </c>
      <c r="C7" s="191">
        <v>14566151</v>
      </c>
      <c r="D7" s="191">
        <v>4783894</v>
      </c>
      <c r="E7" s="191">
        <v>6281755</v>
      </c>
      <c r="F7" s="191">
        <v>13488584</v>
      </c>
      <c r="G7" s="191">
        <v>14863633</v>
      </c>
      <c r="H7" s="192">
        <f>IFERROR(G7/F7-1,"-")</f>
        <v>0.10194168639198886</v>
      </c>
      <c r="I7" s="192">
        <f>IFERROR(G7/C7-1,"-")</f>
        <v>2.0422828240624469E-2</v>
      </c>
      <c r="J7" s="192">
        <f>G7/G$7</f>
        <v>1</v>
      </c>
      <c r="K7" s="193">
        <f>G7/$G7</f>
        <v>1</v>
      </c>
      <c r="L7" s="191">
        <v>4211022</v>
      </c>
      <c r="M7" s="191">
        <v>1416814</v>
      </c>
      <c r="N7" s="191">
        <v>1813581</v>
      </c>
      <c r="O7" s="191">
        <v>3573771</v>
      </c>
      <c r="P7" s="191">
        <v>4039277</v>
      </c>
      <c r="Q7" s="192">
        <f>IFERROR(P7/O7-1,"-")</f>
        <v>0.13025624753236853</v>
      </c>
      <c r="R7" s="192">
        <f>IFERROR(P7/L7-1,"-")</f>
        <v>-4.0784636128711749E-2</v>
      </c>
      <c r="S7" s="192">
        <f>P7/P$7</f>
        <v>1</v>
      </c>
      <c r="T7" s="193">
        <f>P7/$G7</f>
        <v>0.27175570064196286</v>
      </c>
      <c r="U7" s="191">
        <v>5357563</v>
      </c>
      <c r="V7" s="191">
        <v>5290429</v>
      </c>
      <c r="W7" s="191">
        <v>1780989</v>
      </c>
      <c r="X7" s="191">
        <v>2300369</v>
      </c>
      <c r="Y7" s="191">
        <v>5104277</v>
      </c>
      <c r="Z7" s="191">
        <v>5630107</v>
      </c>
      <c r="AA7" s="192">
        <f>IFERROR(Z7/Y7-1,"-")</f>
        <v>0.103017528241512</v>
      </c>
      <c r="AB7" s="192">
        <f>IFERROR(Z7/V7-1,"-")</f>
        <v>6.4206135268047193E-2</v>
      </c>
      <c r="AC7" s="191">
        <f>Z7-Y7</f>
        <v>525830</v>
      </c>
      <c r="AD7" s="191">
        <f>Z7-V7</f>
        <v>339678</v>
      </c>
      <c r="AE7" s="192">
        <f>Z7/Z$7</f>
        <v>1</v>
      </c>
      <c r="AF7" s="193">
        <f t="shared" ref="AF7:AF36" si="0">Z7/$G7</f>
        <v>0.37878404290525741</v>
      </c>
      <c r="AG7" s="123">
        <f>V7/$V$7</f>
        <v>1</v>
      </c>
      <c r="AH7" s="123">
        <f>W7/$W$7</f>
        <v>1</v>
      </c>
      <c r="AI7" s="123">
        <f>X7/$X$7</f>
        <v>1</v>
      </c>
      <c r="AJ7" s="123">
        <f>Y7/$Y$7</f>
        <v>1</v>
      </c>
      <c r="AK7" s="123">
        <f>Z7/$Z$7</f>
        <v>1</v>
      </c>
      <c r="AO7" t="s">
        <v>406</v>
      </c>
      <c r="BG7" t="s">
        <v>407</v>
      </c>
      <c r="BH7" t="s">
        <v>408</v>
      </c>
    </row>
    <row r="8" spans="1:60" x14ac:dyDescent="0.25">
      <c r="A8" s="1" t="s">
        <v>171</v>
      </c>
      <c r="B8" s="194" t="s">
        <v>172</v>
      </c>
      <c r="C8" s="195">
        <v>2767403</v>
      </c>
      <c r="D8" s="195">
        <v>1243795</v>
      </c>
      <c r="E8" s="195">
        <v>2193242</v>
      </c>
      <c r="F8" s="195">
        <v>2748802</v>
      </c>
      <c r="G8" s="195">
        <v>2810302</v>
      </c>
      <c r="H8" s="196">
        <f>IFERROR(G8/F8-1,"-")</f>
        <v>2.2373383022858739E-2</v>
      </c>
      <c r="I8" s="197">
        <f>IFERROR(G8/C8-1,"-")</f>
        <v>1.5501537000574217E-2</v>
      </c>
      <c r="J8" s="196">
        <f>G8/G$7</f>
        <v>0.18907234859741223</v>
      </c>
      <c r="K8" s="198">
        <f>G8/$G8</f>
        <v>1</v>
      </c>
      <c r="L8" s="195">
        <v>938227</v>
      </c>
      <c r="M8" s="195">
        <v>428521</v>
      </c>
      <c r="N8" s="195">
        <v>762425</v>
      </c>
      <c r="O8" s="195">
        <v>889056</v>
      </c>
      <c r="P8" s="195">
        <v>924138</v>
      </c>
      <c r="Q8" s="196">
        <f>IFERROR(P8/O8-1,"-")</f>
        <v>3.9459831551668323E-2</v>
      </c>
      <c r="R8" s="197">
        <f>IFERROR(P8/L8-1,"-")</f>
        <v>-1.5016621777032668E-2</v>
      </c>
      <c r="S8" s="196">
        <f>P8/P$7</f>
        <v>0.22878797368935083</v>
      </c>
      <c r="T8" s="198">
        <f>P8/$G8</f>
        <v>0.32883939163833636</v>
      </c>
      <c r="U8" s="195">
        <v>1066121</v>
      </c>
      <c r="V8" s="195">
        <v>1078565</v>
      </c>
      <c r="W8" s="195">
        <v>470401</v>
      </c>
      <c r="X8" s="195">
        <v>792647</v>
      </c>
      <c r="Y8" s="195">
        <v>1034550</v>
      </c>
      <c r="Z8" s="195">
        <v>1072833</v>
      </c>
      <c r="AA8" s="196">
        <f>IFERROR(Z8/Y8-1,"-")</f>
        <v>3.700449470784406E-2</v>
      </c>
      <c r="AB8" s="197">
        <f t="shared" ref="AB8:AB36" si="1">IFERROR(Z8/V8-1,"-")</f>
        <v>-5.3144687617343589E-3</v>
      </c>
      <c r="AC8" s="195">
        <f t="shared" ref="AC8:AC35" si="2">Z8-Y8</f>
        <v>38283</v>
      </c>
      <c r="AD8" s="195">
        <f t="shared" ref="AD8:AD36" si="3">Z8-V8</f>
        <v>-5732</v>
      </c>
      <c r="AE8" s="196">
        <f>Z8/Z$7</f>
        <v>0.19055286160636023</v>
      </c>
      <c r="AF8" s="198">
        <f t="shared" si="0"/>
        <v>0.3817500752588156</v>
      </c>
      <c r="AG8" s="123">
        <f t="shared" ref="AG8:AG36" si="4">V8/$V$7</f>
        <v>0.20387099042440604</v>
      </c>
      <c r="AH8" s="123">
        <f t="shared" ref="AH8:AH36" si="5">W8/$W$7</f>
        <v>0.26412347296923228</v>
      </c>
      <c r="AI8" s="123">
        <f t="shared" ref="AI8:AI36" si="6">X8/$X$7</f>
        <v>0.34457384880425707</v>
      </c>
      <c r="AJ8" s="123">
        <f t="shared" ref="AJ8:AJ36" si="7">Y8/$Y$7</f>
        <v>0.20268296567760724</v>
      </c>
      <c r="AK8" s="123">
        <f t="shared" ref="AK8:AK36" si="8">Z8/$Z$7</f>
        <v>0.19055286160636023</v>
      </c>
    </row>
    <row r="9" spans="1:60" x14ac:dyDescent="0.25">
      <c r="A9" s="211" t="s">
        <v>99</v>
      </c>
      <c r="B9" s="199" t="s">
        <v>99</v>
      </c>
      <c r="C9" s="200">
        <v>1350757</v>
      </c>
      <c r="D9" s="200">
        <v>649344</v>
      </c>
      <c r="E9" s="200">
        <v>1218933</v>
      </c>
      <c r="F9" s="200">
        <v>1287107</v>
      </c>
      <c r="G9" s="200">
        <v>1342985</v>
      </c>
      <c r="H9" s="201">
        <f>IFERROR(G9/F9-1,"-")</f>
        <v>4.3413640047020197E-2</v>
      </c>
      <c r="I9" s="202">
        <f>IFERROR(G9/C9-1,"-")</f>
        <v>-5.7538106409961154E-3</v>
      </c>
      <c r="J9" s="201">
        <f>G9/G$7</f>
        <v>9.035375133387645E-2</v>
      </c>
      <c r="K9" s="203">
        <f>G9/$G9</f>
        <v>1</v>
      </c>
      <c r="L9" s="200">
        <v>574673</v>
      </c>
      <c r="M9" s="200">
        <v>289110</v>
      </c>
      <c r="N9" s="200">
        <v>524633</v>
      </c>
      <c r="O9" s="200">
        <v>515208</v>
      </c>
      <c r="P9" s="200">
        <v>566312</v>
      </c>
      <c r="Q9" s="201">
        <f>IFERROR(P9/O9-1,"-")</f>
        <v>9.9191006350833E-2</v>
      </c>
      <c r="R9" s="202">
        <f>IFERROR(P9/L9-1,"-")</f>
        <v>-1.454914359992554E-2</v>
      </c>
      <c r="S9" s="201">
        <f>P9/P$7</f>
        <v>0.14020132810896604</v>
      </c>
      <c r="T9" s="203">
        <f>P9/$G9</f>
        <v>0.42168155266067753</v>
      </c>
      <c r="U9" s="200">
        <v>425333</v>
      </c>
      <c r="V9" s="200">
        <v>412835</v>
      </c>
      <c r="W9" s="200">
        <v>204140</v>
      </c>
      <c r="X9" s="200">
        <v>408803</v>
      </c>
      <c r="Y9" s="200">
        <v>418192</v>
      </c>
      <c r="Z9" s="200">
        <v>431796</v>
      </c>
      <c r="AA9" s="201">
        <f>IFERROR(Z9/Y9-1,"-")</f>
        <v>3.2530512300570136E-2</v>
      </c>
      <c r="AB9" s="202">
        <f t="shared" si="1"/>
        <v>4.592876088509934E-2</v>
      </c>
      <c r="AC9" s="200">
        <f t="shared" si="2"/>
        <v>13604</v>
      </c>
      <c r="AD9" s="200">
        <f t="shared" si="3"/>
        <v>18961</v>
      </c>
      <c r="AE9" s="201">
        <f>Z9/Z$7</f>
        <v>7.6694101906056134E-2</v>
      </c>
      <c r="AF9" s="203">
        <f t="shared" si="0"/>
        <v>0.32151959999553237</v>
      </c>
      <c r="AG9" s="123">
        <f t="shared" si="4"/>
        <v>7.8034314419492254E-2</v>
      </c>
      <c r="AH9" s="123">
        <f t="shared" si="5"/>
        <v>0.11462170737719324</v>
      </c>
      <c r="AI9" s="123">
        <f t="shared" si="6"/>
        <v>0.17771192360877755</v>
      </c>
      <c r="AJ9" s="123">
        <f t="shared" si="7"/>
        <v>8.1929722857909157E-2</v>
      </c>
      <c r="AK9" s="123">
        <f t="shared" si="8"/>
        <v>7.6694101906056134E-2</v>
      </c>
    </row>
    <row r="10" spans="1:60" x14ac:dyDescent="0.25">
      <c r="A10" s="211" t="s">
        <v>176</v>
      </c>
      <c r="B10" s="199" t="s">
        <v>176</v>
      </c>
      <c r="C10" s="200">
        <v>1416646</v>
      </c>
      <c r="D10" s="200">
        <v>594451</v>
      </c>
      <c r="E10" s="200">
        <v>974309</v>
      </c>
      <c r="F10" s="200">
        <v>1461695</v>
      </c>
      <c r="G10" s="200">
        <v>1467317</v>
      </c>
      <c r="H10" s="201">
        <f>IFERROR(G10/F10-1,"-")</f>
        <v>3.8462196285817818E-3</v>
      </c>
      <c r="I10" s="202">
        <f>IFERROR(G10/C10-1,"-")</f>
        <v>3.5768286502061875E-2</v>
      </c>
      <c r="J10" s="201">
        <f>G10/G$7</f>
        <v>9.8718597263535768E-2</v>
      </c>
      <c r="K10" s="203">
        <f>G10/$G10</f>
        <v>1</v>
      </c>
      <c r="L10" s="200">
        <v>363554</v>
      </c>
      <c r="M10" s="200">
        <v>139411</v>
      </c>
      <c r="N10" s="200">
        <v>237792</v>
      </c>
      <c r="O10" s="200">
        <v>373848</v>
      </c>
      <c r="P10" s="200">
        <v>357826</v>
      </c>
      <c r="Q10" s="201">
        <f>IFERROR(P10/O10-1,"-")</f>
        <v>-4.2856990006633677E-2</v>
      </c>
      <c r="R10" s="202">
        <f>IFERROR(P10/L10-1,"-")</f>
        <v>-1.5755568636296124E-2</v>
      </c>
      <c r="S10" s="201">
        <f>P10/P$7</f>
        <v>8.8586645580384801E-2</v>
      </c>
      <c r="T10" s="203">
        <f>P10/$G10</f>
        <v>0.24386414115014002</v>
      </c>
      <c r="U10" s="200">
        <v>640788</v>
      </c>
      <c r="V10" s="200">
        <v>665730</v>
      </c>
      <c r="W10" s="200">
        <v>266261</v>
      </c>
      <c r="X10" s="200">
        <v>383844</v>
      </c>
      <c r="Y10" s="200">
        <v>616358</v>
      </c>
      <c r="Z10" s="200">
        <v>641037</v>
      </c>
      <c r="AA10" s="201">
        <f>IFERROR(Z10/Y10-1,"-")</f>
        <v>4.0040041664097803E-2</v>
      </c>
      <c r="AB10" s="202">
        <f t="shared" si="1"/>
        <v>-3.7091613717272764E-2</v>
      </c>
      <c r="AC10" s="200">
        <f t="shared" si="2"/>
        <v>24679</v>
      </c>
      <c r="AD10" s="200">
        <f t="shared" si="3"/>
        <v>-24693</v>
      </c>
      <c r="AE10" s="201">
        <f>Z10/Z$7</f>
        <v>0.1138587597003041</v>
      </c>
      <c r="AF10" s="203">
        <f t="shared" si="0"/>
        <v>0.43687696659958275</v>
      </c>
      <c r="AG10" s="123">
        <f t="shared" si="4"/>
        <v>0.12583667600491377</v>
      </c>
      <c r="AH10" s="123">
        <f t="shared" si="5"/>
        <v>0.14950176559203904</v>
      </c>
      <c r="AI10" s="123">
        <f t="shared" si="6"/>
        <v>0.16686192519547952</v>
      </c>
      <c r="AJ10" s="123">
        <f t="shared" si="7"/>
        <v>0.12075324281969807</v>
      </c>
      <c r="AK10" s="123">
        <f t="shared" si="8"/>
        <v>0.1138587597003041</v>
      </c>
    </row>
    <row r="11" spans="1:60" x14ac:dyDescent="0.25">
      <c r="A11" s="1"/>
      <c r="B11" s="194" t="s">
        <v>184</v>
      </c>
      <c r="C11" s="195">
        <v>11798748</v>
      </c>
      <c r="D11" s="195">
        <v>3540099</v>
      </c>
      <c r="E11" s="195">
        <v>4088513</v>
      </c>
      <c r="F11" s="195">
        <v>10739782</v>
      </c>
      <c r="G11" s="195">
        <v>12053331</v>
      </c>
      <c r="H11" s="196">
        <f>IFERROR(G11/F11-1,"-")</f>
        <v>0.12230685874257041</v>
      </c>
      <c r="I11" s="197">
        <f>IFERROR(G11/C11-1,"-")</f>
        <v>2.1577119877465023E-2</v>
      </c>
      <c r="J11" s="196">
        <f>G11/G$7</f>
        <v>0.81092765140258782</v>
      </c>
      <c r="K11" s="198">
        <f>G11/$G11</f>
        <v>1</v>
      </c>
      <c r="L11" s="195">
        <v>3272795</v>
      </c>
      <c r="M11" s="195">
        <v>988293</v>
      </c>
      <c r="N11" s="195">
        <v>1051156</v>
      </c>
      <c r="O11" s="195">
        <v>2684715</v>
      </c>
      <c r="P11" s="195">
        <v>3115139</v>
      </c>
      <c r="Q11" s="196">
        <f>IFERROR(P11/O11-1,"-")</f>
        <v>0.16032390775184702</v>
      </c>
      <c r="R11" s="197">
        <f>IFERROR(P11/L11-1,"-")</f>
        <v>-4.8171669780722626E-2</v>
      </c>
      <c r="S11" s="196">
        <f>P11/P$7</f>
        <v>0.77121202631064911</v>
      </c>
      <c r="T11" s="198">
        <f>P11/$G11</f>
        <v>0.25844631662401041</v>
      </c>
      <c r="U11" s="195">
        <v>4291442</v>
      </c>
      <c r="V11" s="195">
        <v>4211864</v>
      </c>
      <c r="W11" s="195">
        <v>1310588</v>
      </c>
      <c r="X11" s="195">
        <v>1507722</v>
      </c>
      <c r="Y11" s="195">
        <v>4069727</v>
      </c>
      <c r="Z11" s="195">
        <v>4557274</v>
      </c>
      <c r="AA11" s="196">
        <f>IFERROR(Z11/Y11-1,"-")</f>
        <v>0.11979845331148753</v>
      </c>
      <c r="AB11" s="197">
        <f t="shared" si="1"/>
        <v>8.2008820797632609E-2</v>
      </c>
      <c r="AC11" s="195">
        <f t="shared" si="2"/>
        <v>487547</v>
      </c>
      <c r="AD11" s="195">
        <f t="shared" si="3"/>
        <v>345410</v>
      </c>
      <c r="AE11" s="196">
        <f>Z11/Z$7</f>
        <v>0.8094471383936398</v>
      </c>
      <c r="AF11" s="198">
        <f t="shared" si="0"/>
        <v>0.37809249575905612</v>
      </c>
      <c r="AG11" s="123">
        <f t="shared" si="4"/>
        <v>0.79612900957559396</v>
      </c>
      <c r="AH11" s="123">
        <f t="shared" si="5"/>
        <v>0.73587652703076778</v>
      </c>
      <c r="AI11" s="123">
        <f t="shared" si="6"/>
        <v>0.65542615119574299</v>
      </c>
      <c r="AJ11" s="123">
        <f t="shared" si="7"/>
        <v>0.79731703432239276</v>
      </c>
      <c r="AK11" s="123">
        <f t="shared" si="8"/>
        <v>0.8094471383936398</v>
      </c>
    </row>
    <row r="12" spans="1:60" s="115" customFormat="1" x14ac:dyDescent="0.25">
      <c r="B12" s="199" t="s">
        <v>188</v>
      </c>
      <c r="C12" s="200">
        <v>4401019</v>
      </c>
      <c r="D12" s="200">
        <v>1107538</v>
      </c>
      <c r="E12" s="200">
        <v>939873</v>
      </c>
      <c r="F12" s="200">
        <v>4159957</v>
      </c>
      <c r="G12" s="200">
        <v>4799001</v>
      </c>
      <c r="H12" s="201">
        <f t="shared" ref="H12:H36" si="9">IFERROR(G12/F12-1,"-")</f>
        <v>0.15361793403152957</v>
      </c>
      <c r="I12" s="202">
        <f t="shared" ref="I12:I36" si="10">IFERROR(G12/C12-1,"-")</f>
        <v>9.0429511892586634E-2</v>
      </c>
      <c r="J12" s="201">
        <f t="shared" ref="J12:J36" si="11">G12/G$7</f>
        <v>0.32286864187241437</v>
      </c>
      <c r="K12" s="203">
        <f t="shared" ref="K12:K36" si="12">G12/$G12</f>
        <v>1</v>
      </c>
      <c r="L12" s="200">
        <v>764245</v>
      </c>
      <c r="M12" s="200">
        <v>167832</v>
      </c>
      <c r="N12" s="200">
        <v>148243</v>
      </c>
      <c r="O12" s="200">
        <v>655384</v>
      </c>
      <c r="P12" s="200">
        <v>799342</v>
      </c>
      <c r="Q12" s="201">
        <f t="shared" ref="Q12:Q36" si="13">IFERROR(P12/O12-1,"-")</f>
        <v>0.21965443160040521</v>
      </c>
      <c r="R12" s="202">
        <f t="shared" ref="R12:R36" si="14">IFERROR(P12/L12-1,"-")</f>
        <v>4.5923754816845408E-2</v>
      </c>
      <c r="S12" s="201">
        <f t="shared" ref="S12:S29" si="15">P12/P$7</f>
        <v>0.1978923455856085</v>
      </c>
      <c r="T12" s="203">
        <f t="shared" ref="T12:T36" si="16">P12/$G12</f>
        <v>0.16656424951776422</v>
      </c>
      <c r="U12" s="200">
        <v>1900028</v>
      </c>
      <c r="V12" s="200">
        <v>1926972</v>
      </c>
      <c r="W12" s="200">
        <v>517231</v>
      </c>
      <c r="X12" s="200">
        <v>431139</v>
      </c>
      <c r="Y12" s="200">
        <v>1892884</v>
      </c>
      <c r="Z12" s="200">
        <v>2145799</v>
      </c>
      <c r="AA12" s="201">
        <f t="shared" ref="AA12:AA36" si="17">IFERROR(Z12/Y12-1,"-")</f>
        <v>0.13361357589794198</v>
      </c>
      <c r="AB12" s="202">
        <f t="shared" si="1"/>
        <v>0.11356003097087042</v>
      </c>
      <c r="AC12" s="200">
        <f t="shared" si="2"/>
        <v>252915</v>
      </c>
      <c r="AD12" s="200">
        <f t="shared" si="3"/>
        <v>218827</v>
      </c>
      <c r="AE12" s="201">
        <f t="shared" ref="AE12:AE36" si="18">Z12/Z$7</f>
        <v>0.38112934620958361</v>
      </c>
      <c r="AF12" s="203">
        <f t="shared" si="0"/>
        <v>0.44713451820493472</v>
      </c>
      <c r="AG12" s="123">
        <f t="shared" si="4"/>
        <v>0.36423738037123266</v>
      </c>
      <c r="AH12" s="123">
        <f t="shared" si="5"/>
        <v>0.29041785210352228</v>
      </c>
      <c r="AI12" s="123">
        <f t="shared" si="6"/>
        <v>0.18742167017552402</v>
      </c>
      <c r="AJ12" s="123">
        <f t="shared" si="7"/>
        <v>0.37084272659967316</v>
      </c>
      <c r="AK12" s="123">
        <f t="shared" si="8"/>
        <v>0.38112934620958361</v>
      </c>
    </row>
    <row r="13" spans="1:60" s="115" customFormat="1" x14ac:dyDescent="0.25">
      <c r="B13" s="199" t="s">
        <v>192</v>
      </c>
      <c r="C13" s="200">
        <v>2395383</v>
      </c>
      <c r="D13" s="200">
        <v>742402</v>
      </c>
      <c r="E13" s="200">
        <v>1019451</v>
      </c>
      <c r="F13" s="200">
        <v>1936148</v>
      </c>
      <c r="G13" s="200">
        <v>2092783</v>
      </c>
      <c r="H13" s="201">
        <f t="shared" si="9"/>
        <v>8.0900323735582091E-2</v>
      </c>
      <c r="I13" s="202">
        <f t="shared" si="10"/>
        <v>-0.12632635365617939</v>
      </c>
      <c r="J13" s="201">
        <f t="shared" si="11"/>
        <v>0.14079888813185848</v>
      </c>
      <c r="K13" s="203">
        <f t="shared" si="12"/>
        <v>1</v>
      </c>
      <c r="L13" s="200">
        <v>676003</v>
      </c>
      <c r="M13" s="200">
        <v>199372</v>
      </c>
      <c r="N13" s="200">
        <v>279955</v>
      </c>
      <c r="O13" s="200">
        <v>556769</v>
      </c>
      <c r="P13" s="200">
        <v>612245</v>
      </c>
      <c r="Q13" s="201">
        <f t="shared" si="13"/>
        <v>9.9639168128972777E-2</v>
      </c>
      <c r="R13" s="202">
        <f t="shared" si="14"/>
        <v>-9.4316149484543699E-2</v>
      </c>
      <c r="S13" s="201">
        <f t="shared" si="15"/>
        <v>0.15157291762857561</v>
      </c>
      <c r="T13" s="203">
        <f t="shared" si="16"/>
        <v>0.29255063711813406</v>
      </c>
      <c r="U13" s="200">
        <v>665127</v>
      </c>
      <c r="V13" s="200">
        <v>565429</v>
      </c>
      <c r="W13" s="200">
        <v>170166</v>
      </c>
      <c r="X13" s="200">
        <v>224733</v>
      </c>
      <c r="Y13" s="200">
        <v>423586</v>
      </c>
      <c r="Z13" s="200">
        <v>476819</v>
      </c>
      <c r="AA13" s="201">
        <f t="shared" si="17"/>
        <v>0.12567223657061377</v>
      </c>
      <c r="AB13" s="202">
        <f t="shared" si="1"/>
        <v>-0.15671286757488567</v>
      </c>
      <c r="AC13" s="200">
        <f t="shared" si="2"/>
        <v>53233</v>
      </c>
      <c r="AD13" s="200">
        <f t="shared" si="3"/>
        <v>-88610</v>
      </c>
      <c r="AE13" s="201">
        <f t="shared" si="18"/>
        <v>8.4690930385514882E-2</v>
      </c>
      <c r="AF13" s="203">
        <f t="shared" si="0"/>
        <v>0.22783967568543895</v>
      </c>
      <c r="AG13" s="123">
        <f t="shared" si="4"/>
        <v>0.1068777220146041</v>
      </c>
      <c r="AH13" s="123">
        <f t="shared" si="5"/>
        <v>9.5545789446200957E-2</v>
      </c>
      <c r="AI13" s="123">
        <f t="shared" si="6"/>
        <v>9.7694326431976786E-2</v>
      </c>
      <c r="AJ13" s="123">
        <f t="shared" si="7"/>
        <v>8.2986483688091375E-2</v>
      </c>
      <c r="AK13" s="123">
        <f t="shared" si="8"/>
        <v>8.4690930385514882E-2</v>
      </c>
    </row>
    <row r="14" spans="1:60" x14ac:dyDescent="0.25">
      <c r="A14" s="1"/>
      <c r="B14" s="199" t="s">
        <v>196</v>
      </c>
      <c r="C14" s="200">
        <v>536916</v>
      </c>
      <c r="D14" s="200">
        <v>174871</v>
      </c>
      <c r="E14" s="200">
        <v>347968</v>
      </c>
      <c r="F14" s="200">
        <v>584599</v>
      </c>
      <c r="G14" s="200">
        <v>635513</v>
      </c>
      <c r="H14" s="201">
        <f t="shared" si="9"/>
        <v>8.7092177714980679E-2</v>
      </c>
      <c r="I14" s="202">
        <f t="shared" si="10"/>
        <v>0.18363580150340097</v>
      </c>
      <c r="J14" s="201">
        <f t="shared" si="11"/>
        <v>4.2756235975417313E-2</v>
      </c>
      <c r="K14" s="203">
        <f t="shared" si="12"/>
        <v>1</v>
      </c>
      <c r="L14" s="200">
        <v>93353</v>
      </c>
      <c r="M14" s="200">
        <v>27387</v>
      </c>
      <c r="N14" s="200">
        <v>60617</v>
      </c>
      <c r="O14" s="200">
        <v>97188</v>
      </c>
      <c r="P14" s="200">
        <v>108914</v>
      </c>
      <c r="Q14" s="201">
        <f t="shared" si="13"/>
        <v>0.12065275548421606</v>
      </c>
      <c r="R14" s="202">
        <f t="shared" si="14"/>
        <v>0.16668987606182983</v>
      </c>
      <c r="S14" s="201">
        <f t="shared" si="15"/>
        <v>2.6963736332021794E-2</v>
      </c>
      <c r="T14" s="203">
        <f t="shared" si="16"/>
        <v>0.1713796570644503</v>
      </c>
      <c r="U14" s="200">
        <v>181123</v>
      </c>
      <c r="V14" s="200">
        <v>184853</v>
      </c>
      <c r="W14" s="200">
        <v>63347</v>
      </c>
      <c r="X14" s="200">
        <v>132894</v>
      </c>
      <c r="Y14" s="200">
        <v>209433</v>
      </c>
      <c r="Z14" s="200">
        <v>239038</v>
      </c>
      <c r="AA14" s="201">
        <f t="shared" si="17"/>
        <v>0.14135785668925149</v>
      </c>
      <c r="AB14" s="202">
        <f t="shared" si="1"/>
        <v>0.29312480727929757</v>
      </c>
      <c r="AC14" s="200">
        <f t="shared" si="2"/>
        <v>29605</v>
      </c>
      <c r="AD14" s="200">
        <f t="shared" si="3"/>
        <v>54185</v>
      </c>
      <c r="AE14" s="201">
        <f t="shared" si="18"/>
        <v>4.2457097174174487E-2</v>
      </c>
      <c r="AF14" s="203">
        <f t="shared" si="0"/>
        <v>0.37613392644997035</v>
      </c>
      <c r="AG14" s="123">
        <f t="shared" si="4"/>
        <v>3.4941022741255955E-2</v>
      </c>
      <c r="AH14" s="123">
        <f t="shared" si="5"/>
        <v>3.5568439782615167E-2</v>
      </c>
      <c r="AI14" s="123">
        <f t="shared" si="6"/>
        <v>5.7770731565240187E-2</v>
      </c>
      <c r="AJ14" s="123">
        <f t="shared" si="7"/>
        <v>4.1030884491574417E-2</v>
      </c>
      <c r="AK14" s="123">
        <f t="shared" si="8"/>
        <v>4.2457097174174487E-2</v>
      </c>
    </row>
    <row r="15" spans="1:60" x14ac:dyDescent="0.25">
      <c r="A15" s="1"/>
      <c r="B15" s="199" t="s">
        <v>205</v>
      </c>
      <c r="C15" s="200">
        <v>545646</v>
      </c>
      <c r="D15" s="200">
        <v>158032</v>
      </c>
      <c r="E15" s="200">
        <v>266247</v>
      </c>
      <c r="F15" s="200">
        <v>627235</v>
      </c>
      <c r="G15" s="200">
        <v>599658</v>
      </c>
      <c r="H15" s="201">
        <f t="shared" si="9"/>
        <v>-4.3965977663874001E-2</v>
      </c>
      <c r="I15" s="202">
        <f t="shared" si="10"/>
        <v>9.8987255473328872E-2</v>
      </c>
      <c r="J15" s="201">
        <f t="shared" si="11"/>
        <v>4.0343972432580914E-2</v>
      </c>
      <c r="K15" s="203">
        <f t="shared" si="12"/>
        <v>1</v>
      </c>
      <c r="L15" s="200">
        <v>240417</v>
      </c>
      <c r="M15" s="200">
        <v>64026</v>
      </c>
      <c r="N15" s="200">
        <v>113474</v>
      </c>
      <c r="O15" s="200">
        <v>264150</v>
      </c>
      <c r="P15" s="200">
        <v>263677</v>
      </c>
      <c r="Q15" s="201">
        <f t="shared" si="13"/>
        <v>-1.7906492523187545E-3</v>
      </c>
      <c r="R15" s="202">
        <f t="shared" si="14"/>
        <v>9.6748566033183936E-2</v>
      </c>
      <c r="S15" s="201">
        <f t="shared" si="15"/>
        <v>6.5278266382820485E-2</v>
      </c>
      <c r="T15" s="203">
        <f t="shared" si="16"/>
        <v>0.43971230267919381</v>
      </c>
      <c r="U15" s="200">
        <v>168091</v>
      </c>
      <c r="V15" s="200">
        <v>157435</v>
      </c>
      <c r="W15" s="200">
        <v>46135</v>
      </c>
      <c r="X15" s="200">
        <v>91244</v>
      </c>
      <c r="Y15" s="200">
        <v>193839</v>
      </c>
      <c r="Z15" s="200">
        <v>188021</v>
      </c>
      <c r="AA15" s="201">
        <f t="shared" si="17"/>
        <v>-3.0014599745149306E-2</v>
      </c>
      <c r="AB15" s="202">
        <f t="shared" si="1"/>
        <v>0.19427700320767305</v>
      </c>
      <c r="AC15" s="200">
        <f t="shared" si="2"/>
        <v>-5818</v>
      </c>
      <c r="AD15" s="200">
        <f t="shared" si="3"/>
        <v>30586</v>
      </c>
      <c r="AE15" s="201">
        <f t="shared" si="18"/>
        <v>3.3395635287215675E-2</v>
      </c>
      <c r="AF15" s="203">
        <f t="shared" si="0"/>
        <v>0.31354705515477155</v>
      </c>
      <c r="AG15" s="123">
        <f t="shared" si="4"/>
        <v>2.9758456261297524E-2</v>
      </c>
      <c r="AH15" s="123">
        <f t="shared" si="5"/>
        <v>2.5904146516345695E-2</v>
      </c>
      <c r="AI15" s="123">
        <f t="shared" si="6"/>
        <v>3.9664940711685824E-2</v>
      </c>
      <c r="AJ15" s="123">
        <f t="shared" si="7"/>
        <v>3.797579951088078E-2</v>
      </c>
      <c r="AK15" s="123">
        <f t="shared" si="8"/>
        <v>3.3395635287215675E-2</v>
      </c>
    </row>
    <row r="16" spans="1:60" x14ac:dyDescent="0.25">
      <c r="A16" s="1"/>
      <c r="B16" s="199" t="s">
        <v>200</v>
      </c>
      <c r="C16" s="200">
        <v>302821</v>
      </c>
      <c r="D16" s="200">
        <v>114714</v>
      </c>
      <c r="E16" s="200">
        <v>186753</v>
      </c>
      <c r="F16" s="200">
        <v>316079</v>
      </c>
      <c r="G16" s="200">
        <v>327339</v>
      </c>
      <c r="H16" s="201">
        <f t="shared" si="9"/>
        <v>3.5624005391057256E-2</v>
      </c>
      <c r="I16" s="202">
        <f t="shared" si="10"/>
        <v>8.0965322748422386E-2</v>
      </c>
      <c r="J16" s="201">
        <f t="shared" si="11"/>
        <v>2.2022812323205236E-2</v>
      </c>
      <c r="K16" s="203">
        <f t="shared" si="12"/>
        <v>1</v>
      </c>
      <c r="L16" s="200">
        <v>91584</v>
      </c>
      <c r="M16" s="200">
        <v>26124</v>
      </c>
      <c r="N16" s="200">
        <v>55031</v>
      </c>
      <c r="O16" s="200">
        <v>93887</v>
      </c>
      <c r="P16" s="200">
        <v>98989</v>
      </c>
      <c r="Q16" s="201">
        <f t="shared" si="13"/>
        <v>5.4341921671796856E-2</v>
      </c>
      <c r="R16" s="202">
        <f t="shared" si="14"/>
        <v>8.0854734451432542E-2</v>
      </c>
      <c r="S16" s="201">
        <f t="shared" si="15"/>
        <v>2.4506613436018378E-2</v>
      </c>
      <c r="T16" s="203">
        <f t="shared" si="16"/>
        <v>0.30240515184564015</v>
      </c>
      <c r="U16" s="200">
        <v>153926</v>
      </c>
      <c r="V16" s="200">
        <v>149167</v>
      </c>
      <c r="W16" s="200">
        <v>65786</v>
      </c>
      <c r="X16" s="200">
        <v>97161</v>
      </c>
      <c r="Y16" s="200">
        <v>164960</v>
      </c>
      <c r="Z16" s="200">
        <v>168090</v>
      </c>
      <c r="AA16" s="201">
        <f t="shared" si="17"/>
        <v>1.8974296799224133E-2</v>
      </c>
      <c r="AB16" s="202">
        <f t="shared" si="1"/>
        <v>0.12685781707750365</v>
      </c>
      <c r="AC16" s="200">
        <f t="shared" si="2"/>
        <v>3130</v>
      </c>
      <c r="AD16" s="200">
        <f t="shared" si="3"/>
        <v>18923</v>
      </c>
      <c r="AE16" s="201">
        <f t="shared" si="18"/>
        <v>2.9855560471586065E-2</v>
      </c>
      <c r="AF16" s="203">
        <f t="shared" si="0"/>
        <v>0.51350434870272099</v>
      </c>
      <c r="AG16" s="123">
        <f t="shared" si="4"/>
        <v>2.8195634040264032E-2</v>
      </c>
      <c r="AH16" s="123">
        <f t="shared" si="5"/>
        <v>3.6937903602998111E-2</v>
      </c>
      <c r="AI16" s="123">
        <f t="shared" si="6"/>
        <v>4.2237136737627745E-2</v>
      </c>
      <c r="AJ16" s="123">
        <f t="shared" si="7"/>
        <v>3.2317995281212208E-2</v>
      </c>
      <c r="AK16" s="123">
        <f t="shared" si="8"/>
        <v>2.9855560471586065E-2</v>
      </c>
    </row>
    <row r="17" spans="1:37" x14ac:dyDescent="0.25">
      <c r="A17" s="1"/>
      <c r="B17" s="199" t="s">
        <v>209</v>
      </c>
      <c r="C17" s="200">
        <v>351072</v>
      </c>
      <c r="D17" s="200">
        <v>103533</v>
      </c>
      <c r="E17" s="200">
        <v>172209</v>
      </c>
      <c r="F17" s="200">
        <v>358588</v>
      </c>
      <c r="G17" s="200">
        <v>365675</v>
      </c>
      <c r="H17" s="201">
        <f t="shared" si="9"/>
        <v>1.9763628453824511E-2</v>
      </c>
      <c r="I17" s="202">
        <f t="shared" si="10"/>
        <v>4.1595456202716319E-2</v>
      </c>
      <c r="J17" s="201">
        <f t="shared" si="11"/>
        <v>2.4601993335007667E-2</v>
      </c>
      <c r="K17" s="203">
        <f t="shared" si="12"/>
        <v>1</v>
      </c>
      <c r="L17" s="200">
        <v>79986</v>
      </c>
      <c r="M17" s="200">
        <v>23137</v>
      </c>
      <c r="N17" s="200">
        <v>29510</v>
      </c>
      <c r="O17" s="200">
        <v>69829</v>
      </c>
      <c r="P17" s="200">
        <v>78265</v>
      </c>
      <c r="Q17" s="201">
        <f t="shared" si="13"/>
        <v>0.12080940583425215</v>
      </c>
      <c r="R17" s="202">
        <f t="shared" si="14"/>
        <v>-2.1516265346435581E-2</v>
      </c>
      <c r="S17" s="201">
        <f t="shared" si="15"/>
        <v>1.9375992287728721E-2</v>
      </c>
      <c r="T17" s="203">
        <f t="shared" si="16"/>
        <v>0.21402885075545225</v>
      </c>
      <c r="U17" s="200">
        <v>148425</v>
      </c>
      <c r="V17" s="200">
        <v>143152</v>
      </c>
      <c r="W17" s="200">
        <v>45050</v>
      </c>
      <c r="X17" s="200">
        <v>70636</v>
      </c>
      <c r="Y17" s="200">
        <v>158212</v>
      </c>
      <c r="Z17" s="200">
        <v>166222</v>
      </c>
      <c r="AA17" s="201">
        <f t="shared" si="17"/>
        <v>5.0628270927616015E-2</v>
      </c>
      <c r="AB17" s="202">
        <f t="shared" si="1"/>
        <v>0.16115737118587226</v>
      </c>
      <c r="AC17" s="200">
        <f t="shared" si="2"/>
        <v>8010</v>
      </c>
      <c r="AD17" s="200">
        <f t="shared" si="3"/>
        <v>23070</v>
      </c>
      <c r="AE17" s="201">
        <f t="shared" si="18"/>
        <v>2.952377281639585E-2</v>
      </c>
      <c r="AF17" s="203">
        <f t="shared" si="0"/>
        <v>0.45456211116428524</v>
      </c>
      <c r="AG17" s="123">
        <f t="shared" si="4"/>
        <v>2.7058675203844529E-2</v>
      </c>
      <c r="AH17" s="123">
        <f t="shared" si="5"/>
        <v>2.5294934443727615E-2</v>
      </c>
      <c r="AI17" s="123">
        <f t="shared" si="6"/>
        <v>3.0706377976750687E-2</v>
      </c>
      <c r="AJ17" s="123">
        <f t="shared" si="7"/>
        <v>3.0995966715756218E-2</v>
      </c>
      <c r="AK17" s="123">
        <f t="shared" si="8"/>
        <v>2.952377281639585E-2</v>
      </c>
    </row>
    <row r="18" spans="1:37" x14ac:dyDescent="0.25">
      <c r="A18" s="1"/>
      <c r="B18" s="199" t="s">
        <v>213</v>
      </c>
      <c r="C18" s="200">
        <v>476741</v>
      </c>
      <c r="D18" s="200">
        <v>107488</v>
      </c>
      <c r="E18" s="200">
        <v>134075</v>
      </c>
      <c r="F18" s="200">
        <v>478508</v>
      </c>
      <c r="G18" s="200">
        <v>589636</v>
      </c>
      <c r="H18" s="201">
        <f t="shared" si="9"/>
        <v>0.23223854146639145</v>
      </c>
      <c r="I18" s="202">
        <f t="shared" si="10"/>
        <v>0.23680572889682239</v>
      </c>
      <c r="J18" s="201">
        <f t="shared" si="11"/>
        <v>3.9669709283053474E-2</v>
      </c>
      <c r="K18" s="203">
        <f t="shared" si="12"/>
        <v>1</v>
      </c>
      <c r="L18" s="200">
        <v>70518</v>
      </c>
      <c r="M18" s="200">
        <v>16298</v>
      </c>
      <c r="N18" s="200">
        <v>18725</v>
      </c>
      <c r="O18" s="200">
        <v>64308</v>
      </c>
      <c r="P18" s="200">
        <v>88224</v>
      </c>
      <c r="Q18" s="201">
        <f t="shared" si="13"/>
        <v>0.37189774211606652</v>
      </c>
      <c r="R18" s="202">
        <f t="shared" si="14"/>
        <v>0.25108482940525834</v>
      </c>
      <c r="S18" s="201">
        <f t="shared" si="15"/>
        <v>2.1841532531688222E-2</v>
      </c>
      <c r="T18" s="203">
        <f t="shared" si="16"/>
        <v>0.14962451410700839</v>
      </c>
      <c r="U18" s="200">
        <v>117330</v>
      </c>
      <c r="V18" s="200">
        <v>125177</v>
      </c>
      <c r="W18" s="200">
        <v>31966</v>
      </c>
      <c r="X18" s="200">
        <v>41705</v>
      </c>
      <c r="Y18" s="200">
        <v>150699</v>
      </c>
      <c r="Z18" s="200">
        <v>172234</v>
      </c>
      <c r="AA18" s="201">
        <f t="shared" si="17"/>
        <v>0.14290074917550877</v>
      </c>
      <c r="AB18" s="202">
        <f t="shared" si="1"/>
        <v>0.37592369205205434</v>
      </c>
      <c r="AC18" s="200">
        <f t="shared" si="2"/>
        <v>21535</v>
      </c>
      <c r="AD18" s="200">
        <f t="shared" si="3"/>
        <v>47057</v>
      </c>
      <c r="AE18" s="201">
        <f t="shared" si="18"/>
        <v>3.0591603321215743E-2</v>
      </c>
      <c r="AF18" s="203">
        <f t="shared" si="0"/>
        <v>0.29210224613151164</v>
      </c>
      <c r="AG18" s="123">
        <f t="shared" si="4"/>
        <v>2.3661030135741355E-2</v>
      </c>
      <c r="AH18" s="123">
        <f t="shared" si="5"/>
        <v>1.7948454482312918E-2</v>
      </c>
      <c r="AI18" s="123">
        <f t="shared" si="6"/>
        <v>1.81297000611641E-2</v>
      </c>
      <c r="AJ18" s="123">
        <f t="shared" si="7"/>
        <v>2.952406383901187E-2</v>
      </c>
      <c r="AK18" s="123">
        <f t="shared" si="8"/>
        <v>3.0591603321215743E-2</v>
      </c>
    </row>
    <row r="19" spans="1:37" x14ac:dyDescent="0.25">
      <c r="A19" s="1"/>
      <c r="B19" s="199" t="s">
        <v>235</v>
      </c>
      <c r="C19" s="200">
        <v>198917</v>
      </c>
      <c r="D19" s="200">
        <v>77403</v>
      </c>
      <c r="E19" s="200">
        <v>156154</v>
      </c>
      <c r="F19" s="200">
        <v>268807</v>
      </c>
      <c r="G19" s="200">
        <v>331595</v>
      </c>
      <c r="H19" s="201">
        <f t="shared" si="9"/>
        <v>0.23358022670540568</v>
      </c>
      <c r="I19" s="202">
        <f t="shared" si="10"/>
        <v>0.66700181482728982</v>
      </c>
      <c r="J19" s="201">
        <f t="shared" si="11"/>
        <v>2.2309148779440395E-2</v>
      </c>
      <c r="K19" s="203">
        <f t="shared" si="12"/>
        <v>1</v>
      </c>
      <c r="L19" s="200">
        <v>47887</v>
      </c>
      <c r="M19" s="200">
        <v>14726</v>
      </c>
      <c r="N19" s="200">
        <v>27034</v>
      </c>
      <c r="O19" s="200">
        <v>61752</v>
      </c>
      <c r="P19" s="200">
        <v>78716</v>
      </c>
      <c r="Q19" s="201">
        <f t="shared" si="13"/>
        <v>0.27471175022671335</v>
      </c>
      <c r="R19" s="202">
        <f t="shared" si="14"/>
        <v>0.64378641384927016</v>
      </c>
      <c r="S19" s="201">
        <f t="shared" si="15"/>
        <v>1.9487645932675577E-2</v>
      </c>
      <c r="T19" s="203">
        <f t="shared" si="16"/>
        <v>0.23738596782219273</v>
      </c>
      <c r="U19" s="200">
        <v>62998</v>
      </c>
      <c r="V19" s="200">
        <v>59156</v>
      </c>
      <c r="W19" s="200">
        <v>31426</v>
      </c>
      <c r="X19" s="200">
        <v>63008</v>
      </c>
      <c r="Y19" s="200">
        <v>100211</v>
      </c>
      <c r="Z19" s="200">
        <v>116841</v>
      </c>
      <c r="AA19" s="201">
        <f t="shared" si="17"/>
        <v>0.16594984582530858</v>
      </c>
      <c r="AB19" s="202">
        <f t="shared" si="1"/>
        <v>0.97513354520251538</v>
      </c>
      <c r="AC19" s="200">
        <f t="shared" si="2"/>
        <v>16630</v>
      </c>
      <c r="AD19" s="200">
        <f t="shared" si="3"/>
        <v>57685</v>
      </c>
      <c r="AE19" s="201">
        <f t="shared" si="18"/>
        <v>2.0752891552505131E-2</v>
      </c>
      <c r="AF19" s="203">
        <f t="shared" si="0"/>
        <v>0.35236056032207963</v>
      </c>
      <c r="AG19" s="123">
        <f t="shared" si="4"/>
        <v>1.1181701899789223E-2</v>
      </c>
      <c r="AH19" s="123">
        <f t="shared" si="5"/>
        <v>1.7645252160456915E-2</v>
      </c>
      <c r="AI19" s="123">
        <f t="shared" si="6"/>
        <v>2.7390388237713167E-2</v>
      </c>
      <c r="AJ19" s="123">
        <f t="shared" si="7"/>
        <v>1.9632751122245128E-2</v>
      </c>
      <c r="AK19" s="123">
        <f t="shared" si="8"/>
        <v>2.0752891552505131E-2</v>
      </c>
    </row>
    <row r="20" spans="1:37" x14ac:dyDescent="0.25">
      <c r="A20" s="1"/>
      <c r="B20" s="199" t="s">
        <v>225</v>
      </c>
      <c r="C20" s="200">
        <v>288611</v>
      </c>
      <c r="D20" s="200">
        <v>113111</v>
      </c>
      <c r="E20" s="200">
        <v>102411</v>
      </c>
      <c r="F20" s="200">
        <v>265211</v>
      </c>
      <c r="G20" s="200">
        <v>259914</v>
      </c>
      <c r="H20" s="201">
        <f t="shared" si="9"/>
        <v>-1.9972776393135994E-2</v>
      </c>
      <c r="I20" s="202">
        <f t="shared" si="10"/>
        <v>-9.9431414603047052E-2</v>
      </c>
      <c r="J20" s="201">
        <f t="shared" si="11"/>
        <v>1.7486572764545519E-2</v>
      </c>
      <c r="K20" s="203">
        <f t="shared" si="12"/>
        <v>1</v>
      </c>
      <c r="L20" s="200">
        <v>136877</v>
      </c>
      <c r="M20" s="200">
        <v>50847</v>
      </c>
      <c r="N20" s="200">
        <v>44812</v>
      </c>
      <c r="O20" s="200">
        <v>126323</v>
      </c>
      <c r="P20" s="200">
        <v>118624</v>
      </c>
      <c r="Q20" s="201">
        <f t="shared" si="13"/>
        <v>-6.0946937612311292E-2</v>
      </c>
      <c r="R20" s="202">
        <f t="shared" si="14"/>
        <v>-0.13335330260014466</v>
      </c>
      <c r="S20" s="201">
        <f t="shared" si="15"/>
        <v>2.9367631880655869E-2</v>
      </c>
      <c r="T20" s="203">
        <f t="shared" si="16"/>
        <v>0.45639711596912824</v>
      </c>
      <c r="U20" s="200">
        <v>72646</v>
      </c>
      <c r="V20" s="200">
        <v>79472</v>
      </c>
      <c r="W20" s="200">
        <v>35826</v>
      </c>
      <c r="X20" s="200">
        <v>21031</v>
      </c>
      <c r="Y20" s="200">
        <v>65281</v>
      </c>
      <c r="Z20" s="200">
        <v>72541</v>
      </c>
      <c r="AA20" s="201">
        <f t="shared" si="17"/>
        <v>0.11121153168609554</v>
      </c>
      <c r="AB20" s="202">
        <f t="shared" si="1"/>
        <v>-8.7213106502919246E-2</v>
      </c>
      <c r="AC20" s="200">
        <f t="shared" si="2"/>
        <v>7260</v>
      </c>
      <c r="AD20" s="200">
        <f t="shared" si="3"/>
        <v>-6931</v>
      </c>
      <c r="AE20" s="201">
        <f t="shared" si="18"/>
        <v>1.2884479815392496E-2</v>
      </c>
      <c r="AF20" s="203">
        <f t="shared" si="0"/>
        <v>0.27909616257685232</v>
      </c>
      <c r="AG20" s="123">
        <f t="shared" si="4"/>
        <v>1.5021844164244525E-2</v>
      </c>
      <c r="AH20" s="123">
        <f t="shared" si="5"/>
        <v>2.0115789597802119E-2</v>
      </c>
      <c r="AI20" s="123">
        <f t="shared" si="6"/>
        <v>9.1424462770972829E-3</v>
      </c>
      <c r="AJ20" s="123">
        <f t="shared" si="7"/>
        <v>1.2789470477405517E-2</v>
      </c>
      <c r="AK20" s="123">
        <f t="shared" si="8"/>
        <v>1.2884479815392496E-2</v>
      </c>
    </row>
    <row r="21" spans="1:37" x14ac:dyDescent="0.25">
      <c r="A21" s="211" t="s">
        <v>192</v>
      </c>
      <c r="B21" s="199" t="s">
        <v>237</v>
      </c>
      <c r="C21" s="200">
        <v>39560</v>
      </c>
      <c r="D21" s="200">
        <v>16146</v>
      </c>
      <c r="E21" s="200">
        <v>22662</v>
      </c>
      <c r="F21" s="200">
        <v>66259</v>
      </c>
      <c r="G21" s="200">
        <v>71234</v>
      </c>
      <c r="H21" s="201">
        <f t="shared" si="9"/>
        <v>7.5084139513122761E-2</v>
      </c>
      <c r="I21" s="202">
        <f t="shared" si="10"/>
        <v>0.80065722952477247</v>
      </c>
      <c r="J21" s="201">
        <f t="shared" si="11"/>
        <v>4.7925026135938638E-3</v>
      </c>
      <c r="K21" s="203">
        <f t="shared" si="12"/>
        <v>1</v>
      </c>
      <c r="L21" s="200">
        <v>9199</v>
      </c>
      <c r="M21" s="200">
        <v>4754</v>
      </c>
      <c r="N21" s="200">
        <v>1430</v>
      </c>
      <c r="O21" s="200">
        <v>6020</v>
      </c>
      <c r="P21" s="200">
        <v>8599</v>
      </c>
      <c r="Q21" s="201">
        <f t="shared" si="13"/>
        <v>0.42840531561461792</v>
      </c>
      <c r="R21" s="202">
        <f t="shared" si="14"/>
        <v>-6.5224480921839301E-2</v>
      </c>
      <c r="S21" s="201">
        <f t="shared" si="15"/>
        <v>2.1288463257162112E-3</v>
      </c>
      <c r="T21" s="203">
        <f t="shared" si="16"/>
        <v>0.12071482718926356</v>
      </c>
      <c r="U21" s="200">
        <v>25783</v>
      </c>
      <c r="V21" s="200">
        <v>29959</v>
      </c>
      <c r="W21" s="200">
        <v>11128</v>
      </c>
      <c r="X21" s="200">
        <v>20732</v>
      </c>
      <c r="Y21" s="200">
        <v>59344</v>
      </c>
      <c r="Z21" s="200">
        <v>61400</v>
      </c>
      <c r="AA21" s="201">
        <f t="shared" si="17"/>
        <v>3.4645456996494906E-2</v>
      </c>
      <c r="AB21" s="202">
        <f t="shared" si="1"/>
        <v>1.0494676057278278</v>
      </c>
      <c r="AC21" s="200">
        <f t="shared" si="2"/>
        <v>2056</v>
      </c>
      <c r="AD21" s="200">
        <f t="shared" si="3"/>
        <v>31441</v>
      </c>
      <c r="AE21" s="201">
        <f t="shared" si="18"/>
        <v>1.0905654190941664E-2</v>
      </c>
      <c r="AF21" s="203">
        <f t="shared" si="0"/>
        <v>0.86194794620546367</v>
      </c>
      <c r="AG21" s="123">
        <f t="shared" si="4"/>
        <v>5.6628677938972433E-3</v>
      </c>
      <c r="AH21" s="123">
        <f t="shared" si="5"/>
        <v>6.2482137733585108E-3</v>
      </c>
      <c r="AI21" s="123">
        <f t="shared" si="6"/>
        <v>9.012467130273448E-3</v>
      </c>
      <c r="AJ21" s="123">
        <f t="shared" si="7"/>
        <v>1.1626328273328426E-2</v>
      </c>
      <c r="AK21" s="123">
        <f t="shared" si="8"/>
        <v>1.0905654190941664E-2</v>
      </c>
    </row>
    <row r="22" spans="1:37" x14ac:dyDescent="0.25">
      <c r="A22" s="211" t="s">
        <v>392</v>
      </c>
      <c r="B22" s="199" t="s">
        <v>217</v>
      </c>
      <c r="C22" s="200">
        <v>167622</v>
      </c>
      <c r="D22" s="200">
        <v>44828</v>
      </c>
      <c r="E22" s="200">
        <v>90527</v>
      </c>
      <c r="F22" s="200">
        <v>140344</v>
      </c>
      <c r="G22" s="200">
        <v>168214</v>
      </c>
      <c r="H22" s="201">
        <f t="shared" si="9"/>
        <v>0.19858348059054887</v>
      </c>
      <c r="I22" s="202">
        <f t="shared" si="10"/>
        <v>3.5317559747527483E-3</v>
      </c>
      <c r="J22" s="201">
        <f t="shared" si="11"/>
        <v>1.1317152408162931E-2</v>
      </c>
      <c r="K22" s="203">
        <f t="shared" si="12"/>
        <v>1</v>
      </c>
      <c r="L22" s="200">
        <v>60899</v>
      </c>
      <c r="M22" s="200">
        <v>15983</v>
      </c>
      <c r="N22" s="200">
        <v>28178</v>
      </c>
      <c r="O22" s="200">
        <v>46782</v>
      </c>
      <c r="P22" s="200">
        <v>58116</v>
      </c>
      <c r="Q22" s="201">
        <f t="shared" si="13"/>
        <v>0.2422726689752468</v>
      </c>
      <c r="R22" s="202">
        <f t="shared" si="14"/>
        <v>-4.5698615740816795E-2</v>
      </c>
      <c r="S22" s="201">
        <f t="shared" si="15"/>
        <v>1.4387723347519865E-2</v>
      </c>
      <c r="T22" s="203">
        <f t="shared" si="16"/>
        <v>0.34548848490613149</v>
      </c>
      <c r="U22" s="200">
        <v>53071</v>
      </c>
      <c r="V22" s="200">
        <v>46572</v>
      </c>
      <c r="W22" s="200">
        <v>13908</v>
      </c>
      <c r="X22" s="200">
        <v>32782</v>
      </c>
      <c r="Y22" s="200">
        <v>47510</v>
      </c>
      <c r="Z22" s="200">
        <v>54559</v>
      </c>
      <c r="AA22" s="201">
        <f t="shared" si="17"/>
        <v>0.14836876447063774</v>
      </c>
      <c r="AB22" s="202">
        <f t="shared" si="1"/>
        <v>0.17149789573134067</v>
      </c>
      <c r="AC22" s="200">
        <f t="shared" si="2"/>
        <v>7049</v>
      </c>
      <c r="AD22" s="200">
        <f t="shared" si="3"/>
        <v>7987</v>
      </c>
      <c r="AE22" s="201">
        <f t="shared" si="18"/>
        <v>9.6905795928922851E-3</v>
      </c>
      <c r="AF22" s="203">
        <f t="shared" si="0"/>
        <v>0.32434280143150984</v>
      </c>
      <c r="AG22" s="123">
        <f t="shared" si="4"/>
        <v>8.8030668212351025E-3</v>
      </c>
      <c r="AH22" s="123">
        <f t="shared" si="5"/>
        <v>7.8091442451357082E-3</v>
      </c>
      <c r="AI22" s="123">
        <f t="shared" si="6"/>
        <v>1.4250757161133713E-2</v>
      </c>
      <c r="AJ22" s="123">
        <f t="shared" si="7"/>
        <v>9.3078804304703687E-3</v>
      </c>
      <c r="AK22" s="123">
        <f t="shared" si="8"/>
        <v>9.6905795928922851E-3</v>
      </c>
    </row>
    <row r="23" spans="1:37" x14ac:dyDescent="0.25">
      <c r="A23" s="211" t="s">
        <v>393</v>
      </c>
      <c r="B23" s="199" t="s">
        <v>231</v>
      </c>
      <c r="C23" s="200">
        <v>534422</v>
      </c>
      <c r="D23" s="200">
        <v>226450</v>
      </c>
      <c r="E23" s="200">
        <v>97671</v>
      </c>
      <c r="F23" s="200">
        <v>271639</v>
      </c>
      <c r="G23" s="200">
        <v>335413</v>
      </c>
      <c r="H23" s="201">
        <f t="shared" si="9"/>
        <v>0.23477482982929554</v>
      </c>
      <c r="I23" s="202">
        <f t="shared" si="10"/>
        <v>-0.37238175075127899</v>
      </c>
      <c r="J23" s="201">
        <f t="shared" si="11"/>
        <v>2.2566017339098726E-2</v>
      </c>
      <c r="K23" s="203">
        <f t="shared" si="12"/>
        <v>1</v>
      </c>
      <c r="L23" s="200">
        <v>346016</v>
      </c>
      <c r="M23" s="200">
        <v>140496</v>
      </c>
      <c r="N23" s="200">
        <v>63822</v>
      </c>
      <c r="O23" s="200">
        <v>175785</v>
      </c>
      <c r="P23" s="200">
        <v>221870</v>
      </c>
      <c r="Q23" s="201">
        <f t="shared" si="13"/>
        <v>0.26216685155161135</v>
      </c>
      <c r="R23" s="202">
        <f t="shared" si="14"/>
        <v>-0.35878687690742628</v>
      </c>
      <c r="S23" s="201">
        <f t="shared" si="15"/>
        <v>5.4928146794587247E-2</v>
      </c>
      <c r="T23" s="203">
        <f t="shared" si="16"/>
        <v>0.661483007516107</v>
      </c>
      <c r="U23" s="200">
        <v>125689</v>
      </c>
      <c r="V23" s="200">
        <v>111034</v>
      </c>
      <c r="W23" s="200">
        <v>53695</v>
      </c>
      <c r="X23" s="200">
        <v>18372</v>
      </c>
      <c r="Y23" s="200">
        <v>56039</v>
      </c>
      <c r="Z23" s="200">
        <v>72314</v>
      </c>
      <c r="AA23" s="201">
        <f t="shared" si="17"/>
        <v>0.29042274130516255</v>
      </c>
      <c r="AB23" s="202">
        <f t="shared" si="1"/>
        <v>-0.34872201307707551</v>
      </c>
      <c r="AC23" s="200">
        <f t="shared" si="2"/>
        <v>16275</v>
      </c>
      <c r="AD23" s="200">
        <f t="shared" si="3"/>
        <v>-38720</v>
      </c>
      <c r="AE23" s="201">
        <f t="shared" si="18"/>
        <v>1.2844160865859209E-2</v>
      </c>
      <c r="AF23" s="203">
        <f t="shared" si="0"/>
        <v>0.21559689099706927</v>
      </c>
      <c r="AG23" s="123">
        <f t="shared" si="4"/>
        <v>2.0987711960599037E-2</v>
      </c>
      <c r="AH23" s="123">
        <f t="shared" si="5"/>
        <v>3.0148979022329728E-2</v>
      </c>
      <c r="AI23" s="123">
        <f t="shared" si="6"/>
        <v>7.9865447673829713E-3</v>
      </c>
      <c r="AJ23" s="123">
        <f t="shared" si="7"/>
        <v>1.0978832065736244E-2</v>
      </c>
      <c r="AK23" s="123">
        <f t="shared" si="8"/>
        <v>1.2844160865859209E-2</v>
      </c>
    </row>
    <row r="24" spans="1:37" x14ac:dyDescent="0.25">
      <c r="A24" s="211" t="s">
        <v>200</v>
      </c>
      <c r="B24" s="199" t="s">
        <v>394</v>
      </c>
      <c r="C24" s="200">
        <v>36356</v>
      </c>
      <c r="D24" s="200">
        <v>10197</v>
      </c>
      <c r="E24" s="200">
        <v>15364</v>
      </c>
      <c r="F24" s="200">
        <v>45200</v>
      </c>
      <c r="G24" s="200">
        <v>57607</v>
      </c>
      <c r="H24" s="201">
        <f t="shared" si="9"/>
        <v>0.27449115044247785</v>
      </c>
      <c r="I24" s="202">
        <f t="shared" si="10"/>
        <v>0.58452525030256353</v>
      </c>
      <c r="J24" s="201">
        <f t="shared" si="11"/>
        <v>3.8757011828803901E-3</v>
      </c>
      <c r="K24" s="203">
        <f t="shared" si="12"/>
        <v>1</v>
      </c>
      <c r="L24" s="200">
        <v>11589</v>
      </c>
      <c r="M24" s="200">
        <v>3204</v>
      </c>
      <c r="N24" s="200">
        <v>4988</v>
      </c>
      <c r="O24" s="200">
        <v>11272</v>
      </c>
      <c r="P24" s="200">
        <v>14260</v>
      </c>
      <c r="Q24" s="201">
        <f t="shared" si="13"/>
        <v>0.26508161816891418</v>
      </c>
      <c r="R24" s="202">
        <f t="shared" si="14"/>
        <v>0.23047717663301404</v>
      </c>
      <c r="S24" s="201">
        <f t="shared" si="15"/>
        <v>3.5303347604039039E-3</v>
      </c>
      <c r="T24" s="203">
        <f t="shared" si="16"/>
        <v>0.24753936153592446</v>
      </c>
      <c r="U24" s="200">
        <v>17850</v>
      </c>
      <c r="V24" s="200">
        <v>17310</v>
      </c>
      <c r="W24" s="200">
        <v>4828</v>
      </c>
      <c r="X24" s="200">
        <v>6932</v>
      </c>
      <c r="Y24" s="200">
        <v>26477</v>
      </c>
      <c r="Z24" s="200">
        <v>35318</v>
      </c>
      <c r="AA24" s="201">
        <f t="shared" si="17"/>
        <v>0.33391245231710531</v>
      </c>
      <c r="AB24" s="202">
        <f t="shared" si="1"/>
        <v>1.0403235124205663</v>
      </c>
      <c r="AC24" s="200">
        <f t="shared" si="2"/>
        <v>8841</v>
      </c>
      <c r="AD24" s="200">
        <f t="shared" si="3"/>
        <v>18008</v>
      </c>
      <c r="AE24" s="201">
        <f t="shared" si="18"/>
        <v>6.2730601745224377E-3</v>
      </c>
      <c r="AF24" s="203">
        <f t="shared" si="0"/>
        <v>0.61308521533841376</v>
      </c>
      <c r="AG24" s="123">
        <f t="shared" si="4"/>
        <v>3.2719463771274503E-3</v>
      </c>
      <c r="AH24" s="123">
        <f t="shared" si="5"/>
        <v>2.7108533517051481E-3</v>
      </c>
      <c r="AI24" s="123">
        <f t="shared" si="6"/>
        <v>3.0134295845579556E-3</v>
      </c>
      <c r="AJ24" s="123">
        <f t="shared" si="7"/>
        <v>5.1872184836363701E-3</v>
      </c>
      <c r="AK24" s="123">
        <f t="shared" si="8"/>
        <v>6.2730601745224377E-3</v>
      </c>
    </row>
    <row r="25" spans="1:37" x14ac:dyDescent="0.25">
      <c r="A25" s="211" t="s">
        <v>196</v>
      </c>
      <c r="B25" s="199" t="s">
        <v>227</v>
      </c>
      <c r="C25" s="200">
        <v>216145</v>
      </c>
      <c r="D25" s="200">
        <v>104889</v>
      </c>
      <c r="E25" s="200">
        <v>30832</v>
      </c>
      <c r="F25" s="200">
        <v>132958</v>
      </c>
      <c r="G25" s="200">
        <v>163305</v>
      </c>
      <c r="H25" s="201">
        <f t="shared" si="9"/>
        <v>0.2282450097023121</v>
      </c>
      <c r="I25" s="202">
        <f t="shared" si="10"/>
        <v>-0.24446552083092365</v>
      </c>
      <c r="J25" s="201">
        <f t="shared" si="11"/>
        <v>1.0986883220273268E-2</v>
      </c>
      <c r="K25" s="203">
        <f t="shared" si="12"/>
        <v>1</v>
      </c>
      <c r="L25" s="200">
        <v>111496</v>
      </c>
      <c r="M25" s="200">
        <v>51621</v>
      </c>
      <c r="N25" s="200">
        <v>14433</v>
      </c>
      <c r="O25" s="200">
        <v>68168</v>
      </c>
      <c r="P25" s="200">
        <v>83297</v>
      </c>
      <c r="Q25" s="201">
        <f t="shared" si="13"/>
        <v>0.2219369792277901</v>
      </c>
      <c r="R25" s="202">
        <f t="shared" si="14"/>
        <v>-0.25291490277678119</v>
      </c>
      <c r="S25" s="201">
        <f t="shared" si="15"/>
        <v>2.0621759785228892E-2</v>
      </c>
      <c r="T25" s="203">
        <f t="shared" si="16"/>
        <v>0.51007011420348425</v>
      </c>
      <c r="U25" s="200">
        <v>85894</v>
      </c>
      <c r="V25" s="200">
        <v>85647</v>
      </c>
      <c r="W25" s="200">
        <v>43191</v>
      </c>
      <c r="X25" s="200">
        <v>12561</v>
      </c>
      <c r="Y25" s="200">
        <v>52805</v>
      </c>
      <c r="Z25" s="200">
        <v>66169</v>
      </c>
      <c r="AA25" s="201">
        <f t="shared" si="17"/>
        <v>0.25308209449862695</v>
      </c>
      <c r="AB25" s="202">
        <f t="shared" si="1"/>
        <v>-0.22742185949303539</v>
      </c>
      <c r="AC25" s="200">
        <f t="shared" si="2"/>
        <v>13364</v>
      </c>
      <c r="AD25" s="200">
        <f t="shared" si="3"/>
        <v>-19478</v>
      </c>
      <c r="AE25" s="201">
        <f t="shared" si="18"/>
        <v>1.1752707364176204E-2</v>
      </c>
      <c r="AF25" s="203">
        <f t="shared" si="0"/>
        <v>0.40518661400447015</v>
      </c>
      <c r="AG25" s="123">
        <f t="shared" si="4"/>
        <v>1.6189046294733375E-2</v>
      </c>
      <c r="AH25" s="123">
        <f t="shared" si="5"/>
        <v>2.4251132376449266E-2</v>
      </c>
      <c r="AI25" s="123">
        <f t="shared" si="6"/>
        <v>5.4604283051979926E-3</v>
      </c>
      <c r="AJ25" s="123">
        <f t="shared" si="7"/>
        <v>1.0345245761544681E-2</v>
      </c>
      <c r="AK25" s="123">
        <f t="shared" si="8"/>
        <v>1.1752707364176204E-2</v>
      </c>
    </row>
    <row r="26" spans="1:37" x14ac:dyDescent="0.25">
      <c r="A26" s="211" t="s">
        <v>209</v>
      </c>
      <c r="B26" s="199" t="s">
        <v>250</v>
      </c>
      <c r="C26" s="200">
        <v>31081</v>
      </c>
      <c r="D26" s="200">
        <v>11930</v>
      </c>
      <c r="E26" s="200">
        <v>20462</v>
      </c>
      <c r="F26" s="200">
        <v>49334</v>
      </c>
      <c r="G26" s="200">
        <v>63632</v>
      </c>
      <c r="H26" s="201">
        <f t="shared" si="9"/>
        <v>0.28982040783232654</v>
      </c>
      <c r="I26" s="202">
        <f t="shared" si="10"/>
        <v>1.047295775554197</v>
      </c>
      <c r="J26" s="201">
        <f t="shared" si="11"/>
        <v>4.2810529565685592E-3</v>
      </c>
      <c r="K26" s="203">
        <f t="shared" si="12"/>
        <v>1</v>
      </c>
      <c r="L26" s="200">
        <v>6557</v>
      </c>
      <c r="M26" s="200">
        <v>2258</v>
      </c>
      <c r="N26" s="200">
        <v>3477</v>
      </c>
      <c r="O26" s="200">
        <v>8974</v>
      </c>
      <c r="P26" s="200">
        <v>12281</v>
      </c>
      <c r="Q26" s="201">
        <f t="shared" si="13"/>
        <v>0.36850902607532876</v>
      </c>
      <c r="R26" s="202">
        <f t="shared" si="14"/>
        <v>0.8729601952112247</v>
      </c>
      <c r="S26" s="201">
        <f t="shared" si="15"/>
        <v>3.0403955955484114E-3</v>
      </c>
      <c r="T26" s="203">
        <f t="shared" si="16"/>
        <v>0.19300037716872015</v>
      </c>
      <c r="U26" s="200">
        <v>16201</v>
      </c>
      <c r="V26" s="200">
        <v>19103</v>
      </c>
      <c r="W26" s="200">
        <v>7424</v>
      </c>
      <c r="X26" s="200">
        <v>14017</v>
      </c>
      <c r="Y26" s="200">
        <v>30737</v>
      </c>
      <c r="Z26" s="200">
        <v>39862</v>
      </c>
      <c r="AA26" s="201">
        <f t="shared" si="17"/>
        <v>0.29687347496502592</v>
      </c>
      <c r="AB26" s="202">
        <f t="shared" si="1"/>
        <v>1.0866879547715018</v>
      </c>
      <c r="AC26" s="200">
        <f t="shared" si="2"/>
        <v>9125</v>
      </c>
      <c r="AD26" s="200">
        <f t="shared" si="3"/>
        <v>20759</v>
      </c>
      <c r="AE26" s="201">
        <f t="shared" si="18"/>
        <v>7.080149631259228E-3</v>
      </c>
      <c r="AF26" s="203">
        <f t="shared" si="0"/>
        <v>0.6264458134272064</v>
      </c>
      <c r="AG26" s="123">
        <f t="shared" si="4"/>
        <v>3.6108602912920673E-3</v>
      </c>
      <c r="AH26" s="123">
        <f t="shared" si="5"/>
        <v>4.1684704397388197E-3</v>
      </c>
      <c r="AI26" s="123">
        <f t="shared" si="6"/>
        <v>6.0933702375575395E-3</v>
      </c>
      <c r="AJ26" s="123">
        <f t="shared" si="7"/>
        <v>6.0218126876734942E-3</v>
      </c>
      <c r="AK26" s="123">
        <f t="shared" si="8"/>
        <v>7.080149631259228E-3</v>
      </c>
    </row>
    <row r="27" spans="1:37" x14ac:dyDescent="0.25">
      <c r="A27" s="211" t="s">
        <v>217</v>
      </c>
      <c r="B27" s="199" t="s">
        <v>241</v>
      </c>
      <c r="C27" s="200">
        <v>20299</v>
      </c>
      <c r="D27" s="200">
        <v>6410</v>
      </c>
      <c r="E27" s="200">
        <v>16510</v>
      </c>
      <c r="F27" s="200">
        <v>32997</v>
      </c>
      <c r="G27" s="200">
        <v>36156</v>
      </c>
      <c r="H27" s="201">
        <f t="shared" si="9"/>
        <v>9.5735975997818024E-2</v>
      </c>
      <c r="I27" s="202">
        <f t="shared" si="10"/>
        <v>0.78117148628011224</v>
      </c>
      <c r="J27" s="201">
        <f t="shared" si="11"/>
        <v>2.4325143119451349E-3</v>
      </c>
      <c r="K27" s="203">
        <f t="shared" si="12"/>
        <v>1</v>
      </c>
      <c r="L27" s="200">
        <v>3802</v>
      </c>
      <c r="M27" s="200">
        <v>1088</v>
      </c>
      <c r="N27" s="200">
        <v>1958</v>
      </c>
      <c r="O27" s="200">
        <v>4943</v>
      </c>
      <c r="P27" s="200">
        <v>6962</v>
      </c>
      <c r="Q27" s="201">
        <f t="shared" si="13"/>
        <v>0.40845640299413311</v>
      </c>
      <c r="R27" s="202">
        <f t="shared" si="14"/>
        <v>0.83114150447133084</v>
      </c>
      <c r="S27" s="201">
        <f t="shared" si="15"/>
        <v>1.7235757785366045E-3</v>
      </c>
      <c r="T27" s="203">
        <f t="shared" si="16"/>
        <v>0.19255448611572076</v>
      </c>
      <c r="U27" s="200">
        <v>10667</v>
      </c>
      <c r="V27" s="200">
        <v>11020</v>
      </c>
      <c r="W27" s="200">
        <v>4164</v>
      </c>
      <c r="X27" s="200">
        <v>12814</v>
      </c>
      <c r="Y27" s="200">
        <v>22402</v>
      </c>
      <c r="Z27" s="200">
        <v>22475</v>
      </c>
      <c r="AA27" s="201">
        <f t="shared" si="17"/>
        <v>3.2586376216410251E-3</v>
      </c>
      <c r="AB27" s="202">
        <f t="shared" si="1"/>
        <v>1.0394736842105261</v>
      </c>
      <c r="AC27" s="200">
        <f t="shared" si="2"/>
        <v>73</v>
      </c>
      <c r="AD27" s="200">
        <f t="shared" si="3"/>
        <v>11455</v>
      </c>
      <c r="AE27" s="201">
        <f t="shared" si="18"/>
        <v>3.9919312368308455E-3</v>
      </c>
      <c r="AF27" s="203">
        <f t="shared" si="0"/>
        <v>0.62161190397167831</v>
      </c>
      <c r="AG27" s="123">
        <f t="shared" si="4"/>
        <v>2.0830068790262568E-3</v>
      </c>
      <c r="AH27" s="123">
        <f t="shared" si="5"/>
        <v>2.3380267929785079E-3</v>
      </c>
      <c r="AI27" s="123">
        <f t="shared" si="6"/>
        <v>5.5704106602027766E-3</v>
      </c>
      <c r="AJ27" s="123">
        <f t="shared" si="7"/>
        <v>4.3888683940938155E-3</v>
      </c>
      <c r="AK27" s="123">
        <f t="shared" si="8"/>
        <v>3.9919312368308455E-3</v>
      </c>
    </row>
    <row r="28" spans="1:37" x14ac:dyDescent="0.25">
      <c r="A28" s="211" t="s">
        <v>213</v>
      </c>
      <c r="B28" s="199" t="s">
        <v>229</v>
      </c>
      <c r="C28" s="200">
        <v>365794</v>
      </c>
      <c r="D28" s="200">
        <v>139236</v>
      </c>
      <c r="E28" s="200">
        <v>43917</v>
      </c>
      <c r="F28" s="200">
        <v>206100</v>
      </c>
      <c r="G28" s="200">
        <v>276470</v>
      </c>
      <c r="H28" s="201">
        <f t="shared" si="9"/>
        <v>0.34143619602134878</v>
      </c>
      <c r="I28" s="202">
        <f t="shared" si="10"/>
        <v>-0.24419208625619881</v>
      </c>
      <c r="J28" s="201">
        <f t="shared" si="11"/>
        <v>1.8600432343828726E-2</v>
      </c>
      <c r="K28" s="203">
        <f t="shared" si="12"/>
        <v>1</v>
      </c>
      <c r="L28" s="200">
        <v>279959</v>
      </c>
      <c r="M28" s="200">
        <v>103026</v>
      </c>
      <c r="N28" s="200">
        <v>35920</v>
      </c>
      <c r="O28" s="200">
        <v>159312</v>
      </c>
      <c r="P28" s="200">
        <v>209535</v>
      </c>
      <c r="Q28" s="201">
        <f t="shared" si="13"/>
        <v>0.31524932208496526</v>
      </c>
      <c r="R28" s="202">
        <f t="shared" si="14"/>
        <v>-0.25155111998542645</v>
      </c>
      <c r="S28" s="201">
        <f t="shared" si="15"/>
        <v>5.1874382469932118E-2</v>
      </c>
      <c r="T28" s="203">
        <f t="shared" si="16"/>
        <v>0.75789416573226753</v>
      </c>
      <c r="U28" s="200">
        <v>64160</v>
      </c>
      <c r="V28" s="200">
        <v>67377</v>
      </c>
      <c r="W28" s="200">
        <v>26665</v>
      </c>
      <c r="X28" s="200">
        <v>5708</v>
      </c>
      <c r="Y28" s="200">
        <v>34942</v>
      </c>
      <c r="Z28" s="200">
        <v>54001</v>
      </c>
      <c r="AA28" s="201">
        <f t="shared" si="17"/>
        <v>0.54544674031251783</v>
      </c>
      <c r="AB28" s="202">
        <f t="shared" si="1"/>
        <v>-0.1985247191177999</v>
      </c>
      <c r="AC28" s="200">
        <f t="shared" si="2"/>
        <v>19059</v>
      </c>
      <c r="AD28" s="200">
        <f t="shared" si="3"/>
        <v>-13376</v>
      </c>
      <c r="AE28" s="201">
        <f t="shared" si="18"/>
        <v>9.5914695759778627E-3</v>
      </c>
      <c r="AF28" s="203">
        <f t="shared" si="0"/>
        <v>0.19532318153868414</v>
      </c>
      <c r="AG28" s="123">
        <f t="shared" si="4"/>
        <v>1.2735640153189846E-2</v>
      </c>
      <c r="AH28" s="123">
        <f t="shared" si="5"/>
        <v>1.497201835609316E-2</v>
      </c>
      <c r="AI28" s="123">
        <f t="shared" si="6"/>
        <v>2.4813410370249293E-3</v>
      </c>
      <c r="AJ28" s="123">
        <f t="shared" si="7"/>
        <v>6.8456316144284487E-3</v>
      </c>
      <c r="AK28" s="123">
        <f t="shared" si="8"/>
        <v>9.5914695759778627E-3</v>
      </c>
    </row>
    <row r="29" spans="1:37" x14ac:dyDescent="0.25">
      <c r="A29" s="211" t="s">
        <v>221</v>
      </c>
      <c r="B29" s="199" t="s">
        <v>221</v>
      </c>
      <c r="C29" s="200">
        <v>87415</v>
      </c>
      <c r="D29" s="200">
        <v>26723</v>
      </c>
      <c r="E29" s="200">
        <v>32538</v>
      </c>
      <c r="F29" s="200">
        <v>76081</v>
      </c>
      <c r="G29" s="200">
        <v>86523</v>
      </c>
      <c r="H29" s="201">
        <f t="shared" si="9"/>
        <v>0.13724845887935233</v>
      </c>
      <c r="I29" s="202">
        <f t="shared" si="10"/>
        <v>-1.0204198364125117E-2</v>
      </c>
      <c r="J29" s="201">
        <f t="shared" si="11"/>
        <v>5.8211205833728534E-3</v>
      </c>
      <c r="K29" s="203">
        <f t="shared" si="12"/>
        <v>1</v>
      </c>
      <c r="L29" s="200">
        <v>32339</v>
      </c>
      <c r="M29" s="200">
        <v>9518</v>
      </c>
      <c r="N29" s="200">
        <v>10466</v>
      </c>
      <c r="O29" s="200">
        <v>28245</v>
      </c>
      <c r="P29" s="200">
        <v>31588</v>
      </c>
      <c r="Q29" s="201">
        <f t="shared" si="13"/>
        <v>0.11835723136838383</v>
      </c>
      <c r="R29" s="202">
        <f t="shared" si="14"/>
        <v>-2.3222734159992542E-2</v>
      </c>
      <c r="S29" s="201">
        <f t="shared" si="15"/>
        <v>7.8202113893154641E-3</v>
      </c>
      <c r="T29" s="203">
        <f t="shared" si="16"/>
        <v>0.3650821168937739</v>
      </c>
      <c r="U29" s="200">
        <v>33188</v>
      </c>
      <c r="V29" s="200">
        <v>31740</v>
      </c>
      <c r="W29" s="200">
        <v>10367</v>
      </c>
      <c r="X29" s="200">
        <v>13556</v>
      </c>
      <c r="Y29" s="200">
        <v>28044</v>
      </c>
      <c r="Z29" s="200">
        <v>33241</v>
      </c>
      <c r="AA29" s="201">
        <f t="shared" si="17"/>
        <v>0.18531593210668951</v>
      </c>
      <c r="AB29" s="202">
        <f t="shared" si="1"/>
        <v>4.7290485192186482E-2</v>
      </c>
      <c r="AC29" s="200">
        <f t="shared" si="2"/>
        <v>5197</v>
      </c>
      <c r="AD29" s="200">
        <f t="shared" si="3"/>
        <v>1501</v>
      </c>
      <c r="AE29" s="201">
        <f t="shared" si="18"/>
        <v>5.9041506671187599E-3</v>
      </c>
      <c r="AF29" s="203">
        <f t="shared" si="0"/>
        <v>0.38418686360852028</v>
      </c>
      <c r="AG29" s="123">
        <f t="shared" si="4"/>
        <v>5.9995134610066597E-3</v>
      </c>
      <c r="AH29" s="123">
        <f t="shared" si="5"/>
        <v>5.8209230938540326E-3</v>
      </c>
      <c r="AI29" s="123">
        <f t="shared" si="6"/>
        <v>5.8929676065013915E-3</v>
      </c>
      <c r="AJ29" s="123">
        <f t="shared" si="7"/>
        <v>5.4942159291119976E-3</v>
      </c>
      <c r="AK29" s="123">
        <f t="shared" si="8"/>
        <v>5.9041506671187599E-3</v>
      </c>
    </row>
    <row r="30" spans="1:37" x14ac:dyDescent="0.25">
      <c r="A30" s="211" t="s">
        <v>394</v>
      </c>
      <c r="B30" s="199" t="s">
        <v>247</v>
      </c>
      <c r="C30" s="200">
        <v>32991</v>
      </c>
      <c r="D30" s="200">
        <v>12558</v>
      </c>
      <c r="E30" s="200">
        <v>43938</v>
      </c>
      <c r="F30" s="200">
        <v>66636</v>
      </c>
      <c r="G30" s="200">
        <v>74681</v>
      </c>
      <c r="H30" s="201">
        <f t="shared" si="9"/>
        <v>0.12073053604658135</v>
      </c>
      <c r="I30" s="202">
        <f t="shared" si="10"/>
        <v>1.2636779727804552</v>
      </c>
      <c r="J30" s="201">
        <f>G30/G$7</f>
        <v>5.024410922955377E-3</v>
      </c>
      <c r="K30" s="203">
        <f t="shared" si="12"/>
        <v>1</v>
      </c>
      <c r="L30" s="200">
        <v>8863</v>
      </c>
      <c r="M30" s="200">
        <v>2733</v>
      </c>
      <c r="N30" s="200">
        <v>9238</v>
      </c>
      <c r="O30" s="200">
        <v>13104</v>
      </c>
      <c r="P30" s="200">
        <v>14855</v>
      </c>
      <c r="Q30" s="201">
        <f t="shared" si="13"/>
        <v>0.13362332112332109</v>
      </c>
      <c r="R30" s="202">
        <f t="shared" si="14"/>
        <v>0.67606905111136184</v>
      </c>
      <c r="S30" s="201">
        <f>P30/P$7</f>
        <v>3.6776383496353432E-3</v>
      </c>
      <c r="T30" s="203">
        <f t="shared" si="16"/>
        <v>0.19891270872109371</v>
      </c>
      <c r="U30" s="200">
        <v>10889</v>
      </c>
      <c r="V30" s="200">
        <v>11343</v>
      </c>
      <c r="W30" s="200">
        <v>6404</v>
      </c>
      <c r="X30" s="200">
        <v>21627</v>
      </c>
      <c r="Y30" s="200">
        <v>30377</v>
      </c>
      <c r="Z30" s="200">
        <v>32888</v>
      </c>
      <c r="AA30" s="201">
        <f t="shared" si="17"/>
        <v>8.266122395233233E-2</v>
      </c>
      <c r="AB30" s="202">
        <f t="shared" si="1"/>
        <v>1.8994093273384465</v>
      </c>
      <c r="AC30" s="200">
        <f t="shared" si="2"/>
        <v>2511</v>
      </c>
      <c r="AD30" s="200">
        <f t="shared" si="3"/>
        <v>21545</v>
      </c>
      <c r="AE30" s="201">
        <f t="shared" si="18"/>
        <v>5.8414520363467334E-3</v>
      </c>
      <c r="AF30" s="203">
        <f t="shared" si="0"/>
        <v>0.44037974853041606</v>
      </c>
      <c r="AG30" s="123">
        <f t="shared" si="4"/>
        <v>2.1440605289287503E-3</v>
      </c>
      <c r="AH30" s="123">
        <f t="shared" si="5"/>
        <v>3.5957549428997037E-3</v>
      </c>
      <c r="AI30" s="123">
        <f t="shared" si="6"/>
        <v>9.4015351450136911E-3</v>
      </c>
      <c r="AJ30" s="123">
        <f t="shared" si="7"/>
        <v>5.9512836000083849E-3</v>
      </c>
      <c r="AK30" s="123">
        <f t="shared" si="8"/>
        <v>5.8414520363467334E-3</v>
      </c>
    </row>
    <row r="31" spans="1:37" x14ac:dyDescent="0.25">
      <c r="A31" s="211" t="s">
        <v>229</v>
      </c>
      <c r="B31" s="199" t="s">
        <v>233</v>
      </c>
      <c r="C31" s="200">
        <v>48257</v>
      </c>
      <c r="D31" s="200">
        <v>8381</v>
      </c>
      <c r="E31" s="200">
        <v>21741</v>
      </c>
      <c r="F31" s="200">
        <v>57321</v>
      </c>
      <c r="G31" s="200">
        <v>71663</v>
      </c>
      <c r="H31" s="201">
        <f t="shared" si="9"/>
        <v>0.25020498595628138</v>
      </c>
      <c r="I31" s="202">
        <f t="shared" si="10"/>
        <v>0.48502807882794197</v>
      </c>
      <c r="J31" s="201">
        <f t="shared" si="11"/>
        <v>4.821365005446515E-3</v>
      </c>
      <c r="K31" s="203">
        <f t="shared" si="12"/>
        <v>1</v>
      </c>
      <c r="L31" s="200">
        <v>19392</v>
      </c>
      <c r="M31" s="200">
        <v>2585</v>
      </c>
      <c r="N31" s="200">
        <v>6596</v>
      </c>
      <c r="O31" s="200">
        <v>20495</v>
      </c>
      <c r="P31" s="200">
        <v>29892</v>
      </c>
      <c r="Q31" s="201">
        <f t="shared" si="13"/>
        <v>0.45850207367650642</v>
      </c>
      <c r="R31" s="202">
        <f t="shared" si="14"/>
        <v>0.54146039603960405</v>
      </c>
      <c r="S31" s="201">
        <f t="shared" ref="S31:S36" si="19">P31/P$7</f>
        <v>7.4003342677414798E-3</v>
      </c>
      <c r="T31" s="203">
        <f t="shared" si="16"/>
        <v>0.41711901539148516</v>
      </c>
      <c r="U31" s="200">
        <v>11949</v>
      </c>
      <c r="V31" s="200">
        <v>14405</v>
      </c>
      <c r="W31" s="200">
        <v>3872</v>
      </c>
      <c r="X31" s="200">
        <v>9960</v>
      </c>
      <c r="Y31" s="200">
        <v>22352</v>
      </c>
      <c r="Z31" s="200">
        <v>26256</v>
      </c>
      <c r="AA31" s="201">
        <f t="shared" si="17"/>
        <v>0.17465998568360774</v>
      </c>
      <c r="AB31" s="202">
        <f t="shared" si="1"/>
        <v>0.82270045123221114</v>
      </c>
      <c r="AC31" s="200">
        <f t="shared" si="2"/>
        <v>3904</v>
      </c>
      <c r="AD31" s="200">
        <f t="shared" si="3"/>
        <v>11851</v>
      </c>
      <c r="AE31" s="201">
        <f t="shared" si="18"/>
        <v>4.66349929051082E-3</v>
      </c>
      <c r="AF31" s="203">
        <f t="shared" si="0"/>
        <v>0.366381535799506</v>
      </c>
      <c r="AG31" s="123">
        <f t="shared" si="4"/>
        <v>2.7228415691808736E-3</v>
      </c>
      <c r="AH31" s="123">
        <f t="shared" si="5"/>
        <v>2.1740729448637809E-3</v>
      </c>
      <c r="AI31" s="123">
        <f t="shared" si="6"/>
        <v>4.3297401416903117E-3</v>
      </c>
      <c r="AJ31" s="123">
        <f t="shared" si="7"/>
        <v>4.3790726874736617E-3</v>
      </c>
      <c r="AK31" s="123">
        <f t="shared" si="8"/>
        <v>4.66349929051082E-3</v>
      </c>
    </row>
    <row r="32" spans="1:37" x14ac:dyDescent="0.25">
      <c r="A32" s="211" t="s">
        <v>225</v>
      </c>
      <c r="B32" s="199" t="s">
        <v>243</v>
      </c>
      <c r="C32" s="200">
        <v>20694</v>
      </c>
      <c r="D32" s="200">
        <v>6675</v>
      </c>
      <c r="E32" s="200">
        <v>12328</v>
      </c>
      <c r="F32" s="200">
        <v>31185</v>
      </c>
      <c r="G32" s="200">
        <v>42343</v>
      </c>
      <c r="H32" s="201">
        <f t="shared" si="9"/>
        <v>0.35780022446689119</v>
      </c>
      <c r="I32" s="202">
        <f t="shared" si="10"/>
        <v>1.0461486421184882</v>
      </c>
      <c r="J32" s="201">
        <f t="shared" si="11"/>
        <v>2.8487651706685709E-3</v>
      </c>
      <c r="K32" s="203">
        <f t="shared" si="12"/>
        <v>1</v>
      </c>
      <c r="L32" s="200">
        <v>5811</v>
      </c>
      <c r="M32" s="200">
        <v>1439</v>
      </c>
      <c r="N32" s="200">
        <v>2763</v>
      </c>
      <c r="O32" s="200">
        <v>6986</v>
      </c>
      <c r="P32" s="200">
        <v>8043</v>
      </c>
      <c r="Q32" s="201">
        <f t="shared" si="13"/>
        <v>0.15130260521042094</v>
      </c>
      <c r="R32" s="202">
        <f t="shared" si="14"/>
        <v>0.38409912235415589</v>
      </c>
      <c r="S32" s="201">
        <f t="shared" si="19"/>
        <v>1.9911979297285135E-3</v>
      </c>
      <c r="T32" s="203">
        <f t="shared" si="16"/>
        <v>0.18994875185981153</v>
      </c>
      <c r="U32" s="200">
        <v>10875</v>
      </c>
      <c r="V32" s="200">
        <v>11361</v>
      </c>
      <c r="W32" s="200">
        <v>4159</v>
      </c>
      <c r="X32" s="200">
        <v>8229</v>
      </c>
      <c r="Y32" s="200">
        <v>16515</v>
      </c>
      <c r="Z32" s="200">
        <v>21583</v>
      </c>
      <c r="AA32" s="201">
        <f t="shared" si="17"/>
        <v>0.30687254011504694</v>
      </c>
      <c r="AB32" s="202">
        <f t="shared" si="1"/>
        <v>0.89974474077986089</v>
      </c>
      <c r="AC32" s="200">
        <f t="shared" si="2"/>
        <v>5068</v>
      </c>
      <c r="AD32" s="200">
        <f t="shared" si="3"/>
        <v>10222</v>
      </c>
      <c r="AE32" s="201">
        <f t="shared" si="18"/>
        <v>3.8334973029819858E-3</v>
      </c>
      <c r="AF32" s="203">
        <f t="shared" si="0"/>
        <v>0.50971825331223575</v>
      </c>
      <c r="AG32" s="123">
        <f t="shared" si="4"/>
        <v>2.1474628995115518E-3</v>
      </c>
      <c r="AH32" s="123">
        <f t="shared" si="5"/>
        <v>2.335219364072434E-3</v>
      </c>
      <c r="AI32" s="123">
        <f t="shared" si="6"/>
        <v>3.5772521712820857E-3</v>
      </c>
      <c r="AJ32" s="123">
        <f t="shared" si="7"/>
        <v>3.2355218966368792E-3</v>
      </c>
      <c r="AK32" s="123">
        <f t="shared" si="8"/>
        <v>3.8334973029819858E-3</v>
      </c>
    </row>
    <row r="33" spans="1:37" x14ac:dyDescent="0.25">
      <c r="A33" s="211" t="s">
        <v>231</v>
      </c>
      <c r="B33" s="199" t="s">
        <v>239</v>
      </c>
      <c r="C33" s="200">
        <v>12523</v>
      </c>
      <c r="D33" s="200">
        <v>6241</v>
      </c>
      <c r="E33" s="200">
        <v>17768</v>
      </c>
      <c r="F33" s="200">
        <v>19283</v>
      </c>
      <c r="G33" s="200">
        <v>20737</v>
      </c>
      <c r="H33" s="201">
        <f t="shared" si="9"/>
        <v>7.5403204895503784E-2</v>
      </c>
      <c r="I33" s="202">
        <f t="shared" si="10"/>
        <v>0.65591311985945855</v>
      </c>
      <c r="J33" s="201">
        <f t="shared" si="11"/>
        <v>1.3951501628168565E-3</v>
      </c>
      <c r="K33" s="203">
        <f t="shared" si="12"/>
        <v>1</v>
      </c>
      <c r="L33" s="200">
        <v>4709</v>
      </c>
      <c r="M33" s="200">
        <v>1957</v>
      </c>
      <c r="N33" s="200">
        <v>5634</v>
      </c>
      <c r="O33" s="200">
        <v>6891</v>
      </c>
      <c r="P33" s="200">
        <v>7463</v>
      </c>
      <c r="Q33" s="201">
        <f t="shared" si="13"/>
        <v>8.3006820490494793E-2</v>
      </c>
      <c r="R33" s="202">
        <f t="shared" si="14"/>
        <v>0.58483754512635389</v>
      </c>
      <c r="S33" s="201">
        <f t="shared" si="19"/>
        <v>1.8476078763600516E-3</v>
      </c>
      <c r="T33" s="203">
        <f t="shared" si="16"/>
        <v>0.35988812267926895</v>
      </c>
      <c r="U33" s="200">
        <v>3273</v>
      </c>
      <c r="V33" s="200">
        <v>3064</v>
      </c>
      <c r="W33" s="200">
        <v>1724</v>
      </c>
      <c r="X33" s="200">
        <v>4570</v>
      </c>
      <c r="Y33" s="200">
        <v>5454</v>
      </c>
      <c r="Z33" s="200">
        <v>5865</v>
      </c>
      <c r="AA33" s="201">
        <f t="shared" si="17"/>
        <v>7.53575357535754E-2</v>
      </c>
      <c r="AB33" s="202">
        <f t="shared" si="1"/>
        <v>0.91416449086161888</v>
      </c>
      <c r="AC33" s="200">
        <f t="shared" si="2"/>
        <v>411</v>
      </c>
      <c r="AD33" s="200">
        <f t="shared" si="3"/>
        <v>2801</v>
      </c>
      <c r="AE33" s="201">
        <f t="shared" si="18"/>
        <v>1.041720876708027E-3</v>
      </c>
      <c r="AF33" s="203">
        <f t="shared" si="0"/>
        <v>0.28282779572744371</v>
      </c>
      <c r="AG33" s="123">
        <f t="shared" si="4"/>
        <v>5.791590814279901E-4</v>
      </c>
      <c r="AH33" s="123">
        <f t="shared" si="5"/>
        <v>9.6800148681434862E-4</v>
      </c>
      <c r="AI33" s="123">
        <f t="shared" si="6"/>
        <v>1.986637795936217E-3</v>
      </c>
      <c r="AJ33" s="123">
        <f t="shared" si="7"/>
        <v>1.0685156781264026E-3</v>
      </c>
      <c r="AK33" s="123">
        <f t="shared" si="8"/>
        <v>1.041720876708027E-3</v>
      </c>
    </row>
    <row r="34" spans="1:37" x14ac:dyDescent="0.25">
      <c r="A34" s="211" t="s">
        <v>227</v>
      </c>
      <c r="B34" s="199" t="s">
        <v>245</v>
      </c>
      <c r="C34" s="200">
        <v>78053</v>
      </c>
      <c r="D34" s="200">
        <v>18355</v>
      </c>
      <c r="E34" s="200">
        <v>9670</v>
      </c>
      <c r="F34" s="200">
        <v>13725</v>
      </c>
      <c r="G34" s="200">
        <v>15267</v>
      </c>
      <c r="H34" s="201">
        <f t="shared" si="9"/>
        <v>0.11234972677595634</v>
      </c>
      <c r="I34" s="202">
        <f t="shared" si="10"/>
        <v>-0.80440213700946794</v>
      </c>
      <c r="J34" s="201">
        <f t="shared" si="11"/>
        <v>1.0271378471198797E-3</v>
      </c>
      <c r="K34" s="203">
        <f t="shared" si="12"/>
        <v>1</v>
      </c>
      <c r="L34" s="200">
        <v>6500</v>
      </c>
      <c r="M34" s="200">
        <v>2543</v>
      </c>
      <c r="N34" s="200">
        <v>2449</v>
      </c>
      <c r="O34" s="200">
        <v>3138</v>
      </c>
      <c r="P34" s="200">
        <v>3350</v>
      </c>
      <c r="Q34" s="201">
        <f t="shared" si="13"/>
        <v>6.7558954748247357E-2</v>
      </c>
      <c r="R34" s="202">
        <f t="shared" si="14"/>
        <v>-0.48461538461538467</v>
      </c>
      <c r="S34" s="201">
        <f t="shared" si="19"/>
        <v>8.2935634273163241E-4</v>
      </c>
      <c r="T34" s="203">
        <f t="shared" si="16"/>
        <v>0.21942752341651928</v>
      </c>
      <c r="U34" s="200">
        <v>60202</v>
      </c>
      <c r="V34" s="200">
        <v>67993</v>
      </c>
      <c r="W34" s="200">
        <v>14429</v>
      </c>
      <c r="X34" s="200">
        <v>5883</v>
      </c>
      <c r="Y34" s="200">
        <v>8196</v>
      </c>
      <c r="Z34" s="200">
        <v>9554</v>
      </c>
      <c r="AA34" s="201">
        <f t="shared" si="17"/>
        <v>0.16569058077110776</v>
      </c>
      <c r="AB34" s="202">
        <f t="shared" si="1"/>
        <v>-0.85948553527569016</v>
      </c>
      <c r="AC34" s="200">
        <f t="shared" si="2"/>
        <v>1358</v>
      </c>
      <c r="AD34" s="200">
        <f t="shared" si="3"/>
        <v>-58439</v>
      </c>
      <c r="AE34" s="201">
        <f t="shared" si="18"/>
        <v>1.6969482107533657E-3</v>
      </c>
      <c r="AF34" s="203">
        <f t="shared" si="0"/>
        <v>0.6257941966332613</v>
      </c>
      <c r="AG34" s="123">
        <f t="shared" si="4"/>
        <v>1.2852076835356831E-2</v>
      </c>
      <c r="AH34" s="123">
        <f t="shared" si="5"/>
        <v>8.1016783371486295E-3</v>
      </c>
      <c r="AI34" s="123">
        <f t="shared" si="6"/>
        <v>2.5574157885104522E-3</v>
      </c>
      <c r="AJ34" s="123">
        <f t="shared" si="7"/>
        <v>1.6057122291756501E-3</v>
      </c>
      <c r="AK34" s="123">
        <f t="shared" si="8"/>
        <v>1.6969482107533657E-3</v>
      </c>
    </row>
    <row r="35" spans="1:37" x14ac:dyDescent="0.25">
      <c r="A35" s="211" t="s">
        <v>395</v>
      </c>
      <c r="B35" s="199" t="s">
        <v>223</v>
      </c>
      <c r="C35" s="200">
        <v>8382</v>
      </c>
      <c r="D35" s="200">
        <v>3659</v>
      </c>
      <c r="E35" s="200">
        <v>2273</v>
      </c>
      <c r="F35" s="200">
        <v>9041</v>
      </c>
      <c r="G35" s="200">
        <v>11569</v>
      </c>
      <c r="H35" s="201">
        <f t="shared" si="9"/>
        <v>0.27961508682667846</v>
      </c>
      <c r="I35" s="202">
        <f t="shared" si="10"/>
        <v>0.38021951801479359</v>
      </c>
      <c r="J35" s="201">
        <f t="shared" si="11"/>
        <v>7.7834268378397129E-4</v>
      </c>
      <c r="K35" s="203">
        <f t="shared" si="12"/>
        <v>1</v>
      </c>
      <c r="L35" s="200">
        <v>2522</v>
      </c>
      <c r="M35" s="200">
        <v>941</v>
      </c>
      <c r="N35" s="200">
        <v>690</v>
      </c>
      <c r="O35" s="200">
        <v>2519</v>
      </c>
      <c r="P35" s="200">
        <v>3457</v>
      </c>
      <c r="Q35" s="201">
        <f t="shared" si="13"/>
        <v>0.37236998809051203</v>
      </c>
      <c r="R35" s="202">
        <f t="shared" si="14"/>
        <v>0.37073750991276766</v>
      </c>
      <c r="S35" s="201">
        <f t="shared" si="19"/>
        <v>8.5584623188753831E-4</v>
      </c>
      <c r="T35" s="203">
        <f t="shared" si="16"/>
        <v>0.29881580084709136</v>
      </c>
      <c r="U35" s="200">
        <v>2900</v>
      </c>
      <c r="V35" s="200">
        <v>3632</v>
      </c>
      <c r="W35" s="200">
        <v>1752</v>
      </c>
      <c r="X35" s="200">
        <v>944</v>
      </c>
      <c r="Y35" s="200">
        <v>4426</v>
      </c>
      <c r="Z35" s="200">
        <v>5549</v>
      </c>
      <c r="AA35" s="201">
        <f t="shared" si="17"/>
        <v>0.25372797107998202</v>
      </c>
      <c r="AB35" s="202">
        <f t="shared" si="1"/>
        <v>0.52780837004405279</v>
      </c>
      <c r="AC35" s="200">
        <f t="shared" si="2"/>
        <v>1123</v>
      </c>
      <c r="AD35" s="200">
        <f t="shared" si="3"/>
        <v>1917</v>
      </c>
      <c r="AE35" s="201">
        <f t="shared" si="18"/>
        <v>9.8559405709340879E-4</v>
      </c>
      <c r="AF35" s="203">
        <f t="shared" si="0"/>
        <v>0.4796438758751837</v>
      </c>
      <c r="AG35" s="123">
        <f t="shared" si="4"/>
        <v>6.8652277537417097E-4</v>
      </c>
      <c r="AH35" s="123">
        <f t="shared" si="5"/>
        <v>9.8372308868836366E-4</v>
      </c>
      <c r="AI35" s="123">
        <f t="shared" si="6"/>
        <v>4.1036894515619017E-4</v>
      </c>
      <c r="AJ35" s="123">
        <f t="shared" si="7"/>
        <v>8.6711595001603557E-4</v>
      </c>
      <c r="AK35" s="123">
        <f t="shared" si="8"/>
        <v>9.8559405709340879E-4</v>
      </c>
    </row>
    <row r="36" spans="1:37" x14ac:dyDescent="0.25">
      <c r="A36" s="204" t="s">
        <v>396</v>
      </c>
      <c r="B36" s="205" t="s">
        <v>396</v>
      </c>
      <c r="C36" s="206">
        <f>C11-SUM(C12:C35)</f>
        <v>602028</v>
      </c>
      <c r="D36" s="206">
        <f>D11-SUM(D12:D35)</f>
        <v>198329</v>
      </c>
      <c r="E36" s="206">
        <f>E11-SUM(E12:E35)</f>
        <v>285171</v>
      </c>
      <c r="F36" s="206">
        <f>F11-SUM(F12:F35)</f>
        <v>526547</v>
      </c>
      <c r="G36" s="206">
        <f>G11-SUM(G12:G35)</f>
        <v>557403</v>
      </c>
      <c r="H36" s="207">
        <f t="shared" si="9"/>
        <v>5.8600656731497835E-2</v>
      </c>
      <c r="I36" s="208">
        <f t="shared" si="10"/>
        <v>-7.4124459327473136E-2</v>
      </c>
      <c r="J36" s="207">
        <f t="shared" si="11"/>
        <v>3.7501127752548789E-2</v>
      </c>
      <c r="K36" s="209">
        <f t="shared" si="12"/>
        <v>1</v>
      </c>
      <c r="L36" s="206">
        <f>L11-SUM(L12:L35)</f>
        <v>162272</v>
      </c>
      <c r="M36" s="206">
        <f>M11-SUM(M12:M35)</f>
        <v>54398</v>
      </c>
      <c r="N36" s="206">
        <f>N11-SUM(N12:N35)</f>
        <v>81713</v>
      </c>
      <c r="O36" s="206">
        <f>O11-SUM(O12:O35)</f>
        <v>132491</v>
      </c>
      <c r="P36" s="206">
        <f>P11-SUM(P12:P35)</f>
        <v>154575</v>
      </c>
      <c r="Q36" s="207">
        <f t="shared" si="13"/>
        <v>0.16668301997871549</v>
      </c>
      <c r="R36" s="208">
        <f t="shared" si="14"/>
        <v>-4.7432705580753298E-2</v>
      </c>
      <c r="S36" s="207">
        <f t="shared" si="19"/>
        <v>3.8267987067982713E-2</v>
      </c>
      <c r="T36" s="209">
        <f t="shared" si="16"/>
        <v>0.27731282393528561</v>
      </c>
      <c r="U36" s="206">
        <f t="shared" ref="U36:Z36" si="20">U11-SUM(U12:U35)</f>
        <v>289157</v>
      </c>
      <c r="V36" s="206">
        <f t="shared" si="20"/>
        <v>289491</v>
      </c>
      <c r="W36" s="206">
        <f t="shared" si="20"/>
        <v>95945</v>
      </c>
      <c r="X36" s="206">
        <f t="shared" si="20"/>
        <v>145484</v>
      </c>
      <c r="Y36" s="206">
        <f t="shared" si="20"/>
        <v>265002</v>
      </c>
      <c r="Z36" s="206">
        <f t="shared" si="20"/>
        <v>270635</v>
      </c>
      <c r="AA36" s="207">
        <f t="shared" si="17"/>
        <v>2.1256443347597465E-2</v>
      </c>
      <c r="AB36" s="208">
        <f t="shared" si="1"/>
        <v>-6.5135012832868711E-2</v>
      </c>
      <c r="AC36" s="206">
        <f>Z36-Y36</f>
        <v>5633</v>
      </c>
      <c r="AD36" s="206">
        <f t="shared" si="3"/>
        <v>-18856</v>
      </c>
      <c r="AE36" s="207">
        <f t="shared" si="18"/>
        <v>4.8069246286083014E-2</v>
      </c>
      <c r="AF36" s="209">
        <f t="shared" si="0"/>
        <v>0.48552842377956346</v>
      </c>
      <c r="AG36" s="123">
        <f t="shared" si="4"/>
        <v>5.4719759021432855E-2</v>
      </c>
      <c r="AH36" s="123">
        <f t="shared" si="5"/>
        <v>5.387175327865585E-2</v>
      </c>
      <c r="AI36" s="123">
        <f t="shared" si="6"/>
        <v>6.3243766543541496E-2</v>
      </c>
      <c r="AJ36" s="123">
        <f t="shared" si="7"/>
        <v>5.1917636915081215E-2</v>
      </c>
      <c r="AK36" s="123">
        <f t="shared" si="8"/>
        <v>4.8069246286083014E-2</v>
      </c>
    </row>
    <row r="37" spans="1:37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G37" s="123"/>
      <c r="AH37" s="123"/>
    </row>
    <row r="38" spans="1:37" ht="15.75" x14ac:dyDescent="0.25">
      <c r="B38" s="184"/>
      <c r="C38" s="338" t="s">
        <v>105</v>
      </c>
      <c r="D38" s="336"/>
      <c r="E38" s="336"/>
      <c r="F38" s="336"/>
      <c r="G38" s="336"/>
      <c r="H38" s="336"/>
      <c r="I38" s="336"/>
      <c r="J38" s="336"/>
      <c r="K38" s="337"/>
      <c r="L38" s="338" t="s">
        <v>104</v>
      </c>
      <c r="M38" s="336"/>
      <c r="N38" s="336"/>
      <c r="O38" s="336"/>
      <c r="P38" s="336"/>
      <c r="Q38" s="336"/>
      <c r="R38" s="336"/>
      <c r="S38" s="336"/>
      <c r="T38" s="337"/>
      <c r="U38" s="338" t="s">
        <v>106</v>
      </c>
      <c r="V38" s="336"/>
      <c r="W38" s="336"/>
      <c r="X38" s="336"/>
      <c r="Y38" s="336"/>
      <c r="Z38" s="336"/>
      <c r="AA38" s="336"/>
      <c r="AB38" s="336"/>
      <c r="AC38" s="336"/>
      <c r="AD38" s="336"/>
      <c r="AE38" s="336"/>
      <c r="AF38" s="337"/>
      <c r="AG38" s="50"/>
      <c r="AH38" s="50"/>
      <c r="AI38" s="50"/>
    </row>
    <row r="39" spans="1:37" s="189" customFormat="1" ht="75" x14ac:dyDescent="0.25">
      <c r="B39" s="185"/>
      <c r="C39" s="186" t="s">
        <v>545</v>
      </c>
      <c r="D39" s="186" t="s">
        <v>546</v>
      </c>
      <c r="E39" s="186" t="s">
        <v>547</v>
      </c>
      <c r="F39" s="186" t="s">
        <v>548</v>
      </c>
      <c r="G39" s="186" t="s">
        <v>549</v>
      </c>
      <c r="H39" s="187" t="str">
        <f>CONCATENATE("var. ",RIGHT(G39,2),"/",RIGHT(F39,2))</f>
        <v>var. 23/22</v>
      </c>
      <c r="I39" s="187" t="str">
        <f>CONCATENATE("var. ",RIGHT(G39,2),"/",RIGHT(C39,2))</f>
        <v>var. 23/19</v>
      </c>
      <c r="J39" s="187" t="str">
        <f>CONCATENATE("Cuota s/ total lugares de residencia ",RIGHT(G39,4))</f>
        <v>Cuota s/ total lugares de residencia 2023</v>
      </c>
      <c r="K39" s="188" t="str">
        <f>CONCATENATE("cuota s/ Canarias ",RIGHT(G39,4))</f>
        <v>cuota s/ Canarias 2023</v>
      </c>
      <c r="L39" s="186" t="s">
        <v>545</v>
      </c>
      <c r="M39" s="186" t="s">
        <v>546</v>
      </c>
      <c r="N39" s="186" t="s">
        <v>547</v>
      </c>
      <c r="O39" s="186" t="s">
        <v>548</v>
      </c>
      <c r="P39" s="186" t="s">
        <v>549</v>
      </c>
      <c r="Q39" s="187" t="str">
        <f>CONCATENATE("var. ",RIGHT(P39,2),"/",RIGHT(O39,2))</f>
        <v>var. 23/22</v>
      </c>
      <c r="R39" s="187" t="str">
        <f>CONCATENATE("var. ",RIGHT(P39,2),"/",RIGHT(L39,2))</f>
        <v>var. 23/19</v>
      </c>
      <c r="S39" s="187" t="str">
        <f>CONCATENATE("Cuota s/ total lugares de residencia ",RIGHT(P39,4))</f>
        <v>Cuota s/ total lugares de residencia 2023</v>
      </c>
      <c r="T39" s="188" t="str">
        <f>CONCATENATE("cuota s/ Canarias ",RIGHT(P39,4))</f>
        <v>cuota s/ Canarias 2023</v>
      </c>
      <c r="U39" s="186" t="s">
        <v>550</v>
      </c>
      <c r="V39" s="186" t="s">
        <v>545</v>
      </c>
      <c r="W39" s="186" t="s">
        <v>546</v>
      </c>
      <c r="X39" s="186" t="s">
        <v>547</v>
      </c>
      <c r="Y39" s="186" t="s">
        <v>548</v>
      </c>
      <c r="Z39" s="186" t="s">
        <v>549</v>
      </c>
      <c r="AA39" s="187" t="str">
        <f>CONCATENATE("var. ",RIGHT(Z39,2),"/",RIGHT(Y39,2))</f>
        <v>var. 23/22</v>
      </c>
      <c r="AB39" s="187" t="str">
        <f>CONCATENATE("var. ",RIGHT(Z39,2),"/",RIGHT(V39,2))</f>
        <v>var. 23/19</v>
      </c>
      <c r="AC39" s="186" t="str">
        <f>CONCATENATE("dif. ",RIGHT(Z39,2),"/",RIGHT(Y39,2))</f>
        <v>dif. 23/22</v>
      </c>
      <c r="AD39" s="186" t="str">
        <f>CONCATENATE("dif. ",RIGHT(Z39,2),"/",RIGHT(V39,2))</f>
        <v>dif. 23/19</v>
      </c>
      <c r="AE39" s="187" t="str">
        <f>CONCATENATE("Cuota s/ total lugares de residencia ",RIGHT(Z39,4))</f>
        <v>Cuota s/ total lugares de residencia 2023</v>
      </c>
      <c r="AF39" s="188" t="str">
        <f>CONCATENATE("cuota s/ Canarias ",RIGHT(Z39,4))</f>
        <v>cuota s/ Canarias 2023</v>
      </c>
      <c r="AG39" s="210"/>
      <c r="AH39" s="210"/>
      <c r="AI39" s="210"/>
    </row>
    <row r="40" spans="1:37" x14ac:dyDescent="0.25">
      <c r="B40" s="190" t="s">
        <v>139</v>
      </c>
      <c r="C40" s="191">
        <v>1986085</v>
      </c>
      <c r="D40" s="191">
        <v>651184</v>
      </c>
      <c r="E40" s="191">
        <v>1002698</v>
      </c>
      <c r="F40" s="191">
        <v>2024752</v>
      </c>
      <c r="G40" s="191">
        <v>2167965</v>
      </c>
      <c r="H40" s="192">
        <f>IFERROR(G40/F40-1,"-")</f>
        <v>7.0731131516353685E-2</v>
      </c>
      <c r="I40" s="192">
        <f>IFERROR(G40/C40-1,"-")</f>
        <v>9.1577148007260467E-2</v>
      </c>
      <c r="J40" s="192">
        <f t="shared" ref="J40:J69" si="21">G40/G$40</f>
        <v>1</v>
      </c>
      <c r="K40" s="193">
        <f>G40/$G7</f>
        <v>0.14585700548445996</v>
      </c>
      <c r="L40" s="191">
        <v>2632155</v>
      </c>
      <c r="M40" s="191">
        <v>767052</v>
      </c>
      <c r="N40" s="191">
        <v>959869</v>
      </c>
      <c r="O40" s="191">
        <v>2477140</v>
      </c>
      <c r="P40" s="191">
        <v>2712788</v>
      </c>
      <c r="Q40" s="192">
        <f>IFERROR(P40/O40-1,"-")</f>
        <v>9.5129060125790144E-2</v>
      </c>
      <c r="R40" s="192">
        <f>IFERROR(P40/L40-1,"-")</f>
        <v>3.0633834253681824E-2</v>
      </c>
      <c r="S40" s="192">
        <f t="shared" ref="S40:S69" si="22">P40/P$40</f>
        <v>1</v>
      </c>
      <c r="T40" s="193">
        <f>P40/$G7</f>
        <v>0.18251177218920839</v>
      </c>
      <c r="U40" s="191">
        <v>260761</v>
      </c>
      <c r="V40" s="191">
        <v>246196</v>
      </c>
      <c r="W40" s="191">
        <v>84336</v>
      </c>
      <c r="X40" s="191">
        <v>97653</v>
      </c>
      <c r="Y40" s="191">
        <v>164835</v>
      </c>
      <c r="Z40" s="191">
        <v>162170</v>
      </c>
      <c r="AA40" s="192">
        <f>IFERROR(Z40/Y40-1,"-")</f>
        <v>-1.616768283434955E-2</v>
      </c>
      <c r="AB40" s="192">
        <f t="shared" ref="AB40:AB69" si="23">IFERROR(Z40/V40-1,"-")</f>
        <v>-0.34129717785829172</v>
      </c>
      <c r="AC40" s="191">
        <f>Z40-Y40</f>
        <v>-2665</v>
      </c>
      <c r="AD40" s="191">
        <f t="shared" ref="AD40:AD69" si="24">Z40-V40</f>
        <v>-84026</v>
      </c>
      <c r="AE40" s="192">
        <f t="shared" ref="AE40:AE69" si="25">Z40/Z$40</f>
        <v>1</v>
      </c>
      <c r="AF40" s="193">
        <f>Z40/$G7</f>
        <v>1.0910522346723711E-2</v>
      </c>
      <c r="AG40" s="50"/>
      <c r="AH40" s="50"/>
      <c r="AI40" s="50"/>
    </row>
    <row r="41" spans="1:37" x14ac:dyDescent="0.25">
      <c r="B41" s="194" t="s">
        <v>172</v>
      </c>
      <c r="C41" s="195">
        <v>239405</v>
      </c>
      <c r="D41" s="195">
        <v>109632</v>
      </c>
      <c r="E41" s="195">
        <v>204871</v>
      </c>
      <c r="F41" s="195">
        <v>271256</v>
      </c>
      <c r="G41" s="195">
        <v>271356</v>
      </c>
      <c r="H41" s="196">
        <f>IFERROR(G41/F41-1,"-")</f>
        <v>3.6865543987962823E-4</v>
      </c>
      <c r="I41" s="197">
        <f>IFERROR(G41/C41-1,"-")</f>
        <v>0.13346003634009307</v>
      </c>
      <c r="J41" s="196">
        <f t="shared" si="21"/>
        <v>0.12516622731455535</v>
      </c>
      <c r="K41" s="198">
        <f t="shared" ref="K41:K69" si="26">G41/$G8</f>
        <v>9.6557594166036251E-2</v>
      </c>
      <c r="L41" s="195">
        <v>325889</v>
      </c>
      <c r="M41" s="195">
        <v>153313</v>
      </c>
      <c r="N41" s="195">
        <v>294259</v>
      </c>
      <c r="O41" s="195">
        <v>386087</v>
      </c>
      <c r="P41" s="195">
        <v>383809</v>
      </c>
      <c r="Q41" s="196">
        <f>IFERROR(P41/O41-1,"-")</f>
        <v>-5.9002245607855386E-3</v>
      </c>
      <c r="R41" s="197">
        <f>IFERROR(P41/L41-1,"-")</f>
        <v>0.17772922682262982</v>
      </c>
      <c r="S41" s="196">
        <f t="shared" si="22"/>
        <v>0.14148138372773691</v>
      </c>
      <c r="T41" s="198">
        <f t="shared" ref="T41:T69" si="27">P41/$G8</f>
        <v>0.13657215487872834</v>
      </c>
      <c r="U41" s="195">
        <v>90245</v>
      </c>
      <c r="V41" s="195">
        <v>87045</v>
      </c>
      <c r="W41" s="195">
        <v>37151</v>
      </c>
      <c r="X41" s="195">
        <v>69325</v>
      </c>
      <c r="Y41" s="195">
        <v>98412</v>
      </c>
      <c r="Z41" s="195">
        <v>85058</v>
      </c>
      <c r="AA41" s="196">
        <f>IFERROR(Z41/Y41-1,"-")</f>
        <v>-0.13569483396333781</v>
      </c>
      <c r="AB41" s="197">
        <f t="shared" si="23"/>
        <v>-2.2827273249468649E-2</v>
      </c>
      <c r="AC41" s="195">
        <f t="shared" ref="AC41:AC68" si="28">Z41-Y41</f>
        <v>-13354</v>
      </c>
      <c r="AD41" s="195">
        <f t="shared" si="24"/>
        <v>-1987</v>
      </c>
      <c r="AE41" s="196">
        <f t="shared" si="25"/>
        <v>0.52449898254917682</v>
      </c>
      <c r="AF41" s="198">
        <f t="shared" ref="AF41:AF69" si="29">Z41/$G8</f>
        <v>3.0266498048964134E-2</v>
      </c>
      <c r="AG41" s="50"/>
      <c r="AH41" s="50"/>
      <c r="AI41" s="50"/>
    </row>
    <row r="42" spans="1:37" x14ac:dyDescent="0.25">
      <c r="B42" s="199" t="s">
        <v>99</v>
      </c>
      <c r="C42" s="200">
        <v>122703</v>
      </c>
      <c r="D42" s="200">
        <v>51183</v>
      </c>
      <c r="E42" s="200">
        <v>104069</v>
      </c>
      <c r="F42" s="200">
        <v>139796</v>
      </c>
      <c r="G42" s="200">
        <v>137354</v>
      </c>
      <c r="H42" s="201">
        <f>IFERROR(G42/F42-1,"-")</f>
        <v>-1.7468310967409639E-2</v>
      </c>
      <c r="I42" s="202">
        <f>IFERROR(G42/C42-1,"-")</f>
        <v>0.11940213360716534</v>
      </c>
      <c r="J42" s="201">
        <f t="shared" si="21"/>
        <v>6.3356188868362723E-2</v>
      </c>
      <c r="K42" s="203">
        <f t="shared" si="26"/>
        <v>0.10227515571655678</v>
      </c>
      <c r="L42" s="200">
        <v>96092</v>
      </c>
      <c r="M42" s="200">
        <v>48292</v>
      </c>
      <c r="N42" s="200">
        <v>88560</v>
      </c>
      <c r="O42" s="200">
        <v>115576</v>
      </c>
      <c r="P42" s="200">
        <v>106402</v>
      </c>
      <c r="Q42" s="201">
        <f>IFERROR(P42/O42-1,"-")</f>
        <v>-7.9376341108880699E-2</v>
      </c>
      <c r="R42" s="202">
        <f>IFERROR(P42/L42-1,"-")</f>
        <v>0.1072930108645882</v>
      </c>
      <c r="S42" s="201">
        <f t="shared" si="22"/>
        <v>3.9222379338156907E-2</v>
      </c>
      <c r="T42" s="203">
        <f t="shared" si="27"/>
        <v>7.9227988398976906E-2</v>
      </c>
      <c r="U42" s="200">
        <v>58830</v>
      </c>
      <c r="V42" s="200">
        <v>53393</v>
      </c>
      <c r="W42" s="200">
        <v>18449</v>
      </c>
      <c r="X42" s="200">
        <v>32082</v>
      </c>
      <c r="Y42" s="200">
        <v>37508</v>
      </c>
      <c r="Z42" s="200">
        <v>36162</v>
      </c>
      <c r="AA42" s="201">
        <f>IFERROR(Z42/Y42-1,"-")</f>
        <v>-3.5885677722085951E-2</v>
      </c>
      <c r="AB42" s="202">
        <f t="shared" si="23"/>
        <v>-0.32272020676867752</v>
      </c>
      <c r="AC42" s="200">
        <f t="shared" si="28"/>
        <v>-1346</v>
      </c>
      <c r="AD42" s="200">
        <f t="shared" si="24"/>
        <v>-17231</v>
      </c>
      <c r="AE42" s="201">
        <f t="shared" si="25"/>
        <v>0.22298822223592527</v>
      </c>
      <c r="AF42" s="203">
        <f t="shared" si="29"/>
        <v>2.692658518151729E-2</v>
      </c>
      <c r="AG42" s="50"/>
      <c r="AH42" s="50"/>
      <c r="AI42" s="50"/>
    </row>
    <row r="43" spans="1:37" x14ac:dyDescent="0.25">
      <c r="B43" s="199" t="s">
        <v>176</v>
      </c>
      <c r="C43" s="200">
        <v>116702</v>
      </c>
      <c r="D43" s="200">
        <v>58449</v>
      </c>
      <c r="E43" s="200">
        <v>100802</v>
      </c>
      <c r="F43" s="200">
        <v>131460</v>
      </c>
      <c r="G43" s="200">
        <v>134002</v>
      </c>
      <c r="H43" s="201">
        <f>IFERROR(G43/F43-1,"-")</f>
        <v>1.9336680359044678E-2</v>
      </c>
      <c r="I43" s="202">
        <f>IFERROR(G43/C43-1,"-")</f>
        <v>0.14824081849497017</v>
      </c>
      <c r="J43" s="201">
        <f t="shared" si="21"/>
        <v>6.1810038446192629E-2</v>
      </c>
      <c r="K43" s="203">
        <f t="shared" si="26"/>
        <v>9.1324505883868312E-2</v>
      </c>
      <c r="L43" s="200">
        <v>229797</v>
      </c>
      <c r="M43" s="200">
        <v>105021</v>
      </c>
      <c r="N43" s="200">
        <v>205699</v>
      </c>
      <c r="O43" s="200">
        <v>270511</v>
      </c>
      <c r="P43" s="200">
        <v>277407</v>
      </c>
      <c r="Q43" s="201">
        <f>IFERROR(P43/O43-1,"-")</f>
        <v>2.5492493835740593E-2</v>
      </c>
      <c r="R43" s="202">
        <f>IFERROR(P43/L43-1,"-")</f>
        <v>0.20718286139505748</v>
      </c>
      <c r="S43" s="201">
        <f t="shared" si="22"/>
        <v>0.10225900438958002</v>
      </c>
      <c r="T43" s="203">
        <f t="shared" si="27"/>
        <v>0.18905730663517153</v>
      </c>
      <c r="U43" s="200">
        <v>31415</v>
      </c>
      <c r="V43" s="200">
        <v>33652</v>
      </c>
      <c r="W43" s="200">
        <v>18702</v>
      </c>
      <c r="X43" s="200">
        <v>37243</v>
      </c>
      <c r="Y43" s="200">
        <v>60904</v>
      </c>
      <c r="Z43" s="200">
        <v>48896</v>
      </c>
      <c r="AA43" s="201">
        <f>IFERROR(Z43/Y43-1,"-")</f>
        <v>-0.19716274793117039</v>
      </c>
      <c r="AB43" s="202">
        <f t="shared" si="23"/>
        <v>0.45298942113395935</v>
      </c>
      <c r="AC43" s="200">
        <f t="shared" si="28"/>
        <v>-12008</v>
      </c>
      <c r="AD43" s="200">
        <f t="shared" si="24"/>
        <v>15244</v>
      </c>
      <c r="AE43" s="201">
        <f t="shared" si="25"/>
        <v>0.30151076031325152</v>
      </c>
      <c r="AF43" s="203">
        <f t="shared" si="29"/>
        <v>3.3323405917058138E-2</v>
      </c>
      <c r="AG43" s="50"/>
      <c r="AH43" s="50"/>
      <c r="AI43" s="50"/>
    </row>
    <row r="44" spans="1:37" x14ac:dyDescent="0.25">
      <c r="B44" s="194" t="s">
        <v>184</v>
      </c>
      <c r="C44" s="195">
        <v>1746680</v>
      </c>
      <c r="D44" s="195">
        <v>541552</v>
      </c>
      <c r="E44" s="195">
        <v>797827</v>
      </c>
      <c r="F44" s="195">
        <v>1753496</v>
      </c>
      <c r="G44" s="195">
        <v>1896609</v>
      </c>
      <c r="H44" s="196">
        <f>IFERROR(G44/F44-1,"-")</f>
        <v>8.1615812069146365E-2</v>
      </c>
      <c r="I44" s="197">
        <f>IFERROR(G44/C44-1,"-")</f>
        <v>8.5836558499553517E-2</v>
      </c>
      <c r="J44" s="196">
        <f t="shared" si="21"/>
        <v>0.8748337726854446</v>
      </c>
      <c r="K44" s="198">
        <f t="shared" si="26"/>
        <v>0.15735144085896255</v>
      </c>
      <c r="L44" s="195">
        <v>2306266</v>
      </c>
      <c r="M44" s="195">
        <v>613739</v>
      </c>
      <c r="N44" s="195">
        <v>665610</v>
      </c>
      <c r="O44" s="195">
        <v>2091053</v>
      </c>
      <c r="P44" s="195">
        <v>2328979</v>
      </c>
      <c r="Q44" s="196">
        <f>IFERROR(P44/O44-1,"-")</f>
        <v>0.1137828644228529</v>
      </c>
      <c r="R44" s="197">
        <f>IFERROR(P44/L44-1,"-")</f>
        <v>9.8483869597001394E-3</v>
      </c>
      <c r="S44" s="196">
        <f t="shared" si="22"/>
        <v>0.85851861627226311</v>
      </c>
      <c r="T44" s="198">
        <f t="shared" si="27"/>
        <v>0.19322285267035311</v>
      </c>
      <c r="U44" s="195">
        <v>170516</v>
      </c>
      <c r="V44" s="195">
        <v>159151</v>
      </c>
      <c r="W44" s="195">
        <v>47185</v>
      </c>
      <c r="X44" s="195">
        <v>28328</v>
      </c>
      <c r="Y44" s="195">
        <v>66423</v>
      </c>
      <c r="Z44" s="195">
        <v>77112</v>
      </c>
      <c r="AA44" s="196">
        <f>IFERROR(Z44/Y44-1,"-")</f>
        <v>0.16092317420170721</v>
      </c>
      <c r="AB44" s="197">
        <f t="shared" si="23"/>
        <v>-0.51547901049946276</v>
      </c>
      <c r="AC44" s="195">
        <f t="shared" si="28"/>
        <v>10689</v>
      </c>
      <c r="AD44" s="195">
        <f t="shared" si="24"/>
        <v>-82039</v>
      </c>
      <c r="AE44" s="196">
        <f t="shared" si="25"/>
        <v>0.47550101745082324</v>
      </c>
      <c r="AF44" s="198">
        <f t="shared" si="29"/>
        <v>6.3975676101485973E-3</v>
      </c>
      <c r="AG44" s="50"/>
      <c r="AH44" s="50"/>
      <c r="AI44" s="50"/>
    </row>
    <row r="45" spans="1:37" x14ac:dyDescent="0.25">
      <c r="B45" s="199" t="s">
        <v>188</v>
      </c>
      <c r="C45" s="200">
        <v>458277</v>
      </c>
      <c r="D45" s="200">
        <v>109520</v>
      </c>
      <c r="E45" s="200">
        <v>99935</v>
      </c>
      <c r="F45" s="200">
        <v>482511</v>
      </c>
      <c r="G45" s="200">
        <v>573029</v>
      </c>
      <c r="H45" s="201">
        <f t="shared" ref="H45:H69" si="30">IFERROR(G45/F45-1,"-")</f>
        <v>0.18759779569792201</v>
      </c>
      <c r="I45" s="202">
        <f t="shared" ref="I45:I69" si="31">IFERROR(G45/C45-1,"-")</f>
        <v>0.25039877628595808</v>
      </c>
      <c r="J45" s="201">
        <f t="shared" si="21"/>
        <v>0.2643165364754505</v>
      </c>
      <c r="K45" s="203">
        <f t="shared" si="26"/>
        <v>0.11940589301815106</v>
      </c>
      <c r="L45" s="200">
        <v>1208124</v>
      </c>
      <c r="M45" s="200">
        <v>299518</v>
      </c>
      <c r="N45" s="200">
        <v>256022</v>
      </c>
      <c r="O45" s="200">
        <v>1101737</v>
      </c>
      <c r="P45" s="200">
        <v>1255574</v>
      </c>
      <c r="Q45" s="201">
        <f t="shared" ref="Q45:Q69" si="32">IFERROR(P45/O45-1,"-")</f>
        <v>0.13963132762174646</v>
      </c>
      <c r="R45" s="202">
        <f t="shared" ref="R45:R69" si="33">IFERROR(P45/L45-1,"-")</f>
        <v>3.9275769705758634E-2</v>
      </c>
      <c r="S45" s="201">
        <f t="shared" si="22"/>
        <v>0.46283528237370558</v>
      </c>
      <c r="T45" s="203">
        <f t="shared" si="27"/>
        <v>0.26163236890344471</v>
      </c>
      <c r="U45" s="200">
        <v>30497</v>
      </c>
      <c r="V45" s="200">
        <v>25542</v>
      </c>
      <c r="W45" s="200">
        <v>7249</v>
      </c>
      <c r="X45" s="200">
        <v>2667</v>
      </c>
      <c r="Y45" s="200">
        <v>13456</v>
      </c>
      <c r="Z45" s="200">
        <v>11502</v>
      </c>
      <c r="AA45" s="201">
        <f t="shared" ref="AA45:AA69" si="34">IFERROR(Z45/Y45-1,"-")</f>
        <v>-0.14521403091557672</v>
      </c>
      <c r="AB45" s="202">
        <f t="shared" si="23"/>
        <v>-0.54968287526427062</v>
      </c>
      <c r="AC45" s="200">
        <f t="shared" si="28"/>
        <v>-1954</v>
      </c>
      <c r="AD45" s="200">
        <f t="shared" si="24"/>
        <v>-14040</v>
      </c>
      <c r="AE45" s="201">
        <f t="shared" si="25"/>
        <v>7.0925571930690018E-2</v>
      </c>
      <c r="AF45" s="203">
        <f t="shared" si="29"/>
        <v>2.3967488233488593E-3</v>
      </c>
      <c r="AG45" s="50"/>
      <c r="AH45" s="50"/>
      <c r="AI45" s="50"/>
    </row>
    <row r="46" spans="1:37" x14ac:dyDescent="0.25">
      <c r="B46" s="199" t="s">
        <v>192</v>
      </c>
      <c r="C46" s="200">
        <v>726525</v>
      </c>
      <c r="D46" s="200">
        <v>248932</v>
      </c>
      <c r="E46" s="200">
        <v>380717</v>
      </c>
      <c r="F46" s="200">
        <v>689678</v>
      </c>
      <c r="G46" s="200">
        <v>710541</v>
      </c>
      <c r="H46" s="201">
        <f t="shared" si="30"/>
        <v>3.0250348713457553E-2</v>
      </c>
      <c r="I46" s="202">
        <f t="shared" si="31"/>
        <v>-2.2000619386807085E-2</v>
      </c>
      <c r="J46" s="201">
        <f t="shared" si="21"/>
        <v>0.32774560474915415</v>
      </c>
      <c r="K46" s="203">
        <f t="shared" si="26"/>
        <v>0.33951967308602948</v>
      </c>
      <c r="L46" s="200">
        <v>307436</v>
      </c>
      <c r="M46" s="200">
        <v>84714</v>
      </c>
      <c r="N46" s="200">
        <v>102229</v>
      </c>
      <c r="O46" s="200">
        <v>212054</v>
      </c>
      <c r="P46" s="200">
        <v>229664</v>
      </c>
      <c r="Q46" s="201">
        <f t="shared" si="32"/>
        <v>8.3044884793495921E-2</v>
      </c>
      <c r="R46" s="202">
        <f t="shared" si="33"/>
        <v>-0.25296972377990867</v>
      </c>
      <c r="S46" s="201">
        <f t="shared" si="22"/>
        <v>8.465976699985403E-2</v>
      </c>
      <c r="T46" s="203">
        <f t="shared" si="27"/>
        <v>0.10974095259756984</v>
      </c>
      <c r="U46" s="200">
        <v>65623</v>
      </c>
      <c r="V46" s="200">
        <v>65668</v>
      </c>
      <c r="W46" s="200">
        <v>19788</v>
      </c>
      <c r="X46" s="200">
        <v>10287</v>
      </c>
      <c r="Y46" s="200">
        <v>18337</v>
      </c>
      <c r="Z46" s="200">
        <v>24449</v>
      </c>
      <c r="AA46" s="201">
        <f t="shared" si="34"/>
        <v>0.33331515515078802</v>
      </c>
      <c r="AB46" s="202">
        <f t="shared" si="23"/>
        <v>-0.62768776268502169</v>
      </c>
      <c r="AC46" s="200">
        <f t="shared" si="28"/>
        <v>6112</v>
      </c>
      <c r="AD46" s="200">
        <f t="shared" si="24"/>
        <v>-41219</v>
      </c>
      <c r="AE46" s="201">
        <f t="shared" si="25"/>
        <v>0.15076154652525128</v>
      </c>
      <c r="AF46" s="203">
        <f t="shared" si="29"/>
        <v>1.1682529913517073E-2</v>
      </c>
      <c r="AG46" s="50"/>
      <c r="AH46" s="50"/>
      <c r="AI46" s="50"/>
    </row>
    <row r="47" spans="1:37" x14ac:dyDescent="0.25">
      <c r="B47" s="199" t="s">
        <v>196</v>
      </c>
      <c r="C47" s="200">
        <v>113594</v>
      </c>
      <c r="D47" s="200">
        <v>36091</v>
      </c>
      <c r="E47" s="200">
        <v>68547</v>
      </c>
      <c r="F47" s="200">
        <v>124080</v>
      </c>
      <c r="G47" s="200">
        <v>109872</v>
      </c>
      <c r="H47" s="201">
        <f t="shared" si="30"/>
        <v>-0.11450676982591879</v>
      </c>
      <c r="I47" s="202">
        <f t="shared" si="31"/>
        <v>-3.2765815095867734E-2</v>
      </c>
      <c r="J47" s="201">
        <f t="shared" si="21"/>
        <v>5.0679784959628035E-2</v>
      </c>
      <c r="K47" s="203">
        <f t="shared" si="26"/>
        <v>0.17288710065726429</v>
      </c>
      <c r="L47" s="200">
        <v>132163</v>
      </c>
      <c r="M47" s="200">
        <v>44848</v>
      </c>
      <c r="N47" s="200">
        <v>80691</v>
      </c>
      <c r="O47" s="200">
        <v>145791</v>
      </c>
      <c r="P47" s="200">
        <v>171480</v>
      </c>
      <c r="Q47" s="201">
        <f t="shared" si="32"/>
        <v>0.17620429244603586</v>
      </c>
      <c r="R47" s="202">
        <f t="shared" si="33"/>
        <v>0.29748870712680553</v>
      </c>
      <c r="S47" s="201">
        <f t="shared" si="22"/>
        <v>6.3211721667892962E-2</v>
      </c>
      <c r="T47" s="203">
        <f t="shared" si="27"/>
        <v>0.26982925604983693</v>
      </c>
      <c r="U47" s="200">
        <v>13746</v>
      </c>
      <c r="V47" s="200">
        <v>8760</v>
      </c>
      <c r="W47" s="200">
        <v>1572</v>
      </c>
      <c r="X47" s="200">
        <v>2047</v>
      </c>
      <c r="Y47" s="200">
        <v>4527</v>
      </c>
      <c r="Z47" s="200">
        <v>3125</v>
      </c>
      <c r="AA47" s="201">
        <f t="shared" si="34"/>
        <v>-0.30969737132759001</v>
      </c>
      <c r="AB47" s="202">
        <f t="shared" si="23"/>
        <v>-0.6432648401826484</v>
      </c>
      <c r="AC47" s="200">
        <f t="shared" si="28"/>
        <v>-1402</v>
      </c>
      <c r="AD47" s="200">
        <f t="shared" si="24"/>
        <v>-5635</v>
      </c>
      <c r="AE47" s="201">
        <f t="shared" si="25"/>
        <v>1.9269901954738853E-2</v>
      </c>
      <c r="AF47" s="203">
        <f t="shared" si="29"/>
        <v>4.9172872938869861E-3</v>
      </c>
      <c r="AG47" s="50"/>
      <c r="AH47" s="50"/>
      <c r="AI47" s="50"/>
    </row>
    <row r="48" spans="1:37" x14ac:dyDescent="0.25">
      <c r="B48" s="199" t="s">
        <v>205</v>
      </c>
      <c r="C48" s="200">
        <v>45854</v>
      </c>
      <c r="D48" s="200">
        <v>15262</v>
      </c>
      <c r="E48" s="200">
        <v>25180</v>
      </c>
      <c r="F48" s="200">
        <v>62430</v>
      </c>
      <c r="G48" s="200">
        <v>58522</v>
      </c>
      <c r="H48" s="201">
        <f t="shared" si="30"/>
        <v>-6.259810988306902E-2</v>
      </c>
      <c r="I48" s="202">
        <f t="shared" si="31"/>
        <v>0.27626815544990624</v>
      </c>
      <c r="J48" s="201">
        <f t="shared" si="21"/>
        <v>2.6993978223818188E-2</v>
      </c>
      <c r="K48" s="203">
        <f t="shared" si="26"/>
        <v>9.759229427440308E-2</v>
      </c>
      <c r="L48" s="200">
        <v>81260</v>
      </c>
      <c r="M48" s="200">
        <v>27138</v>
      </c>
      <c r="N48" s="200">
        <v>33634</v>
      </c>
      <c r="O48" s="200">
        <v>98640</v>
      </c>
      <c r="P48" s="200">
        <v>82099</v>
      </c>
      <c r="Q48" s="201">
        <f t="shared" si="32"/>
        <v>-0.16769059205190595</v>
      </c>
      <c r="R48" s="202">
        <f t="shared" si="33"/>
        <v>1.0324883091311854E-2</v>
      </c>
      <c r="S48" s="201">
        <f t="shared" si="22"/>
        <v>3.0263699190648145E-2</v>
      </c>
      <c r="T48" s="203">
        <f t="shared" si="27"/>
        <v>0.13690970519862988</v>
      </c>
      <c r="U48" s="200">
        <v>19220</v>
      </c>
      <c r="V48" s="200">
        <v>17895</v>
      </c>
      <c r="W48" s="200">
        <v>4320</v>
      </c>
      <c r="X48" s="200">
        <v>1736</v>
      </c>
      <c r="Y48" s="200">
        <v>5638</v>
      </c>
      <c r="Z48" s="200">
        <v>5035</v>
      </c>
      <c r="AA48" s="201">
        <f t="shared" si="34"/>
        <v>-0.10695282014898899</v>
      </c>
      <c r="AB48" s="202">
        <f t="shared" si="23"/>
        <v>-0.71863649063984347</v>
      </c>
      <c r="AC48" s="200">
        <f t="shared" si="28"/>
        <v>-603</v>
      </c>
      <c r="AD48" s="200">
        <f t="shared" si="24"/>
        <v>-12860</v>
      </c>
      <c r="AE48" s="201">
        <f t="shared" si="25"/>
        <v>3.1047666029475243E-2</v>
      </c>
      <c r="AF48" s="203">
        <f t="shared" si="29"/>
        <v>8.3964526446741305E-3</v>
      </c>
      <c r="AG48" s="50"/>
      <c r="AH48" s="50"/>
      <c r="AI48" s="50"/>
    </row>
    <row r="49" spans="2:35" x14ac:dyDescent="0.25">
      <c r="B49" s="199" t="s">
        <v>200</v>
      </c>
      <c r="C49" s="200">
        <v>11203</v>
      </c>
      <c r="D49" s="200">
        <v>5366</v>
      </c>
      <c r="E49" s="200">
        <v>9333</v>
      </c>
      <c r="F49" s="200">
        <v>13512</v>
      </c>
      <c r="G49" s="200">
        <v>12932</v>
      </c>
      <c r="H49" s="201">
        <f t="shared" si="30"/>
        <v>-4.2924807578448743E-2</v>
      </c>
      <c r="I49" s="202">
        <f t="shared" si="31"/>
        <v>0.15433366062661791</v>
      </c>
      <c r="J49" s="201">
        <f t="shared" si="21"/>
        <v>5.9650409485392988E-3</v>
      </c>
      <c r="K49" s="203">
        <f t="shared" si="26"/>
        <v>3.9506444389455581E-2</v>
      </c>
      <c r="L49" s="200">
        <v>43252</v>
      </c>
      <c r="M49" s="200">
        <v>14911</v>
      </c>
      <c r="N49" s="200">
        <v>22427</v>
      </c>
      <c r="O49" s="200">
        <v>39002</v>
      </c>
      <c r="P49" s="200">
        <v>42659</v>
      </c>
      <c r="Q49" s="201">
        <f t="shared" si="32"/>
        <v>9.3764422337315967E-2</v>
      </c>
      <c r="R49" s="202">
        <f t="shared" si="33"/>
        <v>-1.3710348654397464E-2</v>
      </c>
      <c r="S49" s="201">
        <f t="shared" si="22"/>
        <v>1.5725150656815054E-2</v>
      </c>
      <c r="T49" s="203">
        <f t="shared" si="27"/>
        <v>0.13032055453215169</v>
      </c>
      <c r="U49" s="200">
        <v>4341</v>
      </c>
      <c r="V49" s="200">
        <v>5120</v>
      </c>
      <c r="W49" s="200">
        <v>1331</v>
      </c>
      <c r="X49" s="200">
        <v>1447</v>
      </c>
      <c r="Y49" s="200">
        <v>2408</v>
      </c>
      <c r="Z49" s="200">
        <v>2137</v>
      </c>
      <c r="AA49" s="201">
        <f t="shared" si="34"/>
        <v>-0.1125415282392026</v>
      </c>
      <c r="AB49" s="202">
        <f t="shared" si="23"/>
        <v>-0.58261718750000002</v>
      </c>
      <c r="AC49" s="200">
        <f t="shared" si="28"/>
        <v>-271</v>
      </c>
      <c r="AD49" s="200">
        <f t="shared" si="24"/>
        <v>-2983</v>
      </c>
      <c r="AE49" s="201">
        <f t="shared" si="25"/>
        <v>1.3177529752728618E-2</v>
      </c>
      <c r="AF49" s="203">
        <f t="shared" si="29"/>
        <v>6.5284002211774342E-3</v>
      </c>
      <c r="AG49" s="50"/>
      <c r="AH49" s="50"/>
      <c r="AI49" s="50"/>
    </row>
    <row r="50" spans="2:35" x14ac:dyDescent="0.25">
      <c r="B50" s="199" t="s">
        <v>209</v>
      </c>
      <c r="C50" s="200">
        <v>74372</v>
      </c>
      <c r="D50" s="200">
        <v>19007</v>
      </c>
      <c r="E50" s="200">
        <v>46341</v>
      </c>
      <c r="F50" s="200">
        <v>76146</v>
      </c>
      <c r="G50" s="200">
        <v>64043</v>
      </c>
      <c r="H50" s="201">
        <f t="shared" si="30"/>
        <v>-0.15894465894465892</v>
      </c>
      <c r="I50" s="202">
        <f t="shared" si="31"/>
        <v>-0.13888291292421884</v>
      </c>
      <c r="J50" s="201">
        <f t="shared" si="21"/>
        <v>2.9540606052219479E-2</v>
      </c>
      <c r="K50" s="203">
        <f t="shared" si="26"/>
        <v>0.1751363916045669</v>
      </c>
      <c r="L50" s="200">
        <v>49569</v>
      </c>
      <c r="M50" s="200">
        <v>14941</v>
      </c>
      <c r="N50" s="200">
        <v>23712</v>
      </c>
      <c r="O50" s="200">
        <v>50825</v>
      </c>
      <c r="P50" s="200">
        <v>53626</v>
      </c>
      <c r="Q50" s="201">
        <f t="shared" si="32"/>
        <v>5.5110673880964134E-2</v>
      </c>
      <c r="R50" s="202">
        <f t="shared" si="33"/>
        <v>8.1845508281385593E-2</v>
      </c>
      <c r="S50" s="201">
        <f t="shared" si="22"/>
        <v>1.9767855062762001E-2</v>
      </c>
      <c r="T50" s="203">
        <f t="shared" si="27"/>
        <v>0.14664934709783278</v>
      </c>
      <c r="U50" s="200">
        <v>2218</v>
      </c>
      <c r="V50" s="200">
        <v>2328</v>
      </c>
      <c r="W50" s="200">
        <v>758</v>
      </c>
      <c r="X50" s="200">
        <v>1051</v>
      </c>
      <c r="Y50" s="200">
        <v>2123</v>
      </c>
      <c r="Z50" s="200">
        <v>2181</v>
      </c>
      <c r="AA50" s="201">
        <f t="shared" si="34"/>
        <v>2.7319830428638614E-2</v>
      </c>
      <c r="AB50" s="202">
        <f t="shared" si="23"/>
        <v>-6.3144329896907214E-2</v>
      </c>
      <c r="AC50" s="200">
        <f t="shared" si="28"/>
        <v>58</v>
      </c>
      <c r="AD50" s="200">
        <f t="shared" si="24"/>
        <v>-147</v>
      </c>
      <c r="AE50" s="201">
        <f t="shared" si="25"/>
        <v>1.3448849972251341E-2</v>
      </c>
      <c r="AF50" s="203">
        <f t="shared" si="29"/>
        <v>5.9643125726396391E-3</v>
      </c>
      <c r="AG50" s="50"/>
      <c r="AH50" s="50"/>
      <c r="AI50" s="50"/>
    </row>
    <row r="51" spans="2:35" x14ac:dyDescent="0.25">
      <c r="B51" s="199" t="s">
        <v>213</v>
      </c>
      <c r="C51" s="200">
        <v>24580</v>
      </c>
      <c r="D51" s="200">
        <v>6481</v>
      </c>
      <c r="E51" s="200">
        <v>8407</v>
      </c>
      <c r="F51" s="200">
        <v>26647</v>
      </c>
      <c r="G51" s="200">
        <v>41499</v>
      </c>
      <c r="H51" s="201">
        <f t="shared" si="30"/>
        <v>0.55736105377716072</v>
      </c>
      <c r="I51" s="202">
        <f t="shared" si="31"/>
        <v>0.68832384052074858</v>
      </c>
      <c r="J51" s="201">
        <f t="shared" si="21"/>
        <v>1.914191419141914E-2</v>
      </c>
      <c r="K51" s="203">
        <f t="shared" si="26"/>
        <v>7.0380709454646598E-2</v>
      </c>
      <c r="L51" s="200">
        <v>255165</v>
      </c>
      <c r="M51" s="200">
        <v>51982</v>
      </c>
      <c r="N51" s="200">
        <v>64834</v>
      </c>
      <c r="O51" s="200">
        <v>235798</v>
      </c>
      <c r="P51" s="200">
        <v>286437</v>
      </c>
      <c r="Q51" s="201">
        <f t="shared" si="32"/>
        <v>0.21475585034648303</v>
      </c>
      <c r="R51" s="202">
        <f t="shared" si="33"/>
        <v>0.12255599318088306</v>
      </c>
      <c r="S51" s="201">
        <f t="shared" si="22"/>
        <v>0.10558768322478572</v>
      </c>
      <c r="T51" s="203">
        <f t="shared" si="27"/>
        <v>0.48578614602907555</v>
      </c>
      <c r="U51" s="200">
        <v>375</v>
      </c>
      <c r="V51" s="200">
        <v>304</v>
      </c>
      <c r="W51" s="200">
        <v>140</v>
      </c>
      <c r="X51" s="200">
        <v>94</v>
      </c>
      <c r="Y51" s="200">
        <v>193</v>
      </c>
      <c r="Z51" s="200">
        <v>321</v>
      </c>
      <c r="AA51" s="201">
        <f t="shared" si="34"/>
        <v>0.66321243523316054</v>
      </c>
      <c r="AB51" s="202">
        <f t="shared" si="23"/>
        <v>5.5921052631578982E-2</v>
      </c>
      <c r="AC51" s="200">
        <f t="shared" si="28"/>
        <v>128</v>
      </c>
      <c r="AD51" s="200">
        <f t="shared" si="24"/>
        <v>17</v>
      </c>
      <c r="AE51" s="201">
        <f t="shared" si="25"/>
        <v>1.9794043287907751E-3</v>
      </c>
      <c r="AF51" s="203">
        <f t="shared" si="29"/>
        <v>5.4440366599054337E-4</v>
      </c>
      <c r="AG51" s="50"/>
      <c r="AH51" s="50"/>
      <c r="AI51" s="50"/>
    </row>
    <row r="52" spans="2:35" x14ac:dyDescent="0.25">
      <c r="B52" s="199" t="s">
        <v>235</v>
      </c>
      <c r="C52" s="200">
        <v>46956</v>
      </c>
      <c r="D52" s="200">
        <v>19663</v>
      </c>
      <c r="E52" s="200">
        <v>51166</v>
      </c>
      <c r="F52" s="200">
        <v>73640</v>
      </c>
      <c r="G52" s="200">
        <v>94383</v>
      </c>
      <c r="H52" s="201">
        <f t="shared" si="30"/>
        <v>0.28168115154807172</v>
      </c>
      <c r="I52" s="202">
        <f t="shared" si="31"/>
        <v>1.0100306670074111</v>
      </c>
      <c r="J52" s="201">
        <f t="shared" si="21"/>
        <v>4.3535296925919009E-2</v>
      </c>
      <c r="K52" s="203">
        <f t="shared" si="26"/>
        <v>0.28463336298798231</v>
      </c>
      <c r="L52" s="200">
        <v>40095</v>
      </c>
      <c r="M52" s="200">
        <v>10893</v>
      </c>
      <c r="N52" s="200">
        <v>11013</v>
      </c>
      <c r="O52" s="200">
        <v>31794</v>
      </c>
      <c r="P52" s="200">
        <v>37483</v>
      </c>
      <c r="Q52" s="201">
        <f t="shared" si="32"/>
        <v>0.17893313203749139</v>
      </c>
      <c r="R52" s="202">
        <f t="shared" si="33"/>
        <v>-6.5145279960094782E-2</v>
      </c>
      <c r="S52" s="201">
        <f t="shared" si="22"/>
        <v>1.3817150473977325E-2</v>
      </c>
      <c r="T52" s="203">
        <f t="shared" si="27"/>
        <v>0.11303849575536422</v>
      </c>
      <c r="U52" s="200">
        <v>5941</v>
      </c>
      <c r="V52" s="200">
        <v>4234</v>
      </c>
      <c r="W52" s="200">
        <v>397</v>
      </c>
      <c r="X52" s="200">
        <v>3322</v>
      </c>
      <c r="Y52" s="200">
        <v>837</v>
      </c>
      <c r="Z52" s="200">
        <v>3359</v>
      </c>
      <c r="AA52" s="201">
        <f t="shared" si="34"/>
        <v>3.0131421744324971</v>
      </c>
      <c r="AB52" s="202">
        <f t="shared" si="23"/>
        <v>-0.20666036844591407</v>
      </c>
      <c r="AC52" s="200">
        <f t="shared" si="28"/>
        <v>2522</v>
      </c>
      <c r="AD52" s="200">
        <f t="shared" si="24"/>
        <v>-875</v>
      </c>
      <c r="AE52" s="201">
        <f t="shared" si="25"/>
        <v>2.07128322131097E-2</v>
      </c>
      <c r="AF52" s="203">
        <f t="shared" si="29"/>
        <v>1.0129827048055611E-2</v>
      </c>
      <c r="AG52" s="50"/>
      <c r="AH52" s="50"/>
      <c r="AI52" s="50"/>
    </row>
    <row r="53" spans="2:35" x14ac:dyDescent="0.25">
      <c r="B53" s="199" t="s">
        <v>225</v>
      </c>
      <c r="C53" s="200">
        <v>26423</v>
      </c>
      <c r="D53" s="200">
        <v>10026</v>
      </c>
      <c r="E53" s="200">
        <v>17502</v>
      </c>
      <c r="F53" s="200">
        <v>27379</v>
      </c>
      <c r="G53" s="200">
        <v>26748</v>
      </c>
      <c r="H53" s="201">
        <f t="shared" si="30"/>
        <v>-2.3046860732678365E-2</v>
      </c>
      <c r="I53" s="202">
        <f t="shared" si="31"/>
        <v>1.2299890247133183E-2</v>
      </c>
      <c r="J53" s="201">
        <f t="shared" si="21"/>
        <v>1.233783755734064E-2</v>
      </c>
      <c r="K53" s="203">
        <f t="shared" si="26"/>
        <v>0.102910962856945</v>
      </c>
      <c r="L53" s="200">
        <v>38161</v>
      </c>
      <c r="M53" s="200">
        <v>11125</v>
      </c>
      <c r="N53" s="200">
        <v>18502</v>
      </c>
      <c r="O53" s="200">
        <v>41188</v>
      </c>
      <c r="P53" s="200">
        <v>30376</v>
      </c>
      <c r="Q53" s="201">
        <f t="shared" si="32"/>
        <v>-0.26250364183742836</v>
      </c>
      <c r="R53" s="202">
        <f t="shared" si="33"/>
        <v>-0.20400408794318803</v>
      </c>
      <c r="S53" s="201">
        <f t="shared" si="22"/>
        <v>1.1197336467132706E-2</v>
      </c>
      <c r="T53" s="203">
        <f t="shared" si="27"/>
        <v>0.11686942604092122</v>
      </c>
      <c r="U53" s="200">
        <v>5679</v>
      </c>
      <c r="V53" s="200">
        <v>5752</v>
      </c>
      <c r="W53" s="200">
        <v>4021</v>
      </c>
      <c r="X53" s="200">
        <v>89</v>
      </c>
      <c r="Y53" s="200">
        <v>3088</v>
      </c>
      <c r="Z53" s="200">
        <v>9853</v>
      </c>
      <c r="AA53" s="201">
        <f t="shared" si="34"/>
        <v>2.1907383419689119</v>
      </c>
      <c r="AB53" s="202">
        <f t="shared" si="23"/>
        <v>0.71296940194714886</v>
      </c>
      <c r="AC53" s="200">
        <f t="shared" si="28"/>
        <v>6765</v>
      </c>
      <c r="AD53" s="200">
        <f t="shared" si="24"/>
        <v>4101</v>
      </c>
      <c r="AE53" s="201">
        <f t="shared" si="25"/>
        <v>6.0757230067213418E-2</v>
      </c>
      <c r="AF53" s="203">
        <f t="shared" si="29"/>
        <v>3.7908692875335687E-2</v>
      </c>
      <c r="AG53" s="50"/>
      <c r="AH53" s="50"/>
      <c r="AI53" s="50"/>
    </row>
    <row r="54" spans="2:35" x14ac:dyDescent="0.25">
      <c r="B54" s="199" t="s">
        <v>237</v>
      </c>
      <c r="C54" s="200">
        <v>50</v>
      </c>
      <c r="D54" s="200">
        <v>12</v>
      </c>
      <c r="E54" s="200">
        <v>24</v>
      </c>
      <c r="F54" s="200">
        <v>117</v>
      </c>
      <c r="G54" s="200">
        <v>167</v>
      </c>
      <c r="H54" s="201">
        <f t="shared" si="30"/>
        <v>0.42735042735042739</v>
      </c>
      <c r="I54" s="202">
        <f t="shared" si="31"/>
        <v>2.34</v>
      </c>
      <c r="J54" s="201">
        <f t="shared" si="21"/>
        <v>7.703076387303301E-5</v>
      </c>
      <c r="K54" s="203">
        <f t="shared" si="26"/>
        <v>2.3443861077575316E-3</v>
      </c>
      <c r="L54" s="200">
        <v>132</v>
      </c>
      <c r="M54" s="200">
        <v>40</v>
      </c>
      <c r="N54" s="200">
        <v>43</v>
      </c>
      <c r="O54" s="200">
        <v>161</v>
      </c>
      <c r="P54" s="200">
        <v>243</v>
      </c>
      <c r="Q54" s="201">
        <f t="shared" si="32"/>
        <v>0.50931677018633548</v>
      </c>
      <c r="R54" s="202">
        <f t="shared" si="33"/>
        <v>0.84090909090909083</v>
      </c>
      <c r="S54" s="201">
        <f t="shared" si="22"/>
        <v>8.9575742741415838E-5</v>
      </c>
      <c r="T54" s="203">
        <f t="shared" si="27"/>
        <v>3.4112923603897014E-3</v>
      </c>
      <c r="U54" s="200">
        <v>23</v>
      </c>
      <c r="V54" s="200">
        <v>19</v>
      </c>
      <c r="W54" s="200">
        <v>5</v>
      </c>
      <c r="X54" s="200">
        <v>1</v>
      </c>
      <c r="Y54" s="200">
        <v>20</v>
      </c>
      <c r="Z54" s="200">
        <v>31</v>
      </c>
      <c r="AA54" s="201">
        <f t="shared" si="34"/>
        <v>0.55000000000000004</v>
      </c>
      <c r="AB54" s="202">
        <f t="shared" si="23"/>
        <v>0.63157894736842102</v>
      </c>
      <c r="AC54" s="200">
        <f t="shared" si="28"/>
        <v>11</v>
      </c>
      <c r="AD54" s="200">
        <f t="shared" si="24"/>
        <v>12</v>
      </c>
      <c r="AE54" s="201">
        <f t="shared" si="25"/>
        <v>1.9115742739100942E-4</v>
      </c>
      <c r="AF54" s="203">
        <f t="shared" si="29"/>
        <v>4.3518544515259565E-4</v>
      </c>
      <c r="AG54" s="50"/>
      <c r="AH54" s="50"/>
      <c r="AI54" s="50"/>
    </row>
    <row r="55" spans="2:35" x14ac:dyDescent="0.25">
      <c r="B55" s="199" t="s">
        <v>217</v>
      </c>
      <c r="C55" s="200">
        <v>28564</v>
      </c>
      <c r="D55" s="200">
        <v>6919</v>
      </c>
      <c r="E55" s="200">
        <v>16108</v>
      </c>
      <c r="F55" s="200">
        <v>24026</v>
      </c>
      <c r="G55" s="200">
        <v>29940</v>
      </c>
      <c r="H55" s="201">
        <f t="shared" si="30"/>
        <v>0.2461500041621576</v>
      </c>
      <c r="I55" s="202">
        <f t="shared" si="31"/>
        <v>4.8172524856462617E-2</v>
      </c>
      <c r="J55" s="201">
        <f t="shared" si="21"/>
        <v>1.3810186050051547E-2</v>
      </c>
      <c r="K55" s="203">
        <f t="shared" si="26"/>
        <v>0.17798756346082967</v>
      </c>
      <c r="L55" s="200">
        <v>24329</v>
      </c>
      <c r="M55" s="200">
        <v>5951</v>
      </c>
      <c r="N55" s="200">
        <v>10779</v>
      </c>
      <c r="O55" s="200">
        <v>17952</v>
      </c>
      <c r="P55" s="200">
        <v>21051</v>
      </c>
      <c r="Q55" s="201">
        <f t="shared" si="32"/>
        <v>0.17262700534759357</v>
      </c>
      <c r="R55" s="202">
        <f t="shared" si="33"/>
        <v>-0.13473632290681903</v>
      </c>
      <c r="S55" s="201">
        <f t="shared" si="22"/>
        <v>7.7599134174878388E-3</v>
      </c>
      <c r="T55" s="203">
        <f t="shared" si="27"/>
        <v>0.12514416160367151</v>
      </c>
      <c r="U55" s="200">
        <v>2315</v>
      </c>
      <c r="V55" s="200">
        <v>3380</v>
      </c>
      <c r="W55" s="200">
        <v>976</v>
      </c>
      <c r="X55" s="200">
        <v>804</v>
      </c>
      <c r="Y55" s="200">
        <v>1417</v>
      </c>
      <c r="Z55" s="200">
        <v>1657</v>
      </c>
      <c r="AA55" s="201">
        <f t="shared" si="34"/>
        <v>0.16937191249117856</v>
      </c>
      <c r="AB55" s="202">
        <f t="shared" si="23"/>
        <v>-0.50976331360946747</v>
      </c>
      <c r="AC55" s="200">
        <f t="shared" si="28"/>
        <v>240</v>
      </c>
      <c r="AD55" s="200">
        <f t="shared" si="24"/>
        <v>-1723</v>
      </c>
      <c r="AE55" s="201">
        <f t="shared" si="25"/>
        <v>1.0217672812480731E-2</v>
      </c>
      <c r="AF55" s="203">
        <f t="shared" si="29"/>
        <v>9.8505475168535316E-3</v>
      </c>
      <c r="AG55" s="50"/>
      <c r="AH55" s="50"/>
      <c r="AI55" s="50"/>
    </row>
    <row r="56" spans="2:35" x14ac:dyDescent="0.25">
      <c r="B56" s="199" t="s">
        <v>231</v>
      </c>
      <c r="C56" s="200">
        <v>43688</v>
      </c>
      <c r="D56" s="200">
        <v>16376</v>
      </c>
      <c r="E56" s="200">
        <v>12384</v>
      </c>
      <c r="F56" s="200">
        <v>22401</v>
      </c>
      <c r="G56" s="200">
        <v>23028</v>
      </c>
      <c r="H56" s="201">
        <f t="shared" si="30"/>
        <v>2.7989821882951738E-2</v>
      </c>
      <c r="I56" s="202">
        <f t="shared" si="31"/>
        <v>-0.47289873649514735</v>
      </c>
      <c r="J56" s="201">
        <f t="shared" si="21"/>
        <v>1.0621942697414396E-2</v>
      </c>
      <c r="K56" s="203">
        <f t="shared" si="26"/>
        <v>6.8655657353769828E-2</v>
      </c>
      <c r="L56" s="200">
        <v>26597</v>
      </c>
      <c r="M56" s="200">
        <v>12983</v>
      </c>
      <c r="N56" s="200">
        <v>2501</v>
      </c>
      <c r="O56" s="200">
        <v>15731</v>
      </c>
      <c r="P56" s="200">
        <v>15918</v>
      </c>
      <c r="Q56" s="201">
        <f t="shared" si="32"/>
        <v>1.1887356175704022E-2</v>
      </c>
      <c r="R56" s="202">
        <f t="shared" si="33"/>
        <v>-0.40151144865962329</v>
      </c>
      <c r="S56" s="201">
        <f t="shared" si="22"/>
        <v>5.8677640862463271E-3</v>
      </c>
      <c r="T56" s="203">
        <f t="shared" si="27"/>
        <v>4.7457910098893004E-2</v>
      </c>
      <c r="U56" s="200">
        <v>5826</v>
      </c>
      <c r="V56" s="200">
        <v>4574</v>
      </c>
      <c r="W56" s="200">
        <v>1779</v>
      </c>
      <c r="X56" s="200">
        <v>107</v>
      </c>
      <c r="Y56" s="200">
        <v>320</v>
      </c>
      <c r="Z56" s="200">
        <v>592</v>
      </c>
      <c r="AA56" s="201">
        <f t="shared" si="34"/>
        <v>0.85000000000000009</v>
      </c>
      <c r="AB56" s="202">
        <f t="shared" si="23"/>
        <v>-0.87057280279842586</v>
      </c>
      <c r="AC56" s="200">
        <f t="shared" si="28"/>
        <v>272</v>
      </c>
      <c r="AD56" s="200">
        <f t="shared" si="24"/>
        <v>-3982</v>
      </c>
      <c r="AE56" s="201">
        <f t="shared" si="25"/>
        <v>3.6504902263057287E-3</v>
      </c>
      <c r="AF56" s="203">
        <f t="shared" si="29"/>
        <v>1.7649882383807425E-3</v>
      </c>
      <c r="AG56" s="50"/>
      <c r="AH56" s="50"/>
      <c r="AI56" s="50"/>
    </row>
    <row r="57" spans="2:35" x14ac:dyDescent="0.25">
      <c r="B57" s="199" t="s">
        <v>394</v>
      </c>
      <c r="C57" s="200">
        <v>2442</v>
      </c>
      <c r="D57" s="200">
        <v>704</v>
      </c>
      <c r="E57" s="200">
        <v>1217</v>
      </c>
      <c r="F57" s="200">
        <v>2291</v>
      </c>
      <c r="G57" s="200">
        <v>2284</v>
      </c>
      <c r="H57" s="201">
        <f t="shared" si="30"/>
        <v>-3.0554343081623525E-3</v>
      </c>
      <c r="I57" s="202">
        <f t="shared" si="31"/>
        <v>-6.4701064701064737E-2</v>
      </c>
      <c r="J57" s="201">
        <f t="shared" si="21"/>
        <v>1.0535225430299844E-3</v>
      </c>
      <c r="K57" s="203">
        <f t="shared" si="26"/>
        <v>3.9647959449372473E-2</v>
      </c>
      <c r="L57" s="200">
        <v>3957</v>
      </c>
      <c r="M57" s="200">
        <v>1125</v>
      </c>
      <c r="N57" s="200">
        <v>1927</v>
      </c>
      <c r="O57" s="200">
        <v>4319</v>
      </c>
      <c r="P57" s="200">
        <v>4754</v>
      </c>
      <c r="Q57" s="201">
        <f t="shared" si="32"/>
        <v>0.10071775874044908</v>
      </c>
      <c r="R57" s="202">
        <f t="shared" si="33"/>
        <v>0.20141521354561531</v>
      </c>
      <c r="S57" s="201">
        <f t="shared" si="22"/>
        <v>1.7524406625213618E-3</v>
      </c>
      <c r="T57" s="203">
        <f t="shared" si="27"/>
        <v>8.2524693179648306E-2</v>
      </c>
      <c r="U57" s="200">
        <v>385</v>
      </c>
      <c r="V57" s="200">
        <v>577</v>
      </c>
      <c r="W57" s="200">
        <v>158</v>
      </c>
      <c r="X57" s="200">
        <v>142</v>
      </c>
      <c r="Y57" s="200">
        <v>504</v>
      </c>
      <c r="Z57" s="200">
        <v>568</v>
      </c>
      <c r="AA57" s="201">
        <f t="shared" si="34"/>
        <v>0.12698412698412698</v>
      </c>
      <c r="AB57" s="202">
        <f t="shared" si="23"/>
        <v>-1.559792027729634E-2</v>
      </c>
      <c r="AC57" s="200">
        <f t="shared" si="28"/>
        <v>64</v>
      </c>
      <c r="AD57" s="200">
        <f t="shared" si="24"/>
        <v>-9</v>
      </c>
      <c r="AE57" s="201">
        <f t="shared" si="25"/>
        <v>3.502497379293334E-3</v>
      </c>
      <c r="AF57" s="203">
        <f t="shared" si="29"/>
        <v>9.8599128578124185E-3</v>
      </c>
      <c r="AG57" s="50"/>
      <c r="AH57" s="50"/>
      <c r="AI57" s="50"/>
    </row>
    <row r="58" spans="2:35" x14ac:dyDescent="0.25">
      <c r="B58" s="199" t="s">
        <v>227</v>
      </c>
      <c r="C58" s="200">
        <v>9622</v>
      </c>
      <c r="D58" s="200">
        <v>5168</v>
      </c>
      <c r="E58" s="200">
        <v>1180</v>
      </c>
      <c r="F58" s="200">
        <v>4534</v>
      </c>
      <c r="G58" s="200">
        <v>4858</v>
      </c>
      <c r="H58" s="201">
        <f t="shared" si="30"/>
        <v>7.1460079400088139E-2</v>
      </c>
      <c r="I58" s="202">
        <f t="shared" si="31"/>
        <v>-0.49511536063188522</v>
      </c>
      <c r="J58" s="201">
        <f t="shared" si="21"/>
        <v>2.2408110832047566E-3</v>
      </c>
      <c r="K58" s="203">
        <f t="shared" si="26"/>
        <v>2.9748017513242093E-2</v>
      </c>
      <c r="L58" s="200">
        <v>7592</v>
      </c>
      <c r="M58" s="200">
        <v>3764</v>
      </c>
      <c r="N58" s="200">
        <v>2352</v>
      </c>
      <c r="O58" s="200">
        <v>6397</v>
      </c>
      <c r="P58" s="200">
        <v>7690</v>
      </c>
      <c r="Q58" s="201">
        <f t="shared" si="32"/>
        <v>0.20212599656088792</v>
      </c>
      <c r="R58" s="202">
        <f t="shared" si="33"/>
        <v>1.2908324552160177E-2</v>
      </c>
      <c r="S58" s="201">
        <f t="shared" si="22"/>
        <v>2.8347220645328717E-3</v>
      </c>
      <c r="T58" s="203">
        <f t="shared" si="27"/>
        <v>4.7089801292060869E-2</v>
      </c>
      <c r="U58" s="200">
        <v>2394</v>
      </c>
      <c r="V58" s="200">
        <v>773</v>
      </c>
      <c r="W58" s="200">
        <v>549</v>
      </c>
      <c r="X58" s="200">
        <v>37</v>
      </c>
      <c r="Y58" s="200">
        <v>161</v>
      </c>
      <c r="Z58" s="200">
        <v>342</v>
      </c>
      <c r="AA58" s="201">
        <f t="shared" si="34"/>
        <v>1.1242236024844718</v>
      </c>
      <c r="AB58" s="202">
        <f t="shared" si="23"/>
        <v>-0.5575679172056921</v>
      </c>
      <c r="AC58" s="200">
        <f t="shared" si="28"/>
        <v>181</v>
      </c>
      <c r="AD58" s="200">
        <f t="shared" si="24"/>
        <v>-431</v>
      </c>
      <c r="AE58" s="201">
        <f t="shared" si="25"/>
        <v>2.1088980699266202E-3</v>
      </c>
      <c r="AF58" s="203">
        <f t="shared" si="29"/>
        <v>2.0942408376963353E-3</v>
      </c>
      <c r="AG58" s="50"/>
      <c r="AH58" s="50"/>
      <c r="AI58" s="50"/>
    </row>
    <row r="59" spans="2:35" x14ac:dyDescent="0.25">
      <c r="B59" s="199" t="s">
        <v>250</v>
      </c>
      <c r="C59" s="200">
        <v>1461</v>
      </c>
      <c r="D59" s="200">
        <v>874</v>
      </c>
      <c r="E59" s="200">
        <v>1434</v>
      </c>
      <c r="F59" s="200">
        <v>4952</v>
      </c>
      <c r="G59" s="200">
        <v>5387</v>
      </c>
      <c r="H59" s="201">
        <f t="shared" si="30"/>
        <v>8.7843295638126095E-2</v>
      </c>
      <c r="I59" s="202">
        <f t="shared" si="31"/>
        <v>2.6872005475701575</v>
      </c>
      <c r="J59" s="201">
        <f t="shared" si="21"/>
        <v>2.4848187124792143E-3</v>
      </c>
      <c r="K59" s="203">
        <f t="shared" si="26"/>
        <v>8.465866230827257E-2</v>
      </c>
      <c r="L59" s="200">
        <v>3666</v>
      </c>
      <c r="M59" s="200">
        <v>1262</v>
      </c>
      <c r="N59" s="200">
        <v>1318</v>
      </c>
      <c r="O59" s="200">
        <v>4234</v>
      </c>
      <c r="P59" s="200">
        <v>5619</v>
      </c>
      <c r="Q59" s="201">
        <f t="shared" si="32"/>
        <v>0.32711384034010393</v>
      </c>
      <c r="R59" s="202">
        <f t="shared" si="33"/>
        <v>0.53273322422258595</v>
      </c>
      <c r="S59" s="201">
        <f t="shared" si="22"/>
        <v>2.0713008167243443E-3</v>
      </c>
      <c r="T59" s="203">
        <f t="shared" si="27"/>
        <v>8.8304626602967062E-2</v>
      </c>
      <c r="U59" s="200">
        <v>150</v>
      </c>
      <c r="V59" s="200">
        <v>243</v>
      </c>
      <c r="W59" s="200">
        <v>89</v>
      </c>
      <c r="X59" s="200">
        <v>106</v>
      </c>
      <c r="Y59" s="200">
        <v>356</v>
      </c>
      <c r="Z59" s="200">
        <v>317</v>
      </c>
      <c r="AA59" s="201">
        <f t="shared" si="34"/>
        <v>-0.1095505617977528</v>
      </c>
      <c r="AB59" s="202">
        <f t="shared" si="23"/>
        <v>0.30452674897119336</v>
      </c>
      <c r="AC59" s="200">
        <f t="shared" si="28"/>
        <v>-39</v>
      </c>
      <c r="AD59" s="200">
        <f t="shared" si="24"/>
        <v>74</v>
      </c>
      <c r="AE59" s="201">
        <f t="shared" si="25"/>
        <v>1.9547388542887094E-3</v>
      </c>
      <c r="AF59" s="203">
        <f t="shared" si="29"/>
        <v>4.9817701785265277E-3</v>
      </c>
      <c r="AG59" s="50"/>
      <c r="AH59" s="50"/>
      <c r="AI59" s="50"/>
    </row>
    <row r="60" spans="2:35" x14ac:dyDescent="0.25">
      <c r="B60" s="199" t="s">
        <v>241</v>
      </c>
      <c r="C60" s="200">
        <v>2560</v>
      </c>
      <c r="D60" s="200">
        <v>390</v>
      </c>
      <c r="E60" s="200">
        <v>874</v>
      </c>
      <c r="F60" s="200">
        <v>2905</v>
      </c>
      <c r="G60" s="200">
        <v>3040</v>
      </c>
      <c r="H60" s="201">
        <f t="shared" si="30"/>
        <v>4.6471600688468229E-2</v>
      </c>
      <c r="I60" s="202">
        <f t="shared" si="31"/>
        <v>0.1875</v>
      </c>
      <c r="J60" s="201">
        <f t="shared" si="21"/>
        <v>1.4022366597246727E-3</v>
      </c>
      <c r="K60" s="203">
        <f t="shared" si="26"/>
        <v>8.4080097355902203E-2</v>
      </c>
      <c r="L60" s="200">
        <v>2676</v>
      </c>
      <c r="M60" s="200">
        <v>715</v>
      </c>
      <c r="N60" s="200">
        <v>741</v>
      </c>
      <c r="O60" s="200">
        <v>2565</v>
      </c>
      <c r="P60" s="200">
        <v>3491</v>
      </c>
      <c r="Q60" s="201">
        <f t="shared" si="32"/>
        <v>0.36101364522417145</v>
      </c>
      <c r="R60" s="202">
        <f t="shared" si="33"/>
        <v>0.30455904334828099</v>
      </c>
      <c r="S60" s="201">
        <f t="shared" si="22"/>
        <v>1.2868679749394351E-3</v>
      </c>
      <c r="T60" s="203">
        <f t="shared" si="27"/>
        <v>9.6553822325478489E-2</v>
      </c>
      <c r="U60" s="200">
        <v>111</v>
      </c>
      <c r="V60" s="200">
        <v>215</v>
      </c>
      <c r="W60" s="200">
        <v>37</v>
      </c>
      <c r="X60" s="200">
        <v>70</v>
      </c>
      <c r="Y60" s="200">
        <v>145</v>
      </c>
      <c r="Z60" s="200">
        <v>126</v>
      </c>
      <c r="AA60" s="201">
        <f t="shared" si="34"/>
        <v>-0.13103448275862073</v>
      </c>
      <c r="AB60" s="202">
        <f t="shared" si="23"/>
        <v>-0.413953488372093</v>
      </c>
      <c r="AC60" s="200">
        <f t="shared" si="28"/>
        <v>-19</v>
      </c>
      <c r="AD60" s="200">
        <f t="shared" si="24"/>
        <v>-89</v>
      </c>
      <c r="AE60" s="201">
        <f t="shared" si="25"/>
        <v>7.7696244681507058E-4</v>
      </c>
      <c r="AF60" s="203">
        <f t="shared" si="29"/>
        <v>3.4848987719880518E-3</v>
      </c>
      <c r="AG60" s="50"/>
      <c r="AH60" s="50"/>
      <c r="AI60" s="50"/>
    </row>
    <row r="61" spans="2:35" x14ac:dyDescent="0.25">
      <c r="B61" s="199" t="s">
        <v>229</v>
      </c>
      <c r="C61" s="200">
        <v>2930</v>
      </c>
      <c r="D61" s="200">
        <v>2114</v>
      </c>
      <c r="E61" s="200">
        <v>440</v>
      </c>
      <c r="F61" s="200">
        <v>1952</v>
      </c>
      <c r="G61" s="200">
        <v>2739</v>
      </c>
      <c r="H61" s="201">
        <f t="shared" si="30"/>
        <v>0.40317622950819665</v>
      </c>
      <c r="I61" s="202">
        <f t="shared" si="31"/>
        <v>-6.5187713310580153E-2</v>
      </c>
      <c r="J61" s="201">
        <f t="shared" si="21"/>
        <v>1.2633967799295653E-3</v>
      </c>
      <c r="K61" s="203">
        <f t="shared" si="26"/>
        <v>9.9070423554092676E-3</v>
      </c>
      <c r="L61" s="200">
        <v>13533</v>
      </c>
      <c r="M61" s="200">
        <v>6447</v>
      </c>
      <c r="N61" s="200">
        <v>1585</v>
      </c>
      <c r="O61" s="200">
        <v>9133</v>
      </c>
      <c r="P61" s="200">
        <v>8795</v>
      </c>
      <c r="Q61" s="201">
        <f t="shared" si="32"/>
        <v>-3.7008649950728167E-2</v>
      </c>
      <c r="R61" s="202">
        <f t="shared" si="33"/>
        <v>-0.35010714549619448</v>
      </c>
      <c r="S61" s="201">
        <f t="shared" si="22"/>
        <v>3.2420520881100917E-3</v>
      </c>
      <c r="T61" s="203">
        <f t="shared" si="27"/>
        <v>3.1811769812276194E-2</v>
      </c>
      <c r="U61" s="200">
        <v>1803</v>
      </c>
      <c r="V61" s="200">
        <v>858</v>
      </c>
      <c r="W61" s="200">
        <v>440</v>
      </c>
      <c r="X61" s="200">
        <v>40</v>
      </c>
      <c r="Y61" s="200">
        <v>104</v>
      </c>
      <c r="Z61" s="200">
        <v>345</v>
      </c>
      <c r="AA61" s="201">
        <f t="shared" si="34"/>
        <v>2.3173076923076925</v>
      </c>
      <c r="AB61" s="202">
        <f t="shared" si="23"/>
        <v>-0.59790209790209792</v>
      </c>
      <c r="AC61" s="200">
        <f t="shared" si="28"/>
        <v>241</v>
      </c>
      <c r="AD61" s="200">
        <f t="shared" si="24"/>
        <v>-513</v>
      </c>
      <c r="AE61" s="201">
        <f t="shared" si="25"/>
        <v>2.1273971758031694E-3</v>
      </c>
      <c r="AF61" s="203">
        <f t="shared" si="29"/>
        <v>1.2478749954787137E-3</v>
      </c>
      <c r="AG61" s="50"/>
      <c r="AH61" s="50"/>
      <c r="AI61" s="50"/>
    </row>
    <row r="62" spans="2:35" x14ac:dyDescent="0.25">
      <c r="B62" s="199" t="s">
        <v>221</v>
      </c>
      <c r="C62" s="200">
        <v>12732</v>
      </c>
      <c r="D62" s="200">
        <v>3597</v>
      </c>
      <c r="E62" s="200">
        <v>5074</v>
      </c>
      <c r="F62" s="200">
        <v>11060</v>
      </c>
      <c r="G62" s="200">
        <v>12245</v>
      </c>
      <c r="H62" s="201">
        <f t="shared" si="30"/>
        <v>0.10714285714285721</v>
      </c>
      <c r="I62" s="202">
        <f t="shared" si="31"/>
        <v>-3.8250078542255705E-2</v>
      </c>
      <c r="J62" s="201">
        <f t="shared" si="21"/>
        <v>5.6481539139238875E-3</v>
      </c>
      <c r="K62" s="203">
        <f t="shared" si="26"/>
        <v>0.14152306323174185</v>
      </c>
      <c r="L62" s="200">
        <v>6398</v>
      </c>
      <c r="M62" s="200">
        <v>1813</v>
      </c>
      <c r="N62" s="200">
        <v>2034</v>
      </c>
      <c r="O62" s="200">
        <v>6194</v>
      </c>
      <c r="P62" s="200">
        <v>6547</v>
      </c>
      <c r="Q62" s="201">
        <f t="shared" si="32"/>
        <v>5.6990636099450986E-2</v>
      </c>
      <c r="R62" s="202">
        <f t="shared" si="33"/>
        <v>2.3288527664895309E-2</v>
      </c>
      <c r="S62" s="201">
        <f t="shared" si="22"/>
        <v>2.4133843116380641E-3</v>
      </c>
      <c r="T62" s="203">
        <f t="shared" si="27"/>
        <v>7.5667741525374754E-2</v>
      </c>
      <c r="U62" s="200">
        <v>1050</v>
      </c>
      <c r="V62" s="200">
        <v>1335</v>
      </c>
      <c r="W62" s="200">
        <v>484</v>
      </c>
      <c r="X62" s="200">
        <v>314</v>
      </c>
      <c r="Y62" s="200">
        <v>580</v>
      </c>
      <c r="Z62" s="200">
        <v>942</v>
      </c>
      <c r="AA62" s="201">
        <f t="shared" si="34"/>
        <v>0.62413793103448278</v>
      </c>
      <c r="AB62" s="202">
        <f t="shared" si="23"/>
        <v>-0.29438202247191014</v>
      </c>
      <c r="AC62" s="200">
        <f t="shared" si="28"/>
        <v>362</v>
      </c>
      <c r="AD62" s="200">
        <f t="shared" si="24"/>
        <v>-393</v>
      </c>
      <c r="AE62" s="201">
        <f t="shared" si="25"/>
        <v>5.8087192452364799E-3</v>
      </c>
      <c r="AF62" s="203">
        <f t="shared" si="29"/>
        <v>1.0887278527096842E-2</v>
      </c>
      <c r="AG62" s="50"/>
      <c r="AH62" s="50"/>
      <c r="AI62" s="50"/>
    </row>
    <row r="63" spans="2:35" x14ac:dyDescent="0.25">
      <c r="B63" s="199" t="s">
        <v>247</v>
      </c>
      <c r="C63" s="200">
        <v>7645</v>
      </c>
      <c r="D63" s="200">
        <v>2266</v>
      </c>
      <c r="E63" s="200">
        <v>9432</v>
      </c>
      <c r="F63" s="200">
        <v>15829</v>
      </c>
      <c r="G63" s="200">
        <v>18831</v>
      </c>
      <c r="H63" s="201">
        <f t="shared" si="30"/>
        <v>0.18965190473182125</v>
      </c>
      <c r="I63" s="202">
        <f t="shared" si="31"/>
        <v>1.4631785480706343</v>
      </c>
      <c r="J63" s="201">
        <f t="shared" si="21"/>
        <v>8.6860258352879308E-3</v>
      </c>
      <c r="K63" s="203">
        <f t="shared" si="26"/>
        <v>0.25215248858478062</v>
      </c>
      <c r="L63" s="200">
        <v>4632</v>
      </c>
      <c r="M63" s="200">
        <v>935</v>
      </c>
      <c r="N63" s="200">
        <v>3228</v>
      </c>
      <c r="O63" s="200">
        <v>6690</v>
      </c>
      <c r="P63" s="200">
        <v>7092</v>
      </c>
      <c r="Q63" s="201">
        <f t="shared" si="32"/>
        <v>6.0089686098654616E-2</v>
      </c>
      <c r="R63" s="202">
        <f t="shared" si="33"/>
        <v>0.53108808290155451</v>
      </c>
      <c r="S63" s="201">
        <f t="shared" si="22"/>
        <v>2.6142846400087289E-3</v>
      </c>
      <c r="T63" s="203">
        <f t="shared" si="27"/>
        <v>9.4963913177381135E-2</v>
      </c>
      <c r="U63" s="200">
        <v>214</v>
      </c>
      <c r="V63" s="200">
        <v>336</v>
      </c>
      <c r="W63" s="200">
        <v>86</v>
      </c>
      <c r="X63" s="200">
        <v>181</v>
      </c>
      <c r="Y63" s="200">
        <v>302</v>
      </c>
      <c r="Z63" s="200">
        <v>724</v>
      </c>
      <c r="AA63" s="201">
        <f t="shared" si="34"/>
        <v>1.3973509933774833</v>
      </c>
      <c r="AB63" s="202">
        <f t="shared" si="23"/>
        <v>1.1547619047619047</v>
      </c>
      <c r="AC63" s="200">
        <f t="shared" si="28"/>
        <v>422</v>
      </c>
      <c r="AD63" s="200">
        <f t="shared" si="24"/>
        <v>388</v>
      </c>
      <c r="AE63" s="201">
        <f t="shared" si="25"/>
        <v>4.4644508848738981E-3</v>
      </c>
      <c r="AF63" s="203">
        <f t="shared" si="29"/>
        <v>9.6945675606914736E-3</v>
      </c>
      <c r="AG63" s="50"/>
      <c r="AH63" s="50"/>
      <c r="AI63" s="50"/>
    </row>
    <row r="64" spans="2:35" x14ac:dyDescent="0.25">
      <c r="B64" s="199" t="s">
        <v>233</v>
      </c>
      <c r="C64" s="200">
        <v>8372</v>
      </c>
      <c r="D64" s="200">
        <v>618</v>
      </c>
      <c r="E64" s="200">
        <v>2846</v>
      </c>
      <c r="F64" s="200">
        <v>8324</v>
      </c>
      <c r="G64" s="200">
        <v>8468</v>
      </c>
      <c r="H64" s="201">
        <f t="shared" si="30"/>
        <v>1.7299375300336317E-2</v>
      </c>
      <c r="I64" s="202">
        <f t="shared" si="31"/>
        <v>1.1466794075489783E-2</v>
      </c>
      <c r="J64" s="201">
        <f t="shared" si="21"/>
        <v>3.9059671166278053E-3</v>
      </c>
      <c r="K64" s="203">
        <f t="shared" si="26"/>
        <v>0.11816418514435623</v>
      </c>
      <c r="L64" s="200">
        <v>5658</v>
      </c>
      <c r="M64" s="200">
        <v>1088</v>
      </c>
      <c r="N64" s="200">
        <v>1976</v>
      </c>
      <c r="O64" s="200">
        <v>5535</v>
      </c>
      <c r="P64" s="200">
        <v>6442</v>
      </c>
      <c r="Q64" s="201">
        <f t="shared" si="32"/>
        <v>0.16386630532972002</v>
      </c>
      <c r="R64" s="202">
        <f t="shared" si="33"/>
        <v>0.13856486390950873</v>
      </c>
      <c r="S64" s="201">
        <f t="shared" si="22"/>
        <v>2.3746787437868349E-3</v>
      </c>
      <c r="T64" s="203">
        <f t="shared" si="27"/>
        <v>8.9892971268297442E-2</v>
      </c>
      <c r="U64" s="200">
        <v>133</v>
      </c>
      <c r="V64" s="200">
        <v>339</v>
      </c>
      <c r="W64" s="200">
        <v>164</v>
      </c>
      <c r="X64" s="200">
        <v>263</v>
      </c>
      <c r="Y64" s="200">
        <v>427</v>
      </c>
      <c r="Z64" s="200">
        <v>459</v>
      </c>
      <c r="AA64" s="201">
        <f t="shared" si="34"/>
        <v>7.4941451990632402E-2</v>
      </c>
      <c r="AB64" s="202">
        <f t="shared" si="23"/>
        <v>0.35398230088495586</v>
      </c>
      <c r="AC64" s="200">
        <f t="shared" si="28"/>
        <v>32</v>
      </c>
      <c r="AD64" s="200">
        <f t="shared" si="24"/>
        <v>120</v>
      </c>
      <c r="AE64" s="201">
        <f t="shared" si="25"/>
        <v>2.8303631991120431E-3</v>
      </c>
      <c r="AF64" s="203">
        <f t="shared" si="29"/>
        <v>6.4049788593835031E-3</v>
      </c>
      <c r="AG64" s="50"/>
      <c r="AH64" s="50"/>
      <c r="AI64" s="50"/>
    </row>
    <row r="65" spans="2:35" x14ac:dyDescent="0.25">
      <c r="B65" s="199" t="s">
        <v>243</v>
      </c>
      <c r="C65" s="200">
        <v>1701</v>
      </c>
      <c r="D65" s="200">
        <v>501</v>
      </c>
      <c r="E65" s="200">
        <v>786</v>
      </c>
      <c r="F65" s="200">
        <v>5524</v>
      </c>
      <c r="G65" s="200">
        <v>9877</v>
      </c>
      <c r="H65" s="201">
        <f t="shared" si="30"/>
        <v>0.78801593048515572</v>
      </c>
      <c r="I65" s="202">
        <f t="shared" si="31"/>
        <v>4.806584362139918</v>
      </c>
      <c r="J65" s="201">
        <f t="shared" si="21"/>
        <v>4.5558853579278262E-3</v>
      </c>
      <c r="K65" s="203">
        <f t="shared" si="26"/>
        <v>0.23326169614812367</v>
      </c>
      <c r="L65" s="200">
        <v>1591</v>
      </c>
      <c r="M65" s="200">
        <v>506</v>
      </c>
      <c r="N65" s="200">
        <v>424</v>
      </c>
      <c r="O65" s="200">
        <v>1930</v>
      </c>
      <c r="P65" s="200">
        <v>2558</v>
      </c>
      <c r="Q65" s="201">
        <f t="shared" si="32"/>
        <v>0.32538860103626943</v>
      </c>
      <c r="R65" s="202">
        <f t="shared" si="33"/>
        <v>0.60779384035197981</v>
      </c>
      <c r="S65" s="201">
        <f t="shared" si="22"/>
        <v>9.429413577470853E-4</v>
      </c>
      <c r="T65" s="203">
        <f t="shared" si="27"/>
        <v>6.0411402120775573E-2</v>
      </c>
      <c r="U65" s="200">
        <v>146</v>
      </c>
      <c r="V65" s="200">
        <v>163</v>
      </c>
      <c r="W65" s="200">
        <v>37</v>
      </c>
      <c r="X65" s="200">
        <v>71</v>
      </c>
      <c r="Y65" s="200">
        <v>153</v>
      </c>
      <c r="Z65" s="200">
        <v>182</v>
      </c>
      <c r="AA65" s="201">
        <f t="shared" si="34"/>
        <v>0.18954248366013071</v>
      </c>
      <c r="AB65" s="202">
        <f t="shared" si="23"/>
        <v>0.1165644171779141</v>
      </c>
      <c r="AC65" s="200">
        <f t="shared" si="28"/>
        <v>29</v>
      </c>
      <c r="AD65" s="200">
        <f t="shared" si="24"/>
        <v>19</v>
      </c>
      <c r="AE65" s="201">
        <f t="shared" si="25"/>
        <v>1.1222790898439909E-3</v>
      </c>
      <c r="AF65" s="203">
        <f t="shared" si="29"/>
        <v>4.298231112580592E-3</v>
      </c>
      <c r="AG65" s="50"/>
      <c r="AH65" s="50"/>
      <c r="AI65" s="50"/>
    </row>
    <row r="66" spans="2:35" x14ac:dyDescent="0.25">
      <c r="B66" s="199" t="s">
        <v>239</v>
      </c>
      <c r="C66" s="200">
        <v>1949</v>
      </c>
      <c r="D66" s="200">
        <v>1033</v>
      </c>
      <c r="E66" s="200">
        <v>3908</v>
      </c>
      <c r="F66" s="200">
        <v>2874</v>
      </c>
      <c r="G66" s="200">
        <v>2975</v>
      </c>
      <c r="H66" s="201">
        <f t="shared" si="30"/>
        <v>3.5142658315935993E-2</v>
      </c>
      <c r="I66" s="202">
        <f t="shared" si="31"/>
        <v>0.52642380708055403</v>
      </c>
      <c r="J66" s="201">
        <f t="shared" si="21"/>
        <v>1.3722546258818755E-3</v>
      </c>
      <c r="K66" s="203">
        <f t="shared" si="26"/>
        <v>0.14346337464435549</v>
      </c>
      <c r="L66" s="200">
        <v>2540</v>
      </c>
      <c r="M66" s="200">
        <v>1418</v>
      </c>
      <c r="N66" s="200">
        <v>3395</v>
      </c>
      <c r="O66" s="200">
        <v>3863</v>
      </c>
      <c r="P66" s="200">
        <v>4191</v>
      </c>
      <c r="Q66" s="201">
        <f t="shared" si="32"/>
        <v>8.4908102511001893E-2</v>
      </c>
      <c r="R66" s="202">
        <f t="shared" si="33"/>
        <v>0.64999999999999991</v>
      </c>
      <c r="S66" s="201">
        <f t="shared" si="22"/>
        <v>1.5449050939476288E-3</v>
      </c>
      <c r="T66" s="203">
        <f t="shared" si="27"/>
        <v>0.20210252206201476</v>
      </c>
      <c r="U66" s="200">
        <v>25</v>
      </c>
      <c r="V66" s="200">
        <v>39</v>
      </c>
      <c r="W66" s="200">
        <v>29</v>
      </c>
      <c r="X66" s="200">
        <v>10</v>
      </c>
      <c r="Y66" s="200">
        <v>31</v>
      </c>
      <c r="Z66" s="200">
        <v>103</v>
      </c>
      <c r="AA66" s="201">
        <f t="shared" si="34"/>
        <v>2.3225806451612905</v>
      </c>
      <c r="AB66" s="202">
        <f t="shared" si="23"/>
        <v>1.641025641025641</v>
      </c>
      <c r="AC66" s="200">
        <f t="shared" si="28"/>
        <v>72</v>
      </c>
      <c r="AD66" s="200">
        <f t="shared" si="24"/>
        <v>64</v>
      </c>
      <c r="AE66" s="201">
        <f t="shared" si="25"/>
        <v>6.3513596842819267E-4</v>
      </c>
      <c r="AF66" s="203">
        <f t="shared" si="29"/>
        <v>4.9669672565944931E-3</v>
      </c>
      <c r="AG66" s="50"/>
      <c r="AH66" s="50"/>
      <c r="AI66" s="50"/>
    </row>
    <row r="67" spans="2:35" x14ac:dyDescent="0.25">
      <c r="B67" s="199" t="s">
        <v>245</v>
      </c>
      <c r="C67" s="200">
        <v>1477</v>
      </c>
      <c r="D67" s="200">
        <v>570</v>
      </c>
      <c r="E67" s="200">
        <v>657</v>
      </c>
      <c r="F67" s="200">
        <v>949</v>
      </c>
      <c r="G67" s="200">
        <v>1153</v>
      </c>
      <c r="H67" s="201">
        <f t="shared" si="30"/>
        <v>0.21496311907270815</v>
      </c>
      <c r="I67" s="202">
        <f t="shared" si="31"/>
        <v>-0.21936357481381175</v>
      </c>
      <c r="J67" s="201">
        <f t="shared" si="21"/>
        <v>5.3183515416531173E-4</v>
      </c>
      <c r="K67" s="203">
        <f t="shared" si="26"/>
        <v>7.5522368507237828E-2</v>
      </c>
      <c r="L67" s="200">
        <v>1445</v>
      </c>
      <c r="M67" s="200">
        <v>629</v>
      </c>
      <c r="N67" s="200">
        <v>444</v>
      </c>
      <c r="O67" s="200">
        <v>1194</v>
      </c>
      <c r="P67" s="200">
        <v>929</v>
      </c>
      <c r="Q67" s="201">
        <f t="shared" si="32"/>
        <v>-0.22194304857621439</v>
      </c>
      <c r="R67" s="202">
        <f t="shared" si="33"/>
        <v>-0.35709342560553636</v>
      </c>
      <c r="S67" s="201">
        <f t="shared" si="22"/>
        <v>3.4245211936944573E-4</v>
      </c>
      <c r="T67" s="203">
        <f t="shared" si="27"/>
        <v>6.0850199777297442E-2</v>
      </c>
      <c r="U67" s="200">
        <v>174</v>
      </c>
      <c r="V67" s="200">
        <v>353</v>
      </c>
      <c r="W67" s="200">
        <v>93</v>
      </c>
      <c r="X67" s="200">
        <v>153</v>
      </c>
      <c r="Y67" s="200">
        <v>179</v>
      </c>
      <c r="Z67" s="200">
        <v>178</v>
      </c>
      <c r="AA67" s="201">
        <f t="shared" si="34"/>
        <v>-5.5865921787709993E-3</v>
      </c>
      <c r="AB67" s="202">
        <f t="shared" si="23"/>
        <v>-0.49575070821529743</v>
      </c>
      <c r="AC67" s="200">
        <f t="shared" si="28"/>
        <v>-1</v>
      </c>
      <c r="AD67" s="200">
        <f t="shared" si="24"/>
        <v>-175</v>
      </c>
      <c r="AE67" s="201">
        <f t="shared" si="25"/>
        <v>1.0976136153419251E-3</v>
      </c>
      <c r="AF67" s="203">
        <f t="shared" si="29"/>
        <v>1.1659134080041921E-2</v>
      </c>
      <c r="AG67" s="50"/>
      <c r="AH67" s="50"/>
      <c r="AI67" s="50"/>
    </row>
    <row r="68" spans="2:35" x14ac:dyDescent="0.25">
      <c r="B68" s="199" t="s">
        <v>223</v>
      </c>
      <c r="C68" s="200">
        <v>387</v>
      </c>
      <c r="D68" s="200">
        <v>185</v>
      </c>
      <c r="E68" s="200">
        <v>336</v>
      </c>
      <c r="F68" s="200">
        <v>685</v>
      </c>
      <c r="G68" s="200">
        <v>712</v>
      </c>
      <c r="H68" s="201">
        <f t="shared" si="30"/>
        <v>3.9416058394160514E-2</v>
      </c>
      <c r="I68" s="202">
        <f t="shared" si="31"/>
        <v>0.83979328165374678</v>
      </c>
      <c r="J68" s="201">
        <f t="shared" si="21"/>
        <v>3.2841858609341016E-4</v>
      </c>
      <c r="K68" s="203">
        <f t="shared" si="26"/>
        <v>6.1543780793499869E-2</v>
      </c>
      <c r="L68" s="200">
        <v>1547</v>
      </c>
      <c r="M68" s="200">
        <v>656</v>
      </c>
      <c r="N68" s="200">
        <v>213</v>
      </c>
      <c r="O68" s="200">
        <v>1146</v>
      </c>
      <c r="P68" s="200">
        <v>1496</v>
      </c>
      <c r="Q68" s="201">
        <f t="shared" si="32"/>
        <v>0.30541012216404884</v>
      </c>
      <c r="R68" s="202">
        <f t="shared" si="33"/>
        <v>-3.2967032967032961E-2</v>
      </c>
      <c r="S68" s="201">
        <f t="shared" si="22"/>
        <v>5.5146218576608271E-4</v>
      </c>
      <c r="T68" s="203">
        <f t="shared" si="27"/>
        <v>0.12931108998184804</v>
      </c>
      <c r="U68" s="200">
        <v>160</v>
      </c>
      <c r="V68" s="200">
        <v>117</v>
      </c>
      <c r="W68" s="200">
        <v>70</v>
      </c>
      <c r="X68" s="200">
        <v>30</v>
      </c>
      <c r="Y68" s="200">
        <v>70</v>
      </c>
      <c r="Z68" s="200">
        <v>123</v>
      </c>
      <c r="AA68" s="201">
        <f t="shared" si="34"/>
        <v>0.75714285714285712</v>
      </c>
      <c r="AB68" s="202">
        <f t="shared" si="23"/>
        <v>5.1282051282051322E-2</v>
      </c>
      <c r="AC68" s="200">
        <f t="shared" si="28"/>
        <v>53</v>
      </c>
      <c r="AD68" s="200">
        <f t="shared" si="24"/>
        <v>6</v>
      </c>
      <c r="AE68" s="201">
        <f t="shared" si="25"/>
        <v>7.5846334093852136E-4</v>
      </c>
      <c r="AF68" s="203">
        <f t="shared" si="29"/>
        <v>1.0631861007865848E-2</v>
      </c>
      <c r="AG68" s="50"/>
      <c r="AH68" s="50"/>
      <c r="AI68" s="50"/>
    </row>
    <row r="69" spans="2:35" x14ac:dyDescent="0.25">
      <c r="B69" s="205" t="s">
        <v>396</v>
      </c>
      <c r="C69" s="206">
        <f>C44-SUM(C45:C68)</f>
        <v>93316</v>
      </c>
      <c r="D69" s="206">
        <f>D44-SUM(D45:D68)</f>
        <v>29877</v>
      </c>
      <c r="E69" s="206">
        <f>E44-SUM(E45:E68)</f>
        <v>33999</v>
      </c>
      <c r="F69" s="206">
        <f>F44-SUM(F45:F68)</f>
        <v>69050</v>
      </c>
      <c r="G69" s="206">
        <f>G44-SUM(G45:G68)</f>
        <v>79336</v>
      </c>
      <c r="H69" s="207">
        <f t="shared" si="30"/>
        <v>0.14896451846488046</v>
      </c>
      <c r="I69" s="208">
        <f t="shared" si="31"/>
        <v>-0.14981353679969134</v>
      </c>
      <c r="J69" s="207">
        <f t="shared" si="21"/>
        <v>3.6594686722340994E-2</v>
      </c>
      <c r="K69" s="209">
        <f t="shared" si="26"/>
        <v>0.14233149086029317</v>
      </c>
      <c r="L69" s="206">
        <f>L44-SUM(L45:L68)</f>
        <v>44748</v>
      </c>
      <c r="M69" s="206">
        <f>M44-SUM(M45:M68)</f>
        <v>14337</v>
      </c>
      <c r="N69" s="206">
        <f>N44-SUM(N45:N68)</f>
        <v>19586</v>
      </c>
      <c r="O69" s="206">
        <f>O44-SUM(O45:O68)</f>
        <v>47180</v>
      </c>
      <c r="P69" s="206">
        <f>P44-SUM(P45:P68)</f>
        <v>42765</v>
      </c>
      <c r="Q69" s="207">
        <f t="shared" si="32"/>
        <v>-9.3577787197965279E-2</v>
      </c>
      <c r="R69" s="208">
        <f t="shared" si="33"/>
        <v>-4.4314829713059778E-2</v>
      </c>
      <c r="S69" s="207">
        <f t="shared" si="22"/>
        <v>1.5764224849122009E-2</v>
      </c>
      <c r="T69" s="209">
        <f t="shared" si="27"/>
        <v>7.6721869096506481E-2</v>
      </c>
      <c r="U69" s="206">
        <f t="shared" ref="U69:Z69" si="35">U44-SUM(U45:U68)</f>
        <v>7967</v>
      </c>
      <c r="V69" s="206">
        <f t="shared" si="35"/>
        <v>10227</v>
      </c>
      <c r="W69" s="206">
        <f t="shared" si="35"/>
        <v>2613</v>
      </c>
      <c r="X69" s="206">
        <f t="shared" si="35"/>
        <v>3259</v>
      </c>
      <c r="Y69" s="206">
        <f t="shared" si="35"/>
        <v>11047</v>
      </c>
      <c r="Z69" s="206">
        <f t="shared" si="35"/>
        <v>8461</v>
      </c>
      <c r="AA69" s="207">
        <f t="shared" si="34"/>
        <v>-0.23409070335837789</v>
      </c>
      <c r="AB69" s="208">
        <f t="shared" si="23"/>
        <v>-0.1726801603598318</v>
      </c>
      <c r="AC69" s="206">
        <f>Z69-Y69</f>
        <v>-2586</v>
      </c>
      <c r="AD69" s="206">
        <f t="shared" si="24"/>
        <v>-1766</v>
      </c>
      <c r="AE69" s="207">
        <f t="shared" si="25"/>
        <v>5.2173644940494542E-2</v>
      </c>
      <c r="AF69" s="209">
        <f t="shared" si="29"/>
        <v>1.5179322680358735E-2</v>
      </c>
      <c r="AG69" s="50"/>
      <c r="AH69" s="50"/>
      <c r="AI69" s="50"/>
    </row>
    <row r="70" spans="2:35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</row>
    <row r="71" spans="2:35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</row>
  </sheetData>
  <mergeCells count="6">
    <mergeCell ref="C38:K38"/>
    <mergeCell ref="L38:T38"/>
    <mergeCell ref="U38:AF38"/>
    <mergeCell ref="C5:K5"/>
    <mergeCell ref="L5:T5"/>
    <mergeCell ref="U5:AF5"/>
  </mergeCells>
  <pageMargins left="0.25" right="0.25" top="0.75" bottom="0.75" header="0.3" footer="0.3"/>
  <pageSetup paperSize="9" scale="43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9DB17-27A3-428A-9CA9-E27ABAEEBD12}">
  <sheetPr>
    <tabColor rgb="FFFFFF00"/>
    <pageSetUpPr fitToPage="1"/>
  </sheetPr>
  <dimension ref="A1:BH7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6" width="13" customWidth="1"/>
    <col min="27" max="28" width="10.5703125" customWidth="1"/>
    <col min="29" max="29" width="11.5703125" customWidth="1"/>
    <col min="30" max="31" width="10.5703125" customWidth="1"/>
    <col min="32" max="32" width="11.42578125" customWidth="1"/>
  </cols>
  <sheetData>
    <row r="1" spans="1:60" ht="42.75" customHeight="1" x14ac:dyDescent="0.25"/>
    <row r="4" spans="1:60" ht="42" customHeight="1" thickBot="1" x14ac:dyDescent="0.3">
      <c r="B4" s="52" t="s">
        <v>399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BD4" t="s">
        <v>400</v>
      </c>
    </row>
    <row r="5" spans="1:60" ht="6" customHeight="1" x14ac:dyDescent="0.25"/>
    <row r="6" spans="1:60" ht="15.75" x14ac:dyDescent="0.25">
      <c r="B6" s="184"/>
      <c r="C6" s="335" t="s">
        <v>99</v>
      </c>
      <c r="D6" s="336"/>
      <c r="E6" s="336"/>
      <c r="F6" s="336"/>
      <c r="G6" s="336"/>
      <c r="H6" s="336"/>
      <c r="I6" s="336"/>
      <c r="J6" s="336"/>
      <c r="K6" s="337"/>
      <c r="L6" s="338" t="s">
        <v>103</v>
      </c>
      <c r="M6" s="336"/>
      <c r="N6" s="336"/>
      <c r="O6" s="336"/>
      <c r="P6" s="336"/>
      <c r="Q6" s="336"/>
      <c r="R6" s="336"/>
      <c r="S6" s="336"/>
      <c r="T6" s="337"/>
      <c r="U6" s="338" t="s">
        <v>102</v>
      </c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7"/>
    </row>
    <row r="7" spans="1:60" s="189" customFormat="1" ht="72" customHeight="1" x14ac:dyDescent="0.3">
      <c r="B7" s="185"/>
      <c r="C7" s="57" t="s">
        <v>536</v>
      </c>
      <c r="D7" s="57" t="s">
        <v>537</v>
      </c>
      <c r="E7" s="57" t="s">
        <v>538</v>
      </c>
      <c r="F7" s="57" t="s">
        <v>539</v>
      </c>
      <c r="G7" s="57" t="s">
        <v>540</v>
      </c>
      <c r="H7" s="187" t="str">
        <f>CONCATENATE("var. ",RIGHT(G7,2),"/",RIGHT(F7,2))</f>
        <v>var. 23/22</v>
      </c>
      <c r="I7" s="187" t="str">
        <f>CONCATENATE("var. ",RIGHT(G7,2),"/",RIGHT(C7,2))</f>
        <v>var. 23/19</v>
      </c>
      <c r="J7" s="187" t="str">
        <f>CONCATENATE("Cuota s/ total lugares de residencia ",RIGHT(G7,4))</f>
        <v>Cuota s/ total lugares de residencia 2023</v>
      </c>
      <c r="K7" s="188" t="str">
        <f>CONCATENATE("cuota s/ Canarias ",RIGHT(G7,4))</f>
        <v>cuota s/ Canarias 2023</v>
      </c>
      <c r="L7" s="57" t="s">
        <v>536</v>
      </c>
      <c r="M7" s="57" t="s">
        <v>537</v>
      </c>
      <c r="N7" s="57" t="s">
        <v>538</v>
      </c>
      <c r="O7" s="57" t="s">
        <v>539</v>
      </c>
      <c r="P7" s="57" t="s">
        <v>540</v>
      </c>
      <c r="Q7" s="187" t="str">
        <f>CONCATENATE("var. ",RIGHT(P7,2),"/",RIGHT(O7,2))</f>
        <v>var. 23/22</v>
      </c>
      <c r="R7" s="187" t="str">
        <f>CONCATENATE("var. ",RIGHT(P7,2),"/",RIGHT(L7,2))</f>
        <v>var. 23/19</v>
      </c>
      <c r="S7" s="187" t="str">
        <f>CONCATENATE("Cuota s/ total lugares de residencia ",RIGHT(P7,4))</f>
        <v>Cuota s/ total lugares de residencia 2023</v>
      </c>
      <c r="T7" s="188" t="str">
        <f>CONCATENATE("cuota s/ Canarias ",RIGHT(P7,4))</f>
        <v>cuota s/ Canarias 2023</v>
      </c>
      <c r="U7" s="57" t="s">
        <v>551</v>
      </c>
      <c r="V7" s="57" t="s">
        <v>536</v>
      </c>
      <c r="W7" s="57" t="s">
        <v>537</v>
      </c>
      <c r="X7" s="57" t="s">
        <v>538</v>
      </c>
      <c r="Y7" s="57" t="s">
        <v>539</v>
      </c>
      <c r="Z7" s="57" t="s">
        <v>540</v>
      </c>
      <c r="AA7" s="187" t="str">
        <f>CONCATENATE("var. ",RIGHT(Z7,2),"/",RIGHT(Y7,2))</f>
        <v>var. 23/22</v>
      </c>
      <c r="AB7" s="187" t="str">
        <f>CONCATENATE("var. ",RIGHT(Z7,2),"/",RIGHT(V7,2))</f>
        <v>var. 23/19</v>
      </c>
      <c r="AC7" s="186" t="str">
        <f>CONCATENATE("dif. ",RIGHT(Z7,2),"/",RIGHT(Y7,2))</f>
        <v>dif. 23/22</v>
      </c>
      <c r="AD7" s="186" t="str">
        <f>CONCATENATE("dif. ",RIGHT(Z7,2),"/",RIGHT(V7,2))</f>
        <v>dif. 23/19</v>
      </c>
      <c r="AE7" s="187" t="str">
        <f>CONCATENATE("Cuota s/ total lugares de residencia ",RIGHT(Z7,4))</f>
        <v>Cuota s/ total lugares de residencia 2023</v>
      </c>
      <c r="AF7" s="188" t="str">
        <f>CONCATENATE("cuota s/ Canarias ",RIGHT(Z7,4))</f>
        <v>cuota s/ Canarias 2023</v>
      </c>
      <c r="AG7" s="212" t="s">
        <v>401</v>
      </c>
      <c r="AH7" s="212" t="s">
        <v>98</v>
      </c>
      <c r="AI7" s="212" t="s">
        <v>402</v>
      </c>
      <c r="AJ7" s="212" t="s">
        <v>403</v>
      </c>
      <c r="AK7" s="212" t="s">
        <v>404</v>
      </c>
      <c r="BE7" s="213" t="s">
        <v>405</v>
      </c>
    </row>
    <row r="8" spans="1:60" x14ac:dyDescent="0.25">
      <c r="A8" s="1"/>
      <c r="B8" s="190" t="s">
        <v>139</v>
      </c>
      <c r="C8" s="191">
        <v>4184804</v>
      </c>
      <c r="D8" s="191">
        <v>1096027</v>
      </c>
      <c r="E8" s="191">
        <v>2574349</v>
      </c>
      <c r="F8" s="191">
        <v>4081903</v>
      </c>
      <c r="G8" s="191">
        <v>4245445</v>
      </c>
      <c r="H8" s="192">
        <f>IFERROR(G8/F8-1,"-")</f>
        <v>4.0065136285698078E-2</v>
      </c>
      <c r="I8" s="192">
        <f>IFERROR(G8/C8-1,"-")</f>
        <v>1.4490762291376136E-2</v>
      </c>
      <c r="J8" s="192">
        <f>G8/G$8</f>
        <v>1</v>
      </c>
      <c r="K8" s="193">
        <f>G8/$G8</f>
        <v>1</v>
      </c>
      <c r="L8" s="191">
        <v>1200266</v>
      </c>
      <c r="M8" s="191">
        <v>326470</v>
      </c>
      <c r="N8" s="191">
        <v>724975</v>
      </c>
      <c r="O8" s="191">
        <v>1061654</v>
      </c>
      <c r="P8" s="191">
        <v>1170840</v>
      </c>
      <c r="Q8" s="192">
        <f>IFERROR(P8/O8-1,"-")</f>
        <v>0.10284518308224722</v>
      </c>
      <c r="R8" s="192">
        <f>IFERROR(P8/L8-1,"-")</f>
        <v>-2.451623223518784E-2</v>
      </c>
      <c r="S8" s="192">
        <f>P8/P$8</f>
        <v>1</v>
      </c>
      <c r="T8" s="193">
        <f>P8/$G8</f>
        <v>0.27578734384734699</v>
      </c>
      <c r="U8" s="191">
        <v>1532686</v>
      </c>
      <c r="V8" s="191">
        <v>1502638</v>
      </c>
      <c r="W8" s="191">
        <v>389772</v>
      </c>
      <c r="X8" s="191">
        <v>895583</v>
      </c>
      <c r="Y8" s="191">
        <v>1515297</v>
      </c>
      <c r="Z8" s="191">
        <v>1569716</v>
      </c>
      <c r="AA8" s="192">
        <f>IFERROR(Z8/Y8-1,"-")</f>
        <v>3.5913091624942162E-2</v>
      </c>
      <c r="AB8" s="192">
        <f>IFERROR(Z8/V8-1,"-")</f>
        <v>4.4640159506148525E-2</v>
      </c>
      <c r="AC8" s="191">
        <f>Z8-Y8</f>
        <v>54419</v>
      </c>
      <c r="AD8" s="191">
        <f>Z8-V8</f>
        <v>67078</v>
      </c>
      <c r="AE8" s="192">
        <f>Z8/Z$8</f>
        <v>1</v>
      </c>
      <c r="AF8" s="193">
        <f t="shared" ref="AF8:AF37" si="0">Z8/$G8</f>
        <v>0.36974121676290705</v>
      </c>
      <c r="AG8" s="123">
        <f>V8/$V$8</f>
        <v>1</v>
      </c>
      <c r="AH8" s="123">
        <f>W8/$W$8</f>
        <v>1</v>
      </c>
      <c r="AI8" s="123">
        <f>X8/$X$8</f>
        <v>1</v>
      </c>
      <c r="AJ8" s="123">
        <f>Y8/$Y$8</f>
        <v>1</v>
      </c>
      <c r="AK8" s="123">
        <f>Z8/$Z$8</f>
        <v>1</v>
      </c>
      <c r="AO8" t="s">
        <v>406</v>
      </c>
      <c r="BG8" t="s">
        <v>407</v>
      </c>
      <c r="BH8" t="s">
        <v>408</v>
      </c>
    </row>
    <row r="9" spans="1:60" x14ac:dyDescent="0.25">
      <c r="A9" s="1" t="s">
        <v>171</v>
      </c>
      <c r="B9" s="194" t="s">
        <v>172</v>
      </c>
      <c r="C9" s="195">
        <v>1088068</v>
      </c>
      <c r="D9" s="195">
        <v>631533</v>
      </c>
      <c r="E9" s="195">
        <v>1067412</v>
      </c>
      <c r="F9" s="195">
        <v>1078118</v>
      </c>
      <c r="G9" s="195">
        <v>1086668</v>
      </c>
      <c r="H9" s="196">
        <f>IFERROR(G9/F9-1,"-")</f>
        <v>7.9304862733022841E-3</v>
      </c>
      <c r="I9" s="197">
        <f>IFERROR(G9/C9-1,"-")</f>
        <v>-1.2866842881142926E-3</v>
      </c>
      <c r="J9" s="196">
        <f>G9/G$8</f>
        <v>0.25596091811341332</v>
      </c>
      <c r="K9" s="198">
        <f>G9/$G9</f>
        <v>1</v>
      </c>
      <c r="L9" s="195">
        <v>381577</v>
      </c>
      <c r="M9" s="195">
        <v>221578</v>
      </c>
      <c r="N9" s="195">
        <v>356534</v>
      </c>
      <c r="O9" s="195">
        <v>353060</v>
      </c>
      <c r="P9" s="195">
        <v>382451</v>
      </c>
      <c r="Q9" s="196">
        <f>IFERROR(P9/O9-1,"-")</f>
        <v>8.3246473687192069E-2</v>
      </c>
      <c r="R9" s="197">
        <f>IFERROR(P9/L9-1,"-")</f>
        <v>2.2904944480406364E-3</v>
      </c>
      <c r="S9" s="196">
        <f>P9/P$8</f>
        <v>0.32664668101533939</v>
      </c>
      <c r="T9" s="198">
        <f>P9/$G9</f>
        <v>0.35194834116767953</v>
      </c>
      <c r="U9" s="195">
        <v>394673</v>
      </c>
      <c r="V9" s="195">
        <v>393837</v>
      </c>
      <c r="W9" s="195">
        <v>222131</v>
      </c>
      <c r="X9" s="195">
        <v>360034</v>
      </c>
      <c r="Y9" s="195">
        <v>387780</v>
      </c>
      <c r="Z9" s="195">
        <v>381697</v>
      </c>
      <c r="AA9" s="196">
        <f>IFERROR(Z9/Y9-1,"-")</f>
        <v>-1.5686729588942239E-2</v>
      </c>
      <c r="AB9" s="197">
        <f t="shared" ref="AB9:AB37" si="1">IFERROR(Z9/V9-1,"-")</f>
        <v>-3.0824935188923375E-2</v>
      </c>
      <c r="AC9" s="195">
        <f t="shared" ref="AC9:AC36" si="2">Z9-Y9</f>
        <v>-6083</v>
      </c>
      <c r="AD9" s="195">
        <f t="shared" ref="AD9:AD37" si="3">Z9-V9</f>
        <v>-12140</v>
      </c>
      <c r="AE9" s="196">
        <f>Z9/Z$8</f>
        <v>0.24316309447059214</v>
      </c>
      <c r="AF9" s="198">
        <f t="shared" si="0"/>
        <v>0.35125447698837181</v>
      </c>
      <c r="AG9" s="123">
        <f t="shared" ref="AG9:AG37" si="4">V9/$V$8</f>
        <v>0.26209705863953925</v>
      </c>
      <c r="AH9" s="123">
        <f t="shared" ref="AH9:AH37" si="5">W9/$W$8</f>
        <v>0.56989983888016582</v>
      </c>
      <c r="AI9" s="123">
        <f t="shared" ref="AI9:AI37" si="6">X9/$X$8</f>
        <v>0.40201075723858093</v>
      </c>
      <c r="AJ9" s="123">
        <f t="shared" ref="AJ9:AJ37" si="7">Y9/$Y$8</f>
        <v>0.25591022749995546</v>
      </c>
      <c r="AK9" s="123">
        <f t="shared" ref="AK9:AK37" si="8">Z9/$Z$8</f>
        <v>0.24316309447059214</v>
      </c>
    </row>
    <row r="10" spans="1:60" x14ac:dyDescent="0.25">
      <c r="A10" s="211" t="s">
        <v>99</v>
      </c>
      <c r="B10" s="199" t="s">
        <v>99</v>
      </c>
      <c r="C10" s="200">
        <v>559909</v>
      </c>
      <c r="D10" s="200">
        <v>355735</v>
      </c>
      <c r="E10" s="200">
        <v>557402</v>
      </c>
      <c r="F10" s="200">
        <v>523377</v>
      </c>
      <c r="G10" s="200">
        <v>560787</v>
      </c>
      <c r="H10" s="201">
        <f>IFERROR(G10/F10-1,"-")</f>
        <v>7.1478112335849664E-2</v>
      </c>
      <c r="I10" s="202">
        <f>IFERROR(G10/C10-1,"-")</f>
        <v>1.5681119610508887E-3</v>
      </c>
      <c r="J10" s="201">
        <f>G10/G$8</f>
        <v>0.13209145331054814</v>
      </c>
      <c r="K10" s="203">
        <f>G10/$G10</f>
        <v>1</v>
      </c>
      <c r="L10" s="200">
        <v>247083</v>
      </c>
      <c r="M10" s="200">
        <v>168418</v>
      </c>
      <c r="N10" s="200">
        <v>248192</v>
      </c>
      <c r="O10" s="200">
        <v>215885</v>
      </c>
      <c r="P10" s="200">
        <v>258725</v>
      </c>
      <c r="Q10" s="201">
        <f>IFERROR(P10/O10-1,"-")</f>
        <v>0.19843898371818325</v>
      </c>
      <c r="R10" s="202">
        <f>IFERROR(P10/L10-1,"-")</f>
        <v>4.7117770142017124E-2</v>
      </c>
      <c r="S10" s="201">
        <f>P10/P$8</f>
        <v>0.22097383075398858</v>
      </c>
      <c r="T10" s="203">
        <f>P10/$G10</f>
        <v>0.46136055222392813</v>
      </c>
      <c r="U10" s="200">
        <v>165573</v>
      </c>
      <c r="V10" s="200">
        <v>161658</v>
      </c>
      <c r="W10" s="200">
        <v>101820</v>
      </c>
      <c r="X10" s="200">
        <v>154069</v>
      </c>
      <c r="Y10" s="200">
        <v>160572</v>
      </c>
      <c r="Z10" s="200">
        <v>161531</v>
      </c>
      <c r="AA10" s="201">
        <f>IFERROR(Z10/Y10-1,"-")</f>
        <v>5.9723986747377555E-3</v>
      </c>
      <c r="AB10" s="202">
        <f t="shared" si="1"/>
        <v>-7.8560912543768069E-4</v>
      </c>
      <c r="AC10" s="200">
        <f t="shared" si="2"/>
        <v>959</v>
      </c>
      <c r="AD10" s="200">
        <f t="shared" si="3"/>
        <v>-127</v>
      </c>
      <c r="AE10" s="201">
        <f>Z10/Z$8</f>
        <v>0.10290460185154512</v>
      </c>
      <c r="AF10" s="203">
        <f t="shared" si="0"/>
        <v>0.28804341042142562</v>
      </c>
      <c r="AG10" s="123">
        <f t="shared" si="4"/>
        <v>0.10758279771974355</v>
      </c>
      <c r="AH10" s="123">
        <f t="shared" si="5"/>
        <v>0.26122964194452142</v>
      </c>
      <c r="AI10" s="123">
        <f t="shared" si="6"/>
        <v>0.17203207296252832</v>
      </c>
      <c r="AJ10" s="123">
        <f t="shared" si="7"/>
        <v>0.10596734501553161</v>
      </c>
      <c r="AK10" s="123">
        <f t="shared" si="8"/>
        <v>0.10290460185154512</v>
      </c>
    </row>
    <row r="11" spans="1:60" x14ac:dyDescent="0.25">
      <c r="A11" s="211" t="s">
        <v>176</v>
      </c>
      <c r="B11" s="199" t="s">
        <v>176</v>
      </c>
      <c r="C11" s="200">
        <v>528159</v>
      </c>
      <c r="D11" s="200">
        <v>275798</v>
      </c>
      <c r="E11" s="200">
        <v>510010</v>
      </c>
      <c r="F11" s="200">
        <v>554741</v>
      </c>
      <c r="G11" s="200">
        <v>525881</v>
      </c>
      <c r="H11" s="201">
        <f>IFERROR(G11/F11-1,"-")</f>
        <v>-5.2024277996398305E-2</v>
      </c>
      <c r="I11" s="202">
        <f>IFERROR(G11/C11-1,"-")</f>
        <v>-4.3130951096166381E-3</v>
      </c>
      <c r="J11" s="201">
        <f>G11/G$8</f>
        <v>0.12386946480286519</v>
      </c>
      <c r="K11" s="203">
        <f>G11/$G11</f>
        <v>1</v>
      </c>
      <c r="L11" s="200">
        <v>134494</v>
      </c>
      <c r="M11" s="200">
        <v>53160</v>
      </c>
      <c r="N11" s="200">
        <v>108342</v>
      </c>
      <c r="O11" s="200">
        <v>137175</v>
      </c>
      <c r="P11" s="200">
        <v>123726</v>
      </c>
      <c r="Q11" s="201">
        <f>IFERROR(P11/O11-1,"-")</f>
        <v>-9.8042646254783983E-2</v>
      </c>
      <c r="R11" s="202">
        <f>IFERROR(P11/L11-1,"-")</f>
        <v>-8.0063051139827812E-2</v>
      </c>
      <c r="S11" s="201">
        <f>P11/P$8</f>
        <v>0.10567285026135083</v>
      </c>
      <c r="T11" s="203">
        <f>P11/$G11</f>
        <v>0.23527375965284922</v>
      </c>
      <c r="U11" s="200">
        <v>229100</v>
      </c>
      <c r="V11" s="200">
        <v>232179</v>
      </c>
      <c r="W11" s="200">
        <v>120311</v>
      </c>
      <c r="X11" s="200">
        <v>205965</v>
      </c>
      <c r="Y11" s="200">
        <v>227208</v>
      </c>
      <c r="Z11" s="200">
        <v>220166</v>
      </c>
      <c r="AA11" s="201">
        <f>IFERROR(Z11/Y11-1,"-")</f>
        <v>-3.0993626984965328E-2</v>
      </c>
      <c r="AB11" s="202">
        <f t="shared" si="1"/>
        <v>-5.1740252133052556E-2</v>
      </c>
      <c r="AC11" s="200">
        <f t="shared" si="2"/>
        <v>-7042</v>
      </c>
      <c r="AD11" s="200">
        <f t="shared" si="3"/>
        <v>-12013</v>
      </c>
      <c r="AE11" s="201">
        <f>Z11/Z$8</f>
        <v>0.14025849261904702</v>
      </c>
      <c r="AF11" s="203">
        <f t="shared" si="0"/>
        <v>0.41866125606363419</v>
      </c>
      <c r="AG11" s="123">
        <f t="shared" si="4"/>
        <v>0.15451426091979573</v>
      </c>
      <c r="AH11" s="123">
        <f t="shared" si="5"/>
        <v>0.3086701969356444</v>
      </c>
      <c r="AI11" s="123">
        <f t="shared" si="6"/>
        <v>0.22997868427605259</v>
      </c>
      <c r="AJ11" s="123">
        <f t="shared" si="7"/>
        <v>0.14994288248442383</v>
      </c>
      <c r="AK11" s="123">
        <f t="shared" si="8"/>
        <v>0.14025849261904702</v>
      </c>
    </row>
    <row r="12" spans="1:60" x14ac:dyDescent="0.25">
      <c r="A12" s="1"/>
      <c r="B12" s="194" t="s">
        <v>184</v>
      </c>
      <c r="C12" s="195">
        <v>3096736</v>
      </c>
      <c r="D12" s="195">
        <v>464494</v>
      </c>
      <c r="E12" s="195">
        <v>1506937</v>
      </c>
      <c r="F12" s="195">
        <v>3003785</v>
      </c>
      <c r="G12" s="195">
        <v>3158777</v>
      </c>
      <c r="H12" s="196">
        <f>IFERROR(G12/F12-1,"-")</f>
        <v>5.1598899388604735E-2</v>
      </c>
      <c r="I12" s="197">
        <f>IFERROR(G12/C12-1,"-")</f>
        <v>2.0034320006613315E-2</v>
      </c>
      <c r="J12" s="196">
        <f>G12/G$8</f>
        <v>0.74403908188658663</v>
      </c>
      <c r="K12" s="198">
        <f>G12/$G12</f>
        <v>1</v>
      </c>
      <c r="L12" s="195">
        <v>818689</v>
      </c>
      <c r="M12" s="195">
        <v>104892</v>
      </c>
      <c r="N12" s="195">
        <v>368441</v>
      </c>
      <c r="O12" s="195">
        <v>708594</v>
      </c>
      <c r="P12" s="195">
        <v>788389</v>
      </c>
      <c r="Q12" s="196">
        <f>IFERROR(P12/O12-1,"-")</f>
        <v>0.1126103241066112</v>
      </c>
      <c r="R12" s="197">
        <f>IFERROR(P12/L12-1,"-")</f>
        <v>-3.7010391003177046E-2</v>
      </c>
      <c r="S12" s="196">
        <f>P12/P$8</f>
        <v>0.67335331898466055</v>
      </c>
      <c r="T12" s="198">
        <f>P12/$G12</f>
        <v>0.24958678627836026</v>
      </c>
      <c r="U12" s="195">
        <v>1138013</v>
      </c>
      <c r="V12" s="195">
        <v>1108801</v>
      </c>
      <c r="W12" s="195">
        <v>167641</v>
      </c>
      <c r="X12" s="195">
        <v>535549</v>
      </c>
      <c r="Y12" s="195">
        <v>1127517</v>
      </c>
      <c r="Z12" s="195">
        <v>1188019</v>
      </c>
      <c r="AA12" s="196">
        <f>IFERROR(Z12/Y12-1,"-")</f>
        <v>5.3659501364502704E-2</v>
      </c>
      <c r="AB12" s="197">
        <f t="shared" si="1"/>
        <v>7.1444740760515213E-2</v>
      </c>
      <c r="AC12" s="195">
        <f t="shared" si="2"/>
        <v>60502</v>
      </c>
      <c r="AD12" s="195">
        <f t="shared" si="3"/>
        <v>79218</v>
      </c>
      <c r="AE12" s="196">
        <f>Z12/Z$8</f>
        <v>0.75683690552940786</v>
      </c>
      <c r="AF12" s="198">
        <f t="shared" si="0"/>
        <v>0.3761009403322868</v>
      </c>
      <c r="AG12" s="123">
        <f t="shared" si="4"/>
        <v>0.73790294136046075</v>
      </c>
      <c r="AH12" s="123">
        <f t="shared" si="5"/>
        <v>0.43010016111983418</v>
      </c>
      <c r="AI12" s="123">
        <f t="shared" si="6"/>
        <v>0.59798924276141907</v>
      </c>
      <c r="AJ12" s="123">
        <f t="shared" si="7"/>
        <v>0.7440897725000446</v>
      </c>
      <c r="AK12" s="123">
        <f t="shared" si="8"/>
        <v>0.75683690552940786</v>
      </c>
    </row>
    <row r="13" spans="1:60" s="115" customFormat="1" x14ac:dyDescent="0.25">
      <c r="B13" s="199" t="s">
        <v>188</v>
      </c>
      <c r="C13" s="200">
        <v>1290565</v>
      </c>
      <c r="D13" s="200">
        <v>106065</v>
      </c>
      <c r="E13" s="200">
        <v>345591</v>
      </c>
      <c r="F13" s="200">
        <v>1300719</v>
      </c>
      <c r="G13" s="200">
        <v>1404757</v>
      </c>
      <c r="H13" s="201">
        <f t="shared" ref="H13:H37" si="9">IFERROR(G13/F13-1,"-")</f>
        <v>7.9984992915456798E-2</v>
      </c>
      <c r="I13" s="202">
        <f t="shared" ref="I13:I37" si="10">IFERROR(G13/C13-1,"-")</f>
        <v>8.8482176411106783E-2</v>
      </c>
      <c r="J13" s="201">
        <f t="shared" ref="J13:J37" si="11">G13/G$8</f>
        <v>0.33088569042821186</v>
      </c>
      <c r="K13" s="203">
        <f t="shared" ref="K13:K37" si="12">G13/$G13</f>
        <v>1</v>
      </c>
      <c r="L13" s="200">
        <v>261023</v>
      </c>
      <c r="M13" s="200">
        <v>17707</v>
      </c>
      <c r="N13" s="200">
        <v>57234</v>
      </c>
      <c r="O13" s="200">
        <v>215446</v>
      </c>
      <c r="P13" s="200">
        <v>255769</v>
      </c>
      <c r="Q13" s="201">
        <f t="shared" ref="Q13:Q37" si="13">IFERROR(P13/O13-1,"-")</f>
        <v>0.18716058780390443</v>
      </c>
      <c r="R13" s="202">
        <f t="shared" ref="R13:R37" si="14">IFERROR(P13/L13-1,"-")</f>
        <v>-2.0128494423862997E-2</v>
      </c>
      <c r="S13" s="201">
        <f t="shared" ref="S13:S30" si="15">P13/P$8</f>
        <v>0.21844914762051176</v>
      </c>
      <c r="T13" s="203">
        <f t="shared" ref="T13:T37" si="16">P13/$G13</f>
        <v>0.18207348317182259</v>
      </c>
      <c r="U13" s="200">
        <v>545317</v>
      </c>
      <c r="V13" s="200">
        <v>552781</v>
      </c>
      <c r="W13" s="200">
        <v>46360</v>
      </c>
      <c r="X13" s="200">
        <v>151032</v>
      </c>
      <c r="Y13" s="200">
        <v>590450</v>
      </c>
      <c r="Z13" s="200">
        <v>622312</v>
      </c>
      <c r="AA13" s="201">
        <f t="shared" ref="AA13:AA37" si="17">IFERROR(Z13/Y13-1,"-")</f>
        <v>5.3962232195782889E-2</v>
      </c>
      <c r="AB13" s="202">
        <f t="shared" si="1"/>
        <v>0.12578399040488009</v>
      </c>
      <c r="AC13" s="200">
        <f t="shared" si="2"/>
        <v>31862</v>
      </c>
      <c r="AD13" s="200">
        <f t="shared" si="3"/>
        <v>69531</v>
      </c>
      <c r="AE13" s="201">
        <f t="shared" ref="AE13:AE37" si="18">Z13/Z$8</f>
        <v>0.39644878436608916</v>
      </c>
      <c r="AF13" s="203">
        <f t="shared" si="0"/>
        <v>0.4430033094691822</v>
      </c>
      <c r="AG13" s="123">
        <f t="shared" si="4"/>
        <v>0.36787369945389375</v>
      </c>
      <c r="AH13" s="123">
        <f t="shared" si="5"/>
        <v>0.11894132980306435</v>
      </c>
      <c r="AI13" s="123">
        <f t="shared" si="6"/>
        <v>0.16864098581594336</v>
      </c>
      <c r="AJ13" s="123">
        <f t="shared" si="7"/>
        <v>0.38965958488665919</v>
      </c>
      <c r="AK13" s="123">
        <f t="shared" si="8"/>
        <v>0.39644878436608916</v>
      </c>
    </row>
    <row r="14" spans="1:60" s="115" customFormat="1" x14ac:dyDescent="0.25">
      <c r="B14" s="199" t="s">
        <v>192</v>
      </c>
      <c r="C14" s="200">
        <v>606068</v>
      </c>
      <c r="D14" s="200">
        <v>133563</v>
      </c>
      <c r="E14" s="200">
        <v>373345</v>
      </c>
      <c r="F14" s="200">
        <v>516982</v>
      </c>
      <c r="G14" s="200">
        <v>504400</v>
      </c>
      <c r="H14" s="201">
        <f t="shared" si="9"/>
        <v>-2.4337404397058338E-2</v>
      </c>
      <c r="I14" s="202">
        <f t="shared" si="10"/>
        <v>-0.16775015344812794</v>
      </c>
      <c r="J14" s="201">
        <f t="shared" si="11"/>
        <v>0.11880968897253409</v>
      </c>
      <c r="K14" s="203">
        <f t="shared" si="12"/>
        <v>1</v>
      </c>
      <c r="L14" s="200">
        <v>176609</v>
      </c>
      <c r="M14" s="200">
        <v>35042</v>
      </c>
      <c r="N14" s="200">
        <v>99618</v>
      </c>
      <c r="O14" s="200">
        <v>153793</v>
      </c>
      <c r="P14" s="200">
        <v>153258</v>
      </c>
      <c r="Q14" s="201">
        <f t="shared" si="13"/>
        <v>-3.4787018915035661E-3</v>
      </c>
      <c r="R14" s="202">
        <f t="shared" si="14"/>
        <v>-0.13221862985465072</v>
      </c>
      <c r="S14" s="201">
        <f t="shared" si="15"/>
        <v>0.13089576714153942</v>
      </c>
      <c r="T14" s="203">
        <f t="shared" si="16"/>
        <v>0.30384218873909596</v>
      </c>
      <c r="U14" s="200">
        <v>174486</v>
      </c>
      <c r="V14" s="200">
        <v>140694</v>
      </c>
      <c r="W14" s="200">
        <v>24269</v>
      </c>
      <c r="X14" s="200">
        <v>80763</v>
      </c>
      <c r="Y14" s="200">
        <v>101489</v>
      </c>
      <c r="Z14" s="200">
        <v>106940</v>
      </c>
      <c r="AA14" s="201">
        <f t="shared" si="17"/>
        <v>5.3710254313275252E-2</v>
      </c>
      <c r="AB14" s="202">
        <f t="shared" si="1"/>
        <v>-0.2399107282471179</v>
      </c>
      <c r="AC14" s="200">
        <f t="shared" si="2"/>
        <v>5451</v>
      </c>
      <c r="AD14" s="200">
        <f t="shared" si="3"/>
        <v>-33754</v>
      </c>
      <c r="AE14" s="201">
        <f t="shared" si="18"/>
        <v>6.8126973286887563E-2</v>
      </c>
      <c r="AF14" s="203">
        <f t="shared" si="0"/>
        <v>0.2120142743854084</v>
      </c>
      <c r="AG14" s="123">
        <f t="shared" si="4"/>
        <v>9.3631333694475988E-2</v>
      </c>
      <c r="AH14" s="123">
        <f t="shared" si="5"/>
        <v>6.2264605974774997E-2</v>
      </c>
      <c r="AI14" s="123">
        <f t="shared" si="6"/>
        <v>9.0179246368008323E-2</v>
      </c>
      <c r="AJ14" s="123">
        <f t="shared" si="7"/>
        <v>6.6976308934816084E-2</v>
      </c>
      <c r="AK14" s="123">
        <f t="shared" si="8"/>
        <v>6.8126973286887563E-2</v>
      </c>
    </row>
    <row r="15" spans="1:60" x14ac:dyDescent="0.25">
      <c r="A15" s="1"/>
      <c r="B15" s="199" t="s">
        <v>196</v>
      </c>
      <c r="C15" s="200">
        <v>157407</v>
      </c>
      <c r="D15" s="200">
        <v>31141</v>
      </c>
      <c r="E15" s="200">
        <v>133534</v>
      </c>
      <c r="F15" s="200">
        <v>170652</v>
      </c>
      <c r="G15" s="200">
        <v>174996</v>
      </c>
      <c r="H15" s="201">
        <f t="shared" si="9"/>
        <v>2.5455312565923593E-2</v>
      </c>
      <c r="I15" s="202">
        <f t="shared" si="10"/>
        <v>0.11174217156797339</v>
      </c>
      <c r="J15" s="201">
        <f t="shared" si="11"/>
        <v>4.1219707239170456E-2</v>
      </c>
      <c r="K15" s="203">
        <f t="shared" si="12"/>
        <v>1</v>
      </c>
      <c r="L15" s="200">
        <v>30577</v>
      </c>
      <c r="M15" s="200">
        <v>4557</v>
      </c>
      <c r="N15" s="200">
        <v>27375</v>
      </c>
      <c r="O15" s="200">
        <v>32070</v>
      </c>
      <c r="P15" s="200">
        <v>32752</v>
      </c>
      <c r="Q15" s="201">
        <f t="shared" si="13"/>
        <v>2.1265980667290352E-2</v>
      </c>
      <c r="R15" s="202">
        <f t="shared" si="14"/>
        <v>7.1131896523530802E-2</v>
      </c>
      <c r="S15" s="201">
        <f t="shared" si="15"/>
        <v>2.797307915684466E-2</v>
      </c>
      <c r="T15" s="203">
        <f t="shared" si="16"/>
        <v>0.18715856362431141</v>
      </c>
      <c r="U15" s="200">
        <v>47190</v>
      </c>
      <c r="V15" s="200">
        <v>50675</v>
      </c>
      <c r="W15" s="200">
        <v>10247</v>
      </c>
      <c r="X15" s="200">
        <v>43440</v>
      </c>
      <c r="Y15" s="200">
        <v>55757</v>
      </c>
      <c r="Z15" s="200">
        <v>59890</v>
      </c>
      <c r="AA15" s="201">
        <f t="shared" si="17"/>
        <v>7.4125221945226638E-2</v>
      </c>
      <c r="AB15" s="202">
        <f t="shared" si="1"/>
        <v>0.18184509126788351</v>
      </c>
      <c r="AC15" s="200">
        <f t="shared" si="2"/>
        <v>4133</v>
      </c>
      <c r="AD15" s="200">
        <f t="shared" si="3"/>
        <v>9215</v>
      </c>
      <c r="AE15" s="201">
        <f t="shared" si="18"/>
        <v>3.8153398449146218E-2</v>
      </c>
      <c r="AF15" s="203">
        <f t="shared" si="0"/>
        <v>0.34223639397471944</v>
      </c>
      <c r="AG15" s="123">
        <f t="shared" si="4"/>
        <v>3.3724024016429772E-2</v>
      </c>
      <c r="AH15" s="123">
        <f t="shared" si="5"/>
        <v>2.6289728354012089E-2</v>
      </c>
      <c r="AI15" s="123">
        <f t="shared" si="6"/>
        <v>4.8504717039068404E-2</v>
      </c>
      <c r="AJ15" s="123">
        <f t="shared" si="7"/>
        <v>3.679608683974165E-2</v>
      </c>
      <c r="AK15" s="123">
        <f t="shared" si="8"/>
        <v>3.8153398449146218E-2</v>
      </c>
    </row>
    <row r="16" spans="1:60" x14ac:dyDescent="0.25">
      <c r="A16" s="1"/>
      <c r="B16" s="199" t="s">
        <v>205</v>
      </c>
      <c r="C16" s="200">
        <v>162869</v>
      </c>
      <c r="D16" s="200">
        <v>30721</v>
      </c>
      <c r="E16" s="200">
        <v>115094</v>
      </c>
      <c r="F16" s="200">
        <v>181409</v>
      </c>
      <c r="G16" s="200">
        <v>175499</v>
      </c>
      <c r="H16" s="201">
        <f t="shared" si="9"/>
        <v>-3.2578317503541676E-2</v>
      </c>
      <c r="I16" s="202">
        <f t="shared" si="10"/>
        <v>7.7546985614205255E-2</v>
      </c>
      <c r="J16" s="201">
        <f t="shared" si="11"/>
        <v>4.1338187162947584E-2</v>
      </c>
      <c r="K16" s="203">
        <f t="shared" si="12"/>
        <v>1</v>
      </c>
      <c r="L16" s="200">
        <v>76351</v>
      </c>
      <c r="M16" s="200">
        <v>13195</v>
      </c>
      <c r="N16" s="200">
        <v>50206</v>
      </c>
      <c r="O16" s="200">
        <v>80840</v>
      </c>
      <c r="P16" s="200">
        <v>81547</v>
      </c>
      <c r="Q16" s="201">
        <f t="shared" si="13"/>
        <v>8.7456704601682755E-3</v>
      </c>
      <c r="R16" s="202">
        <f t="shared" si="14"/>
        <v>6.8054118479129233E-2</v>
      </c>
      <c r="S16" s="201">
        <f t="shared" si="15"/>
        <v>6.9648286700146902E-2</v>
      </c>
      <c r="T16" s="203">
        <f t="shared" si="16"/>
        <v>0.46465791827873665</v>
      </c>
      <c r="U16" s="200">
        <v>50604</v>
      </c>
      <c r="V16" s="200">
        <v>47694</v>
      </c>
      <c r="W16" s="200">
        <v>9766</v>
      </c>
      <c r="X16" s="200">
        <v>39261</v>
      </c>
      <c r="Y16" s="200">
        <v>55324</v>
      </c>
      <c r="Z16" s="200">
        <v>57532</v>
      </c>
      <c r="AA16" s="201">
        <f t="shared" si="17"/>
        <v>3.9910346323476231E-2</v>
      </c>
      <c r="AB16" s="202">
        <f t="shared" si="1"/>
        <v>0.20627332578521407</v>
      </c>
      <c r="AC16" s="200">
        <f t="shared" si="2"/>
        <v>2208</v>
      </c>
      <c r="AD16" s="200">
        <f t="shared" si="3"/>
        <v>9838</v>
      </c>
      <c r="AE16" s="201">
        <f t="shared" si="18"/>
        <v>3.6651215888734011E-2</v>
      </c>
      <c r="AF16" s="203">
        <f t="shared" si="0"/>
        <v>0.32781953173522355</v>
      </c>
      <c r="AG16" s="123">
        <f t="shared" si="4"/>
        <v>3.1740179604136193E-2</v>
      </c>
      <c r="AH16" s="123">
        <f t="shared" si="5"/>
        <v>2.5055673573268475E-2</v>
      </c>
      <c r="AI16" s="123">
        <f t="shared" si="6"/>
        <v>4.38384828653514E-2</v>
      </c>
      <c r="AJ16" s="123">
        <f t="shared" si="7"/>
        <v>3.6510334277702658E-2</v>
      </c>
      <c r="AK16" s="123">
        <f t="shared" si="8"/>
        <v>3.6651215888734011E-2</v>
      </c>
    </row>
    <row r="17" spans="1:37" x14ac:dyDescent="0.25">
      <c r="A17" s="1"/>
      <c r="B17" s="199" t="s">
        <v>200</v>
      </c>
      <c r="C17" s="200">
        <v>89872</v>
      </c>
      <c r="D17" s="200">
        <v>33372</v>
      </c>
      <c r="E17" s="200">
        <v>76412</v>
      </c>
      <c r="F17" s="200">
        <v>87600</v>
      </c>
      <c r="G17" s="200">
        <v>93499</v>
      </c>
      <c r="H17" s="201">
        <f t="shared" si="9"/>
        <v>6.7340182648401914E-2</v>
      </c>
      <c r="I17" s="202">
        <f t="shared" si="10"/>
        <v>4.0357397187110511E-2</v>
      </c>
      <c r="J17" s="201">
        <f t="shared" si="11"/>
        <v>2.2023368575025706E-2</v>
      </c>
      <c r="K17" s="203">
        <f t="shared" si="12"/>
        <v>1</v>
      </c>
      <c r="L17" s="200">
        <v>29854</v>
      </c>
      <c r="M17" s="200">
        <v>7516</v>
      </c>
      <c r="N17" s="200">
        <v>23947</v>
      </c>
      <c r="O17" s="200">
        <v>30239</v>
      </c>
      <c r="P17" s="200">
        <v>31097</v>
      </c>
      <c r="Q17" s="201">
        <f t="shared" si="13"/>
        <v>2.8373954165150872E-2</v>
      </c>
      <c r="R17" s="202">
        <f t="shared" si="14"/>
        <v>4.1635961680176914E-2</v>
      </c>
      <c r="S17" s="201">
        <f t="shared" si="15"/>
        <v>2.6559564073656519E-2</v>
      </c>
      <c r="T17" s="203">
        <f t="shared" si="16"/>
        <v>0.33259179242558745</v>
      </c>
      <c r="U17" s="200">
        <v>39578</v>
      </c>
      <c r="V17" s="200">
        <v>40149</v>
      </c>
      <c r="W17" s="200">
        <v>19992</v>
      </c>
      <c r="X17" s="200">
        <v>38227</v>
      </c>
      <c r="Y17" s="200">
        <v>42130</v>
      </c>
      <c r="Z17" s="200">
        <v>46507</v>
      </c>
      <c r="AA17" s="201">
        <f t="shared" si="17"/>
        <v>0.10389271303109426</v>
      </c>
      <c r="AB17" s="202">
        <f t="shared" si="1"/>
        <v>0.15836010859548177</v>
      </c>
      <c r="AC17" s="200">
        <f t="shared" si="2"/>
        <v>4377</v>
      </c>
      <c r="AD17" s="200">
        <f t="shared" si="3"/>
        <v>6358</v>
      </c>
      <c r="AE17" s="201">
        <f t="shared" si="18"/>
        <v>2.9627652390623527E-2</v>
      </c>
      <c r="AF17" s="203">
        <f t="shared" si="0"/>
        <v>0.49740638937314835</v>
      </c>
      <c r="AG17" s="123">
        <f t="shared" si="4"/>
        <v>2.6719010167452175E-2</v>
      </c>
      <c r="AH17" s="123">
        <f t="shared" si="5"/>
        <v>5.129152427573043E-2</v>
      </c>
      <c r="AI17" s="123">
        <f t="shared" si="6"/>
        <v>4.2683927676161783E-2</v>
      </c>
      <c r="AJ17" s="123">
        <f t="shared" si="7"/>
        <v>2.7803130343424423E-2</v>
      </c>
      <c r="AK17" s="123">
        <f t="shared" si="8"/>
        <v>2.9627652390623527E-2</v>
      </c>
    </row>
    <row r="18" spans="1:37" x14ac:dyDescent="0.25">
      <c r="A18" s="1"/>
      <c r="B18" s="199" t="s">
        <v>209</v>
      </c>
      <c r="C18" s="200">
        <v>106158</v>
      </c>
      <c r="D18" s="200">
        <v>22549</v>
      </c>
      <c r="E18" s="200">
        <v>70323</v>
      </c>
      <c r="F18" s="200">
        <v>105085</v>
      </c>
      <c r="G18" s="200">
        <v>98693</v>
      </c>
      <c r="H18" s="201">
        <f t="shared" si="9"/>
        <v>-6.0826949612218684E-2</v>
      </c>
      <c r="I18" s="202">
        <f t="shared" si="10"/>
        <v>-7.0319712127206668E-2</v>
      </c>
      <c r="J18" s="201">
        <f t="shared" si="11"/>
        <v>2.3246797449972854E-2</v>
      </c>
      <c r="K18" s="203">
        <f t="shared" si="12"/>
        <v>1</v>
      </c>
      <c r="L18" s="200">
        <v>22350</v>
      </c>
      <c r="M18" s="200">
        <v>4227</v>
      </c>
      <c r="N18" s="200">
        <v>11321</v>
      </c>
      <c r="O18" s="200">
        <v>19047</v>
      </c>
      <c r="P18" s="200">
        <v>20890</v>
      </c>
      <c r="Q18" s="201">
        <f t="shared" si="13"/>
        <v>9.676064472095347E-2</v>
      </c>
      <c r="R18" s="202">
        <f t="shared" si="14"/>
        <v>-6.5324384787472045E-2</v>
      </c>
      <c r="S18" s="201">
        <f t="shared" si="15"/>
        <v>1.7841891291722183E-2</v>
      </c>
      <c r="T18" s="203">
        <f t="shared" si="16"/>
        <v>0.21166648090543402</v>
      </c>
      <c r="U18" s="200">
        <v>42560</v>
      </c>
      <c r="V18" s="200">
        <v>39502</v>
      </c>
      <c r="W18" s="200">
        <v>8172</v>
      </c>
      <c r="X18" s="200">
        <v>27130</v>
      </c>
      <c r="Y18" s="200">
        <v>43972</v>
      </c>
      <c r="Z18" s="200">
        <v>41797</v>
      </c>
      <c r="AA18" s="201">
        <f t="shared" si="17"/>
        <v>-4.9463294823978932E-2</v>
      </c>
      <c r="AB18" s="202">
        <f t="shared" si="1"/>
        <v>5.8098324135486878E-2</v>
      </c>
      <c r="AC18" s="200">
        <f t="shared" si="2"/>
        <v>-2175</v>
      </c>
      <c r="AD18" s="200">
        <f t="shared" si="3"/>
        <v>2295</v>
      </c>
      <c r="AE18" s="201">
        <f t="shared" si="18"/>
        <v>2.6627109617281087E-2</v>
      </c>
      <c r="AF18" s="203">
        <f t="shared" si="0"/>
        <v>0.4235052131356834</v>
      </c>
      <c r="AG18" s="123">
        <f t="shared" si="4"/>
        <v>2.628843407394196E-2</v>
      </c>
      <c r="AH18" s="123">
        <f t="shared" si="5"/>
        <v>2.0966103260367599E-2</v>
      </c>
      <c r="AI18" s="123">
        <f t="shared" si="6"/>
        <v>3.0293116327576562E-2</v>
      </c>
      <c r="AJ18" s="123">
        <f t="shared" si="7"/>
        <v>2.9018733621197692E-2</v>
      </c>
      <c r="AK18" s="123">
        <f t="shared" si="8"/>
        <v>2.6627109617281087E-2</v>
      </c>
    </row>
    <row r="19" spans="1:37" x14ac:dyDescent="0.25">
      <c r="A19" s="1"/>
      <c r="B19" s="199" t="s">
        <v>213</v>
      </c>
      <c r="C19" s="200">
        <v>151494</v>
      </c>
      <c r="D19" s="200">
        <v>9559</v>
      </c>
      <c r="E19" s="200">
        <v>57960</v>
      </c>
      <c r="F19" s="200">
        <v>144077</v>
      </c>
      <c r="G19" s="200">
        <v>173113</v>
      </c>
      <c r="H19" s="201">
        <f t="shared" si="9"/>
        <v>0.20153112571749832</v>
      </c>
      <c r="I19" s="202">
        <f t="shared" si="10"/>
        <v>0.14270532166290417</v>
      </c>
      <c r="J19" s="201">
        <f t="shared" si="11"/>
        <v>4.0776173051352685E-2</v>
      </c>
      <c r="K19" s="203">
        <f t="shared" si="12"/>
        <v>1</v>
      </c>
      <c r="L19" s="200">
        <v>23743</v>
      </c>
      <c r="M19" s="200">
        <v>1034</v>
      </c>
      <c r="N19" s="200">
        <v>7853</v>
      </c>
      <c r="O19" s="200">
        <v>18450</v>
      </c>
      <c r="P19" s="200">
        <v>25197</v>
      </c>
      <c r="Q19" s="201">
        <f t="shared" si="13"/>
        <v>0.36569105691056913</v>
      </c>
      <c r="R19" s="202">
        <f t="shared" si="14"/>
        <v>6.1239102051130923E-2</v>
      </c>
      <c r="S19" s="201">
        <f t="shared" si="15"/>
        <v>2.1520446858665575E-2</v>
      </c>
      <c r="T19" s="203">
        <f t="shared" si="16"/>
        <v>0.14555232709270824</v>
      </c>
      <c r="U19" s="200">
        <v>37628</v>
      </c>
      <c r="V19" s="200">
        <v>39523</v>
      </c>
      <c r="W19" s="200">
        <v>3142</v>
      </c>
      <c r="X19" s="200">
        <v>16672</v>
      </c>
      <c r="Y19" s="200">
        <v>43633</v>
      </c>
      <c r="Z19" s="200">
        <v>48790</v>
      </c>
      <c r="AA19" s="201">
        <f t="shared" si="17"/>
        <v>0.11819036050695564</v>
      </c>
      <c r="AB19" s="202">
        <f t="shared" si="1"/>
        <v>0.23447106747969526</v>
      </c>
      <c r="AC19" s="200">
        <f t="shared" si="2"/>
        <v>5157</v>
      </c>
      <c r="AD19" s="200">
        <f t="shared" si="3"/>
        <v>9267</v>
      </c>
      <c r="AE19" s="201">
        <f t="shared" si="18"/>
        <v>3.1082055607511167E-2</v>
      </c>
      <c r="AF19" s="203">
        <f t="shared" si="0"/>
        <v>0.28183902999774713</v>
      </c>
      <c r="AG19" s="123">
        <f t="shared" si="4"/>
        <v>2.6302409495833328E-2</v>
      </c>
      <c r="AH19" s="123">
        <f t="shared" si="5"/>
        <v>8.0611229128824038E-3</v>
      </c>
      <c r="AI19" s="123">
        <f t="shared" si="6"/>
        <v>1.8615806686817414E-2</v>
      </c>
      <c r="AJ19" s="123">
        <f t="shared" si="7"/>
        <v>2.8795015102649844E-2</v>
      </c>
      <c r="AK19" s="123">
        <f t="shared" si="8"/>
        <v>3.1082055607511167E-2</v>
      </c>
    </row>
    <row r="20" spans="1:37" x14ac:dyDescent="0.25">
      <c r="A20" s="1"/>
      <c r="B20" s="199" t="s">
        <v>235</v>
      </c>
      <c r="C20" s="200">
        <v>65042</v>
      </c>
      <c r="D20" s="200">
        <v>23374</v>
      </c>
      <c r="E20" s="200">
        <v>73703</v>
      </c>
      <c r="F20" s="200">
        <v>87998</v>
      </c>
      <c r="G20" s="200">
        <v>105227</v>
      </c>
      <c r="H20" s="201">
        <f t="shared" si="9"/>
        <v>0.19578854064865103</v>
      </c>
      <c r="I20" s="202">
        <f t="shared" si="10"/>
        <v>0.61783155499523379</v>
      </c>
      <c r="J20" s="201">
        <f t="shared" si="11"/>
        <v>2.4785858726234823E-2</v>
      </c>
      <c r="K20" s="203">
        <f t="shared" si="12"/>
        <v>1</v>
      </c>
      <c r="L20" s="200">
        <v>16483</v>
      </c>
      <c r="M20" s="200">
        <v>3018</v>
      </c>
      <c r="N20" s="200">
        <v>12663</v>
      </c>
      <c r="O20" s="200">
        <v>21037</v>
      </c>
      <c r="P20" s="200">
        <v>25305</v>
      </c>
      <c r="Q20" s="201">
        <f t="shared" si="13"/>
        <v>0.20288063887436425</v>
      </c>
      <c r="R20" s="202">
        <f t="shared" si="14"/>
        <v>0.5352181035005763</v>
      </c>
      <c r="S20" s="201">
        <f t="shared" si="15"/>
        <v>2.1612688326329815E-2</v>
      </c>
      <c r="T20" s="203">
        <f t="shared" si="16"/>
        <v>0.24048010491603866</v>
      </c>
      <c r="U20" s="200">
        <v>20944</v>
      </c>
      <c r="V20" s="200">
        <v>18412</v>
      </c>
      <c r="W20" s="200">
        <v>9760</v>
      </c>
      <c r="X20" s="200">
        <v>28815</v>
      </c>
      <c r="Y20" s="200">
        <v>31155</v>
      </c>
      <c r="Z20" s="200">
        <v>34487</v>
      </c>
      <c r="AA20" s="201">
        <f t="shared" si="17"/>
        <v>0.10694912534103684</v>
      </c>
      <c r="AB20" s="202">
        <f t="shared" si="1"/>
        <v>0.87307190962415815</v>
      </c>
      <c r="AC20" s="200">
        <f t="shared" si="2"/>
        <v>3332</v>
      </c>
      <c r="AD20" s="200">
        <f t="shared" si="3"/>
        <v>16075</v>
      </c>
      <c r="AE20" s="201">
        <f t="shared" si="18"/>
        <v>2.197021626842053E-2</v>
      </c>
      <c r="AF20" s="203">
        <f t="shared" si="0"/>
        <v>0.32773907837342126</v>
      </c>
      <c r="AG20" s="123">
        <f t="shared" si="4"/>
        <v>1.2253117517326195E-2</v>
      </c>
      <c r="AH20" s="123">
        <f t="shared" si="5"/>
        <v>2.5040279958539864E-2</v>
      </c>
      <c r="AI20" s="123">
        <f t="shared" si="6"/>
        <v>3.2174572317696964E-2</v>
      </c>
      <c r="AJ20" s="123">
        <f t="shared" si="7"/>
        <v>2.0560325797516921E-2</v>
      </c>
      <c r="AK20" s="123">
        <f t="shared" si="8"/>
        <v>2.197021626842053E-2</v>
      </c>
    </row>
    <row r="21" spans="1:37" x14ac:dyDescent="0.25">
      <c r="A21" s="1"/>
      <c r="B21" s="199" t="s">
        <v>225</v>
      </c>
      <c r="C21" s="200">
        <v>39484</v>
      </c>
      <c r="D21" s="200">
        <v>607</v>
      </c>
      <c r="E21" s="200">
        <v>30825</v>
      </c>
      <c r="F21" s="200">
        <v>40658</v>
      </c>
      <c r="G21" s="200">
        <v>31434</v>
      </c>
      <c r="H21" s="201">
        <f t="shared" si="9"/>
        <v>-0.22686802105366721</v>
      </c>
      <c r="I21" s="202">
        <f t="shared" si="10"/>
        <v>-0.20388005267956644</v>
      </c>
      <c r="J21" s="201">
        <f t="shared" si="11"/>
        <v>7.40417082308215E-3</v>
      </c>
      <c r="K21" s="203">
        <f t="shared" si="12"/>
        <v>1</v>
      </c>
      <c r="L21" s="200">
        <v>18944</v>
      </c>
      <c r="M21" s="200">
        <v>265</v>
      </c>
      <c r="N21" s="200">
        <v>11165</v>
      </c>
      <c r="O21" s="200">
        <v>18752</v>
      </c>
      <c r="P21" s="200">
        <v>17160</v>
      </c>
      <c r="Q21" s="201">
        <f t="shared" si="13"/>
        <v>-8.4897610921501721E-2</v>
      </c>
      <c r="R21" s="202">
        <f t="shared" si="14"/>
        <v>-9.4172297297297258E-2</v>
      </c>
      <c r="S21" s="201">
        <f t="shared" si="15"/>
        <v>1.4656144306651634E-2</v>
      </c>
      <c r="T21" s="203">
        <f t="shared" si="16"/>
        <v>0.54590570719602982</v>
      </c>
      <c r="U21" s="200">
        <v>6705</v>
      </c>
      <c r="V21" s="200">
        <v>6954</v>
      </c>
      <c r="W21" s="200">
        <v>197</v>
      </c>
      <c r="X21" s="200">
        <v>3633</v>
      </c>
      <c r="Y21" s="200">
        <v>6086</v>
      </c>
      <c r="Z21" s="200">
        <v>4661</v>
      </c>
      <c r="AA21" s="201">
        <f t="shared" si="17"/>
        <v>-0.23414393690437074</v>
      </c>
      <c r="AB21" s="202">
        <f t="shared" si="1"/>
        <v>-0.32973828012654582</v>
      </c>
      <c r="AC21" s="200">
        <f t="shared" si="2"/>
        <v>-1425</v>
      </c>
      <c r="AD21" s="200">
        <f t="shared" si="3"/>
        <v>-2293</v>
      </c>
      <c r="AE21" s="201">
        <f t="shared" si="18"/>
        <v>2.9693269355730591E-3</v>
      </c>
      <c r="AF21" s="203">
        <f t="shared" si="0"/>
        <v>0.14827893363873512</v>
      </c>
      <c r="AG21" s="123">
        <f t="shared" si="4"/>
        <v>4.6278611348841174E-3</v>
      </c>
      <c r="AH21" s="123">
        <f t="shared" si="5"/>
        <v>5.0542368358938048E-4</v>
      </c>
      <c r="AI21" s="123">
        <f t="shared" si="6"/>
        <v>4.056575437452475E-3</v>
      </c>
      <c r="AJ21" s="123">
        <f t="shared" si="7"/>
        <v>4.0163743477351303E-3</v>
      </c>
      <c r="AK21" s="123">
        <f t="shared" si="8"/>
        <v>2.9693269355730591E-3</v>
      </c>
    </row>
    <row r="22" spans="1:37" x14ac:dyDescent="0.25">
      <c r="A22" s="211" t="s">
        <v>192</v>
      </c>
      <c r="B22" s="199" t="s">
        <v>237</v>
      </c>
      <c r="C22" s="200">
        <v>8490</v>
      </c>
      <c r="D22" s="200">
        <v>468</v>
      </c>
      <c r="E22" s="200">
        <v>8544</v>
      </c>
      <c r="F22" s="200">
        <v>15396</v>
      </c>
      <c r="G22" s="200">
        <v>12953</v>
      </c>
      <c r="H22" s="201">
        <f t="shared" si="9"/>
        <v>-0.15867757859184206</v>
      </c>
      <c r="I22" s="202">
        <f t="shared" si="10"/>
        <v>0.5256772673733805</v>
      </c>
      <c r="J22" s="201">
        <f t="shared" si="11"/>
        <v>3.0510346971872205E-3</v>
      </c>
      <c r="K22" s="203">
        <f t="shared" si="12"/>
        <v>1</v>
      </c>
      <c r="L22" s="200">
        <v>1420</v>
      </c>
      <c r="M22" s="200">
        <v>31</v>
      </c>
      <c r="N22" s="200">
        <v>151</v>
      </c>
      <c r="O22" s="200">
        <v>173</v>
      </c>
      <c r="P22" s="200">
        <v>299</v>
      </c>
      <c r="Q22" s="201">
        <f t="shared" si="13"/>
        <v>0.72832369942196529</v>
      </c>
      <c r="R22" s="202">
        <f t="shared" si="14"/>
        <v>-0.78943661971830981</v>
      </c>
      <c r="S22" s="201">
        <f t="shared" si="15"/>
        <v>2.5537221140377851E-4</v>
      </c>
      <c r="T22" s="203">
        <f t="shared" si="16"/>
        <v>2.3083455570138193E-2</v>
      </c>
      <c r="U22" s="200">
        <v>6527</v>
      </c>
      <c r="V22" s="200">
        <v>7044</v>
      </c>
      <c r="W22" s="200">
        <v>433</v>
      </c>
      <c r="X22" s="200">
        <v>8370</v>
      </c>
      <c r="Y22" s="200">
        <v>15164</v>
      </c>
      <c r="Z22" s="200">
        <v>12590</v>
      </c>
      <c r="AA22" s="201">
        <f t="shared" si="17"/>
        <v>-0.169744130836191</v>
      </c>
      <c r="AB22" s="202">
        <f t="shared" si="1"/>
        <v>0.78733674048835889</v>
      </c>
      <c r="AC22" s="200">
        <f t="shared" si="2"/>
        <v>-2574</v>
      </c>
      <c r="AD22" s="200">
        <f t="shared" si="3"/>
        <v>5546</v>
      </c>
      <c r="AE22" s="201">
        <f t="shared" si="18"/>
        <v>8.020559132989661E-3</v>
      </c>
      <c r="AF22" s="203">
        <f t="shared" si="0"/>
        <v>0.97197560410715667</v>
      </c>
      <c r="AG22" s="123">
        <f t="shared" si="4"/>
        <v>4.6877558001328333E-3</v>
      </c>
      <c r="AH22" s="123">
        <f t="shared" si="5"/>
        <v>1.1109058629147296E-3</v>
      </c>
      <c r="AI22" s="123">
        <f t="shared" si="6"/>
        <v>9.345867440538733E-3</v>
      </c>
      <c r="AJ22" s="123">
        <f t="shared" si="7"/>
        <v>1.0007279101060716E-2</v>
      </c>
      <c r="AK22" s="123">
        <f t="shared" si="8"/>
        <v>8.020559132989661E-3</v>
      </c>
    </row>
    <row r="23" spans="1:37" x14ac:dyDescent="0.25">
      <c r="A23" s="211" t="s">
        <v>392</v>
      </c>
      <c r="B23" s="199" t="s">
        <v>217</v>
      </c>
      <c r="C23" s="200">
        <v>41325</v>
      </c>
      <c r="D23" s="200">
        <v>7449</v>
      </c>
      <c r="E23" s="200">
        <v>29117</v>
      </c>
      <c r="F23" s="200">
        <v>36584</v>
      </c>
      <c r="G23" s="200">
        <v>41434</v>
      </c>
      <c r="H23" s="201">
        <f t="shared" si="9"/>
        <v>0.13257161600699763</v>
      </c>
      <c r="I23" s="202">
        <f t="shared" si="10"/>
        <v>2.6376285541440669E-3</v>
      </c>
      <c r="J23" s="201">
        <f t="shared" si="11"/>
        <v>9.7596365045360383E-3</v>
      </c>
      <c r="K23" s="203">
        <f t="shared" si="12"/>
        <v>1</v>
      </c>
      <c r="L23" s="200">
        <v>14797</v>
      </c>
      <c r="M23" s="200">
        <v>2254</v>
      </c>
      <c r="N23" s="200">
        <v>9439</v>
      </c>
      <c r="O23" s="200">
        <v>12262</v>
      </c>
      <c r="P23" s="200">
        <v>14393</v>
      </c>
      <c r="Q23" s="201">
        <f t="shared" si="13"/>
        <v>0.17378894144511503</v>
      </c>
      <c r="R23" s="202">
        <f t="shared" si="14"/>
        <v>-2.7302831655065196E-2</v>
      </c>
      <c r="S23" s="201">
        <f t="shared" si="15"/>
        <v>1.2292883741587237E-2</v>
      </c>
      <c r="T23" s="203">
        <f t="shared" si="16"/>
        <v>0.34737172370516967</v>
      </c>
      <c r="U23" s="200">
        <v>13460</v>
      </c>
      <c r="V23" s="200">
        <v>11224</v>
      </c>
      <c r="W23" s="200">
        <v>2395</v>
      </c>
      <c r="X23" s="200">
        <v>9831</v>
      </c>
      <c r="Y23" s="200">
        <v>11741</v>
      </c>
      <c r="Z23" s="200">
        <v>12411</v>
      </c>
      <c r="AA23" s="201">
        <f t="shared" si="17"/>
        <v>5.7064985946682523E-2</v>
      </c>
      <c r="AB23" s="202">
        <f t="shared" si="1"/>
        <v>0.1057555238774055</v>
      </c>
      <c r="AC23" s="200">
        <f t="shared" si="2"/>
        <v>670</v>
      </c>
      <c r="AD23" s="200">
        <f t="shared" si="3"/>
        <v>1187</v>
      </c>
      <c r="AE23" s="201">
        <f t="shared" si="18"/>
        <v>7.906525766444376E-3</v>
      </c>
      <c r="AF23" s="203">
        <f t="shared" si="0"/>
        <v>0.29953661244388669</v>
      </c>
      <c r="AG23" s="123">
        <f t="shared" si="4"/>
        <v>7.4695302527954168E-3</v>
      </c>
      <c r="AH23" s="123">
        <f t="shared" si="5"/>
        <v>6.1446178791703865E-3</v>
      </c>
      <c r="AI23" s="123">
        <f t="shared" si="6"/>
        <v>1.0977207026037787E-2</v>
      </c>
      <c r="AJ23" s="123">
        <f t="shared" si="7"/>
        <v>7.7483160066970369E-3</v>
      </c>
      <c r="AK23" s="123">
        <f t="shared" si="8"/>
        <v>7.906525766444376E-3</v>
      </c>
    </row>
    <row r="24" spans="1:37" x14ac:dyDescent="0.25">
      <c r="A24" s="211" t="s">
        <v>393</v>
      </c>
      <c r="B24" s="199" t="s">
        <v>231</v>
      </c>
      <c r="C24" s="200">
        <v>40841</v>
      </c>
      <c r="D24" s="200">
        <v>1011</v>
      </c>
      <c r="E24" s="200">
        <v>10315</v>
      </c>
      <c r="F24" s="200">
        <v>18193</v>
      </c>
      <c r="G24" s="200">
        <v>23687</v>
      </c>
      <c r="H24" s="201">
        <f t="shared" si="9"/>
        <v>0.30198427966800412</v>
      </c>
      <c r="I24" s="202">
        <f t="shared" si="10"/>
        <v>-0.42001909845498397</v>
      </c>
      <c r="J24" s="201">
        <f t="shared" si="11"/>
        <v>5.5793915596598241E-3</v>
      </c>
      <c r="K24" s="203">
        <f t="shared" si="12"/>
        <v>1</v>
      </c>
      <c r="L24" s="200">
        <v>31592</v>
      </c>
      <c r="M24" s="200">
        <v>517</v>
      </c>
      <c r="N24" s="200">
        <v>6641</v>
      </c>
      <c r="O24" s="200">
        <v>11929</v>
      </c>
      <c r="P24" s="200">
        <v>17606</v>
      </c>
      <c r="Q24" s="201">
        <f t="shared" si="13"/>
        <v>0.47589906949450911</v>
      </c>
      <c r="R24" s="202">
        <f t="shared" si="14"/>
        <v>-0.44270701443403393</v>
      </c>
      <c r="S24" s="201">
        <f t="shared" si="15"/>
        <v>1.5037067404598408E-2</v>
      </c>
      <c r="T24" s="203">
        <f t="shared" si="16"/>
        <v>0.74327690294254234</v>
      </c>
      <c r="U24" s="200">
        <v>4590</v>
      </c>
      <c r="V24" s="200">
        <v>5315</v>
      </c>
      <c r="W24" s="200">
        <v>298</v>
      </c>
      <c r="X24" s="200">
        <v>815</v>
      </c>
      <c r="Y24" s="200">
        <v>2391</v>
      </c>
      <c r="Z24" s="200">
        <v>3296</v>
      </c>
      <c r="AA24" s="201">
        <f t="shared" si="17"/>
        <v>0.3785027185278127</v>
      </c>
      <c r="AB24" s="202">
        <f t="shared" si="1"/>
        <v>-0.3798682972718721</v>
      </c>
      <c r="AC24" s="200">
        <f t="shared" si="2"/>
        <v>905</v>
      </c>
      <c r="AD24" s="200">
        <f t="shared" si="3"/>
        <v>-2019</v>
      </c>
      <c r="AE24" s="201">
        <f t="shared" si="18"/>
        <v>2.0997428834260467E-3</v>
      </c>
      <c r="AF24" s="203">
        <f t="shared" si="0"/>
        <v>0.13914805589563894</v>
      </c>
      <c r="AG24" s="123">
        <f t="shared" si="4"/>
        <v>3.5371127310769462E-3</v>
      </c>
      <c r="AH24" s="123">
        <f t="shared" si="5"/>
        <v>7.6454953152099172E-4</v>
      </c>
      <c r="AI24" s="123">
        <f t="shared" si="6"/>
        <v>9.1002174002856242E-4</v>
      </c>
      <c r="AJ24" s="123">
        <f t="shared" si="7"/>
        <v>1.5779084892268644E-3</v>
      </c>
      <c r="AK24" s="123">
        <f t="shared" si="8"/>
        <v>2.0997428834260467E-3</v>
      </c>
    </row>
    <row r="25" spans="1:37" x14ac:dyDescent="0.25">
      <c r="A25" s="211" t="s">
        <v>200</v>
      </c>
      <c r="B25" s="199" t="s">
        <v>394</v>
      </c>
      <c r="C25" s="200">
        <v>9329</v>
      </c>
      <c r="D25" s="200">
        <v>1301</v>
      </c>
      <c r="E25" s="200">
        <v>6308</v>
      </c>
      <c r="F25" s="200">
        <v>12234</v>
      </c>
      <c r="G25" s="200">
        <v>16051</v>
      </c>
      <c r="H25" s="201">
        <f t="shared" si="9"/>
        <v>0.31199934608468194</v>
      </c>
      <c r="I25" s="202">
        <f t="shared" si="10"/>
        <v>0.72054882624075467</v>
      </c>
      <c r="J25" s="201">
        <f t="shared" si="11"/>
        <v>3.7807579653016351E-3</v>
      </c>
      <c r="K25" s="203">
        <f t="shared" si="12"/>
        <v>1</v>
      </c>
      <c r="L25" s="200">
        <v>3031</v>
      </c>
      <c r="M25" s="200">
        <v>435</v>
      </c>
      <c r="N25" s="200">
        <v>2130</v>
      </c>
      <c r="O25" s="200">
        <v>2942</v>
      </c>
      <c r="P25" s="200">
        <v>3000</v>
      </c>
      <c r="Q25" s="201">
        <f t="shared" si="13"/>
        <v>1.971447994561526E-2</v>
      </c>
      <c r="R25" s="202">
        <f t="shared" si="14"/>
        <v>-1.0227647641042559E-2</v>
      </c>
      <c r="S25" s="201">
        <f t="shared" si="15"/>
        <v>2.5622629906733628E-3</v>
      </c>
      <c r="T25" s="203">
        <f t="shared" si="16"/>
        <v>0.1869042427263099</v>
      </c>
      <c r="U25" s="200">
        <v>4262</v>
      </c>
      <c r="V25" s="200">
        <v>4574</v>
      </c>
      <c r="W25" s="200">
        <v>499</v>
      </c>
      <c r="X25" s="200">
        <v>2851</v>
      </c>
      <c r="Y25" s="200">
        <v>7234</v>
      </c>
      <c r="Z25" s="200">
        <v>11132</v>
      </c>
      <c r="AA25" s="201">
        <f t="shared" si="17"/>
        <v>0.53884434614321264</v>
      </c>
      <c r="AB25" s="202">
        <f t="shared" si="1"/>
        <v>1.4337560122431134</v>
      </c>
      <c r="AC25" s="200">
        <f t="shared" si="2"/>
        <v>3898</v>
      </c>
      <c r="AD25" s="200">
        <f t="shared" si="3"/>
        <v>6558</v>
      </c>
      <c r="AE25" s="201">
        <f t="shared" si="18"/>
        <v>7.091728694872193E-3</v>
      </c>
      <c r="AF25" s="203">
        <f t="shared" si="0"/>
        <v>0.69353934334309386</v>
      </c>
      <c r="AG25" s="123">
        <f t="shared" si="4"/>
        <v>3.0439799871958516E-3</v>
      </c>
      <c r="AH25" s="123">
        <f t="shared" si="5"/>
        <v>1.2802356249294459E-3</v>
      </c>
      <c r="AI25" s="123">
        <f t="shared" si="6"/>
        <v>3.1834012034618791E-3</v>
      </c>
      <c r="AJ25" s="123">
        <f t="shared" si="7"/>
        <v>4.7739816022865488E-3</v>
      </c>
      <c r="AK25" s="123">
        <f t="shared" si="8"/>
        <v>7.091728694872193E-3</v>
      </c>
    </row>
    <row r="26" spans="1:37" x14ac:dyDescent="0.25">
      <c r="A26" s="211" t="s">
        <v>196</v>
      </c>
      <c r="B26" s="199" t="s">
        <v>227</v>
      </c>
      <c r="C26" s="200">
        <v>2680</v>
      </c>
      <c r="D26" s="200">
        <v>229</v>
      </c>
      <c r="E26" s="200">
        <v>1439</v>
      </c>
      <c r="F26" s="200">
        <v>1427</v>
      </c>
      <c r="G26" s="200">
        <v>1933</v>
      </c>
      <c r="H26" s="201">
        <f t="shared" si="9"/>
        <v>0.3545900490539593</v>
      </c>
      <c r="I26" s="202">
        <f t="shared" si="10"/>
        <v>-0.27873134328358207</v>
      </c>
      <c r="J26" s="201">
        <f t="shared" si="11"/>
        <v>4.5531151622503648E-4</v>
      </c>
      <c r="K26" s="203">
        <f t="shared" si="12"/>
        <v>1</v>
      </c>
      <c r="L26" s="200">
        <v>1552</v>
      </c>
      <c r="M26" s="200">
        <v>75</v>
      </c>
      <c r="N26" s="200">
        <v>778</v>
      </c>
      <c r="O26" s="200">
        <v>604</v>
      </c>
      <c r="P26" s="200">
        <v>787</v>
      </c>
      <c r="Q26" s="201">
        <f t="shared" si="13"/>
        <v>0.30298013245033117</v>
      </c>
      <c r="R26" s="202">
        <f t="shared" si="14"/>
        <v>-0.49291237113402064</v>
      </c>
      <c r="S26" s="201">
        <f t="shared" si="15"/>
        <v>6.7216699121997879E-4</v>
      </c>
      <c r="T26" s="203">
        <f t="shared" si="16"/>
        <v>0.40713916192446975</v>
      </c>
      <c r="U26" s="200">
        <v>1123</v>
      </c>
      <c r="V26" s="200">
        <v>964</v>
      </c>
      <c r="W26" s="200">
        <v>103</v>
      </c>
      <c r="X26" s="200">
        <v>587</v>
      </c>
      <c r="Y26" s="200">
        <v>659</v>
      </c>
      <c r="Z26" s="200">
        <v>849</v>
      </c>
      <c r="AA26" s="201">
        <f t="shared" si="17"/>
        <v>0.28831562974203329</v>
      </c>
      <c r="AB26" s="202">
        <f t="shared" si="1"/>
        <v>-0.11929460580912865</v>
      </c>
      <c r="AC26" s="200">
        <f t="shared" si="2"/>
        <v>190</v>
      </c>
      <c r="AD26" s="200">
        <f t="shared" si="3"/>
        <v>-115</v>
      </c>
      <c r="AE26" s="201">
        <f t="shared" si="18"/>
        <v>5.4086216869803202E-4</v>
      </c>
      <c r="AF26" s="203">
        <f t="shared" si="0"/>
        <v>0.43921365752715985</v>
      </c>
      <c r="AG26" s="123">
        <f t="shared" si="4"/>
        <v>6.4153841444180171E-4</v>
      </c>
      <c r="AH26" s="123">
        <f t="shared" si="5"/>
        <v>2.6425705284114818E-4</v>
      </c>
      <c r="AI26" s="123">
        <f t="shared" si="6"/>
        <v>6.5543897103897682E-4</v>
      </c>
      <c r="AJ26" s="123">
        <f t="shared" si="7"/>
        <v>4.3489824107089238E-4</v>
      </c>
      <c r="AK26" s="123">
        <f t="shared" si="8"/>
        <v>5.4086216869803202E-4</v>
      </c>
    </row>
    <row r="27" spans="1:37" x14ac:dyDescent="0.25">
      <c r="A27" s="211" t="s">
        <v>209</v>
      </c>
      <c r="B27" s="199" t="s">
        <v>250</v>
      </c>
      <c r="C27" s="200">
        <v>12402</v>
      </c>
      <c r="D27" s="200">
        <v>5273</v>
      </c>
      <c r="E27" s="200">
        <v>10104</v>
      </c>
      <c r="F27" s="200">
        <v>16520</v>
      </c>
      <c r="G27" s="200">
        <v>21266</v>
      </c>
      <c r="H27" s="201">
        <f t="shared" si="9"/>
        <v>0.28728813559322042</v>
      </c>
      <c r="I27" s="202">
        <f t="shared" si="10"/>
        <v>0.71472343170456387</v>
      </c>
      <c r="J27" s="201">
        <f t="shared" si="11"/>
        <v>5.0091333181798373E-3</v>
      </c>
      <c r="K27" s="203">
        <f t="shared" si="12"/>
        <v>1</v>
      </c>
      <c r="L27" s="200">
        <v>2217</v>
      </c>
      <c r="M27" s="200">
        <v>802</v>
      </c>
      <c r="N27" s="200">
        <v>1443</v>
      </c>
      <c r="O27" s="200">
        <v>2607</v>
      </c>
      <c r="P27" s="200">
        <v>3822</v>
      </c>
      <c r="Q27" s="201">
        <f t="shared" si="13"/>
        <v>0.46605293440736473</v>
      </c>
      <c r="R27" s="202">
        <f t="shared" si="14"/>
        <v>0.72395128552097421</v>
      </c>
      <c r="S27" s="201">
        <f t="shared" si="15"/>
        <v>3.2643230501178642E-3</v>
      </c>
      <c r="T27" s="203">
        <f t="shared" si="16"/>
        <v>0.17972350230414746</v>
      </c>
      <c r="U27" s="200">
        <v>6973</v>
      </c>
      <c r="V27" s="200">
        <v>8475</v>
      </c>
      <c r="W27" s="200">
        <v>3537</v>
      </c>
      <c r="X27" s="200">
        <v>7340</v>
      </c>
      <c r="Y27" s="200">
        <v>10669</v>
      </c>
      <c r="Z27" s="200">
        <v>14137</v>
      </c>
      <c r="AA27" s="201">
        <f t="shared" si="17"/>
        <v>0.32505389446058675</v>
      </c>
      <c r="AB27" s="202">
        <f t="shared" si="1"/>
        <v>0.66808259587020657</v>
      </c>
      <c r="AC27" s="200">
        <f t="shared" si="2"/>
        <v>3468</v>
      </c>
      <c r="AD27" s="200">
        <f t="shared" si="3"/>
        <v>5662</v>
      </c>
      <c r="AE27" s="201">
        <f t="shared" si="18"/>
        <v>9.0060877254229434E-3</v>
      </c>
      <c r="AF27" s="203">
        <f t="shared" si="0"/>
        <v>0.66477005548763279</v>
      </c>
      <c r="AG27" s="123">
        <f t="shared" si="4"/>
        <v>5.640080977587416E-3</v>
      </c>
      <c r="AH27" s="123">
        <f t="shared" si="5"/>
        <v>9.0745358825159318E-3</v>
      </c>
      <c r="AI27" s="123">
        <f t="shared" si="6"/>
        <v>8.1957786157173598E-3</v>
      </c>
      <c r="AJ27" s="123">
        <f t="shared" si="7"/>
        <v>7.0408639362448417E-3</v>
      </c>
      <c r="AK27" s="123">
        <f t="shared" si="8"/>
        <v>9.0060877254229434E-3</v>
      </c>
    </row>
    <row r="28" spans="1:37" x14ac:dyDescent="0.25">
      <c r="A28" s="211" t="s">
        <v>217</v>
      </c>
      <c r="B28" s="199" t="s">
        <v>241</v>
      </c>
      <c r="C28" s="200">
        <v>3650</v>
      </c>
      <c r="D28" s="200">
        <v>581</v>
      </c>
      <c r="E28" s="200">
        <v>2397</v>
      </c>
      <c r="F28" s="200">
        <v>4070</v>
      </c>
      <c r="G28" s="200">
        <v>4220</v>
      </c>
      <c r="H28" s="201">
        <f t="shared" si="9"/>
        <v>3.6855036855036882E-2</v>
      </c>
      <c r="I28" s="202">
        <f t="shared" si="10"/>
        <v>0.15616438356164375</v>
      </c>
      <c r="J28" s="201">
        <f t="shared" si="11"/>
        <v>9.9400651757354064E-4</v>
      </c>
      <c r="K28" s="203">
        <f t="shared" si="12"/>
        <v>1</v>
      </c>
      <c r="L28" s="200">
        <v>583</v>
      </c>
      <c r="M28" s="200">
        <v>140</v>
      </c>
      <c r="N28" s="200">
        <v>464</v>
      </c>
      <c r="O28" s="200">
        <v>839</v>
      </c>
      <c r="P28" s="200">
        <v>1075</v>
      </c>
      <c r="Q28" s="201">
        <f t="shared" si="13"/>
        <v>0.28128724672228844</v>
      </c>
      <c r="R28" s="202">
        <f t="shared" si="14"/>
        <v>0.84391080617495717</v>
      </c>
      <c r="S28" s="201">
        <f t="shared" si="15"/>
        <v>9.1814423832462162E-4</v>
      </c>
      <c r="T28" s="203">
        <f t="shared" si="16"/>
        <v>0.25473933649289099</v>
      </c>
      <c r="U28" s="200">
        <v>1332</v>
      </c>
      <c r="V28" s="200">
        <v>2409</v>
      </c>
      <c r="W28" s="200">
        <v>276</v>
      </c>
      <c r="X28" s="200">
        <v>1439</v>
      </c>
      <c r="Y28" s="200">
        <v>2129</v>
      </c>
      <c r="Z28" s="200">
        <v>2089</v>
      </c>
      <c r="AA28" s="201">
        <f t="shared" si="17"/>
        <v>-1.8788163457022056E-2</v>
      </c>
      <c r="AB28" s="202">
        <f t="shared" si="1"/>
        <v>-0.13283520132835203</v>
      </c>
      <c r="AC28" s="200">
        <f t="shared" si="2"/>
        <v>-40</v>
      </c>
      <c r="AD28" s="200">
        <f t="shared" si="3"/>
        <v>-320</v>
      </c>
      <c r="AE28" s="201">
        <f t="shared" si="18"/>
        <v>1.3308139816374427E-3</v>
      </c>
      <c r="AF28" s="203">
        <f t="shared" si="0"/>
        <v>0.49502369668246443</v>
      </c>
      <c r="AG28" s="123">
        <f t="shared" si="4"/>
        <v>1.6031805398239629E-3</v>
      </c>
      <c r="AH28" s="123">
        <f t="shared" si="5"/>
        <v>7.081062775160863E-4</v>
      </c>
      <c r="AI28" s="123">
        <f t="shared" si="6"/>
        <v>1.606774581473744E-3</v>
      </c>
      <c r="AJ28" s="123">
        <f t="shared" si="7"/>
        <v>1.4050050914111228E-3</v>
      </c>
      <c r="AK28" s="123">
        <f t="shared" si="8"/>
        <v>1.3308139816374427E-3</v>
      </c>
    </row>
    <row r="29" spans="1:37" x14ac:dyDescent="0.25">
      <c r="A29" s="211" t="s">
        <v>213</v>
      </c>
      <c r="B29" s="199" t="s">
        <v>229</v>
      </c>
      <c r="C29" s="200">
        <v>38454</v>
      </c>
      <c r="D29" s="200">
        <v>684</v>
      </c>
      <c r="E29" s="200">
        <v>4752</v>
      </c>
      <c r="F29" s="200">
        <v>20171</v>
      </c>
      <c r="G29" s="200">
        <v>34077</v>
      </c>
      <c r="H29" s="201">
        <f t="shared" si="9"/>
        <v>0.68940558227157811</v>
      </c>
      <c r="I29" s="202">
        <f t="shared" si="10"/>
        <v>-0.11382430956467471</v>
      </c>
      <c r="J29" s="201">
        <f t="shared" si="11"/>
        <v>8.0267204026904133E-3</v>
      </c>
      <c r="K29" s="203">
        <f t="shared" si="12"/>
        <v>1</v>
      </c>
      <c r="L29" s="200">
        <v>31034</v>
      </c>
      <c r="M29" s="200">
        <v>545</v>
      </c>
      <c r="N29" s="200">
        <v>4150</v>
      </c>
      <c r="O29" s="200">
        <v>17946</v>
      </c>
      <c r="P29" s="200">
        <v>29668</v>
      </c>
      <c r="Q29" s="201">
        <f t="shared" si="13"/>
        <v>0.65318176752479662</v>
      </c>
      <c r="R29" s="202">
        <f t="shared" si="14"/>
        <v>-4.4016240252626182E-2</v>
      </c>
      <c r="S29" s="201">
        <f t="shared" si="15"/>
        <v>2.5339072802432441E-2</v>
      </c>
      <c r="T29" s="203">
        <f t="shared" si="16"/>
        <v>0.87061654488364582</v>
      </c>
      <c r="U29" s="200">
        <v>6001</v>
      </c>
      <c r="V29" s="200">
        <v>6561</v>
      </c>
      <c r="W29" s="200">
        <v>95</v>
      </c>
      <c r="X29" s="200">
        <v>280</v>
      </c>
      <c r="Y29" s="200">
        <v>1557</v>
      </c>
      <c r="Z29" s="200">
        <v>3648</v>
      </c>
      <c r="AA29" s="201">
        <f t="shared" si="17"/>
        <v>1.3429672447013488</v>
      </c>
      <c r="AB29" s="202">
        <f t="shared" si="1"/>
        <v>-0.44398719707361678</v>
      </c>
      <c r="AC29" s="200">
        <f t="shared" si="2"/>
        <v>2091</v>
      </c>
      <c r="AD29" s="200">
        <f t="shared" si="3"/>
        <v>-2913</v>
      </c>
      <c r="AE29" s="201">
        <f t="shared" si="18"/>
        <v>2.3239872690346535E-3</v>
      </c>
      <c r="AF29" s="203">
        <f t="shared" si="0"/>
        <v>0.10705167708425037</v>
      </c>
      <c r="AG29" s="123">
        <f t="shared" si="4"/>
        <v>4.3663210966313907E-3</v>
      </c>
      <c r="AH29" s="123">
        <f t="shared" si="5"/>
        <v>2.4373223320300072E-4</v>
      </c>
      <c r="AI29" s="123">
        <f t="shared" si="6"/>
        <v>3.12645505776684E-4</v>
      </c>
      <c r="AJ29" s="123">
        <f t="shared" si="7"/>
        <v>1.0275213374011827E-3</v>
      </c>
      <c r="AK29" s="123">
        <f t="shared" si="8"/>
        <v>2.3239872690346535E-3</v>
      </c>
    </row>
    <row r="30" spans="1:37" x14ac:dyDescent="0.25">
      <c r="A30" s="211" t="s">
        <v>221</v>
      </c>
      <c r="B30" s="199" t="s">
        <v>221</v>
      </c>
      <c r="C30" s="200">
        <v>21212</v>
      </c>
      <c r="D30" s="200">
        <v>1982</v>
      </c>
      <c r="E30" s="200">
        <v>11468</v>
      </c>
      <c r="F30" s="200">
        <v>19140</v>
      </c>
      <c r="G30" s="200">
        <v>19418</v>
      </c>
      <c r="H30" s="201">
        <f t="shared" si="9"/>
        <v>1.4524555903866254E-2</v>
      </c>
      <c r="I30" s="202">
        <f t="shared" si="10"/>
        <v>-8.4574768998679994E-2</v>
      </c>
      <c r="J30" s="201">
        <f t="shared" si="11"/>
        <v>4.5738432602471591E-3</v>
      </c>
      <c r="K30" s="203">
        <f t="shared" si="12"/>
        <v>1</v>
      </c>
      <c r="L30" s="200">
        <v>7613</v>
      </c>
      <c r="M30" s="200">
        <v>541</v>
      </c>
      <c r="N30" s="200">
        <v>3484</v>
      </c>
      <c r="O30" s="200">
        <v>6547</v>
      </c>
      <c r="P30" s="200">
        <v>6601</v>
      </c>
      <c r="Q30" s="201">
        <f t="shared" si="13"/>
        <v>8.2480525431496421E-3</v>
      </c>
      <c r="R30" s="202">
        <f t="shared" si="14"/>
        <v>-0.13293051359516617</v>
      </c>
      <c r="S30" s="201">
        <f t="shared" si="15"/>
        <v>5.6378326671449553E-3</v>
      </c>
      <c r="T30" s="203">
        <f t="shared" si="16"/>
        <v>0.33994232155731796</v>
      </c>
      <c r="U30" s="200">
        <v>8160</v>
      </c>
      <c r="V30" s="200">
        <v>7973</v>
      </c>
      <c r="W30" s="200">
        <v>783</v>
      </c>
      <c r="X30" s="200">
        <v>4934</v>
      </c>
      <c r="Y30" s="200">
        <v>7263</v>
      </c>
      <c r="Z30" s="200">
        <v>8053</v>
      </c>
      <c r="AA30" s="201">
        <f t="shared" si="17"/>
        <v>0.10877048051769234</v>
      </c>
      <c r="AB30" s="202">
        <f t="shared" si="1"/>
        <v>1.0033864291985495E-2</v>
      </c>
      <c r="AC30" s="200">
        <f t="shared" si="2"/>
        <v>790</v>
      </c>
      <c r="AD30" s="200">
        <f t="shared" si="3"/>
        <v>80</v>
      </c>
      <c r="AE30" s="201">
        <f t="shared" si="18"/>
        <v>5.1302273787105441E-3</v>
      </c>
      <c r="AF30" s="203">
        <f t="shared" si="0"/>
        <v>0.41471830260582965</v>
      </c>
      <c r="AG30" s="123">
        <f t="shared" si="4"/>
        <v>5.3060018447556893E-3</v>
      </c>
      <c r="AH30" s="123">
        <f t="shared" si="5"/>
        <v>2.0088667220836795E-3</v>
      </c>
      <c r="AI30" s="123">
        <f t="shared" si="6"/>
        <v>5.5092604482219962E-3</v>
      </c>
      <c r="AJ30" s="123">
        <f t="shared" si="7"/>
        <v>4.7931197646401994E-3</v>
      </c>
      <c r="AK30" s="123">
        <f t="shared" si="8"/>
        <v>5.1302273787105441E-3</v>
      </c>
    </row>
    <row r="31" spans="1:37" x14ac:dyDescent="0.25">
      <c r="A31" s="211" t="s">
        <v>394</v>
      </c>
      <c r="B31" s="199" t="s">
        <v>247</v>
      </c>
      <c r="C31" s="200">
        <v>10160</v>
      </c>
      <c r="D31" s="200">
        <v>2715</v>
      </c>
      <c r="E31" s="200">
        <v>13773</v>
      </c>
      <c r="F31" s="200">
        <v>20308</v>
      </c>
      <c r="G31" s="200">
        <v>23303</v>
      </c>
      <c r="H31" s="201">
        <f t="shared" si="9"/>
        <v>0.1474788260783928</v>
      </c>
      <c r="I31" s="202">
        <f t="shared" si="10"/>
        <v>1.2936023622047244</v>
      </c>
      <c r="J31" s="201">
        <f>G31/G$8</f>
        <v>5.4889416774919946E-3</v>
      </c>
      <c r="K31" s="203">
        <f t="shared" si="12"/>
        <v>1</v>
      </c>
      <c r="L31" s="200">
        <v>2714</v>
      </c>
      <c r="M31" s="200">
        <v>352</v>
      </c>
      <c r="N31" s="200">
        <v>2574</v>
      </c>
      <c r="O31" s="200">
        <v>3593</v>
      </c>
      <c r="P31" s="200">
        <v>4179</v>
      </c>
      <c r="Q31" s="201">
        <f t="shared" si="13"/>
        <v>0.16309490676315064</v>
      </c>
      <c r="R31" s="202">
        <f t="shared" si="14"/>
        <v>0.53979366249078842</v>
      </c>
      <c r="S31" s="201">
        <f>P31/P$8</f>
        <v>3.5692323460079943E-3</v>
      </c>
      <c r="T31" s="203">
        <f t="shared" si="16"/>
        <v>0.17933313307299489</v>
      </c>
      <c r="U31" s="200">
        <v>4076</v>
      </c>
      <c r="V31" s="200">
        <v>3691</v>
      </c>
      <c r="W31" s="200">
        <v>1381</v>
      </c>
      <c r="X31" s="200">
        <v>6174</v>
      </c>
      <c r="Y31" s="200">
        <v>8790</v>
      </c>
      <c r="Z31" s="200">
        <v>9917</v>
      </c>
      <c r="AA31" s="201">
        <f t="shared" si="17"/>
        <v>0.12821387940841866</v>
      </c>
      <c r="AB31" s="202">
        <f t="shared" si="1"/>
        <v>1.6868057437008939</v>
      </c>
      <c r="AC31" s="200">
        <f t="shared" si="2"/>
        <v>1127</v>
      </c>
      <c r="AD31" s="200">
        <f t="shared" si="3"/>
        <v>6226</v>
      </c>
      <c r="AE31" s="201">
        <f t="shared" si="18"/>
        <v>6.3177033297743034E-3</v>
      </c>
      <c r="AF31" s="203">
        <f t="shared" si="0"/>
        <v>0.42556752349482901</v>
      </c>
      <c r="AG31" s="123">
        <f t="shared" si="4"/>
        <v>2.456346771477894E-3</v>
      </c>
      <c r="AH31" s="123">
        <f t="shared" si="5"/>
        <v>3.5430969900352E-3</v>
      </c>
      <c r="AI31" s="123">
        <f t="shared" si="6"/>
        <v>6.8938334023758829E-3</v>
      </c>
      <c r="AJ31" s="123">
        <f t="shared" si="7"/>
        <v>5.8008430030548463E-3</v>
      </c>
      <c r="AK31" s="123">
        <f t="shared" si="8"/>
        <v>6.3177033297743034E-3</v>
      </c>
    </row>
    <row r="32" spans="1:37" x14ac:dyDescent="0.25">
      <c r="A32" s="211" t="s">
        <v>229</v>
      </c>
      <c r="B32" s="199" t="s">
        <v>233</v>
      </c>
      <c r="C32" s="200">
        <v>26826</v>
      </c>
      <c r="D32" s="200">
        <v>3290</v>
      </c>
      <c r="E32" s="200">
        <v>12019</v>
      </c>
      <c r="F32" s="200">
        <v>29695</v>
      </c>
      <c r="G32" s="200">
        <v>36333</v>
      </c>
      <c r="H32" s="201">
        <f t="shared" si="9"/>
        <v>0.22353931638322955</v>
      </c>
      <c r="I32" s="202">
        <f t="shared" si="10"/>
        <v>0.35439498993513752</v>
      </c>
      <c r="J32" s="201">
        <f t="shared" si="11"/>
        <v>8.5581134604264097E-3</v>
      </c>
      <c r="K32" s="203">
        <f t="shared" si="12"/>
        <v>1</v>
      </c>
      <c r="L32" s="200">
        <v>10564</v>
      </c>
      <c r="M32" s="200">
        <v>739</v>
      </c>
      <c r="N32" s="200">
        <v>3592</v>
      </c>
      <c r="O32" s="200">
        <v>11472</v>
      </c>
      <c r="P32" s="200">
        <v>16102</v>
      </c>
      <c r="Q32" s="201">
        <f t="shared" si="13"/>
        <v>0.40359135285913528</v>
      </c>
      <c r="R32" s="202">
        <f t="shared" si="14"/>
        <v>0.52423324498296098</v>
      </c>
      <c r="S32" s="201">
        <f t="shared" ref="S32:S37" si="19">P32/P$8</f>
        <v>1.3752519558607495E-2</v>
      </c>
      <c r="T32" s="203">
        <f t="shared" si="16"/>
        <v>0.4431783777832824</v>
      </c>
      <c r="U32" s="200">
        <v>7491</v>
      </c>
      <c r="V32" s="200">
        <v>6811</v>
      </c>
      <c r="W32" s="200">
        <v>1867</v>
      </c>
      <c r="X32" s="200">
        <v>5826</v>
      </c>
      <c r="Y32" s="200">
        <v>11021</v>
      </c>
      <c r="Z32" s="200">
        <v>12184</v>
      </c>
      <c r="AA32" s="201">
        <f t="shared" si="17"/>
        <v>0.10552581435441422</v>
      </c>
      <c r="AB32" s="202">
        <f t="shared" si="1"/>
        <v>0.78887094406107772</v>
      </c>
      <c r="AC32" s="200">
        <f t="shared" si="2"/>
        <v>1163</v>
      </c>
      <c r="AD32" s="200">
        <f t="shared" si="3"/>
        <v>5373</v>
      </c>
      <c r="AE32" s="201">
        <f t="shared" si="18"/>
        <v>7.7619136200433713E-3</v>
      </c>
      <c r="AF32" s="203">
        <f t="shared" si="0"/>
        <v>0.3353425260782209</v>
      </c>
      <c r="AG32" s="123">
        <f t="shared" si="4"/>
        <v>4.5326951667667131E-3</v>
      </c>
      <c r="AH32" s="123">
        <f t="shared" si="5"/>
        <v>4.7899797830526563E-3</v>
      </c>
      <c r="AI32" s="123">
        <f t="shared" si="6"/>
        <v>6.5052597023391463E-3</v>
      </c>
      <c r="AJ32" s="123">
        <f t="shared" si="7"/>
        <v>7.2731616310201894E-3</v>
      </c>
      <c r="AK32" s="123">
        <f t="shared" si="8"/>
        <v>7.7619136200433713E-3</v>
      </c>
    </row>
    <row r="33" spans="1:37" x14ac:dyDescent="0.25">
      <c r="A33" s="211" t="s">
        <v>225</v>
      </c>
      <c r="B33" s="199" t="s">
        <v>243</v>
      </c>
      <c r="C33" s="200">
        <v>5882</v>
      </c>
      <c r="D33" s="200">
        <v>1299</v>
      </c>
      <c r="E33" s="200">
        <v>5329</v>
      </c>
      <c r="F33" s="200">
        <v>8857</v>
      </c>
      <c r="G33" s="200">
        <v>11698</v>
      </c>
      <c r="H33" s="201">
        <f t="shared" si="9"/>
        <v>0.32076323811674379</v>
      </c>
      <c r="I33" s="202">
        <f t="shared" si="10"/>
        <v>0.98877932675960567</v>
      </c>
      <c r="J33" s="201">
        <f t="shared" si="11"/>
        <v>2.7554237541647579E-3</v>
      </c>
      <c r="K33" s="203">
        <f t="shared" si="12"/>
        <v>1</v>
      </c>
      <c r="L33" s="200">
        <v>1555</v>
      </c>
      <c r="M33" s="200">
        <v>101</v>
      </c>
      <c r="N33" s="200">
        <v>1237</v>
      </c>
      <c r="O33" s="200">
        <v>2189</v>
      </c>
      <c r="P33" s="200">
        <v>2363</v>
      </c>
      <c r="Q33" s="201">
        <f t="shared" si="13"/>
        <v>7.9488350845134725E-2</v>
      </c>
      <c r="R33" s="202">
        <f t="shared" si="14"/>
        <v>0.51961414790996785</v>
      </c>
      <c r="S33" s="201">
        <f t="shared" si="19"/>
        <v>2.0182091489870518E-3</v>
      </c>
      <c r="T33" s="203">
        <f t="shared" si="16"/>
        <v>0.20200034193879296</v>
      </c>
      <c r="U33" s="200">
        <v>3420</v>
      </c>
      <c r="V33" s="200">
        <v>3690</v>
      </c>
      <c r="W33" s="200">
        <v>1024</v>
      </c>
      <c r="X33" s="200">
        <v>3607</v>
      </c>
      <c r="Y33" s="200">
        <v>4572</v>
      </c>
      <c r="Z33" s="200">
        <v>5635</v>
      </c>
      <c r="AA33" s="201">
        <f t="shared" si="17"/>
        <v>0.23250218722659666</v>
      </c>
      <c r="AB33" s="202">
        <f t="shared" si="1"/>
        <v>0.52710027100270995</v>
      </c>
      <c r="AC33" s="200">
        <f t="shared" si="2"/>
        <v>1063</v>
      </c>
      <c r="AD33" s="200">
        <f t="shared" si="3"/>
        <v>1945</v>
      </c>
      <c r="AE33" s="201">
        <f t="shared" si="18"/>
        <v>3.589821343478693E-3</v>
      </c>
      <c r="AF33" s="203">
        <f t="shared" si="0"/>
        <v>0.48170627457685072</v>
      </c>
      <c r="AG33" s="123">
        <f t="shared" si="4"/>
        <v>2.4556812751973531E-3</v>
      </c>
      <c r="AH33" s="123">
        <f t="shared" si="5"/>
        <v>2.6271769136828708E-3</v>
      </c>
      <c r="AI33" s="123">
        <f t="shared" si="6"/>
        <v>4.0275440690589262E-3</v>
      </c>
      <c r="AJ33" s="123">
        <f t="shared" si="7"/>
        <v>3.0172302855479816E-3</v>
      </c>
      <c r="AK33" s="123">
        <f t="shared" si="8"/>
        <v>3.589821343478693E-3</v>
      </c>
    </row>
    <row r="34" spans="1:37" x14ac:dyDescent="0.25">
      <c r="A34" s="211" t="s">
        <v>231</v>
      </c>
      <c r="B34" s="199" t="s">
        <v>239</v>
      </c>
      <c r="C34" s="200">
        <v>3339</v>
      </c>
      <c r="D34" s="200">
        <v>1668</v>
      </c>
      <c r="E34" s="200">
        <v>4833</v>
      </c>
      <c r="F34" s="200">
        <v>5479</v>
      </c>
      <c r="G34" s="200">
        <v>5115</v>
      </c>
      <c r="H34" s="201">
        <f t="shared" si="9"/>
        <v>-6.6435480927176438E-2</v>
      </c>
      <c r="I34" s="202">
        <f t="shared" si="10"/>
        <v>0.53189577717879599</v>
      </c>
      <c r="J34" s="201">
        <f t="shared" si="11"/>
        <v>1.2048206960636636E-3</v>
      </c>
      <c r="K34" s="203">
        <f t="shared" si="12"/>
        <v>1</v>
      </c>
      <c r="L34" s="200">
        <v>1084</v>
      </c>
      <c r="M34" s="200">
        <v>456</v>
      </c>
      <c r="N34" s="200">
        <v>1595</v>
      </c>
      <c r="O34" s="200">
        <v>1858</v>
      </c>
      <c r="P34" s="200">
        <v>1590</v>
      </c>
      <c r="Q34" s="201">
        <f t="shared" si="13"/>
        <v>-0.14424111948331542</v>
      </c>
      <c r="R34" s="202">
        <f t="shared" si="14"/>
        <v>0.46678966789667897</v>
      </c>
      <c r="S34" s="201">
        <f t="shared" si="19"/>
        <v>1.3579993850568821E-3</v>
      </c>
      <c r="T34" s="203">
        <f t="shared" si="16"/>
        <v>0.31085043988269795</v>
      </c>
      <c r="U34" s="200">
        <v>807</v>
      </c>
      <c r="V34" s="200">
        <v>782</v>
      </c>
      <c r="W34" s="200">
        <v>310</v>
      </c>
      <c r="X34" s="200">
        <v>997</v>
      </c>
      <c r="Y34" s="200">
        <v>1332</v>
      </c>
      <c r="Z34" s="200">
        <v>1264</v>
      </c>
      <c r="AA34" s="201">
        <f t="shared" si="17"/>
        <v>-5.1051051051051011E-2</v>
      </c>
      <c r="AB34" s="202">
        <f t="shared" si="1"/>
        <v>0.61636828644501285</v>
      </c>
      <c r="AC34" s="200">
        <f t="shared" si="2"/>
        <v>-68</v>
      </c>
      <c r="AD34" s="200">
        <f t="shared" si="3"/>
        <v>482</v>
      </c>
      <c r="AE34" s="201">
        <f t="shared" si="18"/>
        <v>8.0524120286727023E-4</v>
      </c>
      <c r="AF34" s="203">
        <f t="shared" si="0"/>
        <v>0.24711632453567939</v>
      </c>
      <c r="AG34" s="123">
        <f t="shared" si="4"/>
        <v>5.2041809138328725E-4</v>
      </c>
      <c r="AH34" s="123">
        <f t="shared" si="5"/>
        <v>7.9533676097821296E-4</v>
      </c>
      <c r="AI34" s="123">
        <f t="shared" si="6"/>
        <v>1.1132413187834071E-3</v>
      </c>
      <c r="AJ34" s="123">
        <f t="shared" si="7"/>
        <v>8.7903559500216789E-4</v>
      </c>
      <c r="AK34" s="123">
        <f t="shared" si="8"/>
        <v>8.0524120286727023E-4</v>
      </c>
    </row>
    <row r="35" spans="1:37" x14ac:dyDescent="0.25">
      <c r="A35" s="211" t="s">
        <v>227</v>
      </c>
      <c r="B35" s="199" t="s">
        <v>245</v>
      </c>
      <c r="C35" s="200">
        <v>23771</v>
      </c>
      <c r="D35" s="200">
        <v>1358</v>
      </c>
      <c r="E35" s="200">
        <v>2535</v>
      </c>
      <c r="F35" s="200">
        <v>3362</v>
      </c>
      <c r="G35" s="200">
        <v>3379</v>
      </c>
      <c r="H35" s="201">
        <f t="shared" si="9"/>
        <v>5.0565139797740244E-3</v>
      </c>
      <c r="I35" s="202">
        <f t="shared" si="10"/>
        <v>-0.85785200454335109</v>
      </c>
      <c r="J35" s="201">
        <f t="shared" si="11"/>
        <v>7.9591185376326858E-4</v>
      </c>
      <c r="K35" s="203">
        <f t="shared" si="12"/>
        <v>1</v>
      </c>
      <c r="L35" s="200">
        <v>1487</v>
      </c>
      <c r="M35" s="200">
        <v>386</v>
      </c>
      <c r="N35" s="200">
        <v>727</v>
      </c>
      <c r="O35" s="200">
        <v>915</v>
      </c>
      <c r="P35" s="200">
        <v>785</v>
      </c>
      <c r="Q35" s="201">
        <f t="shared" si="13"/>
        <v>-0.14207650273224048</v>
      </c>
      <c r="R35" s="202">
        <f t="shared" si="14"/>
        <v>-0.47209145931405516</v>
      </c>
      <c r="S35" s="201">
        <f t="shared" si="19"/>
        <v>6.7045881589286322E-4</v>
      </c>
      <c r="T35" s="203">
        <f t="shared" si="16"/>
        <v>0.23231725362533293</v>
      </c>
      <c r="U35" s="200">
        <v>18661</v>
      </c>
      <c r="V35" s="200">
        <v>21502</v>
      </c>
      <c r="W35" s="200">
        <v>685</v>
      </c>
      <c r="X35" s="200">
        <v>1372</v>
      </c>
      <c r="Y35" s="200">
        <v>1846</v>
      </c>
      <c r="Z35" s="200">
        <v>2049</v>
      </c>
      <c r="AA35" s="201">
        <f t="shared" si="17"/>
        <v>0.10996749729144106</v>
      </c>
      <c r="AB35" s="202">
        <f t="shared" si="1"/>
        <v>-0.90470653892661146</v>
      </c>
      <c r="AC35" s="200">
        <f t="shared" si="2"/>
        <v>203</v>
      </c>
      <c r="AD35" s="200">
        <f t="shared" si="3"/>
        <v>-19453</v>
      </c>
      <c r="AE35" s="201">
        <f t="shared" si="18"/>
        <v>1.3053316650910101E-3</v>
      </c>
      <c r="AF35" s="203">
        <f t="shared" si="0"/>
        <v>0.60639242379402192</v>
      </c>
      <c r="AG35" s="123">
        <f t="shared" si="4"/>
        <v>1.4309501024198775E-2</v>
      </c>
      <c r="AH35" s="123">
        <f t="shared" si="5"/>
        <v>1.7574376815163736E-3</v>
      </c>
      <c r="AI35" s="123">
        <f t="shared" si="6"/>
        <v>1.5319629783057517E-3</v>
      </c>
      <c r="AJ35" s="123">
        <f t="shared" si="7"/>
        <v>1.2182430243048061E-3</v>
      </c>
      <c r="AK35" s="123">
        <f t="shared" si="8"/>
        <v>1.3053316650910101E-3</v>
      </c>
    </row>
    <row r="36" spans="1:37" x14ac:dyDescent="0.25">
      <c r="A36" s="211" t="s">
        <v>395</v>
      </c>
      <c r="B36" s="199" t="s">
        <v>223</v>
      </c>
      <c r="C36" s="200">
        <v>1983</v>
      </c>
      <c r="D36" s="200">
        <v>233</v>
      </c>
      <c r="E36" s="200">
        <v>692</v>
      </c>
      <c r="F36" s="200">
        <v>2396</v>
      </c>
      <c r="G36" s="200">
        <v>2111</v>
      </c>
      <c r="H36" s="201">
        <f t="shared" si="9"/>
        <v>-0.11894824707846408</v>
      </c>
      <c r="I36" s="202">
        <f t="shared" si="10"/>
        <v>6.4548663640948023E-2</v>
      </c>
      <c r="J36" s="201">
        <f t="shared" si="11"/>
        <v>4.9723880535491568E-4</v>
      </c>
      <c r="K36" s="203">
        <f t="shared" si="12"/>
        <v>1</v>
      </c>
      <c r="L36" s="200">
        <v>551</v>
      </c>
      <c r="M36" s="200">
        <v>105</v>
      </c>
      <c r="N36" s="200">
        <v>216</v>
      </c>
      <c r="O36" s="200">
        <v>732</v>
      </c>
      <c r="P36" s="200">
        <v>630</v>
      </c>
      <c r="Q36" s="201">
        <f t="shared" si="13"/>
        <v>-0.13934426229508201</v>
      </c>
      <c r="R36" s="202">
        <f t="shared" si="14"/>
        <v>0.14337568058076222</v>
      </c>
      <c r="S36" s="201">
        <f t="shared" si="19"/>
        <v>5.3807522804140613E-4</v>
      </c>
      <c r="T36" s="203">
        <f t="shared" si="16"/>
        <v>0.29843675982946472</v>
      </c>
      <c r="U36" s="200">
        <v>566</v>
      </c>
      <c r="V36" s="200">
        <v>831</v>
      </c>
      <c r="W36" s="200">
        <v>43</v>
      </c>
      <c r="X36" s="200">
        <v>276</v>
      </c>
      <c r="Y36" s="200">
        <v>1124</v>
      </c>
      <c r="Z36" s="200">
        <v>1012</v>
      </c>
      <c r="AA36" s="201">
        <f t="shared" si="17"/>
        <v>-9.9644128113879016E-2</v>
      </c>
      <c r="AB36" s="202">
        <f t="shared" si="1"/>
        <v>0.21780986762936227</v>
      </c>
      <c r="AC36" s="200">
        <f t="shared" si="2"/>
        <v>-112</v>
      </c>
      <c r="AD36" s="200">
        <f t="shared" si="3"/>
        <v>181</v>
      </c>
      <c r="AE36" s="201">
        <f t="shared" si="18"/>
        <v>6.4470260862474482E-4</v>
      </c>
      <c r="AF36" s="203">
        <f t="shared" si="0"/>
        <v>0.47939365229748931</v>
      </c>
      <c r="AG36" s="123">
        <f t="shared" si="4"/>
        <v>5.5302740912981042E-4</v>
      </c>
      <c r="AH36" s="123">
        <f t="shared" si="5"/>
        <v>1.1032090555504244E-4</v>
      </c>
      <c r="AI36" s="123">
        <f t="shared" si="6"/>
        <v>3.0817914140844567E-4</v>
      </c>
      <c r="AJ36" s="123">
        <f t="shared" si="7"/>
        <v>7.4176877536218967E-4</v>
      </c>
      <c r="AK36" s="123">
        <f t="shared" si="8"/>
        <v>6.4470260862474482E-4</v>
      </c>
    </row>
    <row r="37" spans="1:37" x14ac:dyDescent="0.25">
      <c r="A37" s="204" t="s">
        <v>396</v>
      </c>
      <c r="B37" s="205" t="s">
        <v>396</v>
      </c>
      <c r="C37" s="206">
        <f>C12-SUM(C13:C36)</f>
        <v>177433</v>
      </c>
      <c r="D37" s="206">
        <f>D12-SUM(D13:D36)</f>
        <v>44002</v>
      </c>
      <c r="E37" s="206">
        <f>E12-SUM(E13:E36)</f>
        <v>106525</v>
      </c>
      <c r="F37" s="206">
        <f>F12-SUM(F13:F36)</f>
        <v>154773</v>
      </c>
      <c r="G37" s="206">
        <f>G12-SUM(G13:G36)</f>
        <v>140181</v>
      </c>
      <c r="H37" s="207">
        <f t="shared" si="9"/>
        <v>-9.4280010079277443E-2</v>
      </c>
      <c r="I37" s="208">
        <f t="shared" si="10"/>
        <v>-0.20994967114347385</v>
      </c>
      <c r="J37" s="207">
        <f t="shared" si="11"/>
        <v>3.3019153469188739E-2</v>
      </c>
      <c r="K37" s="209">
        <f t="shared" si="12"/>
        <v>1</v>
      </c>
      <c r="L37" s="206">
        <f>L12-SUM(L13:L36)</f>
        <v>50961</v>
      </c>
      <c r="M37" s="206">
        <f>M12-SUM(M13:M36)</f>
        <v>10852</v>
      </c>
      <c r="N37" s="206">
        <f>N12-SUM(N13:N36)</f>
        <v>28438</v>
      </c>
      <c r="O37" s="206">
        <f>O12-SUM(O13:O36)</f>
        <v>42312</v>
      </c>
      <c r="P37" s="206">
        <f>P12-SUM(P13:P36)</f>
        <v>42514</v>
      </c>
      <c r="Q37" s="207">
        <f t="shared" si="13"/>
        <v>4.7740593685006161E-3</v>
      </c>
      <c r="R37" s="208">
        <f t="shared" si="14"/>
        <v>-0.16575420419536513</v>
      </c>
      <c r="S37" s="207">
        <f t="shared" si="19"/>
        <v>3.6310682928495784E-2</v>
      </c>
      <c r="T37" s="209">
        <f t="shared" si="16"/>
        <v>0.30327933172113197</v>
      </c>
      <c r="U37" s="206">
        <f t="shared" ref="U37:Z37" si="20">U12-SUM(U13:U36)</f>
        <v>85552</v>
      </c>
      <c r="V37" s="206">
        <f t="shared" si="20"/>
        <v>80571</v>
      </c>
      <c r="W37" s="206">
        <f t="shared" si="20"/>
        <v>22007</v>
      </c>
      <c r="X37" s="206">
        <f t="shared" si="20"/>
        <v>51877</v>
      </c>
      <c r="Y37" s="206">
        <f t="shared" si="20"/>
        <v>70029</v>
      </c>
      <c r="Z37" s="206">
        <f t="shared" si="20"/>
        <v>64837</v>
      </c>
      <c r="AA37" s="207">
        <f t="shared" si="17"/>
        <v>-7.4140713133130531E-2</v>
      </c>
      <c r="AB37" s="208">
        <f t="shared" si="1"/>
        <v>-0.19528118057365551</v>
      </c>
      <c r="AC37" s="206">
        <f>Z37-Y37</f>
        <v>-5192</v>
      </c>
      <c r="AD37" s="206">
        <f t="shared" si="3"/>
        <v>-15734</v>
      </c>
      <c r="AE37" s="207">
        <f t="shared" si="18"/>
        <v>4.1304923948026269E-2</v>
      </c>
      <c r="AF37" s="209">
        <f t="shared" si="0"/>
        <v>0.46252345182300025</v>
      </c>
      <c r="AG37" s="123">
        <f t="shared" si="4"/>
        <v>5.3619700819492119E-2</v>
      </c>
      <c r="AH37" s="123">
        <f t="shared" si="5"/>
        <v>5.6461213222088809E-2</v>
      </c>
      <c r="AI37" s="123">
        <f t="shared" si="6"/>
        <v>5.7925396082775131E-2</v>
      </c>
      <c r="AJ37" s="123">
        <f t="shared" si="7"/>
        <v>4.6214702464269383E-2</v>
      </c>
      <c r="AK37" s="123">
        <f t="shared" si="8"/>
        <v>4.1304923948026269E-2</v>
      </c>
    </row>
    <row r="38" spans="1:37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A38" s="123"/>
      <c r="AG38" s="123"/>
      <c r="AH38" s="123"/>
    </row>
    <row r="39" spans="1:37" ht="15.75" x14ac:dyDescent="0.25">
      <c r="B39" s="184"/>
      <c r="C39" s="338" t="s">
        <v>105</v>
      </c>
      <c r="D39" s="336"/>
      <c r="E39" s="336"/>
      <c r="F39" s="336"/>
      <c r="G39" s="336"/>
      <c r="H39" s="336"/>
      <c r="I39" s="336"/>
      <c r="J39" s="336"/>
      <c r="K39" s="337"/>
      <c r="L39" s="338" t="s">
        <v>104</v>
      </c>
      <c r="M39" s="336"/>
      <c r="N39" s="336"/>
      <c r="O39" s="336"/>
      <c r="P39" s="336"/>
      <c r="Q39" s="336"/>
      <c r="R39" s="336"/>
      <c r="S39" s="336"/>
      <c r="T39" s="337"/>
      <c r="U39" s="338" t="s">
        <v>106</v>
      </c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7"/>
      <c r="AG39" s="50"/>
      <c r="AH39" s="50"/>
      <c r="AI39" s="50"/>
    </row>
    <row r="40" spans="1:37" s="189" customFormat="1" ht="75" x14ac:dyDescent="0.25">
      <c r="B40" s="185"/>
      <c r="C40" s="57" t="s">
        <v>536</v>
      </c>
      <c r="D40" s="57" t="s">
        <v>537</v>
      </c>
      <c r="E40" s="57" t="s">
        <v>538</v>
      </c>
      <c r="F40" s="57" t="s">
        <v>539</v>
      </c>
      <c r="G40" s="57" t="s">
        <v>540</v>
      </c>
      <c r="H40" s="187" t="str">
        <f>CONCATENATE("var. ",RIGHT(G40,2),"/",RIGHT(F40,2))</f>
        <v>var. 23/22</v>
      </c>
      <c r="I40" s="187" t="str">
        <f>CONCATENATE("var. ",RIGHT(G40,2),"/",RIGHT(C40,2))</f>
        <v>var. 23/19</v>
      </c>
      <c r="J40" s="187" t="str">
        <f>CONCATENATE("Cuota s/ total lugares de residencia ",RIGHT(G40,4))</f>
        <v>Cuota s/ total lugares de residencia 2023</v>
      </c>
      <c r="K40" s="188" t="str">
        <f>CONCATENATE("cuota s/ Canarias ",RIGHT(G40,4))</f>
        <v>cuota s/ Canarias 2023</v>
      </c>
      <c r="L40" s="57" t="s">
        <v>536</v>
      </c>
      <c r="M40" s="57" t="s">
        <v>537</v>
      </c>
      <c r="N40" s="57" t="s">
        <v>538</v>
      </c>
      <c r="O40" s="57" t="s">
        <v>539</v>
      </c>
      <c r="P40" s="57" t="s">
        <v>540</v>
      </c>
      <c r="Q40" s="187" t="str">
        <f>CONCATENATE("var. ",RIGHT(P40,2),"/",RIGHT(O40,2))</f>
        <v>var. 23/22</v>
      </c>
      <c r="R40" s="187" t="str">
        <f>CONCATENATE("var. ",RIGHT(P40,2),"/",RIGHT(L40,2))</f>
        <v>var. 23/19</v>
      </c>
      <c r="S40" s="187" t="str">
        <f>CONCATENATE("Cuota s/ total lugares de residencia ",RIGHT(P40,4))</f>
        <v>Cuota s/ total lugares de residencia 2023</v>
      </c>
      <c r="T40" s="188" t="str">
        <f>CONCATENATE("cuota s/ Canarias ",RIGHT(P40,4))</f>
        <v>cuota s/ Canarias 2023</v>
      </c>
      <c r="U40" s="57" t="s">
        <v>551</v>
      </c>
      <c r="V40" s="57" t="s">
        <v>536</v>
      </c>
      <c r="W40" s="57" t="s">
        <v>537</v>
      </c>
      <c r="X40" s="57" t="s">
        <v>538</v>
      </c>
      <c r="Y40" s="57" t="s">
        <v>539</v>
      </c>
      <c r="Z40" s="57" t="s">
        <v>540</v>
      </c>
      <c r="AA40" s="187" t="str">
        <f>CONCATENATE("var. ",RIGHT(Z40,2),"/",RIGHT(Y40,2))</f>
        <v>var. 23/22</v>
      </c>
      <c r="AB40" s="187" t="str">
        <f>CONCATENATE("var. ",RIGHT(Z40,2),"/",RIGHT(V40,2))</f>
        <v>var. 23/19</v>
      </c>
      <c r="AC40" s="186" t="str">
        <f>CONCATENATE("dif. ",RIGHT(Z40,2),"/",RIGHT(Y40,2))</f>
        <v>dif. 23/22</v>
      </c>
      <c r="AD40" s="186" t="str">
        <f>CONCATENATE("dif. ",RIGHT(Z40,2),"/",RIGHT(V40,2))</f>
        <v>dif. 23/19</v>
      </c>
      <c r="AE40" s="187" t="str">
        <f>CONCATENATE("Cuota s/ total lugares de residencia ",RIGHT(Z40,4))</f>
        <v>Cuota s/ total lugares de residencia 2023</v>
      </c>
      <c r="AF40" s="188" t="str">
        <f>CONCATENATE("cuota s/ Canarias ",RIGHT(Z40,4))</f>
        <v>cuota s/ Canarias 2023</v>
      </c>
      <c r="AG40" s="210"/>
      <c r="AH40" s="210"/>
      <c r="AI40" s="210"/>
    </row>
    <row r="41" spans="1:37" x14ac:dyDescent="0.25">
      <c r="B41" s="190" t="s">
        <v>139</v>
      </c>
      <c r="C41" s="191">
        <v>594495</v>
      </c>
      <c r="D41" s="191">
        <v>171824</v>
      </c>
      <c r="E41" s="191">
        <v>442096</v>
      </c>
      <c r="F41" s="191">
        <v>653835</v>
      </c>
      <c r="G41" s="191">
        <v>637522</v>
      </c>
      <c r="H41" s="192">
        <f>IFERROR(G41/F41-1,"-")</f>
        <v>-2.4949719730513076E-2</v>
      </c>
      <c r="I41" s="192">
        <f>IFERROR(G41/C41-1,"-")</f>
        <v>7.2375713841159373E-2</v>
      </c>
      <c r="J41" s="192">
        <f t="shared" ref="J41:J70" si="21">G41/G$41</f>
        <v>1</v>
      </c>
      <c r="K41" s="193">
        <f>G41/$G8</f>
        <v>0.15016611921718453</v>
      </c>
      <c r="L41" s="191">
        <v>756123</v>
      </c>
      <c r="M41" s="191">
        <v>159418</v>
      </c>
      <c r="N41" s="191">
        <v>424917</v>
      </c>
      <c r="O41" s="191">
        <v>750187</v>
      </c>
      <c r="P41" s="191">
        <v>775156</v>
      </c>
      <c r="Q41" s="192">
        <f>IFERROR(P41/O41-1,"-")</f>
        <v>3.3283701263818299E-2</v>
      </c>
      <c r="R41" s="192">
        <f>IFERROR(P41/L41-1,"-")</f>
        <v>2.5171830509057358E-2</v>
      </c>
      <c r="S41" s="192">
        <f t="shared" ref="S41:S70" si="22">P41/P$41</f>
        <v>1</v>
      </c>
      <c r="T41" s="193">
        <f>P41/$G8</f>
        <v>0.18258533557730697</v>
      </c>
      <c r="U41" s="191">
        <v>74480</v>
      </c>
      <c r="V41" s="191">
        <v>69499</v>
      </c>
      <c r="W41" s="191">
        <v>19656</v>
      </c>
      <c r="X41" s="191">
        <v>42380</v>
      </c>
      <c r="Y41" s="191">
        <v>56704</v>
      </c>
      <c r="Z41" s="191">
        <v>47689</v>
      </c>
      <c r="AA41" s="192">
        <f>IFERROR(Z41/Y41-1,"-")</f>
        <v>-0.15898349322799099</v>
      </c>
      <c r="AB41" s="192">
        <f t="shared" ref="AB41:AB70" si="23">IFERROR(Z41/V41-1,"-")</f>
        <v>-0.31381746499949636</v>
      </c>
      <c r="AC41" s="191">
        <f>Z41-Y41</f>
        <v>-9015</v>
      </c>
      <c r="AD41" s="191">
        <f t="shared" ref="AD41:AD70" si="24">Z41-V41</f>
        <v>-21810</v>
      </c>
      <c r="AE41" s="192">
        <f t="shared" ref="AE41:AE70" si="25">Z41/Z$41</f>
        <v>1</v>
      </c>
      <c r="AF41" s="193">
        <f>Z41/$G8</f>
        <v>1.1232980288285444E-2</v>
      </c>
      <c r="AG41" s="50"/>
      <c r="AH41" s="50"/>
      <c r="AI41" s="50"/>
    </row>
    <row r="42" spans="1:37" x14ac:dyDescent="0.25">
      <c r="B42" s="194" t="s">
        <v>172</v>
      </c>
      <c r="C42" s="195">
        <v>109096</v>
      </c>
      <c r="D42" s="195">
        <v>65552</v>
      </c>
      <c r="E42" s="195">
        <v>121093</v>
      </c>
      <c r="F42" s="195">
        <v>121078</v>
      </c>
      <c r="G42" s="195">
        <v>113034</v>
      </c>
      <c r="H42" s="196">
        <f>IFERROR(G42/F42-1,"-")</f>
        <v>-6.643651200052858E-2</v>
      </c>
      <c r="I42" s="197">
        <f>IFERROR(G42/C42-1,"-")</f>
        <v>3.6096648823054966E-2</v>
      </c>
      <c r="J42" s="196">
        <f t="shared" si="21"/>
        <v>0.17730211663283776</v>
      </c>
      <c r="K42" s="198">
        <f t="shared" ref="K42:K70" si="26">G42/$G9</f>
        <v>0.10401889077436714</v>
      </c>
      <c r="L42" s="195">
        <v>126188</v>
      </c>
      <c r="M42" s="195">
        <v>78923</v>
      </c>
      <c r="N42" s="195">
        <v>166878</v>
      </c>
      <c r="O42" s="195">
        <v>150524</v>
      </c>
      <c r="P42" s="195">
        <v>146975</v>
      </c>
      <c r="Q42" s="196">
        <f>IFERROR(P42/O42-1,"-")</f>
        <v>-2.3577635460125923E-2</v>
      </c>
      <c r="R42" s="197">
        <f>IFERROR(P42/L42-1,"-")</f>
        <v>0.16473040225695001</v>
      </c>
      <c r="S42" s="196">
        <f t="shared" si="22"/>
        <v>0.18960699523708777</v>
      </c>
      <c r="T42" s="198">
        <f t="shared" ref="T42:T70" si="27">P42/$G9</f>
        <v>0.13525290153018218</v>
      </c>
      <c r="U42" s="195">
        <v>36849</v>
      </c>
      <c r="V42" s="195">
        <v>34173</v>
      </c>
      <c r="W42" s="195">
        <v>17536</v>
      </c>
      <c r="X42" s="195">
        <v>28120</v>
      </c>
      <c r="Y42" s="195">
        <v>35745</v>
      </c>
      <c r="Z42" s="195">
        <v>32151</v>
      </c>
      <c r="AA42" s="196">
        <f>IFERROR(Z42/Y42-1,"-")</f>
        <v>-0.10054553084347462</v>
      </c>
      <c r="AB42" s="197">
        <f t="shared" si="23"/>
        <v>-5.916951979633045E-2</v>
      </c>
      <c r="AC42" s="195">
        <f t="shared" ref="AC42:AC69" si="28">Z42-Y42</f>
        <v>-3594</v>
      </c>
      <c r="AD42" s="195">
        <f t="shared" si="24"/>
        <v>-2022</v>
      </c>
      <c r="AE42" s="196">
        <f t="shared" si="25"/>
        <v>0.67418062865650363</v>
      </c>
      <c r="AF42" s="198">
        <f t="shared" ref="AF42:AF70" si="29">Z42/$G9</f>
        <v>2.9586773513161333E-2</v>
      </c>
      <c r="AG42" s="50"/>
      <c r="AH42" s="50"/>
      <c r="AI42" s="50"/>
    </row>
    <row r="43" spans="1:37" x14ac:dyDescent="0.25">
      <c r="B43" s="199" t="s">
        <v>99</v>
      </c>
      <c r="C43" s="200">
        <v>56253</v>
      </c>
      <c r="D43" s="200">
        <v>30438</v>
      </c>
      <c r="E43" s="200">
        <v>62979</v>
      </c>
      <c r="F43" s="200">
        <v>65439</v>
      </c>
      <c r="G43" s="200">
        <v>61636</v>
      </c>
      <c r="H43" s="201">
        <f>IFERROR(G43/F43-1,"-")</f>
        <v>-5.8115191246809972E-2</v>
      </c>
      <c r="I43" s="202">
        <f>IFERROR(G43/C43-1,"-")</f>
        <v>9.5692674168488701E-2</v>
      </c>
      <c r="J43" s="201">
        <f t="shared" si="21"/>
        <v>9.6680585140591233E-2</v>
      </c>
      <c r="K43" s="203">
        <f t="shared" si="26"/>
        <v>0.10990982315923871</v>
      </c>
      <c r="L43" s="200">
        <v>34274</v>
      </c>
      <c r="M43" s="200">
        <v>25540</v>
      </c>
      <c r="N43" s="200">
        <v>49552</v>
      </c>
      <c r="O43" s="200">
        <v>41255</v>
      </c>
      <c r="P43" s="200">
        <v>37478</v>
      </c>
      <c r="Q43" s="201">
        <f>IFERROR(P43/O43-1,"-")</f>
        <v>-9.1552539086171336E-2</v>
      </c>
      <c r="R43" s="202">
        <f>IFERROR(P43/L43-1,"-")</f>
        <v>9.3481939662718005E-2</v>
      </c>
      <c r="S43" s="201">
        <f t="shared" si="22"/>
        <v>4.8348977496142712E-2</v>
      </c>
      <c r="T43" s="203">
        <f t="shared" si="27"/>
        <v>6.6831078466512248E-2</v>
      </c>
      <c r="U43" s="200">
        <v>24627</v>
      </c>
      <c r="V43" s="200">
        <v>20379</v>
      </c>
      <c r="W43" s="200">
        <v>7526</v>
      </c>
      <c r="X43" s="200">
        <v>12344</v>
      </c>
      <c r="Y43" s="200">
        <v>13541</v>
      </c>
      <c r="Z43" s="200">
        <v>14352</v>
      </c>
      <c r="AA43" s="201">
        <f>IFERROR(Z43/Y43-1,"-")</f>
        <v>5.9892179307289073E-2</v>
      </c>
      <c r="AB43" s="202">
        <f t="shared" si="23"/>
        <v>-0.29574562049168263</v>
      </c>
      <c r="AC43" s="200">
        <f t="shared" si="28"/>
        <v>811</v>
      </c>
      <c r="AD43" s="200">
        <f t="shared" si="24"/>
        <v>-6027</v>
      </c>
      <c r="AE43" s="201">
        <f t="shared" si="25"/>
        <v>0.30094990459015708</v>
      </c>
      <c r="AF43" s="203">
        <f t="shared" si="29"/>
        <v>2.5592604678781782E-2</v>
      </c>
      <c r="AG43" s="50"/>
      <c r="AH43" s="50"/>
      <c r="AI43" s="50"/>
    </row>
    <row r="44" spans="1:37" x14ac:dyDescent="0.25">
      <c r="B44" s="199" t="s">
        <v>176</v>
      </c>
      <c r="C44" s="200">
        <v>52843</v>
      </c>
      <c r="D44" s="200">
        <v>35114</v>
      </c>
      <c r="E44" s="200">
        <v>58114</v>
      </c>
      <c r="F44" s="200">
        <v>55639</v>
      </c>
      <c r="G44" s="200">
        <v>51398</v>
      </c>
      <c r="H44" s="201">
        <f>IFERROR(G44/F44-1,"-")</f>
        <v>-7.62235122845486E-2</v>
      </c>
      <c r="I44" s="202">
        <f>IFERROR(G44/C44-1,"-")</f>
        <v>-2.7345154514315961E-2</v>
      </c>
      <c r="J44" s="201">
        <f t="shared" si="21"/>
        <v>8.0621531492246545E-2</v>
      </c>
      <c r="K44" s="203">
        <f t="shared" si="26"/>
        <v>9.7736940486535931E-2</v>
      </c>
      <c r="L44" s="200">
        <v>91914</v>
      </c>
      <c r="M44" s="200">
        <v>53383</v>
      </c>
      <c r="N44" s="200">
        <v>117326</v>
      </c>
      <c r="O44" s="200">
        <v>109269</v>
      </c>
      <c r="P44" s="200">
        <v>109497</v>
      </c>
      <c r="Q44" s="201">
        <f>IFERROR(P44/O44-1,"-")</f>
        <v>2.0865936358893666E-3</v>
      </c>
      <c r="R44" s="202">
        <f>IFERROR(P44/L44-1,"-")</f>
        <v>0.19129838762321305</v>
      </c>
      <c r="S44" s="201">
        <f t="shared" si="22"/>
        <v>0.14125801774094504</v>
      </c>
      <c r="T44" s="203">
        <f t="shared" si="27"/>
        <v>0.20821630749161882</v>
      </c>
      <c r="U44" s="200">
        <v>12222</v>
      </c>
      <c r="V44" s="200">
        <v>13794</v>
      </c>
      <c r="W44" s="200">
        <v>10010</v>
      </c>
      <c r="X44" s="200">
        <v>15776</v>
      </c>
      <c r="Y44" s="200">
        <v>22204</v>
      </c>
      <c r="Z44" s="200">
        <v>17799</v>
      </c>
      <c r="AA44" s="201">
        <f>IFERROR(Z44/Y44-1,"-")</f>
        <v>-0.19838767789587464</v>
      </c>
      <c r="AB44" s="202">
        <f t="shared" si="23"/>
        <v>0.29034362766420174</v>
      </c>
      <c r="AC44" s="200">
        <f t="shared" si="28"/>
        <v>-4405</v>
      </c>
      <c r="AD44" s="200">
        <f t="shared" si="24"/>
        <v>4005</v>
      </c>
      <c r="AE44" s="201">
        <f t="shared" si="25"/>
        <v>0.37323072406634655</v>
      </c>
      <c r="AF44" s="203">
        <f t="shared" si="29"/>
        <v>3.3846060230356301E-2</v>
      </c>
      <c r="AG44" s="50"/>
      <c r="AH44" s="50"/>
      <c r="AI44" s="50"/>
    </row>
    <row r="45" spans="1:37" x14ac:dyDescent="0.25">
      <c r="B45" s="194" t="s">
        <v>184</v>
      </c>
      <c r="C45" s="195">
        <v>485399</v>
      </c>
      <c r="D45" s="195">
        <v>106272</v>
      </c>
      <c r="E45" s="195">
        <v>321003</v>
      </c>
      <c r="F45" s="195">
        <v>532757</v>
      </c>
      <c r="G45" s="195">
        <v>524488</v>
      </c>
      <c r="H45" s="196">
        <f>IFERROR(G45/F45-1,"-")</f>
        <v>-1.5521147540060509E-2</v>
      </c>
      <c r="I45" s="197">
        <f>IFERROR(G45/C45-1,"-")</f>
        <v>8.0529626142616717E-2</v>
      </c>
      <c r="J45" s="196">
        <f t="shared" si="21"/>
        <v>0.82269788336716221</v>
      </c>
      <c r="K45" s="198">
        <f t="shared" si="26"/>
        <v>0.16604147744522643</v>
      </c>
      <c r="L45" s="195">
        <v>629935</v>
      </c>
      <c r="M45" s="195">
        <v>80495</v>
      </c>
      <c r="N45" s="195">
        <v>258039</v>
      </c>
      <c r="O45" s="195">
        <v>599663</v>
      </c>
      <c r="P45" s="195">
        <v>628181</v>
      </c>
      <c r="Q45" s="196">
        <f>IFERROR(P45/O45-1,"-")</f>
        <v>4.7556711019355768E-2</v>
      </c>
      <c r="R45" s="197">
        <f>IFERROR(P45/L45-1,"-")</f>
        <v>-2.784414264963897E-3</v>
      </c>
      <c r="S45" s="196">
        <f t="shared" si="22"/>
        <v>0.81039300476291221</v>
      </c>
      <c r="T45" s="198">
        <f t="shared" si="27"/>
        <v>0.19886842281047379</v>
      </c>
      <c r="U45" s="195">
        <v>37631</v>
      </c>
      <c r="V45" s="195">
        <v>35326</v>
      </c>
      <c r="W45" s="195">
        <v>2120</v>
      </c>
      <c r="X45" s="195">
        <v>14260</v>
      </c>
      <c r="Y45" s="195">
        <v>20959</v>
      </c>
      <c r="Z45" s="195">
        <v>15538</v>
      </c>
      <c r="AA45" s="196">
        <f>IFERROR(Z45/Y45-1,"-")</f>
        <v>-0.2586478362517296</v>
      </c>
      <c r="AB45" s="197">
        <f t="shared" si="23"/>
        <v>-0.5601539942252165</v>
      </c>
      <c r="AC45" s="195">
        <f t="shared" si="28"/>
        <v>-5421</v>
      </c>
      <c r="AD45" s="195">
        <f t="shared" si="24"/>
        <v>-19788</v>
      </c>
      <c r="AE45" s="196">
        <f t="shared" si="25"/>
        <v>0.32581937134349642</v>
      </c>
      <c r="AF45" s="198">
        <f t="shared" si="29"/>
        <v>4.9189923821782921E-3</v>
      </c>
      <c r="AG45" s="50"/>
      <c r="AH45" s="50"/>
      <c r="AI45" s="50"/>
    </row>
    <row r="46" spans="1:37" x14ac:dyDescent="0.25">
      <c r="B46" s="199" t="s">
        <v>188</v>
      </c>
      <c r="C46" s="200">
        <v>127792</v>
      </c>
      <c r="D46" s="200">
        <v>9854</v>
      </c>
      <c r="E46" s="200">
        <v>36167</v>
      </c>
      <c r="F46" s="200">
        <v>152640</v>
      </c>
      <c r="G46" s="200">
        <v>163395</v>
      </c>
      <c r="H46" s="201">
        <f t="shared" ref="H46:H70" si="30">IFERROR(G46/F46-1,"-")</f>
        <v>7.0459905660377409E-2</v>
      </c>
      <c r="I46" s="202">
        <f t="shared" ref="I46:I70" si="31">IFERROR(G46/C46-1,"-")</f>
        <v>0.27860116439213711</v>
      </c>
      <c r="J46" s="201">
        <f t="shared" si="21"/>
        <v>0.25629703759242817</v>
      </c>
      <c r="K46" s="203">
        <f t="shared" si="26"/>
        <v>0.11631549086425624</v>
      </c>
      <c r="L46" s="200">
        <v>339024</v>
      </c>
      <c r="M46" s="200">
        <v>31699</v>
      </c>
      <c r="N46" s="200">
        <v>98513</v>
      </c>
      <c r="O46" s="200">
        <v>333239</v>
      </c>
      <c r="P46" s="200">
        <v>357494</v>
      </c>
      <c r="Q46" s="201">
        <f t="shared" ref="Q46:Q70" si="32">IFERROR(P46/O46-1,"-")</f>
        <v>7.278559832432574E-2</v>
      </c>
      <c r="R46" s="202">
        <f t="shared" ref="R46:R70" si="33">IFERROR(P46/L46-1,"-")</f>
        <v>5.4479918825805829E-2</v>
      </c>
      <c r="S46" s="201">
        <f t="shared" si="22"/>
        <v>0.46118974761209358</v>
      </c>
      <c r="T46" s="203">
        <f t="shared" si="27"/>
        <v>0.2544881427891087</v>
      </c>
      <c r="U46" s="200">
        <v>6232</v>
      </c>
      <c r="V46" s="200">
        <v>5833</v>
      </c>
      <c r="W46" s="200">
        <v>96</v>
      </c>
      <c r="X46" s="200">
        <v>2175</v>
      </c>
      <c r="Y46" s="200">
        <v>5517</v>
      </c>
      <c r="Z46" s="200">
        <v>2765</v>
      </c>
      <c r="AA46" s="201">
        <f t="shared" ref="AA46:AA70" si="34">IFERROR(Z46/Y46-1,"-")</f>
        <v>-0.4988218234547761</v>
      </c>
      <c r="AB46" s="202">
        <f t="shared" si="23"/>
        <v>-0.52597291273787072</v>
      </c>
      <c r="AC46" s="200">
        <f t="shared" si="28"/>
        <v>-2752</v>
      </c>
      <c r="AD46" s="200">
        <f t="shared" si="24"/>
        <v>-3068</v>
      </c>
      <c r="AE46" s="201">
        <f t="shared" si="25"/>
        <v>5.7979827633206818E-2</v>
      </c>
      <c r="AF46" s="203">
        <f t="shared" si="29"/>
        <v>1.9683119571570029E-3</v>
      </c>
      <c r="AG46" s="50"/>
      <c r="AH46" s="50"/>
      <c r="AI46" s="50"/>
    </row>
    <row r="47" spans="1:37" x14ac:dyDescent="0.25">
      <c r="B47" s="199" t="s">
        <v>192</v>
      </c>
      <c r="C47" s="200">
        <v>195287</v>
      </c>
      <c r="D47" s="200">
        <v>58545</v>
      </c>
      <c r="E47" s="200">
        <v>149136</v>
      </c>
      <c r="F47" s="200">
        <v>202114</v>
      </c>
      <c r="G47" s="200">
        <v>188021</v>
      </c>
      <c r="H47" s="201">
        <f t="shared" si="30"/>
        <v>-6.9727975301067668E-2</v>
      </c>
      <c r="I47" s="202">
        <f t="shared" si="31"/>
        <v>-3.7206777716898731E-2</v>
      </c>
      <c r="J47" s="201">
        <f t="shared" si="21"/>
        <v>0.29492472416638171</v>
      </c>
      <c r="K47" s="203">
        <f t="shared" si="26"/>
        <v>0.3727616970658208</v>
      </c>
      <c r="L47" s="200">
        <v>73161</v>
      </c>
      <c r="M47" s="200">
        <v>13752</v>
      </c>
      <c r="N47" s="200">
        <v>33939</v>
      </c>
      <c r="O47" s="200">
        <v>48958</v>
      </c>
      <c r="P47" s="200">
        <v>45973</v>
      </c>
      <c r="Q47" s="201">
        <f t="shared" si="32"/>
        <v>-6.0970627885125972E-2</v>
      </c>
      <c r="R47" s="202">
        <f t="shared" si="33"/>
        <v>-0.37161875862823091</v>
      </c>
      <c r="S47" s="201">
        <f t="shared" si="22"/>
        <v>5.9308061861096349E-2</v>
      </c>
      <c r="T47" s="203">
        <f t="shared" si="27"/>
        <v>9.1143933386201428E-2</v>
      </c>
      <c r="U47" s="200">
        <v>10477</v>
      </c>
      <c r="V47" s="200">
        <v>11075</v>
      </c>
      <c r="W47" s="200">
        <v>666</v>
      </c>
      <c r="X47" s="200">
        <v>4322</v>
      </c>
      <c r="Y47" s="200">
        <v>4313</v>
      </c>
      <c r="Z47" s="200">
        <v>3460</v>
      </c>
      <c r="AA47" s="201">
        <f t="shared" si="34"/>
        <v>-0.19777417111059592</v>
      </c>
      <c r="AB47" s="202">
        <f t="shared" si="23"/>
        <v>-0.68758465011286685</v>
      </c>
      <c r="AC47" s="200">
        <f t="shared" si="28"/>
        <v>-853</v>
      </c>
      <c r="AD47" s="200">
        <f t="shared" si="24"/>
        <v>-7615</v>
      </c>
      <c r="AE47" s="201">
        <f t="shared" si="25"/>
        <v>7.2553419027448676E-2</v>
      </c>
      <c r="AF47" s="203">
        <f t="shared" si="29"/>
        <v>6.859635210150674E-3</v>
      </c>
      <c r="AG47" s="50"/>
      <c r="AH47" s="50"/>
      <c r="AI47" s="50"/>
    </row>
    <row r="48" spans="1:37" x14ac:dyDescent="0.25">
      <c r="B48" s="199" t="s">
        <v>196</v>
      </c>
      <c r="C48" s="200">
        <v>34857</v>
      </c>
      <c r="D48" s="200">
        <v>7559</v>
      </c>
      <c r="E48" s="200">
        <v>28916</v>
      </c>
      <c r="F48" s="200">
        <v>38013</v>
      </c>
      <c r="G48" s="200">
        <v>32384</v>
      </c>
      <c r="H48" s="201">
        <f t="shared" si="30"/>
        <v>-0.14808091968537085</v>
      </c>
      <c r="I48" s="202">
        <f t="shared" si="31"/>
        <v>-7.0947012077918314E-2</v>
      </c>
      <c r="J48" s="201">
        <f t="shared" si="21"/>
        <v>5.0796678389137942E-2</v>
      </c>
      <c r="K48" s="203">
        <f t="shared" si="26"/>
        <v>0.18505565841504948</v>
      </c>
      <c r="L48" s="200">
        <v>37450</v>
      </c>
      <c r="M48" s="200">
        <v>8381</v>
      </c>
      <c r="N48" s="200">
        <v>31946</v>
      </c>
      <c r="O48" s="200">
        <v>42023</v>
      </c>
      <c r="P48" s="200">
        <v>48631</v>
      </c>
      <c r="Q48" s="201">
        <f t="shared" si="32"/>
        <v>0.15724722175951267</v>
      </c>
      <c r="R48" s="202">
        <f t="shared" si="33"/>
        <v>0.29855807743658214</v>
      </c>
      <c r="S48" s="201">
        <f t="shared" si="22"/>
        <v>6.2737049058512087E-2</v>
      </c>
      <c r="T48" s="203">
        <f t="shared" si="27"/>
        <v>0.27789778052069763</v>
      </c>
      <c r="U48" s="200">
        <v>4960</v>
      </c>
      <c r="V48" s="200">
        <v>2901</v>
      </c>
      <c r="W48" s="200">
        <v>118</v>
      </c>
      <c r="X48" s="200">
        <v>802</v>
      </c>
      <c r="Y48" s="200">
        <v>1883</v>
      </c>
      <c r="Z48" s="200">
        <v>689</v>
      </c>
      <c r="AA48" s="201">
        <f t="shared" si="34"/>
        <v>-0.63409453000531069</v>
      </c>
      <c r="AB48" s="202">
        <f t="shared" si="23"/>
        <v>-0.76249569114098592</v>
      </c>
      <c r="AC48" s="200">
        <f t="shared" si="28"/>
        <v>-1194</v>
      </c>
      <c r="AD48" s="200">
        <f t="shared" si="24"/>
        <v>-2212</v>
      </c>
      <c r="AE48" s="201">
        <f t="shared" si="25"/>
        <v>1.4447776216737613E-2</v>
      </c>
      <c r="AF48" s="203">
        <f t="shared" si="29"/>
        <v>3.9372328510365951E-3</v>
      </c>
      <c r="AG48" s="50"/>
      <c r="AH48" s="50"/>
      <c r="AI48" s="50"/>
    </row>
    <row r="49" spans="2:35" x14ac:dyDescent="0.25">
      <c r="B49" s="199" t="s">
        <v>205</v>
      </c>
      <c r="C49" s="200">
        <v>11103</v>
      </c>
      <c r="D49" s="200">
        <v>2610</v>
      </c>
      <c r="E49" s="200">
        <v>10848</v>
      </c>
      <c r="F49" s="200">
        <v>17681</v>
      </c>
      <c r="G49" s="200">
        <v>15323</v>
      </c>
      <c r="H49" s="201">
        <f t="shared" si="30"/>
        <v>-0.13336349753973187</v>
      </c>
      <c r="I49" s="202">
        <f t="shared" si="31"/>
        <v>0.38007745654327652</v>
      </c>
      <c r="J49" s="201">
        <f t="shared" si="21"/>
        <v>2.4035248979643056E-2</v>
      </c>
      <c r="K49" s="203">
        <f t="shared" si="26"/>
        <v>8.7311038809337951E-2</v>
      </c>
      <c r="L49" s="200">
        <v>21629</v>
      </c>
      <c r="M49" s="200">
        <v>4681</v>
      </c>
      <c r="N49" s="200">
        <v>13258</v>
      </c>
      <c r="O49" s="200">
        <v>24964</v>
      </c>
      <c r="P49" s="200">
        <v>19459</v>
      </c>
      <c r="Q49" s="201">
        <f t="shared" si="32"/>
        <v>-0.22051754526518186</v>
      </c>
      <c r="R49" s="202">
        <f t="shared" si="33"/>
        <v>-0.10032826298025799</v>
      </c>
      <c r="S49" s="201">
        <f t="shared" si="22"/>
        <v>2.510333403856772E-2</v>
      </c>
      <c r="T49" s="203">
        <f t="shared" si="27"/>
        <v>0.11087812466167898</v>
      </c>
      <c r="U49" s="200">
        <v>6045</v>
      </c>
      <c r="V49" s="200">
        <v>5566</v>
      </c>
      <c r="W49" s="200">
        <v>424</v>
      </c>
      <c r="X49" s="200">
        <v>1245</v>
      </c>
      <c r="Y49" s="200">
        <v>2239</v>
      </c>
      <c r="Z49" s="200">
        <v>1286</v>
      </c>
      <c r="AA49" s="201">
        <f t="shared" si="34"/>
        <v>-0.42563644484144703</v>
      </c>
      <c r="AB49" s="202">
        <f t="shared" si="23"/>
        <v>-0.76895436579231047</v>
      </c>
      <c r="AC49" s="200">
        <f t="shared" si="28"/>
        <v>-953</v>
      </c>
      <c r="AD49" s="200">
        <f t="shared" si="24"/>
        <v>-4280</v>
      </c>
      <c r="AE49" s="201">
        <f t="shared" si="25"/>
        <v>2.6966386378410114E-2</v>
      </c>
      <c r="AF49" s="203">
        <f t="shared" si="29"/>
        <v>7.327677080781087E-3</v>
      </c>
      <c r="AG49" s="50"/>
      <c r="AH49" s="50"/>
      <c r="AI49" s="50"/>
    </row>
    <row r="50" spans="2:35" x14ac:dyDescent="0.25">
      <c r="B50" s="199" t="s">
        <v>200</v>
      </c>
      <c r="C50" s="200">
        <v>3357</v>
      </c>
      <c r="D50" s="200">
        <v>1498</v>
      </c>
      <c r="E50" s="200">
        <v>3411</v>
      </c>
      <c r="F50" s="200">
        <v>3208</v>
      </c>
      <c r="G50" s="200">
        <v>2748</v>
      </c>
      <c r="H50" s="201">
        <f t="shared" si="30"/>
        <v>-0.14339152119700749</v>
      </c>
      <c r="I50" s="202">
        <f t="shared" si="31"/>
        <v>-0.1814119749776586</v>
      </c>
      <c r="J50" s="201">
        <f t="shared" si="21"/>
        <v>4.310439482872748E-3</v>
      </c>
      <c r="K50" s="203">
        <f t="shared" si="26"/>
        <v>2.9390688670467065E-2</v>
      </c>
      <c r="L50" s="200">
        <v>14062</v>
      </c>
      <c r="M50" s="200">
        <v>4078</v>
      </c>
      <c r="N50" s="200">
        <v>9634</v>
      </c>
      <c r="O50" s="200">
        <v>10596</v>
      </c>
      <c r="P50" s="200">
        <v>12334</v>
      </c>
      <c r="Q50" s="201">
        <f t="shared" si="32"/>
        <v>0.16402416006040021</v>
      </c>
      <c r="R50" s="202">
        <f t="shared" si="33"/>
        <v>-0.12288436922201673</v>
      </c>
      <c r="S50" s="201">
        <f t="shared" si="22"/>
        <v>1.5911635851364112E-2</v>
      </c>
      <c r="T50" s="203">
        <f t="shared" si="27"/>
        <v>0.13191584936737291</v>
      </c>
      <c r="U50" s="200">
        <v>1333</v>
      </c>
      <c r="V50" s="200">
        <v>1876</v>
      </c>
      <c r="W50" s="200">
        <v>93</v>
      </c>
      <c r="X50" s="200">
        <v>813</v>
      </c>
      <c r="Y50" s="200">
        <v>983</v>
      </c>
      <c r="Z50" s="200">
        <v>259</v>
      </c>
      <c r="AA50" s="201">
        <f t="shared" si="34"/>
        <v>-0.73652085452695837</v>
      </c>
      <c r="AB50" s="202">
        <f t="shared" si="23"/>
        <v>-0.86194029850746268</v>
      </c>
      <c r="AC50" s="200">
        <f t="shared" si="28"/>
        <v>-724</v>
      </c>
      <c r="AD50" s="200">
        <f t="shared" si="24"/>
        <v>-1617</v>
      </c>
      <c r="AE50" s="201">
        <f t="shared" si="25"/>
        <v>5.4310218289332973E-3</v>
      </c>
      <c r="AF50" s="203">
        <f t="shared" si="29"/>
        <v>2.7700831024930748E-3</v>
      </c>
      <c r="AG50" s="50"/>
      <c r="AH50" s="50"/>
      <c r="AI50" s="50"/>
    </row>
    <row r="51" spans="2:35" x14ac:dyDescent="0.25">
      <c r="B51" s="199" t="s">
        <v>209</v>
      </c>
      <c r="C51" s="200">
        <v>28831</v>
      </c>
      <c r="D51" s="200">
        <v>5541</v>
      </c>
      <c r="E51" s="200">
        <v>20793</v>
      </c>
      <c r="F51" s="200">
        <v>25646</v>
      </c>
      <c r="G51" s="200">
        <v>20219</v>
      </c>
      <c r="H51" s="201">
        <f t="shared" si="30"/>
        <v>-0.21161194728222721</v>
      </c>
      <c r="I51" s="202">
        <f t="shared" si="31"/>
        <v>-0.29870625368526937</v>
      </c>
      <c r="J51" s="201">
        <f t="shared" si="21"/>
        <v>3.1714983953494938E-2</v>
      </c>
      <c r="K51" s="203">
        <f t="shared" si="26"/>
        <v>0.20486761979066398</v>
      </c>
      <c r="L51" s="200">
        <v>14186</v>
      </c>
      <c r="M51" s="200">
        <v>4175</v>
      </c>
      <c r="N51" s="200">
        <v>10397</v>
      </c>
      <c r="O51" s="200">
        <v>15239</v>
      </c>
      <c r="P51" s="200">
        <v>14831</v>
      </c>
      <c r="Q51" s="201">
        <f t="shared" si="32"/>
        <v>-2.6773410328761682E-2</v>
      </c>
      <c r="R51" s="202">
        <f t="shared" si="33"/>
        <v>4.5467362188072791E-2</v>
      </c>
      <c r="S51" s="201">
        <f t="shared" si="22"/>
        <v>1.9132922921321644E-2</v>
      </c>
      <c r="T51" s="203">
        <f t="shared" si="27"/>
        <v>0.15027408225507383</v>
      </c>
      <c r="U51" s="200">
        <v>543</v>
      </c>
      <c r="V51" s="200">
        <v>805</v>
      </c>
      <c r="W51" s="200">
        <v>232</v>
      </c>
      <c r="X51" s="200">
        <v>387</v>
      </c>
      <c r="Y51" s="200">
        <v>695</v>
      </c>
      <c r="Z51" s="200">
        <v>581</v>
      </c>
      <c r="AA51" s="201">
        <f t="shared" si="34"/>
        <v>-0.16402877697841722</v>
      </c>
      <c r="AB51" s="202">
        <f t="shared" si="23"/>
        <v>-0.27826086956521734</v>
      </c>
      <c r="AC51" s="200">
        <f t="shared" si="28"/>
        <v>-114</v>
      </c>
      <c r="AD51" s="200">
        <f t="shared" si="24"/>
        <v>-224</v>
      </c>
      <c r="AE51" s="201">
        <f t="shared" si="25"/>
        <v>1.218310302166118E-2</v>
      </c>
      <c r="AF51" s="203">
        <f t="shared" si="29"/>
        <v>5.8869423363359106E-3</v>
      </c>
      <c r="AG51" s="50"/>
      <c r="AH51" s="50"/>
      <c r="AI51" s="50"/>
    </row>
    <row r="52" spans="2:35" x14ac:dyDescent="0.25">
      <c r="B52" s="199" t="s">
        <v>213</v>
      </c>
      <c r="C52" s="200">
        <v>7074</v>
      </c>
      <c r="D52" s="200">
        <v>631</v>
      </c>
      <c r="E52" s="200">
        <v>3135</v>
      </c>
      <c r="F52" s="200">
        <v>6676</v>
      </c>
      <c r="G52" s="200">
        <v>11962</v>
      </c>
      <c r="H52" s="201">
        <f t="shared" si="30"/>
        <v>0.79179149191132425</v>
      </c>
      <c r="I52" s="202">
        <f t="shared" si="31"/>
        <v>0.69098105739327109</v>
      </c>
      <c r="J52" s="201">
        <f t="shared" si="21"/>
        <v>1.8763274051719001E-2</v>
      </c>
      <c r="K52" s="203">
        <f t="shared" si="26"/>
        <v>6.9099374397070118E-2</v>
      </c>
      <c r="L52" s="200">
        <v>81015</v>
      </c>
      <c r="M52" s="200">
        <v>4726</v>
      </c>
      <c r="N52" s="200">
        <v>30219</v>
      </c>
      <c r="O52" s="200">
        <v>75156</v>
      </c>
      <c r="P52" s="200">
        <v>87029</v>
      </c>
      <c r="Q52" s="201">
        <f t="shared" si="32"/>
        <v>0.15797807227633198</v>
      </c>
      <c r="R52" s="202">
        <f t="shared" si="33"/>
        <v>7.423316669752511E-2</v>
      </c>
      <c r="S52" s="201">
        <f t="shared" si="22"/>
        <v>0.1122728844258446</v>
      </c>
      <c r="T52" s="203">
        <f t="shared" si="27"/>
        <v>0.50272943106525791</v>
      </c>
      <c r="U52" s="200">
        <v>45</v>
      </c>
      <c r="V52" s="200">
        <v>30</v>
      </c>
      <c r="W52" s="200">
        <v>2</v>
      </c>
      <c r="X52" s="200">
        <v>41</v>
      </c>
      <c r="Y52" s="200">
        <v>63</v>
      </c>
      <c r="Z52" s="200">
        <v>55</v>
      </c>
      <c r="AA52" s="201">
        <f t="shared" si="34"/>
        <v>-0.12698412698412698</v>
      </c>
      <c r="AB52" s="202">
        <f t="shared" si="23"/>
        <v>0.83333333333333326</v>
      </c>
      <c r="AC52" s="200">
        <f t="shared" si="28"/>
        <v>-8</v>
      </c>
      <c r="AD52" s="200">
        <f t="shared" si="24"/>
        <v>25</v>
      </c>
      <c r="AE52" s="201">
        <f t="shared" si="25"/>
        <v>1.153305793788924E-3</v>
      </c>
      <c r="AF52" s="203">
        <f t="shared" si="29"/>
        <v>3.1771155256970883E-4</v>
      </c>
      <c r="AG52" s="50"/>
      <c r="AH52" s="50"/>
      <c r="AI52" s="50"/>
    </row>
    <row r="53" spans="2:35" x14ac:dyDescent="0.25">
      <c r="B53" s="199" t="s">
        <v>235</v>
      </c>
      <c r="C53" s="200">
        <v>16432</v>
      </c>
      <c r="D53" s="200">
        <v>7735</v>
      </c>
      <c r="E53" s="200">
        <v>24297</v>
      </c>
      <c r="F53" s="200">
        <v>25959</v>
      </c>
      <c r="G53" s="200">
        <v>31941</v>
      </c>
      <c r="H53" s="201">
        <f t="shared" si="30"/>
        <v>0.23044030971917251</v>
      </c>
      <c r="I53" s="202">
        <f t="shared" si="31"/>
        <v>0.94382911392405067</v>
      </c>
      <c r="J53" s="201">
        <f t="shared" si="21"/>
        <v>5.0101800408456493E-2</v>
      </c>
      <c r="K53" s="203">
        <f t="shared" si="26"/>
        <v>0.30354376728406207</v>
      </c>
      <c r="L53" s="200">
        <v>10710</v>
      </c>
      <c r="M53" s="200">
        <v>2732</v>
      </c>
      <c r="N53" s="200">
        <v>5037</v>
      </c>
      <c r="O53" s="200">
        <v>9423</v>
      </c>
      <c r="P53" s="200">
        <v>10754</v>
      </c>
      <c r="Q53" s="201">
        <f t="shared" si="32"/>
        <v>0.14125013265414421</v>
      </c>
      <c r="R53" s="202">
        <f t="shared" si="33"/>
        <v>4.1083099906629172E-3</v>
      </c>
      <c r="S53" s="201">
        <f t="shared" si="22"/>
        <v>1.3873336463885978E-2</v>
      </c>
      <c r="T53" s="203">
        <f t="shared" si="27"/>
        <v>0.10219810504908436</v>
      </c>
      <c r="U53" s="200">
        <v>4789</v>
      </c>
      <c r="V53" s="200">
        <v>2860</v>
      </c>
      <c r="W53" s="200">
        <v>36</v>
      </c>
      <c r="X53" s="200">
        <v>2719</v>
      </c>
      <c r="Y53" s="200">
        <v>233</v>
      </c>
      <c r="Z53" s="200">
        <v>2422</v>
      </c>
      <c r="AA53" s="201">
        <f t="shared" si="34"/>
        <v>9.3948497854077253</v>
      </c>
      <c r="AB53" s="202">
        <f t="shared" si="23"/>
        <v>-0.15314685314685317</v>
      </c>
      <c r="AC53" s="200">
        <f t="shared" si="28"/>
        <v>2189</v>
      </c>
      <c r="AD53" s="200">
        <f t="shared" si="24"/>
        <v>-438</v>
      </c>
      <c r="AE53" s="201">
        <f t="shared" si="25"/>
        <v>5.0787393319214072E-2</v>
      </c>
      <c r="AF53" s="203">
        <f t="shared" si="29"/>
        <v>2.3016906307316565E-2</v>
      </c>
      <c r="AG53" s="50"/>
      <c r="AH53" s="50"/>
      <c r="AI53" s="50"/>
    </row>
    <row r="54" spans="2:35" x14ac:dyDescent="0.25">
      <c r="B54" s="199" t="s">
        <v>225</v>
      </c>
      <c r="C54" s="200">
        <v>4884</v>
      </c>
      <c r="D54" s="200">
        <v>66</v>
      </c>
      <c r="E54" s="200">
        <v>8042</v>
      </c>
      <c r="F54" s="200">
        <v>4959</v>
      </c>
      <c r="G54" s="200">
        <v>4244</v>
      </c>
      <c r="H54" s="201">
        <f t="shared" si="30"/>
        <v>-0.14418229481750355</v>
      </c>
      <c r="I54" s="202">
        <f t="shared" si="31"/>
        <v>-0.13104013104013101</v>
      </c>
      <c r="J54" s="201">
        <f t="shared" si="21"/>
        <v>6.65702516932749E-3</v>
      </c>
      <c r="K54" s="203">
        <f t="shared" si="26"/>
        <v>0.1350130432016288</v>
      </c>
      <c r="L54" s="200">
        <v>8372</v>
      </c>
      <c r="M54" s="200">
        <v>56</v>
      </c>
      <c r="N54" s="200">
        <v>7920</v>
      </c>
      <c r="O54" s="200">
        <v>10592</v>
      </c>
      <c r="P54" s="200">
        <v>4416</v>
      </c>
      <c r="Q54" s="201">
        <f t="shared" si="32"/>
        <v>-0.58308157099697877</v>
      </c>
      <c r="R54" s="202">
        <f t="shared" si="33"/>
        <v>-0.47252747252747251</v>
      </c>
      <c r="S54" s="201">
        <f t="shared" si="22"/>
        <v>5.6969177817110363E-3</v>
      </c>
      <c r="T54" s="203">
        <f t="shared" si="27"/>
        <v>0.14048482534834891</v>
      </c>
      <c r="U54" s="200">
        <v>14</v>
      </c>
      <c r="V54" s="200">
        <v>170</v>
      </c>
      <c r="W54" s="200">
        <v>12</v>
      </c>
      <c r="X54" s="200">
        <v>29</v>
      </c>
      <c r="Y54" s="200">
        <v>58</v>
      </c>
      <c r="Z54" s="200">
        <v>706</v>
      </c>
      <c r="AA54" s="201">
        <f t="shared" si="34"/>
        <v>11.172413793103448</v>
      </c>
      <c r="AB54" s="202">
        <f t="shared" si="23"/>
        <v>3.1529411764705886</v>
      </c>
      <c r="AC54" s="200">
        <f t="shared" si="28"/>
        <v>648</v>
      </c>
      <c r="AD54" s="200">
        <f t="shared" si="24"/>
        <v>536</v>
      </c>
      <c r="AE54" s="201">
        <f t="shared" si="25"/>
        <v>1.4804252552999643E-2</v>
      </c>
      <c r="AF54" s="203">
        <f t="shared" si="29"/>
        <v>2.2459756951072087E-2</v>
      </c>
      <c r="AG54" s="50"/>
      <c r="AH54" s="50"/>
      <c r="AI54" s="50"/>
    </row>
    <row r="55" spans="2:35" x14ac:dyDescent="0.25">
      <c r="B55" s="199" t="s">
        <v>237</v>
      </c>
      <c r="C55" s="200">
        <v>2</v>
      </c>
      <c r="D55" s="200">
        <v>0</v>
      </c>
      <c r="E55" s="200">
        <v>0</v>
      </c>
      <c r="F55" s="200">
        <v>9</v>
      </c>
      <c r="G55" s="200">
        <v>3</v>
      </c>
      <c r="H55" s="201">
        <f t="shared" si="30"/>
        <v>-0.66666666666666674</v>
      </c>
      <c r="I55" s="202">
        <f t="shared" si="31"/>
        <v>0.5</v>
      </c>
      <c r="J55" s="201">
        <f t="shared" si="21"/>
        <v>4.7057199594680651E-6</v>
      </c>
      <c r="K55" s="203">
        <f t="shared" si="26"/>
        <v>2.316065776268046E-4</v>
      </c>
      <c r="L55" s="200">
        <v>15</v>
      </c>
      <c r="M55" s="200">
        <v>2</v>
      </c>
      <c r="N55" s="200">
        <v>15</v>
      </c>
      <c r="O55" s="200">
        <v>23</v>
      </c>
      <c r="P55" s="200">
        <v>50</v>
      </c>
      <c r="Q55" s="201">
        <f t="shared" si="32"/>
        <v>1.1739130434782608</v>
      </c>
      <c r="R55" s="202">
        <f t="shared" si="33"/>
        <v>2.3333333333333335</v>
      </c>
      <c r="S55" s="201">
        <f t="shared" si="22"/>
        <v>6.4503145173358648E-5</v>
      </c>
      <c r="T55" s="203">
        <f t="shared" si="27"/>
        <v>3.8601096271134098E-3</v>
      </c>
      <c r="U55" s="200">
        <v>11</v>
      </c>
      <c r="V55" s="200">
        <v>0</v>
      </c>
      <c r="W55" s="200">
        <v>0</v>
      </c>
      <c r="X55" s="200">
        <v>0</v>
      </c>
      <c r="Y55" s="200">
        <v>0</v>
      </c>
      <c r="Z55" s="200">
        <v>1</v>
      </c>
      <c r="AA55" s="201" t="str">
        <f t="shared" si="34"/>
        <v>-</v>
      </c>
      <c r="AB55" s="202" t="str">
        <f t="shared" si="23"/>
        <v>-</v>
      </c>
      <c r="AC55" s="200">
        <f t="shared" si="28"/>
        <v>1</v>
      </c>
      <c r="AD55" s="200">
        <f t="shared" si="24"/>
        <v>1</v>
      </c>
      <c r="AE55" s="201">
        <f t="shared" si="25"/>
        <v>2.096919625070771E-5</v>
      </c>
      <c r="AF55" s="203">
        <f t="shared" si="29"/>
        <v>7.7202192542268205E-5</v>
      </c>
      <c r="AG55" s="50"/>
      <c r="AH55" s="50"/>
      <c r="AI55" s="50"/>
    </row>
    <row r="56" spans="2:35" x14ac:dyDescent="0.25">
      <c r="B56" s="199" t="s">
        <v>217</v>
      </c>
      <c r="C56" s="200">
        <v>8145</v>
      </c>
      <c r="D56" s="200">
        <v>1856</v>
      </c>
      <c r="E56" s="200">
        <v>5914</v>
      </c>
      <c r="F56" s="200">
        <v>7554</v>
      </c>
      <c r="G56" s="200">
        <v>9503</v>
      </c>
      <c r="H56" s="201">
        <f t="shared" si="30"/>
        <v>0.25800900185332276</v>
      </c>
      <c r="I56" s="202">
        <f t="shared" si="31"/>
        <v>0.16672805402087176</v>
      </c>
      <c r="J56" s="201">
        <f t="shared" si="21"/>
        <v>1.4906152258275008E-2</v>
      </c>
      <c r="K56" s="203">
        <f t="shared" si="26"/>
        <v>0.22935270550755418</v>
      </c>
      <c r="L56" s="200">
        <v>6159</v>
      </c>
      <c r="M56" s="200">
        <v>797</v>
      </c>
      <c r="N56" s="200">
        <v>3315</v>
      </c>
      <c r="O56" s="200">
        <v>4132</v>
      </c>
      <c r="P56" s="200">
        <v>4400</v>
      </c>
      <c r="Q56" s="201">
        <f t="shared" si="32"/>
        <v>6.4859632139399714E-2</v>
      </c>
      <c r="R56" s="202">
        <f t="shared" si="33"/>
        <v>-0.28559831141419056</v>
      </c>
      <c r="S56" s="201">
        <f t="shared" si="22"/>
        <v>5.6762767752555612E-3</v>
      </c>
      <c r="T56" s="203">
        <f t="shared" si="27"/>
        <v>0.10619298160930636</v>
      </c>
      <c r="U56" s="200">
        <v>223</v>
      </c>
      <c r="V56" s="200">
        <v>264</v>
      </c>
      <c r="W56" s="200">
        <v>47</v>
      </c>
      <c r="X56" s="200">
        <v>248</v>
      </c>
      <c r="Y56" s="200">
        <v>416</v>
      </c>
      <c r="Z56" s="200">
        <v>187</v>
      </c>
      <c r="AA56" s="201">
        <f t="shared" si="34"/>
        <v>-0.55048076923076916</v>
      </c>
      <c r="AB56" s="202">
        <f t="shared" si="23"/>
        <v>-0.29166666666666663</v>
      </c>
      <c r="AC56" s="200">
        <f t="shared" si="28"/>
        <v>-229</v>
      </c>
      <c r="AD56" s="200">
        <f t="shared" si="24"/>
        <v>-77</v>
      </c>
      <c r="AE56" s="201">
        <f t="shared" si="25"/>
        <v>3.9212396988823417E-3</v>
      </c>
      <c r="AF56" s="203">
        <f t="shared" si="29"/>
        <v>4.5132017183955207E-3</v>
      </c>
      <c r="AG56" s="50"/>
      <c r="AH56" s="50"/>
      <c r="AI56" s="50"/>
    </row>
    <row r="57" spans="2:35" x14ac:dyDescent="0.25">
      <c r="B57" s="199" t="s">
        <v>231</v>
      </c>
      <c r="C57" s="200">
        <v>3608</v>
      </c>
      <c r="D57" s="200">
        <v>132</v>
      </c>
      <c r="E57" s="200">
        <v>2719</v>
      </c>
      <c r="F57" s="200">
        <v>3438</v>
      </c>
      <c r="G57" s="200">
        <v>2370</v>
      </c>
      <c r="H57" s="201">
        <f t="shared" si="30"/>
        <v>-0.31064572425828973</v>
      </c>
      <c r="I57" s="202">
        <f t="shared" si="31"/>
        <v>-0.34312638580931265</v>
      </c>
      <c r="J57" s="201">
        <f t="shared" si="21"/>
        <v>3.7175187679797717E-3</v>
      </c>
      <c r="K57" s="203">
        <f t="shared" si="26"/>
        <v>0.10005488242495884</v>
      </c>
      <c r="L57" s="200">
        <v>206</v>
      </c>
      <c r="M57" s="200">
        <v>30</v>
      </c>
      <c r="N57" s="200">
        <v>113</v>
      </c>
      <c r="O57" s="200">
        <v>356</v>
      </c>
      <c r="P57" s="200">
        <v>277</v>
      </c>
      <c r="Q57" s="201">
        <f t="shared" si="32"/>
        <v>-0.2219101123595506</v>
      </c>
      <c r="R57" s="202">
        <f t="shared" si="33"/>
        <v>0.34466019417475735</v>
      </c>
      <c r="S57" s="201">
        <f t="shared" si="22"/>
        <v>3.5734742426040696E-4</v>
      </c>
      <c r="T57" s="203">
        <f t="shared" si="27"/>
        <v>1.1694178241229366E-2</v>
      </c>
      <c r="U57" s="200">
        <v>39</v>
      </c>
      <c r="V57" s="200">
        <v>32</v>
      </c>
      <c r="W57" s="200">
        <v>14</v>
      </c>
      <c r="X57" s="200">
        <v>17</v>
      </c>
      <c r="Y57" s="200">
        <v>26</v>
      </c>
      <c r="Z57" s="200">
        <v>31</v>
      </c>
      <c r="AA57" s="201">
        <f t="shared" si="34"/>
        <v>0.19230769230769229</v>
      </c>
      <c r="AB57" s="202">
        <f t="shared" si="23"/>
        <v>-3.125E-2</v>
      </c>
      <c r="AC57" s="200">
        <f t="shared" si="28"/>
        <v>5</v>
      </c>
      <c r="AD57" s="200">
        <f t="shared" si="24"/>
        <v>-1</v>
      </c>
      <c r="AE57" s="201">
        <f t="shared" si="25"/>
        <v>6.5004508377193907E-4</v>
      </c>
      <c r="AF57" s="203">
        <f t="shared" si="29"/>
        <v>1.308734749018449E-3</v>
      </c>
      <c r="AG57" s="50"/>
      <c r="AH57" s="50"/>
      <c r="AI57" s="50"/>
    </row>
    <row r="58" spans="2:35" x14ac:dyDescent="0.25">
      <c r="B58" s="199" t="s">
        <v>394</v>
      </c>
      <c r="C58" s="200">
        <v>608</v>
      </c>
      <c r="D58" s="200">
        <v>153</v>
      </c>
      <c r="E58" s="200">
        <v>393</v>
      </c>
      <c r="F58" s="200">
        <v>651</v>
      </c>
      <c r="G58" s="200">
        <v>578</v>
      </c>
      <c r="H58" s="201">
        <f t="shared" si="30"/>
        <v>-0.11213517665130568</v>
      </c>
      <c r="I58" s="202">
        <f t="shared" si="31"/>
        <v>-4.9342105263157854E-2</v>
      </c>
      <c r="J58" s="201">
        <f t="shared" si="21"/>
        <v>9.0663537885751397E-4</v>
      </c>
      <c r="K58" s="203">
        <f t="shared" si="26"/>
        <v>3.6010217431935707E-2</v>
      </c>
      <c r="L58" s="200">
        <v>930</v>
      </c>
      <c r="M58" s="200">
        <v>176</v>
      </c>
      <c r="N58" s="200">
        <v>843</v>
      </c>
      <c r="O58" s="200">
        <v>1133</v>
      </c>
      <c r="P58" s="200">
        <v>1150</v>
      </c>
      <c r="Q58" s="201">
        <f t="shared" si="32"/>
        <v>1.5004413062665423E-2</v>
      </c>
      <c r="R58" s="202">
        <f t="shared" si="33"/>
        <v>0.23655913978494625</v>
      </c>
      <c r="S58" s="201">
        <f t="shared" si="22"/>
        <v>1.4835723389872489E-3</v>
      </c>
      <c r="T58" s="203">
        <f t="shared" si="27"/>
        <v>7.1646626378418787E-2</v>
      </c>
      <c r="U58" s="200">
        <v>72</v>
      </c>
      <c r="V58" s="200">
        <v>104</v>
      </c>
      <c r="W58" s="200">
        <v>8</v>
      </c>
      <c r="X58" s="200">
        <v>44</v>
      </c>
      <c r="Y58" s="200">
        <v>166</v>
      </c>
      <c r="Z58" s="200">
        <v>125</v>
      </c>
      <c r="AA58" s="201">
        <f t="shared" si="34"/>
        <v>-0.24698795180722888</v>
      </c>
      <c r="AB58" s="202">
        <f t="shared" si="23"/>
        <v>0.20192307692307687</v>
      </c>
      <c r="AC58" s="200">
        <f t="shared" si="28"/>
        <v>-41</v>
      </c>
      <c r="AD58" s="200">
        <f t="shared" si="24"/>
        <v>21</v>
      </c>
      <c r="AE58" s="201">
        <f t="shared" si="25"/>
        <v>2.6211495313384638E-3</v>
      </c>
      <c r="AF58" s="203">
        <f t="shared" si="29"/>
        <v>7.7876767802629119E-3</v>
      </c>
      <c r="AG58" s="50"/>
      <c r="AH58" s="50"/>
      <c r="AI58" s="50"/>
    </row>
    <row r="59" spans="2:35" x14ac:dyDescent="0.25">
      <c r="B59" s="199" t="s">
        <v>227</v>
      </c>
      <c r="C59" s="200">
        <v>36</v>
      </c>
      <c r="D59" s="200">
        <v>29</v>
      </c>
      <c r="E59" s="200">
        <v>20</v>
      </c>
      <c r="F59" s="200">
        <v>69</v>
      </c>
      <c r="G59" s="200">
        <v>177</v>
      </c>
      <c r="H59" s="201">
        <f t="shared" si="30"/>
        <v>1.5652173913043477</v>
      </c>
      <c r="I59" s="202">
        <f t="shared" si="31"/>
        <v>3.916666666666667</v>
      </c>
      <c r="J59" s="201">
        <f t="shared" si="21"/>
        <v>2.7763747760861586E-4</v>
      </c>
      <c r="K59" s="203">
        <f t="shared" si="26"/>
        <v>9.1567511639937926E-2</v>
      </c>
      <c r="L59" s="200">
        <v>92</v>
      </c>
      <c r="M59" s="200">
        <v>13</v>
      </c>
      <c r="N59" s="200">
        <v>43</v>
      </c>
      <c r="O59" s="200">
        <v>83</v>
      </c>
      <c r="P59" s="200">
        <v>90</v>
      </c>
      <c r="Q59" s="201">
        <f t="shared" si="32"/>
        <v>8.43373493975903E-2</v>
      </c>
      <c r="R59" s="202">
        <f t="shared" si="33"/>
        <v>-2.1739130434782594E-2</v>
      </c>
      <c r="S59" s="201">
        <f t="shared" si="22"/>
        <v>1.1610566131204557E-4</v>
      </c>
      <c r="T59" s="203">
        <f t="shared" si="27"/>
        <v>4.6559751681324368E-2</v>
      </c>
      <c r="U59" s="200">
        <v>48</v>
      </c>
      <c r="V59" s="200">
        <v>19</v>
      </c>
      <c r="W59" s="200">
        <v>5</v>
      </c>
      <c r="X59" s="200">
        <v>6</v>
      </c>
      <c r="Y59" s="200">
        <v>3</v>
      </c>
      <c r="Z59" s="200">
        <v>20</v>
      </c>
      <c r="AA59" s="201">
        <f t="shared" si="34"/>
        <v>5.666666666666667</v>
      </c>
      <c r="AB59" s="202">
        <f t="shared" si="23"/>
        <v>5.2631578947368363E-2</v>
      </c>
      <c r="AC59" s="200">
        <f t="shared" si="28"/>
        <v>17</v>
      </c>
      <c r="AD59" s="200">
        <f t="shared" si="24"/>
        <v>1</v>
      </c>
      <c r="AE59" s="201">
        <f t="shared" si="25"/>
        <v>4.193839250141542E-4</v>
      </c>
      <c r="AF59" s="203">
        <f t="shared" si="29"/>
        <v>1.0346611484738748E-2</v>
      </c>
      <c r="AG59" s="50"/>
      <c r="AH59" s="50"/>
      <c r="AI59" s="50"/>
    </row>
    <row r="60" spans="2:35" x14ac:dyDescent="0.25">
      <c r="B60" s="199" t="s">
        <v>250</v>
      </c>
      <c r="C60" s="200">
        <v>460</v>
      </c>
      <c r="D60" s="200">
        <v>383</v>
      </c>
      <c r="E60" s="200">
        <v>647</v>
      </c>
      <c r="F60" s="200">
        <v>1782</v>
      </c>
      <c r="G60" s="200">
        <v>1577</v>
      </c>
      <c r="H60" s="201">
        <f t="shared" si="30"/>
        <v>-0.11503928170594835</v>
      </c>
      <c r="I60" s="202">
        <f t="shared" si="31"/>
        <v>2.4282608695652175</v>
      </c>
      <c r="J60" s="201">
        <f t="shared" si="21"/>
        <v>2.4736401253603797E-3</v>
      </c>
      <c r="K60" s="203">
        <f t="shared" si="26"/>
        <v>7.4155929652967176E-2</v>
      </c>
      <c r="L60" s="200">
        <v>1197</v>
      </c>
      <c r="M60" s="200">
        <v>520</v>
      </c>
      <c r="N60" s="200">
        <v>586</v>
      </c>
      <c r="O60" s="200">
        <v>1304</v>
      </c>
      <c r="P60" s="200">
        <v>1589</v>
      </c>
      <c r="Q60" s="201">
        <f t="shared" si="32"/>
        <v>0.21855828220858897</v>
      </c>
      <c r="R60" s="202">
        <f t="shared" si="33"/>
        <v>0.32748538011695905</v>
      </c>
      <c r="S60" s="201">
        <f t="shared" si="22"/>
        <v>2.0499099536093381E-3</v>
      </c>
      <c r="T60" s="203">
        <f t="shared" si="27"/>
        <v>7.4720210664911121E-2</v>
      </c>
      <c r="U60" s="200">
        <v>34</v>
      </c>
      <c r="V60" s="200">
        <v>48</v>
      </c>
      <c r="W60" s="200">
        <v>17</v>
      </c>
      <c r="X60" s="200">
        <v>45</v>
      </c>
      <c r="Y60" s="200">
        <v>129</v>
      </c>
      <c r="Z60" s="200">
        <v>100</v>
      </c>
      <c r="AA60" s="201">
        <f t="shared" si="34"/>
        <v>-0.22480620155038755</v>
      </c>
      <c r="AB60" s="202">
        <f t="shared" si="23"/>
        <v>1.0833333333333335</v>
      </c>
      <c r="AC60" s="200">
        <f t="shared" si="28"/>
        <v>-29</v>
      </c>
      <c r="AD60" s="200">
        <f t="shared" si="24"/>
        <v>52</v>
      </c>
      <c r="AE60" s="201">
        <f t="shared" si="25"/>
        <v>2.0969196250707712E-3</v>
      </c>
      <c r="AF60" s="203">
        <f t="shared" si="29"/>
        <v>4.702341766199567E-3</v>
      </c>
      <c r="AG60" s="50"/>
      <c r="AH60" s="50"/>
      <c r="AI60" s="50"/>
    </row>
    <row r="61" spans="2:35" x14ac:dyDescent="0.25">
      <c r="B61" s="199" t="s">
        <v>241</v>
      </c>
      <c r="C61" s="200">
        <v>195</v>
      </c>
      <c r="D61" s="200">
        <v>57</v>
      </c>
      <c r="E61" s="200">
        <v>231</v>
      </c>
      <c r="F61" s="200">
        <v>553</v>
      </c>
      <c r="G61" s="200">
        <v>503</v>
      </c>
      <c r="H61" s="201">
        <f t="shared" si="30"/>
        <v>-9.0415913200723286E-2</v>
      </c>
      <c r="I61" s="202">
        <f t="shared" si="31"/>
        <v>1.5794871794871796</v>
      </c>
      <c r="J61" s="201">
        <f t="shared" si="21"/>
        <v>7.8899237987081229E-4</v>
      </c>
      <c r="K61" s="203">
        <f t="shared" si="26"/>
        <v>0.11919431279620853</v>
      </c>
      <c r="L61" s="200">
        <v>443</v>
      </c>
      <c r="M61" s="200">
        <v>105</v>
      </c>
      <c r="N61" s="200">
        <v>237</v>
      </c>
      <c r="O61" s="200">
        <v>517</v>
      </c>
      <c r="P61" s="200">
        <v>526</v>
      </c>
      <c r="Q61" s="201">
        <f t="shared" si="32"/>
        <v>1.740812379110257E-2</v>
      </c>
      <c r="R61" s="202">
        <f t="shared" si="33"/>
        <v>0.1873589164785554</v>
      </c>
      <c r="S61" s="201">
        <f t="shared" si="22"/>
        <v>6.7857308722373303E-4</v>
      </c>
      <c r="T61" s="203">
        <f t="shared" si="27"/>
        <v>0.12464454976303317</v>
      </c>
      <c r="U61" s="200">
        <v>31</v>
      </c>
      <c r="V61" s="200">
        <v>20</v>
      </c>
      <c r="W61" s="200">
        <v>3</v>
      </c>
      <c r="X61" s="200">
        <v>22</v>
      </c>
      <c r="Y61" s="200">
        <v>32</v>
      </c>
      <c r="Z61" s="200">
        <v>19</v>
      </c>
      <c r="AA61" s="201">
        <f t="shared" si="34"/>
        <v>-0.40625</v>
      </c>
      <c r="AB61" s="202">
        <f t="shared" si="23"/>
        <v>-5.0000000000000044E-2</v>
      </c>
      <c r="AC61" s="200">
        <f t="shared" si="28"/>
        <v>-13</v>
      </c>
      <c r="AD61" s="200">
        <f t="shared" si="24"/>
        <v>-1</v>
      </c>
      <c r="AE61" s="201">
        <f t="shared" si="25"/>
        <v>3.9841472876344649E-4</v>
      </c>
      <c r="AF61" s="203">
        <f t="shared" si="29"/>
        <v>4.5023696682464451E-3</v>
      </c>
      <c r="AG61" s="50"/>
      <c r="AH61" s="50"/>
      <c r="AI61" s="50"/>
    </row>
    <row r="62" spans="2:35" x14ac:dyDescent="0.25">
      <c r="B62" s="199" t="s">
        <v>229</v>
      </c>
      <c r="C62" s="200">
        <v>72</v>
      </c>
      <c r="D62" s="200">
        <v>12</v>
      </c>
      <c r="E62" s="200">
        <v>125</v>
      </c>
      <c r="F62" s="200">
        <v>280</v>
      </c>
      <c r="G62" s="200">
        <v>262</v>
      </c>
      <c r="H62" s="201">
        <f t="shared" si="30"/>
        <v>-6.4285714285714279E-2</v>
      </c>
      <c r="I62" s="202">
        <f t="shared" si="31"/>
        <v>2.6388888888888888</v>
      </c>
      <c r="J62" s="201">
        <f t="shared" si="21"/>
        <v>4.1096620979354438E-4</v>
      </c>
      <c r="K62" s="203">
        <f t="shared" si="26"/>
        <v>7.6884702291868416E-3</v>
      </c>
      <c r="L62" s="200">
        <v>591</v>
      </c>
      <c r="M62" s="200">
        <v>27</v>
      </c>
      <c r="N62" s="200">
        <v>144</v>
      </c>
      <c r="O62" s="200">
        <v>338</v>
      </c>
      <c r="P62" s="200">
        <v>329</v>
      </c>
      <c r="Q62" s="201">
        <f t="shared" si="32"/>
        <v>-2.6627218934911268E-2</v>
      </c>
      <c r="R62" s="202">
        <f t="shared" si="33"/>
        <v>-0.44331641285956003</v>
      </c>
      <c r="S62" s="201">
        <f t="shared" si="22"/>
        <v>4.2443069524069992E-4</v>
      </c>
      <c r="T62" s="203">
        <f t="shared" si="27"/>
        <v>9.6546057458109583E-3</v>
      </c>
      <c r="U62" s="200">
        <v>63</v>
      </c>
      <c r="V62" s="200">
        <v>65</v>
      </c>
      <c r="W62" s="200">
        <v>1</v>
      </c>
      <c r="X62" s="200">
        <v>8</v>
      </c>
      <c r="Y62" s="200">
        <v>27</v>
      </c>
      <c r="Z62" s="200">
        <v>34</v>
      </c>
      <c r="AA62" s="201">
        <f t="shared" si="34"/>
        <v>0.2592592592592593</v>
      </c>
      <c r="AB62" s="202">
        <f t="shared" si="23"/>
        <v>-0.47692307692307689</v>
      </c>
      <c r="AC62" s="200">
        <f t="shared" si="28"/>
        <v>7</v>
      </c>
      <c r="AD62" s="200">
        <f t="shared" si="24"/>
        <v>-31</v>
      </c>
      <c r="AE62" s="201">
        <f t="shared" si="25"/>
        <v>7.1295267252406214E-4</v>
      </c>
      <c r="AF62" s="203">
        <f t="shared" si="29"/>
        <v>9.9774041142119312E-4</v>
      </c>
      <c r="AG62" s="50"/>
      <c r="AH62" s="50"/>
      <c r="AI62" s="50"/>
    </row>
    <row r="63" spans="2:35" x14ac:dyDescent="0.25">
      <c r="B63" s="199" t="s">
        <v>221</v>
      </c>
      <c r="C63" s="200">
        <v>3464</v>
      </c>
      <c r="D63" s="200">
        <v>372</v>
      </c>
      <c r="E63" s="200">
        <v>1988</v>
      </c>
      <c r="F63" s="200">
        <v>3353</v>
      </c>
      <c r="G63" s="200">
        <v>3075</v>
      </c>
      <c r="H63" s="201">
        <f t="shared" si="30"/>
        <v>-8.2910826125857429E-2</v>
      </c>
      <c r="I63" s="202">
        <f t="shared" si="31"/>
        <v>-0.11229792147806006</v>
      </c>
      <c r="J63" s="201">
        <f t="shared" si="21"/>
        <v>4.8233629584547673E-3</v>
      </c>
      <c r="K63" s="203">
        <f t="shared" si="26"/>
        <v>0.15835822432794314</v>
      </c>
      <c r="L63" s="200">
        <v>1404</v>
      </c>
      <c r="M63" s="200">
        <v>187</v>
      </c>
      <c r="N63" s="200">
        <v>650</v>
      </c>
      <c r="O63" s="200">
        <v>1513</v>
      </c>
      <c r="P63" s="200">
        <v>1202</v>
      </c>
      <c r="Q63" s="201">
        <f t="shared" si="32"/>
        <v>-0.20555188367481825</v>
      </c>
      <c r="R63" s="202">
        <f t="shared" si="33"/>
        <v>-0.14387464387464388</v>
      </c>
      <c r="S63" s="201">
        <f t="shared" si="22"/>
        <v>1.5506556099675419E-3</v>
      </c>
      <c r="T63" s="203">
        <f t="shared" si="27"/>
        <v>6.1901328664126065E-2</v>
      </c>
      <c r="U63" s="200">
        <v>231</v>
      </c>
      <c r="V63" s="200">
        <v>282</v>
      </c>
      <c r="W63" s="200">
        <v>12</v>
      </c>
      <c r="X63" s="200">
        <v>132</v>
      </c>
      <c r="Y63" s="200">
        <v>139</v>
      </c>
      <c r="Z63" s="200">
        <v>183</v>
      </c>
      <c r="AA63" s="201">
        <f t="shared" si="34"/>
        <v>0.31654676258992809</v>
      </c>
      <c r="AB63" s="202">
        <f t="shared" si="23"/>
        <v>-0.35106382978723405</v>
      </c>
      <c r="AC63" s="200">
        <f t="shared" si="28"/>
        <v>44</v>
      </c>
      <c r="AD63" s="200">
        <f t="shared" si="24"/>
        <v>-99</v>
      </c>
      <c r="AE63" s="201">
        <f t="shared" si="25"/>
        <v>3.8373629138795111E-3</v>
      </c>
      <c r="AF63" s="203">
        <f t="shared" si="29"/>
        <v>9.4242455453702745E-3</v>
      </c>
      <c r="AG63" s="50"/>
      <c r="AH63" s="50"/>
      <c r="AI63" s="50"/>
    </row>
    <row r="64" spans="2:35" x14ac:dyDescent="0.25">
      <c r="B64" s="199" t="s">
        <v>247</v>
      </c>
      <c r="C64" s="200">
        <v>2082</v>
      </c>
      <c r="D64" s="200">
        <v>757</v>
      </c>
      <c r="E64" s="200">
        <v>3375</v>
      </c>
      <c r="F64" s="200">
        <v>5677</v>
      </c>
      <c r="G64" s="200">
        <v>6889</v>
      </c>
      <c r="H64" s="201">
        <f t="shared" si="30"/>
        <v>0.21349304209970055</v>
      </c>
      <c r="I64" s="202">
        <f t="shared" si="31"/>
        <v>2.3088376560999038</v>
      </c>
      <c r="J64" s="201">
        <f t="shared" si="21"/>
        <v>1.0805901600258501E-2</v>
      </c>
      <c r="K64" s="203">
        <f t="shared" si="26"/>
        <v>0.29562717246706433</v>
      </c>
      <c r="L64" s="200">
        <v>1553</v>
      </c>
      <c r="M64" s="200">
        <v>185</v>
      </c>
      <c r="N64" s="200">
        <v>1539</v>
      </c>
      <c r="O64" s="200">
        <v>2113</v>
      </c>
      <c r="P64" s="200">
        <v>2136</v>
      </c>
      <c r="Q64" s="201">
        <f t="shared" si="32"/>
        <v>1.0884997633696214E-2</v>
      </c>
      <c r="R64" s="202">
        <f t="shared" si="33"/>
        <v>0.3754024468770123</v>
      </c>
      <c r="S64" s="201">
        <f t="shared" si="22"/>
        <v>2.7555743618058815E-3</v>
      </c>
      <c r="T64" s="203">
        <f t="shared" si="27"/>
        <v>9.1662017765952883E-2</v>
      </c>
      <c r="U64" s="200">
        <v>60</v>
      </c>
      <c r="V64" s="200">
        <v>69</v>
      </c>
      <c r="W64" s="200">
        <v>14</v>
      </c>
      <c r="X64" s="200">
        <v>64</v>
      </c>
      <c r="Y64" s="200">
        <v>83</v>
      </c>
      <c r="Z64" s="200">
        <v>130</v>
      </c>
      <c r="AA64" s="201">
        <f t="shared" si="34"/>
        <v>0.56626506024096379</v>
      </c>
      <c r="AB64" s="202">
        <f t="shared" si="23"/>
        <v>0.88405797101449268</v>
      </c>
      <c r="AC64" s="200">
        <f t="shared" si="28"/>
        <v>47</v>
      </c>
      <c r="AD64" s="200">
        <f t="shared" si="24"/>
        <v>61</v>
      </c>
      <c r="AE64" s="201">
        <f t="shared" si="25"/>
        <v>2.7259955125920024E-3</v>
      </c>
      <c r="AF64" s="203">
        <f t="shared" si="29"/>
        <v>5.5786808565420759E-3</v>
      </c>
      <c r="AG64" s="50"/>
      <c r="AH64" s="50"/>
      <c r="AI64" s="50"/>
    </row>
    <row r="65" spans="2:35" x14ac:dyDescent="0.25">
      <c r="B65" s="199" t="s">
        <v>233</v>
      </c>
      <c r="C65" s="200">
        <v>6437</v>
      </c>
      <c r="D65" s="200">
        <v>244</v>
      </c>
      <c r="E65" s="200">
        <v>1584</v>
      </c>
      <c r="F65" s="200">
        <v>4760</v>
      </c>
      <c r="G65" s="200">
        <v>5057</v>
      </c>
      <c r="H65" s="201">
        <f t="shared" si="30"/>
        <v>6.2394957983193278E-2</v>
      </c>
      <c r="I65" s="202">
        <f t="shared" si="31"/>
        <v>-0.21438558334627933</v>
      </c>
      <c r="J65" s="201">
        <f t="shared" si="21"/>
        <v>7.9322752783433353E-3</v>
      </c>
      <c r="K65" s="203">
        <f t="shared" si="26"/>
        <v>0.1391847631629648</v>
      </c>
      <c r="L65" s="200">
        <v>2876</v>
      </c>
      <c r="M65" s="200">
        <v>359</v>
      </c>
      <c r="N65" s="200">
        <v>892</v>
      </c>
      <c r="O65" s="200">
        <v>2243</v>
      </c>
      <c r="P65" s="200">
        <v>2859</v>
      </c>
      <c r="Q65" s="201">
        <f t="shared" si="32"/>
        <v>0.2746321890325456</v>
      </c>
      <c r="R65" s="202">
        <f t="shared" si="33"/>
        <v>-5.9109874826147601E-3</v>
      </c>
      <c r="S65" s="201">
        <f t="shared" si="22"/>
        <v>3.688289841012648E-3</v>
      </c>
      <c r="T65" s="203">
        <f t="shared" si="27"/>
        <v>7.8688795310048715E-2</v>
      </c>
      <c r="U65" s="200">
        <v>34</v>
      </c>
      <c r="V65" s="200">
        <v>107</v>
      </c>
      <c r="W65" s="200">
        <v>59</v>
      </c>
      <c r="X65" s="200">
        <v>93</v>
      </c>
      <c r="Y65" s="200">
        <v>121</v>
      </c>
      <c r="Z65" s="200">
        <v>89</v>
      </c>
      <c r="AA65" s="201">
        <f t="shared" si="34"/>
        <v>-0.26446280991735538</v>
      </c>
      <c r="AB65" s="202">
        <f t="shared" si="23"/>
        <v>-0.16822429906542058</v>
      </c>
      <c r="AC65" s="200">
        <f t="shared" si="28"/>
        <v>-32</v>
      </c>
      <c r="AD65" s="200">
        <f t="shared" si="24"/>
        <v>-18</v>
      </c>
      <c r="AE65" s="201">
        <f t="shared" si="25"/>
        <v>1.8662584663129863E-3</v>
      </c>
      <c r="AF65" s="203">
        <f t="shared" si="29"/>
        <v>2.4495637574656649E-3</v>
      </c>
      <c r="AG65" s="50"/>
      <c r="AH65" s="50"/>
      <c r="AI65" s="50"/>
    </row>
    <row r="66" spans="2:35" x14ac:dyDescent="0.25">
      <c r="B66" s="199" t="s">
        <v>243</v>
      </c>
      <c r="C66" s="200">
        <v>280</v>
      </c>
      <c r="D66" s="200">
        <v>110</v>
      </c>
      <c r="E66" s="200">
        <v>314</v>
      </c>
      <c r="F66" s="200">
        <v>1595</v>
      </c>
      <c r="G66" s="200">
        <v>3297</v>
      </c>
      <c r="H66" s="201">
        <f t="shared" si="30"/>
        <v>1.0670846394984328</v>
      </c>
      <c r="I66" s="202">
        <f t="shared" si="31"/>
        <v>10.775</v>
      </c>
      <c r="J66" s="201">
        <f t="shared" si="21"/>
        <v>5.171586235455404E-3</v>
      </c>
      <c r="K66" s="203">
        <f t="shared" si="26"/>
        <v>0.28184305009403315</v>
      </c>
      <c r="L66" s="200">
        <v>299</v>
      </c>
      <c r="M66" s="200">
        <v>51</v>
      </c>
      <c r="N66" s="200">
        <v>133</v>
      </c>
      <c r="O66" s="200">
        <v>427</v>
      </c>
      <c r="P66" s="200">
        <v>351</v>
      </c>
      <c r="Q66" s="201">
        <f t="shared" si="32"/>
        <v>-0.17798594847775173</v>
      </c>
      <c r="R66" s="202">
        <f t="shared" si="33"/>
        <v>0.17391304347826098</v>
      </c>
      <c r="S66" s="201">
        <f t="shared" si="22"/>
        <v>4.5281207911697775E-4</v>
      </c>
      <c r="T66" s="203">
        <f t="shared" si="27"/>
        <v>3.000512908189434E-2</v>
      </c>
      <c r="U66" s="200">
        <v>15</v>
      </c>
      <c r="V66" s="200">
        <v>40</v>
      </c>
      <c r="W66" s="200">
        <v>10</v>
      </c>
      <c r="X66" s="200">
        <v>22</v>
      </c>
      <c r="Y66" s="200">
        <v>57</v>
      </c>
      <c r="Z66" s="200">
        <v>32</v>
      </c>
      <c r="AA66" s="201">
        <f t="shared" si="34"/>
        <v>-0.43859649122807021</v>
      </c>
      <c r="AB66" s="202">
        <f t="shared" si="23"/>
        <v>-0.19999999999999996</v>
      </c>
      <c r="AC66" s="200">
        <f t="shared" si="28"/>
        <v>-25</v>
      </c>
      <c r="AD66" s="200">
        <f t="shared" si="24"/>
        <v>-8</v>
      </c>
      <c r="AE66" s="201">
        <f t="shared" si="25"/>
        <v>6.7101428002264672E-4</v>
      </c>
      <c r="AF66" s="203">
        <f t="shared" si="29"/>
        <v>2.7355103436484869E-3</v>
      </c>
      <c r="AG66" s="50"/>
      <c r="AH66" s="50"/>
      <c r="AI66" s="50"/>
    </row>
    <row r="67" spans="2:35" x14ac:dyDescent="0.25">
      <c r="B67" s="199" t="s">
        <v>239</v>
      </c>
      <c r="C67" s="200">
        <v>598</v>
      </c>
      <c r="D67" s="200">
        <v>411</v>
      </c>
      <c r="E67" s="200">
        <v>1186</v>
      </c>
      <c r="F67" s="200">
        <v>1012</v>
      </c>
      <c r="G67" s="200">
        <v>908</v>
      </c>
      <c r="H67" s="201">
        <f t="shared" si="30"/>
        <v>-0.10276679841897229</v>
      </c>
      <c r="I67" s="202">
        <f t="shared" si="31"/>
        <v>0.51839464882943154</v>
      </c>
      <c r="J67" s="201">
        <f t="shared" si="21"/>
        <v>1.4242645743990012E-3</v>
      </c>
      <c r="K67" s="203">
        <f t="shared" si="26"/>
        <v>0.17751710654936462</v>
      </c>
      <c r="L67" s="200">
        <v>830</v>
      </c>
      <c r="M67" s="200">
        <v>474</v>
      </c>
      <c r="N67" s="200">
        <v>1003</v>
      </c>
      <c r="O67" s="200">
        <v>1224</v>
      </c>
      <c r="P67" s="200">
        <v>1313</v>
      </c>
      <c r="Q67" s="201">
        <f t="shared" si="32"/>
        <v>7.2712418300653558E-2</v>
      </c>
      <c r="R67" s="202">
        <f t="shared" si="33"/>
        <v>0.58192771084337358</v>
      </c>
      <c r="S67" s="201">
        <f t="shared" si="22"/>
        <v>1.6938525922523982E-3</v>
      </c>
      <c r="T67" s="203">
        <f t="shared" si="27"/>
        <v>0.25669599217986316</v>
      </c>
      <c r="U67" s="200">
        <v>6</v>
      </c>
      <c r="V67" s="200">
        <v>11</v>
      </c>
      <c r="W67" s="200">
        <v>5</v>
      </c>
      <c r="X67" s="200">
        <v>0</v>
      </c>
      <c r="Y67" s="200">
        <v>15</v>
      </c>
      <c r="Z67" s="200">
        <v>15</v>
      </c>
      <c r="AA67" s="201">
        <f t="shared" si="34"/>
        <v>0</v>
      </c>
      <c r="AB67" s="202">
        <f t="shared" si="23"/>
        <v>0.36363636363636354</v>
      </c>
      <c r="AC67" s="200">
        <f t="shared" si="28"/>
        <v>0</v>
      </c>
      <c r="AD67" s="200">
        <f t="shared" si="24"/>
        <v>4</v>
      </c>
      <c r="AE67" s="201">
        <f t="shared" si="25"/>
        <v>3.1453794376061565E-4</v>
      </c>
      <c r="AF67" s="203">
        <f t="shared" si="29"/>
        <v>2.9325513196480938E-3</v>
      </c>
      <c r="AG67" s="50"/>
      <c r="AH67" s="50"/>
      <c r="AI67" s="50"/>
    </row>
    <row r="68" spans="2:35" x14ac:dyDescent="0.25">
      <c r="B68" s="199" t="s">
        <v>245</v>
      </c>
      <c r="C68" s="200">
        <v>341</v>
      </c>
      <c r="D68" s="200">
        <v>152</v>
      </c>
      <c r="E68" s="200">
        <v>254</v>
      </c>
      <c r="F68" s="200">
        <v>297</v>
      </c>
      <c r="G68" s="200">
        <v>332</v>
      </c>
      <c r="H68" s="201">
        <f t="shared" si="30"/>
        <v>0.11784511784511786</v>
      </c>
      <c r="I68" s="202">
        <f t="shared" si="31"/>
        <v>-2.6392961876832821E-2</v>
      </c>
      <c r="J68" s="201">
        <f t="shared" si="21"/>
        <v>5.2076634218113258E-4</v>
      </c>
      <c r="K68" s="203">
        <f t="shared" si="26"/>
        <v>9.8253921278484757E-2</v>
      </c>
      <c r="L68" s="200">
        <v>306</v>
      </c>
      <c r="M68" s="200">
        <v>110</v>
      </c>
      <c r="N68" s="200">
        <v>133</v>
      </c>
      <c r="O68" s="200">
        <v>258</v>
      </c>
      <c r="P68" s="200">
        <v>154</v>
      </c>
      <c r="Q68" s="201">
        <f t="shared" si="32"/>
        <v>-0.4031007751937985</v>
      </c>
      <c r="R68" s="202">
        <f t="shared" si="33"/>
        <v>-0.49673202614379086</v>
      </c>
      <c r="S68" s="201">
        <f t="shared" si="22"/>
        <v>1.9866968713394464E-4</v>
      </c>
      <c r="T68" s="203">
        <f t="shared" si="27"/>
        <v>4.5575614087007991E-2</v>
      </c>
      <c r="U68" s="200">
        <v>57</v>
      </c>
      <c r="V68" s="200">
        <v>83</v>
      </c>
      <c r="W68" s="200">
        <v>8</v>
      </c>
      <c r="X68" s="200">
        <v>17</v>
      </c>
      <c r="Y68" s="200">
        <v>31</v>
      </c>
      <c r="Z68" s="200">
        <v>22</v>
      </c>
      <c r="AA68" s="201">
        <f t="shared" si="34"/>
        <v>-0.29032258064516125</v>
      </c>
      <c r="AB68" s="202">
        <f t="shared" si="23"/>
        <v>-0.73493975903614461</v>
      </c>
      <c r="AC68" s="200">
        <f t="shared" si="28"/>
        <v>-9</v>
      </c>
      <c r="AD68" s="200">
        <f t="shared" si="24"/>
        <v>-61</v>
      </c>
      <c r="AE68" s="201">
        <f t="shared" si="25"/>
        <v>4.6132231751556962E-4</v>
      </c>
      <c r="AF68" s="203">
        <f t="shared" si="29"/>
        <v>6.5108020124297131E-3</v>
      </c>
      <c r="AG68" s="50"/>
      <c r="AH68" s="50"/>
      <c r="AI68" s="50"/>
    </row>
    <row r="69" spans="2:35" x14ac:dyDescent="0.25">
      <c r="B69" s="199" t="s">
        <v>223</v>
      </c>
      <c r="C69" s="200">
        <v>69</v>
      </c>
      <c r="D69" s="200">
        <v>34</v>
      </c>
      <c r="E69" s="200">
        <v>121</v>
      </c>
      <c r="F69" s="200">
        <v>199</v>
      </c>
      <c r="G69" s="200">
        <v>154</v>
      </c>
      <c r="H69" s="201">
        <f t="shared" si="30"/>
        <v>-0.22613065326633164</v>
      </c>
      <c r="I69" s="202">
        <f t="shared" si="31"/>
        <v>1.2318840579710146</v>
      </c>
      <c r="J69" s="201">
        <f t="shared" si="21"/>
        <v>2.4156029125269401E-4</v>
      </c>
      <c r="K69" s="203">
        <f t="shared" si="26"/>
        <v>7.2951207958313599E-2</v>
      </c>
      <c r="L69" s="200">
        <v>507</v>
      </c>
      <c r="M69" s="200">
        <v>45</v>
      </c>
      <c r="N69" s="200">
        <v>58</v>
      </c>
      <c r="O69" s="200">
        <v>315</v>
      </c>
      <c r="P69" s="200">
        <v>284</v>
      </c>
      <c r="Q69" s="201">
        <f t="shared" si="32"/>
        <v>-9.8412698412698396E-2</v>
      </c>
      <c r="R69" s="202">
        <f t="shared" si="33"/>
        <v>-0.43984220907297833</v>
      </c>
      <c r="S69" s="201">
        <f t="shared" si="22"/>
        <v>3.6637786458467716E-4</v>
      </c>
      <c r="T69" s="203">
        <f t="shared" si="27"/>
        <v>0.13453339649455234</v>
      </c>
      <c r="U69" s="200">
        <v>10</v>
      </c>
      <c r="V69" s="200">
        <v>13</v>
      </c>
      <c r="W69" s="200">
        <v>2</v>
      </c>
      <c r="X69" s="200">
        <v>12</v>
      </c>
      <c r="Y69" s="200">
        <v>13</v>
      </c>
      <c r="Z69" s="200">
        <v>13</v>
      </c>
      <c r="AA69" s="201">
        <f t="shared" si="34"/>
        <v>0</v>
      </c>
      <c r="AB69" s="202">
        <f t="shared" si="23"/>
        <v>0</v>
      </c>
      <c r="AC69" s="200">
        <f t="shared" si="28"/>
        <v>0</v>
      </c>
      <c r="AD69" s="200">
        <f t="shared" si="24"/>
        <v>0</v>
      </c>
      <c r="AE69" s="201">
        <f t="shared" si="25"/>
        <v>2.7259955125920023E-4</v>
      </c>
      <c r="AF69" s="203">
        <f t="shared" si="29"/>
        <v>6.1582188536238747E-3</v>
      </c>
      <c r="AG69" s="50"/>
      <c r="AH69" s="50"/>
      <c r="AI69" s="50"/>
    </row>
    <row r="70" spans="2:35" x14ac:dyDescent="0.25">
      <c r="B70" s="205" t="s">
        <v>396</v>
      </c>
      <c r="C70" s="206">
        <f>C45-SUM(C46:C69)</f>
        <v>29385</v>
      </c>
      <c r="D70" s="206">
        <f>D45-SUM(D46:D69)</f>
        <v>7531</v>
      </c>
      <c r="E70" s="206">
        <f>E45-SUM(E46:E69)</f>
        <v>17387</v>
      </c>
      <c r="F70" s="206">
        <f>F45-SUM(F46:F69)</f>
        <v>24632</v>
      </c>
      <c r="G70" s="206">
        <f>G45-SUM(G46:G69)</f>
        <v>19566</v>
      </c>
      <c r="H70" s="207">
        <f t="shared" si="30"/>
        <v>-0.20566742448847031</v>
      </c>
      <c r="I70" s="208">
        <f t="shared" si="31"/>
        <v>-0.33415007656967843</v>
      </c>
      <c r="J70" s="207">
        <f t="shared" si="21"/>
        <v>3.0690705575650724E-2</v>
      </c>
      <c r="K70" s="209">
        <f t="shared" si="26"/>
        <v>0.13957669013632376</v>
      </c>
      <c r="L70" s="206">
        <f>L45-SUM(L46:L69)</f>
        <v>12918</v>
      </c>
      <c r="M70" s="206">
        <f>M45-SUM(M46:M69)</f>
        <v>3134</v>
      </c>
      <c r="N70" s="206">
        <f>N45-SUM(N46:N69)</f>
        <v>7472</v>
      </c>
      <c r="O70" s="206">
        <f>O45-SUM(O46:O69)</f>
        <v>13494</v>
      </c>
      <c r="P70" s="206">
        <f>P45-SUM(P46:P69)</f>
        <v>10550</v>
      </c>
      <c r="Q70" s="207">
        <f t="shared" si="32"/>
        <v>-0.21817103898028756</v>
      </c>
      <c r="R70" s="208">
        <f t="shared" si="33"/>
        <v>-0.18331010992413688</v>
      </c>
      <c r="S70" s="207">
        <f t="shared" si="22"/>
        <v>1.3610163631578676E-2</v>
      </c>
      <c r="T70" s="209">
        <f t="shared" si="27"/>
        <v>7.5259842632025745E-2</v>
      </c>
      <c r="U70" s="206">
        <f t="shared" ref="U70:Z70" si="35">U45-SUM(U46:U69)</f>
        <v>2259</v>
      </c>
      <c r="V70" s="206">
        <f t="shared" si="35"/>
        <v>3053</v>
      </c>
      <c r="W70" s="206">
        <f t="shared" si="35"/>
        <v>236</v>
      </c>
      <c r="X70" s="206">
        <f t="shared" si="35"/>
        <v>997</v>
      </c>
      <c r="Y70" s="206">
        <f t="shared" si="35"/>
        <v>3717</v>
      </c>
      <c r="Z70" s="206">
        <f t="shared" si="35"/>
        <v>2314</v>
      </c>
      <c r="AA70" s="207">
        <f t="shared" si="34"/>
        <v>-0.37745493677697073</v>
      </c>
      <c r="AB70" s="208">
        <f t="shared" si="23"/>
        <v>-0.24205699312151985</v>
      </c>
      <c r="AC70" s="206">
        <f>Z70-Y70</f>
        <v>-1403</v>
      </c>
      <c r="AD70" s="206">
        <f t="shared" si="24"/>
        <v>-739</v>
      </c>
      <c r="AE70" s="207">
        <f t="shared" si="25"/>
        <v>4.8522720124137643E-2</v>
      </c>
      <c r="AF70" s="209">
        <f t="shared" si="29"/>
        <v>1.6507229938436736E-2</v>
      </c>
      <c r="AG70" s="50"/>
      <c r="AH70" s="50"/>
      <c r="AI70" s="50"/>
    </row>
    <row r="71" spans="2:35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</row>
    <row r="72" spans="2:35" x14ac:dyDescent="0.25">
      <c r="B72" s="49" t="s">
        <v>109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</row>
  </sheetData>
  <mergeCells count="6">
    <mergeCell ref="C39:K39"/>
    <mergeCell ref="L39:T39"/>
    <mergeCell ref="U39:AF39"/>
    <mergeCell ref="C6:K6"/>
    <mergeCell ref="L6:T6"/>
    <mergeCell ref="U6:AF6"/>
  </mergeCells>
  <pageMargins left="0.25" right="0.25" top="0.75" bottom="0.75" header="0.3" footer="0.3"/>
  <pageSetup paperSize="9" scale="38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3468-6ECB-4DF4-A14A-E579BB5452CF}">
  <sheetPr>
    <pageSetUpPr fitToPage="1"/>
  </sheetPr>
  <dimension ref="A1:AM7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hidden="1" customWidth="1"/>
    <col min="8" max="11" width="10.5703125" hidden="1" customWidth="1"/>
    <col min="12" max="16" width="11.140625" hidden="1" customWidth="1"/>
    <col min="17" max="20" width="10.5703125" hidden="1" customWidth="1"/>
    <col min="21" max="21" width="12" hidden="1" customWidth="1"/>
    <col min="22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9" ht="42.75" customHeight="1" x14ac:dyDescent="0.25"/>
    <row r="5" spans="1:39" ht="42" customHeight="1" thickBot="1" x14ac:dyDescent="0.3">
      <c r="B5" s="52" t="s">
        <v>409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</row>
    <row r="6" spans="1:39" ht="6" customHeight="1" x14ac:dyDescent="0.25"/>
    <row r="7" spans="1:39" ht="15.75" x14ac:dyDescent="0.25">
      <c r="B7" s="184"/>
      <c r="C7" s="335" t="s">
        <v>99</v>
      </c>
      <c r="D7" s="336"/>
      <c r="E7" s="336"/>
      <c r="F7" s="336"/>
      <c r="G7" s="336"/>
      <c r="H7" s="336"/>
      <c r="I7" s="336"/>
      <c r="J7" s="336"/>
      <c r="K7" s="337"/>
      <c r="L7" s="338" t="s">
        <v>103</v>
      </c>
      <c r="M7" s="336"/>
      <c r="N7" s="336"/>
      <c r="O7" s="336"/>
      <c r="P7" s="336"/>
      <c r="Q7" s="336"/>
      <c r="R7" s="336"/>
      <c r="S7" s="336"/>
      <c r="T7" s="337"/>
      <c r="U7" s="338" t="s">
        <v>102</v>
      </c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7"/>
    </row>
    <row r="8" spans="1:39" s="189" customFormat="1" ht="72" customHeight="1" x14ac:dyDescent="0.25">
      <c r="B8" s="185"/>
      <c r="C8" s="186" t="s">
        <v>545</v>
      </c>
      <c r="D8" s="186" t="s">
        <v>546</v>
      </c>
      <c r="E8" s="186" t="s">
        <v>547</v>
      </c>
      <c r="F8" s="186" t="s">
        <v>548</v>
      </c>
      <c r="G8" s="186" t="s">
        <v>549</v>
      </c>
      <c r="H8" s="187" t="str">
        <f>CONCATENATE("var. ",RIGHT(G8,2),"/",RIGHT(F8,2))</f>
        <v>var. 23/22</v>
      </c>
      <c r="I8" s="187" t="str">
        <f>CONCATENATE("var. ",RIGHT(G8,2),"/",RIGHT(C8,2))</f>
        <v>var. 23/19</v>
      </c>
      <c r="J8" s="187" t="str">
        <f>CONCATENATE("Cuota s/ total lugares de residencia ",RIGHT(G8,4))</f>
        <v>Cuota s/ total lugares de residencia 2023</v>
      </c>
      <c r="K8" s="188" t="str">
        <f>CONCATENATE("cuota s/ Canarias ",RIGHT(G8,4))</f>
        <v>cuota s/ Canarias 2023</v>
      </c>
      <c r="L8" s="186" t="s">
        <v>545</v>
      </c>
      <c r="M8" s="186" t="s">
        <v>546</v>
      </c>
      <c r="N8" s="186" t="s">
        <v>547</v>
      </c>
      <c r="O8" s="186" t="s">
        <v>548</v>
      </c>
      <c r="P8" s="186" t="s">
        <v>549</v>
      </c>
      <c r="Q8" s="187" t="str">
        <f>CONCATENATE("var. ",RIGHT(P8,2),"/",RIGHT(O8,2))</f>
        <v>var. 23/22</v>
      </c>
      <c r="R8" s="187" t="str">
        <f>CONCATENATE("var. ",RIGHT(P8,2),"/",RIGHT(L8,2))</f>
        <v>var. 23/19</v>
      </c>
      <c r="S8" s="187" t="str">
        <f>CONCATENATE("Cuota s/ total lugares de residencia ",RIGHT(P8,4))</f>
        <v>Cuota s/ total lugares de residencia 2023</v>
      </c>
      <c r="T8" s="188" t="str">
        <f>CONCATENATE("cuota s/ Canarias ",RIGHT(P8,4))</f>
        <v>cuota s/ Canarias 2023</v>
      </c>
      <c r="U8" s="186" t="s">
        <v>550</v>
      </c>
      <c r="V8" s="186" t="s">
        <v>545</v>
      </c>
      <c r="W8" s="186" t="s">
        <v>546</v>
      </c>
      <c r="X8" s="186" t="s">
        <v>547</v>
      </c>
      <c r="Y8" s="186" t="s">
        <v>548</v>
      </c>
      <c r="Z8" s="186" t="s">
        <v>549</v>
      </c>
      <c r="AA8" s="187" t="str">
        <f>CONCATENATE("var. ",RIGHT(Z8,2),"/",RIGHT(Y8,2))</f>
        <v>var. 23/22</v>
      </c>
      <c r="AB8" s="187" t="str">
        <f>CONCATENATE("var. ",RIGHT(Z8,2),"/",RIGHT(V8,2))</f>
        <v>var. 23/19</v>
      </c>
      <c r="AC8" s="186" t="str">
        <f>CONCATENATE("dif. ",RIGHT(Z8,2),"/",RIGHT(Y8,2))</f>
        <v>dif. 23/22</v>
      </c>
      <c r="AD8" s="186" t="str">
        <f>CONCATENATE("dif. ",RIGHT(Z8,2),"/",RIGHT(V8,2))</f>
        <v>dif. 23/19</v>
      </c>
      <c r="AE8" s="187" t="str">
        <f>CONCATENATE("Cuota s/ total lugares de residencia ",RIGHT(Z8,4))</f>
        <v>Cuota s/ total lugares de residencia 2023</v>
      </c>
      <c r="AF8" s="188" t="str">
        <f>CONCATENATE("cuota s/ Canarias ",RIGHT(V8,4))</f>
        <v>cuota s/ Canarias 2019</v>
      </c>
      <c r="AG8" s="188" t="str">
        <f>CONCATENATE("cuota s/ Canarias ",RIGHT(Z8,4))</f>
        <v>cuota s/ Canarias 2023</v>
      </c>
      <c r="AH8" s="212" t="str">
        <f>CONCATENATE("cuota ",U8)</f>
        <v>cuota acumulado noviembre 2018</v>
      </c>
      <c r="AI8" s="212" t="str">
        <f t="shared" ref="AI8:AM8" si="0">CONCATENATE("cuota ",V8)</f>
        <v>cuota acumulado noviembre 2019</v>
      </c>
      <c r="AJ8" s="212" t="str">
        <f t="shared" si="0"/>
        <v>cuota acumulado noviembre 2020</v>
      </c>
      <c r="AK8" s="212" t="str">
        <f t="shared" si="0"/>
        <v>cuota acumulado noviembre 2021</v>
      </c>
      <c r="AL8" s="212" t="str">
        <f t="shared" si="0"/>
        <v>cuota acumulado noviembre 2022</v>
      </c>
      <c r="AM8" s="212" t="str">
        <f t="shared" si="0"/>
        <v>cuota acumulado noviembre 2023</v>
      </c>
    </row>
    <row r="9" spans="1:39" x14ac:dyDescent="0.25">
      <c r="A9" s="1"/>
      <c r="B9" s="190" t="s">
        <v>139</v>
      </c>
      <c r="C9" s="191">
        <v>12079902</v>
      </c>
      <c r="D9" s="191">
        <v>3931650</v>
      </c>
      <c r="E9" s="191">
        <v>5460228</v>
      </c>
      <c r="F9" s="191">
        <v>11342244</v>
      </c>
      <c r="G9" s="191">
        <v>12421687</v>
      </c>
      <c r="H9" s="192">
        <f>IFERROR(G9/F9-1,"-")</f>
        <v>9.5170144461713235E-2</v>
      </c>
      <c r="I9" s="192">
        <f>IFERROR(G9/C9-1,"-")</f>
        <v>2.8293689799801403E-2</v>
      </c>
      <c r="J9" s="192">
        <f>G9/G$9</f>
        <v>1</v>
      </c>
      <c r="K9" s="193">
        <f>G9/$G9</f>
        <v>1</v>
      </c>
      <c r="L9" s="191">
        <v>3473675</v>
      </c>
      <c r="M9" s="191">
        <v>1163958</v>
      </c>
      <c r="N9" s="191">
        <v>1585227</v>
      </c>
      <c r="O9" s="191">
        <v>3008100</v>
      </c>
      <c r="P9" s="191">
        <v>3376947</v>
      </c>
      <c r="Q9" s="192">
        <f>IFERROR(P9/O9-1,"-")</f>
        <v>0.12261793158472134</v>
      </c>
      <c r="R9" s="192">
        <f>IFERROR(P9/L9-1,"-")</f>
        <v>-2.7846013228065347E-2</v>
      </c>
      <c r="S9" s="192">
        <f>P9/P$9</f>
        <v>1</v>
      </c>
      <c r="T9" s="193">
        <f>P9/$G9</f>
        <v>0.27185896730452153</v>
      </c>
      <c r="U9" s="191">
        <v>4469859</v>
      </c>
      <c r="V9" s="191">
        <v>4434320</v>
      </c>
      <c r="W9" s="191">
        <v>1478553</v>
      </c>
      <c r="X9" s="191">
        <v>2021524</v>
      </c>
      <c r="Y9" s="191">
        <v>4334225</v>
      </c>
      <c r="Z9" s="191">
        <v>4756623</v>
      </c>
      <c r="AA9" s="192">
        <f>IFERROR(Z9/Y9-1,"-")</f>
        <v>9.7456408008352202E-2</v>
      </c>
      <c r="AB9" s="192">
        <f>IFERROR(Z9/V9-1,"-")</f>
        <v>7.2683748579263519E-2</v>
      </c>
      <c r="AC9" s="191">
        <f>Z9-Y9</f>
        <v>422398</v>
      </c>
      <c r="AD9" s="191">
        <f>Z9-V9</f>
        <v>322303</v>
      </c>
      <c r="AE9" s="192">
        <f>Z9/Z$9</f>
        <v>1</v>
      </c>
      <c r="AF9" s="193">
        <f t="shared" ref="AF9:AF38" si="1">V9/$C9</f>
        <v>0.36708244818542402</v>
      </c>
      <c r="AG9" s="193">
        <f t="shared" ref="AG9:AG17" si="2">Z9/$G9</f>
        <v>0.38292890490639475</v>
      </c>
      <c r="AH9" s="123">
        <f>U9/$U$9</f>
        <v>1</v>
      </c>
      <c r="AI9" s="123">
        <f>V9/$V$9</f>
        <v>1</v>
      </c>
      <c r="AJ9" s="123">
        <f>W9/$W$9</f>
        <v>1</v>
      </c>
      <c r="AK9" s="123">
        <f>X9/$X$9</f>
        <v>1</v>
      </c>
      <c r="AL9" s="123">
        <f>Y9/$Y$9</f>
        <v>1</v>
      </c>
      <c r="AM9" s="123">
        <f>Z9/$Z$9</f>
        <v>1</v>
      </c>
    </row>
    <row r="10" spans="1:39" x14ac:dyDescent="0.25">
      <c r="A10" s="1" t="s">
        <v>171</v>
      </c>
      <c r="B10" s="194" t="s">
        <v>172</v>
      </c>
      <c r="C10" s="195">
        <v>2519746</v>
      </c>
      <c r="D10" s="195">
        <v>1138777</v>
      </c>
      <c r="E10" s="195">
        <v>2027018</v>
      </c>
      <c r="F10" s="195">
        <v>2521858</v>
      </c>
      <c r="G10" s="195">
        <v>2561638</v>
      </c>
      <c r="H10" s="196">
        <f>IFERROR(G10/F10-1,"-")</f>
        <v>1.5774084028521873E-2</v>
      </c>
      <c r="I10" s="197">
        <f>IFERROR(G10/C10-1,"-")</f>
        <v>1.6625485267165896E-2</v>
      </c>
      <c r="J10" s="196">
        <f>G10/G$9</f>
        <v>0.20622303556674709</v>
      </c>
      <c r="K10" s="198">
        <f>G10/$G10</f>
        <v>1</v>
      </c>
      <c r="L10" s="195">
        <v>861531</v>
      </c>
      <c r="M10" s="195">
        <v>395064</v>
      </c>
      <c r="N10" s="195">
        <v>706426</v>
      </c>
      <c r="O10" s="195">
        <v>826606</v>
      </c>
      <c r="P10" s="195">
        <v>852144</v>
      </c>
      <c r="Q10" s="196">
        <f>IFERROR(P10/O10-1,"-")</f>
        <v>3.0895009230516024E-2</v>
      </c>
      <c r="R10" s="197">
        <f>IFERROR(P10/L10-1,"-")</f>
        <v>-1.0895719364712342E-2</v>
      </c>
      <c r="S10" s="196">
        <f>P10/P$9</f>
        <v>0.25234153808158671</v>
      </c>
      <c r="T10" s="198">
        <f>P10/$G10</f>
        <v>0.33265590220007668</v>
      </c>
      <c r="U10" s="195">
        <v>965068</v>
      </c>
      <c r="V10" s="195">
        <v>977442</v>
      </c>
      <c r="W10" s="195">
        <v>431442</v>
      </c>
      <c r="X10" s="195">
        <v>739628</v>
      </c>
      <c r="Y10" s="195">
        <v>947988</v>
      </c>
      <c r="Z10" s="195">
        <v>978551</v>
      </c>
      <c r="AA10" s="196">
        <f>IFERROR(Z10/Y10-1,"-")</f>
        <v>3.2239859576281615E-2</v>
      </c>
      <c r="AB10" s="197">
        <f t="shared" ref="AB10:AB38" si="3">IFERROR(Z10/V10-1,"-")</f>
        <v>1.1345941754088429E-3</v>
      </c>
      <c r="AC10" s="195">
        <f t="shared" ref="AC10:AC37" si="4">Z10-Y10</f>
        <v>30563</v>
      </c>
      <c r="AD10" s="195">
        <f t="shared" ref="AD10:AD38" si="5">Z10-V10</f>
        <v>1109</v>
      </c>
      <c r="AE10" s="196">
        <f>Z10/Z$9</f>
        <v>0.20572389277014386</v>
      </c>
      <c r="AF10" s="198">
        <f t="shared" si="1"/>
        <v>0.38791290868206557</v>
      </c>
      <c r="AG10" s="198">
        <f t="shared" si="2"/>
        <v>0.38200206274266701</v>
      </c>
      <c r="AH10" s="123">
        <f t="shared" ref="AH10:AH38" si="6">U10/$U$9</f>
        <v>0.21590569187976624</v>
      </c>
      <c r="AI10" s="123">
        <f t="shared" ref="AI10:AI38" si="7">V10/$V$9</f>
        <v>0.22042658175323387</v>
      </c>
      <c r="AJ10" s="123">
        <f t="shared" ref="AJ10:AJ37" si="8">W10/$W$9</f>
        <v>0.29180015866864428</v>
      </c>
      <c r="AK10" s="123">
        <f t="shared" ref="AK10:AK37" si="9">X10/$X$9</f>
        <v>0.36587643777664774</v>
      </c>
      <c r="AL10" s="123">
        <f t="shared" ref="AL10:AL37" si="10">Y10/$Y$9</f>
        <v>0.21872145539283264</v>
      </c>
      <c r="AM10" s="123">
        <f t="shared" ref="AM10:AM37" si="11">Z10/$Z$9</f>
        <v>0.20572389277014386</v>
      </c>
    </row>
    <row r="11" spans="1:39" x14ac:dyDescent="0.25">
      <c r="A11" s="211" t="s">
        <v>99</v>
      </c>
      <c r="B11" s="199" t="s">
        <v>99</v>
      </c>
      <c r="C11" s="200">
        <v>1259260</v>
      </c>
      <c r="D11" s="200">
        <v>607548</v>
      </c>
      <c r="E11" s="200">
        <v>1143070</v>
      </c>
      <c r="F11" s="200">
        <v>1210770</v>
      </c>
      <c r="G11" s="200">
        <v>1248366</v>
      </c>
      <c r="H11" s="201">
        <f>IFERROR(G11/F11-1,"-")</f>
        <v>3.1051314452786194E-2</v>
      </c>
      <c r="I11" s="202">
        <f>IFERROR(G11/C11-1,"-")</f>
        <v>-8.6511125581690829E-3</v>
      </c>
      <c r="J11" s="201">
        <f>G11/G$9</f>
        <v>0.10049890968915896</v>
      </c>
      <c r="K11" s="203">
        <f>G11/$G11</f>
        <v>1</v>
      </c>
      <c r="L11" s="200">
        <v>532986</v>
      </c>
      <c r="M11" s="200">
        <v>268582</v>
      </c>
      <c r="N11" s="200">
        <v>488343</v>
      </c>
      <c r="O11" s="200">
        <v>484714</v>
      </c>
      <c r="P11" s="200">
        <v>526086</v>
      </c>
      <c r="Q11" s="201">
        <f>IFERROR(P11/O11-1,"-")</f>
        <v>8.5353424906233322E-2</v>
      </c>
      <c r="R11" s="202">
        <f>IFERROR(P11/L11-1,"-")</f>
        <v>-1.2945931037588232E-2</v>
      </c>
      <c r="S11" s="201">
        <f>P11/P$9</f>
        <v>0.15578746127789392</v>
      </c>
      <c r="T11" s="203">
        <f>P11/$G11</f>
        <v>0.42141967980544165</v>
      </c>
      <c r="U11" s="200">
        <v>397962</v>
      </c>
      <c r="V11" s="200">
        <v>387894</v>
      </c>
      <c r="W11" s="200">
        <v>193035</v>
      </c>
      <c r="X11" s="200">
        <v>388865</v>
      </c>
      <c r="Y11" s="200">
        <v>397785</v>
      </c>
      <c r="Z11" s="200">
        <v>405755</v>
      </c>
      <c r="AA11" s="201">
        <f>IFERROR(Z11/Y11-1,"-")</f>
        <v>2.0035949067963799E-2</v>
      </c>
      <c r="AB11" s="202">
        <f t="shared" si="3"/>
        <v>4.6046084755113403E-2</v>
      </c>
      <c r="AC11" s="200">
        <f t="shared" si="4"/>
        <v>7970</v>
      </c>
      <c r="AD11" s="200">
        <f t="shared" si="5"/>
        <v>17861</v>
      </c>
      <c r="AE11" s="201">
        <f>Z11/Z$9</f>
        <v>8.5303165712313125E-2</v>
      </c>
      <c r="AF11" s="203">
        <f>V11/$C11</f>
        <v>0.30803328939218272</v>
      </c>
      <c r="AG11" s="203">
        <f>Z11/$G11</f>
        <v>0.32502887774899347</v>
      </c>
      <c r="AH11" s="123">
        <f t="shared" si="6"/>
        <v>8.9032338603969391E-2</v>
      </c>
      <c r="AI11" s="123">
        <f t="shared" si="7"/>
        <v>8.7475419004492239E-2</v>
      </c>
      <c r="AJ11" s="123">
        <f t="shared" si="8"/>
        <v>0.13055669969219907</v>
      </c>
      <c r="AK11" s="123">
        <f t="shared" si="9"/>
        <v>0.19236229696011525</v>
      </c>
      <c r="AL11" s="123">
        <f t="shared" si="10"/>
        <v>9.1777653444387403E-2</v>
      </c>
      <c r="AM11" s="123">
        <f t="shared" si="11"/>
        <v>8.5303165712313125E-2</v>
      </c>
    </row>
    <row r="12" spans="1:39" x14ac:dyDescent="0.25">
      <c r="A12" s="211" t="s">
        <v>176</v>
      </c>
      <c r="B12" s="199" t="s">
        <v>176</v>
      </c>
      <c r="C12" s="200">
        <v>1260486</v>
      </c>
      <c r="D12" s="200">
        <v>531229</v>
      </c>
      <c r="E12" s="200">
        <v>883948</v>
      </c>
      <c r="F12" s="200">
        <v>1311088</v>
      </c>
      <c r="G12" s="200">
        <v>1313272</v>
      </c>
      <c r="H12" s="201">
        <f>IFERROR(G12/F12-1,"-")</f>
        <v>1.6657920749789668E-3</v>
      </c>
      <c r="I12" s="202">
        <f>IFERROR(G12/C12-1,"-")</f>
        <v>4.1877498044404993E-2</v>
      </c>
      <c r="J12" s="201">
        <f>G12/G$9</f>
        <v>0.10572412587758813</v>
      </c>
      <c r="K12" s="203">
        <f>G12/$G12</f>
        <v>1</v>
      </c>
      <c r="L12" s="200">
        <v>328545</v>
      </c>
      <c r="M12" s="200">
        <v>126482</v>
      </c>
      <c r="N12" s="200">
        <v>218083</v>
      </c>
      <c r="O12" s="200">
        <v>341892</v>
      </c>
      <c r="P12" s="200">
        <v>326058</v>
      </c>
      <c r="Q12" s="201">
        <f>IFERROR(P12/O12-1,"-")</f>
        <v>-4.6312870731108124E-2</v>
      </c>
      <c r="R12" s="202">
        <f>IFERROR(P12/L12-1,"-")</f>
        <v>-7.5697393051180617E-3</v>
      </c>
      <c r="S12" s="201">
        <f>P12/P$9</f>
        <v>9.6554076803692809E-2</v>
      </c>
      <c r="T12" s="203">
        <f>P12/$G12</f>
        <v>0.24827910745070328</v>
      </c>
      <c r="U12" s="200">
        <v>567106</v>
      </c>
      <c r="V12" s="200">
        <v>589548</v>
      </c>
      <c r="W12" s="200">
        <v>238407</v>
      </c>
      <c r="X12" s="200">
        <v>350763</v>
      </c>
      <c r="Y12" s="200">
        <v>550203</v>
      </c>
      <c r="Z12" s="200">
        <v>572796</v>
      </c>
      <c r="AA12" s="201">
        <f>IFERROR(Z12/Y12-1,"-")</f>
        <v>4.1063025828648625E-2</v>
      </c>
      <c r="AB12" s="202">
        <f t="shared" si="3"/>
        <v>-2.8414989110301492E-2</v>
      </c>
      <c r="AC12" s="200">
        <f t="shared" si="4"/>
        <v>22593</v>
      </c>
      <c r="AD12" s="200">
        <f t="shared" si="5"/>
        <v>-16752</v>
      </c>
      <c r="AE12" s="201">
        <f>Z12/Z$9</f>
        <v>0.12042072705783073</v>
      </c>
      <c r="AF12" s="203">
        <f>V12/$C12</f>
        <v>0.46771483380220008</v>
      </c>
      <c r="AG12" s="203">
        <f t="shared" si="2"/>
        <v>0.43615945516237309</v>
      </c>
      <c r="AH12" s="123">
        <f t="shared" si="6"/>
        <v>0.12687335327579685</v>
      </c>
      <c r="AI12" s="123">
        <f t="shared" si="7"/>
        <v>0.13295116274874164</v>
      </c>
      <c r="AJ12" s="123">
        <f t="shared" si="8"/>
        <v>0.16124345897644521</v>
      </c>
      <c r="AK12" s="123">
        <f t="shared" si="9"/>
        <v>0.17351414081653246</v>
      </c>
      <c r="AL12" s="123">
        <f t="shared" si="10"/>
        <v>0.12694380194844523</v>
      </c>
      <c r="AM12" s="123">
        <f t="shared" si="11"/>
        <v>0.12042072705783073</v>
      </c>
    </row>
    <row r="13" spans="1:39" x14ac:dyDescent="0.25">
      <c r="A13" s="1"/>
      <c r="B13" s="194" t="s">
        <v>184</v>
      </c>
      <c r="C13" s="195">
        <v>9560156</v>
      </c>
      <c r="D13" s="195">
        <v>2792873</v>
      </c>
      <c r="E13" s="195">
        <v>3433210</v>
      </c>
      <c r="F13" s="195">
        <v>8820386</v>
      </c>
      <c r="G13" s="195">
        <v>9860049</v>
      </c>
      <c r="H13" s="196">
        <f>IFERROR(G13/F13-1,"-")</f>
        <v>0.11787046507941934</v>
      </c>
      <c r="I13" s="197">
        <f>IFERROR(G13/C13-1,"-")</f>
        <v>3.1369048789580356E-2</v>
      </c>
      <c r="J13" s="196">
        <f>G13/G$9</f>
        <v>0.79377696443325285</v>
      </c>
      <c r="K13" s="198">
        <f>G13/$G13</f>
        <v>1</v>
      </c>
      <c r="L13" s="195">
        <v>2612144</v>
      </c>
      <c r="M13" s="195">
        <v>768894</v>
      </c>
      <c r="N13" s="195">
        <v>878801</v>
      </c>
      <c r="O13" s="195">
        <v>2181494</v>
      </c>
      <c r="P13" s="195">
        <v>2524803</v>
      </c>
      <c r="Q13" s="196">
        <f>IFERROR(P13/O13-1,"-")</f>
        <v>0.15737334138897463</v>
      </c>
      <c r="R13" s="197">
        <f>IFERROR(P13/L13-1,"-")</f>
        <v>-3.3436518048009622E-2</v>
      </c>
      <c r="S13" s="196">
        <f>P13/P$9</f>
        <v>0.74765846191841334</v>
      </c>
      <c r="T13" s="198">
        <f>P13/$G13</f>
        <v>0.25606394045303427</v>
      </c>
      <c r="U13" s="195">
        <v>3504791</v>
      </c>
      <c r="V13" s="195">
        <v>3456878</v>
      </c>
      <c r="W13" s="195">
        <v>1047111</v>
      </c>
      <c r="X13" s="195">
        <v>1281896</v>
      </c>
      <c r="Y13" s="195">
        <v>3386237</v>
      </c>
      <c r="Z13" s="195">
        <v>3778072</v>
      </c>
      <c r="AA13" s="196">
        <f>IFERROR(Z13/Y13-1,"-")</f>
        <v>0.11571399166685614</v>
      </c>
      <c r="AB13" s="197">
        <f t="shared" si="3"/>
        <v>9.2914473695629329E-2</v>
      </c>
      <c r="AC13" s="195">
        <f t="shared" si="4"/>
        <v>391835</v>
      </c>
      <c r="AD13" s="195">
        <f t="shared" si="5"/>
        <v>321194</v>
      </c>
      <c r="AE13" s="196">
        <f>Z13/Z$9</f>
        <v>0.79427610722985609</v>
      </c>
      <c r="AF13" s="198">
        <f t="shared" si="1"/>
        <v>0.36159221669604552</v>
      </c>
      <c r="AG13" s="198">
        <f t="shared" si="2"/>
        <v>0.38316969824389313</v>
      </c>
      <c r="AH13" s="123">
        <f t="shared" si="6"/>
        <v>0.78409430812023373</v>
      </c>
      <c r="AI13" s="123">
        <f t="shared" si="7"/>
        <v>0.77957341824676618</v>
      </c>
      <c r="AJ13" s="123">
        <f t="shared" si="8"/>
        <v>0.70819984133135572</v>
      </c>
      <c r="AK13" s="123">
        <f t="shared" si="9"/>
        <v>0.63412356222335231</v>
      </c>
      <c r="AL13" s="123">
        <f t="shared" si="10"/>
        <v>0.78127854460716739</v>
      </c>
      <c r="AM13" s="123">
        <f t="shared" si="11"/>
        <v>0.79427610722985609</v>
      </c>
    </row>
    <row r="14" spans="1:39" s="115" customFormat="1" x14ac:dyDescent="0.25">
      <c r="B14" s="199" t="s">
        <v>188</v>
      </c>
      <c r="C14" s="200">
        <v>3591245</v>
      </c>
      <c r="D14" s="200">
        <v>868909</v>
      </c>
      <c r="E14" s="200">
        <v>797073</v>
      </c>
      <c r="F14" s="200">
        <v>3434740</v>
      </c>
      <c r="G14" s="200">
        <v>3945216</v>
      </c>
      <c r="H14" s="201">
        <f t="shared" ref="H14:H38" si="12">IFERROR(G14/F14-1,"-")</f>
        <v>0.14862143859506105</v>
      </c>
      <c r="I14" s="202">
        <f t="shared" ref="I14:I38" si="13">IFERROR(G14/C14-1,"-")</f>
        <v>9.8564982338993801E-2</v>
      </c>
      <c r="J14" s="201">
        <f t="shared" ref="J14:J38" si="14">G14/G$9</f>
        <v>0.3176071011932598</v>
      </c>
      <c r="K14" s="203">
        <f t="shared" ref="K14:K38" si="15">G14/$G14</f>
        <v>1</v>
      </c>
      <c r="L14" s="200">
        <v>617696</v>
      </c>
      <c r="M14" s="200">
        <v>131627</v>
      </c>
      <c r="N14" s="200">
        <v>125430</v>
      </c>
      <c r="O14" s="200">
        <v>539410</v>
      </c>
      <c r="P14" s="200">
        <v>652796</v>
      </c>
      <c r="Q14" s="201">
        <f t="shared" ref="Q14:Q38" si="16">IFERROR(P14/O14-1,"-")</f>
        <v>0.21020374112456208</v>
      </c>
      <c r="R14" s="202">
        <f t="shared" ref="R14:R38" si="17">IFERROR(P14/L14-1,"-")</f>
        <v>5.6824068797596272E-2</v>
      </c>
      <c r="S14" s="201">
        <f t="shared" ref="S14:S31" si="18">P14/P$9</f>
        <v>0.19330951892345363</v>
      </c>
      <c r="T14" s="203">
        <f t="shared" ref="T14:T38" si="19">P14/$G14</f>
        <v>0.16546521153721369</v>
      </c>
      <c r="U14" s="200">
        <v>1557674</v>
      </c>
      <c r="V14" s="200">
        <v>1587163</v>
      </c>
      <c r="W14" s="200">
        <v>407466</v>
      </c>
      <c r="X14" s="200">
        <v>367912</v>
      </c>
      <c r="Y14" s="200">
        <v>1572776</v>
      </c>
      <c r="Z14" s="200">
        <v>1781211</v>
      </c>
      <c r="AA14" s="201">
        <f t="shared" ref="AA14:AA38" si="20">IFERROR(Z14/Y14-1,"-")</f>
        <v>0.13252681882226081</v>
      </c>
      <c r="AB14" s="202">
        <f t="shared" si="3"/>
        <v>0.12226091460045385</v>
      </c>
      <c r="AC14" s="200">
        <f t="shared" si="4"/>
        <v>208435</v>
      </c>
      <c r="AD14" s="200">
        <f t="shared" si="5"/>
        <v>194048</v>
      </c>
      <c r="AE14" s="201">
        <f t="shared" ref="AE14:AE38" si="21">Z14/Z$9</f>
        <v>0.37446966051335162</v>
      </c>
      <c r="AF14" s="203">
        <f t="shared" si="1"/>
        <v>0.44195341726894155</v>
      </c>
      <c r="AG14" s="203">
        <f t="shared" si="2"/>
        <v>0.45148630645318277</v>
      </c>
      <c r="AH14" s="123">
        <f t="shared" si="6"/>
        <v>0.34848392309466586</v>
      </c>
      <c r="AI14" s="123">
        <f t="shared" si="7"/>
        <v>0.35792703278067439</v>
      </c>
      <c r="AJ14" s="123">
        <f t="shared" si="8"/>
        <v>0.2755843043840836</v>
      </c>
      <c r="AK14" s="123">
        <f t="shared" si="9"/>
        <v>0.18199734457765526</v>
      </c>
      <c r="AL14" s="123">
        <f t="shared" si="10"/>
        <v>0.36287363946264906</v>
      </c>
      <c r="AM14" s="123">
        <f>Z14/$Z$9</f>
        <v>0.37446966051335162</v>
      </c>
    </row>
    <row r="15" spans="1:39" s="115" customFormat="1" x14ac:dyDescent="0.25">
      <c r="B15" s="199" t="s">
        <v>192</v>
      </c>
      <c r="C15" s="200">
        <v>1891569</v>
      </c>
      <c r="D15" s="200">
        <v>571742</v>
      </c>
      <c r="E15" s="200">
        <v>831310</v>
      </c>
      <c r="F15" s="200">
        <v>1541789</v>
      </c>
      <c r="G15" s="200">
        <v>1661310</v>
      </c>
      <c r="H15" s="201">
        <f t="shared" si="12"/>
        <v>7.752098374031724E-2</v>
      </c>
      <c r="I15" s="202">
        <f t="shared" si="13"/>
        <v>-0.12172910425154992</v>
      </c>
      <c r="J15" s="201">
        <f t="shared" si="14"/>
        <v>0.13374270338642408</v>
      </c>
      <c r="K15" s="203">
        <f t="shared" si="15"/>
        <v>1</v>
      </c>
      <c r="L15" s="200">
        <v>526661</v>
      </c>
      <c r="M15" s="200">
        <v>152470</v>
      </c>
      <c r="N15" s="200">
        <v>227921</v>
      </c>
      <c r="O15" s="200">
        <v>438303</v>
      </c>
      <c r="P15" s="200">
        <v>481840</v>
      </c>
      <c r="Q15" s="201">
        <f t="shared" si="16"/>
        <v>9.9330828217009781E-2</v>
      </c>
      <c r="R15" s="202">
        <f t="shared" si="17"/>
        <v>-8.5104080233774693E-2</v>
      </c>
      <c r="S15" s="201">
        <f t="shared" si="18"/>
        <v>0.14268509396209061</v>
      </c>
      <c r="T15" s="203">
        <f t="shared" si="19"/>
        <v>0.29003617627053352</v>
      </c>
      <c r="U15" s="200">
        <v>532876</v>
      </c>
      <c r="V15" s="200">
        <v>451480</v>
      </c>
      <c r="W15" s="200">
        <v>131872</v>
      </c>
      <c r="X15" s="200">
        <v>187312</v>
      </c>
      <c r="Y15" s="200">
        <v>346210</v>
      </c>
      <c r="Z15" s="200">
        <v>387822</v>
      </c>
      <c r="AA15" s="201">
        <f t="shared" si="20"/>
        <v>0.12019294647757151</v>
      </c>
      <c r="AB15" s="202">
        <f t="shared" si="3"/>
        <v>-0.14099849384247365</v>
      </c>
      <c r="AC15" s="200">
        <f t="shared" si="4"/>
        <v>41612</v>
      </c>
      <c r="AD15" s="200">
        <f t="shared" si="5"/>
        <v>-63658</v>
      </c>
      <c r="AE15" s="201">
        <f t="shared" si="21"/>
        <v>8.1533054017524614E-2</v>
      </c>
      <c r="AF15" s="203">
        <f t="shared" si="1"/>
        <v>0.23868016445606796</v>
      </c>
      <c r="AG15" s="203">
        <f t="shared" si="2"/>
        <v>0.23344348736840204</v>
      </c>
      <c r="AH15" s="123">
        <f t="shared" si="6"/>
        <v>0.11921539359518947</v>
      </c>
      <c r="AI15" s="123">
        <f t="shared" si="7"/>
        <v>0.10181493442061015</v>
      </c>
      <c r="AJ15" s="123">
        <f t="shared" si="8"/>
        <v>8.9189903912812049E-2</v>
      </c>
      <c r="AK15" s="123">
        <f t="shared" si="9"/>
        <v>9.2658805930575155E-2</v>
      </c>
      <c r="AL15" s="123">
        <f t="shared" si="10"/>
        <v>7.9878178913185174E-2</v>
      </c>
      <c r="AM15" s="123">
        <f t="shared" si="11"/>
        <v>8.1533054017524614E-2</v>
      </c>
    </row>
    <row r="16" spans="1:39" x14ac:dyDescent="0.25">
      <c r="A16" s="1"/>
      <c r="B16" s="199" t="s">
        <v>196</v>
      </c>
      <c r="C16" s="200">
        <v>447637</v>
      </c>
      <c r="D16" s="200">
        <v>147357</v>
      </c>
      <c r="E16" s="200">
        <v>294878</v>
      </c>
      <c r="F16" s="200">
        <v>495931</v>
      </c>
      <c r="G16" s="200">
        <v>538088</v>
      </c>
      <c r="H16" s="201">
        <f t="shared" si="12"/>
        <v>8.500577701333456E-2</v>
      </c>
      <c r="I16" s="202">
        <f t="shared" si="13"/>
        <v>0.2020632789514718</v>
      </c>
      <c r="J16" s="201">
        <f t="shared" si="14"/>
        <v>4.3318431707384031E-2</v>
      </c>
      <c r="K16" s="203">
        <f t="shared" si="15"/>
        <v>1</v>
      </c>
      <c r="L16" s="200">
        <v>77901</v>
      </c>
      <c r="M16" s="200">
        <v>23218</v>
      </c>
      <c r="N16" s="200">
        <v>51596</v>
      </c>
      <c r="O16" s="200">
        <v>82735</v>
      </c>
      <c r="P16" s="200">
        <v>92640</v>
      </c>
      <c r="Q16" s="201">
        <f t="shared" si="16"/>
        <v>0.11971958663201798</v>
      </c>
      <c r="R16" s="202">
        <f t="shared" si="17"/>
        <v>0.18920167905418417</v>
      </c>
      <c r="S16" s="201">
        <f t="shared" si="18"/>
        <v>2.7433063059621603E-2</v>
      </c>
      <c r="T16" s="203">
        <f t="shared" si="19"/>
        <v>0.17216514770818156</v>
      </c>
      <c r="U16" s="200">
        <v>150218</v>
      </c>
      <c r="V16" s="200">
        <v>155503</v>
      </c>
      <c r="W16" s="200">
        <v>54011</v>
      </c>
      <c r="X16" s="200">
        <v>113026</v>
      </c>
      <c r="Y16" s="200">
        <v>178800</v>
      </c>
      <c r="Z16" s="200">
        <v>202191</v>
      </c>
      <c r="AA16" s="201">
        <f t="shared" si="20"/>
        <v>0.13082214765100675</v>
      </c>
      <c r="AB16" s="202">
        <f t="shared" si="3"/>
        <v>0.30023858060616204</v>
      </c>
      <c r="AC16" s="200">
        <f t="shared" si="4"/>
        <v>23391</v>
      </c>
      <c r="AD16" s="200">
        <f t="shared" si="5"/>
        <v>46688</v>
      </c>
      <c r="AE16" s="201">
        <f t="shared" si="21"/>
        <v>4.2507257775106416E-2</v>
      </c>
      <c r="AF16" s="203">
        <f t="shared" si="1"/>
        <v>0.34738638673746808</v>
      </c>
      <c r="AG16" s="203">
        <f t="shared" si="2"/>
        <v>0.37575824028783394</v>
      </c>
      <c r="AH16" s="123">
        <f t="shared" si="6"/>
        <v>3.3606876637495724E-2</v>
      </c>
      <c r="AI16" s="123">
        <f t="shared" si="7"/>
        <v>3.5068060040772883E-2</v>
      </c>
      <c r="AJ16" s="123">
        <f t="shared" si="8"/>
        <v>3.6529634040849399E-2</v>
      </c>
      <c r="AK16" s="123">
        <f t="shared" si="9"/>
        <v>5.5911282774777839E-2</v>
      </c>
      <c r="AL16" s="123">
        <f t="shared" si="10"/>
        <v>4.1253049853203286E-2</v>
      </c>
      <c r="AM16" s="123">
        <f t="shared" si="11"/>
        <v>4.2507257775106416E-2</v>
      </c>
    </row>
    <row r="17" spans="1:39" x14ac:dyDescent="0.25">
      <c r="A17" s="1"/>
      <c r="B17" s="199" t="s">
        <v>205</v>
      </c>
      <c r="C17" s="200">
        <v>433664</v>
      </c>
      <c r="D17" s="200">
        <v>127071</v>
      </c>
      <c r="E17" s="200">
        <v>227943</v>
      </c>
      <c r="F17" s="200">
        <v>503966</v>
      </c>
      <c r="G17" s="200">
        <v>479248</v>
      </c>
      <c r="H17" s="201">
        <f t="shared" si="12"/>
        <v>-4.9046959517110245E-2</v>
      </c>
      <c r="I17" s="202">
        <f t="shared" si="13"/>
        <v>0.10511363636363646</v>
      </c>
      <c r="J17" s="201">
        <f t="shared" si="14"/>
        <v>3.8581554985244758E-2</v>
      </c>
      <c r="K17" s="203">
        <f t="shared" si="15"/>
        <v>1</v>
      </c>
      <c r="L17" s="200">
        <v>188528</v>
      </c>
      <c r="M17" s="200">
        <v>50332</v>
      </c>
      <c r="N17" s="200">
        <v>96468</v>
      </c>
      <c r="O17" s="200">
        <v>212025</v>
      </c>
      <c r="P17" s="200">
        <v>211281</v>
      </c>
      <c r="Q17" s="201">
        <f t="shared" si="16"/>
        <v>-3.5090201627167028E-3</v>
      </c>
      <c r="R17" s="202">
        <f t="shared" si="17"/>
        <v>0.12068764321480097</v>
      </c>
      <c r="S17" s="201">
        <f t="shared" si="18"/>
        <v>6.2565684329662266E-2</v>
      </c>
      <c r="T17" s="203">
        <f t="shared" si="19"/>
        <v>0.4408594297733115</v>
      </c>
      <c r="U17" s="200">
        <v>136148</v>
      </c>
      <c r="V17" s="200">
        <v>127370</v>
      </c>
      <c r="W17" s="200">
        <v>38215</v>
      </c>
      <c r="X17" s="200">
        <v>78852</v>
      </c>
      <c r="Y17" s="200">
        <v>158032</v>
      </c>
      <c r="Z17" s="200">
        <v>151429</v>
      </c>
      <c r="AA17" s="201">
        <f t="shared" si="20"/>
        <v>-4.1782676926192197E-2</v>
      </c>
      <c r="AB17" s="202">
        <f t="shared" si="3"/>
        <v>0.18889063358718694</v>
      </c>
      <c r="AC17" s="200">
        <f t="shared" si="4"/>
        <v>-6603</v>
      </c>
      <c r="AD17" s="200">
        <f t="shared" si="5"/>
        <v>24059</v>
      </c>
      <c r="AE17" s="201">
        <f t="shared" si="21"/>
        <v>3.1835400871584735E-2</v>
      </c>
      <c r="AF17" s="203">
        <f t="shared" si="1"/>
        <v>0.29370664846517119</v>
      </c>
      <c r="AG17" s="203">
        <f t="shared" si="2"/>
        <v>0.31597210629986977</v>
      </c>
      <c r="AH17" s="123">
        <f t="shared" si="6"/>
        <v>3.0459126339331958E-2</v>
      </c>
      <c r="AI17" s="123">
        <f t="shared" si="7"/>
        <v>2.8723682548846271E-2</v>
      </c>
      <c r="AJ17" s="123">
        <f t="shared" si="8"/>
        <v>2.584621586104793E-2</v>
      </c>
      <c r="AK17" s="123">
        <f t="shared" si="9"/>
        <v>3.9006215112954386E-2</v>
      </c>
      <c r="AL17" s="123">
        <f t="shared" si="10"/>
        <v>3.6461420438486693E-2</v>
      </c>
      <c r="AM17" s="123">
        <f t="shared" si="11"/>
        <v>3.1835400871584735E-2</v>
      </c>
    </row>
    <row r="18" spans="1:39" x14ac:dyDescent="0.25">
      <c r="A18" s="1"/>
      <c r="B18" s="199" t="s">
        <v>200</v>
      </c>
      <c r="C18" s="200">
        <v>244544</v>
      </c>
      <c r="D18" s="200">
        <v>92124</v>
      </c>
      <c r="E18" s="200">
        <v>148577</v>
      </c>
      <c r="F18" s="200">
        <v>253309</v>
      </c>
      <c r="G18" s="200">
        <v>264668</v>
      </c>
      <c r="H18" s="201">
        <f t="shared" si="12"/>
        <v>4.4842465131519127E-2</v>
      </c>
      <c r="I18" s="202">
        <f t="shared" si="13"/>
        <v>8.2291939282910231E-2</v>
      </c>
      <c r="J18" s="201">
        <f t="shared" si="14"/>
        <v>2.1306928760964593E-2</v>
      </c>
      <c r="K18" s="203">
        <f t="shared" si="15"/>
        <v>1</v>
      </c>
      <c r="L18" s="200">
        <v>73220</v>
      </c>
      <c r="M18" s="200">
        <v>20748</v>
      </c>
      <c r="N18" s="200">
        <v>43275</v>
      </c>
      <c r="O18" s="200">
        <v>75564</v>
      </c>
      <c r="P18" s="200">
        <v>79623</v>
      </c>
      <c r="Q18" s="201">
        <f t="shared" si="16"/>
        <v>5.3716055264411589E-2</v>
      </c>
      <c r="R18" s="202">
        <f t="shared" si="17"/>
        <v>8.7448784485113285E-2</v>
      </c>
      <c r="S18" s="201">
        <f t="shared" si="18"/>
        <v>2.3578397884242781E-2</v>
      </c>
      <c r="T18" s="203">
        <f t="shared" si="19"/>
        <v>0.3008410536974625</v>
      </c>
      <c r="U18" s="200">
        <v>123511</v>
      </c>
      <c r="V18" s="200">
        <v>121302</v>
      </c>
      <c r="W18" s="200">
        <v>52873</v>
      </c>
      <c r="X18" s="200">
        <v>78107</v>
      </c>
      <c r="Y18" s="200">
        <v>132336</v>
      </c>
      <c r="Z18" s="200">
        <v>136747</v>
      </c>
      <c r="AA18" s="201">
        <f t="shared" si="20"/>
        <v>3.3331822028775271E-2</v>
      </c>
      <c r="AB18" s="202">
        <f t="shared" si="3"/>
        <v>0.12732683715025317</v>
      </c>
      <c r="AC18" s="200">
        <f t="shared" si="4"/>
        <v>4411</v>
      </c>
      <c r="AD18" s="200">
        <f t="shared" si="5"/>
        <v>15445</v>
      </c>
      <c r="AE18" s="201">
        <f t="shared" si="21"/>
        <v>2.8748757259089062E-2</v>
      </c>
      <c r="AF18" s="203">
        <f t="shared" si="1"/>
        <v>0.49603343365611097</v>
      </c>
      <c r="AG18" s="203">
        <f>Z18/$G18</f>
        <v>0.51667371952786134</v>
      </c>
      <c r="AH18" s="123">
        <f t="shared" si="6"/>
        <v>2.7631967809275414E-2</v>
      </c>
      <c r="AI18" s="123">
        <f t="shared" si="7"/>
        <v>2.7355265294340507E-2</v>
      </c>
      <c r="AJ18" s="123">
        <f t="shared" si="8"/>
        <v>3.5759962612094395E-2</v>
      </c>
      <c r="AK18" s="123">
        <f t="shared" si="9"/>
        <v>3.8637681274127839E-2</v>
      </c>
      <c r="AL18" s="123">
        <f t="shared" si="10"/>
        <v>3.0532794213498377E-2</v>
      </c>
      <c r="AM18" s="123">
        <f t="shared" si="11"/>
        <v>2.8748757259089062E-2</v>
      </c>
    </row>
    <row r="19" spans="1:39" x14ac:dyDescent="0.25">
      <c r="A19" s="1"/>
      <c r="B19" s="199" t="s">
        <v>209</v>
      </c>
      <c r="C19" s="200">
        <v>291290</v>
      </c>
      <c r="D19" s="200">
        <v>81059</v>
      </c>
      <c r="E19" s="200">
        <v>150218</v>
      </c>
      <c r="F19" s="200">
        <v>305806</v>
      </c>
      <c r="G19" s="200">
        <v>309011</v>
      </c>
      <c r="H19" s="201">
        <f t="shared" si="12"/>
        <v>1.0480500709600271E-2</v>
      </c>
      <c r="I19" s="202">
        <f t="shared" si="13"/>
        <v>6.0836279995880371E-2</v>
      </c>
      <c r="J19" s="201">
        <f t="shared" si="14"/>
        <v>2.4876733731899702E-2</v>
      </c>
      <c r="K19" s="203">
        <f t="shared" si="15"/>
        <v>1</v>
      </c>
      <c r="L19" s="200">
        <v>65235</v>
      </c>
      <c r="M19" s="200">
        <v>17549</v>
      </c>
      <c r="N19" s="200">
        <v>25583</v>
      </c>
      <c r="O19" s="200">
        <v>58677</v>
      </c>
      <c r="P19" s="200">
        <v>64996</v>
      </c>
      <c r="Q19" s="201">
        <f t="shared" si="16"/>
        <v>0.10769125892598463</v>
      </c>
      <c r="R19" s="202">
        <f t="shared" si="17"/>
        <v>-3.6636774737487388E-3</v>
      </c>
      <c r="S19" s="201">
        <f t="shared" si="18"/>
        <v>1.92469707105264E-2</v>
      </c>
      <c r="T19" s="203">
        <f t="shared" si="19"/>
        <v>0.21033555439773988</v>
      </c>
      <c r="U19" s="200">
        <v>122647</v>
      </c>
      <c r="V19" s="200">
        <v>119613</v>
      </c>
      <c r="W19" s="200">
        <v>34775</v>
      </c>
      <c r="X19" s="200">
        <v>61412</v>
      </c>
      <c r="Y19" s="200">
        <v>135430</v>
      </c>
      <c r="Z19" s="200">
        <v>140892</v>
      </c>
      <c r="AA19" s="201">
        <f t="shared" si="20"/>
        <v>4.0330798198331186E-2</v>
      </c>
      <c r="AB19" s="202">
        <f t="shared" si="3"/>
        <v>0.17789872338290991</v>
      </c>
      <c r="AC19" s="200">
        <f t="shared" si="4"/>
        <v>5462</v>
      </c>
      <c r="AD19" s="200">
        <f t="shared" si="5"/>
        <v>21279</v>
      </c>
      <c r="AE19" s="201">
        <f t="shared" si="21"/>
        <v>2.9620173808182822E-2</v>
      </c>
      <c r="AF19" s="203">
        <f t="shared" si="1"/>
        <v>0.41063201620378315</v>
      </c>
      <c r="AG19" s="203">
        <f t="shared" ref="AG19:AG38" si="22">Z19/$G19</f>
        <v>0.45594493399911329</v>
      </c>
      <c r="AH19" s="123">
        <f t="shared" si="6"/>
        <v>2.7438673121456404E-2</v>
      </c>
      <c r="AI19" s="123">
        <f t="shared" si="7"/>
        <v>2.6974372620830252E-2</v>
      </c>
      <c r="AJ19" s="123">
        <f t="shared" si="8"/>
        <v>2.3519616814547738E-2</v>
      </c>
      <c r="AK19" s="123">
        <f t="shared" si="9"/>
        <v>3.0379060550357058E-2</v>
      </c>
      <c r="AL19" s="123">
        <f t="shared" si="10"/>
        <v>3.1246647324492845E-2</v>
      </c>
      <c r="AM19" s="123">
        <f t="shared" si="11"/>
        <v>2.9620173808182822E-2</v>
      </c>
    </row>
    <row r="20" spans="1:39" x14ac:dyDescent="0.25">
      <c r="A20" s="1"/>
      <c r="B20" s="199" t="s">
        <v>213</v>
      </c>
      <c r="C20" s="200">
        <v>386554</v>
      </c>
      <c r="D20" s="200">
        <v>84052</v>
      </c>
      <c r="E20" s="200">
        <v>111489</v>
      </c>
      <c r="F20" s="200">
        <v>389801</v>
      </c>
      <c r="G20" s="200">
        <v>479448</v>
      </c>
      <c r="H20" s="201">
        <f t="shared" si="12"/>
        <v>0.22998145207426357</v>
      </c>
      <c r="I20" s="202">
        <f t="shared" si="13"/>
        <v>0.24031312572111529</v>
      </c>
      <c r="J20" s="201">
        <f t="shared" si="14"/>
        <v>3.8597655857855698E-2</v>
      </c>
      <c r="K20" s="203">
        <f t="shared" si="15"/>
        <v>1</v>
      </c>
      <c r="L20" s="200">
        <v>55507</v>
      </c>
      <c r="M20" s="200">
        <v>12362</v>
      </c>
      <c r="N20" s="200">
        <v>15592</v>
      </c>
      <c r="O20" s="200">
        <v>52152</v>
      </c>
      <c r="P20" s="200">
        <v>71585</v>
      </c>
      <c r="Q20" s="201">
        <f t="shared" si="16"/>
        <v>0.37262233471391326</v>
      </c>
      <c r="R20" s="202">
        <f t="shared" si="17"/>
        <v>0.28965716035815303</v>
      </c>
      <c r="S20" s="201">
        <f t="shared" si="18"/>
        <v>2.1198141398132694E-2</v>
      </c>
      <c r="T20" s="203">
        <f t="shared" si="19"/>
        <v>0.14930711985449935</v>
      </c>
      <c r="U20" s="200">
        <v>95915</v>
      </c>
      <c r="V20" s="200">
        <v>103355</v>
      </c>
      <c r="W20" s="200">
        <v>25665</v>
      </c>
      <c r="X20" s="200">
        <v>34897</v>
      </c>
      <c r="Y20" s="200">
        <v>124231</v>
      </c>
      <c r="Z20" s="200">
        <v>140968</v>
      </c>
      <c r="AA20" s="201">
        <f t="shared" si="20"/>
        <v>0.13472482713654399</v>
      </c>
      <c r="AB20" s="202">
        <f t="shared" si="3"/>
        <v>0.36392046828890723</v>
      </c>
      <c r="AC20" s="200">
        <f t="shared" si="4"/>
        <v>16737</v>
      </c>
      <c r="AD20" s="200">
        <f t="shared" si="5"/>
        <v>37613</v>
      </c>
      <c r="AE20" s="201">
        <f t="shared" si="21"/>
        <v>2.9636151530192743E-2</v>
      </c>
      <c r="AF20" s="203">
        <f t="shared" si="1"/>
        <v>0.26737532142986492</v>
      </c>
      <c r="AG20" s="203">
        <f t="shared" si="22"/>
        <v>0.29402145801004487</v>
      </c>
      <c r="AH20" s="123">
        <f t="shared" si="6"/>
        <v>2.1458171275648738E-2</v>
      </c>
      <c r="AI20" s="123">
        <f t="shared" si="7"/>
        <v>2.3307970556928684E-2</v>
      </c>
      <c r="AJ20" s="123">
        <f t="shared" si="8"/>
        <v>1.7358187362914959E-2</v>
      </c>
      <c r="AK20" s="123">
        <f t="shared" si="9"/>
        <v>1.7262718622188013E-2</v>
      </c>
      <c r="AL20" s="123">
        <f t="shared" si="10"/>
        <v>2.8662794386539694E-2</v>
      </c>
      <c r="AM20" s="123">
        <f t="shared" si="11"/>
        <v>2.9636151530192743E-2</v>
      </c>
    </row>
    <row r="21" spans="1:39" x14ac:dyDescent="0.25">
      <c r="A21" s="1"/>
      <c r="B21" s="199" t="s">
        <v>235</v>
      </c>
      <c r="C21" s="200">
        <v>164316</v>
      </c>
      <c r="D21" s="200">
        <v>63867</v>
      </c>
      <c r="E21" s="200">
        <v>130671</v>
      </c>
      <c r="F21" s="200">
        <v>223122</v>
      </c>
      <c r="G21" s="200">
        <v>272241</v>
      </c>
      <c r="H21" s="201">
        <f t="shared" si="12"/>
        <v>0.22014413639174979</v>
      </c>
      <c r="I21" s="202">
        <f t="shared" si="13"/>
        <v>0.65681370043087717</v>
      </c>
      <c r="J21" s="201">
        <f t="shared" si="14"/>
        <v>2.1916588302377929E-2</v>
      </c>
      <c r="K21" s="203">
        <f t="shared" si="15"/>
        <v>1</v>
      </c>
      <c r="L21" s="200">
        <v>39774</v>
      </c>
      <c r="M21" s="200">
        <v>11755</v>
      </c>
      <c r="N21" s="200">
        <v>22523</v>
      </c>
      <c r="O21" s="200">
        <v>51493</v>
      </c>
      <c r="P21" s="200">
        <v>64300</v>
      </c>
      <c r="Q21" s="201">
        <f t="shared" si="16"/>
        <v>0.24871341735769903</v>
      </c>
      <c r="R21" s="202">
        <f t="shared" si="17"/>
        <v>0.61663398199829045</v>
      </c>
      <c r="S21" s="201">
        <f t="shared" si="18"/>
        <v>1.9040867387021473E-2</v>
      </c>
      <c r="T21" s="203">
        <f t="shared" si="19"/>
        <v>0.23618778949533686</v>
      </c>
      <c r="U21" s="200">
        <v>52156</v>
      </c>
      <c r="V21" s="200">
        <v>48977</v>
      </c>
      <c r="W21" s="200">
        <v>26635</v>
      </c>
      <c r="X21" s="200">
        <v>53495</v>
      </c>
      <c r="Y21" s="200">
        <v>83466</v>
      </c>
      <c r="Z21" s="200">
        <v>96995</v>
      </c>
      <c r="AA21" s="201">
        <f t="shared" si="20"/>
        <v>0.16208995279515004</v>
      </c>
      <c r="AB21" s="202">
        <f t="shared" si="3"/>
        <v>0.98041938052555277</v>
      </c>
      <c r="AC21" s="200">
        <f t="shared" si="4"/>
        <v>13529</v>
      </c>
      <c r="AD21" s="200">
        <f t="shared" si="5"/>
        <v>48018</v>
      </c>
      <c r="AE21" s="201">
        <f t="shared" si="21"/>
        <v>2.0391567715162626E-2</v>
      </c>
      <c r="AF21" s="203">
        <f t="shared" si="1"/>
        <v>0.29806592176051022</v>
      </c>
      <c r="AG21" s="203">
        <f t="shared" si="22"/>
        <v>0.35628358696889889</v>
      </c>
      <c r="AH21" s="123">
        <f t="shared" si="6"/>
        <v>1.166837701144488E-2</v>
      </c>
      <c r="AI21" s="123">
        <f t="shared" si="7"/>
        <v>1.1044985476916416E-2</v>
      </c>
      <c r="AJ21" s="123">
        <f t="shared" si="8"/>
        <v>1.8014234187073444E-2</v>
      </c>
      <c r="AK21" s="123">
        <f t="shared" si="9"/>
        <v>2.6462708332921102E-2</v>
      </c>
      <c r="AL21" s="123">
        <f t="shared" si="10"/>
        <v>1.9257422030466809E-2</v>
      </c>
      <c r="AM21" s="123">
        <f t="shared" si="11"/>
        <v>2.0391567715162626E-2</v>
      </c>
    </row>
    <row r="22" spans="1:39" x14ac:dyDescent="0.25">
      <c r="A22" s="1"/>
      <c r="B22" s="199" t="s">
        <v>225</v>
      </c>
      <c r="C22" s="200">
        <v>235789</v>
      </c>
      <c r="D22" s="200">
        <v>89071</v>
      </c>
      <c r="E22" s="200">
        <v>88955</v>
      </c>
      <c r="F22" s="200">
        <v>219069</v>
      </c>
      <c r="G22" s="200">
        <v>213584</v>
      </c>
      <c r="H22" s="201">
        <f t="shared" si="12"/>
        <v>-2.503777348689229E-2</v>
      </c>
      <c r="I22" s="202">
        <f t="shared" si="13"/>
        <v>-9.4173180258621092E-2</v>
      </c>
      <c r="J22" s="201">
        <f t="shared" si="14"/>
        <v>1.7194443878677669E-2</v>
      </c>
      <c r="K22" s="203">
        <f t="shared" si="15"/>
        <v>1</v>
      </c>
      <c r="L22" s="200">
        <v>110149</v>
      </c>
      <c r="M22" s="200">
        <v>39893</v>
      </c>
      <c r="N22" s="200">
        <v>38887</v>
      </c>
      <c r="O22" s="200">
        <v>103148</v>
      </c>
      <c r="P22" s="200">
        <v>97963</v>
      </c>
      <c r="Q22" s="201">
        <f t="shared" si="16"/>
        <v>-5.0267576685926962E-2</v>
      </c>
      <c r="R22" s="202">
        <f t="shared" si="17"/>
        <v>-0.11063196216034643</v>
      </c>
      <c r="S22" s="201">
        <f t="shared" si="18"/>
        <v>2.9009338908783586E-2</v>
      </c>
      <c r="T22" s="203">
        <f t="shared" si="19"/>
        <v>0.45866263390516143</v>
      </c>
      <c r="U22" s="200">
        <v>59020</v>
      </c>
      <c r="V22" s="200">
        <v>65308</v>
      </c>
      <c r="W22" s="200">
        <v>28669</v>
      </c>
      <c r="X22" s="200">
        <v>18573</v>
      </c>
      <c r="Y22" s="200">
        <v>54535</v>
      </c>
      <c r="Z22" s="200">
        <v>60353</v>
      </c>
      <c r="AA22" s="201">
        <f t="shared" si="20"/>
        <v>0.10668378105803611</v>
      </c>
      <c r="AB22" s="202">
        <f t="shared" si="3"/>
        <v>-7.5871256201384241E-2</v>
      </c>
      <c r="AC22" s="200">
        <f t="shared" si="4"/>
        <v>5818</v>
      </c>
      <c r="AD22" s="200">
        <f t="shared" si="5"/>
        <v>-4955</v>
      </c>
      <c r="AE22" s="201">
        <f t="shared" si="21"/>
        <v>1.2688203374536935E-2</v>
      </c>
      <c r="AF22" s="203">
        <f t="shared" si="1"/>
        <v>0.27697644928304543</v>
      </c>
      <c r="AG22" s="203">
        <f t="shared" si="22"/>
        <v>0.2825726646190726</v>
      </c>
      <c r="AH22" s="123">
        <f t="shared" si="6"/>
        <v>1.3203995920229252E-2</v>
      </c>
      <c r="AI22" s="123">
        <f t="shared" si="7"/>
        <v>1.472785004239658E-2</v>
      </c>
      <c r="AJ22" s="123">
        <f t="shared" si="8"/>
        <v>1.9389903507009892E-2</v>
      </c>
      <c r="AK22" s="123">
        <f t="shared" si="9"/>
        <v>9.1876228033899183E-3</v>
      </c>
      <c r="AL22" s="123">
        <f t="shared" si="10"/>
        <v>1.2582410926982332E-2</v>
      </c>
      <c r="AM22" s="123">
        <f t="shared" si="11"/>
        <v>1.2688203374536935E-2</v>
      </c>
    </row>
    <row r="23" spans="1:39" x14ac:dyDescent="0.25">
      <c r="A23" s="211" t="s">
        <v>192</v>
      </c>
      <c r="B23" s="199" t="s">
        <v>237</v>
      </c>
      <c r="C23" s="200">
        <v>29717</v>
      </c>
      <c r="D23" s="200">
        <v>11461</v>
      </c>
      <c r="E23" s="200">
        <v>17858</v>
      </c>
      <c r="F23" s="200">
        <v>51278</v>
      </c>
      <c r="G23" s="200">
        <v>55171</v>
      </c>
      <c r="H23" s="201">
        <f t="shared" si="12"/>
        <v>7.5919497640313693E-2</v>
      </c>
      <c r="I23" s="202">
        <f t="shared" si="13"/>
        <v>0.8565467577480903</v>
      </c>
      <c r="J23" s="201">
        <f t="shared" si="14"/>
        <v>4.4415062140915323E-3</v>
      </c>
      <c r="K23" s="203">
        <f t="shared" si="15"/>
        <v>1</v>
      </c>
      <c r="L23" s="200">
        <v>6580</v>
      </c>
      <c r="M23" s="200">
        <v>3207</v>
      </c>
      <c r="N23" s="200">
        <v>1124</v>
      </c>
      <c r="O23" s="200">
        <v>4442</v>
      </c>
      <c r="P23" s="200">
        <v>6176</v>
      </c>
      <c r="Q23" s="201">
        <f t="shared" si="16"/>
        <v>0.39036470058532191</v>
      </c>
      <c r="R23" s="202">
        <f t="shared" si="17"/>
        <v>-6.1398176291793338E-2</v>
      </c>
      <c r="S23" s="201">
        <f t="shared" si="18"/>
        <v>1.8288708706414403E-3</v>
      </c>
      <c r="T23" s="203">
        <f t="shared" si="19"/>
        <v>0.11194286853600624</v>
      </c>
      <c r="U23" s="200">
        <v>19394</v>
      </c>
      <c r="V23" s="200">
        <v>22789</v>
      </c>
      <c r="W23" s="200">
        <v>8053</v>
      </c>
      <c r="X23" s="200">
        <v>16333</v>
      </c>
      <c r="Y23" s="200">
        <v>46060</v>
      </c>
      <c r="Z23" s="200">
        <v>48027</v>
      </c>
      <c r="AA23" s="201">
        <f t="shared" si="20"/>
        <v>4.2705167173252345E-2</v>
      </c>
      <c r="AB23" s="202">
        <f t="shared" si="3"/>
        <v>1.1074641274299002</v>
      </c>
      <c r="AC23" s="200">
        <f t="shared" si="4"/>
        <v>1967</v>
      </c>
      <c r="AD23" s="200">
        <f t="shared" si="5"/>
        <v>25238</v>
      </c>
      <c r="AE23" s="201">
        <f t="shared" si="21"/>
        <v>1.0096869144348838E-2</v>
      </c>
      <c r="AF23" s="203">
        <f t="shared" si="1"/>
        <v>0.76686744960796849</v>
      </c>
      <c r="AG23" s="203">
        <f t="shared" si="22"/>
        <v>0.87051168186184769</v>
      </c>
      <c r="AH23" s="123">
        <f t="shared" si="6"/>
        <v>4.3388393235670297E-3</v>
      </c>
      <c r="AI23" s="123">
        <f t="shared" si="7"/>
        <v>5.1392321708852769E-3</v>
      </c>
      <c r="AJ23" s="123">
        <f t="shared" si="8"/>
        <v>5.4465413143796673E-3</v>
      </c>
      <c r="AK23" s="123">
        <f t="shared" si="9"/>
        <v>8.0795479054416378E-3</v>
      </c>
      <c r="AL23" s="123">
        <f t="shared" si="10"/>
        <v>1.0627044050551137E-2</v>
      </c>
      <c r="AM23" s="123">
        <f t="shared" si="11"/>
        <v>1.0096869144348838E-2</v>
      </c>
    </row>
    <row r="24" spans="1:39" x14ac:dyDescent="0.25">
      <c r="A24" s="211" t="s">
        <v>392</v>
      </c>
      <c r="B24" s="199" t="s">
        <v>217</v>
      </c>
      <c r="C24" s="200">
        <v>134374</v>
      </c>
      <c r="D24" s="200">
        <v>34769</v>
      </c>
      <c r="E24" s="200">
        <v>76956</v>
      </c>
      <c r="F24" s="200">
        <v>116819</v>
      </c>
      <c r="G24" s="200">
        <v>138563</v>
      </c>
      <c r="H24" s="201">
        <f t="shared" si="12"/>
        <v>0.18613410489731974</v>
      </c>
      <c r="I24" s="202">
        <f t="shared" si="13"/>
        <v>3.1174185482310657E-2</v>
      </c>
      <c r="J24" s="201">
        <f t="shared" si="14"/>
        <v>1.11549260579501E-2</v>
      </c>
      <c r="K24" s="203">
        <f t="shared" si="15"/>
        <v>1</v>
      </c>
      <c r="L24" s="200">
        <v>47338</v>
      </c>
      <c r="M24" s="200">
        <v>12090</v>
      </c>
      <c r="N24" s="200">
        <v>23607</v>
      </c>
      <c r="O24" s="200">
        <v>38081</v>
      </c>
      <c r="P24" s="200">
        <v>47286</v>
      </c>
      <c r="Q24" s="201">
        <f t="shared" si="16"/>
        <v>0.24172159344555033</v>
      </c>
      <c r="R24" s="202">
        <f t="shared" si="17"/>
        <v>-1.0984832481304441E-3</v>
      </c>
      <c r="S24" s="201">
        <f t="shared" si="18"/>
        <v>1.4002588728813334E-2</v>
      </c>
      <c r="T24" s="203">
        <f t="shared" si="19"/>
        <v>0.34125993230516083</v>
      </c>
      <c r="U24" s="200">
        <v>43877</v>
      </c>
      <c r="V24" s="200">
        <v>38268</v>
      </c>
      <c r="W24" s="200">
        <v>11047</v>
      </c>
      <c r="X24" s="200">
        <v>28277</v>
      </c>
      <c r="Y24" s="200">
        <v>40237</v>
      </c>
      <c r="Z24" s="200">
        <v>45629</v>
      </c>
      <c r="AA24" s="201">
        <f t="shared" si="20"/>
        <v>0.13400601436488802</v>
      </c>
      <c r="AB24" s="202">
        <f t="shared" si="3"/>
        <v>0.19235392495035009</v>
      </c>
      <c r="AC24" s="200">
        <f t="shared" si="4"/>
        <v>5392</v>
      </c>
      <c r="AD24" s="200">
        <f t="shared" si="5"/>
        <v>7361</v>
      </c>
      <c r="AE24" s="201">
        <f t="shared" si="21"/>
        <v>9.5927299682989388E-3</v>
      </c>
      <c r="AF24" s="203">
        <f t="shared" si="1"/>
        <v>0.28478723562593955</v>
      </c>
      <c r="AG24" s="203">
        <f t="shared" si="22"/>
        <v>0.32930147297619133</v>
      </c>
      <c r="AH24" s="123">
        <f t="shared" si="6"/>
        <v>9.8161933072161787E-3</v>
      </c>
      <c r="AI24" s="123">
        <f t="shared" si="7"/>
        <v>8.6299590467084023E-3</v>
      </c>
      <c r="AJ24" s="123">
        <f t="shared" si="8"/>
        <v>7.4714940891533821E-3</v>
      </c>
      <c r="AK24" s="123">
        <f t="shared" si="9"/>
        <v>1.3987961557715861E-2</v>
      </c>
      <c r="AL24" s="123">
        <f t="shared" si="10"/>
        <v>9.2835512692580561E-3</v>
      </c>
      <c r="AM24" s="123">
        <f t="shared" si="11"/>
        <v>9.5927299682989388E-3</v>
      </c>
    </row>
    <row r="25" spans="1:39" x14ac:dyDescent="0.25">
      <c r="A25" s="211" t="s">
        <v>393</v>
      </c>
      <c r="B25" s="199" t="s">
        <v>231</v>
      </c>
      <c r="C25" s="200">
        <v>426294</v>
      </c>
      <c r="D25" s="200">
        <v>175217</v>
      </c>
      <c r="E25" s="200">
        <v>79141</v>
      </c>
      <c r="F25" s="200">
        <v>214454</v>
      </c>
      <c r="G25" s="200">
        <v>266827</v>
      </c>
      <c r="H25" s="201">
        <f t="shared" si="12"/>
        <v>0.24421554272711155</v>
      </c>
      <c r="I25" s="202">
        <f t="shared" si="13"/>
        <v>-0.37407751457914018</v>
      </c>
      <c r="J25" s="201">
        <f t="shared" si="14"/>
        <v>2.1480737680799718E-2</v>
      </c>
      <c r="K25" s="203">
        <f t="shared" si="15"/>
        <v>1</v>
      </c>
      <c r="L25" s="200">
        <v>274799</v>
      </c>
      <c r="M25" s="200">
        <v>108351</v>
      </c>
      <c r="N25" s="200">
        <v>51044</v>
      </c>
      <c r="O25" s="200">
        <v>137014</v>
      </c>
      <c r="P25" s="200">
        <v>175445</v>
      </c>
      <c r="Q25" s="201">
        <f t="shared" si="16"/>
        <v>0.2804895850059117</v>
      </c>
      <c r="R25" s="202">
        <f t="shared" si="17"/>
        <v>-0.36155153403032758</v>
      </c>
      <c r="S25" s="201">
        <f t="shared" si="18"/>
        <v>5.1953732172876861E-2</v>
      </c>
      <c r="T25" s="203">
        <f t="shared" si="19"/>
        <v>0.65752341404730408</v>
      </c>
      <c r="U25" s="200">
        <v>100351</v>
      </c>
      <c r="V25" s="200">
        <v>88060</v>
      </c>
      <c r="W25" s="200">
        <v>42106</v>
      </c>
      <c r="X25" s="200">
        <v>14910</v>
      </c>
      <c r="Y25" s="200">
        <v>45782</v>
      </c>
      <c r="Z25" s="200">
        <v>58688</v>
      </c>
      <c r="AA25" s="201">
        <f t="shared" si="20"/>
        <v>0.28190118387139051</v>
      </c>
      <c r="AB25" s="202">
        <f t="shared" si="3"/>
        <v>-0.33354531001589827</v>
      </c>
      <c r="AC25" s="200">
        <f t="shared" si="4"/>
        <v>12906</v>
      </c>
      <c r="AD25" s="200">
        <f t="shared" si="5"/>
        <v>-29372</v>
      </c>
      <c r="AE25" s="201">
        <f t="shared" si="21"/>
        <v>1.2338165122609044E-2</v>
      </c>
      <c r="AF25" s="203">
        <f t="shared" si="1"/>
        <v>0.20657105190314665</v>
      </c>
      <c r="AG25" s="203">
        <f t="shared" si="22"/>
        <v>0.21994775641145761</v>
      </c>
      <c r="AH25" s="123">
        <f t="shared" si="6"/>
        <v>2.2450596316349127E-2</v>
      </c>
      <c r="AI25" s="123">
        <f t="shared" si="7"/>
        <v>1.9858738205632432E-2</v>
      </c>
      <c r="AJ25" s="123">
        <f t="shared" si="8"/>
        <v>2.8477842863935211E-2</v>
      </c>
      <c r="AK25" s="123">
        <f t="shared" si="9"/>
        <v>7.3756235394682431E-3</v>
      </c>
      <c r="AL25" s="123">
        <f t="shared" si="10"/>
        <v>1.0562903402569086E-2</v>
      </c>
      <c r="AM25" s="123">
        <f t="shared" si="11"/>
        <v>1.2338165122609044E-2</v>
      </c>
    </row>
    <row r="26" spans="1:39" x14ac:dyDescent="0.25">
      <c r="A26" s="211" t="s">
        <v>200</v>
      </c>
      <c r="B26" s="199" t="s">
        <v>394</v>
      </c>
      <c r="C26" s="200">
        <v>32454</v>
      </c>
      <c r="D26" s="200">
        <v>8870</v>
      </c>
      <c r="E26" s="200">
        <v>13560</v>
      </c>
      <c r="F26" s="200">
        <v>40534</v>
      </c>
      <c r="G26" s="200">
        <v>51716</v>
      </c>
      <c r="H26" s="201">
        <f t="shared" si="12"/>
        <v>0.27586717323728238</v>
      </c>
      <c r="I26" s="202">
        <f t="shared" si="13"/>
        <v>0.59351697787637892</v>
      </c>
      <c r="J26" s="201">
        <f t="shared" si="14"/>
        <v>4.1633636397375006E-3</v>
      </c>
      <c r="K26" s="203">
        <f t="shared" si="15"/>
        <v>1</v>
      </c>
      <c r="L26" s="200">
        <v>10428</v>
      </c>
      <c r="M26" s="200">
        <v>2885</v>
      </c>
      <c r="N26" s="200">
        <v>4479</v>
      </c>
      <c r="O26" s="200">
        <v>10260</v>
      </c>
      <c r="P26" s="200">
        <v>13001</v>
      </c>
      <c r="Q26" s="201">
        <f t="shared" si="16"/>
        <v>0.26715399610136448</v>
      </c>
      <c r="R26" s="202">
        <f t="shared" si="17"/>
        <v>0.24673954737245873</v>
      </c>
      <c r="S26" s="201">
        <f t="shared" si="18"/>
        <v>3.8499271679419311E-3</v>
      </c>
      <c r="T26" s="203">
        <f t="shared" si="19"/>
        <v>0.25139221904246267</v>
      </c>
      <c r="U26" s="200">
        <v>15702</v>
      </c>
      <c r="V26" s="200">
        <v>15415</v>
      </c>
      <c r="W26" s="200">
        <v>4145</v>
      </c>
      <c r="X26" s="200">
        <v>6081</v>
      </c>
      <c r="Y26" s="200">
        <v>23733</v>
      </c>
      <c r="Z26" s="200">
        <v>31562</v>
      </c>
      <c r="AA26" s="201">
        <f t="shared" si="20"/>
        <v>0.32987822862680649</v>
      </c>
      <c r="AB26" s="202">
        <f t="shared" si="3"/>
        <v>1.0474862147259163</v>
      </c>
      <c r="AC26" s="200">
        <f t="shared" si="4"/>
        <v>7829</v>
      </c>
      <c r="AD26" s="200">
        <f t="shared" si="5"/>
        <v>16147</v>
      </c>
      <c r="AE26" s="201">
        <f t="shared" si="21"/>
        <v>6.6353797641730281E-3</v>
      </c>
      <c r="AF26" s="203">
        <f t="shared" si="1"/>
        <v>0.47497997165218464</v>
      </c>
      <c r="AG26" s="203">
        <f t="shared" si="22"/>
        <v>0.61029468636398798</v>
      </c>
      <c r="AH26" s="123">
        <f t="shared" si="6"/>
        <v>3.5128624862663452E-3</v>
      </c>
      <c r="AI26" s="123">
        <f t="shared" si="7"/>
        <v>3.4762939977268218E-3</v>
      </c>
      <c r="AJ26" s="123">
        <f t="shared" si="8"/>
        <v>2.8034165836463083E-3</v>
      </c>
      <c r="AK26" s="123">
        <f t="shared" si="9"/>
        <v>3.0081265421533455E-3</v>
      </c>
      <c r="AL26" s="123">
        <f t="shared" si="10"/>
        <v>5.4757194192733422E-3</v>
      </c>
      <c r="AM26" s="123">
        <f t="shared" si="11"/>
        <v>6.6353797641730281E-3</v>
      </c>
    </row>
    <row r="27" spans="1:39" x14ac:dyDescent="0.25">
      <c r="A27" s="211" t="s">
        <v>196</v>
      </c>
      <c r="B27" s="199" t="s">
        <v>227</v>
      </c>
      <c r="C27" s="200">
        <v>176246</v>
      </c>
      <c r="D27" s="200">
        <v>81918</v>
      </c>
      <c r="E27" s="200">
        <v>27809</v>
      </c>
      <c r="F27" s="200">
        <v>111052</v>
      </c>
      <c r="G27" s="200">
        <v>134187</v>
      </c>
      <c r="H27" s="201">
        <f t="shared" si="12"/>
        <v>0.20832582934120958</v>
      </c>
      <c r="I27" s="202">
        <f t="shared" si="13"/>
        <v>-0.23863804001225564</v>
      </c>
      <c r="J27" s="201">
        <f t="shared" si="14"/>
        <v>1.0802638965222679E-2</v>
      </c>
      <c r="K27" s="203">
        <f t="shared" si="15"/>
        <v>1</v>
      </c>
      <c r="L27" s="200">
        <v>90070</v>
      </c>
      <c r="M27" s="200">
        <v>40156</v>
      </c>
      <c r="N27" s="200">
        <v>12964</v>
      </c>
      <c r="O27" s="200">
        <v>56505</v>
      </c>
      <c r="P27" s="200">
        <v>68858</v>
      </c>
      <c r="Q27" s="201">
        <f t="shared" si="16"/>
        <v>0.21861782143173181</v>
      </c>
      <c r="R27" s="202">
        <f t="shared" si="17"/>
        <v>-0.23550571777506379</v>
      </c>
      <c r="S27" s="201">
        <f t="shared" si="18"/>
        <v>2.0390607255606912E-2</v>
      </c>
      <c r="T27" s="203">
        <f t="shared" si="19"/>
        <v>0.51314955994246836</v>
      </c>
      <c r="U27" s="200">
        <v>69482</v>
      </c>
      <c r="V27" s="200">
        <v>70410</v>
      </c>
      <c r="W27" s="200">
        <v>33709</v>
      </c>
      <c r="X27" s="200">
        <v>11527</v>
      </c>
      <c r="Y27" s="200">
        <v>44592</v>
      </c>
      <c r="Z27" s="200">
        <v>54328</v>
      </c>
      <c r="AA27" s="201">
        <f t="shared" si="20"/>
        <v>0.21833512737710792</v>
      </c>
      <c r="AB27" s="202">
        <f t="shared" si="3"/>
        <v>-0.22840505609998585</v>
      </c>
      <c r="AC27" s="200">
        <f t="shared" si="4"/>
        <v>9736</v>
      </c>
      <c r="AD27" s="200">
        <f t="shared" si="5"/>
        <v>-16082</v>
      </c>
      <c r="AE27" s="201">
        <f t="shared" si="21"/>
        <v>1.1421548438881955E-2</v>
      </c>
      <c r="AF27" s="203">
        <f t="shared" si="1"/>
        <v>0.39949842833312527</v>
      </c>
      <c r="AG27" s="203">
        <f t="shared" si="22"/>
        <v>0.40486783369476925</v>
      </c>
      <c r="AH27" s="123">
        <f t="shared" si="6"/>
        <v>1.554456192018585E-2</v>
      </c>
      <c r="AI27" s="123">
        <f t="shared" si="7"/>
        <v>1.5878421043136266E-2</v>
      </c>
      <c r="AJ27" s="123">
        <f t="shared" si="8"/>
        <v>2.2798641644905526E-2</v>
      </c>
      <c r="AK27" s="123">
        <f t="shared" si="9"/>
        <v>5.7021336377901027E-3</v>
      </c>
      <c r="AL27" s="123">
        <f t="shared" si="10"/>
        <v>1.028834451372506E-2</v>
      </c>
      <c r="AM27" s="123">
        <f t="shared" si="11"/>
        <v>1.1421548438881955E-2</v>
      </c>
    </row>
    <row r="28" spans="1:39" x14ac:dyDescent="0.25">
      <c r="A28" s="211" t="s">
        <v>209</v>
      </c>
      <c r="B28" s="199" t="s">
        <v>250</v>
      </c>
      <c r="C28" s="200">
        <v>25972</v>
      </c>
      <c r="D28" s="200">
        <v>10119</v>
      </c>
      <c r="E28" s="200">
        <v>17471</v>
      </c>
      <c r="F28" s="200">
        <v>42147</v>
      </c>
      <c r="G28" s="200">
        <v>53408</v>
      </c>
      <c r="H28" s="201">
        <f t="shared" si="12"/>
        <v>0.26718390395520442</v>
      </c>
      <c r="I28" s="202">
        <f t="shared" si="13"/>
        <v>1.0563683967349453</v>
      </c>
      <c r="J28" s="201">
        <f t="shared" si="14"/>
        <v>4.2995770220260743E-3</v>
      </c>
      <c r="K28" s="203">
        <f t="shared" si="15"/>
        <v>1</v>
      </c>
      <c r="L28" s="200">
        <v>5367</v>
      </c>
      <c r="M28" s="200">
        <v>1953</v>
      </c>
      <c r="N28" s="200">
        <v>3014</v>
      </c>
      <c r="O28" s="200">
        <v>7799</v>
      </c>
      <c r="P28" s="200">
        <v>10185</v>
      </c>
      <c r="Q28" s="201">
        <f t="shared" si="16"/>
        <v>0.30593665854596752</v>
      </c>
      <c r="R28" s="202">
        <f t="shared" si="17"/>
        <v>0.89770821688093916</v>
      </c>
      <c r="S28" s="201">
        <f t="shared" si="18"/>
        <v>3.0160378590484245E-3</v>
      </c>
      <c r="T28" s="203">
        <f t="shared" si="19"/>
        <v>0.19070176752546436</v>
      </c>
      <c r="U28" s="200">
        <v>13649</v>
      </c>
      <c r="V28" s="200">
        <v>15962</v>
      </c>
      <c r="W28" s="200">
        <v>6250</v>
      </c>
      <c r="X28" s="200">
        <v>11902</v>
      </c>
      <c r="Y28" s="200">
        <v>26244</v>
      </c>
      <c r="Z28" s="200">
        <v>33555</v>
      </c>
      <c r="AA28" s="201">
        <f t="shared" si="20"/>
        <v>0.27857796067672602</v>
      </c>
      <c r="AB28" s="202">
        <f t="shared" si="3"/>
        <v>1.1021801779225662</v>
      </c>
      <c r="AC28" s="200">
        <f t="shared" si="4"/>
        <v>7311</v>
      </c>
      <c r="AD28" s="200">
        <f t="shared" si="5"/>
        <v>17593</v>
      </c>
      <c r="AE28" s="201">
        <f t="shared" si="21"/>
        <v>7.0543745005647914E-3</v>
      </c>
      <c r="AF28" s="203">
        <f t="shared" si="1"/>
        <v>0.61458493762513478</v>
      </c>
      <c r="AG28" s="203">
        <f t="shared" si="22"/>
        <v>0.62827666267225879</v>
      </c>
      <c r="AH28" s="123">
        <f t="shared" si="6"/>
        <v>3.0535638819926981E-3</v>
      </c>
      <c r="AI28" s="123">
        <f t="shared" si="7"/>
        <v>3.5996500027061645E-3</v>
      </c>
      <c r="AJ28" s="123">
        <f t="shared" si="8"/>
        <v>4.2271058257634326E-3</v>
      </c>
      <c r="AK28" s="123">
        <f t="shared" si="9"/>
        <v>5.8876372479376949E-3</v>
      </c>
      <c r="AL28" s="123">
        <f t="shared" si="10"/>
        <v>6.0550617469097706E-3</v>
      </c>
      <c r="AM28" s="123">
        <f t="shared" si="11"/>
        <v>7.0543745005647914E-3</v>
      </c>
    </row>
    <row r="29" spans="1:39" x14ac:dyDescent="0.25">
      <c r="A29" s="211" t="s">
        <v>217</v>
      </c>
      <c r="B29" s="199" t="s">
        <v>241</v>
      </c>
      <c r="C29" s="200">
        <v>16664</v>
      </c>
      <c r="D29" s="200">
        <v>5282</v>
      </c>
      <c r="E29" s="200">
        <v>13616</v>
      </c>
      <c r="F29" s="200">
        <v>27679</v>
      </c>
      <c r="G29" s="200">
        <v>30201</v>
      </c>
      <c r="H29" s="201">
        <f t="shared" si="12"/>
        <v>9.1116008526319625E-2</v>
      </c>
      <c r="I29" s="202">
        <f t="shared" si="13"/>
        <v>0.81234997599615943</v>
      </c>
      <c r="J29" s="201">
        <f t="shared" si="14"/>
        <v>2.4313122686153662E-3</v>
      </c>
      <c r="K29" s="203">
        <f t="shared" si="15"/>
        <v>1</v>
      </c>
      <c r="L29" s="200">
        <v>2981</v>
      </c>
      <c r="M29" s="200">
        <v>953</v>
      </c>
      <c r="N29" s="200">
        <v>1607</v>
      </c>
      <c r="O29" s="200">
        <v>4251</v>
      </c>
      <c r="P29" s="200">
        <v>5764</v>
      </c>
      <c r="Q29" s="201">
        <f t="shared" si="16"/>
        <v>0.35591625499882373</v>
      </c>
      <c r="R29" s="202">
        <f t="shared" si="17"/>
        <v>0.93357933579335795</v>
      </c>
      <c r="S29" s="201">
        <f t="shared" si="18"/>
        <v>1.7068671791413961E-3</v>
      </c>
      <c r="T29" s="203">
        <f t="shared" si="19"/>
        <v>0.19085460746332902</v>
      </c>
      <c r="U29" s="200">
        <v>8799</v>
      </c>
      <c r="V29" s="200">
        <v>9178</v>
      </c>
      <c r="W29" s="200">
        <v>3350</v>
      </c>
      <c r="X29" s="200">
        <v>10580</v>
      </c>
      <c r="Y29" s="200">
        <v>18717</v>
      </c>
      <c r="Z29" s="200">
        <v>18827</v>
      </c>
      <c r="AA29" s="201">
        <f t="shared" si="20"/>
        <v>5.8770102046268313E-3</v>
      </c>
      <c r="AB29" s="202">
        <f t="shared" si="3"/>
        <v>1.0513183700152537</v>
      </c>
      <c r="AC29" s="200">
        <f t="shared" si="4"/>
        <v>110</v>
      </c>
      <c r="AD29" s="200">
        <f t="shared" si="5"/>
        <v>9649</v>
      </c>
      <c r="AE29" s="201">
        <f t="shared" si="21"/>
        <v>3.9580601615894304E-3</v>
      </c>
      <c r="AF29" s="203">
        <f t="shared" si="1"/>
        <v>0.55076812289966393</v>
      </c>
      <c r="AG29" s="203">
        <f t="shared" si="22"/>
        <v>0.62338995397503394</v>
      </c>
      <c r="AH29" s="123">
        <f t="shared" si="6"/>
        <v>1.9685184700456992E-3</v>
      </c>
      <c r="AI29" s="123">
        <f t="shared" si="7"/>
        <v>2.0697649244980063E-3</v>
      </c>
      <c r="AJ29" s="123">
        <f t="shared" si="8"/>
        <v>2.2657287226091997E-3</v>
      </c>
      <c r="AK29" s="123">
        <f t="shared" si="9"/>
        <v>5.2336751876307184E-3</v>
      </c>
      <c r="AL29" s="123">
        <f t="shared" si="10"/>
        <v>4.3184190945324708E-3</v>
      </c>
      <c r="AM29" s="123">
        <f t="shared" si="11"/>
        <v>3.9580601615894304E-3</v>
      </c>
    </row>
    <row r="30" spans="1:39" x14ac:dyDescent="0.25">
      <c r="A30" s="211" t="s">
        <v>213</v>
      </c>
      <c r="B30" s="199" t="s">
        <v>229</v>
      </c>
      <c r="C30" s="200">
        <v>283712</v>
      </c>
      <c r="D30" s="200">
        <v>104755</v>
      </c>
      <c r="E30" s="200">
        <v>38165</v>
      </c>
      <c r="F30" s="200">
        <v>166749</v>
      </c>
      <c r="G30" s="200">
        <v>221867</v>
      </c>
      <c r="H30" s="201">
        <f t="shared" si="12"/>
        <v>0.33054471091280901</v>
      </c>
      <c r="I30" s="202">
        <f t="shared" si="13"/>
        <v>-0.2179851398601399</v>
      </c>
      <c r="J30" s="201">
        <f t="shared" si="14"/>
        <v>1.7861261517859852E-2</v>
      </c>
      <c r="K30" s="203">
        <f t="shared" si="15"/>
        <v>1</v>
      </c>
      <c r="L30" s="200">
        <v>215387</v>
      </c>
      <c r="M30" s="200">
        <v>76774</v>
      </c>
      <c r="N30" s="200">
        <v>31128</v>
      </c>
      <c r="O30" s="200">
        <v>128599</v>
      </c>
      <c r="P30" s="200">
        <v>167630</v>
      </c>
      <c r="Q30" s="201">
        <f t="shared" si="16"/>
        <v>0.30350935854866679</v>
      </c>
      <c r="R30" s="202">
        <f t="shared" si="17"/>
        <v>-0.22172647374261212</v>
      </c>
      <c r="S30" s="201">
        <f t="shared" si="18"/>
        <v>4.9639511665418495E-2</v>
      </c>
      <c r="T30" s="203">
        <f t="shared" si="19"/>
        <v>0.75554273506199665</v>
      </c>
      <c r="U30" s="200">
        <v>50407</v>
      </c>
      <c r="V30" s="200">
        <v>53194</v>
      </c>
      <c r="W30" s="200">
        <v>20785</v>
      </c>
      <c r="X30" s="200">
        <v>5008</v>
      </c>
      <c r="Y30" s="200">
        <v>28715</v>
      </c>
      <c r="Z30" s="200">
        <v>43918</v>
      </c>
      <c r="AA30" s="201">
        <f t="shared" si="20"/>
        <v>0.52944454118056772</v>
      </c>
      <c r="AB30" s="202">
        <f t="shared" si="3"/>
        <v>-0.17438056923713197</v>
      </c>
      <c r="AC30" s="200">
        <f t="shared" si="4"/>
        <v>15203</v>
      </c>
      <c r="AD30" s="200">
        <f t="shared" si="5"/>
        <v>-9276</v>
      </c>
      <c r="AE30" s="201">
        <f t="shared" si="21"/>
        <v>9.2330209898913579E-3</v>
      </c>
      <c r="AF30" s="203">
        <f t="shared" si="1"/>
        <v>0.18749295059778931</v>
      </c>
      <c r="AG30" s="203">
        <f t="shared" si="22"/>
        <v>0.19794741894919027</v>
      </c>
      <c r="AH30" s="123">
        <f t="shared" si="6"/>
        <v>1.1277089501033477E-2</v>
      </c>
      <c r="AI30" s="123">
        <f t="shared" si="7"/>
        <v>1.1995976835230656E-2</v>
      </c>
      <c r="AJ30" s="123">
        <f t="shared" si="8"/>
        <v>1.405766313415887E-2</v>
      </c>
      <c r="AK30" s="123">
        <f t="shared" si="9"/>
        <v>2.47733887898437E-3</v>
      </c>
      <c r="AL30" s="123">
        <f t="shared" si="10"/>
        <v>6.6251752043329547E-3</v>
      </c>
      <c r="AM30" s="123">
        <f t="shared" si="11"/>
        <v>9.2330209898913579E-3</v>
      </c>
    </row>
    <row r="31" spans="1:39" x14ac:dyDescent="0.25">
      <c r="A31" s="211" t="s">
        <v>221</v>
      </c>
      <c r="B31" s="199" t="s">
        <v>221</v>
      </c>
      <c r="C31" s="200">
        <v>69217</v>
      </c>
      <c r="D31" s="200">
        <v>20296</v>
      </c>
      <c r="E31" s="200">
        <v>27480</v>
      </c>
      <c r="F31" s="200">
        <v>62166</v>
      </c>
      <c r="G31" s="200">
        <v>69233</v>
      </c>
      <c r="H31" s="201">
        <f t="shared" si="12"/>
        <v>0.11367950326545051</v>
      </c>
      <c r="I31" s="202">
        <f t="shared" si="13"/>
        <v>2.3115708568699489E-4</v>
      </c>
      <c r="J31" s="201">
        <f t="shared" si="14"/>
        <v>5.5735585673668967E-3</v>
      </c>
      <c r="K31" s="203">
        <f t="shared" si="15"/>
        <v>1</v>
      </c>
      <c r="L31" s="200">
        <v>24755</v>
      </c>
      <c r="M31" s="200">
        <v>6988</v>
      </c>
      <c r="N31" s="200">
        <v>8725</v>
      </c>
      <c r="O31" s="200">
        <v>22801</v>
      </c>
      <c r="P31" s="200">
        <v>25130</v>
      </c>
      <c r="Q31" s="201">
        <f t="shared" si="16"/>
        <v>0.10214464277882551</v>
      </c>
      <c r="R31" s="202">
        <f t="shared" si="17"/>
        <v>1.5148454857604632E-2</v>
      </c>
      <c r="S31" s="201">
        <f t="shared" si="18"/>
        <v>7.4416329305730883E-3</v>
      </c>
      <c r="T31" s="203">
        <f t="shared" si="19"/>
        <v>0.36297719295711584</v>
      </c>
      <c r="U31" s="200">
        <v>27016</v>
      </c>
      <c r="V31" s="200">
        <v>25316</v>
      </c>
      <c r="W31" s="200">
        <v>8069</v>
      </c>
      <c r="X31" s="200">
        <v>11617</v>
      </c>
      <c r="Y31" s="200">
        <v>22933</v>
      </c>
      <c r="Z31" s="200">
        <v>26764</v>
      </c>
      <c r="AA31" s="201">
        <f t="shared" si="20"/>
        <v>0.16705184668381801</v>
      </c>
      <c r="AB31" s="202">
        <f t="shared" si="3"/>
        <v>5.719702954653183E-2</v>
      </c>
      <c r="AC31" s="200">
        <f t="shared" si="4"/>
        <v>3831</v>
      </c>
      <c r="AD31" s="200">
        <f t="shared" si="5"/>
        <v>1448</v>
      </c>
      <c r="AE31" s="201">
        <f t="shared" si="21"/>
        <v>5.626680945704547E-3</v>
      </c>
      <c r="AF31" s="203">
        <f t="shared" si="1"/>
        <v>0.36574829882832255</v>
      </c>
      <c r="AG31" s="203">
        <f t="shared" si="22"/>
        <v>0.3865786546877934</v>
      </c>
      <c r="AH31" s="123">
        <f t="shared" si="6"/>
        <v>6.0440385256000243E-3</v>
      </c>
      <c r="AI31" s="123">
        <f t="shared" si="7"/>
        <v>5.7091053419690051E-3</v>
      </c>
      <c r="AJ31" s="123">
        <f t="shared" si="8"/>
        <v>5.4573627052936216E-3</v>
      </c>
      <c r="AK31" s="123">
        <f t="shared" si="9"/>
        <v>5.7466545042255245E-3</v>
      </c>
      <c r="AL31" s="123">
        <f t="shared" si="10"/>
        <v>5.2911420150084498E-3</v>
      </c>
      <c r="AM31" s="123">
        <f t="shared" si="11"/>
        <v>5.626680945704547E-3</v>
      </c>
    </row>
    <row r="32" spans="1:39" x14ac:dyDescent="0.25">
      <c r="A32" s="211" t="s">
        <v>394</v>
      </c>
      <c r="B32" s="199" t="s">
        <v>247</v>
      </c>
      <c r="C32" s="200">
        <v>27434</v>
      </c>
      <c r="D32" s="200">
        <v>10431</v>
      </c>
      <c r="E32" s="200">
        <v>36473</v>
      </c>
      <c r="F32" s="200">
        <v>55874</v>
      </c>
      <c r="G32" s="200">
        <v>62654</v>
      </c>
      <c r="H32" s="201">
        <f t="shared" si="12"/>
        <v>0.12134445359201051</v>
      </c>
      <c r="I32" s="202">
        <f t="shared" si="13"/>
        <v>1.2838084129182765</v>
      </c>
      <c r="J32" s="201">
        <f>G32/G$9</f>
        <v>5.0439203628299444E-3</v>
      </c>
      <c r="K32" s="203">
        <f t="shared" si="15"/>
        <v>1</v>
      </c>
      <c r="L32" s="200">
        <v>7170</v>
      </c>
      <c r="M32" s="200">
        <v>2297</v>
      </c>
      <c r="N32" s="200">
        <v>7484</v>
      </c>
      <c r="O32" s="200">
        <v>10837</v>
      </c>
      <c r="P32" s="200">
        <v>12149</v>
      </c>
      <c r="Q32" s="201">
        <f t="shared" si="16"/>
        <v>0.12106671588077877</v>
      </c>
      <c r="R32" s="202">
        <f t="shared" si="17"/>
        <v>0.69442119944211989</v>
      </c>
      <c r="S32" s="201">
        <f>P32/P$9</f>
        <v>3.5976282719272761E-3</v>
      </c>
      <c r="T32" s="203">
        <f t="shared" si="19"/>
        <v>0.19390621508602804</v>
      </c>
      <c r="U32" s="200">
        <v>9129</v>
      </c>
      <c r="V32" s="200">
        <v>9669</v>
      </c>
      <c r="W32" s="200">
        <v>5332</v>
      </c>
      <c r="X32" s="200">
        <v>18156</v>
      </c>
      <c r="Y32" s="200">
        <v>25627</v>
      </c>
      <c r="Z32" s="200">
        <v>27781</v>
      </c>
      <c r="AA32" s="201">
        <f t="shared" si="20"/>
        <v>8.4051976431107844E-2</v>
      </c>
      <c r="AB32" s="202">
        <f t="shared" si="3"/>
        <v>1.873203019960699</v>
      </c>
      <c r="AC32" s="200">
        <f t="shared" si="4"/>
        <v>2154</v>
      </c>
      <c r="AD32" s="200">
        <f t="shared" si="5"/>
        <v>18112</v>
      </c>
      <c r="AE32" s="201">
        <f t="shared" si="21"/>
        <v>5.8404880941794208E-3</v>
      </c>
      <c r="AF32" s="203">
        <f t="shared" si="1"/>
        <v>0.35244587008821171</v>
      </c>
      <c r="AG32" s="203">
        <f t="shared" si="22"/>
        <v>0.44340345388961599</v>
      </c>
      <c r="AH32" s="123">
        <f t="shared" si="6"/>
        <v>2.0423463021987942E-3</v>
      </c>
      <c r="AI32" s="123">
        <f t="shared" si="7"/>
        <v>2.1804921611430841E-3</v>
      </c>
      <c r="AJ32" s="123">
        <f t="shared" si="8"/>
        <v>3.6062285220752992E-3</v>
      </c>
      <c r="AK32" s="123">
        <f t="shared" si="9"/>
        <v>8.9813427889057964E-3</v>
      </c>
      <c r="AL32" s="123">
        <f t="shared" si="10"/>
        <v>5.9127064238704728E-3</v>
      </c>
      <c r="AM32" s="123">
        <f t="shared" si="11"/>
        <v>5.8404880941794208E-3</v>
      </c>
    </row>
    <row r="33" spans="1:39" x14ac:dyDescent="0.25">
      <c r="A33" s="211" t="s">
        <v>229</v>
      </c>
      <c r="B33" s="199" t="s">
        <v>233</v>
      </c>
      <c r="C33" s="200">
        <v>41526</v>
      </c>
      <c r="D33" s="200">
        <v>7412</v>
      </c>
      <c r="E33" s="200">
        <v>19066</v>
      </c>
      <c r="F33" s="200">
        <v>50076</v>
      </c>
      <c r="G33" s="200">
        <v>62318</v>
      </c>
      <c r="H33" s="201">
        <f t="shared" si="12"/>
        <v>0.24446840801980985</v>
      </c>
      <c r="I33" s="202">
        <f t="shared" si="13"/>
        <v>0.50069835765544468</v>
      </c>
      <c r="J33" s="201">
        <f t="shared" si="14"/>
        <v>5.0168708968435609E-3</v>
      </c>
      <c r="K33" s="203">
        <f t="shared" si="15"/>
        <v>1</v>
      </c>
      <c r="L33" s="200">
        <v>16913</v>
      </c>
      <c r="M33" s="200">
        <v>2293</v>
      </c>
      <c r="N33" s="200">
        <v>5734</v>
      </c>
      <c r="O33" s="200">
        <v>18031</v>
      </c>
      <c r="P33" s="200">
        <v>26040</v>
      </c>
      <c r="Q33" s="201">
        <f t="shared" si="16"/>
        <v>0.44417946869280689</v>
      </c>
      <c r="R33" s="202">
        <f t="shared" si="17"/>
        <v>0.53964406078164728</v>
      </c>
      <c r="S33" s="201">
        <f t="shared" ref="S33:S38" si="23">P33/P$9</f>
        <v>7.7111071035464874E-3</v>
      </c>
      <c r="T33" s="203">
        <f t="shared" si="19"/>
        <v>0.41785679899868416</v>
      </c>
      <c r="U33" s="200">
        <v>10176</v>
      </c>
      <c r="V33" s="200">
        <v>12610</v>
      </c>
      <c r="W33" s="200">
        <v>3425</v>
      </c>
      <c r="X33" s="200">
        <v>8757</v>
      </c>
      <c r="Y33" s="200">
        <v>19595</v>
      </c>
      <c r="Z33" s="200">
        <v>23069</v>
      </c>
      <c r="AA33" s="201">
        <f t="shared" si="20"/>
        <v>0.1772901250318959</v>
      </c>
      <c r="AB33" s="202">
        <f t="shared" si="3"/>
        <v>0.82942109436954792</v>
      </c>
      <c r="AC33" s="200">
        <f t="shared" si="4"/>
        <v>3474</v>
      </c>
      <c r="AD33" s="200">
        <f t="shared" si="5"/>
        <v>10459</v>
      </c>
      <c r="AE33" s="201">
        <f t="shared" si="21"/>
        <v>4.8498693295642731E-3</v>
      </c>
      <c r="AF33" s="203">
        <f t="shared" si="1"/>
        <v>0.30366517362616191</v>
      </c>
      <c r="AG33" s="203">
        <f t="shared" si="22"/>
        <v>0.37018196989633811</v>
      </c>
      <c r="AH33" s="123">
        <f t="shared" si="6"/>
        <v>2.2765818787572494E-3</v>
      </c>
      <c r="AI33" s="123">
        <f t="shared" si="7"/>
        <v>2.843728012412275E-3</v>
      </c>
      <c r="AJ33" s="123">
        <f t="shared" si="8"/>
        <v>2.3164539925183609E-3</v>
      </c>
      <c r="AK33" s="123">
        <f t="shared" si="9"/>
        <v>4.3318803041665598E-3</v>
      </c>
      <c r="AL33" s="123">
        <f t="shared" si="10"/>
        <v>4.5209927957131895E-3</v>
      </c>
      <c r="AM33" s="123">
        <f t="shared" si="11"/>
        <v>4.8498693295642731E-3</v>
      </c>
    </row>
    <row r="34" spans="1:39" x14ac:dyDescent="0.25">
      <c r="A34" s="211" t="s">
        <v>225</v>
      </c>
      <c r="B34" s="199" t="s">
        <v>243</v>
      </c>
      <c r="C34" s="200">
        <v>17383</v>
      </c>
      <c r="D34" s="200">
        <v>5399</v>
      </c>
      <c r="E34" s="200">
        <v>10648</v>
      </c>
      <c r="F34" s="200">
        <v>26165</v>
      </c>
      <c r="G34" s="200">
        <v>35255</v>
      </c>
      <c r="H34" s="201">
        <f t="shared" si="12"/>
        <v>0.34741066309956059</v>
      </c>
      <c r="I34" s="202">
        <f t="shared" si="13"/>
        <v>1.0281309325202783</v>
      </c>
      <c r="J34" s="201">
        <f t="shared" si="14"/>
        <v>2.8381813194938818E-3</v>
      </c>
      <c r="K34" s="203">
        <f t="shared" si="15"/>
        <v>1</v>
      </c>
      <c r="L34" s="200">
        <v>4837</v>
      </c>
      <c r="M34" s="200">
        <v>1194</v>
      </c>
      <c r="N34" s="200">
        <v>2377</v>
      </c>
      <c r="O34" s="200">
        <v>5966</v>
      </c>
      <c r="P34" s="200">
        <v>6680</v>
      </c>
      <c r="Q34" s="201">
        <f t="shared" si="16"/>
        <v>0.11967817633255118</v>
      </c>
      <c r="R34" s="202">
        <f t="shared" si="17"/>
        <v>0.38102129419061392</v>
      </c>
      <c r="S34" s="201">
        <f t="shared" si="23"/>
        <v>1.9781181049036306E-3</v>
      </c>
      <c r="T34" s="203">
        <f t="shared" si="19"/>
        <v>0.18947666997588994</v>
      </c>
      <c r="U34" s="200">
        <v>8967</v>
      </c>
      <c r="V34" s="200">
        <v>9658</v>
      </c>
      <c r="W34" s="200">
        <v>3294</v>
      </c>
      <c r="X34" s="200">
        <v>7124</v>
      </c>
      <c r="Y34" s="200">
        <v>13698</v>
      </c>
      <c r="Z34" s="200">
        <v>18093</v>
      </c>
      <c r="AA34" s="201">
        <f t="shared" si="20"/>
        <v>0.32084975908891811</v>
      </c>
      <c r="AB34" s="202">
        <f t="shared" si="3"/>
        <v>0.87336922758335067</v>
      </c>
      <c r="AC34" s="200">
        <f t="shared" si="4"/>
        <v>4395</v>
      </c>
      <c r="AD34" s="200">
        <f t="shared" si="5"/>
        <v>8435</v>
      </c>
      <c r="AE34" s="201">
        <f t="shared" si="21"/>
        <v>3.8037490042830808E-3</v>
      </c>
      <c r="AF34" s="203">
        <f t="shared" si="1"/>
        <v>0.5556002991428407</v>
      </c>
      <c r="AG34" s="203">
        <f t="shared" si="22"/>
        <v>0.51320380087930795</v>
      </c>
      <c r="AH34" s="123">
        <f t="shared" si="6"/>
        <v>2.0061035482327296E-3</v>
      </c>
      <c r="AI34" s="123">
        <f t="shared" si="7"/>
        <v>2.1780115102202819E-3</v>
      </c>
      <c r="AJ34" s="123">
        <f t="shared" si="8"/>
        <v>2.2278538544103594E-3</v>
      </c>
      <c r="AK34" s="123">
        <f t="shared" si="9"/>
        <v>3.5240739165105137E-3</v>
      </c>
      <c r="AL34" s="123">
        <f t="shared" si="10"/>
        <v>3.1604266045256071E-3</v>
      </c>
      <c r="AM34" s="123">
        <f t="shared" si="11"/>
        <v>3.8037490042830808E-3</v>
      </c>
    </row>
    <row r="35" spans="1:39" x14ac:dyDescent="0.25">
      <c r="A35" s="211" t="s">
        <v>231</v>
      </c>
      <c r="B35" s="199" t="s">
        <v>239</v>
      </c>
      <c r="C35" s="200">
        <v>9879</v>
      </c>
      <c r="D35" s="200">
        <v>4863</v>
      </c>
      <c r="E35" s="200">
        <v>14667</v>
      </c>
      <c r="F35" s="200">
        <v>15232</v>
      </c>
      <c r="G35" s="200">
        <v>16205</v>
      </c>
      <c r="H35" s="201">
        <f t="shared" si="12"/>
        <v>6.3878676470588314E-2</v>
      </c>
      <c r="I35" s="202">
        <f t="shared" si="13"/>
        <v>0.64034821338192116</v>
      </c>
      <c r="J35" s="201">
        <f t="shared" si="14"/>
        <v>1.3045732033016128E-3</v>
      </c>
      <c r="K35" s="203">
        <f t="shared" si="15"/>
        <v>1</v>
      </c>
      <c r="L35" s="200">
        <v>3644</v>
      </c>
      <c r="M35" s="200">
        <v>1490</v>
      </c>
      <c r="N35" s="200">
        <v>4627</v>
      </c>
      <c r="O35" s="200">
        <v>5322</v>
      </c>
      <c r="P35" s="200">
        <v>5821</v>
      </c>
      <c r="Q35" s="201">
        <f t="shared" si="16"/>
        <v>9.3761743705373934E-2</v>
      </c>
      <c r="R35" s="202">
        <f t="shared" si="17"/>
        <v>0.59742041712403959</v>
      </c>
      <c r="S35" s="201">
        <f t="shared" si="23"/>
        <v>1.7237463306353342E-3</v>
      </c>
      <c r="T35" s="203">
        <f t="shared" si="19"/>
        <v>0.35921012033323046</v>
      </c>
      <c r="U35" s="200">
        <v>2635</v>
      </c>
      <c r="V35" s="200">
        <v>2391</v>
      </c>
      <c r="W35" s="200">
        <v>1379</v>
      </c>
      <c r="X35" s="200">
        <v>3837</v>
      </c>
      <c r="Y35" s="200">
        <v>4381</v>
      </c>
      <c r="Z35" s="200">
        <v>4641</v>
      </c>
      <c r="AA35" s="201">
        <f t="shared" si="20"/>
        <v>5.9347181008902128E-2</v>
      </c>
      <c r="AB35" s="202">
        <f t="shared" si="3"/>
        <v>0.94102885821831861</v>
      </c>
      <c r="AC35" s="200">
        <f t="shared" si="4"/>
        <v>260</v>
      </c>
      <c r="AD35" s="200">
        <f t="shared" si="5"/>
        <v>2250</v>
      </c>
      <c r="AE35" s="201">
        <f t="shared" si="21"/>
        <v>9.7569220852693184E-4</v>
      </c>
      <c r="AF35" s="203">
        <f t="shared" si="1"/>
        <v>0.24202854539933191</v>
      </c>
      <c r="AG35" s="203">
        <f t="shared" si="22"/>
        <v>0.28639308855291579</v>
      </c>
      <c r="AH35" s="123">
        <f t="shared" si="6"/>
        <v>5.8950405370728702E-4</v>
      </c>
      <c r="AI35" s="123">
        <f t="shared" si="7"/>
        <v>5.3920330512908404E-4</v>
      </c>
      <c r="AJ35" s="123">
        <f t="shared" si="8"/>
        <v>9.326686293964437E-4</v>
      </c>
      <c r="AK35" s="123">
        <f t="shared" si="9"/>
        <v>1.8980729390301574E-3</v>
      </c>
      <c r="AL35" s="123">
        <f t="shared" si="10"/>
        <v>1.0107920101056129E-3</v>
      </c>
      <c r="AM35" s="123">
        <f t="shared" si="11"/>
        <v>9.7569220852693184E-4</v>
      </c>
    </row>
    <row r="36" spans="1:39" x14ac:dyDescent="0.25">
      <c r="A36" s="211" t="s">
        <v>227</v>
      </c>
      <c r="B36" s="199" t="s">
        <v>245</v>
      </c>
      <c r="C36" s="200">
        <v>62982</v>
      </c>
      <c r="D36" s="200">
        <v>14855</v>
      </c>
      <c r="E36" s="200">
        <v>8325</v>
      </c>
      <c r="F36" s="200">
        <v>11661</v>
      </c>
      <c r="G36" s="200">
        <v>12939</v>
      </c>
      <c r="H36" s="201">
        <f t="shared" si="12"/>
        <v>0.10959608952919986</v>
      </c>
      <c r="I36" s="202">
        <f t="shared" si="13"/>
        <v>-0.79456035057635521</v>
      </c>
      <c r="J36" s="201">
        <f t="shared" si="14"/>
        <v>1.0416459535649225E-3</v>
      </c>
      <c r="K36" s="203">
        <f t="shared" si="15"/>
        <v>1</v>
      </c>
      <c r="L36" s="200">
        <v>5479</v>
      </c>
      <c r="M36" s="200">
        <v>2212</v>
      </c>
      <c r="N36" s="200">
        <v>2136</v>
      </c>
      <c r="O36" s="200">
        <v>2759</v>
      </c>
      <c r="P36" s="200">
        <v>2873</v>
      </c>
      <c r="Q36" s="201">
        <f t="shared" si="16"/>
        <v>4.1319318593693311E-2</v>
      </c>
      <c r="R36" s="202">
        <f t="shared" si="17"/>
        <v>-0.47563423982478559</v>
      </c>
      <c r="S36" s="201">
        <f t="shared" si="23"/>
        <v>8.5076846038744465E-4</v>
      </c>
      <c r="T36" s="203">
        <f t="shared" si="19"/>
        <v>0.22204188886312698</v>
      </c>
      <c r="U36" s="200">
        <v>47924</v>
      </c>
      <c r="V36" s="200">
        <v>54487</v>
      </c>
      <c r="W36" s="200">
        <v>11472</v>
      </c>
      <c r="X36" s="200">
        <v>5037</v>
      </c>
      <c r="Y36" s="200">
        <v>6870</v>
      </c>
      <c r="Z36" s="200">
        <v>8057</v>
      </c>
      <c r="AA36" s="201">
        <f t="shared" si="20"/>
        <v>0.17278020378457071</v>
      </c>
      <c r="AB36" s="202">
        <f t="shared" si="3"/>
        <v>-0.85212986583955808</v>
      </c>
      <c r="AC36" s="200">
        <f t="shared" si="4"/>
        <v>1187</v>
      </c>
      <c r="AD36" s="200">
        <f t="shared" si="5"/>
        <v>-46430</v>
      </c>
      <c r="AE36" s="201">
        <f t="shared" si="21"/>
        <v>1.6938487662360459E-3</v>
      </c>
      <c r="AF36" s="203">
        <f t="shared" si="1"/>
        <v>0.86512019307103616</v>
      </c>
      <c r="AG36" s="203">
        <f t="shared" si="22"/>
        <v>0.62269108895586989</v>
      </c>
      <c r="AH36" s="123">
        <f t="shared" si="6"/>
        <v>1.0721590994257313E-2</v>
      </c>
      <c r="AI36" s="123">
        <f t="shared" si="7"/>
        <v>1.2287566075520034E-2</v>
      </c>
      <c r="AJ36" s="123">
        <f t="shared" si="8"/>
        <v>7.7589372853052955E-3</v>
      </c>
      <c r="AK36" s="123">
        <f t="shared" si="9"/>
        <v>2.4916844915024508E-3</v>
      </c>
      <c r="AL36" s="123">
        <f t="shared" si="10"/>
        <v>1.585058459124757E-3</v>
      </c>
      <c r="AM36" s="123">
        <f>Z36/$Z$9</f>
        <v>1.6938487662360459E-3</v>
      </c>
    </row>
    <row r="37" spans="1:39" x14ac:dyDescent="0.25">
      <c r="A37" s="211" t="s">
        <v>395</v>
      </c>
      <c r="B37" s="199" t="s">
        <v>223</v>
      </c>
      <c r="C37" s="200">
        <v>7337</v>
      </c>
      <c r="D37" s="200">
        <v>3057</v>
      </c>
      <c r="E37" s="200">
        <v>2018</v>
      </c>
      <c r="F37" s="200">
        <v>7987</v>
      </c>
      <c r="G37" s="200">
        <v>10334</v>
      </c>
      <c r="H37" s="201">
        <f t="shared" si="12"/>
        <v>0.29385251032928505</v>
      </c>
      <c r="I37" s="202">
        <f t="shared" si="13"/>
        <v>0.40847757939212204</v>
      </c>
      <c r="J37" s="201">
        <f t="shared" si="14"/>
        <v>8.3193208780739684E-4</v>
      </c>
      <c r="K37" s="203">
        <f t="shared" si="15"/>
        <v>1</v>
      </c>
      <c r="L37" s="200">
        <v>2309</v>
      </c>
      <c r="M37" s="200">
        <v>852</v>
      </c>
      <c r="N37" s="200">
        <v>617</v>
      </c>
      <c r="O37" s="200">
        <v>2251</v>
      </c>
      <c r="P37" s="200">
        <v>3155</v>
      </c>
      <c r="Q37" s="201">
        <f t="shared" si="16"/>
        <v>0.40159928920479793</v>
      </c>
      <c r="R37" s="202">
        <f t="shared" si="17"/>
        <v>0.36639237765266341</v>
      </c>
      <c r="S37" s="201">
        <f t="shared" si="23"/>
        <v>9.3427584146271768E-4</v>
      </c>
      <c r="T37" s="203">
        <f t="shared" si="19"/>
        <v>0.30530288368492353</v>
      </c>
      <c r="U37" s="200">
        <v>2567</v>
      </c>
      <c r="V37" s="200">
        <v>3151</v>
      </c>
      <c r="W37" s="200">
        <v>1407</v>
      </c>
      <c r="X37" s="200">
        <v>834</v>
      </c>
      <c r="Y37" s="200">
        <v>3887</v>
      </c>
      <c r="Z37" s="200">
        <v>4938</v>
      </c>
      <c r="AA37" s="201">
        <f t="shared" si="20"/>
        <v>0.27038847440185232</v>
      </c>
      <c r="AB37" s="202">
        <f t="shared" si="3"/>
        <v>0.56712154871469367</v>
      </c>
      <c r="AC37" s="200">
        <f t="shared" si="4"/>
        <v>1051</v>
      </c>
      <c r="AD37" s="200">
        <f t="shared" si="5"/>
        <v>1787</v>
      </c>
      <c r="AE37" s="201">
        <f t="shared" si="21"/>
        <v>1.0381314642762313E-3</v>
      </c>
      <c r="AF37" s="203">
        <f t="shared" si="1"/>
        <v>0.42946708463949845</v>
      </c>
      <c r="AG37" s="203">
        <f t="shared" si="22"/>
        <v>0.47784013934584868</v>
      </c>
      <c r="AH37" s="123">
        <f t="shared" si="6"/>
        <v>5.7429104586967958E-4</v>
      </c>
      <c r="AI37" s="123">
        <f t="shared" si="7"/>
        <v>7.1059373252268664E-4</v>
      </c>
      <c r="AJ37" s="123">
        <f t="shared" si="8"/>
        <v>9.5160606349586386E-4</v>
      </c>
      <c r="AK37" s="123">
        <f t="shared" si="9"/>
        <v>4.1256002896824379E-4</v>
      </c>
      <c r="AL37" s="123">
        <f t="shared" si="10"/>
        <v>8.9681546297204224E-4</v>
      </c>
      <c r="AM37" s="123">
        <f t="shared" si="11"/>
        <v>1.0381314642762313E-3</v>
      </c>
    </row>
    <row r="38" spans="1:39" x14ac:dyDescent="0.25">
      <c r="A38" s="204" t="s">
        <v>396</v>
      </c>
      <c r="B38" s="205" t="s">
        <v>396</v>
      </c>
      <c r="C38" s="206">
        <f>C13-SUM(C14:C37)</f>
        <v>512357</v>
      </c>
      <c r="D38" s="206">
        <f>D13-SUM(D14:D37)</f>
        <v>168917</v>
      </c>
      <c r="E38" s="206">
        <f>E13-SUM(E14:E37)</f>
        <v>248843</v>
      </c>
      <c r="F38" s="206">
        <f>F13-SUM(F14:F37)</f>
        <v>452980</v>
      </c>
      <c r="G38" s="206">
        <f>G13-SUM(G14:G37)</f>
        <v>476357</v>
      </c>
      <c r="H38" s="207">
        <f t="shared" si="12"/>
        <v>5.1607134972846413E-2</v>
      </c>
      <c r="I38" s="208">
        <f t="shared" si="13"/>
        <v>-7.0263507671408765E-2</v>
      </c>
      <c r="J38" s="207">
        <f t="shared" si="14"/>
        <v>3.8348816871653583E-2</v>
      </c>
      <c r="K38" s="209">
        <f t="shared" si="15"/>
        <v>1</v>
      </c>
      <c r="L38" s="206">
        <f>L13-SUM(L14:L37)</f>
        <v>139416</v>
      </c>
      <c r="M38" s="206">
        <f>M13-SUM(M14:M37)</f>
        <v>45245</v>
      </c>
      <c r="N38" s="206">
        <f>N13-SUM(N14:N37)</f>
        <v>70859</v>
      </c>
      <c r="O38" s="206">
        <f>O13-SUM(O14:O37)</f>
        <v>113069</v>
      </c>
      <c r="P38" s="206">
        <f>P13-SUM(P14:P37)</f>
        <v>131586</v>
      </c>
      <c r="Q38" s="207">
        <f t="shared" si="16"/>
        <v>0.16376725716155627</v>
      </c>
      <c r="R38" s="208">
        <f t="shared" si="17"/>
        <v>-5.6162850748837978E-2</v>
      </c>
      <c r="S38" s="207">
        <f t="shared" si="23"/>
        <v>3.8965965411953463E-2</v>
      </c>
      <c r="T38" s="209">
        <f t="shared" si="19"/>
        <v>0.27623400096986084</v>
      </c>
      <c r="U38" s="206">
        <f t="shared" ref="U38:Z38" si="24">U13-SUM(U14:U37)</f>
        <v>244551</v>
      </c>
      <c r="V38" s="206">
        <f t="shared" si="24"/>
        <v>246249</v>
      </c>
      <c r="W38" s="206">
        <f t="shared" si="24"/>
        <v>83107</v>
      </c>
      <c r="X38" s="206">
        <f t="shared" si="24"/>
        <v>128330</v>
      </c>
      <c r="Y38" s="206">
        <f t="shared" si="24"/>
        <v>229350</v>
      </c>
      <c r="Z38" s="206">
        <f t="shared" si="24"/>
        <v>231587</v>
      </c>
      <c r="AA38" s="207">
        <f t="shared" si="20"/>
        <v>9.7536516241552018E-3</v>
      </c>
      <c r="AB38" s="208">
        <f t="shared" si="3"/>
        <v>-5.9541358543587997E-2</v>
      </c>
      <c r="AC38" s="206">
        <f>Z38-Y38</f>
        <v>2237</v>
      </c>
      <c r="AD38" s="206">
        <f t="shared" si="5"/>
        <v>-14662</v>
      </c>
      <c r="AE38" s="207">
        <f t="shared" si="21"/>
        <v>4.8687272461996674E-2</v>
      </c>
      <c r="AF38" s="209">
        <f t="shared" si="1"/>
        <v>0.48061995834935406</v>
      </c>
      <c r="AG38" s="209">
        <f t="shared" si="22"/>
        <v>0.48616268890768899</v>
      </c>
      <c r="AH38" s="123">
        <f t="shared" si="6"/>
        <v>5.4711121760216599E-2</v>
      </c>
      <c r="AI38" s="123">
        <f t="shared" si="7"/>
        <v>5.5532528099009541E-2</v>
      </c>
      <c r="AJ38" s="123">
        <f t="shared" ref="AJ38" si="25">X38/$X$9</f>
        <v>6.3481808773974482E-2</v>
      </c>
      <c r="AK38" s="123">
        <f t="shared" ref="AK38" si="26">Y38/$Y$9</f>
        <v>5.2916034585191125E-2</v>
      </c>
      <c r="AL38" s="123">
        <f t="shared" ref="AL38" si="27">Z38/$Z$9</f>
        <v>4.8687272461996674E-2</v>
      </c>
      <c r="AM38" s="123">
        <f>Z38/$Z$9</f>
        <v>4.8687272461996674E-2</v>
      </c>
    </row>
    <row r="39" spans="1:39" ht="6" customHeight="1" x14ac:dyDescent="0.25">
      <c r="C39" s="123"/>
      <c r="D39" s="123"/>
      <c r="E39" s="123"/>
      <c r="F39" s="123"/>
      <c r="G39" s="123"/>
      <c r="H39" s="123"/>
      <c r="L39" s="123"/>
      <c r="M39" s="123"/>
      <c r="N39" s="123"/>
      <c r="O39" s="123"/>
      <c r="P39" s="123"/>
      <c r="Q39" s="123"/>
      <c r="U39" s="123"/>
      <c r="V39" s="123"/>
      <c r="W39" s="123"/>
      <c r="X39" s="123"/>
      <c r="Y39" s="123"/>
      <c r="Z39" s="123"/>
      <c r="AA39" s="123"/>
      <c r="AB39" s="123"/>
      <c r="AH39" s="123"/>
      <c r="AI39" s="123"/>
    </row>
    <row r="40" spans="1:39" ht="15.75" x14ac:dyDescent="0.25">
      <c r="B40" s="184"/>
      <c r="C40" s="338" t="s">
        <v>105</v>
      </c>
      <c r="D40" s="336"/>
      <c r="E40" s="336"/>
      <c r="F40" s="336"/>
      <c r="G40" s="336"/>
      <c r="H40" s="336"/>
      <c r="I40" s="336"/>
      <c r="J40" s="336"/>
      <c r="K40" s="337"/>
      <c r="L40" s="338" t="s">
        <v>104</v>
      </c>
      <c r="M40" s="336"/>
      <c r="N40" s="336"/>
      <c r="O40" s="336"/>
      <c r="P40" s="336"/>
      <c r="Q40" s="336"/>
      <c r="R40" s="336"/>
      <c r="S40" s="336"/>
      <c r="T40" s="337"/>
      <c r="U40" s="338" t="s">
        <v>106</v>
      </c>
      <c r="V40" s="336"/>
      <c r="W40" s="336"/>
      <c r="X40" s="336"/>
      <c r="Y40" s="336"/>
      <c r="Z40" s="336"/>
      <c r="AA40" s="336"/>
      <c r="AB40" s="336"/>
      <c r="AC40" s="336"/>
      <c r="AD40" s="336"/>
      <c r="AE40" s="336"/>
      <c r="AF40" s="336"/>
      <c r="AG40" s="337"/>
      <c r="AH40" s="50"/>
      <c r="AI40" s="50"/>
      <c r="AJ40" s="50"/>
    </row>
    <row r="41" spans="1:39" s="189" customFormat="1" ht="75" x14ac:dyDescent="0.25">
      <c r="B41" s="185"/>
      <c r="C41" s="186" t="s">
        <v>545</v>
      </c>
      <c r="D41" s="186" t="s">
        <v>546</v>
      </c>
      <c r="E41" s="186" t="s">
        <v>547</v>
      </c>
      <c r="F41" s="186" t="s">
        <v>548</v>
      </c>
      <c r="G41" s="186" t="s">
        <v>549</v>
      </c>
      <c r="H41" s="187" t="str">
        <f>CONCATENATE("var. ",RIGHT(G41,2),"/",RIGHT(F41,2))</f>
        <v>var. 23/22</v>
      </c>
      <c r="I41" s="187" t="str">
        <f>CONCATENATE("var. ",RIGHT(G41,2),"/",RIGHT(C41,2))</f>
        <v>var. 23/19</v>
      </c>
      <c r="J41" s="187" t="str">
        <f>CONCATENATE("Cuota s/ total lugares de residencia ",RIGHT(G41,4))</f>
        <v>Cuota s/ total lugares de residencia 2023</v>
      </c>
      <c r="K41" s="188" t="str">
        <f>CONCATENATE("cuota s/ Canarias ",RIGHT(G41,4))</f>
        <v>cuota s/ Canarias 2023</v>
      </c>
      <c r="L41" s="186" t="s">
        <v>545</v>
      </c>
      <c r="M41" s="186" t="s">
        <v>546</v>
      </c>
      <c r="N41" s="186" t="s">
        <v>547</v>
      </c>
      <c r="O41" s="186" t="s">
        <v>548</v>
      </c>
      <c r="P41" s="186" t="s">
        <v>549</v>
      </c>
      <c r="Q41" s="187" t="str">
        <f>CONCATENATE("var. ",RIGHT(P41,2),"/",RIGHT(O41,2))</f>
        <v>var. 23/22</v>
      </c>
      <c r="R41" s="187" t="str">
        <f>CONCATENATE("var. ",RIGHT(P41,2),"/",RIGHT(L41,2))</f>
        <v>var. 23/19</v>
      </c>
      <c r="S41" s="187" t="str">
        <f>CONCATENATE("Cuota s/ total lugares de residencia ",RIGHT(P41,4))</f>
        <v>Cuota s/ total lugares de residencia 2023</v>
      </c>
      <c r="T41" s="188" t="str">
        <f>CONCATENATE("cuota s/ Canarias ",RIGHT(P41,4))</f>
        <v>cuota s/ Canarias 2023</v>
      </c>
      <c r="U41" s="186" t="s">
        <v>550</v>
      </c>
      <c r="V41" s="186" t="s">
        <v>545</v>
      </c>
      <c r="W41" s="186" t="s">
        <v>546</v>
      </c>
      <c r="X41" s="186" t="s">
        <v>547</v>
      </c>
      <c r="Y41" s="186" t="s">
        <v>548</v>
      </c>
      <c r="Z41" s="186" t="s">
        <v>549</v>
      </c>
      <c r="AA41" s="187" t="str">
        <f>CONCATENATE("var. ",RIGHT(Z41,2),"/",RIGHT(Y41,2))</f>
        <v>var. 23/22</v>
      </c>
      <c r="AB41" s="187" t="str">
        <f>CONCATENATE("var. ",RIGHT(Z41,2),"/",RIGHT(V41,2))</f>
        <v>var. 23/19</v>
      </c>
      <c r="AC41" s="186" t="str">
        <f>CONCATENATE("dif. ",RIGHT(Z41,2),"/",RIGHT(Y41,2))</f>
        <v>dif. 23/22</v>
      </c>
      <c r="AD41" s="186" t="str">
        <f>CONCATENATE("dif. ",RIGHT(Z41,2),"/",RIGHT(V41,2))</f>
        <v>dif. 23/19</v>
      </c>
      <c r="AE41" s="187" t="str">
        <f>CONCATENATE("Cuota s/ total lugares de residencia ",RIGHT(Z41,4))</f>
        <v>Cuota s/ total lugares de residencia 2023</v>
      </c>
      <c r="AF41" s="188" t="str">
        <f>CONCATENATE("cuota s/ Canarias ",RIGHT(Z41,4))</f>
        <v>cuota s/ Canarias 2023</v>
      </c>
      <c r="AG41" s="188" t="str">
        <f>CONCATENATE("cuota s/ Canarias ",RIGHT(AA41,4))</f>
        <v>cuota s/ Canarias 3/22</v>
      </c>
      <c r="AH41" s="210"/>
      <c r="AI41" s="210"/>
      <c r="AJ41" s="210"/>
    </row>
    <row r="42" spans="1:39" x14ac:dyDescent="0.25">
      <c r="B42" s="190" t="s">
        <v>139</v>
      </c>
      <c r="C42" s="191">
        <v>1621571</v>
      </c>
      <c r="D42" s="191">
        <v>528493</v>
      </c>
      <c r="E42" s="191">
        <v>844429</v>
      </c>
      <c r="F42" s="191">
        <v>1673252</v>
      </c>
      <c r="G42" s="191">
        <v>1776156</v>
      </c>
      <c r="H42" s="192">
        <f>IFERROR(G42/F42-1,"-")</f>
        <v>6.1499403556666943E-2</v>
      </c>
      <c r="I42" s="192">
        <f>IFERROR(G42/C42-1,"-")</f>
        <v>9.5330392563754529E-2</v>
      </c>
      <c r="J42" s="192">
        <f t="shared" ref="J42:J71" si="28">G42/G$42</f>
        <v>1</v>
      </c>
      <c r="K42" s="193">
        <f>G42/$G9</f>
        <v>0.14298830746580557</v>
      </c>
      <c r="L42" s="191">
        <v>2162090</v>
      </c>
      <c r="M42" s="191">
        <v>614639</v>
      </c>
      <c r="N42" s="191">
        <v>821559</v>
      </c>
      <c r="O42" s="191">
        <v>2050962</v>
      </c>
      <c r="P42" s="191">
        <v>2232786</v>
      </c>
      <c r="Q42" s="192">
        <f>IFERROR(P42/O42-1,"-")</f>
        <v>8.8653032089331729E-2</v>
      </c>
      <c r="R42" s="192">
        <f>IFERROR(P42/L42-1,"-")</f>
        <v>3.2697991295459472E-2</v>
      </c>
      <c r="S42" s="192">
        <f t="shared" ref="S42:S71" si="29">P42/P$42</f>
        <v>1</v>
      </c>
      <c r="T42" s="193">
        <f>P42/$G9</f>
        <v>0.17974901476747884</v>
      </c>
      <c r="U42" s="191">
        <v>222880</v>
      </c>
      <c r="V42" s="191">
        <v>208911</v>
      </c>
      <c r="W42" s="191">
        <v>71085</v>
      </c>
      <c r="X42" s="191">
        <v>88499</v>
      </c>
      <c r="Y42" s="191">
        <v>147069</v>
      </c>
      <c r="Z42" s="191">
        <v>144493</v>
      </c>
      <c r="AA42" s="192">
        <f>IFERROR(Z42/Y42-1,"-")</f>
        <v>-1.7515587921315801E-2</v>
      </c>
      <c r="AB42" s="192">
        <f t="shared" ref="AB42:AB71" si="30">IFERROR(Z42/V42-1,"-")</f>
        <v>-0.30835140322912624</v>
      </c>
      <c r="AC42" s="191">
        <f>Z42-Y42</f>
        <v>-2576</v>
      </c>
      <c r="AD42" s="191">
        <f>Z42-V42</f>
        <v>-64418</v>
      </c>
      <c r="AE42" s="192">
        <f t="shared" ref="AE42:AE71" si="31">Z42/Z$42</f>
        <v>1</v>
      </c>
      <c r="AF42" s="193">
        <f>Z42/$G9</f>
        <v>1.1632316930864544E-2</v>
      </c>
      <c r="AG42" s="193">
        <f>AA42/$G9</f>
        <v>-1.4100812491343407E-9</v>
      </c>
      <c r="AH42" s="50"/>
      <c r="AI42" s="50"/>
      <c r="AJ42" s="50"/>
    </row>
    <row r="43" spans="1:39" x14ac:dyDescent="0.25">
      <c r="B43" s="194" t="s">
        <v>172</v>
      </c>
      <c r="C43" s="195">
        <v>217548</v>
      </c>
      <c r="D43" s="195">
        <v>99548</v>
      </c>
      <c r="E43" s="195">
        <v>186349</v>
      </c>
      <c r="F43" s="195">
        <v>247196</v>
      </c>
      <c r="G43" s="195">
        <v>241701</v>
      </c>
      <c r="H43" s="196">
        <f>IFERROR(G43/F43-1,"-")</f>
        <v>-2.2229324099095504E-2</v>
      </c>
      <c r="I43" s="197">
        <f>IFERROR(G43/C43-1,"-")</f>
        <v>0.11102377406365482</v>
      </c>
      <c r="J43" s="196">
        <f t="shared" si="28"/>
        <v>0.13608095234878018</v>
      </c>
      <c r="K43" s="198">
        <f t="shared" ref="K43:K71" si="32">G43/$G10</f>
        <v>9.4354081255821468E-2</v>
      </c>
      <c r="L43" s="195">
        <v>289838</v>
      </c>
      <c r="M43" s="195">
        <v>135664</v>
      </c>
      <c r="N43" s="195">
        <v>263554</v>
      </c>
      <c r="O43" s="195">
        <v>343418</v>
      </c>
      <c r="P43" s="195">
        <v>340312</v>
      </c>
      <c r="Q43" s="196">
        <f>IFERROR(P43/O43-1,"-")</f>
        <v>-9.0443715821535431E-3</v>
      </c>
      <c r="R43" s="197">
        <f>IFERROR(P43/L43-1,"-")</f>
        <v>0.17414555717331748</v>
      </c>
      <c r="S43" s="196">
        <f t="shared" si="29"/>
        <v>0.15241586072288163</v>
      </c>
      <c r="T43" s="198">
        <f t="shared" ref="T43:T71" si="33">P43/$G10</f>
        <v>0.1328493721595323</v>
      </c>
      <c r="U43" s="195">
        <v>83739</v>
      </c>
      <c r="V43" s="195">
        <v>80150</v>
      </c>
      <c r="W43" s="195">
        <v>34387</v>
      </c>
      <c r="X43" s="195">
        <v>64786</v>
      </c>
      <c r="Y43" s="195">
        <v>90599</v>
      </c>
      <c r="Z43" s="195">
        <v>79629</v>
      </c>
      <c r="AA43" s="196">
        <f>IFERROR(Z43/Y43-1,"-")</f>
        <v>-0.12108301416130418</v>
      </c>
      <c r="AB43" s="197">
        <f t="shared" si="30"/>
        <v>-6.500311915159096E-3</v>
      </c>
      <c r="AC43" s="195">
        <f t="shared" ref="AC43:AC70" si="34">Z43-Y43</f>
        <v>-10970</v>
      </c>
      <c r="AD43" s="195">
        <f t="shared" ref="AD43:AD71" si="35">Z43-V43</f>
        <v>-521</v>
      </c>
      <c r="AE43" s="196">
        <f t="shared" si="31"/>
        <v>0.55109244046424399</v>
      </c>
      <c r="AF43" s="198">
        <f t="shared" ref="AF43:AG58" si="36">Z43/$G10</f>
        <v>3.1085188461445371E-2</v>
      </c>
      <c r="AG43" s="198">
        <f t="shared" si="36"/>
        <v>-4.7267808394981722E-8</v>
      </c>
      <c r="AH43" s="50"/>
      <c r="AI43" s="50"/>
      <c r="AJ43" s="50"/>
    </row>
    <row r="44" spans="1:39" x14ac:dyDescent="0.25">
      <c r="B44" s="199" t="s">
        <v>99</v>
      </c>
      <c r="C44" s="200">
        <v>113468</v>
      </c>
      <c r="D44" s="200">
        <v>47554</v>
      </c>
      <c r="E44" s="200">
        <v>95976</v>
      </c>
      <c r="F44" s="200">
        <v>129872</v>
      </c>
      <c r="G44" s="200">
        <v>122592</v>
      </c>
      <c r="H44" s="201">
        <f>IFERROR(G44/F44-1,"-")</f>
        <v>-5.6055192805223641E-2</v>
      </c>
      <c r="I44" s="202">
        <f>IFERROR(G44/C44-1,"-")</f>
        <v>8.0410335953749135E-2</v>
      </c>
      <c r="J44" s="201">
        <f t="shared" si="28"/>
        <v>6.9020964374750873E-2</v>
      </c>
      <c r="K44" s="203">
        <f t="shared" si="32"/>
        <v>9.8201969614680307E-2</v>
      </c>
      <c r="L44" s="200">
        <v>88955</v>
      </c>
      <c r="M44" s="200">
        <v>44876</v>
      </c>
      <c r="N44" s="200">
        <v>81957</v>
      </c>
      <c r="O44" s="200">
        <v>105852</v>
      </c>
      <c r="P44" s="200">
        <v>98202</v>
      </c>
      <c r="Q44" s="201">
        <f>IFERROR(P44/O44-1,"-")</f>
        <v>-7.2270717605713686E-2</v>
      </c>
      <c r="R44" s="202">
        <f>IFERROR(P44/L44-1,"-")</f>
        <v>0.10395143611938629</v>
      </c>
      <c r="S44" s="201">
        <f t="shared" si="29"/>
        <v>4.3981823605128305E-2</v>
      </c>
      <c r="T44" s="203">
        <f t="shared" si="33"/>
        <v>7.8664430143083039E-2</v>
      </c>
      <c r="U44" s="200">
        <v>54646</v>
      </c>
      <c r="V44" s="200">
        <v>49586</v>
      </c>
      <c r="W44" s="200">
        <v>17262</v>
      </c>
      <c r="X44" s="200">
        <v>30284</v>
      </c>
      <c r="Y44" s="200">
        <v>34729</v>
      </c>
      <c r="Z44" s="200">
        <v>34275</v>
      </c>
      <c r="AA44" s="201">
        <f>IFERROR(Z44/Y44-1,"-")</f>
        <v>-1.3072648219067617E-2</v>
      </c>
      <c r="AB44" s="202">
        <f t="shared" si="30"/>
        <v>-0.30877667083450977</v>
      </c>
      <c r="AC44" s="200">
        <f t="shared" si="34"/>
        <v>-454</v>
      </c>
      <c r="AD44" s="200">
        <f t="shared" si="35"/>
        <v>-15311</v>
      </c>
      <c r="AE44" s="201">
        <f t="shared" si="31"/>
        <v>0.23720872291391279</v>
      </c>
      <c r="AF44" s="203">
        <f t="shared" si="36"/>
        <v>2.7455890339852254E-2</v>
      </c>
      <c r="AG44" s="203">
        <f t="shared" si="36"/>
        <v>-1.0471807321785131E-8</v>
      </c>
      <c r="AH44" s="50"/>
      <c r="AI44" s="50"/>
      <c r="AJ44" s="50"/>
    </row>
    <row r="45" spans="1:39" x14ac:dyDescent="0.25">
      <c r="B45" s="199" t="s">
        <v>176</v>
      </c>
      <c r="C45" s="200">
        <v>104080</v>
      </c>
      <c r="D45" s="200">
        <v>51994</v>
      </c>
      <c r="E45" s="200">
        <v>90373</v>
      </c>
      <c r="F45" s="200">
        <v>117324</v>
      </c>
      <c r="G45" s="200">
        <v>119109</v>
      </c>
      <c r="H45" s="201">
        <f>IFERROR(G45/F45-1,"-")</f>
        <v>1.5214278408509863E-2</v>
      </c>
      <c r="I45" s="202">
        <f>IFERROR(G45/C45-1,"-")</f>
        <v>0.14439853958493476</v>
      </c>
      <c r="J45" s="201">
        <f t="shared" si="28"/>
        <v>6.7059987974029303E-2</v>
      </c>
      <c r="K45" s="203">
        <f t="shared" si="32"/>
        <v>9.0696367546098597E-2</v>
      </c>
      <c r="L45" s="200">
        <v>200883</v>
      </c>
      <c r="M45" s="200">
        <v>90788</v>
      </c>
      <c r="N45" s="200">
        <v>181597</v>
      </c>
      <c r="O45" s="200">
        <v>237566</v>
      </c>
      <c r="P45" s="200">
        <v>242110</v>
      </c>
      <c r="Q45" s="201">
        <f>IFERROR(P45/O45-1,"-")</f>
        <v>1.9127316198445987E-2</v>
      </c>
      <c r="R45" s="202">
        <f>IFERROR(P45/L45-1,"-")</f>
        <v>0.20522891434317492</v>
      </c>
      <c r="S45" s="201">
        <f t="shared" si="29"/>
        <v>0.10843403711775333</v>
      </c>
      <c r="T45" s="203">
        <f t="shared" si="33"/>
        <v>0.18435632527001261</v>
      </c>
      <c r="U45" s="200">
        <v>29093</v>
      </c>
      <c r="V45" s="200">
        <v>30564</v>
      </c>
      <c r="W45" s="200">
        <v>17125</v>
      </c>
      <c r="X45" s="200">
        <v>34502</v>
      </c>
      <c r="Y45" s="200">
        <v>55870</v>
      </c>
      <c r="Z45" s="200">
        <v>45354</v>
      </c>
      <c r="AA45" s="201">
        <f>IFERROR(Z45/Y45-1,"-")</f>
        <v>-0.18822265974583852</v>
      </c>
      <c r="AB45" s="202">
        <f t="shared" si="30"/>
        <v>0.48390263054574012</v>
      </c>
      <c r="AC45" s="200">
        <f t="shared" si="34"/>
        <v>-10516</v>
      </c>
      <c r="AD45" s="200">
        <f t="shared" si="35"/>
        <v>14790</v>
      </c>
      <c r="AE45" s="201">
        <f t="shared" si="31"/>
        <v>0.31388371755033118</v>
      </c>
      <c r="AF45" s="203">
        <f t="shared" si="36"/>
        <v>3.4535115345488213E-2</v>
      </c>
      <c r="AG45" s="203">
        <f t="shared" si="36"/>
        <v>-1.4332343927673667E-7</v>
      </c>
      <c r="AH45" s="50"/>
      <c r="AI45" s="50"/>
      <c r="AJ45" s="50"/>
    </row>
    <row r="46" spans="1:39" x14ac:dyDescent="0.25">
      <c r="B46" s="194" t="s">
        <v>184</v>
      </c>
      <c r="C46" s="195">
        <v>1404023</v>
      </c>
      <c r="D46" s="195">
        <v>428945</v>
      </c>
      <c r="E46" s="195">
        <v>658080</v>
      </c>
      <c r="F46" s="195">
        <v>1426056</v>
      </c>
      <c r="G46" s="195">
        <v>1534455</v>
      </c>
      <c r="H46" s="196">
        <f>IFERROR(G46/F46-1,"-")</f>
        <v>7.6013143943856276E-2</v>
      </c>
      <c r="I46" s="197">
        <f>IFERROR(G46/C46-1,"-")</f>
        <v>9.2898763054451328E-2</v>
      </c>
      <c r="J46" s="196">
        <f t="shared" si="28"/>
        <v>0.86391904765121985</v>
      </c>
      <c r="K46" s="198">
        <f t="shared" si="32"/>
        <v>0.15562346596857682</v>
      </c>
      <c r="L46" s="195">
        <v>1872252</v>
      </c>
      <c r="M46" s="195">
        <v>478975</v>
      </c>
      <c r="N46" s="195">
        <v>558005</v>
      </c>
      <c r="O46" s="195">
        <v>1707544</v>
      </c>
      <c r="P46" s="195">
        <v>1892474</v>
      </c>
      <c r="Q46" s="196">
        <f>IFERROR(P46/O46-1,"-")</f>
        <v>0.1083017480076649</v>
      </c>
      <c r="R46" s="197">
        <f>IFERROR(P46/L46-1,"-")</f>
        <v>1.0800896460519294E-2</v>
      </c>
      <c r="S46" s="196">
        <f t="shared" si="29"/>
        <v>0.8475841392771184</v>
      </c>
      <c r="T46" s="198">
        <f t="shared" si="33"/>
        <v>0.19193352893073859</v>
      </c>
      <c r="U46" s="195">
        <v>139141</v>
      </c>
      <c r="V46" s="195">
        <v>128761</v>
      </c>
      <c r="W46" s="195">
        <v>36698</v>
      </c>
      <c r="X46" s="195">
        <v>23713</v>
      </c>
      <c r="Y46" s="195">
        <v>56470</v>
      </c>
      <c r="Z46" s="195">
        <v>64864</v>
      </c>
      <c r="AA46" s="196">
        <f>IFERROR(Z46/Y46-1,"-")</f>
        <v>0.14864529838852492</v>
      </c>
      <c r="AB46" s="197">
        <f t="shared" si="30"/>
        <v>-0.49624498101133108</v>
      </c>
      <c r="AC46" s="195">
        <f t="shared" si="34"/>
        <v>8394</v>
      </c>
      <c r="AD46" s="195">
        <f t="shared" si="35"/>
        <v>-63897</v>
      </c>
      <c r="AE46" s="196">
        <f t="shared" si="31"/>
        <v>0.44890755953575606</v>
      </c>
      <c r="AF46" s="198">
        <f t="shared" si="36"/>
        <v>6.5784662936259237E-3</v>
      </c>
      <c r="AG46" s="198">
        <f t="shared" si="36"/>
        <v>1.5075513152979758E-8</v>
      </c>
      <c r="AH46" s="50"/>
      <c r="AI46" s="50"/>
      <c r="AJ46" s="50"/>
    </row>
    <row r="47" spans="1:39" x14ac:dyDescent="0.25">
      <c r="B47" s="199" t="s">
        <v>188</v>
      </c>
      <c r="C47" s="200">
        <v>372369</v>
      </c>
      <c r="D47" s="200">
        <v>87437</v>
      </c>
      <c r="E47" s="200">
        <v>84289</v>
      </c>
      <c r="F47" s="200">
        <v>396681</v>
      </c>
      <c r="G47" s="200">
        <v>468948</v>
      </c>
      <c r="H47" s="201">
        <f t="shared" ref="H47:H71" si="37">IFERROR(G47/F47-1,"-")</f>
        <v>0.18217913134231289</v>
      </c>
      <c r="I47" s="202">
        <f t="shared" ref="I47:I71" si="38">IFERROR(G47/C47-1,"-")</f>
        <v>0.25936369568895379</v>
      </c>
      <c r="J47" s="201">
        <f t="shared" si="28"/>
        <v>0.26402410599068998</v>
      </c>
      <c r="K47" s="203">
        <f t="shared" si="32"/>
        <v>0.11886497469340082</v>
      </c>
      <c r="L47" s="200">
        <v>978411</v>
      </c>
      <c r="M47" s="200">
        <v>231437</v>
      </c>
      <c r="N47" s="200">
        <v>215511</v>
      </c>
      <c r="O47" s="200">
        <v>903396</v>
      </c>
      <c r="P47" s="200">
        <v>1021722</v>
      </c>
      <c r="Q47" s="201">
        <f t="shared" ref="Q47:Q71" si="39">IFERROR(P47/O47-1,"-")</f>
        <v>0.13097910550854786</v>
      </c>
      <c r="R47" s="202">
        <f t="shared" ref="R47:R71" si="40">IFERROR(P47/L47-1,"-")</f>
        <v>4.4266673207885132E-2</v>
      </c>
      <c r="S47" s="201">
        <f t="shared" si="29"/>
        <v>0.45759960873993299</v>
      </c>
      <c r="T47" s="203">
        <f t="shared" si="33"/>
        <v>0.25897745522678606</v>
      </c>
      <c r="U47" s="200">
        <v>25303</v>
      </c>
      <c r="V47" s="200">
        <v>20953</v>
      </c>
      <c r="W47" s="200">
        <v>5883</v>
      </c>
      <c r="X47" s="200">
        <v>2210</v>
      </c>
      <c r="Y47" s="200">
        <v>10963</v>
      </c>
      <c r="Z47" s="200">
        <v>9512</v>
      </c>
      <c r="AA47" s="201">
        <f t="shared" ref="AA47:AA71" si="41">IFERROR(Z47/Y47-1,"-")</f>
        <v>-0.1323542825868832</v>
      </c>
      <c r="AB47" s="202">
        <f t="shared" si="30"/>
        <v>-0.54603159452107097</v>
      </c>
      <c r="AC47" s="200">
        <f t="shared" si="34"/>
        <v>-1451</v>
      </c>
      <c r="AD47" s="200">
        <f t="shared" si="35"/>
        <v>-11441</v>
      </c>
      <c r="AE47" s="201">
        <f t="shared" si="31"/>
        <v>6.5830178624570052E-2</v>
      </c>
      <c r="AF47" s="203">
        <f t="shared" si="36"/>
        <v>2.4110213483875156E-3</v>
      </c>
      <c r="AG47" s="203">
        <f t="shared" si="36"/>
        <v>-3.3548044666472811E-8</v>
      </c>
      <c r="AH47" s="50"/>
      <c r="AI47" s="50"/>
      <c r="AJ47" s="50"/>
    </row>
    <row r="48" spans="1:39" x14ac:dyDescent="0.25">
      <c r="B48" s="199" t="s">
        <v>192</v>
      </c>
      <c r="C48" s="200">
        <v>571235</v>
      </c>
      <c r="D48" s="200">
        <v>193298</v>
      </c>
      <c r="E48" s="200">
        <v>306043</v>
      </c>
      <c r="F48" s="200">
        <v>547043</v>
      </c>
      <c r="G48" s="200">
        <v>560950</v>
      </c>
      <c r="H48" s="201">
        <f t="shared" si="37"/>
        <v>2.5422133177830597E-2</v>
      </c>
      <c r="I48" s="202">
        <f t="shared" si="38"/>
        <v>-1.8004849142647106E-2</v>
      </c>
      <c r="J48" s="201">
        <f t="shared" si="28"/>
        <v>0.31582248406108471</v>
      </c>
      <c r="K48" s="203">
        <f t="shared" si="32"/>
        <v>0.33765522388958114</v>
      </c>
      <c r="L48" s="200">
        <v>246499</v>
      </c>
      <c r="M48" s="200">
        <v>64007</v>
      </c>
      <c r="N48" s="200">
        <v>84261</v>
      </c>
      <c r="O48" s="200">
        <v>166076</v>
      </c>
      <c r="P48" s="200">
        <v>179019</v>
      </c>
      <c r="Q48" s="201">
        <f t="shared" si="39"/>
        <v>7.7934198800549082E-2</v>
      </c>
      <c r="R48" s="202">
        <f t="shared" si="40"/>
        <v>-0.2737536460594161</v>
      </c>
      <c r="S48" s="201">
        <f t="shared" si="29"/>
        <v>8.0177410643026248E-2</v>
      </c>
      <c r="T48" s="203">
        <f t="shared" si="33"/>
        <v>0.10775773335500298</v>
      </c>
      <c r="U48" s="200">
        <v>51219</v>
      </c>
      <c r="V48" s="200">
        <v>50371</v>
      </c>
      <c r="W48" s="200">
        <v>14347</v>
      </c>
      <c r="X48" s="200">
        <v>7998</v>
      </c>
      <c r="Y48" s="200">
        <v>15125</v>
      </c>
      <c r="Z48" s="200">
        <v>19787</v>
      </c>
      <c r="AA48" s="201">
        <f t="shared" si="41"/>
        <v>0.30823140495867762</v>
      </c>
      <c r="AB48" s="202">
        <f t="shared" si="30"/>
        <v>-0.60717476325663577</v>
      </c>
      <c r="AC48" s="200">
        <f t="shared" si="34"/>
        <v>4662</v>
      </c>
      <c r="AD48" s="200">
        <f t="shared" si="35"/>
        <v>-30584</v>
      </c>
      <c r="AE48" s="201">
        <f t="shared" si="31"/>
        <v>0.1369408898700975</v>
      </c>
      <c r="AF48" s="203">
        <f t="shared" si="36"/>
        <v>1.1910480283631592E-2</v>
      </c>
      <c r="AG48" s="203">
        <f t="shared" si="36"/>
        <v>1.8553515295680976E-7</v>
      </c>
      <c r="AH48" s="50"/>
      <c r="AI48" s="50"/>
      <c r="AJ48" s="50"/>
    </row>
    <row r="49" spans="2:36" x14ac:dyDescent="0.25">
      <c r="B49" s="199" t="s">
        <v>196</v>
      </c>
      <c r="C49" s="200">
        <v>93405</v>
      </c>
      <c r="D49" s="200">
        <v>30006</v>
      </c>
      <c r="E49" s="200">
        <v>57797</v>
      </c>
      <c r="F49" s="200">
        <v>103648</v>
      </c>
      <c r="G49" s="200">
        <v>92208</v>
      </c>
      <c r="H49" s="201">
        <f t="shared" si="37"/>
        <v>-0.11037357209015131</v>
      </c>
      <c r="I49" s="202">
        <f t="shared" si="38"/>
        <v>-1.2815159788019947E-2</v>
      </c>
      <c r="J49" s="201">
        <f t="shared" si="28"/>
        <v>5.1914358873882696E-2</v>
      </c>
      <c r="K49" s="203">
        <f t="shared" si="32"/>
        <v>0.17136230505047501</v>
      </c>
      <c r="L49" s="200">
        <v>109144</v>
      </c>
      <c r="M49" s="200">
        <v>37312</v>
      </c>
      <c r="N49" s="200">
        <v>67572</v>
      </c>
      <c r="O49" s="200">
        <v>123450</v>
      </c>
      <c r="P49" s="200">
        <v>145359</v>
      </c>
      <c r="Q49" s="201">
        <f t="shared" si="39"/>
        <v>0.17747266099635484</v>
      </c>
      <c r="R49" s="202">
        <f t="shared" si="40"/>
        <v>0.33180935278164636</v>
      </c>
      <c r="S49" s="201">
        <f t="shared" si="29"/>
        <v>6.5102074269544868E-2</v>
      </c>
      <c r="T49" s="203">
        <f t="shared" si="33"/>
        <v>0.27013982842955053</v>
      </c>
      <c r="U49" s="200">
        <v>11663</v>
      </c>
      <c r="V49" s="200">
        <v>7744</v>
      </c>
      <c r="W49" s="200">
        <v>1307</v>
      </c>
      <c r="X49" s="200">
        <v>1900</v>
      </c>
      <c r="Y49" s="200">
        <v>3914</v>
      </c>
      <c r="Z49" s="200">
        <v>2836</v>
      </c>
      <c r="AA49" s="201">
        <f t="shared" si="41"/>
        <v>-0.27542156361778236</v>
      </c>
      <c r="AB49" s="202">
        <f t="shared" si="30"/>
        <v>-0.63378099173553726</v>
      </c>
      <c r="AC49" s="200">
        <f t="shared" si="34"/>
        <v>-1078</v>
      </c>
      <c r="AD49" s="200">
        <f t="shared" si="35"/>
        <v>-4908</v>
      </c>
      <c r="AE49" s="201">
        <f t="shared" si="31"/>
        <v>1.9627248378814199E-2</v>
      </c>
      <c r="AF49" s="203">
        <f t="shared" si="36"/>
        <v>5.2705133732772339E-3</v>
      </c>
      <c r="AG49" s="203">
        <f t="shared" si="36"/>
        <v>-5.1185226880692815E-7</v>
      </c>
      <c r="AH49" s="50"/>
      <c r="AI49" s="50"/>
      <c r="AJ49" s="50"/>
    </row>
    <row r="50" spans="2:36" x14ac:dyDescent="0.25">
      <c r="B50" s="199" t="s">
        <v>205</v>
      </c>
      <c r="C50" s="200">
        <v>36540</v>
      </c>
      <c r="D50" s="200">
        <v>12473</v>
      </c>
      <c r="E50" s="200">
        <v>21460</v>
      </c>
      <c r="F50" s="200">
        <v>49905</v>
      </c>
      <c r="G50" s="200">
        <v>46312</v>
      </c>
      <c r="H50" s="201">
        <f t="shared" si="37"/>
        <v>-7.199679390842606E-2</v>
      </c>
      <c r="I50" s="202">
        <f t="shared" si="38"/>
        <v>0.26743295019157087</v>
      </c>
      <c r="J50" s="201">
        <f t="shared" si="28"/>
        <v>2.6074286267647663E-2</v>
      </c>
      <c r="K50" s="203">
        <f t="shared" si="32"/>
        <v>9.66347277401262E-2</v>
      </c>
      <c r="L50" s="200">
        <v>64431</v>
      </c>
      <c r="M50" s="200">
        <v>21623</v>
      </c>
      <c r="N50" s="200">
        <v>28739</v>
      </c>
      <c r="O50" s="200">
        <v>76988</v>
      </c>
      <c r="P50" s="200">
        <v>63952</v>
      </c>
      <c r="Q50" s="201">
        <f t="shared" si="39"/>
        <v>-0.16932508962435699</v>
      </c>
      <c r="R50" s="202">
        <f t="shared" si="40"/>
        <v>-7.4343095714796137E-3</v>
      </c>
      <c r="S50" s="201">
        <f t="shared" si="29"/>
        <v>2.8642243367702949E-2</v>
      </c>
      <c r="T50" s="203">
        <f t="shared" si="33"/>
        <v>0.13344239308249592</v>
      </c>
      <c r="U50" s="200">
        <v>15370</v>
      </c>
      <c r="V50" s="200">
        <v>14364</v>
      </c>
      <c r="W50" s="200">
        <v>3411</v>
      </c>
      <c r="X50" s="200">
        <v>1534</v>
      </c>
      <c r="Y50" s="200">
        <v>4729</v>
      </c>
      <c r="Z50" s="200">
        <v>4216</v>
      </c>
      <c r="AA50" s="201">
        <f t="shared" si="41"/>
        <v>-0.10847959399450202</v>
      </c>
      <c r="AB50" s="202">
        <f t="shared" si="30"/>
        <v>-0.70648844333054861</v>
      </c>
      <c r="AC50" s="200">
        <f t="shared" si="34"/>
        <v>-513</v>
      </c>
      <c r="AD50" s="200">
        <f t="shared" si="35"/>
        <v>-10148</v>
      </c>
      <c r="AE50" s="201">
        <f t="shared" si="31"/>
        <v>2.9177884049746354E-2</v>
      </c>
      <c r="AF50" s="203">
        <f t="shared" si="36"/>
        <v>8.7971154809201087E-3</v>
      </c>
      <c r="AG50" s="203">
        <f t="shared" si="36"/>
        <v>-2.2635377506948809E-7</v>
      </c>
      <c r="AH50" s="50"/>
      <c r="AI50" s="50"/>
      <c r="AJ50" s="50"/>
    </row>
    <row r="51" spans="2:36" x14ac:dyDescent="0.25">
      <c r="B51" s="199" t="s">
        <v>200</v>
      </c>
      <c r="C51" s="200">
        <v>8977</v>
      </c>
      <c r="D51" s="200">
        <v>4490</v>
      </c>
      <c r="E51" s="200">
        <v>7306</v>
      </c>
      <c r="F51" s="200">
        <v>10702</v>
      </c>
      <c r="G51" s="200">
        <v>10620</v>
      </c>
      <c r="H51" s="201">
        <f t="shared" si="37"/>
        <v>-7.6621192300504459E-3</v>
      </c>
      <c r="I51" s="202">
        <f t="shared" si="38"/>
        <v>0.18302328171995108</v>
      </c>
      <c r="J51" s="201">
        <f t="shared" si="28"/>
        <v>5.9792045293318831E-3</v>
      </c>
      <c r="K51" s="203">
        <f t="shared" si="32"/>
        <v>4.0125742439584687E-2</v>
      </c>
      <c r="L51" s="200">
        <v>34740</v>
      </c>
      <c r="M51" s="200">
        <v>11918</v>
      </c>
      <c r="N51" s="200">
        <v>17472</v>
      </c>
      <c r="O51" s="200">
        <v>30675</v>
      </c>
      <c r="P51" s="200">
        <v>33687</v>
      </c>
      <c r="Q51" s="201">
        <f t="shared" si="39"/>
        <v>9.8190709046454661E-2</v>
      </c>
      <c r="R51" s="202">
        <f t="shared" si="40"/>
        <v>-3.0310880829015563E-2</v>
      </c>
      <c r="S51" s="201">
        <f t="shared" si="29"/>
        <v>1.5087428889288986E-2</v>
      </c>
      <c r="T51" s="203">
        <f t="shared" si="33"/>
        <v>0.1272802152130216</v>
      </c>
      <c r="U51" s="200">
        <v>3405</v>
      </c>
      <c r="V51" s="200">
        <v>4166</v>
      </c>
      <c r="W51" s="200">
        <v>1092</v>
      </c>
      <c r="X51" s="200">
        <v>1202</v>
      </c>
      <c r="Y51" s="200">
        <v>1984</v>
      </c>
      <c r="Z51" s="200">
        <v>1738</v>
      </c>
      <c r="AA51" s="201">
        <f t="shared" si="41"/>
        <v>-0.123991935483871</v>
      </c>
      <c r="AB51" s="202">
        <f t="shared" si="30"/>
        <v>-0.58281325012001917</v>
      </c>
      <c r="AC51" s="200">
        <f t="shared" si="34"/>
        <v>-246</v>
      </c>
      <c r="AD51" s="200">
        <f t="shared" si="35"/>
        <v>-2428</v>
      </c>
      <c r="AE51" s="201">
        <f t="shared" si="31"/>
        <v>1.202826434498557E-2</v>
      </c>
      <c r="AF51" s="203">
        <f t="shared" si="36"/>
        <v>6.5667175480224283E-3</v>
      </c>
      <c r="AG51" s="203">
        <f>AA51/$G18</f>
        <v>-4.6848102333440763E-7</v>
      </c>
      <c r="AH51" s="50"/>
      <c r="AI51" s="50"/>
      <c r="AJ51" s="50"/>
    </row>
    <row r="52" spans="2:36" x14ac:dyDescent="0.25">
      <c r="B52" s="199" t="s">
        <v>209</v>
      </c>
      <c r="C52" s="200">
        <v>61424</v>
      </c>
      <c r="D52" s="200">
        <v>15096</v>
      </c>
      <c r="E52" s="200">
        <v>40360</v>
      </c>
      <c r="F52" s="200">
        <v>64842</v>
      </c>
      <c r="G52" s="200">
        <v>53847</v>
      </c>
      <c r="H52" s="201">
        <f t="shared" si="37"/>
        <v>-0.16956602202276305</v>
      </c>
      <c r="I52" s="202">
        <f t="shared" si="38"/>
        <v>-0.12335569158635062</v>
      </c>
      <c r="J52" s="201">
        <f t="shared" si="28"/>
        <v>3.0316593812705642E-2</v>
      </c>
      <c r="K52" s="203">
        <f t="shared" si="32"/>
        <v>0.17425593263670225</v>
      </c>
      <c r="L52" s="200">
        <v>41363</v>
      </c>
      <c r="M52" s="200">
        <v>12354</v>
      </c>
      <c r="N52" s="200">
        <v>20961</v>
      </c>
      <c r="O52" s="200">
        <v>43666</v>
      </c>
      <c r="P52" s="200">
        <v>45988</v>
      </c>
      <c r="Q52" s="201">
        <f t="shared" si="39"/>
        <v>5.3176384372280561E-2</v>
      </c>
      <c r="R52" s="202">
        <f t="shared" si="40"/>
        <v>0.11181490704252584</v>
      </c>
      <c r="S52" s="201">
        <f t="shared" si="29"/>
        <v>2.0596689517042834E-2</v>
      </c>
      <c r="T52" s="203">
        <f t="shared" si="33"/>
        <v>0.14882318105180722</v>
      </c>
      <c r="U52" s="200">
        <v>1934</v>
      </c>
      <c r="V52" s="200">
        <v>2089</v>
      </c>
      <c r="W52" s="200">
        <v>707</v>
      </c>
      <c r="X52" s="200">
        <v>983</v>
      </c>
      <c r="Y52" s="200">
        <v>1829</v>
      </c>
      <c r="Z52" s="200">
        <v>2018</v>
      </c>
      <c r="AA52" s="201">
        <f t="shared" si="41"/>
        <v>0.10333515582285391</v>
      </c>
      <c r="AB52" s="202">
        <f t="shared" si="30"/>
        <v>-3.3987553853518482E-2</v>
      </c>
      <c r="AC52" s="200">
        <f t="shared" si="34"/>
        <v>189</v>
      </c>
      <c r="AD52" s="200">
        <f t="shared" si="35"/>
        <v>-71</v>
      </c>
      <c r="AE52" s="201">
        <f t="shared" si="31"/>
        <v>1.3966074481116732E-2</v>
      </c>
      <c r="AF52" s="203">
        <f t="shared" si="36"/>
        <v>6.5305118588011432E-3</v>
      </c>
      <c r="AG52" s="203">
        <f t="shared" si="36"/>
        <v>3.3440607558583323E-7</v>
      </c>
      <c r="AH52" s="50"/>
      <c r="AI52" s="50"/>
      <c r="AJ52" s="50"/>
    </row>
    <row r="53" spans="2:36" x14ac:dyDescent="0.25">
      <c r="B53" s="199" t="s">
        <v>213</v>
      </c>
      <c r="C53" s="200">
        <v>19968</v>
      </c>
      <c r="D53" s="200">
        <v>5068</v>
      </c>
      <c r="E53" s="200">
        <v>6873</v>
      </c>
      <c r="F53" s="200">
        <v>21812</v>
      </c>
      <c r="G53" s="200">
        <v>33714</v>
      </c>
      <c r="H53" s="201">
        <f t="shared" si="37"/>
        <v>0.54566293783238584</v>
      </c>
      <c r="I53" s="202">
        <f t="shared" si="38"/>
        <v>0.68840144230769229</v>
      </c>
      <c r="J53" s="201">
        <f t="shared" si="28"/>
        <v>1.8981440819387487E-2</v>
      </c>
      <c r="K53" s="203">
        <f t="shared" si="32"/>
        <v>7.03183661210392E-2</v>
      </c>
      <c r="L53" s="200">
        <v>206534</v>
      </c>
      <c r="M53" s="200">
        <v>40301</v>
      </c>
      <c r="N53" s="200">
        <v>53748</v>
      </c>
      <c r="O53" s="200">
        <v>190645</v>
      </c>
      <c r="P53" s="200">
        <v>232083</v>
      </c>
      <c r="Q53" s="201">
        <f t="shared" si="39"/>
        <v>0.2173568674761992</v>
      </c>
      <c r="R53" s="202">
        <f t="shared" si="40"/>
        <v>0.12370360328081564</v>
      </c>
      <c r="S53" s="201">
        <f t="shared" si="29"/>
        <v>0.10394323504357336</v>
      </c>
      <c r="T53" s="203">
        <f t="shared" si="33"/>
        <v>0.4840629223607148</v>
      </c>
      <c r="U53" s="200">
        <v>331</v>
      </c>
      <c r="V53" s="200">
        <v>277</v>
      </c>
      <c r="W53" s="200">
        <v>120</v>
      </c>
      <c r="X53" s="200">
        <v>89</v>
      </c>
      <c r="Y53" s="200">
        <v>163</v>
      </c>
      <c r="Z53" s="200">
        <v>284</v>
      </c>
      <c r="AA53" s="201">
        <f t="shared" si="41"/>
        <v>0.74233128834355822</v>
      </c>
      <c r="AB53" s="202">
        <f t="shared" si="30"/>
        <v>2.5270758122743597E-2</v>
      </c>
      <c r="AC53" s="200">
        <f t="shared" si="34"/>
        <v>121</v>
      </c>
      <c r="AD53" s="200">
        <f t="shared" si="35"/>
        <v>7</v>
      </c>
      <c r="AE53" s="201">
        <f t="shared" si="31"/>
        <v>1.9654931380758927E-3</v>
      </c>
      <c r="AF53" s="203">
        <f t="shared" si="36"/>
        <v>5.9234786671338705E-4</v>
      </c>
      <c r="AG53" s="203">
        <f t="shared" si="36"/>
        <v>1.5483040670595315E-6</v>
      </c>
      <c r="AH53" s="50"/>
      <c r="AI53" s="50"/>
      <c r="AJ53" s="50"/>
    </row>
    <row r="54" spans="2:36" x14ac:dyDescent="0.25">
      <c r="B54" s="199" t="s">
        <v>235</v>
      </c>
      <c r="C54" s="200">
        <v>38891</v>
      </c>
      <c r="D54" s="200">
        <v>15855</v>
      </c>
      <c r="E54" s="200">
        <v>42420</v>
      </c>
      <c r="F54" s="200">
        <v>60370</v>
      </c>
      <c r="G54" s="200">
        <v>76720</v>
      </c>
      <c r="H54" s="201">
        <f t="shared" si="37"/>
        <v>0.27082988239191641</v>
      </c>
      <c r="I54" s="202">
        <f t="shared" si="38"/>
        <v>0.97269291095626231</v>
      </c>
      <c r="J54" s="201">
        <f t="shared" si="28"/>
        <v>4.3194404095135787E-2</v>
      </c>
      <c r="K54" s="203">
        <f t="shared" si="32"/>
        <v>0.28180913234964611</v>
      </c>
      <c r="L54" s="200">
        <v>32709</v>
      </c>
      <c r="M54" s="200">
        <v>9013</v>
      </c>
      <c r="N54" s="200">
        <v>9107</v>
      </c>
      <c r="O54" s="200">
        <v>26568</v>
      </c>
      <c r="P54" s="200">
        <v>30645</v>
      </c>
      <c r="Q54" s="201">
        <f t="shared" si="39"/>
        <v>0.15345528455284563</v>
      </c>
      <c r="R54" s="202">
        <f t="shared" si="40"/>
        <v>-6.3101898560029346E-2</v>
      </c>
      <c r="S54" s="201">
        <f t="shared" si="29"/>
        <v>1.3725005441632113E-2</v>
      </c>
      <c r="T54" s="203">
        <f t="shared" si="33"/>
        <v>0.11256570465139343</v>
      </c>
      <c r="U54" s="200">
        <v>4744</v>
      </c>
      <c r="V54" s="200">
        <v>3458</v>
      </c>
      <c r="W54" s="200">
        <v>344</v>
      </c>
      <c r="X54" s="200">
        <v>2605</v>
      </c>
      <c r="Y54" s="200">
        <v>715</v>
      </c>
      <c r="Z54" s="200">
        <v>2864</v>
      </c>
      <c r="AA54" s="201">
        <f t="shared" si="41"/>
        <v>3.0055944055944055</v>
      </c>
      <c r="AB54" s="202">
        <f t="shared" si="30"/>
        <v>-0.17177559282822441</v>
      </c>
      <c r="AC54" s="200">
        <f t="shared" si="34"/>
        <v>2149</v>
      </c>
      <c r="AD54" s="200">
        <f t="shared" si="35"/>
        <v>-594</v>
      </c>
      <c r="AE54" s="201">
        <f t="shared" si="31"/>
        <v>1.9821029392427313E-2</v>
      </c>
      <c r="AF54" s="203">
        <f t="shared" si="36"/>
        <v>1.0520090654971146E-2</v>
      </c>
      <c r="AG54" s="203">
        <f t="shared" si="36"/>
        <v>1.10401974926422E-5</v>
      </c>
      <c r="AH54" s="50"/>
      <c r="AI54" s="50"/>
      <c r="AJ54" s="50"/>
    </row>
    <row r="55" spans="2:36" x14ac:dyDescent="0.25">
      <c r="B55" s="199" t="s">
        <v>225</v>
      </c>
      <c r="C55" s="200">
        <v>21733</v>
      </c>
      <c r="D55" s="200">
        <v>7711</v>
      </c>
      <c r="E55" s="200">
        <v>15262</v>
      </c>
      <c r="F55" s="200">
        <v>22757</v>
      </c>
      <c r="G55" s="200">
        <v>22037</v>
      </c>
      <c r="H55" s="201">
        <f t="shared" si="37"/>
        <v>-3.1638616689370291E-2</v>
      </c>
      <c r="I55" s="202">
        <f t="shared" si="38"/>
        <v>1.3987944600377222E-2</v>
      </c>
      <c r="J55" s="201">
        <f t="shared" si="28"/>
        <v>1.240713090516824E-2</v>
      </c>
      <c r="K55" s="203">
        <f t="shared" si="32"/>
        <v>0.10317720428496517</v>
      </c>
      <c r="L55" s="200">
        <v>32287</v>
      </c>
      <c r="M55" s="200">
        <v>8512</v>
      </c>
      <c r="N55" s="200">
        <v>15716</v>
      </c>
      <c r="O55" s="200">
        <v>34271</v>
      </c>
      <c r="P55" s="200">
        <v>23754</v>
      </c>
      <c r="Q55" s="201">
        <f t="shared" si="39"/>
        <v>-0.30687753494207926</v>
      </c>
      <c r="R55" s="202">
        <f t="shared" si="40"/>
        <v>-0.26428593551584234</v>
      </c>
      <c r="S55" s="201">
        <f t="shared" si="29"/>
        <v>1.0638726684957717E-2</v>
      </c>
      <c r="T55" s="203">
        <f t="shared" si="33"/>
        <v>0.11121619596973556</v>
      </c>
      <c r="U55" s="200">
        <v>4994</v>
      </c>
      <c r="V55" s="200">
        <v>4717</v>
      </c>
      <c r="W55" s="200">
        <v>3142</v>
      </c>
      <c r="X55" s="200">
        <v>78</v>
      </c>
      <c r="Y55" s="200">
        <v>2735</v>
      </c>
      <c r="Z55" s="200">
        <v>7955</v>
      </c>
      <c r="AA55" s="201">
        <f t="shared" si="41"/>
        <v>1.9085923217550276</v>
      </c>
      <c r="AB55" s="202">
        <f t="shared" si="30"/>
        <v>0.68645325418698322</v>
      </c>
      <c r="AC55" s="200">
        <f t="shared" si="34"/>
        <v>5220</v>
      </c>
      <c r="AD55" s="200">
        <f t="shared" si="35"/>
        <v>3238</v>
      </c>
      <c r="AE55" s="201">
        <f t="shared" si="31"/>
        <v>5.5054570117583551E-2</v>
      </c>
      <c r="AF55" s="203">
        <f t="shared" si="36"/>
        <v>3.7245299273353807E-2</v>
      </c>
      <c r="AG55" s="203">
        <f t="shared" si="36"/>
        <v>8.9360266768813567E-6</v>
      </c>
      <c r="AH55" s="50"/>
      <c r="AI55" s="50"/>
      <c r="AJ55" s="50"/>
    </row>
    <row r="56" spans="2:36" x14ac:dyDescent="0.25">
      <c r="B56" s="199" t="s">
        <v>237</v>
      </c>
      <c r="C56" s="200">
        <v>37</v>
      </c>
      <c r="D56" s="200">
        <v>10</v>
      </c>
      <c r="E56" s="200">
        <v>19</v>
      </c>
      <c r="F56" s="200">
        <v>102</v>
      </c>
      <c r="G56" s="200">
        <v>97</v>
      </c>
      <c r="H56" s="201">
        <f t="shared" si="37"/>
        <v>-4.9019607843137303E-2</v>
      </c>
      <c r="I56" s="202">
        <f t="shared" si="38"/>
        <v>1.6216216216216215</v>
      </c>
      <c r="J56" s="201">
        <f t="shared" si="28"/>
        <v>5.4612320089001194E-5</v>
      </c>
      <c r="K56" s="203">
        <f t="shared" si="32"/>
        <v>1.7581700531076108E-3</v>
      </c>
      <c r="L56" s="200">
        <v>128</v>
      </c>
      <c r="M56" s="200">
        <v>32</v>
      </c>
      <c r="N56" s="200">
        <v>38</v>
      </c>
      <c r="O56" s="200">
        <v>147</v>
      </c>
      <c r="P56" s="200">
        <v>225</v>
      </c>
      <c r="Q56" s="201">
        <f t="shared" si="39"/>
        <v>0.53061224489795911</v>
      </c>
      <c r="R56" s="202">
        <f t="shared" si="40"/>
        <v>0.7578125</v>
      </c>
      <c r="S56" s="201">
        <f t="shared" si="29"/>
        <v>1.0077096506337822E-4</v>
      </c>
      <c r="T56" s="203">
        <f t="shared" si="33"/>
        <v>4.0782295046310557E-3</v>
      </c>
      <c r="U56" s="200">
        <v>21</v>
      </c>
      <c r="V56" s="200">
        <v>19</v>
      </c>
      <c r="W56" s="200">
        <v>5</v>
      </c>
      <c r="X56" s="200">
        <v>1</v>
      </c>
      <c r="Y56" s="200">
        <v>17</v>
      </c>
      <c r="Z56" s="200">
        <v>29</v>
      </c>
      <c r="AA56" s="201">
        <f t="shared" si="41"/>
        <v>0.70588235294117641</v>
      </c>
      <c r="AB56" s="202">
        <f t="shared" si="30"/>
        <v>0.52631578947368429</v>
      </c>
      <c r="AC56" s="200">
        <f t="shared" si="34"/>
        <v>12</v>
      </c>
      <c r="AD56" s="200">
        <f t="shared" si="35"/>
        <v>10</v>
      </c>
      <c r="AE56" s="201">
        <f t="shared" si="31"/>
        <v>2.0070176409929893E-4</v>
      </c>
      <c r="AF56" s="203">
        <f t="shared" si="36"/>
        <v>5.2563846948578059E-4</v>
      </c>
      <c r="AG56" s="203">
        <f t="shared" si="36"/>
        <v>1.279444550472488E-5</v>
      </c>
      <c r="AH56" s="50"/>
      <c r="AI56" s="50"/>
      <c r="AJ56" s="50"/>
    </row>
    <row r="57" spans="2:36" x14ac:dyDescent="0.25">
      <c r="B57" s="199" t="s">
        <v>217</v>
      </c>
      <c r="C57" s="200">
        <v>23194</v>
      </c>
      <c r="D57" s="200">
        <v>5365</v>
      </c>
      <c r="E57" s="200">
        <v>13544</v>
      </c>
      <c r="F57" s="200">
        <v>19998</v>
      </c>
      <c r="G57" s="200">
        <v>24483</v>
      </c>
      <c r="H57" s="201">
        <f t="shared" si="37"/>
        <v>0.22427242724272434</v>
      </c>
      <c r="I57" s="202">
        <f t="shared" si="38"/>
        <v>5.5574717599379042E-2</v>
      </c>
      <c r="J57" s="201">
        <f t="shared" si="28"/>
        <v>1.3784262193185733E-2</v>
      </c>
      <c r="K57" s="203">
        <f t="shared" si="32"/>
        <v>0.17669219055592042</v>
      </c>
      <c r="L57" s="200">
        <v>19411</v>
      </c>
      <c r="M57" s="200">
        <v>4568</v>
      </c>
      <c r="N57" s="200">
        <v>9135</v>
      </c>
      <c r="O57" s="200">
        <v>14936</v>
      </c>
      <c r="P57" s="200">
        <v>17168</v>
      </c>
      <c r="Q57" s="201">
        <f t="shared" si="39"/>
        <v>0.14943760042849497</v>
      </c>
      <c r="R57" s="202">
        <f t="shared" si="40"/>
        <v>-0.11555303693781871</v>
      </c>
      <c r="S57" s="201">
        <f t="shared" si="29"/>
        <v>7.6890485698136767E-3</v>
      </c>
      <c r="T57" s="203">
        <f t="shared" si="33"/>
        <v>0.12390031971016793</v>
      </c>
      <c r="U57" s="200">
        <v>1918</v>
      </c>
      <c r="V57" s="200">
        <v>2846</v>
      </c>
      <c r="W57" s="200">
        <v>764</v>
      </c>
      <c r="X57" s="200">
        <v>684</v>
      </c>
      <c r="Y57" s="200">
        <v>1236</v>
      </c>
      <c r="Z57" s="200">
        <v>1452</v>
      </c>
      <c r="AA57" s="201">
        <f t="shared" si="41"/>
        <v>0.17475728155339798</v>
      </c>
      <c r="AB57" s="202">
        <f t="shared" si="30"/>
        <v>-0.48981026001405481</v>
      </c>
      <c r="AC57" s="200">
        <f t="shared" si="34"/>
        <v>216</v>
      </c>
      <c r="AD57" s="200">
        <f t="shared" si="35"/>
        <v>-1394</v>
      </c>
      <c r="AE57" s="201">
        <f t="shared" si="31"/>
        <v>1.0048929705937312E-2</v>
      </c>
      <c r="AF57" s="203">
        <f t="shared" si="36"/>
        <v>1.0478987897201995E-2</v>
      </c>
      <c r="AG57" s="203">
        <f t="shared" si="36"/>
        <v>1.2612117343980571E-6</v>
      </c>
      <c r="AH57" s="50"/>
      <c r="AI57" s="50"/>
      <c r="AJ57" s="50"/>
    </row>
    <row r="58" spans="2:36" x14ac:dyDescent="0.25">
      <c r="B58" s="199" t="s">
        <v>231</v>
      </c>
      <c r="C58" s="200">
        <v>35273</v>
      </c>
      <c r="D58" s="200">
        <v>12627</v>
      </c>
      <c r="E58" s="200">
        <v>10363</v>
      </c>
      <c r="F58" s="200">
        <v>17976</v>
      </c>
      <c r="G58" s="200">
        <v>18063</v>
      </c>
      <c r="H58" s="201">
        <f t="shared" si="37"/>
        <v>4.8397863818423481E-3</v>
      </c>
      <c r="I58" s="202">
        <f t="shared" si="38"/>
        <v>-0.48790859864485581</v>
      </c>
      <c r="J58" s="201">
        <f t="shared" si="28"/>
        <v>1.0169714822346685E-2</v>
      </c>
      <c r="K58" s="203">
        <f t="shared" si="32"/>
        <v>6.7695548051733889E-2</v>
      </c>
      <c r="L58" s="200">
        <v>22443</v>
      </c>
      <c r="M58" s="200">
        <v>9856</v>
      </c>
      <c r="N58" s="200">
        <v>2297</v>
      </c>
      <c r="O58" s="200">
        <v>12207</v>
      </c>
      <c r="P58" s="200">
        <v>12747</v>
      </c>
      <c r="Q58" s="201">
        <f t="shared" si="39"/>
        <v>4.4236913246497922E-2</v>
      </c>
      <c r="R58" s="202">
        <f t="shared" si="40"/>
        <v>-0.43202780376954952</v>
      </c>
      <c r="S58" s="201">
        <f t="shared" si="29"/>
        <v>5.7090110740572542E-3</v>
      </c>
      <c r="T58" s="203">
        <f t="shared" si="33"/>
        <v>4.7772526768280574E-2</v>
      </c>
      <c r="U58" s="200">
        <v>5003</v>
      </c>
      <c r="V58" s="200">
        <v>3685</v>
      </c>
      <c r="W58" s="200">
        <v>1337</v>
      </c>
      <c r="X58" s="200">
        <v>104</v>
      </c>
      <c r="Y58" s="200">
        <v>304</v>
      </c>
      <c r="Z58" s="200">
        <v>459</v>
      </c>
      <c r="AA58" s="201">
        <f t="shared" si="41"/>
        <v>0.50986842105263164</v>
      </c>
      <c r="AB58" s="202">
        <f t="shared" si="30"/>
        <v>-0.8754409769335143</v>
      </c>
      <c r="AC58" s="200">
        <f t="shared" si="34"/>
        <v>155</v>
      </c>
      <c r="AD58" s="200">
        <f t="shared" si="35"/>
        <v>-3226</v>
      </c>
      <c r="AE58" s="201">
        <f t="shared" si="31"/>
        <v>3.1766244731578691E-3</v>
      </c>
      <c r="AF58" s="203">
        <f t="shared" si="36"/>
        <v>1.7202157202981707E-3</v>
      </c>
      <c r="AG58" s="203">
        <f t="shared" si="36"/>
        <v>1.910857675769812E-6</v>
      </c>
      <c r="AH58" s="50"/>
      <c r="AI58" s="50"/>
      <c r="AJ58" s="50"/>
    </row>
    <row r="59" spans="2:36" x14ac:dyDescent="0.25">
      <c r="B59" s="199" t="s">
        <v>394</v>
      </c>
      <c r="C59" s="200">
        <v>2092</v>
      </c>
      <c r="D59" s="200">
        <v>595</v>
      </c>
      <c r="E59" s="200">
        <v>1071</v>
      </c>
      <c r="F59" s="200">
        <v>1961</v>
      </c>
      <c r="G59" s="200">
        <v>1990</v>
      </c>
      <c r="H59" s="201">
        <f t="shared" si="37"/>
        <v>1.4788373278939337E-2</v>
      </c>
      <c r="I59" s="202">
        <f t="shared" si="38"/>
        <v>-4.8757170172084141E-2</v>
      </c>
      <c r="J59" s="201">
        <f t="shared" si="28"/>
        <v>1.1203970822382719E-3</v>
      </c>
      <c r="K59" s="203">
        <f t="shared" si="32"/>
        <v>3.8479387423621315E-2</v>
      </c>
      <c r="L59" s="200">
        <v>3513</v>
      </c>
      <c r="M59" s="200">
        <v>928</v>
      </c>
      <c r="N59" s="200">
        <v>1649</v>
      </c>
      <c r="O59" s="200">
        <v>3822</v>
      </c>
      <c r="P59" s="200">
        <v>4237</v>
      </c>
      <c r="Q59" s="201">
        <f t="shared" si="39"/>
        <v>0.10858189429618004</v>
      </c>
      <c r="R59" s="202">
        <f t="shared" si="40"/>
        <v>0.206091659550242</v>
      </c>
      <c r="S59" s="201">
        <f t="shared" si="29"/>
        <v>1.8976292398823712E-3</v>
      </c>
      <c r="T59" s="203">
        <f t="shared" si="33"/>
        <v>8.192822337381081E-2</v>
      </c>
      <c r="U59" s="200">
        <v>354</v>
      </c>
      <c r="V59" s="200">
        <v>547</v>
      </c>
      <c r="W59" s="200">
        <v>148</v>
      </c>
      <c r="X59" s="200">
        <v>134</v>
      </c>
      <c r="Y59" s="200">
        <v>434</v>
      </c>
      <c r="Z59" s="200">
        <v>517</v>
      </c>
      <c r="AA59" s="201">
        <f t="shared" si="41"/>
        <v>0.1912442396313363</v>
      </c>
      <c r="AB59" s="202">
        <f t="shared" si="30"/>
        <v>-5.4844606946983565E-2</v>
      </c>
      <c r="AC59" s="200">
        <f t="shared" si="34"/>
        <v>83</v>
      </c>
      <c r="AD59" s="200">
        <f t="shared" si="35"/>
        <v>-30</v>
      </c>
      <c r="AE59" s="201">
        <f t="shared" si="31"/>
        <v>3.578028001356467E-3</v>
      </c>
      <c r="AF59" s="203">
        <f t="shared" ref="AF59:AG71" si="42">Z59/$G26</f>
        <v>9.9969061799056388E-3</v>
      </c>
      <c r="AG59" s="203">
        <f t="shared" si="42"/>
        <v>3.6979704468894792E-6</v>
      </c>
      <c r="AH59" s="50"/>
      <c r="AI59" s="50"/>
      <c r="AJ59" s="50"/>
    </row>
    <row r="60" spans="2:36" x14ac:dyDescent="0.25">
      <c r="B60" s="199" t="s">
        <v>227</v>
      </c>
      <c r="C60" s="200">
        <v>8069</v>
      </c>
      <c r="D60" s="200">
        <v>4085</v>
      </c>
      <c r="E60" s="200">
        <v>997</v>
      </c>
      <c r="F60" s="200">
        <v>3736</v>
      </c>
      <c r="G60" s="200">
        <v>3700</v>
      </c>
      <c r="H60" s="201">
        <f t="shared" si="37"/>
        <v>-9.6359743040684842E-3</v>
      </c>
      <c r="I60" s="202">
        <f t="shared" si="38"/>
        <v>-0.54145495104721775</v>
      </c>
      <c r="J60" s="201">
        <f t="shared" si="28"/>
        <v>2.0831503539103548E-3</v>
      </c>
      <c r="K60" s="203">
        <f t="shared" si="32"/>
        <v>2.7573460916482221E-2</v>
      </c>
      <c r="L60" s="200">
        <v>6162</v>
      </c>
      <c r="M60" s="200">
        <v>3051</v>
      </c>
      <c r="N60" s="200">
        <v>2038</v>
      </c>
      <c r="O60" s="200">
        <v>5343</v>
      </c>
      <c r="P60" s="200">
        <v>6230</v>
      </c>
      <c r="Q60" s="201">
        <f t="shared" si="39"/>
        <v>0.16601160396780834</v>
      </c>
      <c r="R60" s="202">
        <f t="shared" si="40"/>
        <v>1.1035378123985806E-2</v>
      </c>
      <c r="S60" s="201">
        <f t="shared" si="29"/>
        <v>2.7902360548659835E-3</v>
      </c>
      <c r="T60" s="203">
        <f t="shared" si="33"/>
        <v>4.6427746353968714E-2</v>
      </c>
      <c r="U60" s="200">
        <v>2017</v>
      </c>
      <c r="V60" s="200">
        <v>642</v>
      </c>
      <c r="W60" s="200">
        <v>443</v>
      </c>
      <c r="X60" s="200">
        <v>34</v>
      </c>
      <c r="Y60" s="200">
        <v>122</v>
      </c>
      <c r="Z60" s="200">
        <v>283</v>
      </c>
      <c r="AA60" s="201">
        <f t="shared" si="41"/>
        <v>1.319672131147541</v>
      </c>
      <c r="AB60" s="202">
        <f t="shared" si="30"/>
        <v>-0.55919003115264798</v>
      </c>
      <c r="AC60" s="200">
        <f t="shared" si="34"/>
        <v>161</v>
      </c>
      <c r="AD60" s="200">
        <f t="shared" si="35"/>
        <v>-359</v>
      </c>
      <c r="AE60" s="201">
        <f t="shared" si="31"/>
        <v>1.9585723875897103E-3</v>
      </c>
      <c r="AF60" s="203">
        <f t="shared" si="42"/>
        <v>2.108997145774181E-3</v>
      </c>
      <c r="AG60" s="203">
        <f t="shared" si="42"/>
        <v>9.8345751164236543E-6</v>
      </c>
      <c r="AH60" s="50"/>
      <c r="AI60" s="50"/>
      <c r="AJ60" s="50"/>
    </row>
    <row r="61" spans="2:36" x14ac:dyDescent="0.25">
      <c r="B61" s="199" t="s">
        <v>250</v>
      </c>
      <c r="C61" s="200">
        <v>1253</v>
      </c>
      <c r="D61" s="200">
        <v>740</v>
      </c>
      <c r="E61" s="200">
        <v>1236</v>
      </c>
      <c r="F61" s="200">
        <v>4137</v>
      </c>
      <c r="G61" s="200">
        <v>4527</v>
      </c>
      <c r="H61" s="201">
        <f t="shared" si="37"/>
        <v>9.427121102248015E-2</v>
      </c>
      <c r="I61" s="202">
        <f t="shared" si="38"/>
        <v>2.61292897047087</v>
      </c>
      <c r="J61" s="201">
        <f t="shared" si="28"/>
        <v>2.5487626086897774E-3</v>
      </c>
      <c r="K61" s="203">
        <f t="shared" si="32"/>
        <v>8.4762582384661472E-2</v>
      </c>
      <c r="L61" s="200">
        <v>3112</v>
      </c>
      <c r="M61" s="200">
        <v>1066</v>
      </c>
      <c r="N61" s="200">
        <v>1116</v>
      </c>
      <c r="O61" s="200">
        <v>3589</v>
      </c>
      <c r="P61" s="200">
        <v>4706</v>
      </c>
      <c r="Q61" s="201">
        <f t="shared" si="39"/>
        <v>0.31122875452772369</v>
      </c>
      <c r="R61" s="202">
        <f t="shared" si="40"/>
        <v>0.51221079691516702</v>
      </c>
      <c r="S61" s="201">
        <f t="shared" si="29"/>
        <v>2.107680718170035E-3</v>
      </c>
      <c r="T61" s="203">
        <f t="shared" si="33"/>
        <v>8.8114140203714802E-2</v>
      </c>
      <c r="U61" s="200">
        <v>124</v>
      </c>
      <c r="V61" s="200">
        <v>227</v>
      </c>
      <c r="W61" s="200">
        <v>87</v>
      </c>
      <c r="X61" s="200">
        <v>101</v>
      </c>
      <c r="Y61" s="200">
        <v>303</v>
      </c>
      <c r="Z61" s="200">
        <v>281</v>
      </c>
      <c r="AA61" s="201">
        <f t="shared" si="41"/>
        <v>-7.2607260726072598E-2</v>
      </c>
      <c r="AB61" s="202">
        <f t="shared" si="30"/>
        <v>0.23788546255506615</v>
      </c>
      <c r="AC61" s="200">
        <f t="shared" si="34"/>
        <v>-22</v>
      </c>
      <c r="AD61" s="200">
        <f t="shared" si="35"/>
        <v>54</v>
      </c>
      <c r="AE61" s="201">
        <f t="shared" si="31"/>
        <v>1.9447308866173448E-3</v>
      </c>
      <c r="AF61" s="203">
        <f t="shared" si="42"/>
        <v>5.2613840623127617E-3</v>
      </c>
      <c r="AG61" s="203">
        <f t="shared" si="42"/>
        <v>-1.3594828626062125E-6</v>
      </c>
      <c r="AH61" s="50"/>
      <c r="AI61" s="50"/>
      <c r="AJ61" s="50"/>
    </row>
    <row r="62" spans="2:36" x14ac:dyDescent="0.25">
      <c r="B62" s="199" t="s">
        <v>241</v>
      </c>
      <c r="C62" s="200">
        <v>2056</v>
      </c>
      <c r="D62" s="200">
        <v>335</v>
      </c>
      <c r="E62" s="200">
        <v>713</v>
      </c>
      <c r="F62" s="200">
        <v>2379</v>
      </c>
      <c r="G62" s="200">
        <v>2520</v>
      </c>
      <c r="H62" s="201">
        <f t="shared" si="37"/>
        <v>5.9268600252206705E-2</v>
      </c>
      <c r="I62" s="202">
        <f t="shared" si="38"/>
        <v>0.22568093385214016</v>
      </c>
      <c r="J62" s="201">
        <f t="shared" si="28"/>
        <v>1.418794295095701E-3</v>
      </c>
      <c r="K62" s="203">
        <f t="shared" si="32"/>
        <v>8.3440945664050858E-2</v>
      </c>
      <c r="L62" s="200">
        <v>2258</v>
      </c>
      <c r="M62" s="200">
        <v>594</v>
      </c>
      <c r="N62" s="200">
        <v>606</v>
      </c>
      <c r="O62" s="200">
        <v>2163</v>
      </c>
      <c r="P62" s="200">
        <v>2917</v>
      </c>
      <c r="Q62" s="201">
        <f t="shared" si="39"/>
        <v>0.34858992140545531</v>
      </c>
      <c r="R62" s="202">
        <f t="shared" si="40"/>
        <v>0.29185119574844998</v>
      </c>
      <c r="S62" s="201">
        <f t="shared" si="29"/>
        <v>1.3064395781772189E-3</v>
      </c>
      <c r="T62" s="203">
        <f t="shared" si="33"/>
        <v>9.6586205754776333E-2</v>
      </c>
      <c r="U62" s="200">
        <v>102</v>
      </c>
      <c r="V62" s="200">
        <v>165</v>
      </c>
      <c r="W62" s="200">
        <v>34</v>
      </c>
      <c r="X62" s="200">
        <v>60</v>
      </c>
      <c r="Y62" s="200">
        <v>134</v>
      </c>
      <c r="Z62" s="200">
        <v>111</v>
      </c>
      <c r="AA62" s="201">
        <f t="shared" si="41"/>
        <v>-0.17164179104477617</v>
      </c>
      <c r="AB62" s="202">
        <f t="shared" si="30"/>
        <v>-0.32727272727272727</v>
      </c>
      <c r="AC62" s="200">
        <f t="shared" si="34"/>
        <v>-23</v>
      </c>
      <c r="AD62" s="200">
        <f t="shared" si="35"/>
        <v>-54</v>
      </c>
      <c r="AE62" s="201">
        <f t="shared" si="31"/>
        <v>7.6820330396628212E-4</v>
      </c>
      <c r="AF62" s="203">
        <f t="shared" si="42"/>
        <v>3.6753749875831927E-3</v>
      </c>
      <c r="AG62" s="203">
        <f t="shared" si="42"/>
        <v>-5.6833148254950554E-6</v>
      </c>
      <c r="AH62" s="50"/>
      <c r="AI62" s="50"/>
      <c r="AJ62" s="50"/>
    </row>
    <row r="63" spans="2:36" x14ac:dyDescent="0.25">
      <c r="B63" s="199" t="s">
        <v>229</v>
      </c>
      <c r="C63" s="200">
        <v>2392</v>
      </c>
      <c r="D63" s="200">
        <v>1814</v>
      </c>
      <c r="E63" s="200">
        <v>384</v>
      </c>
      <c r="F63" s="200">
        <v>1598</v>
      </c>
      <c r="G63" s="200">
        <v>2092</v>
      </c>
      <c r="H63" s="201">
        <f t="shared" si="37"/>
        <v>0.30913642052565704</v>
      </c>
      <c r="I63" s="202">
        <f t="shared" si="38"/>
        <v>-0.12541806020066892</v>
      </c>
      <c r="J63" s="201">
        <f t="shared" si="28"/>
        <v>1.177824470373098E-3</v>
      </c>
      <c r="K63" s="203">
        <f t="shared" si="32"/>
        <v>9.4290723721869411E-3</v>
      </c>
      <c r="L63" s="200">
        <v>11071</v>
      </c>
      <c r="M63" s="200">
        <v>4609</v>
      </c>
      <c r="N63" s="200">
        <v>1397</v>
      </c>
      <c r="O63" s="200">
        <v>7207</v>
      </c>
      <c r="P63" s="200">
        <v>7032</v>
      </c>
      <c r="Q63" s="201">
        <f t="shared" si="39"/>
        <v>-2.4281948106008033E-2</v>
      </c>
      <c r="R63" s="202">
        <f t="shared" si="40"/>
        <v>-0.36482702556227986</v>
      </c>
      <c r="S63" s="201">
        <f t="shared" si="29"/>
        <v>3.1494285614474473E-3</v>
      </c>
      <c r="T63" s="203">
        <f t="shared" si="33"/>
        <v>3.1694663920276561E-2</v>
      </c>
      <c r="U63" s="200">
        <v>1453</v>
      </c>
      <c r="V63" s="200">
        <v>699</v>
      </c>
      <c r="W63" s="200">
        <v>324</v>
      </c>
      <c r="X63" s="200">
        <v>37</v>
      </c>
      <c r="Y63" s="200">
        <v>82</v>
      </c>
      <c r="Z63" s="200">
        <v>308</v>
      </c>
      <c r="AA63" s="201">
        <f t="shared" si="41"/>
        <v>2.7560975609756095</v>
      </c>
      <c r="AB63" s="202">
        <f t="shared" si="30"/>
        <v>-0.55937052932761089</v>
      </c>
      <c r="AC63" s="200">
        <f t="shared" si="34"/>
        <v>226</v>
      </c>
      <c r="AD63" s="200">
        <f t="shared" si="35"/>
        <v>-391</v>
      </c>
      <c r="AE63" s="201">
        <f t="shared" si="31"/>
        <v>2.1315911497442781E-3</v>
      </c>
      <c r="AF63" s="203">
        <f t="shared" si="42"/>
        <v>1.3882190681804864E-3</v>
      </c>
      <c r="AG63" s="203">
        <f t="shared" si="42"/>
        <v>1.2422296064649585E-5</v>
      </c>
      <c r="AH63" s="50"/>
      <c r="AI63" s="50"/>
      <c r="AJ63" s="50"/>
    </row>
    <row r="64" spans="2:36" x14ac:dyDescent="0.25">
      <c r="B64" s="199" t="s">
        <v>221</v>
      </c>
      <c r="C64" s="200">
        <v>10508</v>
      </c>
      <c r="D64" s="200">
        <v>2739</v>
      </c>
      <c r="E64" s="200">
        <v>4199</v>
      </c>
      <c r="F64" s="200">
        <v>9153</v>
      </c>
      <c r="G64" s="200">
        <v>9821</v>
      </c>
      <c r="H64" s="201">
        <f t="shared" si="37"/>
        <v>7.2981536108379874E-2</v>
      </c>
      <c r="I64" s="202">
        <f t="shared" si="38"/>
        <v>-6.5378759040730872E-2</v>
      </c>
      <c r="J64" s="201">
        <f t="shared" si="28"/>
        <v>5.5293566556090792E-3</v>
      </c>
      <c r="K64" s="203">
        <f t="shared" si="32"/>
        <v>0.14185431802753024</v>
      </c>
      <c r="L64" s="200">
        <v>5121</v>
      </c>
      <c r="M64" s="200">
        <v>1404</v>
      </c>
      <c r="N64" s="200">
        <v>1732</v>
      </c>
      <c r="O64" s="200">
        <v>5097</v>
      </c>
      <c r="P64" s="200">
        <v>5067</v>
      </c>
      <c r="Q64" s="201">
        <f t="shared" si="39"/>
        <v>-5.8858151854032092E-3</v>
      </c>
      <c r="R64" s="202">
        <f t="shared" si="40"/>
        <v>-1.0544815465729385E-2</v>
      </c>
      <c r="S64" s="201">
        <f t="shared" si="29"/>
        <v>2.2693621332272773E-3</v>
      </c>
      <c r="T64" s="203">
        <f t="shared" si="33"/>
        <v>7.3187641731544212E-2</v>
      </c>
      <c r="U64" s="200">
        <v>891</v>
      </c>
      <c r="V64" s="200">
        <v>1073</v>
      </c>
      <c r="W64" s="200">
        <v>348</v>
      </c>
      <c r="X64" s="200">
        <v>260</v>
      </c>
      <c r="Y64" s="200">
        <v>494</v>
      </c>
      <c r="Z64" s="200">
        <v>801</v>
      </c>
      <c r="AA64" s="201">
        <f t="shared" si="41"/>
        <v>0.62145748987854255</v>
      </c>
      <c r="AB64" s="202">
        <f t="shared" si="30"/>
        <v>-0.25349487418452932</v>
      </c>
      <c r="AC64" s="200">
        <f t="shared" si="34"/>
        <v>307</v>
      </c>
      <c r="AD64" s="200">
        <f t="shared" si="35"/>
        <v>-272</v>
      </c>
      <c r="AE64" s="201">
        <f t="shared" si="31"/>
        <v>5.5435211394323598E-3</v>
      </c>
      <c r="AF64" s="203">
        <f t="shared" si="42"/>
        <v>1.1569627200901305E-2</v>
      </c>
      <c r="AG64" s="203">
        <f t="shared" si="42"/>
        <v>8.9763189501905522E-6</v>
      </c>
      <c r="AH64" s="50"/>
      <c r="AI64" s="50"/>
      <c r="AJ64" s="50"/>
    </row>
    <row r="65" spans="2:36" x14ac:dyDescent="0.25">
      <c r="B65" s="199" t="s">
        <v>247</v>
      </c>
      <c r="C65" s="200">
        <v>6306</v>
      </c>
      <c r="D65" s="200">
        <v>1876</v>
      </c>
      <c r="E65" s="200">
        <v>7778</v>
      </c>
      <c r="F65" s="200">
        <v>13214</v>
      </c>
      <c r="G65" s="200">
        <v>15706</v>
      </c>
      <c r="H65" s="201">
        <f t="shared" si="37"/>
        <v>0.1885878613591645</v>
      </c>
      <c r="I65" s="202">
        <f t="shared" si="38"/>
        <v>1.4906438312718047</v>
      </c>
      <c r="J65" s="201">
        <f t="shared" si="28"/>
        <v>8.8426917455448738E-3</v>
      </c>
      <c r="K65" s="203">
        <f t="shared" si="32"/>
        <v>0.25067832859833372</v>
      </c>
      <c r="L65" s="200">
        <v>3851</v>
      </c>
      <c r="M65" s="200">
        <v>747</v>
      </c>
      <c r="N65" s="200">
        <v>2680</v>
      </c>
      <c r="O65" s="200">
        <v>5668</v>
      </c>
      <c r="P65" s="200">
        <v>6115</v>
      </c>
      <c r="Q65" s="201">
        <f t="shared" si="39"/>
        <v>7.8863796753704918E-2</v>
      </c>
      <c r="R65" s="202">
        <f t="shared" si="40"/>
        <v>0.58789924694884443</v>
      </c>
      <c r="S65" s="201">
        <f t="shared" si="29"/>
        <v>2.7387308949447012E-3</v>
      </c>
      <c r="T65" s="203">
        <f t="shared" si="33"/>
        <v>9.7599514795543782E-2</v>
      </c>
      <c r="U65" s="200">
        <v>188</v>
      </c>
      <c r="V65" s="200">
        <v>285</v>
      </c>
      <c r="W65" s="200">
        <v>70</v>
      </c>
      <c r="X65" s="200">
        <v>151</v>
      </c>
      <c r="Y65" s="200">
        <v>230</v>
      </c>
      <c r="Z65" s="200">
        <v>628</v>
      </c>
      <c r="AA65" s="201">
        <f t="shared" si="41"/>
        <v>1.7304347826086954</v>
      </c>
      <c r="AB65" s="202">
        <f t="shared" si="30"/>
        <v>1.2035087719298247</v>
      </c>
      <c r="AC65" s="200">
        <f t="shared" si="34"/>
        <v>398</v>
      </c>
      <c r="AD65" s="200">
        <f t="shared" si="35"/>
        <v>343</v>
      </c>
      <c r="AE65" s="201">
        <f t="shared" si="31"/>
        <v>4.3462313053227496E-3</v>
      </c>
      <c r="AF65" s="203">
        <f t="shared" si="42"/>
        <v>1.0023302582436876E-2</v>
      </c>
      <c r="AG65" s="203">
        <f t="shared" si="42"/>
        <v>2.7618903543408169E-5</v>
      </c>
      <c r="AH65" s="50"/>
      <c r="AI65" s="50"/>
      <c r="AJ65" s="50"/>
    </row>
    <row r="66" spans="2:36" x14ac:dyDescent="0.25">
      <c r="B66" s="199" t="s">
        <v>233</v>
      </c>
      <c r="C66" s="200">
        <v>6728</v>
      </c>
      <c r="D66" s="200">
        <v>529</v>
      </c>
      <c r="E66" s="200">
        <v>2451</v>
      </c>
      <c r="F66" s="200">
        <v>7094</v>
      </c>
      <c r="G66" s="200">
        <v>7083</v>
      </c>
      <c r="H66" s="201">
        <f t="shared" si="37"/>
        <v>-1.5506061460388576E-3</v>
      </c>
      <c r="I66" s="202">
        <f t="shared" si="38"/>
        <v>5.276456599286572E-2</v>
      </c>
      <c r="J66" s="201">
        <f t="shared" si="28"/>
        <v>3.9878253937154166E-3</v>
      </c>
      <c r="K66" s="203">
        <f t="shared" si="32"/>
        <v>0.11365897493501075</v>
      </c>
      <c r="L66" s="200">
        <v>4868</v>
      </c>
      <c r="M66" s="200">
        <v>952</v>
      </c>
      <c r="N66" s="200">
        <v>1777</v>
      </c>
      <c r="O66" s="200">
        <v>4790</v>
      </c>
      <c r="P66" s="200">
        <v>5558</v>
      </c>
      <c r="Q66" s="201">
        <f t="shared" si="39"/>
        <v>0.16033402922755746</v>
      </c>
      <c r="R66" s="202">
        <f t="shared" si="40"/>
        <v>0.14174198849630248</v>
      </c>
      <c r="S66" s="201">
        <f t="shared" si="29"/>
        <v>2.4892667725433608E-3</v>
      </c>
      <c r="T66" s="203">
        <f t="shared" si="33"/>
        <v>8.9187714624987965E-2</v>
      </c>
      <c r="U66" s="200">
        <v>122</v>
      </c>
      <c r="V66" s="200">
        <v>319</v>
      </c>
      <c r="W66" s="200">
        <v>162</v>
      </c>
      <c r="X66" s="200">
        <v>257</v>
      </c>
      <c r="Y66" s="200">
        <v>388</v>
      </c>
      <c r="Z66" s="200">
        <v>429</v>
      </c>
      <c r="AA66" s="201">
        <f t="shared" si="41"/>
        <v>0.10567010309278357</v>
      </c>
      <c r="AB66" s="202">
        <f t="shared" si="30"/>
        <v>0.34482758620689657</v>
      </c>
      <c r="AC66" s="200">
        <f t="shared" si="34"/>
        <v>41</v>
      </c>
      <c r="AD66" s="200">
        <f t="shared" si="35"/>
        <v>110</v>
      </c>
      <c r="AE66" s="201">
        <f t="shared" si="31"/>
        <v>2.9690019585723875E-3</v>
      </c>
      <c r="AF66" s="203">
        <f t="shared" si="42"/>
        <v>6.8840463429506726E-3</v>
      </c>
      <c r="AG66" s="203">
        <f t="shared" si="42"/>
        <v>1.6956594096855414E-6</v>
      </c>
      <c r="AH66" s="50"/>
      <c r="AI66" s="50"/>
      <c r="AJ66" s="50"/>
    </row>
    <row r="67" spans="2:36" x14ac:dyDescent="0.25">
      <c r="B67" s="199" t="s">
        <v>243</v>
      </c>
      <c r="C67" s="200">
        <v>1392</v>
      </c>
      <c r="D67" s="200">
        <v>458</v>
      </c>
      <c r="E67" s="200">
        <v>685</v>
      </c>
      <c r="F67" s="200">
        <v>4689</v>
      </c>
      <c r="G67" s="200">
        <v>7991</v>
      </c>
      <c r="H67" s="201">
        <f t="shared" si="37"/>
        <v>0.70420132224354881</v>
      </c>
      <c r="I67" s="202">
        <f t="shared" si="38"/>
        <v>4.7406609195402298</v>
      </c>
      <c r="J67" s="201">
        <f t="shared" si="28"/>
        <v>4.4990417508372011E-3</v>
      </c>
      <c r="K67" s="203">
        <f t="shared" si="32"/>
        <v>0.22666288469720608</v>
      </c>
      <c r="L67" s="200">
        <v>1299</v>
      </c>
      <c r="M67" s="200">
        <v>388</v>
      </c>
      <c r="N67" s="200">
        <v>340</v>
      </c>
      <c r="O67" s="200">
        <v>1609</v>
      </c>
      <c r="P67" s="200">
        <v>2241</v>
      </c>
      <c r="Q67" s="201">
        <f t="shared" si="39"/>
        <v>0.39279055313859534</v>
      </c>
      <c r="R67" s="202">
        <f t="shared" si="40"/>
        <v>0.72517321016166281</v>
      </c>
      <c r="S67" s="201">
        <f t="shared" si="29"/>
        <v>1.003678812031247E-3</v>
      </c>
      <c r="T67" s="203">
        <f t="shared" si="33"/>
        <v>6.3565451708977455E-2</v>
      </c>
      <c r="U67" s="200">
        <v>138</v>
      </c>
      <c r="V67" s="200">
        <v>145</v>
      </c>
      <c r="W67" s="200">
        <v>36</v>
      </c>
      <c r="X67" s="200">
        <v>67</v>
      </c>
      <c r="Y67" s="200">
        <v>134</v>
      </c>
      <c r="Z67" s="200">
        <v>157</v>
      </c>
      <c r="AA67" s="201">
        <f t="shared" si="41"/>
        <v>0.17164179104477606</v>
      </c>
      <c r="AB67" s="202">
        <f t="shared" si="30"/>
        <v>8.2758620689655116E-2</v>
      </c>
      <c r="AC67" s="200">
        <f t="shared" si="34"/>
        <v>23</v>
      </c>
      <c r="AD67" s="200">
        <f t="shared" si="35"/>
        <v>12</v>
      </c>
      <c r="AE67" s="201">
        <f t="shared" si="31"/>
        <v>1.0865578263306874E-3</v>
      </c>
      <c r="AF67" s="203">
        <f t="shared" si="42"/>
        <v>4.4532690398525034E-3</v>
      </c>
      <c r="AG67" s="203">
        <f t="shared" si="42"/>
        <v>4.8685800892008531E-6</v>
      </c>
      <c r="AH67" s="50"/>
      <c r="AI67" s="50"/>
      <c r="AJ67" s="50"/>
    </row>
    <row r="68" spans="2:36" x14ac:dyDescent="0.25">
      <c r="B68" s="199" t="s">
        <v>239</v>
      </c>
      <c r="C68" s="200">
        <v>1553</v>
      </c>
      <c r="D68" s="200">
        <v>789</v>
      </c>
      <c r="E68" s="200">
        <v>3329</v>
      </c>
      <c r="F68" s="200">
        <v>2350</v>
      </c>
      <c r="G68" s="200">
        <v>2341</v>
      </c>
      <c r="H68" s="201">
        <f t="shared" si="37"/>
        <v>-3.829787234042592E-3</v>
      </c>
      <c r="I68" s="202">
        <f t="shared" si="38"/>
        <v>0.50740502253702502</v>
      </c>
      <c r="J68" s="201">
        <f t="shared" si="28"/>
        <v>1.3180148590551731E-3</v>
      </c>
      <c r="K68" s="203">
        <f t="shared" si="32"/>
        <v>0.14446158593026845</v>
      </c>
      <c r="L68" s="200">
        <v>2064</v>
      </c>
      <c r="M68" s="200">
        <v>1108</v>
      </c>
      <c r="N68" s="200">
        <v>2663</v>
      </c>
      <c r="O68" s="200">
        <v>3001</v>
      </c>
      <c r="P68" s="200">
        <v>3191</v>
      </c>
      <c r="Q68" s="201">
        <f t="shared" si="39"/>
        <v>6.3312229256914376E-2</v>
      </c>
      <c r="R68" s="202">
        <f t="shared" si="40"/>
        <v>0.54602713178294571</v>
      </c>
      <c r="S68" s="201">
        <f t="shared" si="29"/>
        <v>1.4291562200766219E-3</v>
      </c>
      <c r="T68" s="203">
        <f t="shared" si="33"/>
        <v>0.19691453255168159</v>
      </c>
      <c r="U68" s="200">
        <v>23</v>
      </c>
      <c r="V68" s="200">
        <v>35</v>
      </c>
      <c r="W68" s="200">
        <v>25</v>
      </c>
      <c r="X68" s="200">
        <v>10</v>
      </c>
      <c r="Y68" s="200">
        <v>31</v>
      </c>
      <c r="Z68" s="200">
        <v>99</v>
      </c>
      <c r="AA68" s="201">
        <f t="shared" si="41"/>
        <v>2.193548387096774</v>
      </c>
      <c r="AB68" s="202">
        <f t="shared" si="30"/>
        <v>1.8285714285714287</v>
      </c>
      <c r="AC68" s="200">
        <f t="shared" si="34"/>
        <v>68</v>
      </c>
      <c r="AD68" s="200">
        <f t="shared" si="35"/>
        <v>64</v>
      </c>
      <c r="AE68" s="201">
        <f t="shared" si="31"/>
        <v>6.8515429813208943E-4</v>
      </c>
      <c r="AF68" s="203">
        <f t="shared" si="42"/>
        <v>6.1092255476704717E-3</v>
      </c>
      <c r="AG68" s="203">
        <f t="shared" si="42"/>
        <v>1.3536244289396939E-4</v>
      </c>
      <c r="AH68" s="50"/>
      <c r="AI68" s="50"/>
      <c r="AJ68" s="50"/>
    </row>
    <row r="69" spans="2:36" x14ac:dyDescent="0.25">
      <c r="B69" s="199" t="s">
        <v>245</v>
      </c>
      <c r="C69" s="200">
        <v>1200</v>
      </c>
      <c r="D69" s="200">
        <v>475</v>
      </c>
      <c r="E69" s="200">
        <v>546</v>
      </c>
      <c r="F69" s="200">
        <v>782</v>
      </c>
      <c r="G69" s="200">
        <v>959</v>
      </c>
      <c r="H69" s="201">
        <f t="shared" si="37"/>
        <v>0.22634271099744252</v>
      </c>
      <c r="I69" s="202">
        <f t="shared" si="38"/>
        <v>-0.20083333333333331</v>
      </c>
      <c r="J69" s="201">
        <f t="shared" si="28"/>
        <v>5.3993005118919729E-4</v>
      </c>
      <c r="K69" s="203">
        <f t="shared" si="32"/>
        <v>7.4117010588144364E-2</v>
      </c>
      <c r="L69" s="200">
        <v>1244</v>
      </c>
      <c r="M69" s="200">
        <v>535</v>
      </c>
      <c r="N69" s="200">
        <v>379</v>
      </c>
      <c r="O69" s="200">
        <v>1024</v>
      </c>
      <c r="P69" s="200">
        <v>804</v>
      </c>
      <c r="Q69" s="201">
        <f t="shared" si="39"/>
        <v>-0.21484375</v>
      </c>
      <c r="R69" s="202">
        <f t="shared" si="40"/>
        <v>-0.3536977491961415</v>
      </c>
      <c r="S69" s="201">
        <f t="shared" si="29"/>
        <v>3.6008824849313817E-4</v>
      </c>
      <c r="T69" s="203">
        <f t="shared" si="33"/>
        <v>6.2137723162531883E-2</v>
      </c>
      <c r="U69" s="200">
        <v>161</v>
      </c>
      <c r="V69" s="200">
        <v>313</v>
      </c>
      <c r="W69" s="200">
        <v>76</v>
      </c>
      <c r="X69" s="200">
        <v>151</v>
      </c>
      <c r="Y69" s="200">
        <v>158</v>
      </c>
      <c r="Z69" s="200">
        <v>145</v>
      </c>
      <c r="AA69" s="201">
        <f t="shared" si="41"/>
        <v>-8.2278481012658222E-2</v>
      </c>
      <c r="AB69" s="202">
        <f t="shared" si="30"/>
        <v>-0.53674121405750796</v>
      </c>
      <c r="AC69" s="200">
        <f t="shared" si="34"/>
        <v>-13</v>
      </c>
      <c r="AD69" s="200">
        <f t="shared" si="35"/>
        <v>-168</v>
      </c>
      <c r="AE69" s="201">
        <f t="shared" si="31"/>
        <v>1.0035088204964947E-3</v>
      </c>
      <c r="AF69" s="203">
        <f t="shared" si="42"/>
        <v>1.1206430172347168E-2</v>
      </c>
      <c r="AG69" s="203">
        <f t="shared" si="42"/>
        <v>-6.3589520838285976E-6</v>
      </c>
      <c r="AH69" s="50"/>
      <c r="AI69" s="50"/>
      <c r="AJ69" s="50"/>
    </row>
    <row r="70" spans="2:36" x14ac:dyDescent="0.25">
      <c r="B70" s="199" t="s">
        <v>223</v>
      </c>
      <c r="C70" s="200">
        <v>319</v>
      </c>
      <c r="D70" s="200">
        <v>161</v>
      </c>
      <c r="E70" s="200">
        <v>298</v>
      </c>
      <c r="F70" s="200">
        <v>621</v>
      </c>
      <c r="G70" s="200">
        <v>610</v>
      </c>
      <c r="H70" s="201">
        <f t="shared" si="37"/>
        <v>-1.7713365539452464E-2</v>
      </c>
      <c r="I70" s="202">
        <f t="shared" si="38"/>
        <v>0.91222570532915359</v>
      </c>
      <c r="J70" s="201">
        <f t="shared" si="28"/>
        <v>3.4343830159062606E-4</v>
      </c>
      <c r="K70" s="203">
        <f t="shared" si="32"/>
        <v>5.9028449777433711E-2</v>
      </c>
      <c r="L70" s="200">
        <v>1284</v>
      </c>
      <c r="M70" s="200">
        <v>523</v>
      </c>
      <c r="N70" s="200">
        <v>188</v>
      </c>
      <c r="O70" s="200">
        <v>993</v>
      </c>
      <c r="P70" s="200">
        <v>1297</v>
      </c>
      <c r="Q70" s="201">
        <f t="shared" si="39"/>
        <v>0.30614300100704939</v>
      </c>
      <c r="R70" s="202">
        <f t="shared" si="40"/>
        <v>1.0124610591900396E-2</v>
      </c>
      <c r="S70" s="201">
        <f t="shared" si="29"/>
        <v>5.8088862972089576E-4</v>
      </c>
      <c r="T70" s="203">
        <f t="shared" si="33"/>
        <v>0.12550803173988775</v>
      </c>
      <c r="U70" s="200">
        <v>151</v>
      </c>
      <c r="V70" s="200">
        <v>111</v>
      </c>
      <c r="W70" s="200">
        <v>63</v>
      </c>
      <c r="X70" s="200">
        <v>28</v>
      </c>
      <c r="Y70" s="200">
        <v>68</v>
      </c>
      <c r="Z70" s="200">
        <v>114</v>
      </c>
      <c r="AA70" s="201">
        <f t="shared" si="41"/>
        <v>0.67647058823529416</v>
      </c>
      <c r="AB70" s="202">
        <f t="shared" si="30"/>
        <v>2.7027027027026973E-2</v>
      </c>
      <c r="AC70" s="200">
        <f t="shared" si="34"/>
        <v>46</v>
      </c>
      <c r="AD70" s="200">
        <f t="shared" si="35"/>
        <v>3</v>
      </c>
      <c r="AE70" s="201">
        <f t="shared" si="31"/>
        <v>7.8896555542483024E-4</v>
      </c>
      <c r="AF70" s="203">
        <f t="shared" si="42"/>
        <v>1.1031546351848267E-2</v>
      </c>
      <c r="AG70" s="203">
        <f t="shared" si="42"/>
        <v>6.5460672366488698E-5</v>
      </c>
      <c r="AH70" s="50"/>
      <c r="AI70" s="50"/>
      <c r="AJ70" s="50"/>
    </row>
    <row r="71" spans="2:36" x14ac:dyDescent="0.25">
      <c r="B71" s="205" t="s">
        <v>396</v>
      </c>
      <c r="C71" s="206">
        <f>C46-SUM(C47:C70)</f>
        <v>77109</v>
      </c>
      <c r="D71" s="206">
        <f>D46-SUM(D47:D70)</f>
        <v>24913</v>
      </c>
      <c r="E71" s="206">
        <f>E46-SUM(E47:E70)</f>
        <v>28657</v>
      </c>
      <c r="F71" s="206">
        <f>F46-SUM(F47:F70)</f>
        <v>58506</v>
      </c>
      <c r="G71" s="206">
        <f>G46-SUM(G47:G70)</f>
        <v>67116</v>
      </c>
      <c r="H71" s="207">
        <f t="shared" si="37"/>
        <v>0.1471643933955491</v>
      </c>
      <c r="I71" s="208">
        <f t="shared" si="38"/>
        <v>-0.12959576703108588</v>
      </c>
      <c r="J71" s="207">
        <f t="shared" si="28"/>
        <v>3.7787221392715502E-2</v>
      </c>
      <c r="K71" s="209">
        <f t="shared" si="32"/>
        <v>0.1408943292530602</v>
      </c>
      <c r="L71" s="206">
        <f>L46-SUM(L47:L70)</f>
        <v>38305</v>
      </c>
      <c r="M71" s="206">
        <f>M46-SUM(M47:M70)</f>
        <v>12137</v>
      </c>
      <c r="N71" s="206">
        <f>N46-SUM(N47:N70)</f>
        <v>16883</v>
      </c>
      <c r="O71" s="206">
        <f>O46-SUM(O47:O70)</f>
        <v>40213</v>
      </c>
      <c r="P71" s="206">
        <f>P46-SUM(P47:P70)</f>
        <v>36730</v>
      </c>
      <c r="Q71" s="207">
        <f t="shared" si="39"/>
        <v>-8.6613781612911223E-2</v>
      </c>
      <c r="R71" s="208">
        <f t="shared" si="40"/>
        <v>-4.1117347604751386E-2</v>
      </c>
      <c r="S71" s="207">
        <f t="shared" si="29"/>
        <v>1.6450300207901697E-2</v>
      </c>
      <c r="T71" s="209">
        <f t="shared" si="33"/>
        <v>7.7106036019204086E-2</v>
      </c>
      <c r="U71" s="206">
        <f t="shared" ref="U71:Z71" si="43">U46-SUM(U47:U70)</f>
        <v>7512</v>
      </c>
      <c r="V71" s="206">
        <f t="shared" si="43"/>
        <v>9511</v>
      </c>
      <c r="W71" s="206">
        <f t="shared" si="43"/>
        <v>2423</v>
      </c>
      <c r="X71" s="206">
        <f t="shared" si="43"/>
        <v>3035</v>
      </c>
      <c r="Y71" s="206">
        <f t="shared" si="43"/>
        <v>10178</v>
      </c>
      <c r="Z71" s="206">
        <f t="shared" si="43"/>
        <v>7841</v>
      </c>
      <c r="AA71" s="207">
        <f t="shared" si="41"/>
        <v>-0.2296128905482413</v>
      </c>
      <c r="AB71" s="208">
        <f t="shared" si="30"/>
        <v>-0.17558616338975919</v>
      </c>
      <c r="AC71" s="206">
        <f>Z71-Y71</f>
        <v>-2337</v>
      </c>
      <c r="AD71" s="206">
        <f t="shared" si="35"/>
        <v>-1670</v>
      </c>
      <c r="AE71" s="207">
        <f t="shared" si="31"/>
        <v>5.4265604562158717E-2</v>
      </c>
      <c r="AF71" s="209">
        <f t="shared" si="42"/>
        <v>1.6460343817766926E-2</v>
      </c>
      <c r="AG71" s="209">
        <f t="shared" si="42"/>
        <v>-4.8201850827896152E-7</v>
      </c>
      <c r="AH71" s="50"/>
      <c r="AI71" s="50"/>
      <c r="AJ71" s="50"/>
    </row>
    <row r="72" spans="2:36" ht="6" customHeight="1" x14ac:dyDescent="0.25"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</row>
    <row r="73" spans="2:36" x14ac:dyDescent="0.25">
      <c r="B73" s="49" t="s">
        <v>109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</row>
  </sheetData>
  <mergeCells count="6">
    <mergeCell ref="C40:K40"/>
    <mergeCell ref="L40:T40"/>
    <mergeCell ref="U40:AG40"/>
    <mergeCell ref="C7:K7"/>
    <mergeCell ref="L7:T7"/>
    <mergeCell ref="U7:AG7"/>
  </mergeCells>
  <pageMargins left="0.25" right="0.25" top="0.75" bottom="0.75" header="0.3" footer="0.3"/>
  <pageSetup paperSize="9" scale="3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5E6DA-7E28-4FE0-BE25-4AC5F8553436}">
  <sheetPr>
    <pageSetUpPr fitToPage="1"/>
  </sheetPr>
  <dimension ref="A1:AH40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3" width="11.140625" hidden="1" customWidth="1"/>
    <col min="4" max="4" width="11.140625" customWidth="1"/>
    <col min="5" max="6" width="10.5703125" customWidth="1"/>
    <col min="7" max="7" width="10.5703125" hidden="1" customWidth="1"/>
    <col min="8" max="8" width="11.140625" hidden="1" customWidth="1"/>
    <col min="9" max="9" width="11.140625" customWidth="1"/>
    <col min="10" max="11" width="10.5703125" customWidth="1"/>
    <col min="12" max="12" width="10.5703125" hidden="1" customWidth="1"/>
    <col min="13" max="13" width="12" hidden="1" customWidth="1"/>
    <col min="14" max="15" width="12" customWidth="1"/>
    <col min="16" max="16" width="10.5703125" hidden="1" customWidth="1"/>
    <col min="17" max="17" width="10.5703125" customWidth="1"/>
    <col min="18" max="18" width="10.5703125" hidden="1" customWidth="1"/>
    <col min="19" max="19" width="0" hidden="1" customWidth="1"/>
    <col min="23" max="24" width="0" hidden="1" customWidth="1"/>
    <col min="28" max="29" width="0" hidden="1" customWidth="1"/>
    <col min="32" max="32" width="0" hidden="1" customWidth="1"/>
    <col min="34" max="34" width="0" hidden="1" customWidth="1"/>
  </cols>
  <sheetData>
    <row r="1" spans="1:34" ht="42.75" customHeight="1" x14ac:dyDescent="0.25"/>
    <row r="5" spans="1:34" ht="42" customHeight="1" thickBot="1" x14ac:dyDescent="0.3">
      <c r="B5" s="52" t="s">
        <v>397</v>
      </c>
      <c r="C5" s="52"/>
      <c r="D5" s="52"/>
      <c r="E5" s="52"/>
      <c r="F5" s="52"/>
      <c r="G5" s="52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</row>
    <row r="6" spans="1:34" ht="6" customHeight="1" x14ac:dyDescent="0.25"/>
    <row r="7" spans="1:34" ht="15.75" x14ac:dyDescent="0.25">
      <c r="B7" s="184"/>
      <c r="C7" s="336" t="s">
        <v>99</v>
      </c>
      <c r="D7" s="336"/>
      <c r="E7" s="336"/>
      <c r="F7" s="336"/>
      <c r="G7" s="337"/>
      <c r="H7" s="338" t="s">
        <v>103</v>
      </c>
      <c r="I7" s="336"/>
      <c r="J7" s="336"/>
      <c r="K7" s="336"/>
      <c r="L7" s="337"/>
      <c r="M7" s="339" t="s">
        <v>102</v>
      </c>
      <c r="N7" s="340"/>
      <c r="O7" s="340"/>
      <c r="P7" s="340"/>
      <c r="Q7" s="340"/>
      <c r="R7" s="341"/>
      <c r="S7" s="336" t="s">
        <v>104</v>
      </c>
      <c r="T7" s="336"/>
      <c r="U7" s="336"/>
      <c r="V7" s="336"/>
      <c r="W7" s="337"/>
      <c r="X7" s="336" t="s">
        <v>105</v>
      </c>
      <c r="Y7" s="336"/>
      <c r="Z7" s="336"/>
      <c r="AA7" s="336"/>
      <c r="AB7" s="337"/>
      <c r="AC7" s="336" t="s">
        <v>106</v>
      </c>
      <c r="AD7" s="336"/>
      <c r="AE7" s="336"/>
      <c r="AF7" s="336"/>
      <c r="AG7" s="336"/>
      <c r="AH7" s="337"/>
    </row>
    <row r="8" spans="1:34" s="189" customFormat="1" ht="72" customHeight="1" x14ac:dyDescent="0.25">
      <c r="B8" s="185"/>
      <c r="C8" s="186" t="s">
        <v>548</v>
      </c>
      <c r="D8" s="186" t="s">
        <v>549</v>
      </c>
      <c r="E8" s="187" t="str">
        <f>CONCATENATE("var. ",RIGHT(D8,2),"/",RIGHT(C8,2))</f>
        <v>var. 23/22</v>
      </c>
      <c r="F8" s="187" t="str">
        <f>CONCATENATE("Cuota s/ total lugares de residencia ",RIGHT(D8,4))</f>
        <v>Cuota s/ total lugares de residencia 2023</v>
      </c>
      <c r="G8" s="188" t="str">
        <f>CONCATENATE("cuota s/ Canarias ",RIGHT(D8,4))</f>
        <v>cuota s/ Canarias 2023</v>
      </c>
      <c r="H8" s="186" t="s">
        <v>548</v>
      </c>
      <c r="I8" s="186" t="s">
        <v>549</v>
      </c>
      <c r="J8" s="187" t="str">
        <f>CONCATENATE("var. ",RIGHT(I8,2),"/",RIGHT(H8,2))</f>
        <v>var. 23/22</v>
      </c>
      <c r="K8" s="187" t="str">
        <f>CONCATENATE("Cuota s/ total lugares de residencia ",RIGHT(I8,4))</f>
        <v>Cuota s/ total lugares de residencia 2023</v>
      </c>
      <c r="L8" s="188" t="str">
        <f>CONCATENATE("cuota s/ Canarias ",RIGHT(I8,4))</f>
        <v>cuota s/ Canarias 2023</v>
      </c>
      <c r="M8" s="214" t="s">
        <v>548</v>
      </c>
      <c r="N8" s="214" t="s">
        <v>549</v>
      </c>
      <c r="O8" s="215" t="str">
        <f>CONCATENATE("var. ",RIGHT(N8,2),"/",RIGHT(M8,2))</f>
        <v>var. 23/22</v>
      </c>
      <c r="P8" s="214" t="str">
        <f>CONCATENATE("dif. ",RIGHT(N8,2),"/",RIGHT(M8,2))</f>
        <v>dif. 23/22</v>
      </c>
      <c r="Q8" s="215" t="str">
        <f>CONCATENATE("Cuota s/ total lugares de residencia ",RIGHT(N8,4))</f>
        <v>Cuota s/ total lugares de residencia 2023</v>
      </c>
      <c r="R8" s="216" t="str">
        <f>CONCATENATE("cuota s/ Canarias ",RIGHT(N8,4))</f>
        <v>cuota s/ Canarias 2023</v>
      </c>
      <c r="S8" s="186" t="s">
        <v>548</v>
      </c>
      <c r="T8" s="186" t="s">
        <v>549</v>
      </c>
      <c r="U8" s="187" t="str">
        <f>CONCATENATE("var. ",RIGHT(T8,2),"/",RIGHT(S8,2))</f>
        <v>var. 23/22</v>
      </c>
      <c r="V8" s="187" t="str">
        <f>CONCATENATE("Cuota s/ total lugares de residencia ",RIGHT(T8,4))</f>
        <v>Cuota s/ total lugares de residencia 2023</v>
      </c>
      <c r="W8" s="188" t="str">
        <f>CONCATENATE("cuota s/ Canarias ",RIGHT(T8,4))</f>
        <v>cuota s/ Canarias 2023</v>
      </c>
      <c r="X8" s="186" t="s">
        <v>548</v>
      </c>
      <c r="Y8" s="186" t="s">
        <v>549</v>
      </c>
      <c r="Z8" s="187" t="str">
        <f>CONCATENATE("var. ",RIGHT(Y8,2),"/",RIGHT(X8,2))</f>
        <v>var. 23/22</v>
      </c>
      <c r="AA8" s="187" t="str">
        <f>CONCATENATE("Cuota s/ total lugares de residencia ",RIGHT(Y8,4))</f>
        <v>Cuota s/ total lugares de residencia 2023</v>
      </c>
      <c r="AB8" s="188" t="str">
        <f>CONCATENATE("cuota s/ Canarias ",RIGHT(Y8,4))</f>
        <v>cuota s/ Canarias 2023</v>
      </c>
      <c r="AC8" s="186" t="s">
        <v>548</v>
      </c>
      <c r="AD8" s="186" t="s">
        <v>549</v>
      </c>
      <c r="AE8" s="187" t="str">
        <f>CONCATENATE("var. ",RIGHT(AD8,2),"/",RIGHT(AC8,2))</f>
        <v>var. 23/22</v>
      </c>
      <c r="AF8" s="186" t="str">
        <f>CONCATENATE("dif. ",RIGHT(AD8,2),"/",RIGHT(AC8,2))</f>
        <v>dif. 23/22</v>
      </c>
      <c r="AG8" s="187" t="str">
        <f>CONCATENATE("Cuota s/ total lugares de residencia ",RIGHT(AD8,4))</f>
        <v>Cuota s/ total lugares de residencia 2023</v>
      </c>
      <c r="AH8" s="188" t="str">
        <f>CONCATENATE("cuota s/ Canarias ",RIGHT(AE8,4))</f>
        <v>cuota s/ Canarias 3/22</v>
      </c>
    </row>
    <row r="9" spans="1:34" x14ac:dyDescent="0.25">
      <c r="A9" s="1"/>
      <c r="B9" s="190" t="s">
        <v>139</v>
      </c>
      <c r="C9" s="191">
        <v>11342244</v>
      </c>
      <c r="D9" s="191">
        <v>12421687</v>
      </c>
      <c r="E9" s="192">
        <f>IFERROR(D9/C9-1,"-")</f>
        <v>9.5170144461713235E-2</v>
      </c>
      <c r="F9" s="192">
        <f t="shared" ref="F9:F38" si="0">D9/D$9</f>
        <v>1</v>
      </c>
      <c r="G9" s="193">
        <f t="shared" ref="G9:G38" si="1">D9/$D9</f>
        <v>1</v>
      </c>
      <c r="H9" s="191">
        <v>3008100</v>
      </c>
      <c r="I9" s="191">
        <v>3376947</v>
      </c>
      <c r="J9" s="192">
        <f>IFERROR(I9/H9-1,"-")</f>
        <v>0.12261793158472134</v>
      </c>
      <c r="K9" s="192">
        <f t="shared" ref="K9:K38" si="2">I9/I$9</f>
        <v>1</v>
      </c>
      <c r="L9" s="193">
        <f t="shared" ref="L9:L38" si="3">I9/$D9</f>
        <v>0.27185896730452153</v>
      </c>
      <c r="M9" s="191">
        <v>4334225</v>
      </c>
      <c r="N9" s="191">
        <v>4756623</v>
      </c>
      <c r="O9" s="192">
        <f>IFERROR(N9/M9-1,"-")</f>
        <v>9.7456408008352202E-2</v>
      </c>
      <c r="P9" s="191">
        <f>N9-M9</f>
        <v>422398</v>
      </c>
      <c r="Q9" s="192">
        <f>N9/N$9</f>
        <v>1</v>
      </c>
      <c r="R9" s="193">
        <f t="shared" ref="R9:R17" si="4">N9/$D9</f>
        <v>0.38292890490639475</v>
      </c>
      <c r="S9" s="191">
        <v>2050962</v>
      </c>
      <c r="T9" s="191">
        <v>2232786</v>
      </c>
      <c r="U9" s="192">
        <f>IFERROR(T9/S9-1,"-")</f>
        <v>8.8653032089331729E-2</v>
      </c>
      <c r="V9" s="192">
        <f t="shared" ref="V9:V38" si="5">T9/T$9</f>
        <v>1</v>
      </c>
      <c r="W9" s="193">
        <f t="shared" ref="W9:W38" si="6">T9/$D9</f>
        <v>0.17974901476747884</v>
      </c>
      <c r="X9" s="191">
        <v>1673252</v>
      </c>
      <c r="Y9" s="191">
        <v>1776156</v>
      </c>
      <c r="Z9" s="192">
        <f>IFERROR(Y9/X9-1,"-")</f>
        <v>6.1499403556666943E-2</v>
      </c>
      <c r="AA9" s="192">
        <f t="shared" ref="AA9:AA38" si="7">Y9/Y$9</f>
        <v>1</v>
      </c>
      <c r="AB9" s="193">
        <f t="shared" ref="AB9:AB38" si="8">Y9/$D9</f>
        <v>0.14298830746580557</v>
      </c>
      <c r="AC9" s="191">
        <v>147069</v>
      </c>
      <c r="AD9" s="191">
        <v>144493</v>
      </c>
      <c r="AE9" s="192">
        <f>IFERROR(AD9/AC9-1,"-")</f>
        <v>-1.7515587921315801E-2</v>
      </c>
      <c r="AF9" s="191">
        <f>AD9-AC9</f>
        <v>-2576</v>
      </c>
      <c r="AG9" s="192">
        <f t="shared" ref="AG9:AG38" si="9">AD9/AD$9</f>
        <v>1</v>
      </c>
      <c r="AH9" s="193">
        <f t="shared" ref="AH9:AH38" si="10">AE9/$D9</f>
        <v>-1.4100812491343407E-9</v>
      </c>
    </row>
    <row r="10" spans="1:34" x14ac:dyDescent="0.25">
      <c r="A10" s="1" t="s">
        <v>171</v>
      </c>
      <c r="B10" s="194" t="s">
        <v>172</v>
      </c>
      <c r="C10" s="195">
        <v>2521858</v>
      </c>
      <c r="D10" s="195">
        <v>2561638</v>
      </c>
      <c r="E10" s="196">
        <f>IFERROR(D10/C10-1,"-")</f>
        <v>1.5774084028521873E-2</v>
      </c>
      <c r="F10" s="196">
        <f t="shared" si="0"/>
        <v>0.20622303556674709</v>
      </c>
      <c r="G10" s="198">
        <f t="shared" si="1"/>
        <v>1</v>
      </c>
      <c r="H10" s="195">
        <v>826606</v>
      </c>
      <c r="I10" s="195">
        <v>852144</v>
      </c>
      <c r="J10" s="196">
        <f>IFERROR(I10/H10-1,"-")</f>
        <v>3.0895009230516024E-2</v>
      </c>
      <c r="K10" s="196">
        <f t="shared" si="2"/>
        <v>0.25234153808158671</v>
      </c>
      <c r="L10" s="198">
        <f t="shared" si="3"/>
        <v>0.33265590220007668</v>
      </c>
      <c r="M10" s="195">
        <v>947988</v>
      </c>
      <c r="N10" s="195">
        <v>978551</v>
      </c>
      <c r="O10" s="196">
        <f>IFERROR(N10/M10-1,"-")</f>
        <v>3.2239859576281615E-2</v>
      </c>
      <c r="P10" s="195">
        <f t="shared" ref="P10:P37" si="11">N10-M10</f>
        <v>30563</v>
      </c>
      <c r="Q10" s="196">
        <f>N10/N$9</f>
        <v>0.20572389277014386</v>
      </c>
      <c r="R10" s="198">
        <f t="shared" si="4"/>
        <v>0.38200206274266701</v>
      </c>
      <c r="S10" s="195">
        <v>343418</v>
      </c>
      <c r="T10" s="195">
        <v>340312</v>
      </c>
      <c r="U10" s="196">
        <f>IFERROR(T10/S10-1,"-")</f>
        <v>-9.0443715821535431E-3</v>
      </c>
      <c r="V10" s="196">
        <f t="shared" si="5"/>
        <v>0.15241586072288163</v>
      </c>
      <c r="W10" s="198">
        <f t="shared" si="6"/>
        <v>0.1328493721595323</v>
      </c>
      <c r="X10" s="195">
        <v>247196</v>
      </c>
      <c r="Y10" s="195">
        <v>241701</v>
      </c>
      <c r="Z10" s="196">
        <f>IFERROR(Y10/X10-1,"-")</f>
        <v>-2.2229324099095504E-2</v>
      </c>
      <c r="AA10" s="196">
        <f t="shared" si="7"/>
        <v>0.13608095234878018</v>
      </c>
      <c r="AB10" s="198">
        <f t="shared" si="8"/>
        <v>9.4354081255821468E-2</v>
      </c>
      <c r="AC10" s="195">
        <v>90599</v>
      </c>
      <c r="AD10" s="195">
        <v>79629</v>
      </c>
      <c r="AE10" s="196">
        <f>IFERROR(AD10/AC10-1,"-")</f>
        <v>-0.12108301416130418</v>
      </c>
      <c r="AF10" s="195">
        <f t="shared" ref="AF10:AF37" si="12">AD10-AC10</f>
        <v>-10970</v>
      </c>
      <c r="AG10" s="196">
        <f t="shared" si="9"/>
        <v>0.55109244046424399</v>
      </c>
      <c r="AH10" s="198">
        <f t="shared" si="10"/>
        <v>-4.7267808394981722E-8</v>
      </c>
    </row>
    <row r="11" spans="1:34" x14ac:dyDescent="0.25">
      <c r="A11" s="211" t="s">
        <v>99</v>
      </c>
      <c r="B11" s="199" t="s">
        <v>99</v>
      </c>
      <c r="C11" s="200">
        <v>1210770</v>
      </c>
      <c r="D11" s="200">
        <v>1248366</v>
      </c>
      <c r="E11" s="201">
        <f>IFERROR(D11/C11-1,"-")</f>
        <v>3.1051314452786194E-2</v>
      </c>
      <c r="F11" s="201">
        <f t="shared" si="0"/>
        <v>0.10049890968915896</v>
      </c>
      <c r="G11" s="203">
        <f t="shared" si="1"/>
        <v>1</v>
      </c>
      <c r="H11" s="200">
        <v>484714</v>
      </c>
      <c r="I11" s="200">
        <v>526086</v>
      </c>
      <c r="J11" s="201">
        <f>IFERROR(I11/H11-1,"-")</f>
        <v>8.5353424906233322E-2</v>
      </c>
      <c r="K11" s="201">
        <f t="shared" si="2"/>
        <v>0.15578746127789392</v>
      </c>
      <c r="L11" s="203">
        <f t="shared" si="3"/>
        <v>0.42141967980544165</v>
      </c>
      <c r="M11" s="200">
        <v>397785</v>
      </c>
      <c r="N11" s="200">
        <v>405755</v>
      </c>
      <c r="O11" s="201">
        <f>IFERROR(N11/M11-1,"-")</f>
        <v>2.0035949067963799E-2</v>
      </c>
      <c r="P11" s="200">
        <f t="shared" si="11"/>
        <v>7970</v>
      </c>
      <c r="Q11" s="201">
        <f>N11/N$9</f>
        <v>8.5303165712313125E-2</v>
      </c>
      <c r="R11" s="203">
        <f>N11/$D11</f>
        <v>0.32502887774899347</v>
      </c>
      <c r="S11" s="200">
        <v>105852</v>
      </c>
      <c r="T11" s="200">
        <v>98202</v>
      </c>
      <c r="U11" s="201">
        <f>IFERROR(T11/S11-1,"-")</f>
        <v>-7.2270717605713686E-2</v>
      </c>
      <c r="V11" s="201">
        <f t="shared" si="5"/>
        <v>4.3981823605128305E-2</v>
      </c>
      <c r="W11" s="203">
        <f t="shared" si="6"/>
        <v>7.8664430143083039E-2</v>
      </c>
      <c r="X11" s="200">
        <v>129872</v>
      </c>
      <c r="Y11" s="200">
        <v>122592</v>
      </c>
      <c r="Z11" s="201">
        <f>IFERROR(Y11/X11-1,"-")</f>
        <v>-5.6055192805223641E-2</v>
      </c>
      <c r="AA11" s="201">
        <f t="shared" si="7"/>
        <v>6.9020964374750873E-2</v>
      </c>
      <c r="AB11" s="203">
        <f t="shared" si="8"/>
        <v>9.8201969614680307E-2</v>
      </c>
      <c r="AC11" s="200">
        <v>34729</v>
      </c>
      <c r="AD11" s="200">
        <v>34275</v>
      </c>
      <c r="AE11" s="201">
        <f>IFERROR(AD11/AC11-1,"-")</f>
        <v>-1.3072648219067617E-2</v>
      </c>
      <c r="AF11" s="200">
        <f t="shared" si="12"/>
        <v>-454</v>
      </c>
      <c r="AG11" s="201">
        <f t="shared" si="9"/>
        <v>0.23720872291391279</v>
      </c>
      <c r="AH11" s="203">
        <f t="shared" si="10"/>
        <v>-1.0471807321785131E-8</v>
      </c>
    </row>
    <row r="12" spans="1:34" x14ac:dyDescent="0.25">
      <c r="A12" s="211" t="s">
        <v>176</v>
      </c>
      <c r="B12" s="199" t="s">
        <v>176</v>
      </c>
      <c r="C12" s="200">
        <v>1311088</v>
      </c>
      <c r="D12" s="200">
        <v>1313272</v>
      </c>
      <c r="E12" s="201">
        <f>IFERROR(D12/C12-1,"-")</f>
        <v>1.6657920749789668E-3</v>
      </c>
      <c r="F12" s="201">
        <f t="shared" si="0"/>
        <v>0.10572412587758813</v>
      </c>
      <c r="G12" s="203">
        <f t="shared" si="1"/>
        <v>1</v>
      </c>
      <c r="H12" s="200">
        <v>341892</v>
      </c>
      <c r="I12" s="200">
        <v>326058</v>
      </c>
      <c r="J12" s="201">
        <f>IFERROR(I12/H12-1,"-")</f>
        <v>-4.6312870731108124E-2</v>
      </c>
      <c r="K12" s="201">
        <f t="shared" si="2"/>
        <v>9.6554076803692809E-2</v>
      </c>
      <c r="L12" s="203">
        <f t="shared" si="3"/>
        <v>0.24827910745070328</v>
      </c>
      <c r="M12" s="200">
        <v>550203</v>
      </c>
      <c r="N12" s="200">
        <v>572796</v>
      </c>
      <c r="O12" s="201">
        <f>IFERROR(N12/M12-1,"-")</f>
        <v>4.1063025828648625E-2</v>
      </c>
      <c r="P12" s="200">
        <f t="shared" si="11"/>
        <v>22593</v>
      </c>
      <c r="Q12" s="201">
        <f>N12/N$9</f>
        <v>0.12042072705783073</v>
      </c>
      <c r="R12" s="203">
        <f t="shared" si="4"/>
        <v>0.43615945516237309</v>
      </c>
      <c r="S12" s="200">
        <v>237566</v>
      </c>
      <c r="T12" s="200">
        <v>242110</v>
      </c>
      <c r="U12" s="201">
        <f>IFERROR(T12/S12-1,"-")</f>
        <v>1.9127316198445987E-2</v>
      </c>
      <c r="V12" s="201">
        <f t="shared" si="5"/>
        <v>0.10843403711775333</v>
      </c>
      <c r="W12" s="203">
        <f t="shared" si="6"/>
        <v>0.18435632527001261</v>
      </c>
      <c r="X12" s="200">
        <v>117324</v>
      </c>
      <c r="Y12" s="200">
        <v>119109</v>
      </c>
      <c r="Z12" s="201">
        <f>IFERROR(Y12/X12-1,"-")</f>
        <v>1.5214278408509863E-2</v>
      </c>
      <c r="AA12" s="201">
        <f t="shared" si="7"/>
        <v>6.7059987974029303E-2</v>
      </c>
      <c r="AB12" s="203">
        <f t="shared" si="8"/>
        <v>9.0696367546098597E-2</v>
      </c>
      <c r="AC12" s="200">
        <v>55870</v>
      </c>
      <c r="AD12" s="200">
        <v>45354</v>
      </c>
      <c r="AE12" s="201">
        <f>IFERROR(AD12/AC12-1,"-")</f>
        <v>-0.18822265974583852</v>
      </c>
      <c r="AF12" s="200">
        <f t="shared" si="12"/>
        <v>-10516</v>
      </c>
      <c r="AG12" s="201">
        <f t="shared" si="9"/>
        <v>0.31388371755033118</v>
      </c>
      <c r="AH12" s="203">
        <f t="shared" si="10"/>
        <v>-1.4332343927673667E-7</v>
      </c>
    </row>
    <row r="13" spans="1:34" x14ac:dyDescent="0.25">
      <c r="A13" s="1"/>
      <c r="B13" s="194" t="s">
        <v>184</v>
      </c>
      <c r="C13" s="195">
        <v>8820386</v>
      </c>
      <c r="D13" s="195">
        <v>9860049</v>
      </c>
      <c r="E13" s="196">
        <f>IFERROR(D13/C13-1,"-")</f>
        <v>0.11787046507941934</v>
      </c>
      <c r="F13" s="196">
        <f t="shared" si="0"/>
        <v>0.79377696443325285</v>
      </c>
      <c r="G13" s="198">
        <f t="shared" si="1"/>
        <v>1</v>
      </c>
      <c r="H13" s="195">
        <v>2181494</v>
      </c>
      <c r="I13" s="195">
        <v>2524803</v>
      </c>
      <c r="J13" s="196">
        <f>IFERROR(I13/H13-1,"-")</f>
        <v>0.15737334138897463</v>
      </c>
      <c r="K13" s="196">
        <f t="shared" si="2"/>
        <v>0.74765846191841334</v>
      </c>
      <c r="L13" s="198">
        <f t="shared" si="3"/>
        <v>0.25606394045303427</v>
      </c>
      <c r="M13" s="195">
        <v>3386237</v>
      </c>
      <c r="N13" s="195">
        <v>3778072</v>
      </c>
      <c r="O13" s="196">
        <f>IFERROR(N13/M13-1,"-")</f>
        <v>0.11571399166685614</v>
      </c>
      <c r="P13" s="195">
        <f t="shared" si="11"/>
        <v>391835</v>
      </c>
      <c r="Q13" s="196">
        <f>N13/N$9</f>
        <v>0.79427610722985609</v>
      </c>
      <c r="R13" s="198">
        <f t="shared" si="4"/>
        <v>0.38316969824389313</v>
      </c>
      <c r="S13" s="195">
        <v>1707544</v>
      </c>
      <c r="T13" s="195">
        <v>1892474</v>
      </c>
      <c r="U13" s="196">
        <f>IFERROR(T13/S13-1,"-")</f>
        <v>0.1083017480076649</v>
      </c>
      <c r="V13" s="196">
        <f t="shared" si="5"/>
        <v>0.8475841392771184</v>
      </c>
      <c r="W13" s="198">
        <f t="shared" si="6"/>
        <v>0.19193352893073859</v>
      </c>
      <c r="X13" s="195">
        <v>1426056</v>
      </c>
      <c r="Y13" s="195">
        <v>1534455</v>
      </c>
      <c r="Z13" s="196">
        <f>IFERROR(Y13/X13-1,"-")</f>
        <v>7.6013143943856276E-2</v>
      </c>
      <c r="AA13" s="196">
        <f t="shared" si="7"/>
        <v>0.86391904765121985</v>
      </c>
      <c r="AB13" s="198">
        <f t="shared" si="8"/>
        <v>0.15562346596857682</v>
      </c>
      <c r="AC13" s="195">
        <v>56470</v>
      </c>
      <c r="AD13" s="195">
        <v>64864</v>
      </c>
      <c r="AE13" s="196">
        <f>IFERROR(AD13/AC13-1,"-")</f>
        <v>0.14864529838852492</v>
      </c>
      <c r="AF13" s="195">
        <f t="shared" si="12"/>
        <v>8394</v>
      </c>
      <c r="AG13" s="196">
        <f t="shared" si="9"/>
        <v>0.44890755953575606</v>
      </c>
      <c r="AH13" s="198">
        <f t="shared" si="10"/>
        <v>1.5075513152979758E-8</v>
      </c>
    </row>
    <row r="14" spans="1:34" s="115" customFormat="1" x14ac:dyDescent="0.25">
      <c r="B14" s="199" t="s">
        <v>188</v>
      </c>
      <c r="C14" s="200">
        <v>3434740</v>
      </c>
      <c r="D14" s="200">
        <v>3945216</v>
      </c>
      <c r="E14" s="201">
        <f t="shared" ref="E14:E38" si="13">IFERROR(D14/C14-1,"-")</f>
        <v>0.14862143859506105</v>
      </c>
      <c r="F14" s="201">
        <f t="shared" si="0"/>
        <v>0.3176071011932598</v>
      </c>
      <c r="G14" s="203">
        <f t="shared" si="1"/>
        <v>1</v>
      </c>
      <c r="H14" s="200">
        <v>539410</v>
      </c>
      <c r="I14" s="200">
        <v>652796</v>
      </c>
      <c r="J14" s="201">
        <f t="shared" ref="J14:J38" si="14">IFERROR(I14/H14-1,"-")</f>
        <v>0.21020374112456208</v>
      </c>
      <c r="K14" s="201">
        <f t="shared" si="2"/>
        <v>0.19330951892345363</v>
      </c>
      <c r="L14" s="203">
        <f t="shared" si="3"/>
        <v>0.16546521153721369</v>
      </c>
      <c r="M14" s="200">
        <v>1572776</v>
      </c>
      <c r="N14" s="200">
        <v>1781211</v>
      </c>
      <c r="O14" s="201">
        <f t="shared" ref="O14:O38" si="15">IFERROR(N14/M14-1,"-")</f>
        <v>0.13252681882226081</v>
      </c>
      <c r="P14" s="200">
        <f t="shared" si="11"/>
        <v>208435</v>
      </c>
      <c r="Q14" s="201">
        <f t="shared" ref="Q14:Q38" si="16">N14/N$9</f>
        <v>0.37446966051335162</v>
      </c>
      <c r="R14" s="203">
        <f t="shared" si="4"/>
        <v>0.45148630645318277</v>
      </c>
      <c r="S14" s="200">
        <v>903396</v>
      </c>
      <c r="T14" s="200">
        <v>1021722</v>
      </c>
      <c r="U14" s="201">
        <f t="shared" ref="U14:U38" si="17">IFERROR(T14/S14-1,"-")</f>
        <v>0.13097910550854786</v>
      </c>
      <c r="V14" s="201">
        <f t="shared" si="5"/>
        <v>0.45759960873993299</v>
      </c>
      <c r="W14" s="203">
        <f t="shared" si="6"/>
        <v>0.25897745522678606</v>
      </c>
      <c r="X14" s="200">
        <v>396681</v>
      </c>
      <c r="Y14" s="200">
        <v>468948</v>
      </c>
      <c r="Z14" s="201">
        <f t="shared" ref="Z14:Z38" si="18">IFERROR(Y14/X14-1,"-")</f>
        <v>0.18217913134231289</v>
      </c>
      <c r="AA14" s="201">
        <f t="shared" si="7"/>
        <v>0.26402410599068998</v>
      </c>
      <c r="AB14" s="203">
        <f t="shared" si="8"/>
        <v>0.11886497469340082</v>
      </c>
      <c r="AC14" s="200">
        <v>10963</v>
      </c>
      <c r="AD14" s="200">
        <v>9512</v>
      </c>
      <c r="AE14" s="201">
        <f t="shared" ref="AE14:AE38" si="19">IFERROR(AD14/AC14-1,"-")</f>
        <v>-0.1323542825868832</v>
      </c>
      <c r="AF14" s="200">
        <f t="shared" si="12"/>
        <v>-1451</v>
      </c>
      <c r="AG14" s="201">
        <f t="shared" si="9"/>
        <v>6.5830178624570052E-2</v>
      </c>
      <c r="AH14" s="203">
        <f t="shared" si="10"/>
        <v>-3.3548044666472811E-8</v>
      </c>
    </row>
    <row r="15" spans="1:34" s="115" customFormat="1" x14ac:dyDescent="0.25">
      <c r="B15" s="199" t="s">
        <v>192</v>
      </c>
      <c r="C15" s="200">
        <v>1541789</v>
      </c>
      <c r="D15" s="200">
        <v>1661310</v>
      </c>
      <c r="E15" s="201">
        <f t="shared" si="13"/>
        <v>7.752098374031724E-2</v>
      </c>
      <c r="F15" s="201">
        <f t="shared" si="0"/>
        <v>0.13374270338642408</v>
      </c>
      <c r="G15" s="203">
        <f t="shared" si="1"/>
        <v>1</v>
      </c>
      <c r="H15" s="200">
        <v>438303</v>
      </c>
      <c r="I15" s="200">
        <v>481840</v>
      </c>
      <c r="J15" s="201">
        <f t="shared" si="14"/>
        <v>9.9330828217009781E-2</v>
      </c>
      <c r="K15" s="201">
        <f t="shared" si="2"/>
        <v>0.14268509396209061</v>
      </c>
      <c r="L15" s="203">
        <f t="shared" si="3"/>
        <v>0.29003617627053352</v>
      </c>
      <c r="M15" s="200">
        <v>346210</v>
      </c>
      <c r="N15" s="200">
        <v>387822</v>
      </c>
      <c r="O15" s="201">
        <f t="shared" si="15"/>
        <v>0.12019294647757151</v>
      </c>
      <c r="P15" s="200">
        <f t="shared" si="11"/>
        <v>41612</v>
      </c>
      <c r="Q15" s="201">
        <f t="shared" si="16"/>
        <v>8.1533054017524614E-2</v>
      </c>
      <c r="R15" s="203">
        <f t="shared" si="4"/>
        <v>0.23344348736840204</v>
      </c>
      <c r="S15" s="200">
        <v>166076</v>
      </c>
      <c r="T15" s="200">
        <v>179019</v>
      </c>
      <c r="U15" s="201">
        <f t="shared" si="17"/>
        <v>7.7934198800549082E-2</v>
      </c>
      <c r="V15" s="201">
        <f t="shared" si="5"/>
        <v>8.0177410643026248E-2</v>
      </c>
      <c r="W15" s="203">
        <f t="shared" si="6"/>
        <v>0.10775773335500298</v>
      </c>
      <c r="X15" s="200">
        <v>547043</v>
      </c>
      <c r="Y15" s="200">
        <v>560950</v>
      </c>
      <c r="Z15" s="201">
        <f t="shared" si="18"/>
        <v>2.5422133177830597E-2</v>
      </c>
      <c r="AA15" s="201">
        <f t="shared" si="7"/>
        <v>0.31582248406108471</v>
      </c>
      <c r="AB15" s="203">
        <f t="shared" si="8"/>
        <v>0.33765522388958114</v>
      </c>
      <c r="AC15" s="200">
        <v>15125</v>
      </c>
      <c r="AD15" s="200">
        <v>19787</v>
      </c>
      <c r="AE15" s="201">
        <f t="shared" si="19"/>
        <v>0.30823140495867762</v>
      </c>
      <c r="AF15" s="200">
        <f t="shared" si="12"/>
        <v>4662</v>
      </c>
      <c r="AG15" s="201">
        <f t="shared" si="9"/>
        <v>0.1369408898700975</v>
      </c>
      <c r="AH15" s="203">
        <f t="shared" si="10"/>
        <v>1.8553515295680976E-7</v>
      </c>
    </row>
    <row r="16" spans="1:34" x14ac:dyDescent="0.25">
      <c r="A16" s="1"/>
      <c r="B16" s="199" t="s">
        <v>196</v>
      </c>
      <c r="C16" s="200">
        <v>495931</v>
      </c>
      <c r="D16" s="200">
        <v>538088</v>
      </c>
      <c r="E16" s="201">
        <f t="shared" si="13"/>
        <v>8.500577701333456E-2</v>
      </c>
      <c r="F16" s="201">
        <f t="shared" si="0"/>
        <v>4.3318431707384031E-2</v>
      </c>
      <c r="G16" s="203">
        <f t="shared" si="1"/>
        <v>1</v>
      </c>
      <c r="H16" s="200">
        <v>82735</v>
      </c>
      <c r="I16" s="200">
        <v>92640</v>
      </c>
      <c r="J16" s="201">
        <f t="shared" si="14"/>
        <v>0.11971958663201798</v>
      </c>
      <c r="K16" s="201">
        <f t="shared" si="2"/>
        <v>2.7433063059621603E-2</v>
      </c>
      <c r="L16" s="203">
        <f t="shared" si="3"/>
        <v>0.17216514770818156</v>
      </c>
      <c r="M16" s="200">
        <v>178800</v>
      </c>
      <c r="N16" s="200">
        <v>202191</v>
      </c>
      <c r="O16" s="201">
        <f t="shared" si="15"/>
        <v>0.13082214765100675</v>
      </c>
      <c r="P16" s="200">
        <f t="shared" si="11"/>
        <v>23391</v>
      </c>
      <c r="Q16" s="201">
        <f t="shared" si="16"/>
        <v>4.2507257775106416E-2</v>
      </c>
      <c r="R16" s="203">
        <f t="shared" si="4"/>
        <v>0.37575824028783394</v>
      </c>
      <c r="S16" s="200">
        <v>123450</v>
      </c>
      <c r="T16" s="200">
        <v>145359</v>
      </c>
      <c r="U16" s="201">
        <f t="shared" si="17"/>
        <v>0.17747266099635484</v>
      </c>
      <c r="V16" s="201">
        <f t="shared" si="5"/>
        <v>6.5102074269544868E-2</v>
      </c>
      <c r="W16" s="203">
        <f t="shared" si="6"/>
        <v>0.27013982842955053</v>
      </c>
      <c r="X16" s="200">
        <v>103648</v>
      </c>
      <c r="Y16" s="200">
        <v>92208</v>
      </c>
      <c r="Z16" s="201">
        <f t="shared" si="18"/>
        <v>-0.11037357209015131</v>
      </c>
      <c r="AA16" s="201">
        <f t="shared" si="7"/>
        <v>5.1914358873882696E-2</v>
      </c>
      <c r="AB16" s="203">
        <f t="shared" si="8"/>
        <v>0.17136230505047501</v>
      </c>
      <c r="AC16" s="200">
        <v>3914</v>
      </c>
      <c r="AD16" s="200">
        <v>2836</v>
      </c>
      <c r="AE16" s="201">
        <f t="shared" si="19"/>
        <v>-0.27542156361778236</v>
      </c>
      <c r="AF16" s="200">
        <f t="shared" si="12"/>
        <v>-1078</v>
      </c>
      <c r="AG16" s="201">
        <f t="shared" si="9"/>
        <v>1.9627248378814199E-2</v>
      </c>
      <c r="AH16" s="203">
        <f t="shared" si="10"/>
        <v>-5.1185226880692815E-7</v>
      </c>
    </row>
    <row r="17" spans="1:34" x14ac:dyDescent="0.25">
      <c r="A17" s="1"/>
      <c r="B17" s="199" t="s">
        <v>205</v>
      </c>
      <c r="C17" s="200">
        <v>503966</v>
      </c>
      <c r="D17" s="200">
        <v>479248</v>
      </c>
      <c r="E17" s="201">
        <f t="shared" si="13"/>
        <v>-4.9046959517110245E-2</v>
      </c>
      <c r="F17" s="201">
        <f t="shared" si="0"/>
        <v>3.8581554985244758E-2</v>
      </c>
      <c r="G17" s="203">
        <f t="shared" si="1"/>
        <v>1</v>
      </c>
      <c r="H17" s="200">
        <v>212025</v>
      </c>
      <c r="I17" s="200">
        <v>211281</v>
      </c>
      <c r="J17" s="201">
        <f t="shared" si="14"/>
        <v>-3.5090201627167028E-3</v>
      </c>
      <c r="K17" s="201">
        <f t="shared" si="2"/>
        <v>6.2565684329662266E-2</v>
      </c>
      <c r="L17" s="203">
        <f t="shared" si="3"/>
        <v>0.4408594297733115</v>
      </c>
      <c r="M17" s="200">
        <v>158032</v>
      </c>
      <c r="N17" s="200">
        <v>151429</v>
      </c>
      <c r="O17" s="201">
        <f t="shared" si="15"/>
        <v>-4.1782676926192197E-2</v>
      </c>
      <c r="P17" s="200">
        <f t="shared" si="11"/>
        <v>-6603</v>
      </c>
      <c r="Q17" s="201">
        <f t="shared" si="16"/>
        <v>3.1835400871584735E-2</v>
      </c>
      <c r="R17" s="203">
        <f t="shared" si="4"/>
        <v>0.31597210629986977</v>
      </c>
      <c r="S17" s="200">
        <v>76988</v>
      </c>
      <c r="T17" s="200">
        <v>63952</v>
      </c>
      <c r="U17" s="201">
        <f t="shared" si="17"/>
        <v>-0.16932508962435699</v>
      </c>
      <c r="V17" s="201">
        <f t="shared" si="5"/>
        <v>2.8642243367702949E-2</v>
      </c>
      <c r="W17" s="203">
        <f t="shared" si="6"/>
        <v>0.13344239308249592</v>
      </c>
      <c r="X17" s="200">
        <v>49905</v>
      </c>
      <c r="Y17" s="200">
        <v>46312</v>
      </c>
      <c r="Z17" s="201">
        <f t="shared" si="18"/>
        <v>-7.199679390842606E-2</v>
      </c>
      <c r="AA17" s="201">
        <f t="shared" si="7"/>
        <v>2.6074286267647663E-2</v>
      </c>
      <c r="AB17" s="203">
        <f t="shared" si="8"/>
        <v>9.66347277401262E-2</v>
      </c>
      <c r="AC17" s="200">
        <v>4729</v>
      </c>
      <c r="AD17" s="200">
        <v>4216</v>
      </c>
      <c r="AE17" s="201">
        <f t="shared" si="19"/>
        <v>-0.10847959399450202</v>
      </c>
      <c r="AF17" s="200">
        <f t="shared" si="12"/>
        <v>-513</v>
      </c>
      <c r="AG17" s="201">
        <f t="shared" si="9"/>
        <v>2.9177884049746354E-2</v>
      </c>
      <c r="AH17" s="203">
        <f t="shared" si="10"/>
        <v>-2.2635377506948809E-7</v>
      </c>
    </row>
    <row r="18" spans="1:34" x14ac:dyDescent="0.25">
      <c r="A18" s="1"/>
      <c r="B18" s="199" t="s">
        <v>200</v>
      </c>
      <c r="C18" s="200">
        <v>253309</v>
      </c>
      <c r="D18" s="200">
        <v>264668</v>
      </c>
      <c r="E18" s="201">
        <f t="shared" si="13"/>
        <v>4.4842465131519127E-2</v>
      </c>
      <c r="F18" s="201">
        <f t="shared" si="0"/>
        <v>2.1306928760964593E-2</v>
      </c>
      <c r="G18" s="203">
        <f t="shared" si="1"/>
        <v>1</v>
      </c>
      <c r="H18" s="200">
        <v>75564</v>
      </c>
      <c r="I18" s="200">
        <v>79623</v>
      </c>
      <c r="J18" s="201">
        <f t="shared" si="14"/>
        <v>5.3716055264411589E-2</v>
      </c>
      <c r="K18" s="201">
        <f t="shared" si="2"/>
        <v>2.3578397884242781E-2</v>
      </c>
      <c r="L18" s="203">
        <f t="shared" si="3"/>
        <v>0.3008410536974625</v>
      </c>
      <c r="M18" s="200">
        <v>132336</v>
      </c>
      <c r="N18" s="200">
        <v>136747</v>
      </c>
      <c r="O18" s="201">
        <f t="shared" si="15"/>
        <v>3.3331822028775271E-2</v>
      </c>
      <c r="P18" s="200">
        <f t="shared" si="11"/>
        <v>4411</v>
      </c>
      <c r="Q18" s="201">
        <f t="shared" si="16"/>
        <v>2.8748757259089062E-2</v>
      </c>
      <c r="R18" s="203">
        <f>N18/$D18</f>
        <v>0.51667371952786134</v>
      </c>
      <c r="S18" s="200">
        <v>30675</v>
      </c>
      <c r="T18" s="200">
        <v>33687</v>
      </c>
      <c r="U18" s="201">
        <f t="shared" si="17"/>
        <v>9.8190709046454661E-2</v>
      </c>
      <c r="V18" s="201">
        <f t="shared" si="5"/>
        <v>1.5087428889288986E-2</v>
      </c>
      <c r="W18" s="203">
        <f t="shared" si="6"/>
        <v>0.1272802152130216</v>
      </c>
      <c r="X18" s="200">
        <v>10702</v>
      </c>
      <c r="Y18" s="200">
        <v>10620</v>
      </c>
      <c r="Z18" s="201">
        <f t="shared" si="18"/>
        <v>-7.6621192300504459E-3</v>
      </c>
      <c r="AA18" s="201">
        <f t="shared" si="7"/>
        <v>5.9792045293318831E-3</v>
      </c>
      <c r="AB18" s="203">
        <f t="shared" si="8"/>
        <v>4.0125742439584687E-2</v>
      </c>
      <c r="AC18" s="200">
        <v>1984</v>
      </c>
      <c r="AD18" s="200">
        <v>1738</v>
      </c>
      <c r="AE18" s="201">
        <f t="shared" si="19"/>
        <v>-0.123991935483871</v>
      </c>
      <c r="AF18" s="200">
        <f t="shared" si="12"/>
        <v>-246</v>
      </c>
      <c r="AG18" s="201">
        <f t="shared" si="9"/>
        <v>1.202826434498557E-2</v>
      </c>
      <c r="AH18" s="203">
        <f t="shared" si="10"/>
        <v>-4.6848102333440763E-7</v>
      </c>
    </row>
    <row r="19" spans="1:34" x14ac:dyDescent="0.25">
      <c r="A19" s="1"/>
      <c r="B19" s="199" t="s">
        <v>209</v>
      </c>
      <c r="C19" s="200">
        <v>305806</v>
      </c>
      <c r="D19" s="200">
        <v>309011</v>
      </c>
      <c r="E19" s="201">
        <f t="shared" si="13"/>
        <v>1.0480500709600271E-2</v>
      </c>
      <c r="F19" s="201">
        <f t="shared" si="0"/>
        <v>2.4876733731899702E-2</v>
      </c>
      <c r="G19" s="203">
        <f t="shared" si="1"/>
        <v>1</v>
      </c>
      <c r="H19" s="200">
        <v>58677</v>
      </c>
      <c r="I19" s="200">
        <v>64996</v>
      </c>
      <c r="J19" s="201">
        <f t="shared" si="14"/>
        <v>0.10769125892598463</v>
      </c>
      <c r="K19" s="201">
        <f t="shared" si="2"/>
        <v>1.92469707105264E-2</v>
      </c>
      <c r="L19" s="203">
        <f t="shared" si="3"/>
        <v>0.21033555439773988</v>
      </c>
      <c r="M19" s="200">
        <v>135430</v>
      </c>
      <c r="N19" s="200">
        <v>140892</v>
      </c>
      <c r="O19" s="201">
        <f t="shared" si="15"/>
        <v>4.0330798198331186E-2</v>
      </c>
      <c r="P19" s="200">
        <f t="shared" si="11"/>
        <v>5462</v>
      </c>
      <c r="Q19" s="201">
        <f t="shared" si="16"/>
        <v>2.9620173808182822E-2</v>
      </c>
      <c r="R19" s="203">
        <f t="shared" ref="R19:R38" si="20">N19/$D19</f>
        <v>0.45594493399911329</v>
      </c>
      <c r="S19" s="200">
        <v>43666</v>
      </c>
      <c r="T19" s="200">
        <v>45988</v>
      </c>
      <c r="U19" s="201">
        <f t="shared" si="17"/>
        <v>5.3176384372280561E-2</v>
      </c>
      <c r="V19" s="201">
        <f t="shared" si="5"/>
        <v>2.0596689517042834E-2</v>
      </c>
      <c r="W19" s="203">
        <f t="shared" si="6"/>
        <v>0.14882318105180722</v>
      </c>
      <c r="X19" s="200">
        <v>64842</v>
      </c>
      <c r="Y19" s="200">
        <v>53847</v>
      </c>
      <c r="Z19" s="201">
        <f t="shared" si="18"/>
        <v>-0.16956602202276305</v>
      </c>
      <c r="AA19" s="201">
        <f t="shared" si="7"/>
        <v>3.0316593812705642E-2</v>
      </c>
      <c r="AB19" s="203">
        <f t="shared" si="8"/>
        <v>0.17425593263670225</v>
      </c>
      <c r="AC19" s="200">
        <v>1829</v>
      </c>
      <c r="AD19" s="200">
        <v>2018</v>
      </c>
      <c r="AE19" s="201">
        <f t="shared" si="19"/>
        <v>0.10333515582285391</v>
      </c>
      <c r="AF19" s="200">
        <f t="shared" si="12"/>
        <v>189</v>
      </c>
      <c r="AG19" s="201">
        <f t="shared" si="9"/>
        <v>1.3966074481116732E-2</v>
      </c>
      <c r="AH19" s="203">
        <f t="shared" si="10"/>
        <v>3.3440607558583323E-7</v>
      </c>
    </row>
    <row r="20" spans="1:34" x14ac:dyDescent="0.25">
      <c r="A20" s="1"/>
      <c r="B20" s="199" t="s">
        <v>213</v>
      </c>
      <c r="C20" s="200">
        <v>389801</v>
      </c>
      <c r="D20" s="200">
        <v>479448</v>
      </c>
      <c r="E20" s="201">
        <f t="shared" si="13"/>
        <v>0.22998145207426357</v>
      </c>
      <c r="F20" s="201">
        <f t="shared" si="0"/>
        <v>3.8597655857855698E-2</v>
      </c>
      <c r="G20" s="203">
        <f t="shared" si="1"/>
        <v>1</v>
      </c>
      <c r="H20" s="200">
        <v>52152</v>
      </c>
      <c r="I20" s="200">
        <v>71585</v>
      </c>
      <c r="J20" s="201">
        <f t="shared" si="14"/>
        <v>0.37262233471391326</v>
      </c>
      <c r="K20" s="201">
        <f t="shared" si="2"/>
        <v>2.1198141398132694E-2</v>
      </c>
      <c r="L20" s="203">
        <f t="shared" si="3"/>
        <v>0.14930711985449935</v>
      </c>
      <c r="M20" s="200">
        <v>124231</v>
      </c>
      <c r="N20" s="200">
        <v>140968</v>
      </c>
      <c r="O20" s="201">
        <f t="shared" si="15"/>
        <v>0.13472482713654399</v>
      </c>
      <c r="P20" s="200">
        <f t="shared" si="11"/>
        <v>16737</v>
      </c>
      <c r="Q20" s="201">
        <f t="shared" si="16"/>
        <v>2.9636151530192743E-2</v>
      </c>
      <c r="R20" s="203">
        <f t="shared" si="20"/>
        <v>0.29402145801004487</v>
      </c>
      <c r="S20" s="200">
        <v>190645</v>
      </c>
      <c r="T20" s="200">
        <v>232083</v>
      </c>
      <c r="U20" s="201">
        <f t="shared" si="17"/>
        <v>0.2173568674761992</v>
      </c>
      <c r="V20" s="201">
        <f t="shared" si="5"/>
        <v>0.10394323504357336</v>
      </c>
      <c r="W20" s="203">
        <f t="shared" si="6"/>
        <v>0.4840629223607148</v>
      </c>
      <c r="X20" s="200">
        <v>21812</v>
      </c>
      <c r="Y20" s="200">
        <v>33714</v>
      </c>
      <c r="Z20" s="201">
        <f t="shared" si="18"/>
        <v>0.54566293783238584</v>
      </c>
      <c r="AA20" s="201">
        <f t="shared" si="7"/>
        <v>1.8981440819387487E-2</v>
      </c>
      <c r="AB20" s="203">
        <f t="shared" si="8"/>
        <v>7.03183661210392E-2</v>
      </c>
      <c r="AC20" s="200">
        <v>163</v>
      </c>
      <c r="AD20" s="200">
        <v>284</v>
      </c>
      <c r="AE20" s="201">
        <f t="shared" si="19"/>
        <v>0.74233128834355822</v>
      </c>
      <c r="AF20" s="200">
        <f t="shared" si="12"/>
        <v>121</v>
      </c>
      <c r="AG20" s="201">
        <f t="shared" si="9"/>
        <v>1.9654931380758927E-3</v>
      </c>
      <c r="AH20" s="203">
        <f t="shared" si="10"/>
        <v>1.5483040670595315E-6</v>
      </c>
    </row>
    <row r="21" spans="1:34" x14ac:dyDescent="0.25">
      <c r="A21" s="1"/>
      <c r="B21" s="199" t="s">
        <v>235</v>
      </c>
      <c r="C21" s="200">
        <v>223122</v>
      </c>
      <c r="D21" s="200">
        <v>272241</v>
      </c>
      <c r="E21" s="201">
        <f t="shared" si="13"/>
        <v>0.22014413639174979</v>
      </c>
      <c r="F21" s="201">
        <f t="shared" si="0"/>
        <v>2.1916588302377929E-2</v>
      </c>
      <c r="G21" s="203">
        <f t="shared" si="1"/>
        <v>1</v>
      </c>
      <c r="H21" s="200">
        <v>51493</v>
      </c>
      <c r="I21" s="200">
        <v>64300</v>
      </c>
      <c r="J21" s="201">
        <f t="shared" si="14"/>
        <v>0.24871341735769903</v>
      </c>
      <c r="K21" s="201">
        <f t="shared" si="2"/>
        <v>1.9040867387021473E-2</v>
      </c>
      <c r="L21" s="203">
        <f t="shared" si="3"/>
        <v>0.23618778949533686</v>
      </c>
      <c r="M21" s="200">
        <v>83466</v>
      </c>
      <c r="N21" s="200">
        <v>96995</v>
      </c>
      <c r="O21" s="201">
        <f t="shared" si="15"/>
        <v>0.16208995279515004</v>
      </c>
      <c r="P21" s="200">
        <f t="shared" si="11"/>
        <v>13529</v>
      </c>
      <c r="Q21" s="201">
        <f t="shared" si="16"/>
        <v>2.0391567715162626E-2</v>
      </c>
      <c r="R21" s="203">
        <f t="shared" si="20"/>
        <v>0.35628358696889889</v>
      </c>
      <c r="S21" s="200">
        <v>26568</v>
      </c>
      <c r="T21" s="200">
        <v>30645</v>
      </c>
      <c r="U21" s="201">
        <f t="shared" si="17"/>
        <v>0.15345528455284563</v>
      </c>
      <c r="V21" s="201">
        <f t="shared" si="5"/>
        <v>1.3725005441632113E-2</v>
      </c>
      <c r="W21" s="203">
        <f t="shared" si="6"/>
        <v>0.11256570465139343</v>
      </c>
      <c r="X21" s="200">
        <v>60370</v>
      </c>
      <c r="Y21" s="200">
        <v>76720</v>
      </c>
      <c r="Z21" s="201">
        <f t="shared" si="18"/>
        <v>0.27082988239191641</v>
      </c>
      <c r="AA21" s="201">
        <f t="shared" si="7"/>
        <v>4.3194404095135787E-2</v>
      </c>
      <c r="AB21" s="203">
        <f t="shared" si="8"/>
        <v>0.28180913234964611</v>
      </c>
      <c r="AC21" s="200">
        <v>715</v>
      </c>
      <c r="AD21" s="200">
        <v>2864</v>
      </c>
      <c r="AE21" s="201">
        <f t="shared" si="19"/>
        <v>3.0055944055944055</v>
      </c>
      <c r="AF21" s="200">
        <f t="shared" si="12"/>
        <v>2149</v>
      </c>
      <c r="AG21" s="201">
        <f t="shared" si="9"/>
        <v>1.9821029392427313E-2</v>
      </c>
      <c r="AH21" s="203">
        <f t="shared" si="10"/>
        <v>1.10401974926422E-5</v>
      </c>
    </row>
    <row r="22" spans="1:34" x14ac:dyDescent="0.25">
      <c r="A22" s="1"/>
      <c r="B22" s="199" t="s">
        <v>225</v>
      </c>
      <c r="C22" s="200">
        <v>219069</v>
      </c>
      <c r="D22" s="200">
        <v>213584</v>
      </c>
      <c r="E22" s="201">
        <f t="shared" si="13"/>
        <v>-2.503777348689229E-2</v>
      </c>
      <c r="F22" s="201">
        <f t="shared" si="0"/>
        <v>1.7194443878677669E-2</v>
      </c>
      <c r="G22" s="203">
        <f t="shared" si="1"/>
        <v>1</v>
      </c>
      <c r="H22" s="200">
        <v>103148</v>
      </c>
      <c r="I22" s="200">
        <v>97963</v>
      </c>
      <c r="J22" s="201">
        <f t="shared" si="14"/>
        <v>-5.0267576685926962E-2</v>
      </c>
      <c r="K22" s="201">
        <f t="shared" si="2"/>
        <v>2.9009338908783586E-2</v>
      </c>
      <c r="L22" s="203">
        <f t="shared" si="3"/>
        <v>0.45866263390516143</v>
      </c>
      <c r="M22" s="200">
        <v>54535</v>
      </c>
      <c r="N22" s="200">
        <v>60353</v>
      </c>
      <c r="O22" s="201">
        <f t="shared" si="15"/>
        <v>0.10668378105803611</v>
      </c>
      <c r="P22" s="200">
        <f t="shared" si="11"/>
        <v>5818</v>
      </c>
      <c r="Q22" s="201">
        <f t="shared" si="16"/>
        <v>1.2688203374536935E-2</v>
      </c>
      <c r="R22" s="203">
        <f t="shared" si="20"/>
        <v>0.2825726646190726</v>
      </c>
      <c r="S22" s="200">
        <v>34271</v>
      </c>
      <c r="T22" s="200">
        <v>23754</v>
      </c>
      <c r="U22" s="201">
        <f t="shared" si="17"/>
        <v>-0.30687753494207926</v>
      </c>
      <c r="V22" s="201">
        <f t="shared" si="5"/>
        <v>1.0638726684957717E-2</v>
      </c>
      <c r="W22" s="203">
        <f t="shared" si="6"/>
        <v>0.11121619596973556</v>
      </c>
      <c r="X22" s="200">
        <v>22757</v>
      </c>
      <c r="Y22" s="200">
        <v>22037</v>
      </c>
      <c r="Z22" s="201">
        <f t="shared" si="18"/>
        <v>-3.1638616689370291E-2</v>
      </c>
      <c r="AA22" s="201">
        <f t="shared" si="7"/>
        <v>1.240713090516824E-2</v>
      </c>
      <c r="AB22" s="203">
        <f t="shared" si="8"/>
        <v>0.10317720428496517</v>
      </c>
      <c r="AC22" s="200">
        <v>2735</v>
      </c>
      <c r="AD22" s="200">
        <v>7955</v>
      </c>
      <c r="AE22" s="201">
        <f t="shared" si="19"/>
        <v>1.9085923217550276</v>
      </c>
      <c r="AF22" s="200">
        <f t="shared" si="12"/>
        <v>5220</v>
      </c>
      <c r="AG22" s="201">
        <f t="shared" si="9"/>
        <v>5.5054570117583551E-2</v>
      </c>
      <c r="AH22" s="203">
        <f t="shared" si="10"/>
        <v>8.9360266768813567E-6</v>
      </c>
    </row>
    <row r="23" spans="1:34" x14ac:dyDescent="0.25">
      <c r="A23" s="211" t="s">
        <v>192</v>
      </c>
      <c r="B23" s="199" t="s">
        <v>237</v>
      </c>
      <c r="C23" s="200">
        <v>51278</v>
      </c>
      <c r="D23" s="200">
        <v>55171</v>
      </c>
      <c r="E23" s="201">
        <f t="shared" si="13"/>
        <v>7.5919497640313693E-2</v>
      </c>
      <c r="F23" s="201">
        <f t="shared" si="0"/>
        <v>4.4415062140915323E-3</v>
      </c>
      <c r="G23" s="203">
        <f t="shared" si="1"/>
        <v>1</v>
      </c>
      <c r="H23" s="200">
        <v>4442</v>
      </c>
      <c r="I23" s="200">
        <v>6176</v>
      </c>
      <c r="J23" s="201">
        <f t="shared" si="14"/>
        <v>0.39036470058532191</v>
      </c>
      <c r="K23" s="201">
        <f t="shared" si="2"/>
        <v>1.8288708706414403E-3</v>
      </c>
      <c r="L23" s="203">
        <f t="shared" si="3"/>
        <v>0.11194286853600624</v>
      </c>
      <c r="M23" s="200">
        <v>46060</v>
      </c>
      <c r="N23" s="200">
        <v>48027</v>
      </c>
      <c r="O23" s="201">
        <f t="shared" si="15"/>
        <v>4.2705167173252345E-2</v>
      </c>
      <c r="P23" s="200">
        <f t="shared" si="11"/>
        <v>1967</v>
      </c>
      <c r="Q23" s="201">
        <f t="shared" si="16"/>
        <v>1.0096869144348838E-2</v>
      </c>
      <c r="R23" s="203">
        <f t="shared" si="20"/>
        <v>0.87051168186184769</v>
      </c>
      <c r="S23" s="200">
        <v>147</v>
      </c>
      <c r="T23" s="200">
        <v>225</v>
      </c>
      <c r="U23" s="201">
        <f t="shared" si="17"/>
        <v>0.53061224489795911</v>
      </c>
      <c r="V23" s="201">
        <f t="shared" si="5"/>
        <v>1.0077096506337822E-4</v>
      </c>
      <c r="W23" s="203">
        <f t="shared" si="6"/>
        <v>4.0782295046310557E-3</v>
      </c>
      <c r="X23" s="200">
        <v>102</v>
      </c>
      <c r="Y23" s="200">
        <v>97</v>
      </c>
      <c r="Z23" s="201">
        <f t="shared" si="18"/>
        <v>-4.9019607843137303E-2</v>
      </c>
      <c r="AA23" s="201">
        <f t="shared" si="7"/>
        <v>5.4612320089001194E-5</v>
      </c>
      <c r="AB23" s="203">
        <f t="shared" si="8"/>
        <v>1.7581700531076108E-3</v>
      </c>
      <c r="AC23" s="200">
        <v>17</v>
      </c>
      <c r="AD23" s="200">
        <v>29</v>
      </c>
      <c r="AE23" s="201">
        <f t="shared" si="19"/>
        <v>0.70588235294117641</v>
      </c>
      <c r="AF23" s="200">
        <f t="shared" si="12"/>
        <v>12</v>
      </c>
      <c r="AG23" s="201">
        <f t="shared" si="9"/>
        <v>2.0070176409929893E-4</v>
      </c>
      <c r="AH23" s="203">
        <f t="shared" si="10"/>
        <v>1.279444550472488E-5</v>
      </c>
    </row>
    <row r="24" spans="1:34" x14ac:dyDescent="0.25">
      <c r="A24" s="211" t="s">
        <v>392</v>
      </c>
      <c r="B24" s="199" t="s">
        <v>217</v>
      </c>
      <c r="C24" s="200">
        <v>116819</v>
      </c>
      <c r="D24" s="200">
        <v>138563</v>
      </c>
      <c r="E24" s="201">
        <f t="shared" si="13"/>
        <v>0.18613410489731974</v>
      </c>
      <c r="F24" s="201">
        <f t="shared" si="0"/>
        <v>1.11549260579501E-2</v>
      </c>
      <c r="G24" s="203">
        <f t="shared" si="1"/>
        <v>1</v>
      </c>
      <c r="H24" s="200">
        <v>38081</v>
      </c>
      <c r="I24" s="200">
        <v>47286</v>
      </c>
      <c r="J24" s="201">
        <f t="shared" si="14"/>
        <v>0.24172159344555033</v>
      </c>
      <c r="K24" s="201">
        <f t="shared" si="2"/>
        <v>1.4002588728813334E-2</v>
      </c>
      <c r="L24" s="203">
        <f t="shared" si="3"/>
        <v>0.34125993230516083</v>
      </c>
      <c r="M24" s="200">
        <v>40237</v>
      </c>
      <c r="N24" s="200">
        <v>45629</v>
      </c>
      <c r="O24" s="201">
        <f t="shared" si="15"/>
        <v>0.13400601436488802</v>
      </c>
      <c r="P24" s="200">
        <f t="shared" si="11"/>
        <v>5392</v>
      </c>
      <c r="Q24" s="201">
        <f t="shared" si="16"/>
        <v>9.5927299682989388E-3</v>
      </c>
      <c r="R24" s="203">
        <f t="shared" si="20"/>
        <v>0.32930147297619133</v>
      </c>
      <c r="S24" s="200">
        <v>14936</v>
      </c>
      <c r="T24" s="200">
        <v>17168</v>
      </c>
      <c r="U24" s="201">
        <f t="shared" si="17"/>
        <v>0.14943760042849497</v>
      </c>
      <c r="V24" s="201">
        <f t="shared" si="5"/>
        <v>7.6890485698136767E-3</v>
      </c>
      <c r="W24" s="203">
        <f t="shared" si="6"/>
        <v>0.12390031971016793</v>
      </c>
      <c r="X24" s="200">
        <v>19998</v>
      </c>
      <c r="Y24" s="200">
        <v>24483</v>
      </c>
      <c r="Z24" s="201">
        <f t="shared" si="18"/>
        <v>0.22427242724272434</v>
      </c>
      <c r="AA24" s="201">
        <f t="shared" si="7"/>
        <v>1.3784262193185733E-2</v>
      </c>
      <c r="AB24" s="203">
        <f t="shared" si="8"/>
        <v>0.17669219055592042</v>
      </c>
      <c r="AC24" s="200">
        <v>1236</v>
      </c>
      <c r="AD24" s="200">
        <v>1452</v>
      </c>
      <c r="AE24" s="201">
        <f t="shared" si="19"/>
        <v>0.17475728155339798</v>
      </c>
      <c r="AF24" s="200">
        <f t="shared" si="12"/>
        <v>216</v>
      </c>
      <c r="AG24" s="201">
        <f t="shared" si="9"/>
        <v>1.0048929705937312E-2</v>
      </c>
      <c r="AH24" s="203">
        <f t="shared" si="10"/>
        <v>1.2612117343980571E-6</v>
      </c>
    </row>
    <row r="25" spans="1:34" x14ac:dyDescent="0.25">
      <c r="A25" s="211" t="s">
        <v>393</v>
      </c>
      <c r="B25" s="199" t="s">
        <v>231</v>
      </c>
      <c r="C25" s="200">
        <v>214454</v>
      </c>
      <c r="D25" s="200">
        <v>266827</v>
      </c>
      <c r="E25" s="201">
        <f t="shared" si="13"/>
        <v>0.24421554272711155</v>
      </c>
      <c r="F25" s="201">
        <f t="shared" si="0"/>
        <v>2.1480737680799718E-2</v>
      </c>
      <c r="G25" s="203">
        <f t="shared" si="1"/>
        <v>1</v>
      </c>
      <c r="H25" s="200">
        <v>137014</v>
      </c>
      <c r="I25" s="200">
        <v>175445</v>
      </c>
      <c r="J25" s="201">
        <f t="shared" si="14"/>
        <v>0.2804895850059117</v>
      </c>
      <c r="K25" s="201">
        <f t="shared" si="2"/>
        <v>5.1953732172876861E-2</v>
      </c>
      <c r="L25" s="203">
        <f t="shared" si="3"/>
        <v>0.65752341404730408</v>
      </c>
      <c r="M25" s="200">
        <v>45782</v>
      </c>
      <c r="N25" s="200">
        <v>58688</v>
      </c>
      <c r="O25" s="201">
        <f t="shared" si="15"/>
        <v>0.28190118387139051</v>
      </c>
      <c r="P25" s="200">
        <f t="shared" si="11"/>
        <v>12906</v>
      </c>
      <c r="Q25" s="201">
        <f t="shared" si="16"/>
        <v>1.2338165122609044E-2</v>
      </c>
      <c r="R25" s="203">
        <f t="shared" si="20"/>
        <v>0.21994775641145761</v>
      </c>
      <c r="S25" s="200">
        <v>12207</v>
      </c>
      <c r="T25" s="200">
        <v>12747</v>
      </c>
      <c r="U25" s="201">
        <f t="shared" si="17"/>
        <v>4.4236913246497922E-2</v>
      </c>
      <c r="V25" s="201">
        <f t="shared" si="5"/>
        <v>5.7090110740572542E-3</v>
      </c>
      <c r="W25" s="203">
        <f t="shared" si="6"/>
        <v>4.7772526768280574E-2</v>
      </c>
      <c r="X25" s="200">
        <v>17976</v>
      </c>
      <c r="Y25" s="200">
        <v>18063</v>
      </c>
      <c r="Z25" s="201">
        <f t="shared" si="18"/>
        <v>4.8397863818423481E-3</v>
      </c>
      <c r="AA25" s="201">
        <f t="shared" si="7"/>
        <v>1.0169714822346685E-2</v>
      </c>
      <c r="AB25" s="203">
        <f t="shared" si="8"/>
        <v>6.7695548051733889E-2</v>
      </c>
      <c r="AC25" s="200">
        <v>304</v>
      </c>
      <c r="AD25" s="200">
        <v>459</v>
      </c>
      <c r="AE25" s="201">
        <f t="shared" si="19"/>
        <v>0.50986842105263164</v>
      </c>
      <c r="AF25" s="200">
        <f t="shared" si="12"/>
        <v>155</v>
      </c>
      <c r="AG25" s="201">
        <f t="shared" si="9"/>
        <v>3.1766244731578691E-3</v>
      </c>
      <c r="AH25" s="203">
        <f t="shared" si="10"/>
        <v>1.910857675769812E-6</v>
      </c>
    </row>
    <row r="26" spans="1:34" x14ac:dyDescent="0.25">
      <c r="A26" s="211" t="s">
        <v>200</v>
      </c>
      <c r="B26" s="199" t="s">
        <v>394</v>
      </c>
      <c r="C26" s="200">
        <v>40534</v>
      </c>
      <c r="D26" s="200">
        <v>51716</v>
      </c>
      <c r="E26" s="201">
        <f t="shared" si="13"/>
        <v>0.27586717323728238</v>
      </c>
      <c r="F26" s="201">
        <f t="shared" si="0"/>
        <v>4.1633636397375006E-3</v>
      </c>
      <c r="G26" s="203">
        <f t="shared" si="1"/>
        <v>1</v>
      </c>
      <c r="H26" s="200">
        <v>10260</v>
      </c>
      <c r="I26" s="200">
        <v>13001</v>
      </c>
      <c r="J26" s="201">
        <f t="shared" si="14"/>
        <v>0.26715399610136448</v>
      </c>
      <c r="K26" s="201">
        <f t="shared" si="2"/>
        <v>3.8499271679419311E-3</v>
      </c>
      <c r="L26" s="203">
        <f t="shared" si="3"/>
        <v>0.25139221904246267</v>
      </c>
      <c r="M26" s="200">
        <v>23733</v>
      </c>
      <c r="N26" s="200">
        <v>31562</v>
      </c>
      <c r="O26" s="201">
        <f t="shared" si="15"/>
        <v>0.32987822862680649</v>
      </c>
      <c r="P26" s="200">
        <f t="shared" si="11"/>
        <v>7829</v>
      </c>
      <c r="Q26" s="201">
        <f t="shared" si="16"/>
        <v>6.6353797641730281E-3</v>
      </c>
      <c r="R26" s="203">
        <f t="shared" si="20"/>
        <v>0.61029468636398798</v>
      </c>
      <c r="S26" s="200">
        <v>3822</v>
      </c>
      <c r="T26" s="200">
        <v>4237</v>
      </c>
      <c r="U26" s="201">
        <f t="shared" si="17"/>
        <v>0.10858189429618004</v>
      </c>
      <c r="V26" s="201">
        <f t="shared" si="5"/>
        <v>1.8976292398823712E-3</v>
      </c>
      <c r="W26" s="203">
        <f t="shared" si="6"/>
        <v>8.192822337381081E-2</v>
      </c>
      <c r="X26" s="200">
        <v>1961</v>
      </c>
      <c r="Y26" s="200">
        <v>1990</v>
      </c>
      <c r="Z26" s="201">
        <f t="shared" si="18"/>
        <v>1.4788373278939337E-2</v>
      </c>
      <c r="AA26" s="201">
        <f t="shared" si="7"/>
        <v>1.1203970822382719E-3</v>
      </c>
      <c r="AB26" s="203">
        <f t="shared" si="8"/>
        <v>3.8479387423621315E-2</v>
      </c>
      <c r="AC26" s="200">
        <v>434</v>
      </c>
      <c r="AD26" s="200">
        <v>517</v>
      </c>
      <c r="AE26" s="201">
        <f t="shared" si="19"/>
        <v>0.1912442396313363</v>
      </c>
      <c r="AF26" s="200">
        <f t="shared" si="12"/>
        <v>83</v>
      </c>
      <c r="AG26" s="201">
        <f t="shared" si="9"/>
        <v>3.578028001356467E-3</v>
      </c>
      <c r="AH26" s="203">
        <f t="shared" si="10"/>
        <v>3.6979704468894792E-6</v>
      </c>
    </row>
    <row r="27" spans="1:34" x14ac:dyDescent="0.25">
      <c r="A27" s="211" t="s">
        <v>196</v>
      </c>
      <c r="B27" s="199" t="s">
        <v>227</v>
      </c>
      <c r="C27" s="200">
        <v>111052</v>
      </c>
      <c r="D27" s="200">
        <v>134187</v>
      </c>
      <c r="E27" s="201">
        <f t="shared" si="13"/>
        <v>0.20832582934120958</v>
      </c>
      <c r="F27" s="201">
        <f t="shared" si="0"/>
        <v>1.0802638965222679E-2</v>
      </c>
      <c r="G27" s="203">
        <f t="shared" si="1"/>
        <v>1</v>
      </c>
      <c r="H27" s="200">
        <v>56505</v>
      </c>
      <c r="I27" s="200">
        <v>68858</v>
      </c>
      <c r="J27" s="201">
        <f t="shared" si="14"/>
        <v>0.21861782143173181</v>
      </c>
      <c r="K27" s="201">
        <f t="shared" si="2"/>
        <v>2.0390607255606912E-2</v>
      </c>
      <c r="L27" s="203">
        <f t="shared" si="3"/>
        <v>0.51314955994246836</v>
      </c>
      <c r="M27" s="200">
        <v>44592</v>
      </c>
      <c r="N27" s="200">
        <v>54328</v>
      </c>
      <c r="O27" s="201">
        <f t="shared" si="15"/>
        <v>0.21833512737710792</v>
      </c>
      <c r="P27" s="200">
        <f t="shared" si="11"/>
        <v>9736</v>
      </c>
      <c r="Q27" s="201">
        <f t="shared" si="16"/>
        <v>1.1421548438881955E-2</v>
      </c>
      <c r="R27" s="203">
        <f t="shared" si="20"/>
        <v>0.40486783369476925</v>
      </c>
      <c r="S27" s="200">
        <v>5343</v>
      </c>
      <c r="T27" s="200">
        <v>6230</v>
      </c>
      <c r="U27" s="201">
        <f t="shared" si="17"/>
        <v>0.16601160396780834</v>
      </c>
      <c r="V27" s="201">
        <f t="shared" si="5"/>
        <v>2.7902360548659835E-3</v>
      </c>
      <c r="W27" s="203">
        <f t="shared" si="6"/>
        <v>4.6427746353968714E-2</v>
      </c>
      <c r="X27" s="200">
        <v>3736</v>
      </c>
      <c r="Y27" s="200">
        <v>3700</v>
      </c>
      <c r="Z27" s="201">
        <f t="shared" si="18"/>
        <v>-9.6359743040684842E-3</v>
      </c>
      <c r="AA27" s="201">
        <f t="shared" si="7"/>
        <v>2.0831503539103548E-3</v>
      </c>
      <c r="AB27" s="203">
        <f t="shared" si="8"/>
        <v>2.7573460916482221E-2</v>
      </c>
      <c r="AC27" s="200">
        <v>122</v>
      </c>
      <c r="AD27" s="200">
        <v>283</v>
      </c>
      <c r="AE27" s="201">
        <f t="shared" si="19"/>
        <v>1.319672131147541</v>
      </c>
      <c r="AF27" s="200">
        <f t="shared" si="12"/>
        <v>161</v>
      </c>
      <c r="AG27" s="201">
        <f t="shared" si="9"/>
        <v>1.9585723875897103E-3</v>
      </c>
      <c r="AH27" s="203">
        <f t="shared" si="10"/>
        <v>9.8345751164236543E-6</v>
      </c>
    </row>
    <row r="28" spans="1:34" x14ac:dyDescent="0.25">
      <c r="A28" s="211" t="s">
        <v>209</v>
      </c>
      <c r="B28" s="199" t="s">
        <v>250</v>
      </c>
      <c r="C28" s="200">
        <v>42147</v>
      </c>
      <c r="D28" s="200">
        <v>53408</v>
      </c>
      <c r="E28" s="201">
        <f t="shared" si="13"/>
        <v>0.26718390395520442</v>
      </c>
      <c r="F28" s="201">
        <f t="shared" si="0"/>
        <v>4.2995770220260743E-3</v>
      </c>
      <c r="G28" s="203">
        <f t="shared" si="1"/>
        <v>1</v>
      </c>
      <c r="H28" s="200">
        <v>7799</v>
      </c>
      <c r="I28" s="200">
        <v>10185</v>
      </c>
      <c r="J28" s="201">
        <f t="shared" si="14"/>
        <v>0.30593665854596752</v>
      </c>
      <c r="K28" s="201">
        <f t="shared" si="2"/>
        <v>3.0160378590484245E-3</v>
      </c>
      <c r="L28" s="203">
        <f t="shared" si="3"/>
        <v>0.19070176752546436</v>
      </c>
      <c r="M28" s="200">
        <v>26244</v>
      </c>
      <c r="N28" s="200">
        <v>33555</v>
      </c>
      <c r="O28" s="201">
        <f t="shared" si="15"/>
        <v>0.27857796067672602</v>
      </c>
      <c r="P28" s="200">
        <f t="shared" si="11"/>
        <v>7311</v>
      </c>
      <c r="Q28" s="201">
        <f t="shared" si="16"/>
        <v>7.0543745005647914E-3</v>
      </c>
      <c r="R28" s="203">
        <f t="shared" si="20"/>
        <v>0.62827666267225879</v>
      </c>
      <c r="S28" s="200">
        <v>3589</v>
      </c>
      <c r="T28" s="200">
        <v>4706</v>
      </c>
      <c r="U28" s="201">
        <f t="shared" si="17"/>
        <v>0.31122875452772369</v>
      </c>
      <c r="V28" s="201">
        <f t="shared" si="5"/>
        <v>2.107680718170035E-3</v>
      </c>
      <c r="W28" s="203">
        <f t="shared" si="6"/>
        <v>8.8114140203714802E-2</v>
      </c>
      <c r="X28" s="200">
        <v>4137</v>
      </c>
      <c r="Y28" s="200">
        <v>4527</v>
      </c>
      <c r="Z28" s="201">
        <f t="shared" si="18"/>
        <v>9.427121102248015E-2</v>
      </c>
      <c r="AA28" s="201">
        <f t="shared" si="7"/>
        <v>2.5487626086897774E-3</v>
      </c>
      <c r="AB28" s="203">
        <f t="shared" si="8"/>
        <v>8.4762582384661472E-2</v>
      </c>
      <c r="AC28" s="200">
        <v>303</v>
      </c>
      <c r="AD28" s="200">
        <v>281</v>
      </c>
      <c r="AE28" s="201">
        <f t="shared" si="19"/>
        <v>-7.2607260726072598E-2</v>
      </c>
      <c r="AF28" s="200">
        <f t="shared" si="12"/>
        <v>-22</v>
      </c>
      <c r="AG28" s="201">
        <f t="shared" si="9"/>
        <v>1.9447308866173448E-3</v>
      </c>
      <c r="AH28" s="203">
        <f t="shared" si="10"/>
        <v>-1.3594828626062125E-6</v>
      </c>
    </row>
    <row r="29" spans="1:34" x14ac:dyDescent="0.25">
      <c r="A29" s="211" t="s">
        <v>217</v>
      </c>
      <c r="B29" s="199" t="s">
        <v>241</v>
      </c>
      <c r="C29" s="200">
        <v>27679</v>
      </c>
      <c r="D29" s="200">
        <v>30201</v>
      </c>
      <c r="E29" s="201">
        <f t="shared" si="13"/>
        <v>9.1116008526319625E-2</v>
      </c>
      <c r="F29" s="201">
        <f t="shared" si="0"/>
        <v>2.4313122686153662E-3</v>
      </c>
      <c r="G29" s="203">
        <f t="shared" si="1"/>
        <v>1</v>
      </c>
      <c r="H29" s="200">
        <v>4251</v>
      </c>
      <c r="I29" s="200">
        <v>5764</v>
      </c>
      <c r="J29" s="201">
        <f t="shared" si="14"/>
        <v>0.35591625499882373</v>
      </c>
      <c r="K29" s="201">
        <f t="shared" si="2"/>
        <v>1.7068671791413961E-3</v>
      </c>
      <c r="L29" s="203">
        <f t="shared" si="3"/>
        <v>0.19085460746332902</v>
      </c>
      <c r="M29" s="200">
        <v>18717</v>
      </c>
      <c r="N29" s="200">
        <v>18827</v>
      </c>
      <c r="O29" s="201">
        <f t="shared" si="15"/>
        <v>5.8770102046268313E-3</v>
      </c>
      <c r="P29" s="200">
        <f t="shared" si="11"/>
        <v>110</v>
      </c>
      <c r="Q29" s="201">
        <f t="shared" si="16"/>
        <v>3.9580601615894304E-3</v>
      </c>
      <c r="R29" s="203">
        <f t="shared" si="20"/>
        <v>0.62338995397503394</v>
      </c>
      <c r="S29" s="200">
        <v>2163</v>
      </c>
      <c r="T29" s="200">
        <v>2917</v>
      </c>
      <c r="U29" s="201">
        <f t="shared" si="17"/>
        <v>0.34858992140545531</v>
      </c>
      <c r="V29" s="201">
        <f t="shared" si="5"/>
        <v>1.3064395781772189E-3</v>
      </c>
      <c r="W29" s="203">
        <f t="shared" si="6"/>
        <v>9.6586205754776333E-2</v>
      </c>
      <c r="X29" s="200">
        <v>2379</v>
      </c>
      <c r="Y29" s="200">
        <v>2520</v>
      </c>
      <c r="Z29" s="201">
        <f t="shared" si="18"/>
        <v>5.9268600252206705E-2</v>
      </c>
      <c r="AA29" s="201">
        <f t="shared" si="7"/>
        <v>1.418794295095701E-3</v>
      </c>
      <c r="AB29" s="203">
        <f t="shared" si="8"/>
        <v>8.3440945664050858E-2</v>
      </c>
      <c r="AC29" s="200">
        <v>134</v>
      </c>
      <c r="AD29" s="200">
        <v>111</v>
      </c>
      <c r="AE29" s="201">
        <f t="shared" si="19"/>
        <v>-0.17164179104477617</v>
      </c>
      <c r="AF29" s="200">
        <f t="shared" si="12"/>
        <v>-23</v>
      </c>
      <c r="AG29" s="201">
        <f t="shared" si="9"/>
        <v>7.6820330396628212E-4</v>
      </c>
      <c r="AH29" s="203">
        <f t="shared" si="10"/>
        <v>-5.6833148254950554E-6</v>
      </c>
    </row>
    <row r="30" spans="1:34" x14ac:dyDescent="0.25">
      <c r="A30" s="211" t="s">
        <v>213</v>
      </c>
      <c r="B30" s="199" t="s">
        <v>229</v>
      </c>
      <c r="C30" s="200">
        <v>166749</v>
      </c>
      <c r="D30" s="200">
        <v>221867</v>
      </c>
      <c r="E30" s="201">
        <f t="shared" si="13"/>
        <v>0.33054471091280901</v>
      </c>
      <c r="F30" s="201">
        <f t="shared" si="0"/>
        <v>1.7861261517859852E-2</v>
      </c>
      <c r="G30" s="203">
        <f t="shared" si="1"/>
        <v>1</v>
      </c>
      <c r="H30" s="200">
        <v>128599</v>
      </c>
      <c r="I30" s="200">
        <v>167630</v>
      </c>
      <c r="J30" s="201">
        <f t="shared" si="14"/>
        <v>0.30350935854866679</v>
      </c>
      <c r="K30" s="201">
        <f t="shared" si="2"/>
        <v>4.9639511665418495E-2</v>
      </c>
      <c r="L30" s="203">
        <f t="shared" si="3"/>
        <v>0.75554273506199665</v>
      </c>
      <c r="M30" s="200">
        <v>28715</v>
      </c>
      <c r="N30" s="200">
        <v>43918</v>
      </c>
      <c r="O30" s="201">
        <f t="shared" si="15"/>
        <v>0.52944454118056772</v>
      </c>
      <c r="P30" s="200">
        <f t="shared" si="11"/>
        <v>15203</v>
      </c>
      <c r="Q30" s="201">
        <f t="shared" si="16"/>
        <v>9.2330209898913579E-3</v>
      </c>
      <c r="R30" s="203">
        <f t="shared" si="20"/>
        <v>0.19794741894919027</v>
      </c>
      <c r="S30" s="200">
        <v>7207</v>
      </c>
      <c r="T30" s="200">
        <v>7032</v>
      </c>
      <c r="U30" s="201">
        <f t="shared" si="17"/>
        <v>-2.4281948106008033E-2</v>
      </c>
      <c r="V30" s="201">
        <f t="shared" si="5"/>
        <v>3.1494285614474473E-3</v>
      </c>
      <c r="W30" s="203">
        <f t="shared" si="6"/>
        <v>3.1694663920276561E-2</v>
      </c>
      <c r="X30" s="200">
        <v>1598</v>
      </c>
      <c r="Y30" s="200">
        <v>2092</v>
      </c>
      <c r="Z30" s="201">
        <f t="shared" si="18"/>
        <v>0.30913642052565704</v>
      </c>
      <c r="AA30" s="201">
        <f t="shared" si="7"/>
        <v>1.177824470373098E-3</v>
      </c>
      <c r="AB30" s="203">
        <f t="shared" si="8"/>
        <v>9.4290723721869411E-3</v>
      </c>
      <c r="AC30" s="200">
        <v>82</v>
      </c>
      <c r="AD30" s="200">
        <v>308</v>
      </c>
      <c r="AE30" s="201">
        <f t="shared" si="19"/>
        <v>2.7560975609756095</v>
      </c>
      <c r="AF30" s="200">
        <f t="shared" si="12"/>
        <v>226</v>
      </c>
      <c r="AG30" s="201">
        <f t="shared" si="9"/>
        <v>2.1315911497442781E-3</v>
      </c>
      <c r="AH30" s="203">
        <f t="shared" si="10"/>
        <v>1.2422296064649585E-5</v>
      </c>
    </row>
    <row r="31" spans="1:34" x14ac:dyDescent="0.25">
      <c r="A31" s="211" t="s">
        <v>221</v>
      </c>
      <c r="B31" s="199" t="s">
        <v>221</v>
      </c>
      <c r="C31" s="200">
        <v>62166</v>
      </c>
      <c r="D31" s="200">
        <v>69233</v>
      </c>
      <c r="E31" s="201">
        <f t="shared" si="13"/>
        <v>0.11367950326545051</v>
      </c>
      <c r="F31" s="201">
        <f t="shared" si="0"/>
        <v>5.5735585673668967E-3</v>
      </c>
      <c r="G31" s="203">
        <f t="shared" si="1"/>
        <v>1</v>
      </c>
      <c r="H31" s="200">
        <v>22801</v>
      </c>
      <c r="I31" s="200">
        <v>25130</v>
      </c>
      <c r="J31" s="201">
        <f t="shared" si="14"/>
        <v>0.10214464277882551</v>
      </c>
      <c r="K31" s="201">
        <f t="shared" si="2"/>
        <v>7.4416329305730883E-3</v>
      </c>
      <c r="L31" s="203">
        <f t="shared" si="3"/>
        <v>0.36297719295711584</v>
      </c>
      <c r="M31" s="200">
        <v>22933</v>
      </c>
      <c r="N31" s="200">
        <v>26764</v>
      </c>
      <c r="O31" s="201">
        <f t="shared" si="15"/>
        <v>0.16705184668381801</v>
      </c>
      <c r="P31" s="200">
        <f t="shared" si="11"/>
        <v>3831</v>
      </c>
      <c r="Q31" s="201">
        <f t="shared" si="16"/>
        <v>5.626680945704547E-3</v>
      </c>
      <c r="R31" s="203">
        <f t="shared" si="20"/>
        <v>0.3865786546877934</v>
      </c>
      <c r="S31" s="200">
        <v>5097</v>
      </c>
      <c r="T31" s="200">
        <v>5067</v>
      </c>
      <c r="U31" s="201">
        <f t="shared" si="17"/>
        <v>-5.8858151854032092E-3</v>
      </c>
      <c r="V31" s="201">
        <f t="shared" si="5"/>
        <v>2.2693621332272773E-3</v>
      </c>
      <c r="W31" s="203">
        <f t="shared" si="6"/>
        <v>7.3187641731544212E-2</v>
      </c>
      <c r="X31" s="200">
        <v>9153</v>
      </c>
      <c r="Y31" s="200">
        <v>9821</v>
      </c>
      <c r="Z31" s="201">
        <f t="shared" si="18"/>
        <v>7.2981536108379874E-2</v>
      </c>
      <c r="AA31" s="201">
        <f t="shared" si="7"/>
        <v>5.5293566556090792E-3</v>
      </c>
      <c r="AB31" s="203">
        <f t="shared" si="8"/>
        <v>0.14185431802753024</v>
      </c>
      <c r="AC31" s="200">
        <v>494</v>
      </c>
      <c r="AD31" s="200">
        <v>801</v>
      </c>
      <c r="AE31" s="201">
        <f t="shared" si="19"/>
        <v>0.62145748987854255</v>
      </c>
      <c r="AF31" s="200">
        <f t="shared" si="12"/>
        <v>307</v>
      </c>
      <c r="AG31" s="201">
        <f t="shared" si="9"/>
        <v>5.5435211394323598E-3</v>
      </c>
      <c r="AH31" s="203">
        <f t="shared" si="10"/>
        <v>8.9763189501905522E-6</v>
      </c>
    </row>
    <row r="32" spans="1:34" x14ac:dyDescent="0.25">
      <c r="A32" s="211" t="s">
        <v>394</v>
      </c>
      <c r="B32" s="199" t="s">
        <v>247</v>
      </c>
      <c r="C32" s="200">
        <v>55874</v>
      </c>
      <c r="D32" s="200">
        <v>62654</v>
      </c>
      <c r="E32" s="201">
        <f t="shared" si="13"/>
        <v>0.12134445359201051</v>
      </c>
      <c r="F32" s="201">
        <f t="shared" si="0"/>
        <v>5.0439203628299444E-3</v>
      </c>
      <c r="G32" s="203">
        <f t="shared" si="1"/>
        <v>1</v>
      </c>
      <c r="H32" s="200">
        <v>10837</v>
      </c>
      <c r="I32" s="200">
        <v>12149</v>
      </c>
      <c r="J32" s="201">
        <f t="shared" si="14"/>
        <v>0.12106671588077877</v>
      </c>
      <c r="K32" s="201">
        <f t="shared" si="2"/>
        <v>3.5976282719272761E-3</v>
      </c>
      <c r="L32" s="203">
        <f t="shared" si="3"/>
        <v>0.19390621508602804</v>
      </c>
      <c r="M32" s="200">
        <v>25627</v>
      </c>
      <c r="N32" s="200">
        <v>27781</v>
      </c>
      <c r="O32" s="201">
        <f t="shared" si="15"/>
        <v>8.4051976431107844E-2</v>
      </c>
      <c r="P32" s="200">
        <f t="shared" si="11"/>
        <v>2154</v>
      </c>
      <c r="Q32" s="201">
        <f t="shared" si="16"/>
        <v>5.8404880941794208E-3</v>
      </c>
      <c r="R32" s="203">
        <f t="shared" si="20"/>
        <v>0.44340345388961599</v>
      </c>
      <c r="S32" s="200">
        <v>5668</v>
      </c>
      <c r="T32" s="200">
        <v>6115</v>
      </c>
      <c r="U32" s="201">
        <f t="shared" si="17"/>
        <v>7.8863796753704918E-2</v>
      </c>
      <c r="V32" s="201">
        <f t="shared" si="5"/>
        <v>2.7387308949447012E-3</v>
      </c>
      <c r="W32" s="203">
        <f t="shared" si="6"/>
        <v>9.7599514795543782E-2</v>
      </c>
      <c r="X32" s="200">
        <v>13214</v>
      </c>
      <c r="Y32" s="200">
        <v>15706</v>
      </c>
      <c r="Z32" s="201">
        <f t="shared" si="18"/>
        <v>0.1885878613591645</v>
      </c>
      <c r="AA32" s="201">
        <f t="shared" si="7"/>
        <v>8.8426917455448738E-3</v>
      </c>
      <c r="AB32" s="203">
        <f t="shared" si="8"/>
        <v>0.25067832859833372</v>
      </c>
      <c r="AC32" s="200">
        <v>230</v>
      </c>
      <c r="AD32" s="200">
        <v>628</v>
      </c>
      <c r="AE32" s="201">
        <f t="shared" si="19"/>
        <v>1.7304347826086954</v>
      </c>
      <c r="AF32" s="200">
        <f t="shared" si="12"/>
        <v>398</v>
      </c>
      <c r="AG32" s="201">
        <f t="shared" si="9"/>
        <v>4.3462313053227496E-3</v>
      </c>
      <c r="AH32" s="203">
        <f t="shared" si="10"/>
        <v>2.7618903543408169E-5</v>
      </c>
    </row>
    <row r="33" spans="1:34" x14ac:dyDescent="0.25">
      <c r="A33" s="211" t="s">
        <v>229</v>
      </c>
      <c r="B33" s="199" t="s">
        <v>233</v>
      </c>
      <c r="C33" s="200">
        <v>50076</v>
      </c>
      <c r="D33" s="200">
        <v>62318</v>
      </c>
      <c r="E33" s="201">
        <f t="shared" si="13"/>
        <v>0.24446840801980985</v>
      </c>
      <c r="F33" s="201">
        <f t="shared" si="0"/>
        <v>5.0168708968435609E-3</v>
      </c>
      <c r="G33" s="203">
        <f t="shared" si="1"/>
        <v>1</v>
      </c>
      <c r="H33" s="200">
        <v>18031</v>
      </c>
      <c r="I33" s="200">
        <v>26040</v>
      </c>
      <c r="J33" s="201">
        <f t="shared" si="14"/>
        <v>0.44417946869280689</v>
      </c>
      <c r="K33" s="201">
        <f t="shared" si="2"/>
        <v>7.7111071035464874E-3</v>
      </c>
      <c r="L33" s="203">
        <f t="shared" si="3"/>
        <v>0.41785679899868416</v>
      </c>
      <c r="M33" s="200">
        <v>19595</v>
      </c>
      <c r="N33" s="200">
        <v>23069</v>
      </c>
      <c r="O33" s="201">
        <f t="shared" si="15"/>
        <v>0.1772901250318959</v>
      </c>
      <c r="P33" s="200">
        <f t="shared" si="11"/>
        <v>3474</v>
      </c>
      <c r="Q33" s="201">
        <f t="shared" si="16"/>
        <v>4.8498693295642731E-3</v>
      </c>
      <c r="R33" s="203">
        <f t="shared" si="20"/>
        <v>0.37018196989633811</v>
      </c>
      <c r="S33" s="200">
        <v>4790</v>
      </c>
      <c r="T33" s="200">
        <v>5558</v>
      </c>
      <c r="U33" s="201">
        <f t="shared" si="17"/>
        <v>0.16033402922755746</v>
      </c>
      <c r="V33" s="201">
        <f t="shared" si="5"/>
        <v>2.4892667725433608E-3</v>
      </c>
      <c r="W33" s="203">
        <f t="shared" si="6"/>
        <v>8.9187714624987965E-2</v>
      </c>
      <c r="X33" s="200">
        <v>7094</v>
      </c>
      <c r="Y33" s="200">
        <v>7083</v>
      </c>
      <c r="Z33" s="201">
        <f t="shared" si="18"/>
        <v>-1.5506061460388576E-3</v>
      </c>
      <c r="AA33" s="201">
        <f t="shared" si="7"/>
        <v>3.9878253937154166E-3</v>
      </c>
      <c r="AB33" s="203">
        <f t="shared" si="8"/>
        <v>0.11365897493501075</v>
      </c>
      <c r="AC33" s="200">
        <v>388</v>
      </c>
      <c r="AD33" s="200">
        <v>429</v>
      </c>
      <c r="AE33" s="201">
        <f t="shared" si="19"/>
        <v>0.10567010309278357</v>
      </c>
      <c r="AF33" s="200">
        <f t="shared" si="12"/>
        <v>41</v>
      </c>
      <c r="AG33" s="201">
        <f t="shared" si="9"/>
        <v>2.9690019585723875E-3</v>
      </c>
      <c r="AH33" s="203">
        <f t="shared" si="10"/>
        <v>1.6956594096855414E-6</v>
      </c>
    </row>
    <row r="34" spans="1:34" x14ac:dyDescent="0.25">
      <c r="A34" s="211" t="s">
        <v>225</v>
      </c>
      <c r="B34" s="199" t="s">
        <v>243</v>
      </c>
      <c r="C34" s="200">
        <v>26165</v>
      </c>
      <c r="D34" s="200">
        <v>35255</v>
      </c>
      <c r="E34" s="201">
        <f t="shared" si="13"/>
        <v>0.34741066309956059</v>
      </c>
      <c r="F34" s="201">
        <f t="shared" si="0"/>
        <v>2.8381813194938818E-3</v>
      </c>
      <c r="G34" s="203">
        <f t="shared" si="1"/>
        <v>1</v>
      </c>
      <c r="H34" s="200">
        <v>5966</v>
      </c>
      <c r="I34" s="200">
        <v>6680</v>
      </c>
      <c r="J34" s="201">
        <f t="shared" si="14"/>
        <v>0.11967817633255118</v>
      </c>
      <c r="K34" s="201">
        <f t="shared" si="2"/>
        <v>1.9781181049036306E-3</v>
      </c>
      <c r="L34" s="203">
        <f t="shared" si="3"/>
        <v>0.18947666997588994</v>
      </c>
      <c r="M34" s="200">
        <v>13698</v>
      </c>
      <c r="N34" s="200">
        <v>18093</v>
      </c>
      <c r="O34" s="201">
        <f t="shared" si="15"/>
        <v>0.32084975908891811</v>
      </c>
      <c r="P34" s="200">
        <f t="shared" si="11"/>
        <v>4395</v>
      </c>
      <c r="Q34" s="201">
        <f t="shared" si="16"/>
        <v>3.8037490042830808E-3</v>
      </c>
      <c r="R34" s="203">
        <f t="shared" si="20"/>
        <v>0.51320380087930795</v>
      </c>
      <c r="S34" s="200">
        <v>1609</v>
      </c>
      <c r="T34" s="200">
        <v>2241</v>
      </c>
      <c r="U34" s="201">
        <f t="shared" si="17"/>
        <v>0.39279055313859534</v>
      </c>
      <c r="V34" s="201">
        <f t="shared" si="5"/>
        <v>1.003678812031247E-3</v>
      </c>
      <c r="W34" s="203">
        <f t="shared" si="6"/>
        <v>6.3565451708977455E-2</v>
      </c>
      <c r="X34" s="200">
        <v>4689</v>
      </c>
      <c r="Y34" s="200">
        <v>7991</v>
      </c>
      <c r="Z34" s="201">
        <f t="shared" si="18"/>
        <v>0.70420132224354881</v>
      </c>
      <c r="AA34" s="201">
        <f t="shared" si="7"/>
        <v>4.4990417508372011E-3</v>
      </c>
      <c r="AB34" s="203">
        <f t="shared" si="8"/>
        <v>0.22666288469720608</v>
      </c>
      <c r="AC34" s="200">
        <v>134</v>
      </c>
      <c r="AD34" s="200">
        <v>157</v>
      </c>
      <c r="AE34" s="201">
        <f t="shared" si="19"/>
        <v>0.17164179104477606</v>
      </c>
      <c r="AF34" s="200">
        <f t="shared" si="12"/>
        <v>23</v>
      </c>
      <c r="AG34" s="201">
        <f t="shared" si="9"/>
        <v>1.0865578263306874E-3</v>
      </c>
      <c r="AH34" s="203">
        <f t="shared" si="10"/>
        <v>4.8685800892008531E-6</v>
      </c>
    </row>
    <row r="35" spans="1:34" x14ac:dyDescent="0.25">
      <c r="A35" s="211" t="s">
        <v>231</v>
      </c>
      <c r="B35" s="199" t="s">
        <v>239</v>
      </c>
      <c r="C35" s="200">
        <v>15232</v>
      </c>
      <c r="D35" s="200">
        <v>16205</v>
      </c>
      <c r="E35" s="201">
        <f t="shared" si="13"/>
        <v>6.3878676470588314E-2</v>
      </c>
      <c r="F35" s="201">
        <f t="shared" si="0"/>
        <v>1.3045732033016128E-3</v>
      </c>
      <c r="G35" s="203">
        <f t="shared" si="1"/>
        <v>1</v>
      </c>
      <c r="H35" s="200">
        <v>5322</v>
      </c>
      <c r="I35" s="200">
        <v>5821</v>
      </c>
      <c r="J35" s="201">
        <f t="shared" si="14"/>
        <v>9.3761743705373934E-2</v>
      </c>
      <c r="K35" s="201">
        <f t="shared" si="2"/>
        <v>1.7237463306353342E-3</v>
      </c>
      <c r="L35" s="203">
        <f t="shared" si="3"/>
        <v>0.35921012033323046</v>
      </c>
      <c r="M35" s="200">
        <v>4381</v>
      </c>
      <c r="N35" s="200">
        <v>4641</v>
      </c>
      <c r="O35" s="201">
        <f t="shared" si="15"/>
        <v>5.9347181008902128E-2</v>
      </c>
      <c r="P35" s="200">
        <f t="shared" si="11"/>
        <v>260</v>
      </c>
      <c r="Q35" s="201">
        <f t="shared" si="16"/>
        <v>9.7569220852693184E-4</v>
      </c>
      <c r="R35" s="203">
        <f t="shared" si="20"/>
        <v>0.28639308855291579</v>
      </c>
      <c r="S35" s="200">
        <v>3001</v>
      </c>
      <c r="T35" s="200">
        <v>3191</v>
      </c>
      <c r="U35" s="201">
        <f t="shared" si="17"/>
        <v>6.3312229256914376E-2</v>
      </c>
      <c r="V35" s="201">
        <f t="shared" si="5"/>
        <v>1.4291562200766219E-3</v>
      </c>
      <c r="W35" s="203">
        <f t="shared" si="6"/>
        <v>0.19691453255168159</v>
      </c>
      <c r="X35" s="200">
        <v>2350</v>
      </c>
      <c r="Y35" s="200">
        <v>2341</v>
      </c>
      <c r="Z35" s="201">
        <f t="shared" si="18"/>
        <v>-3.829787234042592E-3</v>
      </c>
      <c r="AA35" s="201">
        <f t="shared" si="7"/>
        <v>1.3180148590551731E-3</v>
      </c>
      <c r="AB35" s="203">
        <f t="shared" si="8"/>
        <v>0.14446158593026845</v>
      </c>
      <c r="AC35" s="200">
        <v>31</v>
      </c>
      <c r="AD35" s="200">
        <v>99</v>
      </c>
      <c r="AE35" s="201">
        <f t="shared" si="19"/>
        <v>2.193548387096774</v>
      </c>
      <c r="AF35" s="200">
        <f t="shared" si="12"/>
        <v>68</v>
      </c>
      <c r="AG35" s="201">
        <f t="shared" si="9"/>
        <v>6.8515429813208943E-4</v>
      </c>
      <c r="AH35" s="203">
        <f t="shared" si="10"/>
        <v>1.3536244289396939E-4</v>
      </c>
    </row>
    <row r="36" spans="1:34" x14ac:dyDescent="0.25">
      <c r="A36" s="211" t="s">
        <v>227</v>
      </c>
      <c r="B36" s="199" t="s">
        <v>245</v>
      </c>
      <c r="C36" s="200">
        <v>11661</v>
      </c>
      <c r="D36" s="200">
        <v>12939</v>
      </c>
      <c r="E36" s="201">
        <f t="shared" si="13"/>
        <v>0.10959608952919986</v>
      </c>
      <c r="F36" s="201">
        <f t="shared" si="0"/>
        <v>1.0416459535649225E-3</v>
      </c>
      <c r="G36" s="203">
        <f t="shared" si="1"/>
        <v>1</v>
      </c>
      <c r="H36" s="200">
        <v>2759</v>
      </c>
      <c r="I36" s="200">
        <v>2873</v>
      </c>
      <c r="J36" s="201">
        <f t="shared" si="14"/>
        <v>4.1319318593693311E-2</v>
      </c>
      <c r="K36" s="201">
        <f t="shared" si="2"/>
        <v>8.5076846038744465E-4</v>
      </c>
      <c r="L36" s="203">
        <f t="shared" si="3"/>
        <v>0.22204188886312698</v>
      </c>
      <c r="M36" s="200">
        <v>6870</v>
      </c>
      <c r="N36" s="200">
        <v>8057</v>
      </c>
      <c r="O36" s="201">
        <f t="shared" si="15"/>
        <v>0.17278020378457071</v>
      </c>
      <c r="P36" s="200">
        <f t="shared" si="11"/>
        <v>1187</v>
      </c>
      <c r="Q36" s="201">
        <f t="shared" si="16"/>
        <v>1.6938487662360459E-3</v>
      </c>
      <c r="R36" s="203">
        <f t="shared" si="20"/>
        <v>0.62269108895586989</v>
      </c>
      <c r="S36" s="200">
        <v>1024</v>
      </c>
      <c r="T36" s="200">
        <v>804</v>
      </c>
      <c r="U36" s="201">
        <f t="shared" si="17"/>
        <v>-0.21484375</v>
      </c>
      <c r="V36" s="201">
        <f t="shared" si="5"/>
        <v>3.6008824849313817E-4</v>
      </c>
      <c r="W36" s="203">
        <f t="shared" si="6"/>
        <v>6.2137723162531883E-2</v>
      </c>
      <c r="X36" s="200">
        <v>782</v>
      </c>
      <c r="Y36" s="200">
        <v>959</v>
      </c>
      <c r="Z36" s="201">
        <f t="shared" si="18"/>
        <v>0.22634271099744252</v>
      </c>
      <c r="AA36" s="201">
        <f t="shared" si="7"/>
        <v>5.3993005118919729E-4</v>
      </c>
      <c r="AB36" s="203">
        <f t="shared" si="8"/>
        <v>7.4117010588144364E-2</v>
      </c>
      <c r="AC36" s="200">
        <v>158</v>
      </c>
      <c r="AD36" s="200">
        <v>145</v>
      </c>
      <c r="AE36" s="201">
        <f t="shared" si="19"/>
        <v>-8.2278481012658222E-2</v>
      </c>
      <c r="AF36" s="200">
        <f t="shared" si="12"/>
        <v>-13</v>
      </c>
      <c r="AG36" s="201">
        <f t="shared" si="9"/>
        <v>1.0035088204964947E-3</v>
      </c>
      <c r="AH36" s="203">
        <f t="shared" si="10"/>
        <v>-6.3589520838285976E-6</v>
      </c>
    </row>
    <row r="37" spans="1:34" x14ac:dyDescent="0.25">
      <c r="A37" s="211" t="s">
        <v>395</v>
      </c>
      <c r="B37" s="199" t="s">
        <v>223</v>
      </c>
      <c r="C37" s="200">
        <v>7987</v>
      </c>
      <c r="D37" s="200">
        <v>10334</v>
      </c>
      <c r="E37" s="201">
        <f t="shared" si="13"/>
        <v>0.29385251032928505</v>
      </c>
      <c r="F37" s="201">
        <f t="shared" si="0"/>
        <v>8.3193208780739684E-4</v>
      </c>
      <c r="G37" s="203">
        <f t="shared" si="1"/>
        <v>1</v>
      </c>
      <c r="H37" s="200">
        <v>2251</v>
      </c>
      <c r="I37" s="200">
        <v>3155</v>
      </c>
      <c r="J37" s="201">
        <f t="shared" si="14"/>
        <v>0.40159928920479793</v>
      </c>
      <c r="K37" s="201">
        <f t="shared" si="2"/>
        <v>9.3427584146271768E-4</v>
      </c>
      <c r="L37" s="203">
        <f t="shared" si="3"/>
        <v>0.30530288368492353</v>
      </c>
      <c r="M37" s="200">
        <v>3887</v>
      </c>
      <c r="N37" s="200">
        <v>4938</v>
      </c>
      <c r="O37" s="201">
        <f t="shared" si="15"/>
        <v>0.27038847440185232</v>
      </c>
      <c r="P37" s="200">
        <f t="shared" si="11"/>
        <v>1051</v>
      </c>
      <c r="Q37" s="201">
        <f t="shared" si="16"/>
        <v>1.0381314642762313E-3</v>
      </c>
      <c r="R37" s="203">
        <f t="shared" si="20"/>
        <v>0.47784013934584868</v>
      </c>
      <c r="S37" s="200">
        <v>993</v>
      </c>
      <c r="T37" s="200">
        <v>1297</v>
      </c>
      <c r="U37" s="201">
        <f t="shared" si="17"/>
        <v>0.30614300100704939</v>
      </c>
      <c r="V37" s="201">
        <f t="shared" si="5"/>
        <v>5.8088862972089576E-4</v>
      </c>
      <c r="W37" s="203">
        <f t="shared" si="6"/>
        <v>0.12550803173988775</v>
      </c>
      <c r="X37" s="200">
        <v>621</v>
      </c>
      <c r="Y37" s="200">
        <v>610</v>
      </c>
      <c r="Z37" s="201">
        <f t="shared" si="18"/>
        <v>-1.7713365539452464E-2</v>
      </c>
      <c r="AA37" s="201">
        <f t="shared" si="7"/>
        <v>3.4343830159062606E-4</v>
      </c>
      <c r="AB37" s="203">
        <f t="shared" si="8"/>
        <v>5.9028449777433711E-2</v>
      </c>
      <c r="AC37" s="200">
        <v>68</v>
      </c>
      <c r="AD37" s="200">
        <v>114</v>
      </c>
      <c r="AE37" s="201">
        <f t="shared" si="19"/>
        <v>0.67647058823529416</v>
      </c>
      <c r="AF37" s="200">
        <f t="shared" si="12"/>
        <v>46</v>
      </c>
      <c r="AG37" s="201">
        <f t="shared" si="9"/>
        <v>7.8896555542483024E-4</v>
      </c>
      <c r="AH37" s="203">
        <f t="shared" si="10"/>
        <v>6.5460672366488698E-5</v>
      </c>
    </row>
    <row r="38" spans="1:34" x14ac:dyDescent="0.25">
      <c r="A38" s="204" t="s">
        <v>396</v>
      </c>
      <c r="B38" s="205" t="s">
        <v>396</v>
      </c>
      <c r="C38" s="206">
        <f>C13-SUM(C14:C37)</f>
        <v>452980</v>
      </c>
      <c r="D38" s="206">
        <f>D13-SUM(D14:D37)</f>
        <v>476357</v>
      </c>
      <c r="E38" s="207">
        <f t="shared" si="13"/>
        <v>5.1607134972846413E-2</v>
      </c>
      <c r="F38" s="207">
        <f t="shared" si="0"/>
        <v>3.8348816871653583E-2</v>
      </c>
      <c r="G38" s="209">
        <f t="shared" si="1"/>
        <v>1</v>
      </c>
      <c r="H38" s="206">
        <f>H13-SUM(H14:H37)</f>
        <v>113069</v>
      </c>
      <c r="I38" s="206">
        <f>I13-SUM(I14:I37)</f>
        <v>131586</v>
      </c>
      <c r="J38" s="207">
        <f t="shared" si="14"/>
        <v>0.16376725716155627</v>
      </c>
      <c r="K38" s="207">
        <f t="shared" si="2"/>
        <v>3.8965965411953463E-2</v>
      </c>
      <c r="L38" s="209">
        <f t="shared" si="3"/>
        <v>0.27623400096986084</v>
      </c>
      <c r="M38" s="206">
        <f t="shared" ref="M38:N38" si="21">M13-SUM(M14:M37)</f>
        <v>229350</v>
      </c>
      <c r="N38" s="206">
        <f t="shared" si="21"/>
        <v>231587</v>
      </c>
      <c r="O38" s="207">
        <f t="shared" si="15"/>
        <v>9.7536516241552018E-3</v>
      </c>
      <c r="P38" s="206">
        <f>N38-M38</f>
        <v>2237</v>
      </c>
      <c r="Q38" s="207">
        <f t="shared" si="16"/>
        <v>4.8687272461996674E-2</v>
      </c>
      <c r="R38" s="209">
        <f t="shared" si="20"/>
        <v>0.48616268890768899</v>
      </c>
      <c r="S38" s="206">
        <f>S13-SUM(S14:S37)</f>
        <v>40213</v>
      </c>
      <c r="T38" s="206">
        <f>T13-SUM(T14:T37)</f>
        <v>36730</v>
      </c>
      <c r="U38" s="207">
        <f t="shared" si="17"/>
        <v>-8.6613781612911223E-2</v>
      </c>
      <c r="V38" s="207">
        <f t="shared" si="5"/>
        <v>1.6450300207901697E-2</v>
      </c>
      <c r="W38" s="209">
        <f t="shared" si="6"/>
        <v>7.7106036019204086E-2</v>
      </c>
      <c r="X38" s="206">
        <f>X13-SUM(X14:X37)</f>
        <v>58506</v>
      </c>
      <c r="Y38" s="206">
        <f>Y13-SUM(Y14:Y37)</f>
        <v>67116</v>
      </c>
      <c r="Z38" s="207">
        <f t="shared" si="18"/>
        <v>0.1471643933955491</v>
      </c>
      <c r="AA38" s="207">
        <f t="shared" si="7"/>
        <v>3.7787221392715502E-2</v>
      </c>
      <c r="AB38" s="209">
        <f t="shared" si="8"/>
        <v>0.1408943292530602</v>
      </c>
      <c r="AC38" s="206">
        <f>AC13-SUM(AC14:AC37)</f>
        <v>10178</v>
      </c>
      <c r="AD38" s="206">
        <f>AD13-SUM(AD14:AD37)</f>
        <v>7841</v>
      </c>
      <c r="AE38" s="207">
        <f t="shared" si="19"/>
        <v>-0.2296128905482413</v>
      </c>
      <c r="AF38" s="206">
        <f>AD38-AC38</f>
        <v>-2337</v>
      </c>
      <c r="AG38" s="207">
        <f t="shared" si="9"/>
        <v>5.4265604562158717E-2</v>
      </c>
      <c r="AH38" s="209">
        <f t="shared" si="10"/>
        <v>-4.8201850827896152E-7</v>
      </c>
    </row>
    <row r="39" spans="1:34" ht="6" customHeight="1" x14ac:dyDescent="0.25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</row>
    <row r="40" spans="1:34" x14ac:dyDescent="0.25">
      <c r="B40" s="49" t="s">
        <v>109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</row>
  </sheetData>
  <mergeCells count="6">
    <mergeCell ref="X7:AB7"/>
    <mergeCell ref="AC7:AH7"/>
    <mergeCell ref="C7:G7"/>
    <mergeCell ref="H7:L7"/>
    <mergeCell ref="M7:R7"/>
    <mergeCell ref="S7:W7"/>
  </mergeCells>
  <pageMargins left="0.25" right="0.25" top="0.75" bottom="0.75" header="0.3" footer="0.3"/>
  <pageSetup paperSize="9" scale="83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3C068-EE67-4369-8E63-0DF7724D78D0}">
  <sheetPr>
    <pageSetUpPr fitToPage="1"/>
  </sheetPr>
  <dimension ref="A1:AM7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9" ht="42.75" customHeight="1" x14ac:dyDescent="0.25"/>
    <row r="5" spans="1:39" ht="42" customHeight="1" thickBot="1" x14ac:dyDescent="0.3">
      <c r="B5" s="52" t="s">
        <v>409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</row>
    <row r="6" spans="1:39" ht="6" customHeight="1" x14ac:dyDescent="0.25"/>
    <row r="7" spans="1:39" ht="15.75" x14ac:dyDescent="0.25">
      <c r="B7" s="184"/>
      <c r="C7" s="335" t="s">
        <v>99</v>
      </c>
      <c r="D7" s="336"/>
      <c r="E7" s="336"/>
      <c r="F7" s="336"/>
      <c r="G7" s="336"/>
      <c r="H7" s="336"/>
      <c r="I7" s="336"/>
      <c r="J7" s="336"/>
      <c r="K7" s="337"/>
      <c r="L7" s="338" t="s">
        <v>103</v>
      </c>
      <c r="M7" s="336"/>
      <c r="N7" s="336"/>
      <c r="O7" s="336"/>
      <c r="P7" s="336"/>
      <c r="Q7" s="336"/>
      <c r="R7" s="336"/>
      <c r="S7" s="336"/>
      <c r="T7" s="337"/>
      <c r="U7" s="338" t="s">
        <v>102</v>
      </c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7"/>
    </row>
    <row r="8" spans="1:39" s="189" customFormat="1" ht="72" customHeight="1" x14ac:dyDescent="0.25">
      <c r="B8" s="185"/>
      <c r="C8" s="57" t="s">
        <v>536</v>
      </c>
      <c r="D8" s="57" t="s">
        <v>537</v>
      </c>
      <c r="E8" s="57" t="s">
        <v>538</v>
      </c>
      <c r="F8" s="57" t="s">
        <v>539</v>
      </c>
      <c r="G8" s="57" t="s">
        <v>540</v>
      </c>
      <c r="H8" s="187" t="str">
        <f>CONCATENATE("var. ",RIGHT(G8,2),"/",RIGHT(F8,2))</f>
        <v>var. 23/22</v>
      </c>
      <c r="I8" s="187" t="str">
        <f>CONCATENATE("var. ",RIGHT(G8,2),"/",RIGHT(C8,2))</f>
        <v>var. 23/19</v>
      </c>
      <c r="J8" s="187" t="str">
        <f>CONCATENATE("Cuota s/ total lugares de residencia ",RIGHT(G8,4))</f>
        <v>Cuota s/ total lugares de residencia 2023</v>
      </c>
      <c r="K8" s="188" t="str">
        <f>CONCATENATE("cuota s/ Canarias ",RIGHT(G8,4))</f>
        <v>cuota s/ Canarias 2023</v>
      </c>
      <c r="L8" s="57" t="s">
        <v>536</v>
      </c>
      <c r="M8" s="57" t="s">
        <v>537</v>
      </c>
      <c r="N8" s="57" t="s">
        <v>538</v>
      </c>
      <c r="O8" s="57" t="s">
        <v>539</v>
      </c>
      <c r="P8" s="57" t="s">
        <v>540</v>
      </c>
      <c r="Q8" s="187" t="str">
        <f>CONCATENATE("var. ",RIGHT(P8,2),"/",RIGHT(O8,2))</f>
        <v>var. 23/22</v>
      </c>
      <c r="R8" s="187" t="str">
        <f>CONCATENATE("var. ",RIGHT(P8,2),"/",RIGHT(L8,2))</f>
        <v>var. 23/19</v>
      </c>
      <c r="S8" s="187" t="str">
        <f>CONCATENATE("Cuota s/ total lugares de residencia ",RIGHT(P8,4))</f>
        <v>Cuota s/ total lugares de residencia 2023</v>
      </c>
      <c r="T8" s="188" t="str">
        <f>CONCATENATE("cuota s/ Canarias ",RIGHT(P8,4))</f>
        <v>cuota s/ Canarias 2023</v>
      </c>
      <c r="U8" s="57" t="s">
        <v>551</v>
      </c>
      <c r="V8" s="57" t="s">
        <v>536</v>
      </c>
      <c r="W8" s="57" t="s">
        <v>537</v>
      </c>
      <c r="X8" s="57" t="s">
        <v>538</v>
      </c>
      <c r="Y8" s="57" t="s">
        <v>539</v>
      </c>
      <c r="Z8" s="57" t="s">
        <v>540</v>
      </c>
      <c r="AA8" s="187" t="str">
        <f>CONCATENATE("var. ",RIGHT(Z8,2),"/",RIGHT(Y8,2))</f>
        <v>var. 23/22</v>
      </c>
      <c r="AB8" s="187" t="str">
        <f>CONCATENATE("var. ",RIGHT(Z8,2),"/",RIGHT(V8,2))</f>
        <v>var. 23/19</v>
      </c>
      <c r="AC8" s="186" t="str">
        <f>CONCATENATE("dif. ",RIGHT(Z8,2),"/",RIGHT(Y8,2))</f>
        <v>dif. 23/22</v>
      </c>
      <c r="AD8" s="186" t="str">
        <f>CONCATENATE("dif. ",RIGHT(Z8,2),"/",RIGHT(V8,2))</f>
        <v>dif. 23/19</v>
      </c>
      <c r="AE8" s="187" t="str">
        <f>CONCATENATE("Cuota s/ total lugares de residencia ",RIGHT(Z8,4))</f>
        <v>Cuota s/ total lugares de residencia 2023</v>
      </c>
      <c r="AF8" s="188" t="str">
        <f>CONCATENATE("cuota s/ Canarias ",RIGHT(V8,4))</f>
        <v>cuota s/ Canarias 2019</v>
      </c>
      <c r="AG8" s="188" t="str">
        <f>CONCATENATE("cuota s/ Canarias ",RIGHT(Z8,4))</f>
        <v>cuota s/ Canarias 2023</v>
      </c>
      <c r="AH8" s="212" t="str">
        <f>CONCATENATE("cuota ",U8)</f>
        <v>cuota verano julio-septiembre 2018</v>
      </c>
      <c r="AI8" s="212" t="str">
        <f t="shared" ref="AI8:AM8" si="0">CONCATENATE("cuota ",V8)</f>
        <v>cuota verano julio-septiembre 2019</v>
      </c>
      <c r="AJ8" s="212" t="str">
        <f t="shared" si="0"/>
        <v>cuota verano julio-septiembre 2020</v>
      </c>
      <c r="AK8" s="212" t="str">
        <f t="shared" si="0"/>
        <v>cuota verano julio-septiembre 2021</v>
      </c>
      <c r="AL8" s="212" t="str">
        <f t="shared" si="0"/>
        <v>cuota verano julio-septiembre 2022</v>
      </c>
      <c r="AM8" s="212" t="str">
        <f t="shared" si="0"/>
        <v>cuota verano julio-septiembre 2023</v>
      </c>
    </row>
    <row r="9" spans="1:39" x14ac:dyDescent="0.25">
      <c r="A9" s="1"/>
      <c r="B9" s="190" t="s">
        <v>139</v>
      </c>
      <c r="C9" s="191">
        <v>3489184</v>
      </c>
      <c r="D9" s="191">
        <v>993415</v>
      </c>
      <c r="E9" s="191">
        <v>2256598</v>
      </c>
      <c r="F9" s="191">
        <v>3432090</v>
      </c>
      <c r="G9" s="191">
        <v>3555517</v>
      </c>
      <c r="H9" s="192">
        <f>IFERROR(G9/F9-1,"-")</f>
        <v>3.5962635012485089E-2</v>
      </c>
      <c r="I9" s="192">
        <f>IFERROR(G9/C9-1,"-")</f>
        <v>1.9011035244916874E-2</v>
      </c>
      <c r="J9" s="192">
        <f>G9/G$9</f>
        <v>1</v>
      </c>
      <c r="K9" s="193">
        <f>G9/$G9</f>
        <v>1</v>
      </c>
      <c r="L9" s="191">
        <v>1010311</v>
      </c>
      <c r="M9" s="191">
        <v>297158</v>
      </c>
      <c r="N9" s="191">
        <v>641644</v>
      </c>
      <c r="O9" s="191">
        <v>899384</v>
      </c>
      <c r="P9" s="191">
        <v>988175</v>
      </c>
      <c r="Q9" s="192">
        <f>IFERROR(P9/O9-1,"-")</f>
        <v>9.8724237922845015E-2</v>
      </c>
      <c r="R9" s="192">
        <f>IFERROR(P9/L9-1,"-")</f>
        <v>-2.1910085112405997E-2</v>
      </c>
      <c r="S9" s="192">
        <f>P9/P$9</f>
        <v>1</v>
      </c>
      <c r="T9" s="193">
        <f>P9/$G9</f>
        <v>0.27792723252342766</v>
      </c>
      <c r="U9" s="191">
        <v>1281392</v>
      </c>
      <c r="V9" s="191">
        <v>1255761</v>
      </c>
      <c r="W9" s="191">
        <v>358149</v>
      </c>
      <c r="X9" s="191">
        <v>791183</v>
      </c>
      <c r="Y9" s="191">
        <v>1288684</v>
      </c>
      <c r="Z9" s="191">
        <v>1325735</v>
      </c>
      <c r="AA9" s="192">
        <f>IFERROR(Z9/Y9-1,"-")</f>
        <v>2.8751035940540959E-2</v>
      </c>
      <c r="AB9" s="192">
        <f>IFERROR(Z9/V9-1,"-")</f>
        <v>5.5722386664341483E-2</v>
      </c>
      <c r="AC9" s="191">
        <f>Z9-Y9</f>
        <v>37051</v>
      </c>
      <c r="AD9" s="191">
        <f>Z9-V9</f>
        <v>69974</v>
      </c>
      <c r="AE9" s="192">
        <f>Z9/Z$9</f>
        <v>1</v>
      </c>
      <c r="AF9" s="193">
        <f t="shared" ref="AF9:AF38" si="1">V9/$C9</f>
        <v>0.3599010542292983</v>
      </c>
      <c r="AG9" s="193">
        <f t="shared" ref="AG9:AG17" si="2">Z9/$G9</f>
        <v>0.37286701202666167</v>
      </c>
      <c r="AH9" s="123">
        <f>U9/$U$9</f>
        <v>1</v>
      </c>
      <c r="AI9" s="123">
        <f>V9/$V$9</f>
        <v>1</v>
      </c>
      <c r="AJ9" s="123">
        <f>W9/$W$9</f>
        <v>1</v>
      </c>
      <c r="AK9" s="123">
        <f>X9/$X$9</f>
        <v>1</v>
      </c>
      <c r="AL9" s="123">
        <f>Y9/$Y$9</f>
        <v>1</v>
      </c>
      <c r="AM9" s="123">
        <f>Z9/$Z$9</f>
        <v>1</v>
      </c>
    </row>
    <row r="10" spans="1:39" x14ac:dyDescent="0.25">
      <c r="A10" s="1" t="s">
        <v>171</v>
      </c>
      <c r="B10" s="194" t="s">
        <v>172</v>
      </c>
      <c r="C10" s="195">
        <v>993999</v>
      </c>
      <c r="D10" s="195">
        <v>592585</v>
      </c>
      <c r="E10" s="195">
        <v>982151</v>
      </c>
      <c r="F10" s="195">
        <v>981899</v>
      </c>
      <c r="G10" s="195">
        <v>975983</v>
      </c>
      <c r="H10" s="196">
        <f>IFERROR(G10/F10-1,"-")</f>
        <v>-6.0250596038899928E-3</v>
      </c>
      <c r="I10" s="197">
        <f>IFERROR(G10/C10-1,"-")</f>
        <v>-1.8124766725117425E-2</v>
      </c>
      <c r="J10" s="196">
        <f>G10/G$9</f>
        <v>0.27449819533980574</v>
      </c>
      <c r="K10" s="198">
        <f>G10/$G10</f>
        <v>1</v>
      </c>
      <c r="L10" s="195">
        <v>353542</v>
      </c>
      <c r="M10" s="195">
        <v>206990</v>
      </c>
      <c r="N10" s="195">
        <v>330554</v>
      </c>
      <c r="O10" s="195">
        <v>325686</v>
      </c>
      <c r="P10" s="195">
        <v>347337</v>
      </c>
      <c r="Q10" s="196">
        <f>IFERROR(P10/O10-1,"-")</f>
        <v>6.6478141522816392E-2</v>
      </c>
      <c r="R10" s="197">
        <f>IFERROR(P10/L10-1,"-")</f>
        <v>-1.7550955756317488E-2</v>
      </c>
      <c r="S10" s="196">
        <f>P10/P$9</f>
        <v>0.35149340956814329</v>
      </c>
      <c r="T10" s="198">
        <f>P10/$G10</f>
        <v>0.35588427257441985</v>
      </c>
      <c r="U10" s="195">
        <v>355207</v>
      </c>
      <c r="V10" s="195">
        <v>357363</v>
      </c>
      <c r="W10" s="195">
        <v>211035</v>
      </c>
      <c r="X10" s="195">
        <v>333357</v>
      </c>
      <c r="Y10" s="195">
        <v>354855</v>
      </c>
      <c r="Z10" s="195">
        <v>343302</v>
      </c>
      <c r="AA10" s="196">
        <f>IFERROR(Z10/Y10-1,"-")</f>
        <v>-3.2556959885023495E-2</v>
      </c>
      <c r="AB10" s="197">
        <f t="shared" ref="AB10:AB38" si="3">IFERROR(Z10/V10-1,"-")</f>
        <v>-3.9346546788559533E-2</v>
      </c>
      <c r="AC10" s="195">
        <f t="shared" ref="AC10:AC37" si="4">Z10-Y10</f>
        <v>-11553</v>
      </c>
      <c r="AD10" s="195">
        <f t="shared" ref="AD10:AD38" si="5">Z10-V10</f>
        <v>-14061</v>
      </c>
      <c r="AE10" s="196">
        <f>Z10/Z$9</f>
        <v>0.2589522038718145</v>
      </c>
      <c r="AF10" s="198">
        <f t="shared" si="1"/>
        <v>0.35952048241497225</v>
      </c>
      <c r="AG10" s="198">
        <f t="shared" si="2"/>
        <v>0.35174997925168777</v>
      </c>
      <c r="AH10" s="123">
        <f t="shared" ref="AH10:AH38" si="6">U10/$U$9</f>
        <v>0.27720400938978862</v>
      </c>
      <c r="AI10" s="123">
        <f t="shared" ref="AI10:AI38" si="7">V10/$V$9</f>
        <v>0.28457883307412796</v>
      </c>
      <c r="AJ10" s="123">
        <f t="shared" ref="AJ10:AJ37" si="8">W10/$W$9</f>
        <v>0.58923799871003413</v>
      </c>
      <c r="AK10" s="123">
        <f t="shared" ref="AK10:AK37" si="9">X10/$X$9</f>
        <v>0.42133994284508136</v>
      </c>
      <c r="AL10" s="123">
        <f t="shared" ref="AL10:AL37" si="10">Y10/$Y$9</f>
        <v>0.27536230759441416</v>
      </c>
      <c r="AM10" s="123">
        <f t="shared" ref="AM10:AM37" si="11">Z10/$Z$9</f>
        <v>0.2589522038718145</v>
      </c>
    </row>
    <row r="11" spans="1:39" x14ac:dyDescent="0.25">
      <c r="A11" s="211" t="s">
        <v>99</v>
      </c>
      <c r="B11" s="199" t="s">
        <v>99</v>
      </c>
      <c r="C11" s="200">
        <v>526930</v>
      </c>
      <c r="D11" s="200">
        <v>335939</v>
      </c>
      <c r="E11" s="200">
        <v>523535</v>
      </c>
      <c r="F11" s="200">
        <v>490599</v>
      </c>
      <c r="G11" s="200">
        <v>513515</v>
      </c>
      <c r="H11" s="201">
        <f>IFERROR(G11/F11-1,"-")</f>
        <v>4.671024604615992E-2</v>
      </c>
      <c r="I11" s="202">
        <f>IFERROR(G11/C11-1,"-")</f>
        <v>-2.545878959254555E-2</v>
      </c>
      <c r="J11" s="201">
        <f>G11/G$9</f>
        <v>0.14442765988743692</v>
      </c>
      <c r="K11" s="203">
        <f>G11/$G11</f>
        <v>1</v>
      </c>
      <c r="L11" s="200">
        <v>231719</v>
      </c>
      <c r="M11" s="200">
        <v>157710</v>
      </c>
      <c r="N11" s="200">
        <v>232268</v>
      </c>
      <c r="O11" s="200">
        <v>201643</v>
      </c>
      <c r="P11" s="200">
        <v>236056</v>
      </c>
      <c r="Q11" s="201">
        <f>IFERROR(P11/O11-1,"-")</f>
        <v>0.17066300342684837</v>
      </c>
      <c r="R11" s="202">
        <f>IFERROR(P11/L11-1,"-")</f>
        <v>1.8716635234918177E-2</v>
      </c>
      <c r="S11" s="201">
        <f>P11/P$9</f>
        <v>0.23888076504667696</v>
      </c>
      <c r="T11" s="203">
        <f>P11/$G11</f>
        <v>0.45968666932806246</v>
      </c>
      <c r="U11" s="200">
        <v>153617</v>
      </c>
      <c r="V11" s="200">
        <v>153332</v>
      </c>
      <c r="W11" s="200">
        <v>97679</v>
      </c>
      <c r="X11" s="200">
        <v>146911</v>
      </c>
      <c r="Y11" s="200">
        <v>153361</v>
      </c>
      <c r="Z11" s="200">
        <v>150269</v>
      </c>
      <c r="AA11" s="201">
        <f>IFERROR(Z11/Y11-1,"-")</f>
        <v>-2.0161579541082775E-2</v>
      </c>
      <c r="AB11" s="202">
        <f t="shared" si="3"/>
        <v>-1.9976260663136181E-2</v>
      </c>
      <c r="AC11" s="200">
        <f t="shared" si="4"/>
        <v>-3092</v>
      </c>
      <c r="AD11" s="200">
        <f t="shared" si="5"/>
        <v>-3063</v>
      </c>
      <c r="AE11" s="201">
        <f>Z11/Z$9</f>
        <v>0.11334769014923797</v>
      </c>
      <c r="AF11" s="203">
        <f>V11/$C11</f>
        <v>0.29099121325413241</v>
      </c>
      <c r="AG11" s="203">
        <f>Z11/$G11</f>
        <v>0.2926282581813579</v>
      </c>
      <c r="AH11" s="123">
        <f t="shared" si="6"/>
        <v>0.11988290858691174</v>
      </c>
      <c r="AI11" s="123">
        <f t="shared" si="7"/>
        <v>0.1221028523739788</v>
      </c>
      <c r="AJ11" s="123">
        <f t="shared" si="8"/>
        <v>0.27273285699527294</v>
      </c>
      <c r="AK11" s="123">
        <f t="shared" si="9"/>
        <v>0.18568523337837137</v>
      </c>
      <c r="AL11" s="123">
        <f t="shared" si="10"/>
        <v>0.11900590059316325</v>
      </c>
      <c r="AM11" s="123">
        <f t="shared" si="11"/>
        <v>0.11334769014923797</v>
      </c>
    </row>
    <row r="12" spans="1:39" x14ac:dyDescent="0.25">
      <c r="A12" s="211" t="s">
        <v>176</v>
      </c>
      <c r="B12" s="199" t="s">
        <v>176</v>
      </c>
      <c r="C12" s="200">
        <v>467069</v>
      </c>
      <c r="D12" s="200">
        <v>256646</v>
      </c>
      <c r="E12" s="200">
        <v>458616</v>
      </c>
      <c r="F12" s="200">
        <v>491300</v>
      </c>
      <c r="G12" s="200">
        <v>462468</v>
      </c>
      <c r="H12" s="201">
        <f>IFERROR(G12/F12-1,"-")</f>
        <v>-5.8685121107266425E-2</v>
      </c>
      <c r="I12" s="202">
        <f>IFERROR(G12/C12-1,"-")</f>
        <v>-9.8507929235295277E-3</v>
      </c>
      <c r="J12" s="201">
        <f>G12/G$9</f>
        <v>0.13007053545236882</v>
      </c>
      <c r="K12" s="203">
        <f>G12/$G12</f>
        <v>1</v>
      </c>
      <c r="L12" s="200">
        <v>121823</v>
      </c>
      <c r="M12" s="200">
        <v>49280</v>
      </c>
      <c r="N12" s="200">
        <v>98286</v>
      </c>
      <c r="O12" s="200">
        <v>124043</v>
      </c>
      <c r="P12" s="200">
        <v>111281</v>
      </c>
      <c r="Q12" s="201">
        <f>IFERROR(P12/O12-1,"-")</f>
        <v>-0.10288367743443805</v>
      </c>
      <c r="R12" s="202">
        <f>IFERROR(P12/L12-1,"-")</f>
        <v>-8.6535383302003721E-2</v>
      </c>
      <c r="S12" s="201">
        <f>P12/P$9</f>
        <v>0.11261264452146634</v>
      </c>
      <c r="T12" s="203">
        <f>P12/$G12</f>
        <v>0.2406242161619831</v>
      </c>
      <c r="U12" s="200">
        <v>201590</v>
      </c>
      <c r="V12" s="200">
        <v>204031</v>
      </c>
      <c r="W12" s="200">
        <v>113356</v>
      </c>
      <c r="X12" s="200">
        <v>186446</v>
      </c>
      <c r="Y12" s="200">
        <v>201494</v>
      </c>
      <c r="Z12" s="200">
        <v>193033</v>
      </c>
      <c r="AA12" s="201">
        <f>IFERROR(Z12/Y12-1,"-")</f>
        <v>-4.1991324803716257E-2</v>
      </c>
      <c r="AB12" s="202">
        <f t="shared" si="3"/>
        <v>-5.3903573476579592E-2</v>
      </c>
      <c r="AC12" s="200">
        <f t="shared" si="4"/>
        <v>-8461</v>
      </c>
      <c r="AD12" s="200">
        <f t="shared" si="5"/>
        <v>-10998</v>
      </c>
      <c r="AE12" s="201">
        <f>Z12/Z$9</f>
        <v>0.14560451372257655</v>
      </c>
      <c r="AF12" s="203">
        <f>V12/$C12</f>
        <v>0.43683267354502225</v>
      </c>
      <c r="AG12" s="203">
        <f t="shared" si="2"/>
        <v>0.41739752804518365</v>
      </c>
      <c r="AH12" s="123">
        <f t="shared" si="6"/>
        <v>0.15732110080287687</v>
      </c>
      <c r="AI12" s="123">
        <f t="shared" si="7"/>
        <v>0.16247598070014915</v>
      </c>
      <c r="AJ12" s="123">
        <f t="shared" si="8"/>
        <v>0.31650514171476118</v>
      </c>
      <c r="AK12" s="123">
        <f t="shared" si="9"/>
        <v>0.23565470946670997</v>
      </c>
      <c r="AL12" s="123">
        <f t="shared" si="10"/>
        <v>0.15635640700125089</v>
      </c>
      <c r="AM12" s="123">
        <f t="shared" si="11"/>
        <v>0.14560451372257655</v>
      </c>
    </row>
    <row r="13" spans="1:39" x14ac:dyDescent="0.25">
      <c r="A13" s="1"/>
      <c r="B13" s="194" t="s">
        <v>184</v>
      </c>
      <c r="C13" s="195">
        <v>2495185</v>
      </c>
      <c r="D13" s="195">
        <v>400830</v>
      </c>
      <c r="E13" s="195">
        <v>1274447</v>
      </c>
      <c r="F13" s="195">
        <v>2450191</v>
      </c>
      <c r="G13" s="195">
        <v>2579534</v>
      </c>
      <c r="H13" s="196">
        <f>IFERROR(G13/F13-1,"-")</f>
        <v>5.2788945841365065E-2</v>
      </c>
      <c r="I13" s="197">
        <f>IFERROR(G13/C13-1,"-")</f>
        <v>3.3804707867352457E-2</v>
      </c>
      <c r="J13" s="196">
        <f>G13/G$9</f>
        <v>0.72550180466019432</v>
      </c>
      <c r="K13" s="198">
        <f>G13/$G13</f>
        <v>1</v>
      </c>
      <c r="L13" s="195">
        <v>656769</v>
      </c>
      <c r="M13" s="195">
        <v>90168</v>
      </c>
      <c r="N13" s="195">
        <v>311090</v>
      </c>
      <c r="O13" s="195">
        <v>573698</v>
      </c>
      <c r="P13" s="195">
        <v>640838</v>
      </c>
      <c r="Q13" s="196">
        <f>IFERROR(P13/O13-1,"-")</f>
        <v>0.11703021450310103</v>
      </c>
      <c r="R13" s="197">
        <f>IFERROR(P13/L13-1,"-")</f>
        <v>-2.4256625997877479E-2</v>
      </c>
      <c r="S13" s="196">
        <f>P13/P$9</f>
        <v>0.64850659043185666</v>
      </c>
      <c r="T13" s="198">
        <f>P13/$G13</f>
        <v>0.24843169347641861</v>
      </c>
      <c r="U13" s="195">
        <v>926185</v>
      </c>
      <c r="V13" s="195">
        <v>898398</v>
      </c>
      <c r="W13" s="195">
        <v>147114</v>
      </c>
      <c r="X13" s="195">
        <v>457826</v>
      </c>
      <c r="Y13" s="195">
        <v>933829</v>
      </c>
      <c r="Z13" s="195">
        <v>982433</v>
      </c>
      <c r="AA13" s="196">
        <f>IFERROR(Z13/Y13-1,"-")</f>
        <v>5.2048073041209841E-2</v>
      </c>
      <c r="AB13" s="197">
        <f t="shared" si="3"/>
        <v>9.3538721145861814E-2</v>
      </c>
      <c r="AC13" s="195">
        <f t="shared" si="4"/>
        <v>48604</v>
      </c>
      <c r="AD13" s="195">
        <f t="shared" si="5"/>
        <v>84035</v>
      </c>
      <c r="AE13" s="196">
        <f>Z13/Z$9</f>
        <v>0.7410477961281855</v>
      </c>
      <c r="AF13" s="198">
        <f t="shared" si="1"/>
        <v>0.36005266142590631</v>
      </c>
      <c r="AG13" s="198">
        <f t="shared" si="2"/>
        <v>0.38085677490585507</v>
      </c>
      <c r="AH13" s="123">
        <f t="shared" si="6"/>
        <v>0.72279599061021138</v>
      </c>
      <c r="AI13" s="123">
        <f t="shared" si="7"/>
        <v>0.71542116692587199</v>
      </c>
      <c r="AJ13" s="123">
        <f t="shared" si="8"/>
        <v>0.41076200128996593</v>
      </c>
      <c r="AK13" s="123">
        <f t="shared" si="9"/>
        <v>0.57866005715491864</v>
      </c>
      <c r="AL13" s="123">
        <f t="shared" si="10"/>
        <v>0.72463769240558584</v>
      </c>
      <c r="AM13" s="123">
        <f t="shared" si="11"/>
        <v>0.7410477961281855</v>
      </c>
    </row>
    <row r="14" spans="1:39" s="115" customFormat="1" x14ac:dyDescent="0.25">
      <c r="B14" s="199" t="s">
        <v>188</v>
      </c>
      <c r="C14" s="200">
        <v>1038208</v>
      </c>
      <c r="D14" s="200">
        <v>92124</v>
      </c>
      <c r="E14" s="200">
        <v>296322</v>
      </c>
      <c r="F14" s="200">
        <v>1059042</v>
      </c>
      <c r="G14" s="200">
        <v>1147986</v>
      </c>
      <c r="H14" s="201">
        <f t="shared" ref="H14:H38" si="12">IFERROR(G14/F14-1,"-")</f>
        <v>8.3985337691989459E-2</v>
      </c>
      <c r="I14" s="202">
        <f t="shared" ref="I14:I38" si="13">IFERROR(G14/C14-1,"-")</f>
        <v>0.10573796387621748</v>
      </c>
      <c r="J14" s="201">
        <f t="shared" ref="J14:J38" si="14">G14/G$9</f>
        <v>0.32287456367104983</v>
      </c>
      <c r="K14" s="203">
        <f t="shared" ref="K14:K38" si="15">G14/$G14</f>
        <v>1</v>
      </c>
      <c r="L14" s="200">
        <v>209634</v>
      </c>
      <c r="M14" s="200">
        <v>15634</v>
      </c>
      <c r="N14" s="200">
        <v>48397</v>
      </c>
      <c r="O14" s="200">
        <v>174826</v>
      </c>
      <c r="P14" s="200">
        <v>207724</v>
      </c>
      <c r="Q14" s="201">
        <f t="shared" ref="Q14:Q38" si="16">IFERROR(P14/O14-1,"-")</f>
        <v>0.18817567181082895</v>
      </c>
      <c r="R14" s="202">
        <f t="shared" ref="R14:R38" si="17">IFERROR(P14/L14-1,"-")</f>
        <v>-9.1111174714025855E-3</v>
      </c>
      <c r="S14" s="201">
        <f t="shared" ref="S14:S31" si="18">P14/P$9</f>
        <v>0.21020973005793508</v>
      </c>
      <c r="T14" s="203">
        <f t="shared" ref="T14:T38" si="19">P14/$G14</f>
        <v>0.18094645753519642</v>
      </c>
      <c r="U14" s="200">
        <v>441772</v>
      </c>
      <c r="V14" s="200">
        <v>444197</v>
      </c>
      <c r="W14" s="200">
        <v>40084</v>
      </c>
      <c r="X14" s="200">
        <v>129653</v>
      </c>
      <c r="Y14" s="200">
        <v>484885</v>
      </c>
      <c r="Z14" s="200">
        <v>514405</v>
      </c>
      <c r="AA14" s="201">
        <f t="shared" ref="AA14:AA38" si="20">IFERROR(Z14/Y14-1,"-")</f>
        <v>6.0880414943749628E-2</v>
      </c>
      <c r="AB14" s="202">
        <f t="shared" si="3"/>
        <v>0.15805599767670642</v>
      </c>
      <c r="AC14" s="200">
        <f t="shared" si="4"/>
        <v>29520</v>
      </c>
      <c r="AD14" s="200">
        <f t="shared" si="5"/>
        <v>70208</v>
      </c>
      <c r="AE14" s="201">
        <f t="shared" ref="AE14:AE38" si="21">Z14/Z$9</f>
        <v>0.38801495019743765</v>
      </c>
      <c r="AF14" s="203">
        <f t="shared" si="1"/>
        <v>0.42784971797558868</v>
      </c>
      <c r="AG14" s="203">
        <f t="shared" si="2"/>
        <v>0.44809344364826748</v>
      </c>
      <c r="AH14" s="123">
        <f t="shared" si="6"/>
        <v>0.34475944909910472</v>
      </c>
      <c r="AI14" s="123">
        <f t="shared" si="7"/>
        <v>0.35372734142882284</v>
      </c>
      <c r="AJ14" s="123">
        <f t="shared" si="8"/>
        <v>0.11191989925980528</v>
      </c>
      <c r="AK14" s="123">
        <f t="shared" si="9"/>
        <v>0.16387232789379955</v>
      </c>
      <c r="AL14" s="123">
        <f t="shared" si="10"/>
        <v>0.37626369226280454</v>
      </c>
      <c r="AM14" s="123">
        <f>Z14/$Z$9</f>
        <v>0.38801495019743765</v>
      </c>
    </row>
    <row r="15" spans="1:39" s="115" customFormat="1" x14ac:dyDescent="0.25">
      <c r="B15" s="199" t="s">
        <v>192</v>
      </c>
      <c r="C15" s="200">
        <v>477410</v>
      </c>
      <c r="D15" s="200">
        <v>108393</v>
      </c>
      <c r="E15" s="200">
        <v>307483</v>
      </c>
      <c r="F15" s="200">
        <v>408261</v>
      </c>
      <c r="G15" s="200">
        <v>401491</v>
      </c>
      <c r="H15" s="201">
        <f t="shared" si="12"/>
        <v>-1.6582529313355909E-2</v>
      </c>
      <c r="I15" s="202">
        <f t="shared" si="13"/>
        <v>-0.15902264301124824</v>
      </c>
      <c r="J15" s="201">
        <f t="shared" si="14"/>
        <v>0.11292056823241177</v>
      </c>
      <c r="K15" s="203">
        <f t="shared" si="15"/>
        <v>1</v>
      </c>
      <c r="L15" s="200">
        <v>138653</v>
      </c>
      <c r="M15" s="200">
        <v>28228</v>
      </c>
      <c r="N15" s="200">
        <v>83093</v>
      </c>
      <c r="O15" s="200">
        <v>120516</v>
      </c>
      <c r="P15" s="200">
        <v>121480</v>
      </c>
      <c r="Q15" s="201">
        <f t="shared" si="16"/>
        <v>7.9989379003617689E-3</v>
      </c>
      <c r="R15" s="202">
        <f t="shared" si="17"/>
        <v>-0.12385595695729623</v>
      </c>
      <c r="S15" s="201">
        <f t="shared" si="18"/>
        <v>0.12293369089483139</v>
      </c>
      <c r="T15" s="203">
        <f t="shared" si="19"/>
        <v>0.30257216226515665</v>
      </c>
      <c r="U15" s="200">
        <v>139557</v>
      </c>
      <c r="V15" s="200">
        <v>111985</v>
      </c>
      <c r="W15" s="200">
        <v>19808</v>
      </c>
      <c r="X15" s="200">
        <v>67633</v>
      </c>
      <c r="Y15" s="200">
        <v>82233</v>
      </c>
      <c r="Z15" s="200">
        <v>86598</v>
      </c>
      <c r="AA15" s="201">
        <f t="shared" si="20"/>
        <v>5.3080879938710801E-2</v>
      </c>
      <c r="AB15" s="202">
        <f t="shared" si="3"/>
        <v>-0.2267000044648837</v>
      </c>
      <c r="AC15" s="200">
        <f t="shared" si="4"/>
        <v>4365</v>
      </c>
      <c r="AD15" s="200">
        <f t="shared" si="5"/>
        <v>-25387</v>
      </c>
      <c r="AE15" s="201">
        <f t="shared" si="21"/>
        <v>6.5320746604713611E-2</v>
      </c>
      <c r="AF15" s="203">
        <f t="shared" si="1"/>
        <v>0.23456777193607173</v>
      </c>
      <c r="AG15" s="203">
        <f t="shared" si="2"/>
        <v>0.21569101175368813</v>
      </c>
      <c r="AH15" s="123">
        <f t="shared" si="6"/>
        <v>0.10891046611809657</v>
      </c>
      <c r="AI15" s="123">
        <f t="shared" si="7"/>
        <v>8.9177001037617831E-2</v>
      </c>
      <c r="AJ15" s="123">
        <f t="shared" si="8"/>
        <v>5.5306590273880421E-2</v>
      </c>
      <c r="AK15" s="123">
        <f t="shared" si="9"/>
        <v>8.54833837430784E-2</v>
      </c>
      <c r="AL15" s="123">
        <f t="shared" si="10"/>
        <v>6.3811609362729727E-2</v>
      </c>
      <c r="AM15" s="123">
        <f t="shared" si="11"/>
        <v>6.5320746604713611E-2</v>
      </c>
    </row>
    <row r="16" spans="1:39" x14ac:dyDescent="0.25">
      <c r="A16" s="1"/>
      <c r="B16" s="199" t="s">
        <v>196</v>
      </c>
      <c r="C16" s="200">
        <v>131870</v>
      </c>
      <c r="D16" s="200">
        <v>28321</v>
      </c>
      <c r="E16" s="200">
        <v>115013</v>
      </c>
      <c r="F16" s="200">
        <v>144521</v>
      </c>
      <c r="G16" s="200">
        <v>148243</v>
      </c>
      <c r="H16" s="201">
        <f t="shared" si="12"/>
        <v>2.5754042665079746E-2</v>
      </c>
      <c r="I16" s="202">
        <f t="shared" si="13"/>
        <v>0.1241601577310989</v>
      </c>
      <c r="J16" s="201">
        <f t="shared" si="14"/>
        <v>4.1693795867098933E-2</v>
      </c>
      <c r="K16" s="203">
        <f t="shared" si="15"/>
        <v>1</v>
      </c>
      <c r="L16" s="200">
        <v>26179</v>
      </c>
      <c r="M16" s="200">
        <v>4057</v>
      </c>
      <c r="N16" s="200">
        <v>23747</v>
      </c>
      <c r="O16" s="200">
        <v>27021</v>
      </c>
      <c r="P16" s="200">
        <v>27853</v>
      </c>
      <c r="Q16" s="201">
        <f t="shared" si="16"/>
        <v>3.0790866363199054E-2</v>
      </c>
      <c r="R16" s="202">
        <f t="shared" si="17"/>
        <v>6.3944382902326291E-2</v>
      </c>
      <c r="S16" s="201">
        <f t="shared" si="18"/>
        <v>2.8186303033369595E-2</v>
      </c>
      <c r="T16" s="203">
        <f t="shared" si="19"/>
        <v>0.18788745505689983</v>
      </c>
      <c r="U16" s="200">
        <v>40564</v>
      </c>
      <c r="V16" s="200">
        <v>42559</v>
      </c>
      <c r="W16" s="200">
        <v>9304</v>
      </c>
      <c r="X16" s="200">
        <v>37454</v>
      </c>
      <c r="Y16" s="200">
        <v>47941</v>
      </c>
      <c r="Z16" s="200">
        <v>50965</v>
      </c>
      <c r="AA16" s="201">
        <f t="shared" si="20"/>
        <v>6.3077532800734248E-2</v>
      </c>
      <c r="AB16" s="202">
        <f t="shared" si="3"/>
        <v>0.19751403933363099</v>
      </c>
      <c r="AC16" s="200">
        <f t="shared" si="4"/>
        <v>3024</v>
      </c>
      <c r="AD16" s="200">
        <f t="shared" si="5"/>
        <v>8406</v>
      </c>
      <c r="AE16" s="201">
        <f t="shared" si="21"/>
        <v>3.8442826054980825E-2</v>
      </c>
      <c r="AF16" s="203">
        <f t="shared" si="1"/>
        <v>0.32273451126109048</v>
      </c>
      <c r="AG16" s="203">
        <f t="shared" si="2"/>
        <v>0.34379363612447128</v>
      </c>
      <c r="AH16" s="123">
        <f t="shared" si="6"/>
        <v>3.165619888371396E-2</v>
      </c>
      <c r="AI16" s="123">
        <f t="shared" si="7"/>
        <v>3.3891003144706673E-2</v>
      </c>
      <c r="AJ16" s="123">
        <f t="shared" si="8"/>
        <v>2.5978014736883253E-2</v>
      </c>
      <c r="AK16" s="123">
        <f t="shared" si="9"/>
        <v>4.7339237572091415E-2</v>
      </c>
      <c r="AL16" s="123">
        <f t="shared" si="10"/>
        <v>3.7201517206700792E-2</v>
      </c>
      <c r="AM16" s="123">
        <f t="shared" si="11"/>
        <v>3.8442826054980825E-2</v>
      </c>
    </row>
    <row r="17" spans="1:39" x14ac:dyDescent="0.25">
      <c r="A17" s="1"/>
      <c r="B17" s="199" t="s">
        <v>205</v>
      </c>
      <c r="C17" s="200">
        <v>129892</v>
      </c>
      <c r="D17" s="200">
        <v>26864</v>
      </c>
      <c r="E17" s="200">
        <v>98107</v>
      </c>
      <c r="F17" s="200">
        <v>146547</v>
      </c>
      <c r="G17" s="200">
        <v>141208</v>
      </c>
      <c r="H17" s="201">
        <f t="shared" si="12"/>
        <v>-3.6431997925580162E-2</v>
      </c>
      <c r="I17" s="202">
        <f t="shared" si="13"/>
        <v>8.7118529239676112E-2</v>
      </c>
      <c r="J17" s="201">
        <f t="shared" si="14"/>
        <v>3.9715180661490296E-2</v>
      </c>
      <c r="K17" s="203">
        <f t="shared" si="15"/>
        <v>1</v>
      </c>
      <c r="L17" s="200">
        <v>60338</v>
      </c>
      <c r="M17" s="200">
        <v>11638</v>
      </c>
      <c r="N17" s="200">
        <v>42642</v>
      </c>
      <c r="O17" s="200">
        <v>65769</v>
      </c>
      <c r="P17" s="200">
        <v>65915</v>
      </c>
      <c r="Q17" s="201">
        <f t="shared" si="16"/>
        <v>2.2198908300263831E-3</v>
      </c>
      <c r="R17" s="202">
        <f t="shared" si="17"/>
        <v>9.2429314859624023E-2</v>
      </c>
      <c r="S17" s="201">
        <f t="shared" si="18"/>
        <v>6.6703772105143319E-2</v>
      </c>
      <c r="T17" s="203">
        <f t="shared" si="19"/>
        <v>0.46679366608124184</v>
      </c>
      <c r="U17" s="200">
        <v>41063</v>
      </c>
      <c r="V17" s="200">
        <v>38241</v>
      </c>
      <c r="W17" s="200">
        <v>8555</v>
      </c>
      <c r="X17" s="200">
        <v>33708</v>
      </c>
      <c r="Y17" s="200">
        <v>45522</v>
      </c>
      <c r="Z17" s="200">
        <v>46234</v>
      </c>
      <c r="AA17" s="201">
        <f t="shared" si="20"/>
        <v>1.5640789069021555E-2</v>
      </c>
      <c r="AB17" s="202">
        <f t="shared" si="3"/>
        <v>0.2090165006145237</v>
      </c>
      <c r="AC17" s="200">
        <f t="shared" si="4"/>
        <v>712</v>
      </c>
      <c r="AD17" s="200">
        <f t="shared" si="5"/>
        <v>7993</v>
      </c>
      <c r="AE17" s="201">
        <f t="shared" si="21"/>
        <v>3.4874239572765295E-2</v>
      </c>
      <c r="AF17" s="203">
        <f t="shared" si="1"/>
        <v>0.29440612200905369</v>
      </c>
      <c r="AG17" s="203">
        <f t="shared" si="2"/>
        <v>0.32741771004475667</v>
      </c>
      <c r="AH17" s="123">
        <f t="shared" si="6"/>
        <v>3.2045619139186132E-2</v>
      </c>
      <c r="AI17" s="123">
        <f t="shared" si="7"/>
        <v>3.0452450745006413E-2</v>
      </c>
      <c r="AJ17" s="123">
        <f t="shared" si="8"/>
        <v>2.3886706370812149E-2</v>
      </c>
      <c r="AK17" s="123">
        <f t="shared" si="9"/>
        <v>4.260455545682857E-2</v>
      </c>
      <c r="AL17" s="123">
        <f t="shared" si="10"/>
        <v>3.5324408466311366E-2</v>
      </c>
      <c r="AM17" s="123">
        <f t="shared" si="11"/>
        <v>3.4874239572765295E-2</v>
      </c>
    </row>
    <row r="18" spans="1:39" x14ac:dyDescent="0.25">
      <c r="A18" s="1"/>
      <c r="B18" s="199" t="s">
        <v>200</v>
      </c>
      <c r="C18" s="200">
        <v>71761</v>
      </c>
      <c r="D18" s="200">
        <v>29466</v>
      </c>
      <c r="E18" s="200">
        <v>63350</v>
      </c>
      <c r="F18" s="200">
        <v>72566</v>
      </c>
      <c r="G18" s="200">
        <v>77756</v>
      </c>
      <c r="H18" s="201">
        <f t="shared" si="12"/>
        <v>7.1521098034892372E-2</v>
      </c>
      <c r="I18" s="202">
        <f t="shared" si="13"/>
        <v>8.3541199258650334E-2</v>
      </c>
      <c r="J18" s="201">
        <f t="shared" si="14"/>
        <v>2.1869112143184804E-2</v>
      </c>
      <c r="K18" s="203">
        <f t="shared" si="15"/>
        <v>1</v>
      </c>
      <c r="L18" s="200">
        <v>23473</v>
      </c>
      <c r="M18" s="200">
        <v>6376</v>
      </c>
      <c r="N18" s="200">
        <v>19640</v>
      </c>
      <c r="O18" s="200">
        <v>24991</v>
      </c>
      <c r="P18" s="200">
        <v>25554</v>
      </c>
      <c r="Q18" s="201">
        <f t="shared" si="16"/>
        <v>2.2528110119643063E-2</v>
      </c>
      <c r="R18" s="202">
        <f t="shared" si="17"/>
        <v>8.865505048353417E-2</v>
      </c>
      <c r="S18" s="201">
        <f t="shared" si="18"/>
        <v>2.5859792040883445E-2</v>
      </c>
      <c r="T18" s="203">
        <f t="shared" si="19"/>
        <v>0.32864344873707496</v>
      </c>
      <c r="U18" s="200">
        <v>32359</v>
      </c>
      <c r="V18" s="200">
        <v>32420</v>
      </c>
      <c r="W18" s="200">
        <v>18076</v>
      </c>
      <c r="X18" s="200">
        <v>32030</v>
      </c>
      <c r="Y18" s="200">
        <v>35280</v>
      </c>
      <c r="Z18" s="200">
        <v>38799</v>
      </c>
      <c r="AA18" s="201">
        <f t="shared" si="20"/>
        <v>9.9744897959183731E-2</v>
      </c>
      <c r="AB18" s="202">
        <f t="shared" si="3"/>
        <v>0.19676125848241832</v>
      </c>
      <c r="AC18" s="200">
        <f t="shared" si="4"/>
        <v>3519</v>
      </c>
      <c r="AD18" s="200">
        <f t="shared" si="5"/>
        <v>6379</v>
      </c>
      <c r="AE18" s="201">
        <f t="shared" si="21"/>
        <v>2.926602978725009E-2</v>
      </c>
      <c r="AF18" s="203">
        <f t="shared" si="1"/>
        <v>0.45177742785078245</v>
      </c>
      <c r="AG18" s="203">
        <f>Z18/$G18</f>
        <v>0.49898400123463144</v>
      </c>
      <c r="AH18" s="123">
        <f t="shared" si="6"/>
        <v>2.5253006105859878E-2</v>
      </c>
      <c r="AI18" s="123">
        <f t="shared" si="7"/>
        <v>2.5817014543372506E-2</v>
      </c>
      <c r="AJ18" s="123">
        <f t="shared" si="8"/>
        <v>5.0470614185716002E-2</v>
      </c>
      <c r="AK18" s="123">
        <f t="shared" si="9"/>
        <v>4.0483680766649432E-2</v>
      </c>
      <c r="AL18" s="123">
        <f t="shared" si="10"/>
        <v>2.7376765754832062E-2</v>
      </c>
      <c r="AM18" s="123">
        <f t="shared" si="11"/>
        <v>2.926602978725009E-2</v>
      </c>
    </row>
    <row r="19" spans="1:39" x14ac:dyDescent="0.25">
      <c r="A19" s="1"/>
      <c r="B19" s="199" t="s">
        <v>209</v>
      </c>
      <c r="C19" s="200">
        <v>89524</v>
      </c>
      <c r="D19" s="200">
        <v>20469</v>
      </c>
      <c r="E19" s="200">
        <v>61123</v>
      </c>
      <c r="F19" s="200">
        <v>91133</v>
      </c>
      <c r="G19" s="200">
        <v>83557</v>
      </c>
      <c r="H19" s="201">
        <f t="shared" si="12"/>
        <v>-8.3131247736824232E-2</v>
      </c>
      <c r="I19" s="202">
        <f t="shared" si="13"/>
        <v>-6.6652517760600549E-2</v>
      </c>
      <c r="J19" s="201">
        <f t="shared" si="14"/>
        <v>2.3500661085293643E-2</v>
      </c>
      <c r="K19" s="203">
        <f t="shared" si="15"/>
        <v>1</v>
      </c>
      <c r="L19" s="200">
        <v>18882</v>
      </c>
      <c r="M19" s="200">
        <v>3773</v>
      </c>
      <c r="N19" s="200">
        <v>9834</v>
      </c>
      <c r="O19" s="200">
        <v>16278</v>
      </c>
      <c r="P19" s="200">
        <v>17454</v>
      </c>
      <c r="Q19" s="201">
        <f t="shared" si="16"/>
        <v>7.2244747511979401E-2</v>
      </c>
      <c r="R19" s="202">
        <f t="shared" si="17"/>
        <v>-7.5627581823959344E-2</v>
      </c>
      <c r="S19" s="201">
        <f t="shared" si="18"/>
        <v>1.7662863359222809E-2</v>
      </c>
      <c r="T19" s="203">
        <f t="shared" si="19"/>
        <v>0.20888734636236342</v>
      </c>
      <c r="U19" s="200">
        <v>36059</v>
      </c>
      <c r="V19" s="200">
        <v>34069</v>
      </c>
      <c r="W19" s="200">
        <v>7542</v>
      </c>
      <c r="X19" s="200">
        <v>23489</v>
      </c>
      <c r="Y19" s="200">
        <v>38521</v>
      </c>
      <c r="Z19" s="200">
        <v>35748</v>
      </c>
      <c r="AA19" s="201">
        <f t="shared" si="20"/>
        <v>-7.1986708548583911E-2</v>
      </c>
      <c r="AB19" s="202">
        <f t="shared" si="3"/>
        <v>4.9282338783057877E-2</v>
      </c>
      <c r="AC19" s="200">
        <f t="shared" si="4"/>
        <v>-2773</v>
      </c>
      <c r="AD19" s="200">
        <f t="shared" si="5"/>
        <v>1679</v>
      </c>
      <c r="AE19" s="201">
        <f t="shared" si="21"/>
        <v>2.6964664884007738E-2</v>
      </c>
      <c r="AF19" s="203">
        <f t="shared" si="1"/>
        <v>0.38055716902729997</v>
      </c>
      <c r="AG19" s="203">
        <f t="shared" ref="AG19:AG38" si="22">Z19/$G19</f>
        <v>0.42782771042521872</v>
      </c>
      <c r="AH19" s="123">
        <f t="shared" si="6"/>
        <v>2.8140490966074395E-2</v>
      </c>
      <c r="AI19" s="123">
        <f t="shared" si="7"/>
        <v>2.7130162507037564E-2</v>
      </c>
      <c r="AJ19" s="123">
        <f t="shared" si="8"/>
        <v>2.105827462871598E-2</v>
      </c>
      <c r="AK19" s="123">
        <f t="shared" si="9"/>
        <v>2.968845387223942E-2</v>
      </c>
      <c r="AL19" s="123">
        <f t="shared" si="10"/>
        <v>2.9891734513658896E-2</v>
      </c>
      <c r="AM19" s="123">
        <f t="shared" si="11"/>
        <v>2.6964664884007738E-2</v>
      </c>
    </row>
    <row r="20" spans="1:39" x14ac:dyDescent="0.25">
      <c r="A20" s="1"/>
      <c r="B20" s="199" t="s">
        <v>213</v>
      </c>
      <c r="C20" s="200">
        <v>119924</v>
      </c>
      <c r="D20" s="200">
        <v>8348</v>
      </c>
      <c r="E20" s="200">
        <v>49992</v>
      </c>
      <c r="F20" s="200">
        <v>114016</v>
      </c>
      <c r="G20" s="200">
        <v>138119</v>
      </c>
      <c r="H20" s="201">
        <f t="shared" si="12"/>
        <v>0.21140015436429982</v>
      </c>
      <c r="I20" s="202">
        <f t="shared" si="13"/>
        <v>0.15172109002368162</v>
      </c>
      <c r="J20" s="201">
        <f t="shared" si="14"/>
        <v>3.8846389990541463E-2</v>
      </c>
      <c r="K20" s="203">
        <f t="shared" si="15"/>
        <v>1</v>
      </c>
      <c r="L20" s="200">
        <v>18535</v>
      </c>
      <c r="M20" s="200">
        <v>908</v>
      </c>
      <c r="N20" s="200">
        <v>6677</v>
      </c>
      <c r="O20" s="200">
        <v>14464</v>
      </c>
      <c r="P20" s="200">
        <v>20107</v>
      </c>
      <c r="Q20" s="201">
        <f t="shared" si="16"/>
        <v>0.39014103982300874</v>
      </c>
      <c r="R20" s="202">
        <f t="shared" si="17"/>
        <v>8.4812516859994691E-2</v>
      </c>
      <c r="S20" s="201">
        <f t="shared" si="18"/>
        <v>2.0347610494092644E-2</v>
      </c>
      <c r="T20" s="203">
        <f t="shared" si="19"/>
        <v>0.14557736444660038</v>
      </c>
      <c r="U20" s="200">
        <v>30152</v>
      </c>
      <c r="V20" s="200">
        <v>31652</v>
      </c>
      <c r="W20" s="200">
        <v>2728</v>
      </c>
      <c r="X20" s="200">
        <v>14360</v>
      </c>
      <c r="Y20" s="200">
        <v>34906</v>
      </c>
      <c r="Z20" s="200">
        <v>39231</v>
      </c>
      <c r="AA20" s="201">
        <f t="shared" si="20"/>
        <v>0.12390419985102841</v>
      </c>
      <c r="AB20" s="202">
        <f t="shared" si="3"/>
        <v>0.23944774421837489</v>
      </c>
      <c r="AC20" s="200">
        <f t="shared" si="4"/>
        <v>4325</v>
      </c>
      <c r="AD20" s="200">
        <f t="shared" si="5"/>
        <v>7579</v>
      </c>
      <c r="AE20" s="201">
        <f t="shared" si="21"/>
        <v>2.9591886764700336E-2</v>
      </c>
      <c r="AF20" s="203">
        <f t="shared" si="1"/>
        <v>0.26393382475567861</v>
      </c>
      <c r="AG20" s="203">
        <f t="shared" si="22"/>
        <v>0.28403767765477594</v>
      </c>
      <c r="AH20" s="123">
        <f t="shared" si="6"/>
        <v>2.3530660406807596E-2</v>
      </c>
      <c r="AI20" s="123">
        <f t="shared" si="7"/>
        <v>2.520543319947028E-2</v>
      </c>
      <c r="AJ20" s="123">
        <f t="shared" si="8"/>
        <v>7.6169415522589759E-3</v>
      </c>
      <c r="AK20" s="123">
        <f t="shared" si="9"/>
        <v>1.8150036085204053E-2</v>
      </c>
      <c r="AL20" s="123">
        <f t="shared" si="10"/>
        <v>2.7086547206297277E-2</v>
      </c>
      <c r="AM20" s="123">
        <f t="shared" si="11"/>
        <v>2.9591886764700336E-2</v>
      </c>
    </row>
    <row r="21" spans="1:39" x14ac:dyDescent="0.25">
      <c r="A21" s="1"/>
      <c r="B21" s="199" t="s">
        <v>235</v>
      </c>
      <c r="C21" s="200">
        <v>53303</v>
      </c>
      <c r="D21" s="200">
        <v>20161</v>
      </c>
      <c r="E21" s="200">
        <v>60196</v>
      </c>
      <c r="F21" s="200">
        <v>72419</v>
      </c>
      <c r="G21" s="200">
        <v>85342</v>
      </c>
      <c r="H21" s="201">
        <f t="shared" si="12"/>
        <v>0.17844764495505316</v>
      </c>
      <c r="I21" s="202">
        <f t="shared" si="13"/>
        <v>0.60107311033150101</v>
      </c>
      <c r="J21" s="201">
        <f t="shared" si="14"/>
        <v>2.4002697779254043E-2</v>
      </c>
      <c r="K21" s="203">
        <f t="shared" si="15"/>
        <v>1</v>
      </c>
      <c r="L21" s="200">
        <v>13235</v>
      </c>
      <c r="M21" s="200">
        <v>2613</v>
      </c>
      <c r="N21" s="200">
        <v>10010</v>
      </c>
      <c r="O21" s="200">
        <v>16909</v>
      </c>
      <c r="P21" s="200">
        <v>20830</v>
      </c>
      <c r="Q21" s="201">
        <f t="shared" si="16"/>
        <v>0.23188834348571774</v>
      </c>
      <c r="R21" s="202">
        <f t="shared" si="17"/>
        <v>0.57385719682659619</v>
      </c>
      <c r="S21" s="201">
        <f t="shared" si="18"/>
        <v>2.107926227641865E-2</v>
      </c>
      <c r="T21" s="203">
        <f t="shared" si="19"/>
        <v>0.24407677345269621</v>
      </c>
      <c r="U21" s="200">
        <v>16625</v>
      </c>
      <c r="V21" s="200">
        <v>15381</v>
      </c>
      <c r="W21" s="200">
        <v>8389</v>
      </c>
      <c r="X21" s="200">
        <v>24488</v>
      </c>
      <c r="Y21" s="200">
        <v>26192</v>
      </c>
      <c r="Z21" s="200">
        <v>27947</v>
      </c>
      <c r="AA21" s="201">
        <f t="shared" si="20"/>
        <v>6.7005192425168003E-2</v>
      </c>
      <c r="AB21" s="202">
        <f t="shared" si="3"/>
        <v>0.8169819907678304</v>
      </c>
      <c r="AC21" s="200">
        <f t="shared" si="4"/>
        <v>1755</v>
      </c>
      <c r="AD21" s="200">
        <f t="shared" si="5"/>
        <v>12566</v>
      </c>
      <c r="AE21" s="201">
        <f t="shared" si="21"/>
        <v>2.1080381825930521E-2</v>
      </c>
      <c r="AF21" s="203">
        <f t="shared" si="1"/>
        <v>0.28855786728701949</v>
      </c>
      <c r="AG21" s="203">
        <f t="shared" si="22"/>
        <v>0.32747064751236205</v>
      </c>
      <c r="AH21" s="123">
        <f t="shared" si="6"/>
        <v>1.2974171838126039E-2</v>
      </c>
      <c r="AI21" s="123">
        <f t="shared" si="7"/>
        <v>1.2248349805416794E-2</v>
      </c>
      <c r="AJ21" s="123">
        <f t="shared" si="8"/>
        <v>2.3423212126796388E-2</v>
      </c>
      <c r="AK21" s="123">
        <f t="shared" si="9"/>
        <v>3.0951120031648811E-2</v>
      </c>
      <c r="AL21" s="123">
        <f t="shared" si="10"/>
        <v>2.0324610222521581E-2</v>
      </c>
      <c r="AM21" s="123">
        <f t="shared" si="11"/>
        <v>2.1080381825930521E-2</v>
      </c>
    </row>
    <row r="22" spans="1:39" x14ac:dyDescent="0.25">
      <c r="A22" s="1"/>
      <c r="B22" s="199" t="s">
        <v>225</v>
      </c>
      <c r="C22" s="200">
        <v>31160</v>
      </c>
      <c r="D22" s="200">
        <v>535</v>
      </c>
      <c r="E22" s="200">
        <v>25114</v>
      </c>
      <c r="F22" s="200">
        <v>32929</v>
      </c>
      <c r="G22" s="200">
        <v>25171</v>
      </c>
      <c r="H22" s="201">
        <f t="shared" si="12"/>
        <v>-0.23559780133013453</v>
      </c>
      <c r="I22" s="202">
        <f t="shared" si="13"/>
        <v>-0.19220154043645699</v>
      </c>
      <c r="J22" s="201">
        <f t="shared" si="14"/>
        <v>7.079420517466236E-3</v>
      </c>
      <c r="K22" s="203">
        <f t="shared" si="15"/>
        <v>1</v>
      </c>
      <c r="L22" s="200">
        <v>14910</v>
      </c>
      <c r="M22" s="200">
        <v>250</v>
      </c>
      <c r="N22" s="200">
        <v>9017</v>
      </c>
      <c r="O22" s="200">
        <v>14654</v>
      </c>
      <c r="P22" s="200">
        <v>13536</v>
      </c>
      <c r="Q22" s="201">
        <f t="shared" si="16"/>
        <v>-7.6293162276511506E-2</v>
      </c>
      <c r="R22" s="202">
        <f t="shared" si="17"/>
        <v>-9.2152917505030185E-2</v>
      </c>
      <c r="S22" s="201">
        <f t="shared" si="18"/>
        <v>1.3697978596908442E-2</v>
      </c>
      <c r="T22" s="203">
        <f t="shared" si="19"/>
        <v>0.53776170990425487</v>
      </c>
      <c r="U22" s="200">
        <v>5432</v>
      </c>
      <c r="V22" s="200">
        <v>5575</v>
      </c>
      <c r="W22" s="200">
        <v>173</v>
      </c>
      <c r="X22" s="200">
        <v>3030</v>
      </c>
      <c r="Y22" s="200">
        <v>4986</v>
      </c>
      <c r="Z22" s="200">
        <v>3880</v>
      </c>
      <c r="AA22" s="201">
        <f t="shared" si="20"/>
        <v>-0.22182109907741676</v>
      </c>
      <c r="AB22" s="202">
        <f t="shared" si="3"/>
        <v>-0.3040358744394619</v>
      </c>
      <c r="AC22" s="200">
        <f t="shared" si="4"/>
        <v>-1106</v>
      </c>
      <c r="AD22" s="200">
        <f t="shared" si="5"/>
        <v>-1695</v>
      </c>
      <c r="AE22" s="201">
        <f t="shared" si="21"/>
        <v>2.9266784085809003E-3</v>
      </c>
      <c r="AF22" s="203">
        <f t="shared" si="1"/>
        <v>0.1789152759948652</v>
      </c>
      <c r="AG22" s="203">
        <f t="shared" si="22"/>
        <v>0.15414564379643239</v>
      </c>
      <c r="AH22" s="123">
        <f t="shared" si="6"/>
        <v>4.2391399353203388E-3</v>
      </c>
      <c r="AI22" s="123">
        <f t="shared" si="7"/>
        <v>4.4395390524152286E-3</v>
      </c>
      <c r="AJ22" s="123">
        <f t="shared" si="8"/>
        <v>4.8303918201642336E-4</v>
      </c>
      <c r="AK22" s="123">
        <f t="shared" si="9"/>
        <v>3.8297081711816355E-3</v>
      </c>
      <c r="AL22" s="123">
        <f t="shared" si="10"/>
        <v>3.869063323514531E-3</v>
      </c>
      <c r="AM22" s="123">
        <f t="shared" si="11"/>
        <v>2.9266784085809003E-3</v>
      </c>
    </row>
    <row r="23" spans="1:39" x14ac:dyDescent="0.25">
      <c r="A23" s="211" t="s">
        <v>192</v>
      </c>
      <c r="B23" s="199" t="s">
        <v>237</v>
      </c>
      <c r="C23" s="200">
        <v>6444</v>
      </c>
      <c r="D23" s="200">
        <v>356</v>
      </c>
      <c r="E23" s="200">
        <v>7020</v>
      </c>
      <c r="F23" s="200">
        <v>11635</v>
      </c>
      <c r="G23" s="200">
        <v>10084</v>
      </c>
      <c r="H23" s="201">
        <f t="shared" si="12"/>
        <v>-0.13330468414267294</v>
      </c>
      <c r="I23" s="202">
        <f t="shared" si="13"/>
        <v>0.56486654252017376</v>
      </c>
      <c r="J23" s="201">
        <f t="shared" si="14"/>
        <v>2.8361557545639638E-3</v>
      </c>
      <c r="K23" s="203">
        <f t="shared" si="15"/>
        <v>1</v>
      </c>
      <c r="L23" s="200">
        <v>1132</v>
      </c>
      <c r="M23" s="200">
        <v>28</v>
      </c>
      <c r="N23" s="200">
        <v>131</v>
      </c>
      <c r="O23" s="200">
        <v>140</v>
      </c>
      <c r="P23" s="200">
        <v>266</v>
      </c>
      <c r="Q23" s="201">
        <f t="shared" si="16"/>
        <v>0.89999999999999991</v>
      </c>
      <c r="R23" s="202">
        <f t="shared" si="17"/>
        <v>-0.76501766784452296</v>
      </c>
      <c r="S23" s="201">
        <f t="shared" si="18"/>
        <v>2.691830900397197E-4</v>
      </c>
      <c r="T23" s="203">
        <f t="shared" si="19"/>
        <v>2.6378421261404203E-2</v>
      </c>
      <c r="U23" s="200">
        <v>4921</v>
      </c>
      <c r="V23" s="200">
        <v>5286</v>
      </c>
      <c r="W23" s="200">
        <v>324</v>
      </c>
      <c r="X23" s="200">
        <v>6867</v>
      </c>
      <c r="Y23" s="200">
        <v>11442</v>
      </c>
      <c r="Z23" s="200">
        <v>9764</v>
      </c>
      <c r="AA23" s="201">
        <f t="shared" si="20"/>
        <v>-0.14665268309736057</v>
      </c>
      <c r="AB23" s="202">
        <f t="shared" si="3"/>
        <v>0.8471433976541809</v>
      </c>
      <c r="AC23" s="200">
        <f t="shared" si="4"/>
        <v>-1678</v>
      </c>
      <c r="AD23" s="200">
        <f t="shared" si="5"/>
        <v>4478</v>
      </c>
      <c r="AE23" s="201">
        <f t="shared" si="21"/>
        <v>7.3649711292226574E-3</v>
      </c>
      <c r="AF23" s="203">
        <f t="shared" si="1"/>
        <v>0.82029795158286778</v>
      </c>
      <c r="AG23" s="203">
        <f t="shared" si="22"/>
        <v>0.96826656088853624</v>
      </c>
      <c r="AH23" s="123">
        <f t="shared" si="6"/>
        <v>3.840354864085307E-3</v>
      </c>
      <c r="AI23" s="123">
        <f t="shared" si="7"/>
        <v>4.2093997185770225E-3</v>
      </c>
      <c r="AJ23" s="123">
        <f t="shared" si="8"/>
        <v>9.0465141603075815E-4</v>
      </c>
      <c r="AK23" s="123">
        <f t="shared" si="9"/>
        <v>8.6794079245888743E-3</v>
      </c>
      <c r="AL23" s="123">
        <f t="shared" si="10"/>
        <v>8.8788252201470654E-3</v>
      </c>
      <c r="AM23" s="123">
        <f t="shared" si="11"/>
        <v>7.3649711292226574E-3</v>
      </c>
    </row>
    <row r="24" spans="1:39" x14ac:dyDescent="0.25">
      <c r="A24" s="211" t="s">
        <v>392</v>
      </c>
      <c r="B24" s="199" t="s">
        <v>217</v>
      </c>
      <c r="C24" s="200">
        <v>33600</v>
      </c>
      <c r="D24" s="200">
        <v>6291</v>
      </c>
      <c r="E24" s="200">
        <v>24436</v>
      </c>
      <c r="F24" s="200">
        <v>29953</v>
      </c>
      <c r="G24" s="200">
        <v>34291</v>
      </c>
      <c r="H24" s="201">
        <f t="shared" si="12"/>
        <v>0.14482689546956906</v>
      </c>
      <c r="I24" s="202">
        <f t="shared" si="13"/>
        <v>2.0565476190476106E-2</v>
      </c>
      <c r="J24" s="201">
        <f t="shared" si="14"/>
        <v>9.6444483319865996E-3</v>
      </c>
      <c r="K24" s="203">
        <f t="shared" si="15"/>
        <v>1</v>
      </c>
      <c r="L24" s="200">
        <v>11693</v>
      </c>
      <c r="M24" s="200">
        <v>1913</v>
      </c>
      <c r="N24" s="200">
        <v>7867</v>
      </c>
      <c r="O24" s="200">
        <v>9917</v>
      </c>
      <c r="P24" s="200">
        <v>11808</v>
      </c>
      <c r="Q24" s="201">
        <f t="shared" si="16"/>
        <v>0.19068266612886964</v>
      </c>
      <c r="R24" s="202">
        <f t="shared" si="17"/>
        <v>9.8349439835798691E-3</v>
      </c>
      <c r="S24" s="201">
        <f t="shared" si="18"/>
        <v>1.1949300478154174E-2</v>
      </c>
      <c r="T24" s="203">
        <f t="shared" si="19"/>
        <v>0.34434691318421745</v>
      </c>
      <c r="U24" s="200">
        <v>11330</v>
      </c>
      <c r="V24" s="200">
        <v>9314</v>
      </c>
      <c r="W24" s="200">
        <v>2065</v>
      </c>
      <c r="X24" s="200">
        <v>8298</v>
      </c>
      <c r="Y24" s="200">
        <v>9858</v>
      </c>
      <c r="Z24" s="200">
        <v>10372</v>
      </c>
      <c r="AA24" s="201">
        <f t="shared" si="20"/>
        <v>5.2140393588963274E-2</v>
      </c>
      <c r="AB24" s="202">
        <f t="shared" si="3"/>
        <v>0.11359244148593506</v>
      </c>
      <c r="AC24" s="200">
        <f t="shared" si="4"/>
        <v>514</v>
      </c>
      <c r="AD24" s="200">
        <f t="shared" si="5"/>
        <v>1058</v>
      </c>
      <c r="AE24" s="201">
        <f t="shared" si="21"/>
        <v>7.8235846530415199E-3</v>
      </c>
      <c r="AF24" s="203">
        <f t="shared" si="1"/>
        <v>0.27720238095238098</v>
      </c>
      <c r="AG24" s="203">
        <f t="shared" si="22"/>
        <v>0.30247003586947013</v>
      </c>
      <c r="AH24" s="123">
        <f t="shared" si="6"/>
        <v>8.8419468827649929E-3</v>
      </c>
      <c r="AI24" s="123">
        <f t="shared" si="7"/>
        <v>7.4170164545642042E-3</v>
      </c>
      <c r="AJ24" s="123">
        <f t="shared" si="8"/>
        <v>5.765756710196036E-3</v>
      </c>
      <c r="AK24" s="123">
        <f t="shared" si="9"/>
        <v>1.0488091882661785E-2</v>
      </c>
      <c r="AL24" s="123">
        <f t="shared" si="10"/>
        <v>7.6496643087056249E-3</v>
      </c>
      <c r="AM24" s="123">
        <f t="shared" si="11"/>
        <v>7.8235846530415199E-3</v>
      </c>
    </row>
    <row r="25" spans="1:39" x14ac:dyDescent="0.25">
      <c r="A25" s="211" t="s">
        <v>393</v>
      </c>
      <c r="B25" s="199" t="s">
        <v>231</v>
      </c>
      <c r="C25" s="200">
        <v>32224</v>
      </c>
      <c r="D25" s="200">
        <v>907</v>
      </c>
      <c r="E25" s="200">
        <v>8840</v>
      </c>
      <c r="F25" s="200">
        <v>14468</v>
      </c>
      <c r="G25" s="200">
        <v>18743</v>
      </c>
      <c r="H25" s="201">
        <f t="shared" si="12"/>
        <v>0.29547967929223118</v>
      </c>
      <c r="I25" s="202">
        <f t="shared" si="13"/>
        <v>-0.41835278053624625</v>
      </c>
      <c r="J25" s="201">
        <f t="shared" si="14"/>
        <v>5.2715259131091204E-3</v>
      </c>
      <c r="K25" s="203">
        <f t="shared" si="15"/>
        <v>1</v>
      </c>
      <c r="L25" s="200">
        <v>24814</v>
      </c>
      <c r="M25" s="200">
        <v>466</v>
      </c>
      <c r="N25" s="200">
        <v>5578</v>
      </c>
      <c r="O25" s="200">
        <v>9194</v>
      </c>
      <c r="P25" s="200">
        <v>13778</v>
      </c>
      <c r="Q25" s="201">
        <f t="shared" si="16"/>
        <v>0.49858603437024152</v>
      </c>
      <c r="R25" s="202">
        <f t="shared" si="17"/>
        <v>-0.4447489320544854</v>
      </c>
      <c r="S25" s="201">
        <f t="shared" si="18"/>
        <v>1.3942874490854353E-2</v>
      </c>
      <c r="T25" s="203">
        <f t="shared" si="19"/>
        <v>0.73510110441231391</v>
      </c>
      <c r="U25" s="200">
        <v>3766</v>
      </c>
      <c r="V25" s="200">
        <v>4217</v>
      </c>
      <c r="W25" s="200">
        <v>265</v>
      </c>
      <c r="X25" s="200">
        <v>700</v>
      </c>
      <c r="Y25" s="200">
        <v>2011</v>
      </c>
      <c r="Z25" s="200">
        <v>2709</v>
      </c>
      <c r="AA25" s="201">
        <f t="shared" si="20"/>
        <v>0.34709099950273492</v>
      </c>
      <c r="AB25" s="202">
        <f t="shared" si="3"/>
        <v>-0.35760018970832341</v>
      </c>
      <c r="AC25" s="200">
        <f t="shared" si="4"/>
        <v>698</v>
      </c>
      <c r="AD25" s="200">
        <f t="shared" si="5"/>
        <v>-1508</v>
      </c>
      <c r="AE25" s="201">
        <f t="shared" si="21"/>
        <v>2.0433947960942422E-3</v>
      </c>
      <c r="AF25" s="203">
        <f t="shared" si="1"/>
        <v>0.13086519364448859</v>
      </c>
      <c r="AG25" s="203">
        <f t="shared" si="22"/>
        <v>0.14453395934482208</v>
      </c>
      <c r="AH25" s="123">
        <f t="shared" si="6"/>
        <v>2.9389913469102351E-3</v>
      </c>
      <c r="AI25" s="123">
        <f t="shared" si="7"/>
        <v>3.35812308233812E-3</v>
      </c>
      <c r="AJ25" s="123">
        <f t="shared" si="8"/>
        <v>7.3991551002515715E-4</v>
      </c>
      <c r="AK25" s="123">
        <f t="shared" si="9"/>
        <v>8.8475106264922275E-4</v>
      </c>
      <c r="AL25" s="123">
        <f t="shared" si="10"/>
        <v>1.5605066874423831E-3</v>
      </c>
      <c r="AM25" s="123">
        <f t="shared" si="11"/>
        <v>2.0433947960942422E-3</v>
      </c>
    </row>
    <row r="26" spans="1:39" x14ac:dyDescent="0.25">
      <c r="A26" s="211" t="s">
        <v>200</v>
      </c>
      <c r="B26" s="199" t="s">
        <v>394</v>
      </c>
      <c r="C26" s="200">
        <v>8010</v>
      </c>
      <c r="D26" s="200">
        <v>1198</v>
      </c>
      <c r="E26" s="200">
        <v>5633</v>
      </c>
      <c r="F26" s="200">
        <v>11040</v>
      </c>
      <c r="G26" s="200">
        <v>14363</v>
      </c>
      <c r="H26" s="201">
        <f t="shared" si="12"/>
        <v>0.30099637681159419</v>
      </c>
      <c r="I26" s="202">
        <f t="shared" si="13"/>
        <v>0.79313358302122339</v>
      </c>
      <c r="J26" s="201">
        <f t="shared" si="14"/>
        <v>4.0396375548197349E-3</v>
      </c>
      <c r="K26" s="203">
        <f t="shared" si="15"/>
        <v>1</v>
      </c>
      <c r="L26" s="200">
        <v>2598</v>
      </c>
      <c r="M26" s="200">
        <v>407</v>
      </c>
      <c r="N26" s="200">
        <v>1871</v>
      </c>
      <c r="O26" s="200">
        <v>2735</v>
      </c>
      <c r="P26" s="200">
        <v>2764</v>
      </c>
      <c r="Q26" s="201">
        <f t="shared" si="16"/>
        <v>1.0603290676416854E-2</v>
      </c>
      <c r="R26" s="202">
        <f t="shared" si="17"/>
        <v>6.389530408006161E-2</v>
      </c>
      <c r="S26" s="201">
        <f t="shared" si="18"/>
        <v>2.797075416803704E-3</v>
      </c>
      <c r="T26" s="203">
        <f t="shared" si="19"/>
        <v>0.19243890552113069</v>
      </c>
      <c r="U26" s="200">
        <v>3649</v>
      </c>
      <c r="V26" s="200">
        <v>3901</v>
      </c>
      <c r="W26" s="200">
        <v>456</v>
      </c>
      <c r="X26" s="200">
        <v>2589</v>
      </c>
      <c r="Y26" s="200">
        <v>6560</v>
      </c>
      <c r="Z26" s="200">
        <v>9913</v>
      </c>
      <c r="AA26" s="201">
        <f t="shared" si="20"/>
        <v>0.5111280487804879</v>
      </c>
      <c r="AB26" s="202">
        <f t="shared" si="3"/>
        <v>1.5411432965906178</v>
      </c>
      <c r="AC26" s="200">
        <f t="shared" si="4"/>
        <v>3353</v>
      </c>
      <c r="AD26" s="200">
        <f t="shared" si="5"/>
        <v>6012</v>
      </c>
      <c r="AE26" s="201">
        <f t="shared" si="21"/>
        <v>7.4773616145006353E-3</v>
      </c>
      <c r="AF26" s="203">
        <f t="shared" si="1"/>
        <v>0.48701622971285891</v>
      </c>
      <c r="AG26" s="203">
        <f t="shared" si="22"/>
        <v>0.69017614704448926</v>
      </c>
      <c r="AH26" s="123">
        <f t="shared" si="6"/>
        <v>2.8476843932223705E-3</v>
      </c>
      <c r="AI26" s="123">
        <f t="shared" si="7"/>
        <v>3.1064828418783511E-3</v>
      </c>
      <c r="AJ26" s="123">
        <f t="shared" si="8"/>
        <v>1.2732131040432892E-3</v>
      </c>
      <c r="AK26" s="123">
        <f t="shared" si="9"/>
        <v>3.2723150017126253E-3</v>
      </c>
      <c r="AL26" s="123">
        <f t="shared" si="10"/>
        <v>5.0904643807170727E-3</v>
      </c>
      <c r="AM26" s="123">
        <f t="shared" si="11"/>
        <v>7.4773616145006353E-3</v>
      </c>
    </row>
    <row r="27" spans="1:39" x14ac:dyDescent="0.25">
      <c r="A27" s="211" t="s">
        <v>196</v>
      </c>
      <c r="B27" s="199" t="s">
        <v>227</v>
      </c>
      <c r="C27" s="200">
        <v>2300</v>
      </c>
      <c r="D27" s="200">
        <v>214</v>
      </c>
      <c r="E27" s="200">
        <v>1375</v>
      </c>
      <c r="F27" s="200">
        <v>1171</v>
      </c>
      <c r="G27" s="200">
        <v>1645</v>
      </c>
      <c r="H27" s="201">
        <f t="shared" si="12"/>
        <v>0.40478223740392827</v>
      </c>
      <c r="I27" s="202">
        <f t="shared" si="13"/>
        <v>-0.2847826086956522</v>
      </c>
      <c r="J27" s="201">
        <f t="shared" si="14"/>
        <v>4.6266126698311385E-4</v>
      </c>
      <c r="K27" s="203">
        <f t="shared" si="15"/>
        <v>1</v>
      </c>
      <c r="L27" s="200">
        <v>1333</v>
      </c>
      <c r="M27" s="200">
        <v>68</v>
      </c>
      <c r="N27" s="200">
        <v>749</v>
      </c>
      <c r="O27" s="200">
        <v>493</v>
      </c>
      <c r="P27" s="200">
        <v>707</v>
      </c>
      <c r="Q27" s="201">
        <f t="shared" si="16"/>
        <v>0.43407707910750504</v>
      </c>
      <c r="R27" s="202">
        <f t="shared" si="17"/>
        <v>-0.46961740435108779</v>
      </c>
      <c r="S27" s="201">
        <f t="shared" si="18"/>
        <v>7.1546031826346551E-4</v>
      </c>
      <c r="T27" s="203">
        <f t="shared" si="19"/>
        <v>0.4297872340425532</v>
      </c>
      <c r="U27" s="200">
        <v>988</v>
      </c>
      <c r="V27" s="200">
        <v>836</v>
      </c>
      <c r="W27" s="200">
        <v>100</v>
      </c>
      <c r="X27" s="200">
        <v>568</v>
      </c>
      <c r="Y27" s="200">
        <v>555</v>
      </c>
      <c r="Z27" s="200">
        <v>698</v>
      </c>
      <c r="AA27" s="201">
        <f t="shared" si="20"/>
        <v>0.25765765765765769</v>
      </c>
      <c r="AB27" s="202">
        <f t="shared" si="3"/>
        <v>-0.16507177033492826</v>
      </c>
      <c r="AC27" s="200">
        <f t="shared" si="4"/>
        <v>143</v>
      </c>
      <c r="AD27" s="200">
        <f t="shared" si="5"/>
        <v>-138</v>
      </c>
      <c r="AE27" s="201">
        <f t="shared" si="21"/>
        <v>5.2650039412099707E-4</v>
      </c>
      <c r="AF27" s="203">
        <f t="shared" si="1"/>
        <v>0.3634782608695652</v>
      </c>
      <c r="AG27" s="203">
        <f t="shared" si="22"/>
        <v>0.42431610942249243</v>
      </c>
      <c r="AH27" s="123">
        <f t="shared" si="6"/>
        <v>7.7103649780863308E-4</v>
      </c>
      <c r="AI27" s="123">
        <f t="shared" si="7"/>
        <v>6.6573177539356611E-4</v>
      </c>
      <c r="AJ27" s="123">
        <f t="shared" si="8"/>
        <v>2.7921340000949325E-4</v>
      </c>
      <c r="AK27" s="123">
        <f t="shared" si="9"/>
        <v>7.1791229083536926E-4</v>
      </c>
      <c r="AL27" s="123">
        <f t="shared" si="10"/>
        <v>4.3067191025883769E-4</v>
      </c>
      <c r="AM27" s="123">
        <f t="shared" si="11"/>
        <v>5.2650039412099707E-4</v>
      </c>
    </row>
    <row r="28" spans="1:39" x14ac:dyDescent="0.25">
      <c r="A28" s="211" t="s">
        <v>209</v>
      </c>
      <c r="B28" s="199" t="s">
        <v>250</v>
      </c>
      <c r="C28" s="200">
        <v>10095</v>
      </c>
      <c r="D28" s="200">
        <v>4662</v>
      </c>
      <c r="E28" s="200">
        <v>8465</v>
      </c>
      <c r="F28" s="200">
        <v>13736</v>
      </c>
      <c r="G28" s="200">
        <v>17518</v>
      </c>
      <c r="H28" s="201">
        <f t="shared" si="12"/>
        <v>0.27533488642981951</v>
      </c>
      <c r="I28" s="202">
        <f t="shared" si="13"/>
        <v>0.73531451213472021</v>
      </c>
      <c r="J28" s="201">
        <f t="shared" si="14"/>
        <v>4.9269909270578654E-3</v>
      </c>
      <c r="K28" s="203">
        <f t="shared" si="15"/>
        <v>1</v>
      </c>
      <c r="L28" s="200">
        <v>1779</v>
      </c>
      <c r="M28" s="200">
        <v>724</v>
      </c>
      <c r="N28" s="200">
        <v>1254</v>
      </c>
      <c r="O28" s="200">
        <v>2199</v>
      </c>
      <c r="P28" s="200">
        <v>3051</v>
      </c>
      <c r="Q28" s="201">
        <f t="shared" si="16"/>
        <v>0.38744884038199179</v>
      </c>
      <c r="R28" s="202">
        <f t="shared" si="17"/>
        <v>0.71500843170320394</v>
      </c>
      <c r="S28" s="201">
        <f t="shared" si="18"/>
        <v>3.0875098034255067E-3</v>
      </c>
      <c r="T28" s="203">
        <f t="shared" si="19"/>
        <v>0.1741637173193287</v>
      </c>
      <c r="U28" s="200">
        <v>5657</v>
      </c>
      <c r="V28" s="200">
        <v>6894</v>
      </c>
      <c r="W28" s="200">
        <v>3116</v>
      </c>
      <c r="X28" s="200">
        <v>6094</v>
      </c>
      <c r="Y28" s="200">
        <v>8909</v>
      </c>
      <c r="Z28" s="200">
        <v>11697</v>
      </c>
      <c r="AA28" s="201">
        <f t="shared" si="20"/>
        <v>0.31294196879559988</v>
      </c>
      <c r="AB28" s="202">
        <f t="shared" si="3"/>
        <v>0.69669277632724103</v>
      </c>
      <c r="AC28" s="200">
        <f t="shared" si="4"/>
        <v>2788</v>
      </c>
      <c r="AD28" s="200">
        <f t="shared" si="5"/>
        <v>4803</v>
      </c>
      <c r="AE28" s="201">
        <f t="shared" si="21"/>
        <v>8.8230302436007203E-3</v>
      </c>
      <c r="AF28" s="203">
        <f t="shared" si="1"/>
        <v>0.68291233283803865</v>
      </c>
      <c r="AG28" s="203">
        <f t="shared" si="22"/>
        <v>0.66771320927046462</v>
      </c>
      <c r="AH28" s="123">
        <f t="shared" si="6"/>
        <v>4.4147302308739245E-3</v>
      </c>
      <c r="AI28" s="123">
        <f t="shared" si="7"/>
        <v>5.4898981573723027E-3</v>
      </c>
      <c r="AJ28" s="123">
        <f t="shared" si="8"/>
        <v>8.7002895442958098E-3</v>
      </c>
      <c r="AK28" s="123">
        <f t="shared" si="9"/>
        <v>7.7023899654062337E-3</v>
      </c>
      <c r="AL28" s="123">
        <f t="shared" si="10"/>
        <v>6.913254141434207E-3</v>
      </c>
      <c r="AM28" s="123">
        <f t="shared" si="11"/>
        <v>8.8230302436007203E-3</v>
      </c>
    </row>
    <row r="29" spans="1:39" x14ac:dyDescent="0.25">
      <c r="A29" s="211" t="s">
        <v>217</v>
      </c>
      <c r="B29" s="199" t="s">
        <v>241</v>
      </c>
      <c r="C29" s="200">
        <v>2926</v>
      </c>
      <c r="D29" s="200">
        <v>504</v>
      </c>
      <c r="E29" s="200">
        <v>2017</v>
      </c>
      <c r="F29" s="200">
        <v>3396</v>
      </c>
      <c r="G29" s="200">
        <v>3490</v>
      </c>
      <c r="H29" s="201">
        <f t="shared" si="12"/>
        <v>2.7679623085983485E-2</v>
      </c>
      <c r="I29" s="202">
        <f t="shared" si="13"/>
        <v>0.19275461380724535</v>
      </c>
      <c r="J29" s="201">
        <f t="shared" si="14"/>
        <v>9.8157314393377952E-4</v>
      </c>
      <c r="K29" s="203">
        <f t="shared" si="15"/>
        <v>1</v>
      </c>
      <c r="L29" s="200">
        <v>434</v>
      </c>
      <c r="M29" s="200">
        <v>130</v>
      </c>
      <c r="N29" s="200">
        <v>390</v>
      </c>
      <c r="O29" s="200">
        <v>700</v>
      </c>
      <c r="P29" s="200">
        <v>948</v>
      </c>
      <c r="Q29" s="201">
        <f t="shared" si="16"/>
        <v>0.35428571428571431</v>
      </c>
      <c r="R29" s="202">
        <f t="shared" si="17"/>
        <v>1.1843317972350231</v>
      </c>
      <c r="S29" s="201">
        <f t="shared" si="18"/>
        <v>9.5934424570546714E-4</v>
      </c>
      <c r="T29" s="203">
        <f t="shared" si="19"/>
        <v>0.27163323782234955</v>
      </c>
      <c r="U29" s="200">
        <v>1078</v>
      </c>
      <c r="V29" s="200">
        <v>1955</v>
      </c>
      <c r="W29" s="200">
        <v>228</v>
      </c>
      <c r="X29" s="200">
        <v>1221</v>
      </c>
      <c r="Y29" s="200">
        <v>1785</v>
      </c>
      <c r="Z29" s="200">
        <v>1657</v>
      </c>
      <c r="AA29" s="201">
        <f t="shared" si="20"/>
        <v>-7.1708683473389323E-2</v>
      </c>
      <c r="AB29" s="202">
        <f t="shared" si="3"/>
        <v>-0.15242966751918163</v>
      </c>
      <c r="AC29" s="200">
        <f t="shared" si="4"/>
        <v>-128</v>
      </c>
      <c r="AD29" s="200">
        <f t="shared" si="5"/>
        <v>-298</v>
      </c>
      <c r="AE29" s="201">
        <f t="shared" si="21"/>
        <v>1.2498727121181834E-3</v>
      </c>
      <c r="AF29" s="203">
        <f t="shared" si="1"/>
        <v>0.66814764183185238</v>
      </c>
      <c r="AG29" s="203">
        <f t="shared" si="22"/>
        <v>0.47478510028653292</v>
      </c>
      <c r="AH29" s="123">
        <f t="shared" si="6"/>
        <v>8.4127261603006735E-4</v>
      </c>
      <c r="AI29" s="123">
        <f t="shared" si="7"/>
        <v>1.5568249053761027E-3</v>
      </c>
      <c r="AJ29" s="123">
        <f t="shared" si="8"/>
        <v>6.3660655202164461E-4</v>
      </c>
      <c r="AK29" s="123">
        <f t="shared" si="9"/>
        <v>1.5432586392781444E-3</v>
      </c>
      <c r="AL29" s="123">
        <f t="shared" si="10"/>
        <v>1.3851339816432888E-3</v>
      </c>
      <c r="AM29" s="123">
        <f t="shared" si="11"/>
        <v>1.2498727121181834E-3</v>
      </c>
    </row>
    <row r="30" spans="1:39" x14ac:dyDescent="0.25">
      <c r="A30" s="211" t="s">
        <v>213</v>
      </c>
      <c r="B30" s="199" t="s">
        <v>229</v>
      </c>
      <c r="C30" s="200">
        <v>29839</v>
      </c>
      <c r="D30" s="200">
        <v>640</v>
      </c>
      <c r="E30" s="200">
        <v>4221</v>
      </c>
      <c r="F30" s="200">
        <v>15930</v>
      </c>
      <c r="G30" s="200">
        <v>27440</v>
      </c>
      <c r="H30" s="201">
        <f t="shared" si="12"/>
        <v>0.72253609541745134</v>
      </c>
      <c r="I30" s="202">
        <f t="shared" si="13"/>
        <v>-8.0398136666778419E-2</v>
      </c>
      <c r="J30" s="201">
        <f t="shared" si="14"/>
        <v>7.7175836875481123E-3</v>
      </c>
      <c r="K30" s="203">
        <f t="shared" si="15"/>
        <v>1</v>
      </c>
      <c r="L30" s="200">
        <v>23954</v>
      </c>
      <c r="M30" s="200">
        <v>514</v>
      </c>
      <c r="N30" s="200">
        <v>3696</v>
      </c>
      <c r="O30" s="200">
        <v>14206</v>
      </c>
      <c r="P30" s="200">
        <v>23883</v>
      </c>
      <c r="Q30" s="201">
        <f t="shared" si="16"/>
        <v>0.68119104603688574</v>
      </c>
      <c r="R30" s="202">
        <f t="shared" si="17"/>
        <v>-2.964014360858358E-3</v>
      </c>
      <c r="S30" s="201">
        <f t="shared" si="18"/>
        <v>2.4168796012851976E-2</v>
      </c>
      <c r="T30" s="203">
        <f t="shared" si="19"/>
        <v>0.87037172011661812</v>
      </c>
      <c r="U30" s="200">
        <v>4698</v>
      </c>
      <c r="V30" s="200">
        <v>5158</v>
      </c>
      <c r="W30" s="200">
        <v>88</v>
      </c>
      <c r="X30" s="200">
        <v>242</v>
      </c>
      <c r="Y30" s="200">
        <v>1174</v>
      </c>
      <c r="Z30" s="200">
        <v>2979</v>
      </c>
      <c r="AA30" s="201">
        <f t="shared" si="20"/>
        <v>1.5374787052810901</v>
      </c>
      <c r="AB30" s="202">
        <f t="shared" si="3"/>
        <v>-0.42245056223342381</v>
      </c>
      <c r="AC30" s="200">
        <f t="shared" si="4"/>
        <v>1805</v>
      </c>
      <c r="AD30" s="200">
        <f t="shared" si="5"/>
        <v>-2179</v>
      </c>
      <c r="AE30" s="201">
        <f t="shared" si="21"/>
        <v>2.247055407000645E-3</v>
      </c>
      <c r="AF30" s="203">
        <f t="shared" si="1"/>
        <v>0.17286102081168939</v>
      </c>
      <c r="AG30" s="203">
        <f t="shared" si="22"/>
        <v>0.10856413994169097</v>
      </c>
      <c r="AH30" s="123">
        <f t="shared" si="6"/>
        <v>3.6663253711588647E-3</v>
      </c>
      <c r="AI30" s="123">
        <f t="shared" si="7"/>
        <v>4.1074694945933184E-3</v>
      </c>
      <c r="AJ30" s="123">
        <f t="shared" si="8"/>
        <v>2.4570779200835404E-4</v>
      </c>
      <c r="AK30" s="123">
        <f t="shared" si="9"/>
        <v>3.058710816587313E-4</v>
      </c>
      <c r="AL30" s="123">
        <f t="shared" si="10"/>
        <v>9.1100688764662245E-4</v>
      </c>
      <c r="AM30" s="123">
        <f t="shared" si="11"/>
        <v>2.247055407000645E-3</v>
      </c>
    </row>
    <row r="31" spans="1:39" x14ac:dyDescent="0.25">
      <c r="A31" s="211" t="s">
        <v>221</v>
      </c>
      <c r="B31" s="199" t="s">
        <v>221</v>
      </c>
      <c r="C31" s="200">
        <v>17206</v>
      </c>
      <c r="D31" s="200">
        <v>1722</v>
      </c>
      <c r="E31" s="200">
        <v>9663</v>
      </c>
      <c r="F31" s="200">
        <v>15708</v>
      </c>
      <c r="G31" s="200">
        <v>15928</v>
      </c>
      <c r="H31" s="201">
        <f t="shared" si="12"/>
        <v>1.4005602240896309E-2</v>
      </c>
      <c r="I31" s="202">
        <f t="shared" si="13"/>
        <v>-7.4276415203998636E-2</v>
      </c>
      <c r="J31" s="201">
        <f t="shared" si="14"/>
        <v>4.4797985778158283E-3</v>
      </c>
      <c r="K31" s="203">
        <f t="shared" si="15"/>
        <v>1</v>
      </c>
      <c r="L31" s="200">
        <v>5968</v>
      </c>
      <c r="M31" s="200">
        <v>470</v>
      </c>
      <c r="N31" s="200">
        <v>2934</v>
      </c>
      <c r="O31" s="200">
        <v>5311</v>
      </c>
      <c r="P31" s="200">
        <v>5424</v>
      </c>
      <c r="Q31" s="201">
        <f t="shared" si="16"/>
        <v>2.1276595744680771E-2</v>
      </c>
      <c r="R31" s="202">
        <f t="shared" si="17"/>
        <v>-9.1152815013404775E-2</v>
      </c>
      <c r="S31" s="201">
        <f t="shared" si="18"/>
        <v>5.488906317200901E-3</v>
      </c>
      <c r="T31" s="203">
        <f t="shared" si="19"/>
        <v>0.34053239578101457</v>
      </c>
      <c r="U31" s="200">
        <v>6759</v>
      </c>
      <c r="V31" s="200">
        <v>6565</v>
      </c>
      <c r="W31" s="200">
        <v>695</v>
      </c>
      <c r="X31" s="200">
        <v>4211</v>
      </c>
      <c r="Y31" s="200">
        <v>6094</v>
      </c>
      <c r="Z31" s="200">
        <v>6594</v>
      </c>
      <c r="AA31" s="201">
        <f t="shared" si="20"/>
        <v>8.2047915982933928E-2</v>
      </c>
      <c r="AB31" s="202">
        <f t="shared" si="3"/>
        <v>4.4173648134044896E-3</v>
      </c>
      <c r="AC31" s="200">
        <f t="shared" si="4"/>
        <v>500</v>
      </c>
      <c r="AD31" s="200">
        <f t="shared" si="5"/>
        <v>29</v>
      </c>
      <c r="AE31" s="201">
        <f t="shared" si="21"/>
        <v>4.9738446974697051E-3</v>
      </c>
      <c r="AF31" s="203">
        <f t="shared" si="1"/>
        <v>0.38155294664651868</v>
      </c>
      <c r="AG31" s="203">
        <f t="shared" si="22"/>
        <v>0.41398794575590153</v>
      </c>
      <c r="AH31" s="123">
        <f t="shared" si="6"/>
        <v>5.274732478429708E-3</v>
      </c>
      <c r="AI31" s="123">
        <f t="shared" si="7"/>
        <v>5.2279056285391883E-3</v>
      </c>
      <c r="AJ31" s="123">
        <f t="shared" si="8"/>
        <v>1.9405331300659781E-3</v>
      </c>
      <c r="AK31" s="123">
        <f t="shared" si="9"/>
        <v>5.3224096068798243E-3</v>
      </c>
      <c r="AL31" s="123">
        <f t="shared" si="10"/>
        <v>4.7288551731844266E-3</v>
      </c>
      <c r="AM31" s="123">
        <f t="shared" si="11"/>
        <v>4.9738446974697051E-3</v>
      </c>
    </row>
    <row r="32" spans="1:39" x14ac:dyDescent="0.25">
      <c r="A32" s="211" t="s">
        <v>394</v>
      </c>
      <c r="B32" s="199" t="s">
        <v>247</v>
      </c>
      <c r="C32" s="200">
        <v>8419</v>
      </c>
      <c r="D32" s="200">
        <v>2372</v>
      </c>
      <c r="E32" s="200">
        <v>11367</v>
      </c>
      <c r="F32" s="200">
        <v>16744</v>
      </c>
      <c r="G32" s="200">
        <v>19243</v>
      </c>
      <c r="H32" s="201">
        <f t="shared" si="12"/>
        <v>0.14924749163879603</v>
      </c>
      <c r="I32" s="202">
        <f t="shared" si="13"/>
        <v>1.2856633804489843</v>
      </c>
      <c r="J32" s="201">
        <f>G32/G$9</f>
        <v>5.4121524380280001E-3</v>
      </c>
      <c r="K32" s="203">
        <f t="shared" si="15"/>
        <v>1</v>
      </c>
      <c r="L32" s="200">
        <v>2162</v>
      </c>
      <c r="M32" s="200">
        <v>328</v>
      </c>
      <c r="N32" s="200">
        <v>2148</v>
      </c>
      <c r="O32" s="200">
        <v>2856</v>
      </c>
      <c r="P32" s="200">
        <v>3383</v>
      </c>
      <c r="Q32" s="201">
        <f t="shared" si="16"/>
        <v>0.18452380952380953</v>
      </c>
      <c r="R32" s="202">
        <f t="shared" si="17"/>
        <v>0.56475485661424596</v>
      </c>
      <c r="S32" s="201">
        <f>P32/P$9</f>
        <v>3.423482682723202E-3</v>
      </c>
      <c r="T32" s="203">
        <f t="shared" si="19"/>
        <v>0.17580418853609103</v>
      </c>
      <c r="U32" s="200">
        <v>3343</v>
      </c>
      <c r="V32" s="200">
        <v>3134</v>
      </c>
      <c r="W32" s="200">
        <v>1201</v>
      </c>
      <c r="X32" s="200">
        <v>5017</v>
      </c>
      <c r="Y32" s="200">
        <v>7409</v>
      </c>
      <c r="Z32" s="200">
        <v>8238</v>
      </c>
      <c r="AA32" s="201">
        <f t="shared" si="20"/>
        <v>0.11189094344715889</v>
      </c>
      <c r="AB32" s="202">
        <f t="shared" si="3"/>
        <v>1.6285896617740905</v>
      </c>
      <c r="AC32" s="200">
        <f t="shared" si="4"/>
        <v>829</v>
      </c>
      <c r="AD32" s="200">
        <f t="shared" si="5"/>
        <v>5104</v>
      </c>
      <c r="AE32" s="201">
        <f t="shared" si="21"/>
        <v>6.2139115283220249E-3</v>
      </c>
      <c r="AF32" s="203">
        <f t="shared" si="1"/>
        <v>0.37225323672645205</v>
      </c>
      <c r="AG32" s="203">
        <f t="shared" si="22"/>
        <v>0.42810372603024477</v>
      </c>
      <c r="AH32" s="123">
        <f t="shared" si="6"/>
        <v>2.6088815912694943E-3</v>
      </c>
      <c r="AI32" s="123">
        <f t="shared" si="7"/>
        <v>2.4956978278510003E-3</v>
      </c>
      <c r="AJ32" s="123">
        <f t="shared" si="8"/>
        <v>3.353352934114014E-3</v>
      </c>
      <c r="AK32" s="123">
        <f t="shared" si="9"/>
        <v>6.3411372590159295E-3</v>
      </c>
      <c r="AL32" s="123">
        <f t="shared" si="10"/>
        <v>5.7492760055995107E-3</v>
      </c>
      <c r="AM32" s="123">
        <f t="shared" si="11"/>
        <v>6.2139115283220249E-3</v>
      </c>
    </row>
    <row r="33" spans="1:39" x14ac:dyDescent="0.25">
      <c r="A33" s="211" t="s">
        <v>229</v>
      </c>
      <c r="B33" s="199" t="s">
        <v>233</v>
      </c>
      <c r="C33" s="200">
        <v>22350</v>
      </c>
      <c r="D33" s="200">
        <v>2968</v>
      </c>
      <c r="E33" s="200">
        <v>10505</v>
      </c>
      <c r="F33" s="200">
        <v>25423</v>
      </c>
      <c r="G33" s="200">
        <v>31235</v>
      </c>
      <c r="H33" s="201">
        <f t="shared" si="12"/>
        <v>0.22861188687409029</v>
      </c>
      <c r="I33" s="202">
        <f t="shared" si="13"/>
        <v>0.3975391498881431</v>
      </c>
      <c r="J33" s="201">
        <f t="shared" si="14"/>
        <v>8.7849390116824071E-3</v>
      </c>
      <c r="K33" s="203">
        <f t="shared" si="15"/>
        <v>1</v>
      </c>
      <c r="L33" s="200">
        <v>8993</v>
      </c>
      <c r="M33" s="200">
        <v>683</v>
      </c>
      <c r="N33" s="200">
        <v>3136</v>
      </c>
      <c r="O33" s="200">
        <v>9992</v>
      </c>
      <c r="P33" s="200">
        <v>13976</v>
      </c>
      <c r="Q33" s="201">
        <f t="shared" si="16"/>
        <v>0.3987189751801441</v>
      </c>
      <c r="R33" s="202">
        <f t="shared" si="17"/>
        <v>0.55409763149115987</v>
      </c>
      <c r="S33" s="201">
        <f t="shared" ref="S33:S38" si="23">P33/P$9</f>
        <v>1.4143243858628279E-2</v>
      </c>
      <c r="T33" s="203">
        <f t="shared" si="19"/>
        <v>0.44744677445173681</v>
      </c>
      <c r="U33" s="200">
        <v>6164</v>
      </c>
      <c r="V33" s="200">
        <v>5887</v>
      </c>
      <c r="W33" s="200">
        <v>1672</v>
      </c>
      <c r="X33" s="200">
        <v>5114</v>
      </c>
      <c r="Y33" s="200">
        <v>9410</v>
      </c>
      <c r="Z33" s="200">
        <v>10523</v>
      </c>
      <c r="AA33" s="201">
        <f t="shared" si="20"/>
        <v>0.11827842720510096</v>
      </c>
      <c r="AB33" s="202">
        <f t="shared" si="3"/>
        <v>0.78749787667742477</v>
      </c>
      <c r="AC33" s="200">
        <f t="shared" si="4"/>
        <v>1113</v>
      </c>
      <c r="AD33" s="200">
        <f t="shared" si="5"/>
        <v>4636</v>
      </c>
      <c r="AE33" s="201">
        <f t="shared" si="21"/>
        <v>7.9374837354373243E-3</v>
      </c>
      <c r="AF33" s="203">
        <f t="shared" si="1"/>
        <v>0.26340044742729307</v>
      </c>
      <c r="AG33" s="203">
        <f t="shared" si="22"/>
        <v>0.33689771090123261</v>
      </c>
      <c r="AH33" s="123">
        <f t="shared" si="6"/>
        <v>4.8103936968546708E-3</v>
      </c>
      <c r="AI33" s="123">
        <f t="shared" si="7"/>
        <v>4.6879939733755066E-3</v>
      </c>
      <c r="AJ33" s="123">
        <f t="shared" si="8"/>
        <v>4.6684480481587274E-3</v>
      </c>
      <c r="AK33" s="123">
        <f t="shared" si="9"/>
        <v>6.4637384776973219E-3</v>
      </c>
      <c r="AL33" s="123">
        <f t="shared" si="10"/>
        <v>7.3020228388029958E-3</v>
      </c>
      <c r="AM33" s="123">
        <f t="shared" si="11"/>
        <v>7.9374837354373243E-3</v>
      </c>
    </row>
    <row r="34" spans="1:39" x14ac:dyDescent="0.25">
      <c r="A34" s="211" t="s">
        <v>225</v>
      </c>
      <c r="B34" s="199" t="s">
        <v>243</v>
      </c>
      <c r="C34" s="200">
        <v>4813</v>
      </c>
      <c r="D34" s="200">
        <v>1131</v>
      </c>
      <c r="E34" s="200">
        <v>4528</v>
      </c>
      <c r="F34" s="200">
        <v>7419</v>
      </c>
      <c r="G34" s="200">
        <v>9707</v>
      </c>
      <c r="H34" s="201">
        <f t="shared" si="12"/>
        <v>0.30839735813451941</v>
      </c>
      <c r="I34" s="202">
        <f t="shared" si="13"/>
        <v>1.0168294203199668</v>
      </c>
      <c r="J34" s="201">
        <f t="shared" si="14"/>
        <v>2.7301233547751282E-3</v>
      </c>
      <c r="K34" s="203">
        <f t="shared" si="15"/>
        <v>1</v>
      </c>
      <c r="L34" s="200">
        <v>1257</v>
      </c>
      <c r="M34" s="200">
        <v>87</v>
      </c>
      <c r="N34" s="200">
        <v>1063</v>
      </c>
      <c r="O34" s="200">
        <v>1796</v>
      </c>
      <c r="P34" s="200">
        <v>1988</v>
      </c>
      <c r="Q34" s="201">
        <f t="shared" si="16"/>
        <v>0.10690423162583529</v>
      </c>
      <c r="R34" s="202">
        <f t="shared" si="17"/>
        <v>0.58154335719968175</v>
      </c>
      <c r="S34" s="201">
        <f t="shared" si="23"/>
        <v>2.0117894097705365E-3</v>
      </c>
      <c r="T34" s="203">
        <f t="shared" si="19"/>
        <v>0.20480065931801791</v>
      </c>
      <c r="U34" s="200">
        <v>2817</v>
      </c>
      <c r="V34" s="200">
        <v>3035</v>
      </c>
      <c r="W34" s="200">
        <v>874</v>
      </c>
      <c r="X34" s="200">
        <v>3035</v>
      </c>
      <c r="Y34" s="200">
        <v>3876</v>
      </c>
      <c r="Z34" s="200">
        <v>4681</v>
      </c>
      <c r="AA34" s="201">
        <f t="shared" si="20"/>
        <v>0.20768833849329216</v>
      </c>
      <c r="AB34" s="202">
        <f t="shared" si="3"/>
        <v>0.54233937397034593</v>
      </c>
      <c r="AC34" s="200">
        <f t="shared" si="4"/>
        <v>805</v>
      </c>
      <c r="AD34" s="200">
        <f t="shared" si="5"/>
        <v>1646</v>
      </c>
      <c r="AE34" s="201">
        <f t="shared" si="21"/>
        <v>3.5308715542698957E-3</v>
      </c>
      <c r="AF34" s="203">
        <f t="shared" si="1"/>
        <v>0.63058383544566798</v>
      </c>
      <c r="AG34" s="203">
        <f t="shared" si="22"/>
        <v>0.48222931904810962</v>
      </c>
      <c r="AH34" s="123">
        <f t="shared" si="6"/>
        <v>2.1983905003308902E-3</v>
      </c>
      <c r="AI34" s="123">
        <f t="shared" si="7"/>
        <v>2.4168611702386042E-3</v>
      </c>
      <c r="AJ34" s="123">
        <f t="shared" si="8"/>
        <v>2.4403251160829711E-3</v>
      </c>
      <c r="AK34" s="123">
        <f t="shared" si="9"/>
        <v>3.8360278216291298E-3</v>
      </c>
      <c r="AL34" s="123">
        <f t="shared" si="10"/>
        <v>3.0077195029968558E-3</v>
      </c>
      <c r="AM34" s="123">
        <f t="shared" si="11"/>
        <v>3.5308715542698957E-3</v>
      </c>
    </row>
    <row r="35" spans="1:39" x14ac:dyDescent="0.25">
      <c r="A35" s="211" t="s">
        <v>231</v>
      </c>
      <c r="B35" s="199" t="s">
        <v>239</v>
      </c>
      <c r="C35" s="200">
        <v>2726</v>
      </c>
      <c r="D35" s="200">
        <v>1366</v>
      </c>
      <c r="E35" s="200">
        <v>3825</v>
      </c>
      <c r="F35" s="200">
        <v>4187</v>
      </c>
      <c r="G35" s="200">
        <v>3951</v>
      </c>
      <c r="H35" s="201">
        <f t="shared" si="12"/>
        <v>-5.6364939097205635E-2</v>
      </c>
      <c r="I35" s="202">
        <f t="shared" si="13"/>
        <v>0.4493763756419662</v>
      </c>
      <c r="J35" s="201">
        <f t="shared" si="14"/>
        <v>1.1112307999089864E-3</v>
      </c>
      <c r="K35" s="203">
        <f t="shared" si="15"/>
        <v>1</v>
      </c>
      <c r="L35" s="200">
        <v>889</v>
      </c>
      <c r="M35" s="200">
        <v>366</v>
      </c>
      <c r="N35" s="200">
        <v>1306</v>
      </c>
      <c r="O35" s="200">
        <v>1384</v>
      </c>
      <c r="P35" s="200">
        <v>1216</v>
      </c>
      <c r="Q35" s="201">
        <f t="shared" si="16"/>
        <v>-0.12138728323699421</v>
      </c>
      <c r="R35" s="202">
        <f t="shared" si="17"/>
        <v>0.36782902137232854</v>
      </c>
      <c r="S35" s="201">
        <f t="shared" si="23"/>
        <v>1.2305512687530043E-3</v>
      </c>
      <c r="T35" s="203">
        <f t="shared" si="19"/>
        <v>0.30777018476335105</v>
      </c>
      <c r="U35" s="200">
        <v>661</v>
      </c>
      <c r="V35" s="200">
        <v>613</v>
      </c>
      <c r="W35" s="200">
        <v>276</v>
      </c>
      <c r="X35" s="200">
        <v>794</v>
      </c>
      <c r="Y35" s="200">
        <v>1024</v>
      </c>
      <c r="Z35" s="200">
        <v>997</v>
      </c>
      <c r="AA35" s="201">
        <f t="shared" si="20"/>
        <v>-2.63671875E-2</v>
      </c>
      <c r="AB35" s="202">
        <f t="shared" si="3"/>
        <v>0.62642740619902115</v>
      </c>
      <c r="AC35" s="200">
        <f t="shared" si="4"/>
        <v>-27</v>
      </c>
      <c r="AD35" s="200">
        <f t="shared" si="5"/>
        <v>384</v>
      </c>
      <c r="AE35" s="201">
        <f t="shared" si="21"/>
        <v>7.5203566323586539E-4</v>
      </c>
      <c r="AF35" s="203">
        <f t="shared" si="1"/>
        <v>0.22487160674981657</v>
      </c>
      <c r="AG35" s="203">
        <f t="shared" si="22"/>
        <v>0.25234117944824097</v>
      </c>
      <c r="AH35" s="123">
        <f t="shared" si="6"/>
        <v>5.1584526827075556E-4</v>
      </c>
      <c r="AI35" s="123">
        <f t="shared" si="7"/>
        <v>4.8815021329695699E-4</v>
      </c>
      <c r="AJ35" s="123">
        <f t="shared" si="8"/>
        <v>7.7062898402620143E-4</v>
      </c>
      <c r="AK35" s="123">
        <f t="shared" si="9"/>
        <v>1.0035604910621184E-3</v>
      </c>
      <c r="AL35" s="123">
        <f t="shared" si="10"/>
        <v>7.9460907406315279E-4</v>
      </c>
      <c r="AM35" s="123">
        <f t="shared" si="11"/>
        <v>7.5203566323586539E-4</v>
      </c>
    </row>
    <row r="36" spans="1:39" x14ac:dyDescent="0.25">
      <c r="A36" s="211" t="s">
        <v>227</v>
      </c>
      <c r="B36" s="199" t="s">
        <v>245</v>
      </c>
      <c r="C36" s="200">
        <v>18968</v>
      </c>
      <c r="D36" s="200">
        <v>1256</v>
      </c>
      <c r="E36" s="200">
        <v>2190</v>
      </c>
      <c r="F36" s="200">
        <v>2888</v>
      </c>
      <c r="G36" s="200">
        <v>2804</v>
      </c>
      <c r="H36" s="201">
        <f t="shared" si="12"/>
        <v>-2.9085872576177341E-2</v>
      </c>
      <c r="I36" s="202">
        <f t="shared" si="13"/>
        <v>-0.85217207929143823</v>
      </c>
      <c r="J36" s="201">
        <f t="shared" si="14"/>
        <v>7.8863355174507677E-4</v>
      </c>
      <c r="K36" s="203">
        <f t="shared" si="15"/>
        <v>1</v>
      </c>
      <c r="L36" s="200">
        <v>1287</v>
      </c>
      <c r="M36" s="200">
        <v>363</v>
      </c>
      <c r="N36" s="200">
        <v>651</v>
      </c>
      <c r="O36" s="200">
        <v>815</v>
      </c>
      <c r="P36" s="200">
        <v>673</v>
      </c>
      <c r="Q36" s="201">
        <f t="shared" si="16"/>
        <v>-0.17423312883435582</v>
      </c>
      <c r="R36" s="202">
        <f t="shared" si="17"/>
        <v>-0.47707847707847706</v>
      </c>
      <c r="S36" s="201">
        <f t="shared" si="23"/>
        <v>6.8105345713056901E-4</v>
      </c>
      <c r="T36" s="203">
        <f t="shared" si="19"/>
        <v>0.24001426533523537</v>
      </c>
      <c r="U36" s="200">
        <v>14660</v>
      </c>
      <c r="V36" s="200">
        <v>17003</v>
      </c>
      <c r="W36" s="200">
        <v>634</v>
      </c>
      <c r="X36" s="200">
        <v>1165</v>
      </c>
      <c r="Y36" s="200">
        <v>1554</v>
      </c>
      <c r="Z36" s="200">
        <v>1696</v>
      </c>
      <c r="AA36" s="201">
        <f t="shared" si="20"/>
        <v>9.1377091377091268E-2</v>
      </c>
      <c r="AB36" s="202">
        <f t="shared" si="3"/>
        <v>-0.90025289654766805</v>
      </c>
      <c r="AC36" s="200">
        <f t="shared" si="4"/>
        <v>142</v>
      </c>
      <c r="AD36" s="200">
        <f t="shared" si="5"/>
        <v>-15307</v>
      </c>
      <c r="AE36" s="201">
        <f t="shared" si="21"/>
        <v>1.2792903559157749E-3</v>
      </c>
      <c r="AF36" s="203">
        <f t="shared" si="1"/>
        <v>0.89640447068747364</v>
      </c>
      <c r="AG36" s="203">
        <f t="shared" si="22"/>
        <v>0.60485021398002858</v>
      </c>
      <c r="AH36" s="123">
        <f t="shared" si="6"/>
        <v>1.1440683256958057E-2</v>
      </c>
      <c r="AI36" s="123">
        <f t="shared" si="7"/>
        <v>1.3539996862460293E-2</v>
      </c>
      <c r="AJ36" s="123">
        <f t="shared" si="8"/>
        <v>1.7702129560601871E-3</v>
      </c>
      <c r="AK36" s="123">
        <f t="shared" si="9"/>
        <v>1.4724785542662064E-3</v>
      </c>
      <c r="AL36" s="123">
        <f t="shared" si="10"/>
        <v>1.2058813487247455E-3</v>
      </c>
      <c r="AM36" s="123">
        <f>Z36/$Z$9</f>
        <v>1.2792903559157749E-3</v>
      </c>
    </row>
    <row r="37" spans="1:39" x14ac:dyDescent="0.25">
      <c r="A37" s="211" t="s">
        <v>395</v>
      </c>
      <c r="B37" s="199" t="s">
        <v>223</v>
      </c>
      <c r="C37" s="200">
        <v>1707</v>
      </c>
      <c r="D37" s="200">
        <v>212</v>
      </c>
      <c r="E37" s="200">
        <v>619</v>
      </c>
      <c r="F37" s="200">
        <v>2146</v>
      </c>
      <c r="G37" s="200">
        <v>1878</v>
      </c>
      <c r="H37" s="201">
        <f t="shared" si="12"/>
        <v>-0.12488350419384897</v>
      </c>
      <c r="I37" s="202">
        <f t="shared" si="13"/>
        <v>0.10017574692442888</v>
      </c>
      <c r="J37" s="201">
        <f t="shared" si="14"/>
        <v>5.2819322759531178E-4</v>
      </c>
      <c r="K37" s="203">
        <f t="shared" si="15"/>
        <v>1</v>
      </c>
      <c r="L37" s="200">
        <v>484</v>
      </c>
      <c r="M37" s="200">
        <v>99</v>
      </c>
      <c r="N37" s="200">
        <v>198</v>
      </c>
      <c r="O37" s="200">
        <v>659</v>
      </c>
      <c r="P37" s="200">
        <v>573</v>
      </c>
      <c r="Q37" s="201">
        <f t="shared" si="16"/>
        <v>-0.13050075872534139</v>
      </c>
      <c r="R37" s="202">
        <f t="shared" si="17"/>
        <v>0.18388429752066116</v>
      </c>
      <c r="S37" s="201">
        <f t="shared" si="23"/>
        <v>5.7985680673969687E-4</v>
      </c>
      <c r="T37" s="203">
        <f t="shared" si="19"/>
        <v>0.305111821086262</v>
      </c>
      <c r="U37" s="200">
        <v>506</v>
      </c>
      <c r="V37" s="200">
        <v>734</v>
      </c>
      <c r="W37" s="200">
        <v>43</v>
      </c>
      <c r="X37" s="200">
        <v>245</v>
      </c>
      <c r="Y37" s="200">
        <v>1000</v>
      </c>
      <c r="Z37" s="200">
        <v>912</v>
      </c>
      <c r="AA37" s="201">
        <f t="shared" si="20"/>
        <v>-8.7999999999999967E-2</v>
      </c>
      <c r="AB37" s="202">
        <f t="shared" si="3"/>
        <v>0.24250681198910073</v>
      </c>
      <c r="AC37" s="200">
        <f t="shared" si="4"/>
        <v>-88</v>
      </c>
      <c r="AD37" s="200">
        <f t="shared" si="5"/>
        <v>178</v>
      </c>
      <c r="AE37" s="201">
        <f t="shared" si="21"/>
        <v>6.8792028572829407E-4</v>
      </c>
      <c r="AF37" s="203">
        <f t="shared" si="1"/>
        <v>0.42999414176918571</v>
      </c>
      <c r="AG37" s="203">
        <f t="shared" si="22"/>
        <v>0.48562300319488816</v>
      </c>
      <c r="AH37" s="123">
        <f t="shared" si="6"/>
        <v>3.9488306466717445E-4</v>
      </c>
      <c r="AI37" s="123">
        <f t="shared" si="7"/>
        <v>5.8450612815655204E-4</v>
      </c>
      <c r="AJ37" s="123">
        <f t="shared" si="8"/>
        <v>1.2006176200408209E-4</v>
      </c>
      <c r="AK37" s="123">
        <f t="shared" si="9"/>
        <v>3.0966287192722795E-4</v>
      </c>
      <c r="AL37" s="123">
        <f t="shared" si="10"/>
        <v>7.759854238897977E-4</v>
      </c>
      <c r="AM37" s="123">
        <f t="shared" si="11"/>
        <v>6.8792028572829407E-4</v>
      </c>
    </row>
    <row r="38" spans="1:39" x14ac:dyDescent="0.25">
      <c r="A38" s="204" t="s">
        <v>396</v>
      </c>
      <c r="B38" s="205" t="s">
        <v>396</v>
      </c>
      <c r="C38" s="206">
        <f>C13-SUM(C14:C37)</f>
        <v>150506</v>
      </c>
      <c r="D38" s="206">
        <f>D13-SUM(D14:D37)</f>
        <v>40350</v>
      </c>
      <c r="E38" s="206">
        <f>E13-SUM(E14:E37)</f>
        <v>93043</v>
      </c>
      <c r="F38" s="206">
        <f>F13-SUM(F14:F37)</f>
        <v>132913</v>
      </c>
      <c r="G38" s="206">
        <f>G13-SUM(G14:G37)</f>
        <v>118341</v>
      </c>
      <c r="H38" s="207">
        <f t="shared" si="12"/>
        <v>-0.10963562631194845</v>
      </c>
      <c r="I38" s="208">
        <f t="shared" si="13"/>
        <v>-0.21371241013647302</v>
      </c>
      <c r="J38" s="207">
        <f t="shared" si="14"/>
        <v>3.3283767170850256E-2</v>
      </c>
      <c r="K38" s="209">
        <f t="shared" si="15"/>
        <v>1</v>
      </c>
      <c r="L38" s="206">
        <f>L13-SUM(L14:L37)</f>
        <v>44153</v>
      </c>
      <c r="M38" s="206">
        <f>M13-SUM(M14:M37)</f>
        <v>10045</v>
      </c>
      <c r="N38" s="206">
        <f>N13-SUM(N14:N37)</f>
        <v>25061</v>
      </c>
      <c r="O38" s="206">
        <f>O13-SUM(O14:O37)</f>
        <v>35873</v>
      </c>
      <c r="P38" s="206">
        <f>P13-SUM(P14:P37)</f>
        <v>35947</v>
      </c>
      <c r="Q38" s="207">
        <f t="shared" si="16"/>
        <v>2.0628327711649241E-3</v>
      </c>
      <c r="R38" s="208">
        <f t="shared" si="17"/>
        <v>-0.18585373587298715</v>
      </c>
      <c r="S38" s="207">
        <f t="shared" si="23"/>
        <v>3.6377159916006784E-2</v>
      </c>
      <c r="T38" s="209">
        <f t="shared" si="19"/>
        <v>0.30375778470690629</v>
      </c>
      <c r="U38" s="206">
        <f t="shared" ref="U38:Z38" si="24">U13-SUM(U14:U37)</f>
        <v>71605</v>
      </c>
      <c r="V38" s="206">
        <f t="shared" si="24"/>
        <v>67787</v>
      </c>
      <c r="W38" s="206">
        <f t="shared" si="24"/>
        <v>20418</v>
      </c>
      <c r="X38" s="206">
        <f t="shared" si="24"/>
        <v>45821</v>
      </c>
      <c r="Y38" s="206">
        <f t="shared" si="24"/>
        <v>60702</v>
      </c>
      <c r="Z38" s="206">
        <f t="shared" si="24"/>
        <v>55196</v>
      </c>
      <c r="AA38" s="207">
        <f t="shared" si="20"/>
        <v>-9.0705413330697482E-2</v>
      </c>
      <c r="AB38" s="208">
        <f t="shared" si="3"/>
        <v>-0.18574357915234485</v>
      </c>
      <c r="AC38" s="206">
        <f>Z38-Y38</f>
        <v>-5506</v>
      </c>
      <c r="AD38" s="206">
        <f t="shared" si="5"/>
        <v>-12591</v>
      </c>
      <c r="AE38" s="207">
        <f t="shared" si="21"/>
        <v>4.1634263257740049E-2</v>
      </c>
      <c r="AF38" s="209">
        <f t="shared" si="1"/>
        <v>0.45039400422574516</v>
      </c>
      <c r="AG38" s="209">
        <f t="shared" si="22"/>
        <v>0.46641485199550453</v>
      </c>
      <c r="AH38" s="123">
        <f t="shared" si="6"/>
        <v>5.5880636058286616E-2</v>
      </c>
      <c r="AI38" s="123">
        <f t="shared" si="7"/>
        <v>5.398081322799482E-2</v>
      </c>
      <c r="AJ38" s="123">
        <f t="shared" ref="AJ38" si="25">X38/$X$9</f>
        <v>5.7914540630928622E-2</v>
      </c>
      <c r="AK38" s="123">
        <f t="shared" ref="AK38" si="26">Y38/$Y$9</f>
        <v>4.71038672009585E-2</v>
      </c>
      <c r="AL38" s="123">
        <f t="shared" ref="AL38" si="27">Z38/$Z$9</f>
        <v>4.1634263257740049E-2</v>
      </c>
      <c r="AM38" s="123">
        <f>Z38/$Z$9</f>
        <v>4.1634263257740049E-2</v>
      </c>
    </row>
    <row r="39" spans="1:39" ht="6" customHeight="1" x14ac:dyDescent="0.25">
      <c r="C39" s="123"/>
      <c r="D39" s="123"/>
      <c r="E39" s="123"/>
      <c r="F39" s="123"/>
      <c r="G39" s="123"/>
      <c r="H39" s="123"/>
      <c r="L39" s="123"/>
      <c r="M39" s="123"/>
      <c r="N39" s="123"/>
      <c r="O39" s="123"/>
      <c r="P39" s="123"/>
      <c r="Q39" s="123"/>
      <c r="U39" s="123"/>
      <c r="V39" s="123"/>
      <c r="W39" s="123"/>
      <c r="X39" s="123"/>
      <c r="Y39" s="123"/>
      <c r="Z39" s="123"/>
      <c r="AA39" s="123"/>
      <c r="AB39" s="123"/>
      <c r="AH39" s="123"/>
      <c r="AI39" s="123"/>
    </row>
    <row r="40" spans="1:39" ht="15.75" x14ac:dyDescent="0.25">
      <c r="B40" s="184"/>
      <c r="C40" s="338" t="s">
        <v>105</v>
      </c>
      <c r="D40" s="336"/>
      <c r="E40" s="336"/>
      <c r="F40" s="336"/>
      <c r="G40" s="336"/>
      <c r="H40" s="336"/>
      <c r="I40" s="336"/>
      <c r="J40" s="336"/>
      <c r="K40" s="337"/>
      <c r="L40" s="338" t="s">
        <v>104</v>
      </c>
      <c r="M40" s="336"/>
      <c r="N40" s="336"/>
      <c r="O40" s="336"/>
      <c r="P40" s="336"/>
      <c r="Q40" s="336"/>
      <c r="R40" s="336"/>
      <c r="S40" s="336"/>
      <c r="T40" s="337"/>
      <c r="U40" s="338" t="s">
        <v>106</v>
      </c>
      <c r="V40" s="336"/>
      <c r="W40" s="336"/>
      <c r="X40" s="336"/>
      <c r="Y40" s="336"/>
      <c r="Z40" s="336"/>
      <c r="AA40" s="336"/>
      <c r="AB40" s="336"/>
      <c r="AC40" s="336"/>
      <c r="AD40" s="336"/>
      <c r="AE40" s="336"/>
      <c r="AF40" s="336"/>
      <c r="AG40" s="337"/>
      <c r="AH40" s="50"/>
      <c r="AI40" s="50"/>
      <c r="AJ40" s="50"/>
    </row>
    <row r="41" spans="1:39" s="189" customFormat="1" ht="75" x14ac:dyDescent="0.25">
      <c r="B41" s="185"/>
      <c r="C41" s="57" t="s">
        <v>536</v>
      </c>
      <c r="D41" s="57" t="s">
        <v>537</v>
      </c>
      <c r="E41" s="57" t="s">
        <v>538</v>
      </c>
      <c r="F41" s="57" t="s">
        <v>539</v>
      </c>
      <c r="G41" s="57" t="s">
        <v>540</v>
      </c>
      <c r="H41" s="187" t="str">
        <f>CONCATENATE("var. ",RIGHT(G41,2),"/",RIGHT(F41,2))</f>
        <v>var. 23/22</v>
      </c>
      <c r="I41" s="187" t="str">
        <f>CONCATENATE("var. ",RIGHT(G41,2),"/",RIGHT(C41,2))</f>
        <v>var. 23/19</v>
      </c>
      <c r="J41" s="187" t="str">
        <f>CONCATENATE("Cuota s/ total lugares de residencia ",RIGHT(G41,4))</f>
        <v>Cuota s/ total lugares de residencia 2023</v>
      </c>
      <c r="K41" s="188" t="str">
        <f>CONCATENATE("cuota s/ Canarias ",RIGHT(G41,4))</f>
        <v>cuota s/ Canarias 2023</v>
      </c>
      <c r="L41" s="57" t="s">
        <v>536</v>
      </c>
      <c r="M41" s="57" t="s">
        <v>537</v>
      </c>
      <c r="N41" s="57" t="s">
        <v>538</v>
      </c>
      <c r="O41" s="57" t="s">
        <v>539</v>
      </c>
      <c r="P41" s="57" t="s">
        <v>540</v>
      </c>
      <c r="Q41" s="187" t="str">
        <f>CONCATENATE("var. ",RIGHT(P41,2),"/",RIGHT(O41,2))</f>
        <v>var. 23/22</v>
      </c>
      <c r="R41" s="187" t="str">
        <f>CONCATENATE("var. ",RIGHT(P41,2),"/",RIGHT(L41,2))</f>
        <v>var. 23/19</v>
      </c>
      <c r="S41" s="187" t="str">
        <f>CONCATENATE("Cuota s/ total lugares de residencia ",RIGHT(P41,4))</f>
        <v>Cuota s/ total lugares de residencia 2023</v>
      </c>
      <c r="T41" s="188" t="str">
        <f>CONCATENATE("cuota s/ Canarias ",RIGHT(P41,4))</f>
        <v>cuota s/ Canarias 2023</v>
      </c>
      <c r="U41" s="57" t="s">
        <v>551</v>
      </c>
      <c r="V41" s="57" t="s">
        <v>536</v>
      </c>
      <c r="W41" s="57" t="s">
        <v>537</v>
      </c>
      <c r="X41" s="57" t="s">
        <v>538</v>
      </c>
      <c r="Y41" s="57" t="s">
        <v>539</v>
      </c>
      <c r="Z41" s="57" t="s">
        <v>540</v>
      </c>
      <c r="AA41" s="187" t="str">
        <f>CONCATENATE("var. ",RIGHT(Z41,2),"/",RIGHT(Y41,2))</f>
        <v>var. 23/22</v>
      </c>
      <c r="AB41" s="187" t="str">
        <f>CONCATENATE("var. ",RIGHT(Z41,2),"/",RIGHT(V41,2))</f>
        <v>var. 23/19</v>
      </c>
      <c r="AC41" s="186" t="str">
        <f>CONCATENATE("dif. ",RIGHT(Z41,2),"/",RIGHT(Y41,2))</f>
        <v>dif. 23/22</v>
      </c>
      <c r="AD41" s="186" t="str">
        <f>CONCATENATE("dif. ",RIGHT(Z41,2),"/",RIGHT(V41,2))</f>
        <v>dif. 23/19</v>
      </c>
      <c r="AE41" s="187" t="str">
        <f>CONCATENATE("Cuota s/ total lugares de residencia ",RIGHT(Z41,4))</f>
        <v>Cuota s/ total lugares de residencia 2023</v>
      </c>
      <c r="AF41" s="188" t="str">
        <f>CONCATENATE("cuota s/ Canarias ",RIGHT(Z41,4))</f>
        <v>cuota s/ Canarias 2023</v>
      </c>
      <c r="AG41" s="188" t="str">
        <f>CONCATENATE("cuota s/ Canarias ",RIGHT(AA41,4))</f>
        <v>cuota s/ Canarias 3/22</v>
      </c>
      <c r="AH41" s="210"/>
      <c r="AI41" s="210"/>
      <c r="AJ41" s="210"/>
    </row>
    <row r="42" spans="1:39" x14ac:dyDescent="0.25">
      <c r="B42" s="190" t="s">
        <v>139</v>
      </c>
      <c r="C42" s="191">
        <v>485460</v>
      </c>
      <c r="D42" s="191">
        <v>150306</v>
      </c>
      <c r="E42" s="191">
        <v>376591</v>
      </c>
      <c r="F42" s="191">
        <v>539075</v>
      </c>
      <c r="G42" s="191">
        <v>523716</v>
      </c>
      <c r="H42" s="192">
        <f>IFERROR(G42/F42-1,"-")</f>
        <v>-2.8491397300932197E-2</v>
      </c>
      <c r="I42" s="192">
        <f>IFERROR(G42/C42-1,"-")</f>
        <v>7.8803608948214032E-2</v>
      </c>
      <c r="J42" s="192">
        <f t="shared" ref="J42:J71" si="28">G42/G$42</f>
        <v>1</v>
      </c>
      <c r="K42" s="193">
        <f>G42/$G9</f>
        <v>0.14729672224883189</v>
      </c>
      <c r="L42" s="191">
        <v>619912</v>
      </c>
      <c r="M42" s="191">
        <v>141918</v>
      </c>
      <c r="N42" s="191">
        <v>368284</v>
      </c>
      <c r="O42" s="191">
        <v>614237</v>
      </c>
      <c r="P42" s="191">
        <v>634273</v>
      </c>
      <c r="Q42" s="192">
        <f>IFERROR(P42/O42-1,"-")</f>
        <v>3.2619330974851701E-2</v>
      </c>
      <c r="R42" s="192">
        <f>IFERROR(P42/L42-1,"-")</f>
        <v>2.3166191330382446E-2</v>
      </c>
      <c r="S42" s="192">
        <f t="shared" ref="S42:S71" si="29">P42/P$42</f>
        <v>1</v>
      </c>
      <c r="T42" s="193">
        <f>P42/$G9</f>
        <v>0.17839121567974503</v>
      </c>
      <c r="U42" s="191">
        <v>64592</v>
      </c>
      <c r="V42" s="191">
        <v>60935</v>
      </c>
      <c r="W42" s="191">
        <v>18519</v>
      </c>
      <c r="X42" s="191">
        <v>37523</v>
      </c>
      <c r="Y42" s="191">
        <v>50175</v>
      </c>
      <c r="Z42" s="191">
        <v>42952</v>
      </c>
      <c r="AA42" s="192">
        <f>IFERROR(Z42/Y42-1,"-")</f>
        <v>-0.14395615346287993</v>
      </c>
      <c r="AB42" s="192">
        <f t="shared" ref="AB42:AB71" si="30">IFERROR(Z42/V42-1,"-")</f>
        <v>-0.29511774842044802</v>
      </c>
      <c r="AC42" s="191">
        <f>Z42-Y42</f>
        <v>-7223</v>
      </c>
      <c r="AD42" s="191">
        <f>Z42-V42</f>
        <v>-17983</v>
      </c>
      <c r="AE42" s="192">
        <f t="shared" ref="AE42:AE71" si="31">Z42/Z$42</f>
        <v>1</v>
      </c>
      <c r="AF42" s="193">
        <f>Z42/$G9</f>
        <v>1.2080380996631432E-2</v>
      </c>
      <c r="AG42" s="193">
        <f>AA42/$G9</f>
        <v>-4.0488107204347475E-8</v>
      </c>
      <c r="AH42" s="50"/>
      <c r="AI42" s="50"/>
      <c r="AJ42" s="50"/>
    </row>
    <row r="43" spans="1:39" x14ac:dyDescent="0.25">
      <c r="B43" s="194" t="s">
        <v>172</v>
      </c>
      <c r="C43" s="195">
        <v>98951</v>
      </c>
      <c r="D43" s="195">
        <v>60813</v>
      </c>
      <c r="E43" s="195">
        <v>110200</v>
      </c>
      <c r="F43" s="195">
        <v>108524</v>
      </c>
      <c r="G43" s="195">
        <v>99471</v>
      </c>
      <c r="H43" s="196">
        <f>IFERROR(G43/F43-1,"-")</f>
        <v>-8.3419335815119289E-2</v>
      </c>
      <c r="I43" s="197">
        <f>IFERROR(G43/C43-1,"-")</f>
        <v>5.2551262746207694E-3</v>
      </c>
      <c r="J43" s="196">
        <f t="shared" si="28"/>
        <v>0.18993309350869556</v>
      </c>
      <c r="K43" s="198">
        <f t="shared" ref="K43:K71" si="32">G43/$G10</f>
        <v>0.10191878342143254</v>
      </c>
      <c r="L43" s="195">
        <v>111127</v>
      </c>
      <c r="M43" s="195">
        <v>72606</v>
      </c>
      <c r="N43" s="195">
        <v>149277</v>
      </c>
      <c r="O43" s="195">
        <v>131578</v>
      </c>
      <c r="P43" s="195">
        <v>127695</v>
      </c>
      <c r="Q43" s="196">
        <f>IFERROR(P43/O43-1,"-")</f>
        <v>-2.9511012479289889E-2</v>
      </c>
      <c r="R43" s="197">
        <f>IFERROR(P43/L43-1,"-")</f>
        <v>0.14909068003275538</v>
      </c>
      <c r="S43" s="196">
        <f t="shared" si="29"/>
        <v>0.20132498151426909</v>
      </c>
      <c r="T43" s="198">
        <f t="shared" ref="T43:T71" si="33">P43/$G10</f>
        <v>0.13083731991233455</v>
      </c>
      <c r="U43" s="195">
        <v>34199</v>
      </c>
      <c r="V43" s="195">
        <v>31782</v>
      </c>
      <c r="W43" s="195">
        <v>16595</v>
      </c>
      <c r="X43" s="195">
        <v>25828</v>
      </c>
      <c r="Y43" s="195">
        <v>32734</v>
      </c>
      <c r="Z43" s="195">
        <v>29595</v>
      </c>
      <c r="AA43" s="196">
        <f>IFERROR(Z43/Y43-1,"-")</f>
        <v>-9.5894177307997763E-2</v>
      </c>
      <c r="AB43" s="197">
        <f t="shared" si="30"/>
        <v>-6.8812535397394736E-2</v>
      </c>
      <c r="AC43" s="195">
        <f t="shared" ref="AC43:AC70" si="34">Z43-Y43</f>
        <v>-3139</v>
      </c>
      <c r="AD43" s="195">
        <f t="shared" ref="AD43:AD71" si="35">Z43-V43</f>
        <v>-2187</v>
      </c>
      <c r="AE43" s="196">
        <f t="shared" si="31"/>
        <v>0.68902495809275466</v>
      </c>
      <c r="AF43" s="198">
        <f t="shared" ref="AF43:AG58" si="36">Z43/$G10</f>
        <v>3.032327407342136E-2</v>
      </c>
      <c r="AG43" s="198">
        <f t="shared" si="36"/>
        <v>-9.8253942238745715E-8</v>
      </c>
      <c r="AH43" s="50"/>
      <c r="AI43" s="50"/>
      <c r="AJ43" s="50"/>
    </row>
    <row r="44" spans="1:39" x14ac:dyDescent="0.25">
      <c r="B44" s="199" t="s">
        <v>99</v>
      </c>
      <c r="C44" s="200">
        <v>52214</v>
      </c>
      <c r="D44" s="200">
        <v>28500</v>
      </c>
      <c r="E44" s="200">
        <v>58227</v>
      </c>
      <c r="F44" s="200">
        <v>60012</v>
      </c>
      <c r="G44" s="200">
        <v>54340</v>
      </c>
      <c r="H44" s="201">
        <f>IFERROR(G44/F44-1,"-")</f>
        <v>-9.4514430447243836E-2</v>
      </c>
      <c r="I44" s="202">
        <f>IFERROR(G44/C44-1,"-")</f>
        <v>4.0717049067299893E-2</v>
      </c>
      <c r="J44" s="201">
        <f t="shared" si="28"/>
        <v>0.10375852561311856</v>
      </c>
      <c r="K44" s="203">
        <f t="shared" si="32"/>
        <v>0.10581969367983408</v>
      </c>
      <c r="L44" s="200">
        <v>31886</v>
      </c>
      <c r="M44" s="200">
        <v>24018</v>
      </c>
      <c r="N44" s="200">
        <v>45884</v>
      </c>
      <c r="O44" s="200">
        <v>37589</v>
      </c>
      <c r="P44" s="200">
        <v>33944</v>
      </c>
      <c r="Q44" s="201">
        <f>IFERROR(P44/O44-1,"-")</f>
        <v>-9.6969858203197701E-2</v>
      </c>
      <c r="R44" s="202">
        <f>IFERROR(P44/L44-1,"-")</f>
        <v>6.4542432415480189E-2</v>
      </c>
      <c r="S44" s="201">
        <f t="shared" si="29"/>
        <v>5.3516388053724502E-2</v>
      </c>
      <c r="T44" s="203">
        <f t="shared" si="33"/>
        <v>6.6101282338393227E-2</v>
      </c>
      <c r="U44" s="200">
        <v>22877</v>
      </c>
      <c r="V44" s="200">
        <v>19377</v>
      </c>
      <c r="W44" s="200">
        <v>7216</v>
      </c>
      <c r="X44" s="200">
        <v>11643</v>
      </c>
      <c r="Y44" s="200">
        <v>12587</v>
      </c>
      <c r="Z44" s="200">
        <v>13528</v>
      </c>
      <c r="AA44" s="201">
        <f>IFERROR(Z44/Y44-1,"-")</f>
        <v>7.4759672678160083E-2</v>
      </c>
      <c r="AB44" s="202">
        <f t="shared" si="30"/>
        <v>-0.30185271197811836</v>
      </c>
      <c r="AC44" s="200">
        <f t="shared" si="34"/>
        <v>941</v>
      </c>
      <c r="AD44" s="200">
        <f t="shared" si="35"/>
        <v>-5849</v>
      </c>
      <c r="AE44" s="201">
        <f t="shared" si="31"/>
        <v>0.31495623021046748</v>
      </c>
      <c r="AF44" s="203">
        <f t="shared" si="36"/>
        <v>2.6343923741273381E-2</v>
      </c>
      <c r="AG44" s="203">
        <f t="shared" si="36"/>
        <v>1.4558420431372032E-7</v>
      </c>
      <c r="AH44" s="50"/>
      <c r="AI44" s="50"/>
      <c r="AJ44" s="50"/>
    </row>
    <row r="45" spans="1:39" x14ac:dyDescent="0.25">
      <c r="B45" s="199" t="s">
        <v>176</v>
      </c>
      <c r="C45" s="200">
        <v>46737</v>
      </c>
      <c r="D45" s="200">
        <v>32313</v>
      </c>
      <c r="E45" s="200">
        <v>51973</v>
      </c>
      <c r="F45" s="200">
        <v>48512</v>
      </c>
      <c r="G45" s="200">
        <v>45131</v>
      </c>
      <c r="H45" s="201">
        <f>IFERROR(G45/F45-1,"-")</f>
        <v>-6.9694096306068598E-2</v>
      </c>
      <c r="I45" s="202">
        <f>IFERROR(G45/C45-1,"-")</f>
        <v>-3.4362496523097308E-2</v>
      </c>
      <c r="J45" s="201">
        <f t="shared" si="28"/>
        <v>8.6174567895576995E-2</v>
      </c>
      <c r="K45" s="203">
        <f t="shared" si="32"/>
        <v>9.7587292526185601E-2</v>
      </c>
      <c r="L45" s="200">
        <v>79241</v>
      </c>
      <c r="M45" s="200">
        <v>48588</v>
      </c>
      <c r="N45" s="200">
        <v>103393</v>
      </c>
      <c r="O45" s="200">
        <v>93989</v>
      </c>
      <c r="P45" s="200">
        <v>93751</v>
      </c>
      <c r="Q45" s="201">
        <f>IFERROR(P45/O45-1,"-")</f>
        <v>-2.5322112162061705E-3</v>
      </c>
      <c r="R45" s="202">
        <f>IFERROR(P45/L45-1,"-")</f>
        <v>0.18311227773501093</v>
      </c>
      <c r="S45" s="201">
        <f t="shared" si="29"/>
        <v>0.14780859346054459</v>
      </c>
      <c r="T45" s="203">
        <f t="shared" si="33"/>
        <v>0.20271889082055408</v>
      </c>
      <c r="U45" s="200">
        <v>11322</v>
      </c>
      <c r="V45" s="200">
        <v>12405</v>
      </c>
      <c r="W45" s="200">
        <v>9379</v>
      </c>
      <c r="X45" s="200">
        <v>14185</v>
      </c>
      <c r="Y45" s="200">
        <v>20147</v>
      </c>
      <c r="Z45" s="200">
        <v>16067</v>
      </c>
      <c r="AA45" s="201">
        <f>IFERROR(Z45/Y45-1,"-")</f>
        <v>-0.20251154017967932</v>
      </c>
      <c r="AB45" s="202">
        <f t="shared" si="30"/>
        <v>0.29520354695687212</v>
      </c>
      <c r="AC45" s="200">
        <f t="shared" si="34"/>
        <v>-4080</v>
      </c>
      <c r="AD45" s="200">
        <f t="shared" si="35"/>
        <v>3662</v>
      </c>
      <c r="AE45" s="201">
        <f t="shared" si="31"/>
        <v>0.37406872788228718</v>
      </c>
      <c r="AF45" s="203">
        <f t="shared" si="36"/>
        <v>3.4741863220806628E-2</v>
      </c>
      <c r="AG45" s="203">
        <f t="shared" si="36"/>
        <v>-4.3789308704532922E-7</v>
      </c>
      <c r="AH45" s="50"/>
      <c r="AI45" s="50"/>
      <c r="AJ45" s="50"/>
    </row>
    <row r="46" spans="1:39" x14ac:dyDescent="0.25">
      <c r="B46" s="194" t="s">
        <v>184</v>
      </c>
      <c r="C46" s="195">
        <v>386509</v>
      </c>
      <c r="D46" s="195">
        <v>89493</v>
      </c>
      <c r="E46" s="195">
        <v>266391</v>
      </c>
      <c r="F46" s="195">
        <v>430551</v>
      </c>
      <c r="G46" s="195">
        <v>424245</v>
      </c>
      <c r="H46" s="196">
        <f>IFERROR(G46/F46-1,"-")</f>
        <v>-1.4646348516203611E-2</v>
      </c>
      <c r="I46" s="197">
        <f>IFERROR(G46/C46-1,"-")</f>
        <v>9.7632914110667546E-2</v>
      </c>
      <c r="J46" s="196">
        <f t="shared" si="28"/>
        <v>0.81006690649130442</v>
      </c>
      <c r="K46" s="198">
        <f t="shared" si="32"/>
        <v>0.16446575234131436</v>
      </c>
      <c r="L46" s="195">
        <v>508785</v>
      </c>
      <c r="M46" s="195">
        <v>69312</v>
      </c>
      <c r="N46" s="195">
        <v>219007</v>
      </c>
      <c r="O46" s="195">
        <v>482659</v>
      </c>
      <c r="P46" s="195">
        <v>506578</v>
      </c>
      <c r="Q46" s="196">
        <f>IFERROR(P46/O46-1,"-")</f>
        <v>4.9556726384466065E-2</v>
      </c>
      <c r="R46" s="197">
        <f>IFERROR(P46/L46-1,"-")</f>
        <v>-4.3377851155202984E-3</v>
      </c>
      <c r="S46" s="196">
        <f t="shared" si="29"/>
        <v>0.79867501848573086</v>
      </c>
      <c r="T46" s="198">
        <f t="shared" si="33"/>
        <v>0.19638353283965243</v>
      </c>
      <c r="U46" s="195">
        <v>30393</v>
      </c>
      <c r="V46" s="195">
        <v>29153</v>
      </c>
      <c r="W46" s="195">
        <v>1924</v>
      </c>
      <c r="X46" s="195">
        <v>11695</v>
      </c>
      <c r="Y46" s="195">
        <v>17441</v>
      </c>
      <c r="Z46" s="195">
        <v>13357</v>
      </c>
      <c r="AA46" s="196">
        <f>IFERROR(Z46/Y46-1,"-")</f>
        <v>-0.23416088527033996</v>
      </c>
      <c r="AB46" s="197">
        <f t="shared" si="30"/>
        <v>-0.54183102939663152</v>
      </c>
      <c r="AC46" s="195">
        <f t="shared" si="34"/>
        <v>-4084</v>
      </c>
      <c r="AD46" s="195">
        <f t="shared" si="35"/>
        <v>-15796</v>
      </c>
      <c r="AE46" s="196">
        <f t="shared" si="31"/>
        <v>0.31097504190724529</v>
      </c>
      <c r="AF46" s="198">
        <f t="shared" si="36"/>
        <v>5.1780670462184255E-3</v>
      </c>
      <c r="AG46" s="198">
        <f t="shared" si="36"/>
        <v>-9.0776429103217846E-8</v>
      </c>
      <c r="AH46" s="50"/>
      <c r="AI46" s="50"/>
      <c r="AJ46" s="50"/>
    </row>
    <row r="47" spans="1:39" x14ac:dyDescent="0.25">
      <c r="B47" s="199" t="s">
        <v>188</v>
      </c>
      <c r="C47" s="200">
        <v>101314</v>
      </c>
      <c r="D47" s="200">
        <v>8477</v>
      </c>
      <c r="E47" s="200">
        <v>31220</v>
      </c>
      <c r="F47" s="200">
        <v>122101</v>
      </c>
      <c r="G47" s="200">
        <v>133152</v>
      </c>
      <c r="H47" s="201">
        <f t="shared" ref="H47:H71" si="37">IFERROR(G47/F47-1,"-")</f>
        <v>9.0507039254387855E-2</v>
      </c>
      <c r="I47" s="202">
        <f t="shared" ref="I47:I71" si="38">IFERROR(G47/C47-1,"-")</f>
        <v>0.31425074520796725</v>
      </c>
      <c r="J47" s="201">
        <f t="shared" si="28"/>
        <v>0.25424466695690029</v>
      </c>
      <c r="K47" s="203">
        <f t="shared" si="32"/>
        <v>0.11598747719919929</v>
      </c>
      <c r="L47" s="200">
        <v>274970</v>
      </c>
      <c r="M47" s="200">
        <v>27509</v>
      </c>
      <c r="N47" s="200">
        <v>84881</v>
      </c>
      <c r="O47" s="200">
        <v>270062</v>
      </c>
      <c r="P47" s="200">
        <v>288055</v>
      </c>
      <c r="Q47" s="201">
        <f t="shared" ref="Q47:Q71" si="39">IFERROR(P47/O47-1,"-")</f>
        <v>6.6625441565270282E-2</v>
      </c>
      <c r="R47" s="202">
        <f t="shared" ref="R47:R71" si="40">IFERROR(P47/L47-1,"-")</f>
        <v>4.758700949194461E-2</v>
      </c>
      <c r="S47" s="201">
        <f t="shared" si="29"/>
        <v>0.4541498692203515</v>
      </c>
      <c r="T47" s="203">
        <f t="shared" si="33"/>
        <v>0.25092204957203312</v>
      </c>
      <c r="U47" s="200">
        <v>5015</v>
      </c>
      <c r="V47" s="200">
        <v>4826</v>
      </c>
      <c r="W47" s="200">
        <v>91</v>
      </c>
      <c r="X47" s="200">
        <v>1755</v>
      </c>
      <c r="Y47" s="200">
        <v>4483</v>
      </c>
      <c r="Z47" s="200">
        <v>2166</v>
      </c>
      <c r="AA47" s="201">
        <f t="shared" ref="AA47:AA71" si="41">IFERROR(Z47/Y47-1,"-")</f>
        <v>-0.51684140084764674</v>
      </c>
      <c r="AB47" s="202">
        <f t="shared" si="30"/>
        <v>-0.55118110236220474</v>
      </c>
      <c r="AC47" s="200">
        <f t="shared" si="34"/>
        <v>-2317</v>
      </c>
      <c r="AD47" s="200">
        <f t="shared" si="35"/>
        <v>-2660</v>
      </c>
      <c r="AE47" s="201">
        <f t="shared" si="31"/>
        <v>5.0428385174147883E-2</v>
      </c>
      <c r="AF47" s="203">
        <f t="shared" si="36"/>
        <v>1.8867825914253311E-3</v>
      </c>
      <c r="AG47" s="203">
        <f t="shared" si="36"/>
        <v>-4.5021576992023139E-7</v>
      </c>
      <c r="AH47" s="50"/>
      <c r="AI47" s="50"/>
      <c r="AJ47" s="50"/>
    </row>
    <row r="48" spans="1:39" x14ac:dyDescent="0.25">
      <c r="B48" s="199" t="s">
        <v>192</v>
      </c>
      <c r="C48" s="200">
        <v>152588</v>
      </c>
      <c r="D48" s="200">
        <v>47816</v>
      </c>
      <c r="E48" s="200">
        <v>120782</v>
      </c>
      <c r="F48" s="200">
        <v>160145</v>
      </c>
      <c r="G48" s="200">
        <v>149754</v>
      </c>
      <c r="H48" s="201">
        <f t="shared" si="37"/>
        <v>-6.4884948015860644E-2</v>
      </c>
      <c r="I48" s="202">
        <f t="shared" si="38"/>
        <v>-1.8572889086953093E-2</v>
      </c>
      <c r="J48" s="201">
        <f t="shared" si="28"/>
        <v>0.28594505418967531</v>
      </c>
      <c r="K48" s="203">
        <f t="shared" si="32"/>
        <v>0.37299466239591922</v>
      </c>
      <c r="L48" s="200">
        <v>57830</v>
      </c>
      <c r="M48" s="200">
        <v>10826</v>
      </c>
      <c r="N48" s="200">
        <v>27858</v>
      </c>
      <c r="O48" s="200">
        <v>36727</v>
      </c>
      <c r="P48" s="200">
        <v>35120</v>
      </c>
      <c r="Q48" s="201">
        <f t="shared" si="39"/>
        <v>-4.3755275410460981E-2</v>
      </c>
      <c r="R48" s="202">
        <f t="shared" si="40"/>
        <v>-0.39270274943800798</v>
      </c>
      <c r="S48" s="201">
        <f t="shared" si="29"/>
        <v>5.5370479273120568E-2</v>
      </c>
      <c r="T48" s="203">
        <f t="shared" si="33"/>
        <v>8.7473940885349863E-2</v>
      </c>
      <c r="U48" s="200">
        <v>7969</v>
      </c>
      <c r="V48" s="200">
        <v>8757</v>
      </c>
      <c r="W48" s="200">
        <v>582</v>
      </c>
      <c r="X48" s="200">
        <v>3441</v>
      </c>
      <c r="Y48" s="200">
        <v>3438</v>
      </c>
      <c r="Z48" s="200">
        <v>2885</v>
      </c>
      <c r="AA48" s="201">
        <f t="shared" si="41"/>
        <v>-0.16084933100639909</v>
      </c>
      <c r="AB48" s="202">
        <f t="shared" si="30"/>
        <v>-0.67054927486582161</v>
      </c>
      <c r="AC48" s="200">
        <f t="shared" si="34"/>
        <v>-553</v>
      </c>
      <c r="AD48" s="200">
        <f t="shared" si="35"/>
        <v>-5872</v>
      </c>
      <c r="AE48" s="201">
        <f t="shared" si="31"/>
        <v>6.7168001490035392E-2</v>
      </c>
      <c r="AF48" s="203">
        <f t="shared" si="36"/>
        <v>7.1857152464189734E-3</v>
      </c>
      <c r="AG48" s="203">
        <f t="shared" si="36"/>
        <v>-4.0062997926827522E-7</v>
      </c>
      <c r="AH48" s="50"/>
      <c r="AI48" s="50"/>
      <c r="AJ48" s="50"/>
    </row>
    <row r="49" spans="2:36" x14ac:dyDescent="0.25">
      <c r="B49" s="199" t="s">
        <v>196</v>
      </c>
      <c r="C49" s="200">
        <v>28829</v>
      </c>
      <c r="D49" s="200">
        <v>6937</v>
      </c>
      <c r="E49" s="200">
        <v>25102</v>
      </c>
      <c r="F49" s="200">
        <v>31910</v>
      </c>
      <c r="G49" s="200">
        <v>27030</v>
      </c>
      <c r="H49" s="201">
        <f t="shared" si="37"/>
        <v>-0.1529301159511125</v>
      </c>
      <c r="I49" s="202">
        <f t="shared" si="38"/>
        <v>-6.2402441985500712E-2</v>
      </c>
      <c r="J49" s="201">
        <f t="shared" si="28"/>
        <v>5.1611942350434203E-2</v>
      </c>
      <c r="K49" s="203">
        <f t="shared" si="32"/>
        <v>0.18233575952996095</v>
      </c>
      <c r="L49" s="200">
        <v>30984</v>
      </c>
      <c r="M49" s="200">
        <v>7644</v>
      </c>
      <c r="N49" s="200">
        <v>26988</v>
      </c>
      <c r="O49" s="200">
        <v>35244</v>
      </c>
      <c r="P49" s="200">
        <v>41150</v>
      </c>
      <c r="Q49" s="201">
        <f t="shared" si="39"/>
        <v>0.16757462263080236</v>
      </c>
      <c r="R49" s="202">
        <f t="shared" si="40"/>
        <v>0.32810482829847665</v>
      </c>
      <c r="S49" s="201">
        <f t="shared" si="29"/>
        <v>6.4877426597064677E-2</v>
      </c>
      <c r="T49" s="203">
        <f t="shared" si="33"/>
        <v>0.2775847763469439</v>
      </c>
      <c r="U49" s="200">
        <v>4283</v>
      </c>
      <c r="V49" s="200">
        <v>2441</v>
      </c>
      <c r="W49" s="200">
        <v>106</v>
      </c>
      <c r="X49" s="200">
        <v>718</v>
      </c>
      <c r="Y49" s="200">
        <v>1555</v>
      </c>
      <c r="Z49" s="200">
        <v>632</v>
      </c>
      <c r="AA49" s="201">
        <f t="shared" si="41"/>
        <v>-0.59356913183279736</v>
      </c>
      <c r="AB49" s="202">
        <f t="shared" si="30"/>
        <v>-0.74108971732896356</v>
      </c>
      <c r="AC49" s="200">
        <f t="shared" si="34"/>
        <v>-923</v>
      </c>
      <c r="AD49" s="200">
        <f t="shared" si="35"/>
        <v>-1809</v>
      </c>
      <c r="AE49" s="201">
        <f t="shared" si="31"/>
        <v>1.4714099459862172E-2</v>
      </c>
      <c r="AF49" s="203">
        <f t="shared" si="36"/>
        <v>4.2632704411000857E-3</v>
      </c>
      <c r="AG49" s="203">
        <f t="shared" si="36"/>
        <v>-4.0040280609053874E-6</v>
      </c>
      <c r="AH49" s="50"/>
      <c r="AI49" s="50"/>
      <c r="AJ49" s="50"/>
    </row>
    <row r="50" spans="2:36" x14ac:dyDescent="0.25">
      <c r="B50" s="199" t="s">
        <v>205</v>
      </c>
      <c r="C50" s="200">
        <v>8955</v>
      </c>
      <c r="D50" s="200">
        <v>2169</v>
      </c>
      <c r="E50" s="200">
        <v>9204</v>
      </c>
      <c r="F50" s="200">
        <v>14126</v>
      </c>
      <c r="G50" s="200">
        <v>12151</v>
      </c>
      <c r="H50" s="201">
        <f t="shared" si="37"/>
        <v>-0.13981311057624235</v>
      </c>
      <c r="I50" s="202">
        <f t="shared" si="38"/>
        <v>0.35689558905639318</v>
      </c>
      <c r="J50" s="201">
        <f t="shared" si="28"/>
        <v>2.3201506159827082E-2</v>
      </c>
      <c r="K50" s="203">
        <f t="shared" si="32"/>
        <v>8.6050365418389896E-2</v>
      </c>
      <c r="L50" s="200">
        <v>17421</v>
      </c>
      <c r="M50" s="200">
        <v>4102</v>
      </c>
      <c r="N50" s="200">
        <v>11223</v>
      </c>
      <c r="O50" s="200">
        <v>18923</v>
      </c>
      <c r="P50" s="200">
        <v>15461</v>
      </c>
      <c r="Q50" s="201">
        <f t="shared" si="39"/>
        <v>-0.18295196321936269</v>
      </c>
      <c r="R50" s="202">
        <f t="shared" si="40"/>
        <v>-0.11250789277308992</v>
      </c>
      <c r="S50" s="201">
        <f t="shared" si="29"/>
        <v>2.4375939067247068E-2</v>
      </c>
      <c r="T50" s="203">
        <f t="shared" si="33"/>
        <v>0.10949096368477707</v>
      </c>
      <c r="U50" s="200">
        <v>4880</v>
      </c>
      <c r="V50" s="200">
        <v>4455</v>
      </c>
      <c r="W50" s="200">
        <v>358</v>
      </c>
      <c r="X50" s="200">
        <v>1083</v>
      </c>
      <c r="Y50" s="200">
        <v>1890</v>
      </c>
      <c r="Z50" s="200">
        <v>1119</v>
      </c>
      <c r="AA50" s="201">
        <f t="shared" si="41"/>
        <v>-0.40793650793650793</v>
      </c>
      <c r="AB50" s="202">
        <f t="shared" si="30"/>
        <v>-0.74882154882154883</v>
      </c>
      <c r="AC50" s="200">
        <f t="shared" si="34"/>
        <v>-771</v>
      </c>
      <c r="AD50" s="200">
        <f t="shared" si="35"/>
        <v>-3336</v>
      </c>
      <c r="AE50" s="201">
        <f t="shared" si="31"/>
        <v>2.605233749301546E-2</v>
      </c>
      <c r="AF50" s="203">
        <f t="shared" si="36"/>
        <v>7.9244801994221292E-3</v>
      </c>
      <c r="AG50" s="203">
        <f t="shared" si="36"/>
        <v>-2.8889050757500137E-6</v>
      </c>
      <c r="AH50" s="50"/>
      <c r="AI50" s="50"/>
      <c r="AJ50" s="50"/>
    </row>
    <row r="51" spans="2:36" x14ac:dyDescent="0.25">
      <c r="B51" s="199" t="s">
        <v>200</v>
      </c>
      <c r="C51" s="200">
        <v>2625</v>
      </c>
      <c r="D51" s="200">
        <v>1328</v>
      </c>
      <c r="E51" s="200">
        <v>2874</v>
      </c>
      <c r="F51" s="200">
        <v>2611</v>
      </c>
      <c r="G51" s="200">
        <v>2338</v>
      </c>
      <c r="H51" s="201">
        <f t="shared" si="37"/>
        <v>-0.1045576407506702</v>
      </c>
      <c r="I51" s="202">
        <f t="shared" si="38"/>
        <v>-0.10933333333333328</v>
      </c>
      <c r="J51" s="201">
        <f t="shared" si="28"/>
        <v>4.4642516172887598E-3</v>
      </c>
      <c r="K51" s="203">
        <f t="shared" si="32"/>
        <v>3.0068419157364062E-2</v>
      </c>
      <c r="L51" s="200">
        <v>11220</v>
      </c>
      <c r="M51" s="200">
        <v>3425</v>
      </c>
      <c r="N51" s="200">
        <v>7767</v>
      </c>
      <c r="O51" s="200">
        <v>8460</v>
      </c>
      <c r="P51" s="200">
        <v>10380</v>
      </c>
      <c r="Q51" s="201">
        <f t="shared" si="39"/>
        <v>0.22695035460992918</v>
      </c>
      <c r="R51" s="202">
        <f t="shared" si="40"/>
        <v>-7.4866310160427774E-2</v>
      </c>
      <c r="S51" s="201">
        <f t="shared" si="29"/>
        <v>1.6365192905893833E-2</v>
      </c>
      <c r="T51" s="203">
        <f t="shared" si="33"/>
        <v>0.13349452132311332</v>
      </c>
      <c r="U51" s="200">
        <v>995</v>
      </c>
      <c r="V51" s="200">
        <v>1511</v>
      </c>
      <c r="W51" s="200">
        <v>87</v>
      </c>
      <c r="X51" s="200">
        <v>685</v>
      </c>
      <c r="Y51" s="200">
        <v>819</v>
      </c>
      <c r="Z51" s="200">
        <v>230</v>
      </c>
      <c r="AA51" s="201">
        <f t="shared" si="41"/>
        <v>-0.71916971916971917</v>
      </c>
      <c r="AB51" s="202">
        <f t="shared" si="30"/>
        <v>-0.84778292521508936</v>
      </c>
      <c r="AC51" s="200">
        <f t="shared" si="34"/>
        <v>-589</v>
      </c>
      <c r="AD51" s="200">
        <f t="shared" si="35"/>
        <v>-1281</v>
      </c>
      <c r="AE51" s="201">
        <f t="shared" si="31"/>
        <v>5.3548146768485749E-3</v>
      </c>
      <c r="AF51" s="203">
        <f t="shared" si="36"/>
        <v>2.9579710890477906E-3</v>
      </c>
      <c r="AG51" s="203">
        <f>AA51/$G18</f>
        <v>-9.2490575540115129E-6</v>
      </c>
      <c r="AH51" s="50"/>
      <c r="AI51" s="50"/>
      <c r="AJ51" s="50"/>
    </row>
    <row r="52" spans="2:36" x14ac:dyDescent="0.25">
      <c r="B52" s="199" t="s">
        <v>209</v>
      </c>
      <c r="C52" s="200">
        <v>23638</v>
      </c>
      <c r="D52" s="200">
        <v>4951</v>
      </c>
      <c r="E52" s="200">
        <v>18007</v>
      </c>
      <c r="F52" s="200">
        <v>22080</v>
      </c>
      <c r="G52" s="200">
        <v>16748</v>
      </c>
      <c r="H52" s="201">
        <f t="shared" si="37"/>
        <v>-0.24148550724637685</v>
      </c>
      <c r="I52" s="202">
        <f t="shared" si="38"/>
        <v>-0.29147982062780264</v>
      </c>
      <c r="J52" s="201">
        <f t="shared" si="28"/>
        <v>3.1979164279876883E-2</v>
      </c>
      <c r="K52" s="203">
        <f t="shared" si="32"/>
        <v>0.20043802434266428</v>
      </c>
      <c r="L52" s="200">
        <v>11722</v>
      </c>
      <c r="M52" s="200">
        <v>3787</v>
      </c>
      <c r="N52" s="200">
        <v>9152</v>
      </c>
      <c r="O52" s="200">
        <v>13194</v>
      </c>
      <c r="P52" s="200">
        <v>12690</v>
      </c>
      <c r="Q52" s="201">
        <f t="shared" si="39"/>
        <v>-3.8199181446111896E-2</v>
      </c>
      <c r="R52" s="202">
        <f t="shared" si="40"/>
        <v>8.2579764545299472E-2</v>
      </c>
      <c r="S52" s="201">
        <f t="shared" si="29"/>
        <v>2.0007157801136103E-2</v>
      </c>
      <c r="T52" s="203">
        <f t="shared" si="33"/>
        <v>0.15187237454671662</v>
      </c>
      <c r="U52" s="200">
        <v>464</v>
      </c>
      <c r="V52" s="200">
        <v>746</v>
      </c>
      <c r="W52" s="200">
        <v>225</v>
      </c>
      <c r="X52" s="200">
        <v>358</v>
      </c>
      <c r="Y52" s="200">
        <v>587</v>
      </c>
      <c r="Z52" s="200">
        <v>555</v>
      </c>
      <c r="AA52" s="201">
        <f t="shared" si="41"/>
        <v>-5.4514480408858645E-2</v>
      </c>
      <c r="AB52" s="202">
        <f t="shared" si="30"/>
        <v>-0.25603217158176939</v>
      </c>
      <c r="AC52" s="200">
        <f t="shared" si="34"/>
        <v>-32</v>
      </c>
      <c r="AD52" s="200">
        <f t="shared" si="35"/>
        <v>-191</v>
      </c>
      <c r="AE52" s="201">
        <f t="shared" si="31"/>
        <v>1.2921400633265041E-2</v>
      </c>
      <c r="AF52" s="203">
        <f t="shared" si="36"/>
        <v>6.6421724092535633E-3</v>
      </c>
      <c r="AG52" s="203">
        <f t="shared" si="36"/>
        <v>-6.5242266248020684E-7</v>
      </c>
      <c r="AH52" s="50"/>
      <c r="AI52" s="50"/>
      <c r="AJ52" s="50"/>
    </row>
    <row r="53" spans="2:36" x14ac:dyDescent="0.25">
      <c r="B53" s="199" t="s">
        <v>213</v>
      </c>
      <c r="C53" s="200">
        <v>5375</v>
      </c>
      <c r="D53" s="200">
        <v>553</v>
      </c>
      <c r="E53" s="200">
        <v>2710</v>
      </c>
      <c r="F53" s="200">
        <v>5314</v>
      </c>
      <c r="G53" s="200">
        <v>9571</v>
      </c>
      <c r="H53" s="201">
        <f t="shared" si="37"/>
        <v>0.80109145652992098</v>
      </c>
      <c r="I53" s="202">
        <f t="shared" si="38"/>
        <v>0.78065116279069757</v>
      </c>
      <c r="J53" s="201">
        <f t="shared" si="28"/>
        <v>1.8275172039807833E-2</v>
      </c>
      <c r="K53" s="203">
        <f t="shared" si="32"/>
        <v>6.9295317805660339E-2</v>
      </c>
      <c r="L53" s="200">
        <v>64226</v>
      </c>
      <c r="M53" s="200">
        <v>4133</v>
      </c>
      <c r="N53" s="200">
        <v>26164</v>
      </c>
      <c r="O53" s="200">
        <v>59198</v>
      </c>
      <c r="P53" s="200">
        <v>69084</v>
      </c>
      <c r="Q53" s="201">
        <f t="shared" si="39"/>
        <v>0.16699888509746952</v>
      </c>
      <c r="R53" s="202">
        <f t="shared" si="40"/>
        <v>7.5639149254196125E-2</v>
      </c>
      <c r="S53" s="201">
        <f t="shared" si="29"/>
        <v>0.10891839949044024</v>
      </c>
      <c r="T53" s="203">
        <f t="shared" si="33"/>
        <v>0.50017738327094752</v>
      </c>
      <c r="U53" s="200">
        <v>37</v>
      </c>
      <c r="V53" s="200">
        <v>30</v>
      </c>
      <c r="W53" s="200">
        <v>2</v>
      </c>
      <c r="X53" s="200">
        <v>41</v>
      </c>
      <c r="Y53" s="200">
        <v>37</v>
      </c>
      <c r="Z53" s="200">
        <v>48</v>
      </c>
      <c r="AA53" s="201">
        <f t="shared" si="41"/>
        <v>0.29729729729729737</v>
      </c>
      <c r="AB53" s="202">
        <f t="shared" si="30"/>
        <v>0.60000000000000009</v>
      </c>
      <c r="AC53" s="200">
        <f t="shared" si="34"/>
        <v>11</v>
      </c>
      <c r="AD53" s="200">
        <f t="shared" si="35"/>
        <v>18</v>
      </c>
      <c r="AE53" s="201">
        <f t="shared" si="31"/>
        <v>1.1175265412553548E-3</v>
      </c>
      <c r="AF53" s="203">
        <f t="shared" si="36"/>
        <v>3.4752640838697064E-4</v>
      </c>
      <c r="AG53" s="203">
        <f t="shared" si="36"/>
        <v>2.1524721240183999E-6</v>
      </c>
      <c r="AH53" s="50"/>
      <c r="AI53" s="50"/>
      <c r="AJ53" s="50"/>
    </row>
    <row r="54" spans="2:36" x14ac:dyDescent="0.25">
      <c r="B54" s="199" t="s">
        <v>235</v>
      </c>
      <c r="C54" s="200">
        <v>13777</v>
      </c>
      <c r="D54" s="200">
        <v>6645</v>
      </c>
      <c r="E54" s="200">
        <v>19445</v>
      </c>
      <c r="F54" s="200">
        <v>21285</v>
      </c>
      <c r="G54" s="200">
        <v>25461</v>
      </c>
      <c r="H54" s="201">
        <f t="shared" si="37"/>
        <v>0.19619450317124731</v>
      </c>
      <c r="I54" s="202">
        <f t="shared" si="38"/>
        <v>0.84808013355592649</v>
      </c>
      <c r="J54" s="201">
        <f t="shared" si="28"/>
        <v>4.8616043810003895E-2</v>
      </c>
      <c r="K54" s="203">
        <f t="shared" si="32"/>
        <v>0.29834079351315884</v>
      </c>
      <c r="L54" s="200">
        <v>8439</v>
      </c>
      <c r="M54" s="200">
        <v>2389</v>
      </c>
      <c r="N54" s="200">
        <v>4088</v>
      </c>
      <c r="O54" s="200">
        <v>7671</v>
      </c>
      <c r="P54" s="200">
        <v>8820</v>
      </c>
      <c r="Q54" s="201">
        <f t="shared" si="39"/>
        <v>0.14978490418459134</v>
      </c>
      <c r="R54" s="202">
        <f t="shared" si="40"/>
        <v>4.5147529328119385E-2</v>
      </c>
      <c r="S54" s="201">
        <f t="shared" si="29"/>
        <v>1.3905684145470484E-2</v>
      </c>
      <c r="T54" s="203">
        <f t="shared" si="33"/>
        <v>0.1033488786295142</v>
      </c>
      <c r="U54" s="200">
        <v>3764</v>
      </c>
      <c r="V54" s="200">
        <v>2350</v>
      </c>
      <c r="W54" s="200">
        <v>36</v>
      </c>
      <c r="X54" s="200">
        <v>2025</v>
      </c>
      <c r="Y54" s="200">
        <v>187</v>
      </c>
      <c r="Z54" s="200">
        <v>2006</v>
      </c>
      <c r="AA54" s="201">
        <f t="shared" si="41"/>
        <v>9.7272727272727266</v>
      </c>
      <c r="AB54" s="202">
        <f t="shared" si="30"/>
        <v>-0.14638297872340422</v>
      </c>
      <c r="AC54" s="200">
        <f t="shared" si="34"/>
        <v>1819</v>
      </c>
      <c r="AD54" s="200">
        <f t="shared" si="35"/>
        <v>-344</v>
      </c>
      <c r="AE54" s="201">
        <f t="shared" si="31"/>
        <v>4.6703296703296704E-2</v>
      </c>
      <c r="AF54" s="203">
        <f t="shared" si="36"/>
        <v>2.3505425230250052E-2</v>
      </c>
      <c r="AG54" s="203">
        <f t="shared" si="36"/>
        <v>1.1397990118901275E-4</v>
      </c>
      <c r="AH54" s="50"/>
      <c r="AI54" s="50"/>
      <c r="AJ54" s="50"/>
    </row>
    <row r="55" spans="2:36" x14ac:dyDescent="0.25">
      <c r="B55" s="199" t="s">
        <v>225</v>
      </c>
      <c r="C55" s="200">
        <v>3929</v>
      </c>
      <c r="D55" s="200">
        <v>45</v>
      </c>
      <c r="E55" s="200">
        <v>6695</v>
      </c>
      <c r="F55" s="200">
        <v>4245</v>
      </c>
      <c r="G55" s="200">
        <v>3756</v>
      </c>
      <c r="H55" s="201">
        <f t="shared" si="37"/>
        <v>-0.11519434628975267</v>
      </c>
      <c r="I55" s="202">
        <f t="shared" si="38"/>
        <v>-4.4031560193433461E-2</v>
      </c>
      <c r="J55" s="201">
        <f t="shared" si="28"/>
        <v>7.1718259514698809E-3</v>
      </c>
      <c r="K55" s="203">
        <f t="shared" si="32"/>
        <v>0.14921933971634024</v>
      </c>
      <c r="L55" s="200">
        <v>6440</v>
      </c>
      <c r="M55" s="200">
        <v>47</v>
      </c>
      <c r="N55" s="200">
        <v>6316</v>
      </c>
      <c r="O55" s="200">
        <v>8834</v>
      </c>
      <c r="P55" s="200">
        <v>3110</v>
      </c>
      <c r="Q55" s="201">
        <f t="shared" si="39"/>
        <v>-0.64795109803033735</v>
      </c>
      <c r="R55" s="202">
        <f t="shared" si="40"/>
        <v>-0.51708074534161486</v>
      </c>
      <c r="S55" s="201">
        <f t="shared" si="29"/>
        <v>4.9032514390491165E-3</v>
      </c>
      <c r="T55" s="203">
        <f t="shared" si="33"/>
        <v>0.12355488458940844</v>
      </c>
      <c r="U55" s="200">
        <v>14</v>
      </c>
      <c r="V55" s="200">
        <v>164</v>
      </c>
      <c r="W55" s="200">
        <v>12</v>
      </c>
      <c r="X55" s="200">
        <v>26</v>
      </c>
      <c r="Y55" s="200">
        <v>45</v>
      </c>
      <c r="Z55" s="200">
        <v>674</v>
      </c>
      <c r="AA55" s="201">
        <f t="shared" si="41"/>
        <v>13.977777777777778</v>
      </c>
      <c r="AB55" s="202">
        <f t="shared" si="30"/>
        <v>3.1097560975609753</v>
      </c>
      <c r="AC55" s="200">
        <f t="shared" si="34"/>
        <v>629</v>
      </c>
      <c r="AD55" s="200">
        <f t="shared" si="35"/>
        <v>510</v>
      </c>
      <c r="AE55" s="201">
        <f t="shared" si="31"/>
        <v>1.5691935183460608E-2</v>
      </c>
      <c r="AF55" s="203">
        <f t="shared" si="36"/>
        <v>2.6776846370823566E-2</v>
      </c>
      <c r="AG55" s="203">
        <f t="shared" si="36"/>
        <v>5.5531277175232521E-4</v>
      </c>
      <c r="AH55" s="50"/>
      <c r="AI55" s="50"/>
      <c r="AJ55" s="50"/>
    </row>
    <row r="56" spans="2:36" x14ac:dyDescent="0.25">
      <c r="B56" s="199" t="s">
        <v>237</v>
      </c>
      <c r="C56" s="200">
        <v>2</v>
      </c>
      <c r="D56" s="200">
        <v>0</v>
      </c>
      <c r="E56" s="200">
        <v>0</v>
      </c>
      <c r="F56" s="200">
        <v>9</v>
      </c>
      <c r="G56" s="200">
        <v>1</v>
      </c>
      <c r="H56" s="201">
        <f t="shared" si="37"/>
        <v>-0.88888888888888884</v>
      </c>
      <c r="I56" s="202">
        <f t="shared" si="38"/>
        <v>-0.5</v>
      </c>
      <c r="J56" s="201">
        <f t="shared" si="28"/>
        <v>1.9094318294648246E-6</v>
      </c>
      <c r="K56" s="203">
        <f t="shared" si="32"/>
        <v>9.9166997223324078E-5</v>
      </c>
      <c r="L56" s="200">
        <v>15</v>
      </c>
      <c r="M56" s="200">
        <v>2</v>
      </c>
      <c r="N56" s="200">
        <v>14</v>
      </c>
      <c r="O56" s="200">
        <v>20</v>
      </c>
      <c r="P56" s="200">
        <v>42</v>
      </c>
      <c r="Q56" s="201">
        <f t="shared" si="39"/>
        <v>1.1000000000000001</v>
      </c>
      <c r="R56" s="202">
        <f t="shared" si="40"/>
        <v>1.7999999999999998</v>
      </c>
      <c r="S56" s="201">
        <f t="shared" si="29"/>
        <v>6.6217543549859439E-5</v>
      </c>
      <c r="T56" s="203">
        <f t="shared" si="33"/>
        <v>4.1650138833796112E-3</v>
      </c>
      <c r="U56" s="200">
        <v>11</v>
      </c>
      <c r="V56" s="200">
        <v>0</v>
      </c>
      <c r="W56" s="200">
        <v>0</v>
      </c>
      <c r="X56" s="200">
        <v>0</v>
      </c>
      <c r="Y56" s="200">
        <v>0</v>
      </c>
      <c r="Z56" s="200">
        <v>1</v>
      </c>
      <c r="AA56" s="201" t="str">
        <f t="shared" si="41"/>
        <v>-</v>
      </c>
      <c r="AB56" s="202" t="str">
        <f t="shared" si="30"/>
        <v>-</v>
      </c>
      <c r="AC56" s="200">
        <f t="shared" si="34"/>
        <v>1</v>
      </c>
      <c r="AD56" s="200">
        <f t="shared" si="35"/>
        <v>1</v>
      </c>
      <c r="AE56" s="201">
        <f t="shared" si="31"/>
        <v>2.3281802942819892E-5</v>
      </c>
      <c r="AF56" s="203">
        <f t="shared" si="36"/>
        <v>9.9166997223324078E-5</v>
      </c>
      <c r="AG56" s="203" t="e">
        <f t="shared" si="36"/>
        <v>#VALUE!</v>
      </c>
      <c r="AH56" s="50"/>
      <c r="AI56" s="50"/>
      <c r="AJ56" s="50"/>
    </row>
    <row r="57" spans="2:36" x14ac:dyDescent="0.25">
      <c r="B57" s="199" t="s">
        <v>217</v>
      </c>
      <c r="C57" s="200">
        <v>6655</v>
      </c>
      <c r="D57" s="200">
        <v>1526</v>
      </c>
      <c r="E57" s="200">
        <v>4875</v>
      </c>
      <c r="F57" s="200">
        <v>6116</v>
      </c>
      <c r="G57" s="200">
        <v>7864</v>
      </c>
      <c r="H57" s="201">
        <f t="shared" si="37"/>
        <v>0.28580771746239364</v>
      </c>
      <c r="I57" s="202">
        <f t="shared" si="38"/>
        <v>0.18166791885800149</v>
      </c>
      <c r="J57" s="201">
        <f t="shared" si="28"/>
        <v>1.501577190691138E-2</v>
      </c>
      <c r="K57" s="203">
        <f t="shared" si="32"/>
        <v>0.22933131142282231</v>
      </c>
      <c r="L57" s="200">
        <v>5074</v>
      </c>
      <c r="M57" s="200">
        <v>652</v>
      </c>
      <c r="N57" s="200">
        <v>2838</v>
      </c>
      <c r="O57" s="200">
        <v>3314</v>
      </c>
      <c r="P57" s="200">
        <v>3600</v>
      </c>
      <c r="Q57" s="201">
        <f t="shared" si="39"/>
        <v>8.6300543150271469E-2</v>
      </c>
      <c r="R57" s="202">
        <f t="shared" si="40"/>
        <v>-0.29050059124950733</v>
      </c>
      <c r="S57" s="201">
        <f t="shared" si="29"/>
        <v>5.6757894471308095E-3</v>
      </c>
      <c r="T57" s="203">
        <f t="shared" si="33"/>
        <v>0.10498381499518825</v>
      </c>
      <c r="U57" s="200">
        <v>195</v>
      </c>
      <c r="V57" s="200">
        <v>242</v>
      </c>
      <c r="W57" s="200">
        <v>42</v>
      </c>
      <c r="X57" s="200">
        <v>222</v>
      </c>
      <c r="Y57" s="200">
        <v>332</v>
      </c>
      <c r="Z57" s="200">
        <v>175</v>
      </c>
      <c r="AA57" s="201">
        <f t="shared" si="41"/>
        <v>-0.47289156626506024</v>
      </c>
      <c r="AB57" s="202">
        <f t="shared" si="30"/>
        <v>-0.27685950413223137</v>
      </c>
      <c r="AC57" s="200">
        <f t="shared" si="34"/>
        <v>-157</v>
      </c>
      <c r="AD57" s="200">
        <f t="shared" si="35"/>
        <v>-67</v>
      </c>
      <c r="AE57" s="201">
        <f t="shared" si="31"/>
        <v>4.0743155149934812E-3</v>
      </c>
      <c r="AF57" s="203">
        <f t="shared" si="36"/>
        <v>5.1033798955994287E-3</v>
      </c>
      <c r="AG57" s="203">
        <f t="shared" si="36"/>
        <v>-1.3790544640432191E-5</v>
      </c>
      <c r="AH57" s="50"/>
      <c r="AI57" s="50"/>
      <c r="AJ57" s="50"/>
    </row>
    <row r="58" spans="2:36" x14ac:dyDescent="0.25">
      <c r="B58" s="199" t="s">
        <v>231</v>
      </c>
      <c r="C58" s="200">
        <v>2903</v>
      </c>
      <c r="D58" s="200">
        <v>116</v>
      </c>
      <c r="E58" s="200">
        <v>2429</v>
      </c>
      <c r="F58" s="200">
        <v>2909</v>
      </c>
      <c r="G58" s="200">
        <v>1917</v>
      </c>
      <c r="H58" s="201">
        <f t="shared" si="37"/>
        <v>-0.34101065658301821</v>
      </c>
      <c r="I58" s="202">
        <f t="shared" si="38"/>
        <v>-0.33964863933861522</v>
      </c>
      <c r="J58" s="201">
        <f t="shared" si="28"/>
        <v>3.6603808170840683E-3</v>
      </c>
      <c r="K58" s="203">
        <f t="shared" si="32"/>
        <v>0.10227818385530599</v>
      </c>
      <c r="L58" s="200">
        <v>179</v>
      </c>
      <c r="M58" s="200">
        <v>28</v>
      </c>
      <c r="N58" s="200">
        <v>106</v>
      </c>
      <c r="O58" s="200">
        <v>281</v>
      </c>
      <c r="P58" s="200">
        <v>212</v>
      </c>
      <c r="Q58" s="201">
        <f t="shared" si="39"/>
        <v>-0.24555160142348753</v>
      </c>
      <c r="R58" s="202">
        <f t="shared" si="40"/>
        <v>0.18435754189944142</v>
      </c>
      <c r="S58" s="201">
        <f t="shared" si="29"/>
        <v>3.3424093410881436E-4</v>
      </c>
      <c r="T58" s="203">
        <f t="shared" si="33"/>
        <v>1.1310889398708852E-2</v>
      </c>
      <c r="U58" s="200">
        <v>34</v>
      </c>
      <c r="V58" s="200">
        <v>31</v>
      </c>
      <c r="W58" s="200">
        <v>13</v>
      </c>
      <c r="X58" s="200">
        <v>17</v>
      </c>
      <c r="Y58" s="200">
        <v>22</v>
      </c>
      <c r="Z58" s="200">
        <v>31</v>
      </c>
      <c r="AA58" s="201">
        <f t="shared" si="41"/>
        <v>0.40909090909090917</v>
      </c>
      <c r="AB58" s="202">
        <f t="shared" si="30"/>
        <v>0</v>
      </c>
      <c r="AC58" s="200">
        <f t="shared" si="34"/>
        <v>9</v>
      </c>
      <c r="AD58" s="200">
        <f t="shared" si="35"/>
        <v>0</v>
      </c>
      <c r="AE58" s="201">
        <f t="shared" si="31"/>
        <v>7.2173589122741667E-4</v>
      </c>
      <c r="AF58" s="203">
        <f t="shared" si="36"/>
        <v>1.653950808301766E-3</v>
      </c>
      <c r="AG58" s="203">
        <f t="shared" si="36"/>
        <v>2.1826330314832694E-5</v>
      </c>
      <c r="AH58" s="50"/>
      <c r="AI58" s="50"/>
      <c r="AJ58" s="50"/>
    </row>
    <row r="59" spans="2:36" x14ac:dyDescent="0.25">
      <c r="B59" s="199" t="s">
        <v>394</v>
      </c>
      <c r="C59" s="200">
        <v>498</v>
      </c>
      <c r="D59" s="200">
        <v>143</v>
      </c>
      <c r="E59" s="200">
        <v>355</v>
      </c>
      <c r="F59" s="200">
        <v>536</v>
      </c>
      <c r="G59" s="200">
        <v>494</v>
      </c>
      <c r="H59" s="201">
        <f t="shared" si="37"/>
        <v>-7.8358208955223829E-2</v>
      </c>
      <c r="I59" s="202">
        <f t="shared" si="38"/>
        <v>-8.0321285140562138E-3</v>
      </c>
      <c r="J59" s="201">
        <f t="shared" si="28"/>
        <v>9.4325932375562322E-4</v>
      </c>
      <c r="K59" s="203">
        <f t="shared" si="32"/>
        <v>3.4393928844948823E-2</v>
      </c>
      <c r="L59" s="200">
        <v>835</v>
      </c>
      <c r="M59" s="200">
        <v>157</v>
      </c>
      <c r="N59" s="200">
        <v>735</v>
      </c>
      <c r="O59" s="200">
        <v>959</v>
      </c>
      <c r="P59" s="200">
        <v>1015</v>
      </c>
      <c r="Q59" s="201">
        <f t="shared" si="39"/>
        <v>5.8394160583941535E-2</v>
      </c>
      <c r="R59" s="202">
        <f t="shared" si="40"/>
        <v>0.21556886227544902</v>
      </c>
      <c r="S59" s="201">
        <f t="shared" si="29"/>
        <v>1.6002573024549366E-3</v>
      </c>
      <c r="T59" s="203">
        <f t="shared" si="33"/>
        <v>7.0667687808953564E-2</v>
      </c>
      <c r="U59" s="200">
        <v>61</v>
      </c>
      <c r="V59" s="200">
        <v>99</v>
      </c>
      <c r="W59" s="200">
        <v>7</v>
      </c>
      <c r="X59" s="200">
        <v>38</v>
      </c>
      <c r="Y59" s="200">
        <v>145</v>
      </c>
      <c r="Z59" s="200">
        <v>114</v>
      </c>
      <c r="AA59" s="201">
        <f t="shared" si="41"/>
        <v>-0.21379310344827585</v>
      </c>
      <c r="AB59" s="202">
        <f t="shared" si="30"/>
        <v>0.1515151515151516</v>
      </c>
      <c r="AC59" s="200">
        <f t="shared" si="34"/>
        <v>-31</v>
      </c>
      <c r="AD59" s="200">
        <f t="shared" si="35"/>
        <v>15</v>
      </c>
      <c r="AE59" s="201">
        <f t="shared" si="31"/>
        <v>2.6541255354814676E-3</v>
      </c>
      <c r="AF59" s="203">
        <f t="shared" ref="AF59:AG71" si="42">Z59/$G26</f>
        <v>7.9370605026804989E-3</v>
      </c>
      <c r="AG59" s="203">
        <f t="shared" si="42"/>
        <v>-1.4884989448463124E-5</v>
      </c>
      <c r="AH59" s="50"/>
      <c r="AI59" s="50"/>
      <c r="AJ59" s="50"/>
    </row>
    <row r="60" spans="2:36" x14ac:dyDescent="0.25">
      <c r="B60" s="199" t="s">
        <v>227</v>
      </c>
      <c r="C60" s="200">
        <v>24</v>
      </c>
      <c r="D60" s="200">
        <v>26</v>
      </c>
      <c r="E60" s="200">
        <v>13</v>
      </c>
      <c r="F60" s="200">
        <v>55</v>
      </c>
      <c r="G60" s="200">
        <v>135</v>
      </c>
      <c r="H60" s="201">
        <f t="shared" si="37"/>
        <v>1.4545454545454546</v>
      </c>
      <c r="I60" s="202">
        <f t="shared" si="38"/>
        <v>4.625</v>
      </c>
      <c r="J60" s="201">
        <f t="shared" si="28"/>
        <v>2.577732969777513E-4</v>
      </c>
      <c r="K60" s="203">
        <f t="shared" si="32"/>
        <v>8.2066869300911852E-2</v>
      </c>
      <c r="L60" s="200">
        <v>71</v>
      </c>
      <c r="M60" s="200">
        <v>13</v>
      </c>
      <c r="N60" s="200">
        <v>36</v>
      </c>
      <c r="O60" s="200">
        <v>58</v>
      </c>
      <c r="P60" s="200">
        <v>77</v>
      </c>
      <c r="Q60" s="201">
        <f t="shared" si="39"/>
        <v>0.32758620689655182</v>
      </c>
      <c r="R60" s="202">
        <f t="shared" si="40"/>
        <v>8.4507042253521236E-2</v>
      </c>
      <c r="S60" s="201">
        <f t="shared" si="29"/>
        <v>1.2139882984140899E-4</v>
      </c>
      <c r="T60" s="203">
        <f t="shared" si="33"/>
        <v>4.6808510638297871E-2</v>
      </c>
      <c r="U60" s="200">
        <v>42</v>
      </c>
      <c r="V60" s="200">
        <v>19</v>
      </c>
      <c r="W60" s="200">
        <v>5</v>
      </c>
      <c r="X60" s="200">
        <v>4</v>
      </c>
      <c r="Y60" s="200">
        <v>1</v>
      </c>
      <c r="Z60" s="200">
        <v>18</v>
      </c>
      <c r="AA60" s="201">
        <f t="shared" si="41"/>
        <v>17</v>
      </c>
      <c r="AB60" s="202">
        <f t="shared" si="30"/>
        <v>-5.2631578947368474E-2</v>
      </c>
      <c r="AC60" s="200">
        <f t="shared" si="34"/>
        <v>17</v>
      </c>
      <c r="AD60" s="200">
        <f t="shared" si="35"/>
        <v>-1</v>
      </c>
      <c r="AE60" s="201">
        <f t="shared" si="31"/>
        <v>4.1907245297075806E-4</v>
      </c>
      <c r="AF60" s="203">
        <f t="shared" si="42"/>
        <v>1.094224924012158E-2</v>
      </c>
      <c r="AG60" s="203">
        <f t="shared" si="42"/>
        <v>1.0334346504559271E-2</v>
      </c>
      <c r="AH60" s="50"/>
      <c r="AI60" s="50"/>
      <c r="AJ60" s="50"/>
    </row>
    <row r="61" spans="2:36" x14ac:dyDescent="0.25">
      <c r="B61" s="199" t="s">
        <v>250</v>
      </c>
      <c r="C61" s="200">
        <v>394</v>
      </c>
      <c r="D61" s="200">
        <v>331</v>
      </c>
      <c r="E61" s="200">
        <v>552</v>
      </c>
      <c r="F61" s="200">
        <v>1403</v>
      </c>
      <c r="G61" s="200">
        <v>1348</v>
      </c>
      <c r="H61" s="201">
        <f t="shared" si="37"/>
        <v>-3.9201710620099806E-2</v>
      </c>
      <c r="I61" s="202">
        <f t="shared" si="38"/>
        <v>2.4213197969543145</v>
      </c>
      <c r="J61" s="201">
        <f t="shared" si="28"/>
        <v>2.5739141061185832E-3</v>
      </c>
      <c r="K61" s="203">
        <f t="shared" si="32"/>
        <v>7.6949423450165547E-2</v>
      </c>
      <c r="L61" s="200">
        <v>980</v>
      </c>
      <c r="M61" s="200">
        <v>460</v>
      </c>
      <c r="N61" s="200">
        <v>482</v>
      </c>
      <c r="O61" s="200">
        <v>1100</v>
      </c>
      <c r="P61" s="200">
        <v>1303</v>
      </c>
      <c r="Q61" s="201">
        <f t="shared" si="39"/>
        <v>0.18454545454545457</v>
      </c>
      <c r="R61" s="202">
        <f t="shared" si="40"/>
        <v>0.32959183673469394</v>
      </c>
      <c r="S61" s="201">
        <f t="shared" si="29"/>
        <v>2.0543204582254013E-3</v>
      </c>
      <c r="T61" s="203">
        <f t="shared" si="33"/>
        <v>7.4380637059025007E-2</v>
      </c>
      <c r="U61" s="200">
        <v>21</v>
      </c>
      <c r="V61" s="200">
        <v>43</v>
      </c>
      <c r="W61" s="200">
        <v>17</v>
      </c>
      <c r="X61" s="200">
        <v>45</v>
      </c>
      <c r="Y61" s="200">
        <v>98</v>
      </c>
      <c r="Z61" s="200">
        <v>80</v>
      </c>
      <c r="AA61" s="201">
        <f t="shared" si="41"/>
        <v>-0.18367346938775508</v>
      </c>
      <c r="AB61" s="202">
        <f t="shared" si="30"/>
        <v>0.86046511627906974</v>
      </c>
      <c r="AC61" s="200">
        <f t="shared" si="34"/>
        <v>-18</v>
      </c>
      <c r="AD61" s="200">
        <f t="shared" si="35"/>
        <v>37</v>
      </c>
      <c r="AE61" s="201">
        <f t="shared" si="31"/>
        <v>1.8625442354255914E-3</v>
      </c>
      <c r="AF61" s="203">
        <f t="shared" si="42"/>
        <v>4.5667313620276285E-3</v>
      </c>
      <c r="AG61" s="203">
        <f t="shared" si="42"/>
        <v>-1.0484842412818534E-5</v>
      </c>
      <c r="AH61" s="50"/>
      <c r="AI61" s="50"/>
      <c r="AJ61" s="50"/>
    </row>
    <row r="62" spans="2:36" x14ac:dyDescent="0.25">
      <c r="B62" s="199" t="s">
        <v>241</v>
      </c>
      <c r="C62" s="200">
        <v>149</v>
      </c>
      <c r="D62" s="200">
        <v>50</v>
      </c>
      <c r="E62" s="200">
        <v>187</v>
      </c>
      <c r="F62" s="200">
        <v>451</v>
      </c>
      <c r="G62" s="200">
        <v>421</v>
      </c>
      <c r="H62" s="201">
        <f t="shared" si="37"/>
        <v>-6.6518847006651893E-2</v>
      </c>
      <c r="I62" s="202">
        <f t="shared" si="38"/>
        <v>1.825503355704698</v>
      </c>
      <c r="J62" s="201">
        <f t="shared" si="28"/>
        <v>8.0387080020469107E-4</v>
      </c>
      <c r="K62" s="203">
        <f t="shared" si="32"/>
        <v>0.12063037249283667</v>
      </c>
      <c r="L62" s="200">
        <v>370</v>
      </c>
      <c r="M62" s="200">
        <v>93</v>
      </c>
      <c r="N62" s="200">
        <v>198</v>
      </c>
      <c r="O62" s="200">
        <v>430</v>
      </c>
      <c r="P62" s="200">
        <v>438</v>
      </c>
      <c r="Q62" s="201">
        <f t="shared" si="39"/>
        <v>1.8604651162790642E-2</v>
      </c>
      <c r="R62" s="202">
        <f t="shared" si="40"/>
        <v>0.18378378378378368</v>
      </c>
      <c r="S62" s="201">
        <f t="shared" si="29"/>
        <v>6.905543827342485E-4</v>
      </c>
      <c r="T62" s="203">
        <f t="shared" si="33"/>
        <v>0.12550143266475644</v>
      </c>
      <c r="U62" s="200">
        <v>24</v>
      </c>
      <c r="V62" s="200">
        <v>18</v>
      </c>
      <c r="W62" s="200">
        <v>3</v>
      </c>
      <c r="X62" s="200">
        <v>17</v>
      </c>
      <c r="Y62" s="200">
        <v>30</v>
      </c>
      <c r="Z62" s="200">
        <v>18</v>
      </c>
      <c r="AA62" s="201">
        <f t="shared" si="41"/>
        <v>-0.4</v>
      </c>
      <c r="AB62" s="202">
        <f t="shared" si="30"/>
        <v>0</v>
      </c>
      <c r="AC62" s="200">
        <f t="shared" si="34"/>
        <v>-12</v>
      </c>
      <c r="AD62" s="200">
        <f t="shared" si="35"/>
        <v>0</v>
      </c>
      <c r="AE62" s="201">
        <f t="shared" si="31"/>
        <v>4.1907245297075806E-4</v>
      </c>
      <c r="AF62" s="203">
        <f t="shared" si="42"/>
        <v>5.1575931232091688E-3</v>
      </c>
      <c r="AG62" s="203">
        <f t="shared" si="42"/>
        <v>-1.1461318051575932E-4</v>
      </c>
      <c r="AH62" s="50"/>
      <c r="AI62" s="50"/>
      <c r="AJ62" s="50"/>
    </row>
    <row r="63" spans="2:36" x14ac:dyDescent="0.25">
      <c r="B63" s="199" t="s">
        <v>229</v>
      </c>
      <c r="C63" s="200">
        <v>63</v>
      </c>
      <c r="D63" s="200">
        <v>11</v>
      </c>
      <c r="E63" s="200">
        <v>109</v>
      </c>
      <c r="F63" s="200">
        <v>255</v>
      </c>
      <c r="G63" s="200">
        <v>157</v>
      </c>
      <c r="H63" s="201">
        <f t="shared" si="37"/>
        <v>-0.38431372549019605</v>
      </c>
      <c r="I63" s="202">
        <f t="shared" si="38"/>
        <v>1.4920634920634921</v>
      </c>
      <c r="J63" s="201">
        <f t="shared" si="28"/>
        <v>2.9978079722597743E-4</v>
      </c>
      <c r="K63" s="203">
        <f t="shared" si="32"/>
        <v>5.7215743440233238E-3</v>
      </c>
      <c r="L63" s="200">
        <v>509</v>
      </c>
      <c r="M63" s="200">
        <v>22</v>
      </c>
      <c r="N63" s="200">
        <v>123</v>
      </c>
      <c r="O63" s="200">
        <v>263</v>
      </c>
      <c r="P63" s="200">
        <v>279</v>
      </c>
      <c r="Q63" s="201">
        <f t="shared" si="39"/>
        <v>6.083650190114076E-2</v>
      </c>
      <c r="R63" s="202">
        <f t="shared" si="40"/>
        <v>-0.45186640471512773</v>
      </c>
      <c r="S63" s="201">
        <f t="shared" si="29"/>
        <v>4.3987368215263773E-4</v>
      </c>
      <c r="T63" s="203">
        <f t="shared" si="33"/>
        <v>1.0167638483965015E-2</v>
      </c>
      <c r="U63" s="200">
        <v>42</v>
      </c>
      <c r="V63" s="200">
        <v>52</v>
      </c>
      <c r="W63" s="200">
        <v>1</v>
      </c>
      <c r="X63" s="200">
        <v>8</v>
      </c>
      <c r="Y63" s="200">
        <v>13</v>
      </c>
      <c r="Z63" s="200">
        <v>32</v>
      </c>
      <c r="AA63" s="201">
        <f t="shared" si="41"/>
        <v>1.4615384615384617</v>
      </c>
      <c r="AB63" s="202">
        <f t="shared" si="30"/>
        <v>-0.38461538461538458</v>
      </c>
      <c r="AC63" s="200">
        <f t="shared" si="34"/>
        <v>19</v>
      </c>
      <c r="AD63" s="200">
        <f t="shared" si="35"/>
        <v>-20</v>
      </c>
      <c r="AE63" s="201">
        <f t="shared" si="31"/>
        <v>7.4501769417023654E-4</v>
      </c>
      <c r="AF63" s="203">
        <f t="shared" si="42"/>
        <v>1.1661807580174927E-3</v>
      </c>
      <c r="AG63" s="203">
        <f t="shared" si="42"/>
        <v>5.3263063467145102E-5</v>
      </c>
      <c r="AH63" s="50"/>
      <c r="AI63" s="50"/>
      <c r="AJ63" s="50"/>
    </row>
    <row r="64" spans="2:36" x14ac:dyDescent="0.25">
      <c r="B64" s="199" t="s">
        <v>221</v>
      </c>
      <c r="C64" s="200">
        <v>2867</v>
      </c>
      <c r="D64" s="200">
        <v>299</v>
      </c>
      <c r="E64" s="200">
        <v>1613</v>
      </c>
      <c r="F64" s="200">
        <v>2679</v>
      </c>
      <c r="G64" s="200">
        <v>2582</v>
      </c>
      <c r="H64" s="201">
        <f t="shared" si="37"/>
        <v>-3.6207540126913074E-2</v>
      </c>
      <c r="I64" s="202">
        <f t="shared" si="38"/>
        <v>-9.9407045692361362E-2</v>
      </c>
      <c r="J64" s="201">
        <f t="shared" si="28"/>
        <v>4.9301529836781764E-3</v>
      </c>
      <c r="K64" s="203">
        <f t="shared" si="32"/>
        <v>0.16210447011551984</v>
      </c>
      <c r="L64" s="200">
        <v>1146</v>
      </c>
      <c r="M64" s="200">
        <v>170</v>
      </c>
      <c r="N64" s="200">
        <v>542</v>
      </c>
      <c r="O64" s="200">
        <v>1239</v>
      </c>
      <c r="P64" s="200">
        <v>891</v>
      </c>
      <c r="Q64" s="201">
        <f t="shared" si="39"/>
        <v>-0.28087167070217922</v>
      </c>
      <c r="R64" s="202">
        <f t="shared" si="40"/>
        <v>-0.22251308900523559</v>
      </c>
      <c r="S64" s="201">
        <f t="shared" si="29"/>
        <v>1.4047578881648754E-3</v>
      </c>
      <c r="T64" s="203">
        <f t="shared" si="33"/>
        <v>5.5939226519337019E-2</v>
      </c>
      <c r="U64" s="200">
        <v>213</v>
      </c>
      <c r="V64" s="200">
        <v>246</v>
      </c>
      <c r="W64" s="200">
        <v>12</v>
      </c>
      <c r="X64" s="200">
        <v>111</v>
      </c>
      <c r="Y64" s="200">
        <v>109</v>
      </c>
      <c r="Z64" s="200">
        <v>166</v>
      </c>
      <c r="AA64" s="201">
        <f t="shared" si="41"/>
        <v>0.52293577981651373</v>
      </c>
      <c r="AB64" s="202">
        <f t="shared" si="30"/>
        <v>-0.32520325203252032</v>
      </c>
      <c r="AC64" s="200">
        <f t="shared" si="34"/>
        <v>57</v>
      </c>
      <c r="AD64" s="200">
        <f t="shared" si="35"/>
        <v>-80</v>
      </c>
      <c r="AE64" s="201">
        <f t="shared" si="31"/>
        <v>3.864779288508102E-3</v>
      </c>
      <c r="AF64" s="203">
        <f t="shared" si="42"/>
        <v>1.0421898543445504E-2</v>
      </c>
      <c r="AG64" s="203">
        <f t="shared" si="42"/>
        <v>3.2831226758947372E-5</v>
      </c>
      <c r="AH64" s="50"/>
      <c r="AI64" s="50"/>
      <c r="AJ64" s="50"/>
    </row>
    <row r="65" spans="2:36" x14ac:dyDescent="0.25">
      <c r="B65" s="199" t="s">
        <v>247</v>
      </c>
      <c r="C65" s="200">
        <v>1757</v>
      </c>
      <c r="D65" s="200">
        <v>652</v>
      </c>
      <c r="E65" s="200">
        <v>2836</v>
      </c>
      <c r="F65" s="200">
        <v>4646</v>
      </c>
      <c r="G65" s="200">
        <v>5598</v>
      </c>
      <c r="H65" s="201">
        <f t="shared" si="37"/>
        <v>0.20490744726646581</v>
      </c>
      <c r="I65" s="202">
        <f t="shared" si="38"/>
        <v>2.1861126920887877</v>
      </c>
      <c r="J65" s="201">
        <f t="shared" si="28"/>
        <v>1.0688999381344088E-2</v>
      </c>
      <c r="K65" s="203">
        <f t="shared" si="32"/>
        <v>0.29091098061632803</v>
      </c>
      <c r="L65" s="200">
        <v>1274</v>
      </c>
      <c r="M65" s="200">
        <v>151</v>
      </c>
      <c r="N65" s="200">
        <v>1269</v>
      </c>
      <c r="O65" s="200">
        <v>1745</v>
      </c>
      <c r="P65" s="200">
        <v>1864</v>
      </c>
      <c r="Q65" s="201">
        <f t="shared" si="39"/>
        <v>6.8194842406876788E-2</v>
      </c>
      <c r="R65" s="202">
        <f t="shared" si="40"/>
        <v>0.46310832025117743</v>
      </c>
      <c r="S65" s="201">
        <f t="shared" si="29"/>
        <v>2.9387976470699527E-3</v>
      </c>
      <c r="T65" s="203">
        <f t="shared" si="33"/>
        <v>9.6866392974068488E-2</v>
      </c>
      <c r="U65" s="200">
        <v>53</v>
      </c>
      <c r="V65" s="200">
        <v>51</v>
      </c>
      <c r="W65" s="200">
        <v>14</v>
      </c>
      <c r="X65" s="200">
        <v>50</v>
      </c>
      <c r="Y65" s="200">
        <v>46</v>
      </c>
      <c r="Z65" s="200">
        <v>108</v>
      </c>
      <c r="AA65" s="201">
        <f t="shared" si="41"/>
        <v>1.347826086956522</v>
      </c>
      <c r="AB65" s="202">
        <f t="shared" si="30"/>
        <v>1.1176470588235294</v>
      </c>
      <c r="AC65" s="200">
        <f t="shared" si="34"/>
        <v>62</v>
      </c>
      <c r="AD65" s="200">
        <f t="shared" si="35"/>
        <v>57</v>
      </c>
      <c r="AE65" s="201">
        <f t="shared" si="31"/>
        <v>2.5144347178245484E-3</v>
      </c>
      <c r="AF65" s="203">
        <f t="shared" si="42"/>
        <v>5.6124304942056849E-3</v>
      </c>
      <c r="AG65" s="203">
        <f t="shared" si="42"/>
        <v>7.0042409549265803E-5</v>
      </c>
      <c r="AH65" s="50"/>
      <c r="AI65" s="50"/>
      <c r="AJ65" s="50"/>
    </row>
    <row r="66" spans="2:36" x14ac:dyDescent="0.25">
      <c r="B66" s="199" t="s">
        <v>233</v>
      </c>
      <c r="C66" s="200">
        <v>4997</v>
      </c>
      <c r="D66" s="200">
        <v>226</v>
      </c>
      <c r="E66" s="200">
        <v>1334</v>
      </c>
      <c r="F66" s="200">
        <v>3931</v>
      </c>
      <c r="G66" s="200">
        <v>4191</v>
      </c>
      <c r="H66" s="201">
        <f t="shared" si="37"/>
        <v>6.6140931060798769E-2</v>
      </c>
      <c r="I66" s="202">
        <f t="shared" si="38"/>
        <v>-0.16129677806684006</v>
      </c>
      <c r="J66" s="201">
        <f t="shared" si="28"/>
        <v>8.002428797287079E-3</v>
      </c>
      <c r="K66" s="203">
        <f t="shared" si="32"/>
        <v>0.13417640467424363</v>
      </c>
      <c r="L66" s="200">
        <v>2337</v>
      </c>
      <c r="M66" s="200">
        <v>306</v>
      </c>
      <c r="N66" s="200">
        <v>804</v>
      </c>
      <c r="O66" s="200">
        <v>1922</v>
      </c>
      <c r="P66" s="200">
        <v>2432</v>
      </c>
      <c r="Q66" s="201">
        <f t="shared" si="39"/>
        <v>0.26534859521331944</v>
      </c>
      <c r="R66" s="202">
        <f t="shared" si="40"/>
        <v>4.0650406504065151E-2</v>
      </c>
      <c r="S66" s="201">
        <f t="shared" si="29"/>
        <v>3.8343110931728136E-3</v>
      </c>
      <c r="T66" s="203">
        <f t="shared" si="33"/>
        <v>7.7861373459260447E-2</v>
      </c>
      <c r="U66" s="200">
        <v>27</v>
      </c>
      <c r="V66" s="200">
        <v>105</v>
      </c>
      <c r="W66" s="200">
        <v>59</v>
      </c>
      <c r="X66" s="200">
        <v>88</v>
      </c>
      <c r="Y66" s="200">
        <v>97</v>
      </c>
      <c r="Z66" s="200">
        <v>75</v>
      </c>
      <c r="AA66" s="201">
        <f t="shared" si="41"/>
        <v>-0.22680412371134018</v>
      </c>
      <c r="AB66" s="202">
        <f t="shared" si="30"/>
        <v>-0.2857142857142857</v>
      </c>
      <c r="AC66" s="200">
        <f t="shared" si="34"/>
        <v>-22</v>
      </c>
      <c r="AD66" s="200">
        <f t="shared" si="35"/>
        <v>-30</v>
      </c>
      <c r="AE66" s="201">
        <f t="shared" si="31"/>
        <v>1.7461352207114918E-3</v>
      </c>
      <c r="AF66" s="203">
        <f t="shared" si="42"/>
        <v>2.4011525532255484E-3</v>
      </c>
      <c r="AG66" s="203">
        <f t="shared" si="42"/>
        <v>-7.2612173430875679E-6</v>
      </c>
      <c r="AH66" s="50"/>
      <c r="AI66" s="50"/>
      <c r="AJ66" s="50"/>
    </row>
    <row r="67" spans="2:36" x14ac:dyDescent="0.25">
      <c r="B67" s="199" t="s">
        <v>243</v>
      </c>
      <c r="C67" s="200">
        <v>227</v>
      </c>
      <c r="D67" s="200">
        <v>107</v>
      </c>
      <c r="E67" s="200">
        <v>279</v>
      </c>
      <c r="F67" s="200">
        <v>1338</v>
      </c>
      <c r="G67" s="200">
        <v>2705</v>
      </c>
      <c r="H67" s="201">
        <f t="shared" si="37"/>
        <v>1.021674140508221</v>
      </c>
      <c r="I67" s="202">
        <f t="shared" si="38"/>
        <v>10.916299559471366</v>
      </c>
      <c r="J67" s="201">
        <f t="shared" si="28"/>
        <v>5.1650130987023505E-3</v>
      </c>
      <c r="K67" s="203">
        <f t="shared" si="32"/>
        <v>0.27866488101370146</v>
      </c>
      <c r="L67" s="200">
        <v>252</v>
      </c>
      <c r="M67" s="200">
        <v>50</v>
      </c>
      <c r="N67" s="200">
        <v>117</v>
      </c>
      <c r="O67" s="200">
        <v>351</v>
      </c>
      <c r="P67" s="200">
        <v>289</v>
      </c>
      <c r="Q67" s="201">
        <f t="shared" si="39"/>
        <v>-0.1766381766381766</v>
      </c>
      <c r="R67" s="202">
        <f t="shared" si="40"/>
        <v>0.14682539682539675</v>
      </c>
      <c r="S67" s="201">
        <f t="shared" si="29"/>
        <v>4.5563976395022332E-4</v>
      </c>
      <c r="T67" s="203">
        <f t="shared" si="33"/>
        <v>2.9772329246935202E-2</v>
      </c>
      <c r="U67" s="200">
        <v>12</v>
      </c>
      <c r="V67" s="200">
        <v>29</v>
      </c>
      <c r="W67" s="200">
        <v>10</v>
      </c>
      <c r="X67" s="200">
        <v>18</v>
      </c>
      <c r="Y67" s="200">
        <v>47</v>
      </c>
      <c r="Z67" s="200">
        <v>24</v>
      </c>
      <c r="AA67" s="201">
        <f t="shared" si="41"/>
        <v>-0.48936170212765961</v>
      </c>
      <c r="AB67" s="202">
        <f t="shared" si="30"/>
        <v>-0.17241379310344829</v>
      </c>
      <c r="AC67" s="200">
        <f t="shared" si="34"/>
        <v>-23</v>
      </c>
      <c r="AD67" s="200">
        <f t="shared" si="35"/>
        <v>-5</v>
      </c>
      <c r="AE67" s="201">
        <f t="shared" si="31"/>
        <v>5.5876327062767738E-4</v>
      </c>
      <c r="AF67" s="203">
        <f t="shared" si="42"/>
        <v>2.4724425672195322E-3</v>
      </c>
      <c r="AG67" s="203">
        <f t="shared" si="42"/>
        <v>-5.0413279296142949E-5</v>
      </c>
      <c r="AH67" s="50"/>
      <c r="AI67" s="50"/>
      <c r="AJ67" s="50"/>
    </row>
    <row r="68" spans="2:36" x14ac:dyDescent="0.25">
      <c r="B68" s="199" t="s">
        <v>239</v>
      </c>
      <c r="C68" s="200">
        <v>465</v>
      </c>
      <c r="D68" s="200">
        <v>334</v>
      </c>
      <c r="E68" s="200">
        <v>928</v>
      </c>
      <c r="F68" s="200">
        <v>809</v>
      </c>
      <c r="G68" s="200">
        <v>739</v>
      </c>
      <c r="H68" s="201">
        <f t="shared" si="37"/>
        <v>-8.6526576019777535E-2</v>
      </c>
      <c r="I68" s="202">
        <f t="shared" si="38"/>
        <v>0.58924731182795709</v>
      </c>
      <c r="J68" s="201">
        <f t="shared" si="28"/>
        <v>1.4110701219745053E-3</v>
      </c>
      <c r="K68" s="203">
        <f t="shared" si="32"/>
        <v>0.18704125537838523</v>
      </c>
      <c r="L68" s="200">
        <v>715</v>
      </c>
      <c r="M68" s="200">
        <v>373</v>
      </c>
      <c r="N68" s="200">
        <v>758</v>
      </c>
      <c r="O68" s="200">
        <v>923</v>
      </c>
      <c r="P68" s="200">
        <v>970</v>
      </c>
      <c r="Q68" s="201">
        <f t="shared" si="39"/>
        <v>5.0920910075839654E-2</v>
      </c>
      <c r="R68" s="202">
        <f t="shared" si="40"/>
        <v>0.35664335664335667</v>
      </c>
      <c r="S68" s="201">
        <f t="shared" si="29"/>
        <v>1.5293099343658015E-3</v>
      </c>
      <c r="T68" s="203">
        <f t="shared" si="33"/>
        <v>0.24550746646418628</v>
      </c>
      <c r="U68" s="200">
        <v>6</v>
      </c>
      <c r="V68" s="200">
        <v>10</v>
      </c>
      <c r="W68" s="200">
        <v>5</v>
      </c>
      <c r="X68" s="200">
        <v>0</v>
      </c>
      <c r="Y68" s="200">
        <v>15</v>
      </c>
      <c r="Z68" s="200">
        <v>12</v>
      </c>
      <c r="AA68" s="201">
        <f t="shared" si="41"/>
        <v>-0.19999999999999996</v>
      </c>
      <c r="AB68" s="202">
        <f t="shared" si="30"/>
        <v>0.19999999999999996</v>
      </c>
      <c r="AC68" s="200">
        <f t="shared" si="34"/>
        <v>-3</v>
      </c>
      <c r="AD68" s="200">
        <f t="shared" si="35"/>
        <v>2</v>
      </c>
      <c r="AE68" s="201">
        <f t="shared" si="31"/>
        <v>2.7938163531383869E-4</v>
      </c>
      <c r="AF68" s="203">
        <f t="shared" si="42"/>
        <v>3.0372057706909645E-3</v>
      </c>
      <c r="AG68" s="203">
        <f t="shared" si="42"/>
        <v>-5.0620096178182727E-5</v>
      </c>
      <c r="AH68" s="50"/>
      <c r="AI68" s="50"/>
      <c r="AJ68" s="50"/>
    </row>
    <row r="69" spans="2:36" x14ac:dyDescent="0.25">
      <c r="B69" s="199" t="s">
        <v>245</v>
      </c>
      <c r="C69" s="200">
        <v>281</v>
      </c>
      <c r="D69" s="200">
        <v>133</v>
      </c>
      <c r="E69" s="200">
        <v>218</v>
      </c>
      <c r="F69" s="200">
        <v>246</v>
      </c>
      <c r="G69" s="200">
        <v>261</v>
      </c>
      <c r="H69" s="201">
        <f t="shared" si="37"/>
        <v>6.0975609756097615E-2</v>
      </c>
      <c r="I69" s="202">
        <f t="shared" si="38"/>
        <v>-7.1174377224199281E-2</v>
      </c>
      <c r="J69" s="201">
        <f t="shared" si="28"/>
        <v>4.9836170749031916E-4</v>
      </c>
      <c r="K69" s="203">
        <f t="shared" si="32"/>
        <v>9.3081312410841652E-2</v>
      </c>
      <c r="L69" s="200">
        <v>274</v>
      </c>
      <c r="M69" s="200">
        <v>103</v>
      </c>
      <c r="N69" s="200">
        <v>114</v>
      </c>
      <c r="O69" s="200">
        <v>230</v>
      </c>
      <c r="P69" s="200">
        <v>118</v>
      </c>
      <c r="Q69" s="201">
        <f t="shared" si="39"/>
        <v>-0.4869565217391304</v>
      </c>
      <c r="R69" s="202">
        <f t="shared" si="40"/>
        <v>-0.56934306569343063</v>
      </c>
      <c r="S69" s="201">
        <f t="shared" si="29"/>
        <v>1.8603976521150986E-4</v>
      </c>
      <c r="T69" s="203">
        <f t="shared" si="33"/>
        <v>4.2082738944365192E-2</v>
      </c>
      <c r="U69" s="200">
        <v>54</v>
      </c>
      <c r="V69" s="200">
        <v>73</v>
      </c>
      <c r="W69" s="200">
        <v>6</v>
      </c>
      <c r="X69" s="200">
        <v>17</v>
      </c>
      <c r="Y69" s="200">
        <v>28</v>
      </c>
      <c r="Z69" s="200">
        <v>19</v>
      </c>
      <c r="AA69" s="201">
        <f t="shared" si="41"/>
        <v>-0.3214285714285714</v>
      </c>
      <c r="AB69" s="202">
        <f t="shared" si="30"/>
        <v>-0.73972602739726034</v>
      </c>
      <c r="AC69" s="200">
        <f t="shared" si="34"/>
        <v>-9</v>
      </c>
      <c r="AD69" s="200">
        <f t="shared" si="35"/>
        <v>-54</v>
      </c>
      <c r="AE69" s="201">
        <f t="shared" si="31"/>
        <v>4.4235425591357793E-4</v>
      </c>
      <c r="AF69" s="203">
        <f t="shared" si="42"/>
        <v>6.7760342368045649E-3</v>
      </c>
      <c r="AG69" s="203">
        <f t="shared" si="42"/>
        <v>-1.146321581414306E-4</v>
      </c>
      <c r="AH69" s="50"/>
      <c r="AI69" s="50"/>
      <c r="AJ69" s="50"/>
    </row>
    <row r="70" spans="2:36" x14ac:dyDescent="0.25">
      <c r="B70" s="199" t="s">
        <v>223</v>
      </c>
      <c r="C70" s="200">
        <v>59</v>
      </c>
      <c r="D70" s="200">
        <v>33</v>
      </c>
      <c r="E70" s="200">
        <v>101</v>
      </c>
      <c r="F70" s="200">
        <v>187</v>
      </c>
      <c r="G70" s="200">
        <v>119</v>
      </c>
      <c r="H70" s="201">
        <f t="shared" si="37"/>
        <v>-0.36363636363636365</v>
      </c>
      <c r="I70" s="202">
        <f t="shared" si="38"/>
        <v>1.0169491525423728</v>
      </c>
      <c r="J70" s="201">
        <f t="shared" si="28"/>
        <v>2.2722238770631412E-4</v>
      </c>
      <c r="K70" s="203">
        <f t="shared" si="32"/>
        <v>6.336528221512247E-2</v>
      </c>
      <c r="L70" s="200">
        <v>405</v>
      </c>
      <c r="M70" s="200">
        <v>31</v>
      </c>
      <c r="N70" s="200">
        <v>55</v>
      </c>
      <c r="O70" s="200">
        <v>275</v>
      </c>
      <c r="P70" s="200">
        <v>244</v>
      </c>
      <c r="Q70" s="201">
        <f t="shared" si="39"/>
        <v>-0.11272727272727268</v>
      </c>
      <c r="R70" s="202">
        <f t="shared" si="40"/>
        <v>-0.39753086419753081</v>
      </c>
      <c r="S70" s="201">
        <f t="shared" si="29"/>
        <v>3.8469239586108822E-4</v>
      </c>
      <c r="T70" s="203">
        <f t="shared" si="33"/>
        <v>0.12992545260915869</v>
      </c>
      <c r="U70" s="200">
        <v>10</v>
      </c>
      <c r="V70" s="200">
        <v>13</v>
      </c>
      <c r="W70" s="200">
        <v>2</v>
      </c>
      <c r="X70" s="200">
        <v>11</v>
      </c>
      <c r="Y70" s="200">
        <v>12</v>
      </c>
      <c r="Z70" s="200">
        <v>12</v>
      </c>
      <c r="AA70" s="201">
        <f t="shared" si="41"/>
        <v>0</v>
      </c>
      <c r="AB70" s="202">
        <f t="shared" si="30"/>
        <v>-7.6923076923076872E-2</v>
      </c>
      <c r="AC70" s="200">
        <f t="shared" si="34"/>
        <v>0</v>
      </c>
      <c r="AD70" s="200">
        <f t="shared" si="35"/>
        <v>-1</v>
      </c>
      <c r="AE70" s="201">
        <f t="shared" si="31"/>
        <v>2.7938163531383869E-4</v>
      </c>
      <c r="AF70" s="203">
        <f t="shared" si="42"/>
        <v>6.3897763578274758E-3</v>
      </c>
      <c r="AG70" s="203">
        <f t="shared" si="42"/>
        <v>0</v>
      </c>
      <c r="AH70" s="50"/>
      <c r="AI70" s="50"/>
      <c r="AJ70" s="50"/>
    </row>
    <row r="71" spans="2:36" x14ac:dyDescent="0.25">
      <c r="B71" s="205" t="s">
        <v>396</v>
      </c>
      <c r="C71" s="206">
        <f>C46-SUM(C47:C70)</f>
        <v>24138</v>
      </c>
      <c r="D71" s="206">
        <f>D46-SUM(D47:D70)</f>
        <v>6585</v>
      </c>
      <c r="E71" s="206">
        <f>E46-SUM(E47:E70)</f>
        <v>14523</v>
      </c>
      <c r="F71" s="206">
        <f>F46-SUM(F47:F70)</f>
        <v>21164</v>
      </c>
      <c r="G71" s="206">
        <f>G46-SUM(G47:G70)</f>
        <v>15752</v>
      </c>
      <c r="H71" s="207">
        <f t="shared" si="37"/>
        <v>-0.25571725571725568</v>
      </c>
      <c r="I71" s="208">
        <f t="shared" si="38"/>
        <v>-0.34741900737426468</v>
      </c>
      <c r="J71" s="207">
        <f t="shared" si="28"/>
        <v>3.0077370177729913E-2</v>
      </c>
      <c r="K71" s="209">
        <f t="shared" si="32"/>
        <v>0.1331068691324224</v>
      </c>
      <c r="L71" s="206">
        <f>L46-SUM(L47:L70)</f>
        <v>11097</v>
      </c>
      <c r="M71" s="206">
        <f>M46-SUM(M47:M70)</f>
        <v>2839</v>
      </c>
      <c r="N71" s="206">
        <f>N46-SUM(N47:N70)</f>
        <v>6379</v>
      </c>
      <c r="O71" s="206">
        <f>O46-SUM(O47:O70)</f>
        <v>11236</v>
      </c>
      <c r="P71" s="206">
        <f>P46-SUM(P47:P70)</f>
        <v>8934</v>
      </c>
      <c r="Q71" s="207">
        <f t="shared" si="39"/>
        <v>-0.20487718049127801</v>
      </c>
      <c r="R71" s="208">
        <f t="shared" si="40"/>
        <v>-0.19491754528250882</v>
      </c>
      <c r="S71" s="207">
        <f t="shared" si="29"/>
        <v>1.4085417477962959E-2</v>
      </c>
      <c r="T71" s="209">
        <f t="shared" si="33"/>
        <v>7.5493700408142572E-2</v>
      </c>
      <c r="U71" s="206">
        <f t="shared" ref="U71:Z71" si="43">U46-SUM(U47:U70)</f>
        <v>2167</v>
      </c>
      <c r="V71" s="206">
        <f t="shared" si="43"/>
        <v>2842</v>
      </c>
      <c r="W71" s="206">
        <f t="shared" si="43"/>
        <v>229</v>
      </c>
      <c r="X71" s="206">
        <f t="shared" si="43"/>
        <v>917</v>
      </c>
      <c r="Y71" s="206">
        <f t="shared" si="43"/>
        <v>3405</v>
      </c>
      <c r="Z71" s="206">
        <f t="shared" si="43"/>
        <v>2157</v>
      </c>
      <c r="AA71" s="207">
        <f t="shared" si="41"/>
        <v>-0.36651982378854631</v>
      </c>
      <c r="AB71" s="208">
        <f t="shared" si="30"/>
        <v>-0.24102744546094301</v>
      </c>
      <c r="AC71" s="206">
        <f>Z71-Y71</f>
        <v>-1248</v>
      </c>
      <c r="AD71" s="206">
        <f t="shared" si="35"/>
        <v>-685</v>
      </c>
      <c r="AE71" s="207">
        <f t="shared" si="31"/>
        <v>5.0218848947662507E-2</v>
      </c>
      <c r="AF71" s="209">
        <f t="shared" si="42"/>
        <v>1.8226988110629453E-2</v>
      </c>
      <c r="AG71" s="209">
        <f t="shared" si="42"/>
        <v>-3.0971499631450328E-6</v>
      </c>
      <c r="AH71" s="50"/>
      <c r="AI71" s="50"/>
      <c r="AJ71" s="50"/>
    </row>
    <row r="72" spans="2:36" ht="6" customHeight="1" x14ac:dyDescent="0.25"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</row>
    <row r="73" spans="2:36" x14ac:dyDescent="0.25">
      <c r="B73" s="49" t="s">
        <v>109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</row>
  </sheetData>
  <mergeCells count="6">
    <mergeCell ref="C40:K40"/>
    <mergeCell ref="L40:T40"/>
    <mergeCell ref="U40:AG40"/>
    <mergeCell ref="C7:K7"/>
    <mergeCell ref="L7:T7"/>
    <mergeCell ref="U7:AG7"/>
  </mergeCells>
  <pageMargins left="0.25" right="0.25" top="0.75" bottom="0.75" header="0.3" footer="0.3"/>
  <pageSetup paperSize="9" scale="3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2A400-209D-4F86-8A8D-7CA120274C55}">
  <dimension ref="A1:X116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1:24" ht="42.75" customHeight="1" x14ac:dyDescent="0.25"/>
    <row r="3" spans="1:24" ht="30.75" customHeight="1" thickBot="1" x14ac:dyDescent="0.3">
      <c r="B3" s="51" t="s">
        <v>110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1:24" ht="6.95" customHeight="1" thickBot="1" x14ac:dyDescent="0.3">
      <c r="B4" s="53"/>
      <c r="C4" s="53"/>
      <c r="D4" s="53"/>
      <c r="E4" s="53"/>
      <c r="F4" s="53"/>
      <c r="G4" s="53"/>
      <c r="H4" s="15"/>
      <c r="I4" s="53"/>
      <c r="J4" s="53"/>
      <c r="K4" s="53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  <c r="W4" s="15"/>
      <c r="X4" s="15"/>
    </row>
    <row r="5" spans="1:24" ht="59.25" customHeight="1" thickBot="1" x14ac:dyDescent="0.3">
      <c r="B5" s="54"/>
      <c r="C5" s="55">
        <v>2018</v>
      </c>
      <c r="D5" s="55">
        <v>2019</v>
      </c>
      <c r="E5" s="55">
        <v>2020</v>
      </c>
      <c r="F5" s="55">
        <v>2021</v>
      </c>
      <c r="G5" s="55">
        <v>2022</v>
      </c>
      <c r="H5" s="21" t="str">
        <f>CONCATENATE("var. ",RIGHT(G5,2),"/",RIGHT(F5,2))</f>
        <v>var. 22/21</v>
      </c>
      <c r="I5" s="21" t="str">
        <f>CONCATENATE("var. ",RIGHT(H5,2),"/",RIGHT(D5,2))</f>
        <v>var. 21/19</v>
      </c>
      <c r="J5" s="21" t="str">
        <f>CONCATENATE("dif. ",RIGHT(G5,2),"/",RIGHT(F5,2))</f>
        <v>dif. 22/21</v>
      </c>
      <c r="K5" s="21" t="str">
        <f>CONCATENATE("dif. ",RIGHT(G5,2),"/",RIGHT(C5,2))</f>
        <v>dif. 22/18</v>
      </c>
      <c r="L5" s="56" t="str">
        <f>CONCATENATE("cuota ",G5)</f>
        <v>cuota 2022</v>
      </c>
      <c r="M5" s="56" t="str">
        <f>CONCATENATE("cuota/ total isla ",RIGHT(G5,2))</f>
        <v>cuota/ total isla 22</v>
      </c>
      <c r="N5" s="57" t="s">
        <v>526</v>
      </c>
      <c r="O5" s="57" t="s">
        <v>530</v>
      </c>
      <c r="P5" s="57" t="s">
        <v>527</v>
      </c>
      <c r="Q5" s="57" t="s">
        <v>528</v>
      </c>
      <c r="R5" s="57" t="s">
        <v>529</v>
      </c>
      <c r="S5" s="21" t="str">
        <f>CONCATENATE("var. ",RIGHT(R5,2),"/",RIGHT(Q5,2))</f>
        <v>var. 23/22</v>
      </c>
      <c r="T5" s="21" t="str">
        <f>CONCATENATE("var. ",RIGHT(R5,2),"/",RIGHT(N5,2))</f>
        <v>var. 23/19</v>
      </c>
      <c r="U5" s="21" t="str">
        <f>CONCATENATE("dif. ",RIGHT(R5,2),"/",RIGHT(Q5,2))</f>
        <v>dif. 23/22</v>
      </c>
      <c r="V5" s="21" t="str">
        <f>CONCATENATE("dif. ",RIGHT(R5,2),"/",RIGHT(N5,2))</f>
        <v>dif. 23/19</v>
      </c>
      <c r="W5" s="56" t="str">
        <f>CONCATENATE("cuota ",R5)</f>
        <v>cuota noviembre 2023</v>
      </c>
      <c r="X5" s="58" t="str">
        <f>CONCATENATE("cuota/ total isla ",RIGHT(R5,2))</f>
        <v>cuota/ total isla 23</v>
      </c>
    </row>
    <row r="6" spans="1:24" s="31" customFormat="1" ht="15.75" x14ac:dyDescent="0.25">
      <c r="B6" s="59" t="s">
        <v>99</v>
      </c>
      <c r="C6" s="60">
        <v>393411</v>
      </c>
      <c r="D6" s="60">
        <v>395016</v>
      </c>
      <c r="E6" s="60">
        <v>190092</v>
      </c>
      <c r="F6" s="60">
        <v>236547</v>
      </c>
      <c r="G6" s="60">
        <v>349350</v>
      </c>
      <c r="H6" s="61">
        <f>IFERROR(G6/F6-1,"-")</f>
        <v>0.47687351773643294</v>
      </c>
      <c r="I6" s="61">
        <f>IFERROR(G6/D6-1,"-")</f>
        <v>-0.11560544383012339</v>
      </c>
      <c r="J6" s="60">
        <f>IFERROR(G6-F6,"-")</f>
        <v>112803</v>
      </c>
      <c r="K6" s="60">
        <f>IFERROR(G6-D6,"-")</f>
        <v>-45666</v>
      </c>
      <c r="L6" s="61">
        <f>IFERROR(G6/$G$6,"-")</f>
        <v>1</v>
      </c>
      <c r="M6" s="61">
        <f>G6/$G$6</f>
        <v>1</v>
      </c>
      <c r="N6" s="60">
        <v>397901</v>
      </c>
      <c r="O6" s="60">
        <v>164527</v>
      </c>
      <c r="P6" s="60">
        <v>332704</v>
      </c>
      <c r="Q6" s="60">
        <v>356649</v>
      </c>
      <c r="R6" s="60">
        <v>369951</v>
      </c>
      <c r="S6" s="61">
        <f>IFERROR(R6/Q6-1,"-")</f>
        <v>3.7297174532944233E-2</v>
      </c>
      <c r="T6" s="61">
        <f>IFERROR(R6/N6-1,"-")</f>
        <v>-7.0243603308360658E-2</v>
      </c>
      <c r="U6" s="60">
        <f>IFERROR(R6-Q6,"-")</f>
        <v>13302</v>
      </c>
      <c r="V6" s="60">
        <f>IFERROR(R6-N6,"-")</f>
        <v>-27950</v>
      </c>
      <c r="W6" s="61">
        <f>IFERROR(R6/$R$6,"-")</f>
        <v>1</v>
      </c>
      <c r="X6" s="61">
        <f>R6/$R$6</f>
        <v>1</v>
      </c>
    </row>
    <row r="7" spans="1:24" s="31" customFormat="1" ht="15.75" x14ac:dyDescent="0.25">
      <c r="B7" s="62" t="s">
        <v>100</v>
      </c>
      <c r="C7" s="63">
        <v>245963</v>
      </c>
      <c r="D7" s="63">
        <v>251013</v>
      </c>
      <c r="E7" s="63">
        <v>126743</v>
      </c>
      <c r="F7" s="63">
        <v>166850</v>
      </c>
      <c r="G7" s="63">
        <v>251308</v>
      </c>
      <c r="H7" s="64">
        <f t="shared" ref="H7:H70" si="0">IFERROR(G7/F7-1,"-")</f>
        <v>0.50619118969133958</v>
      </c>
      <c r="I7" s="64">
        <f t="shared" ref="I7:I70" si="1">IFERROR(G7/D7-1,"-")</f>
        <v>1.1752379358838105E-3</v>
      </c>
      <c r="J7" s="63">
        <f t="shared" ref="J7:J70" si="2">IFERROR(G7-F7,"-")</f>
        <v>84458</v>
      </c>
      <c r="K7" s="63">
        <f t="shared" ref="K7:K70" si="3">IFERROR(G7-D7,"-")</f>
        <v>295</v>
      </c>
      <c r="L7" s="64">
        <f t="shared" ref="L7:L70" si="4">IFERROR(G7/$G$6,"-")</f>
        <v>0.71935880921711748</v>
      </c>
      <c r="M7" s="64">
        <f t="shared" ref="M7:M18" si="5">G7/$G$6</f>
        <v>0.71935880921711748</v>
      </c>
      <c r="N7" s="63">
        <v>254404</v>
      </c>
      <c r="O7" s="63">
        <v>108806</v>
      </c>
      <c r="P7" s="63">
        <v>240071</v>
      </c>
      <c r="Q7" s="63">
        <v>255514</v>
      </c>
      <c r="R7" s="63">
        <v>261024</v>
      </c>
      <c r="S7" s="64">
        <f t="shared" ref="S7:S70" si="6">IFERROR(R7/Q7-1,"-")</f>
        <v>2.1564376120290829E-2</v>
      </c>
      <c r="T7" s="64">
        <f t="shared" ref="T7:T70" si="7">IFERROR(R7/N7-1,"-")</f>
        <v>2.6021603433908247E-2</v>
      </c>
      <c r="U7" s="63">
        <f t="shared" ref="U7:U70" si="8">IFERROR(R7-Q7,"-")</f>
        <v>5510</v>
      </c>
      <c r="V7" s="63">
        <f t="shared" ref="V7:V70" si="9">IFERROR(R7-N7,"-")</f>
        <v>6620</v>
      </c>
      <c r="W7" s="64">
        <f t="shared" ref="W7:W70" si="10">IFERROR(R7/$R$6,"-")</f>
        <v>0.70556370978859362</v>
      </c>
      <c r="X7" s="64">
        <f t="shared" ref="X7:X18" si="11">R7/$R$6</f>
        <v>0.70556370978859362</v>
      </c>
    </row>
    <row r="8" spans="1:24" s="31" customFormat="1" ht="15.75" x14ac:dyDescent="0.25">
      <c r="B8" s="65" t="s">
        <v>111</v>
      </c>
      <c r="C8" s="33">
        <v>30511</v>
      </c>
      <c r="D8" s="33">
        <v>32066</v>
      </c>
      <c r="E8" s="33">
        <v>20490</v>
      </c>
      <c r="F8" s="33">
        <v>28452</v>
      </c>
      <c r="G8" s="33">
        <v>37430</v>
      </c>
      <c r="H8" s="34">
        <f t="shared" si="0"/>
        <v>0.31554899479825682</v>
      </c>
      <c r="I8" s="34">
        <f t="shared" si="1"/>
        <v>0.16727998503087371</v>
      </c>
      <c r="J8" s="33">
        <f t="shared" si="2"/>
        <v>8978</v>
      </c>
      <c r="K8" s="33">
        <f t="shared" si="3"/>
        <v>5364</v>
      </c>
      <c r="L8" s="34">
        <f t="shared" si="4"/>
        <v>0.10714183483612423</v>
      </c>
      <c r="M8" s="34">
        <f t="shared" si="5"/>
        <v>0.10714183483612423</v>
      </c>
      <c r="N8" s="33">
        <v>32606</v>
      </c>
      <c r="O8" s="33">
        <v>22755</v>
      </c>
      <c r="P8" s="33">
        <v>35239</v>
      </c>
      <c r="Q8" s="33">
        <v>36990</v>
      </c>
      <c r="R8" s="33">
        <v>39420</v>
      </c>
      <c r="S8" s="34">
        <f t="shared" si="6"/>
        <v>6.5693430656934337E-2</v>
      </c>
      <c r="T8" s="34">
        <f t="shared" si="7"/>
        <v>0.20897994234190032</v>
      </c>
      <c r="U8" s="33">
        <f t="shared" si="8"/>
        <v>2430</v>
      </c>
      <c r="V8" s="33">
        <f t="shared" si="9"/>
        <v>6814</v>
      </c>
      <c r="W8" s="34">
        <f t="shared" si="10"/>
        <v>0.10655465183226968</v>
      </c>
      <c r="X8" s="34">
        <f t="shared" si="11"/>
        <v>0.10655465183226968</v>
      </c>
    </row>
    <row r="9" spans="1:24" s="31" customFormat="1" ht="15.75" x14ac:dyDescent="0.25">
      <c r="B9" s="65" t="s">
        <v>112</v>
      </c>
      <c r="C9" s="33">
        <v>145013</v>
      </c>
      <c r="D9" s="33">
        <v>148853</v>
      </c>
      <c r="E9" s="33">
        <v>75471</v>
      </c>
      <c r="F9" s="33">
        <v>97234</v>
      </c>
      <c r="G9" s="33">
        <v>150933</v>
      </c>
      <c r="H9" s="34">
        <f t="shared" si="0"/>
        <v>0.55226566838760105</v>
      </c>
      <c r="I9" s="34">
        <f t="shared" si="1"/>
        <v>1.3973517497128052E-2</v>
      </c>
      <c r="J9" s="33">
        <f t="shared" si="2"/>
        <v>53699</v>
      </c>
      <c r="K9" s="33">
        <f t="shared" si="3"/>
        <v>2080</v>
      </c>
      <c r="L9" s="34">
        <f t="shared" si="4"/>
        <v>0.43203950193215973</v>
      </c>
      <c r="M9" s="34">
        <f t="shared" si="5"/>
        <v>0.43203950193215973</v>
      </c>
      <c r="N9" s="33">
        <v>151493</v>
      </c>
      <c r="O9" s="33">
        <v>60470</v>
      </c>
      <c r="P9" s="33">
        <v>144164</v>
      </c>
      <c r="Q9" s="33">
        <v>153922</v>
      </c>
      <c r="R9" s="33">
        <v>160125</v>
      </c>
      <c r="S9" s="34">
        <f t="shared" si="6"/>
        <v>4.0299632281285414E-2</v>
      </c>
      <c r="T9" s="34">
        <f t="shared" si="7"/>
        <v>5.6979530407345491E-2</v>
      </c>
      <c r="U9" s="33">
        <f t="shared" si="8"/>
        <v>6203</v>
      </c>
      <c r="V9" s="33">
        <f t="shared" si="9"/>
        <v>8632</v>
      </c>
      <c r="W9" s="34">
        <f t="shared" si="10"/>
        <v>0.43282759068092802</v>
      </c>
      <c r="X9" s="34">
        <f t="shared" si="11"/>
        <v>0.43282759068092802</v>
      </c>
    </row>
    <row r="10" spans="1:24" s="31" customFormat="1" ht="15.75" x14ac:dyDescent="0.25">
      <c r="B10" s="65" t="s">
        <v>113</v>
      </c>
      <c r="C10" s="33">
        <v>55678</v>
      </c>
      <c r="D10" s="33">
        <v>55954</v>
      </c>
      <c r="E10" s="33">
        <v>26074</v>
      </c>
      <c r="F10" s="33">
        <v>35302</v>
      </c>
      <c r="G10" s="33">
        <v>54033</v>
      </c>
      <c r="H10" s="34">
        <f t="shared" si="0"/>
        <v>0.53059316752591923</v>
      </c>
      <c r="I10" s="34">
        <f t="shared" si="1"/>
        <v>-3.4331772527433246E-2</v>
      </c>
      <c r="J10" s="33">
        <f t="shared" si="2"/>
        <v>18731</v>
      </c>
      <c r="K10" s="33">
        <f t="shared" si="3"/>
        <v>-1921</v>
      </c>
      <c r="L10" s="34">
        <f t="shared" si="4"/>
        <v>0.15466723915843711</v>
      </c>
      <c r="M10" s="34">
        <f t="shared" si="5"/>
        <v>0.15466723915843711</v>
      </c>
      <c r="N10" s="33">
        <v>56823</v>
      </c>
      <c r="O10" s="33">
        <v>22081</v>
      </c>
      <c r="P10" s="33">
        <v>52725</v>
      </c>
      <c r="Q10" s="33">
        <v>55330</v>
      </c>
      <c r="R10" s="33">
        <v>52438</v>
      </c>
      <c r="S10" s="34">
        <f t="shared" si="6"/>
        <v>-5.2268208928248683E-2</v>
      </c>
      <c r="T10" s="34">
        <f t="shared" si="7"/>
        <v>-7.7169456030128591E-2</v>
      </c>
      <c r="U10" s="33">
        <f t="shared" si="8"/>
        <v>-2892</v>
      </c>
      <c r="V10" s="33">
        <f t="shared" si="9"/>
        <v>-4385</v>
      </c>
      <c r="W10" s="34">
        <f t="shared" si="10"/>
        <v>0.14174309570726934</v>
      </c>
      <c r="X10" s="34">
        <f t="shared" si="11"/>
        <v>0.14174309570726934</v>
      </c>
    </row>
    <row r="11" spans="1:24" s="31" customFormat="1" ht="15.75" x14ac:dyDescent="0.25">
      <c r="B11" s="65" t="s">
        <v>114</v>
      </c>
      <c r="C11" s="33">
        <v>11573</v>
      </c>
      <c r="D11" s="33">
        <v>11051</v>
      </c>
      <c r="E11" s="33">
        <v>3884</v>
      </c>
      <c r="F11" s="33">
        <v>5101</v>
      </c>
      <c r="G11" s="33">
        <v>7503</v>
      </c>
      <c r="H11" s="34">
        <f t="shared" si="0"/>
        <v>0.47088806116447746</v>
      </c>
      <c r="I11" s="34">
        <f t="shared" si="1"/>
        <v>-0.32105691792597957</v>
      </c>
      <c r="J11" s="33">
        <f t="shared" si="2"/>
        <v>2402</v>
      </c>
      <c r="K11" s="33">
        <f t="shared" si="3"/>
        <v>-3548</v>
      </c>
      <c r="L11" s="34">
        <f t="shared" si="4"/>
        <v>2.1477028767711463E-2</v>
      </c>
      <c r="M11" s="34">
        <f t="shared" si="5"/>
        <v>2.1477028767711463E-2</v>
      </c>
      <c r="N11" s="33">
        <v>10429</v>
      </c>
      <c r="O11" s="33">
        <v>2987</v>
      </c>
      <c r="P11" s="33">
        <v>6977</v>
      </c>
      <c r="Q11" s="33">
        <v>7774</v>
      </c>
      <c r="R11" s="33">
        <v>7411</v>
      </c>
      <c r="S11" s="34">
        <f t="shared" si="6"/>
        <v>-4.6694108567018278E-2</v>
      </c>
      <c r="T11" s="34">
        <f t="shared" si="7"/>
        <v>-0.2893853677246141</v>
      </c>
      <c r="U11" s="33">
        <f t="shared" si="8"/>
        <v>-363</v>
      </c>
      <c r="V11" s="33">
        <f t="shared" si="9"/>
        <v>-3018</v>
      </c>
      <c r="W11" s="34">
        <f t="shared" si="10"/>
        <v>2.0032382666893722E-2</v>
      </c>
      <c r="X11" s="34">
        <f t="shared" si="11"/>
        <v>2.0032382666893722E-2</v>
      </c>
    </row>
    <row r="12" spans="1:24" s="31" customFormat="1" ht="15.75" x14ac:dyDescent="0.25">
      <c r="B12" s="65" t="s">
        <v>115</v>
      </c>
      <c r="C12" s="33">
        <v>3188</v>
      </c>
      <c r="D12" s="33">
        <v>3089</v>
      </c>
      <c r="E12" s="33">
        <v>824</v>
      </c>
      <c r="F12" s="33">
        <v>762</v>
      </c>
      <c r="G12" s="33">
        <v>1408</v>
      </c>
      <c r="H12" s="34">
        <f t="shared" si="0"/>
        <v>0.84776902887139105</v>
      </c>
      <c r="I12" s="34">
        <f t="shared" si="1"/>
        <v>-0.5441890579475559</v>
      </c>
      <c r="J12" s="33">
        <f t="shared" si="2"/>
        <v>646</v>
      </c>
      <c r="K12" s="33">
        <f t="shared" si="3"/>
        <v>-1681</v>
      </c>
      <c r="L12" s="34">
        <f t="shared" si="4"/>
        <v>4.0303420638328324E-3</v>
      </c>
      <c r="M12" s="34">
        <f t="shared" si="5"/>
        <v>4.0303420638328324E-3</v>
      </c>
      <c r="N12" s="33">
        <v>3053</v>
      </c>
      <c r="O12" s="33">
        <v>513</v>
      </c>
      <c r="P12" s="33">
        <v>966</v>
      </c>
      <c r="Q12" s="33">
        <v>1498</v>
      </c>
      <c r="R12" s="33">
        <v>1630</v>
      </c>
      <c r="S12" s="34">
        <f t="shared" si="6"/>
        <v>8.8117489986648811E-2</v>
      </c>
      <c r="T12" s="34">
        <f t="shared" si="7"/>
        <v>-0.46609891909597123</v>
      </c>
      <c r="U12" s="33">
        <f t="shared" si="8"/>
        <v>132</v>
      </c>
      <c r="V12" s="33">
        <f t="shared" si="9"/>
        <v>-1423</v>
      </c>
      <c r="W12" s="34">
        <f t="shared" si="10"/>
        <v>4.4059889012328657E-3</v>
      </c>
      <c r="X12" s="34">
        <f t="shared" si="11"/>
        <v>4.4059889012328657E-3</v>
      </c>
    </row>
    <row r="13" spans="1:24" s="31" customFormat="1" ht="15.75" x14ac:dyDescent="0.25">
      <c r="B13" s="62" t="s">
        <v>101</v>
      </c>
      <c r="C13" s="63">
        <v>147448</v>
      </c>
      <c r="D13" s="63">
        <v>144003</v>
      </c>
      <c r="E13" s="63">
        <v>63349</v>
      </c>
      <c r="F13" s="63">
        <v>69697</v>
      </c>
      <c r="G13" s="63">
        <v>98042</v>
      </c>
      <c r="H13" s="64">
        <f t="shared" si="0"/>
        <v>0.40668895361349833</v>
      </c>
      <c r="I13" s="64">
        <f t="shared" si="1"/>
        <v>-0.31916696179940696</v>
      </c>
      <c r="J13" s="63">
        <f t="shared" si="2"/>
        <v>28345</v>
      </c>
      <c r="K13" s="63">
        <f t="shared" si="3"/>
        <v>-45961</v>
      </c>
      <c r="L13" s="64">
        <f t="shared" si="4"/>
        <v>0.28064119078288252</v>
      </c>
      <c r="M13" s="64">
        <f t="shared" si="5"/>
        <v>0.28064119078288252</v>
      </c>
      <c r="N13" s="63">
        <v>143497</v>
      </c>
      <c r="O13" s="63">
        <v>55721</v>
      </c>
      <c r="P13" s="63">
        <v>92633</v>
      </c>
      <c r="Q13" s="63">
        <v>101135</v>
      </c>
      <c r="R13" s="63">
        <v>108927</v>
      </c>
      <c r="S13" s="64">
        <f t="shared" si="6"/>
        <v>7.7045533198200511E-2</v>
      </c>
      <c r="T13" s="64">
        <f t="shared" si="7"/>
        <v>-0.24091095981100652</v>
      </c>
      <c r="U13" s="63">
        <f t="shared" si="8"/>
        <v>7792</v>
      </c>
      <c r="V13" s="63">
        <f t="shared" si="9"/>
        <v>-34570</v>
      </c>
      <c r="W13" s="64">
        <f t="shared" si="10"/>
        <v>0.29443629021140638</v>
      </c>
      <c r="X13" s="64">
        <f t="shared" si="11"/>
        <v>0.29443629021140638</v>
      </c>
    </row>
    <row r="14" spans="1:24" s="31" customFormat="1" ht="15.75" x14ac:dyDescent="0.25">
      <c r="A14" s="65"/>
      <c r="B14" s="65" t="s">
        <v>116</v>
      </c>
      <c r="C14" s="33">
        <v>2421</v>
      </c>
      <c r="D14" s="33">
        <v>3446</v>
      </c>
      <c r="E14" s="33">
        <v>2774</v>
      </c>
      <c r="F14" s="33">
        <v>4157</v>
      </c>
      <c r="G14" s="33">
        <v>5729</v>
      </c>
      <c r="H14" s="34">
        <f t="shared" si="0"/>
        <v>0.37815732499398602</v>
      </c>
      <c r="I14" s="34">
        <f t="shared" si="1"/>
        <v>0.66250725478816008</v>
      </c>
      <c r="J14" s="33">
        <f t="shared" si="2"/>
        <v>1572</v>
      </c>
      <c r="K14" s="33">
        <f t="shared" si="3"/>
        <v>2283</v>
      </c>
      <c r="L14" s="34">
        <f t="shared" si="4"/>
        <v>1.6399026763990267E-2</v>
      </c>
      <c r="M14" s="34">
        <f t="shared" si="5"/>
        <v>1.6399026763990267E-2</v>
      </c>
      <c r="N14" s="33">
        <v>3498</v>
      </c>
      <c r="O14" s="33">
        <v>3222</v>
      </c>
      <c r="P14" s="33">
        <v>5565</v>
      </c>
      <c r="Q14" s="33">
        <v>5818</v>
      </c>
      <c r="R14" s="33">
        <v>5731</v>
      </c>
      <c r="S14" s="34">
        <f t="shared" si="6"/>
        <v>-1.4953592299759344E-2</v>
      </c>
      <c r="T14" s="34">
        <f t="shared" si="7"/>
        <v>0.63836477987421381</v>
      </c>
      <c r="U14" s="33">
        <f t="shared" si="8"/>
        <v>-87</v>
      </c>
      <c r="V14" s="33">
        <f t="shared" si="9"/>
        <v>2233</v>
      </c>
      <c r="W14" s="34">
        <f t="shared" si="10"/>
        <v>1.5491240731880709E-2</v>
      </c>
      <c r="X14" s="34">
        <f t="shared" si="11"/>
        <v>1.5491240731880709E-2</v>
      </c>
    </row>
    <row r="15" spans="1:24" s="31" customFormat="1" ht="15.75" x14ac:dyDescent="0.25">
      <c r="A15" s="65"/>
      <c r="B15" s="65" t="s">
        <v>117</v>
      </c>
      <c r="C15" s="33">
        <v>145027</v>
      </c>
      <c r="D15" s="33">
        <v>140557</v>
      </c>
      <c r="E15" s="33">
        <v>60575</v>
      </c>
      <c r="F15" s="33">
        <v>65540</v>
      </c>
      <c r="G15" s="33">
        <v>92313</v>
      </c>
      <c r="H15" s="34">
        <f t="shared" si="0"/>
        <v>0.40849862679279836</v>
      </c>
      <c r="I15" s="34">
        <f t="shared" si="1"/>
        <v>-0.34323441735381377</v>
      </c>
      <c r="J15" s="33">
        <f t="shared" si="2"/>
        <v>26773</v>
      </c>
      <c r="K15" s="33">
        <f t="shared" si="3"/>
        <v>-48244</v>
      </c>
      <c r="L15" s="34">
        <f t="shared" si="4"/>
        <v>0.26424216401889222</v>
      </c>
      <c r="M15" s="34">
        <f t="shared" si="5"/>
        <v>0.26424216401889222</v>
      </c>
      <c r="N15" s="33">
        <v>139999</v>
      </c>
      <c r="O15" s="33">
        <v>52499</v>
      </c>
      <c r="P15" s="33">
        <v>87068</v>
      </c>
      <c r="Q15" s="33">
        <v>95317</v>
      </c>
      <c r="R15" s="33">
        <v>103196</v>
      </c>
      <c r="S15" s="34">
        <f t="shared" si="6"/>
        <v>8.2661015348783451E-2</v>
      </c>
      <c r="T15" s="34">
        <f t="shared" si="7"/>
        <v>-0.26288044914606534</v>
      </c>
      <c r="U15" s="33">
        <f t="shared" si="8"/>
        <v>7879</v>
      </c>
      <c r="V15" s="33">
        <f t="shared" si="9"/>
        <v>-36803</v>
      </c>
      <c r="W15" s="34">
        <f t="shared" si="10"/>
        <v>0.27894504947952564</v>
      </c>
      <c r="X15" s="34">
        <f t="shared" si="11"/>
        <v>0.27894504947952564</v>
      </c>
    </row>
    <row r="16" spans="1:24" s="31" customFormat="1" ht="15.75" x14ac:dyDescent="0.25">
      <c r="A16" s="65"/>
      <c r="B16" s="65" t="s">
        <v>118</v>
      </c>
      <c r="C16" s="33">
        <v>44864</v>
      </c>
      <c r="D16" s="33">
        <v>44463</v>
      </c>
      <c r="E16" s="33">
        <v>22526</v>
      </c>
      <c r="F16" s="33">
        <v>26932</v>
      </c>
      <c r="G16" s="33">
        <v>38498</v>
      </c>
      <c r="H16" s="34">
        <f t="shared" si="0"/>
        <v>0.42945195306698358</v>
      </c>
      <c r="I16" s="34">
        <f t="shared" si="1"/>
        <v>-0.13415648966556459</v>
      </c>
      <c r="J16" s="33">
        <f t="shared" si="2"/>
        <v>11566</v>
      </c>
      <c r="K16" s="33">
        <f t="shared" si="3"/>
        <v>-5965</v>
      </c>
      <c r="L16" s="34">
        <f t="shared" si="4"/>
        <v>0.11019894089022471</v>
      </c>
      <c r="M16" s="34">
        <f t="shared" si="5"/>
        <v>0.11019894089022471</v>
      </c>
      <c r="N16" s="33">
        <v>45007</v>
      </c>
      <c r="O16" s="33">
        <v>19923</v>
      </c>
      <c r="P16" s="33">
        <v>35459</v>
      </c>
      <c r="Q16" s="33">
        <v>39976</v>
      </c>
      <c r="R16" s="33">
        <v>41475</v>
      </c>
      <c r="S16" s="34">
        <f t="shared" si="6"/>
        <v>3.7497498499099446E-2</v>
      </c>
      <c r="T16" s="34">
        <f t="shared" si="7"/>
        <v>-7.8476681405114768E-2</v>
      </c>
      <c r="U16" s="33">
        <f t="shared" si="8"/>
        <v>1499</v>
      </c>
      <c r="V16" s="33">
        <f t="shared" si="9"/>
        <v>-3532</v>
      </c>
      <c r="W16" s="34">
        <f t="shared" si="10"/>
        <v>0.11210944152063382</v>
      </c>
      <c r="X16" s="34">
        <f t="shared" si="11"/>
        <v>0.11210944152063382</v>
      </c>
    </row>
    <row r="17" spans="1:24" s="31" customFormat="1" ht="15.75" x14ac:dyDescent="0.25">
      <c r="A17" s="65"/>
      <c r="B17" s="65" t="s">
        <v>119</v>
      </c>
      <c r="C17" s="33">
        <v>65638</v>
      </c>
      <c r="D17" s="33">
        <v>62113</v>
      </c>
      <c r="E17" s="33">
        <v>26109</v>
      </c>
      <c r="F17" s="33">
        <v>28117</v>
      </c>
      <c r="G17" s="33">
        <v>39322</v>
      </c>
      <c r="H17" s="34">
        <f t="shared" si="0"/>
        <v>0.39851335490984097</v>
      </c>
      <c r="I17" s="34">
        <f t="shared" si="1"/>
        <v>-0.36692801828924704</v>
      </c>
      <c r="J17" s="33">
        <f t="shared" si="2"/>
        <v>11205</v>
      </c>
      <c r="K17" s="33">
        <f t="shared" si="3"/>
        <v>-22791</v>
      </c>
      <c r="L17" s="34">
        <f t="shared" si="4"/>
        <v>0.11255760698439959</v>
      </c>
      <c r="M17" s="34">
        <f t="shared" si="5"/>
        <v>0.11255760698439959</v>
      </c>
      <c r="N17" s="33">
        <v>60820</v>
      </c>
      <c r="O17" s="33">
        <v>24069</v>
      </c>
      <c r="P17" s="33">
        <v>37834</v>
      </c>
      <c r="Q17" s="33">
        <v>40195</v>
      </c>
      <c r="R17" s="33">
        <v>44013</v>
      </c>
      <c r="S17" s="34">
        <f t="shared" si="6"/>
        <v>9.498693867396435E-2</v>
      </c>
      <c r="T17" s="34">
        <f t="shared" si="7"/>
        <v>-0.27634001973035183</v>
      </c>
      <c r="U17" s="33">
        <f t="shared" si="8"/>
        <v>3818</v>
      </c>
      <c r="V17" s="33">
        <f t="shared" si="9"/>
        <v>-16807</v>
      </c>
      <c r="W17" s="34">
        <f t="shared" si="10"/>
        <v>0.11896980951531419</v>
      </c>
      <c r="X17" s="34">
        <f t="shared" si="11"/>
        <v>0.11896980951531419</v>
      </c>
    </row>
    <row r="18" spans="1:24" s="31" customFormat="1" ht="15.75" x14ac:dyDescent="0.25">
      <c r="A18" s="65"/>
      <c r="B18" s="65" t="s">
        <v>120</v>
      </c>
      <c r="C18" s="33">
        <v>34525</v>
      </c>
      <c r="D18" s="33">
        <v>33981</v>
      </c>
      <c r="E18" s="33">
        <v>11940</v>
      </c>
      <c r="F18" s="33">
        <v>10491</v>
      </c>
      <c r="G18" s="33">
        <v>14493</v>
      </c>
      <c r="H18" s="34">
        <f t="shared" si="0"/>
        <v>0.38146983128395773</v>
      </c>
      <c r="I18" s="34">
        <f t="shared" si="1"/>
        <v>-0.57349695418027724</v>
      </c>
      <c r="J18" s="33">
        <f t="shared" si="2"/>
        <v>4002</v>
      </c>
      <c r="K18" s="33">
        <f t="shared" si="3"/>
        <v>-19488</v>
      </c>
      <c r="L18" s="34">
        <f t="shared" si="4"/>
        <v>4.1485616144267927E-2</v>
      </c>
      <c r="M18" s="34">
        <f t="shared" si="5"/>
        <v>4.1485616144267927E-2</v>
      </c>
      <c r="N18" s="33">
        <v>34172</v>
      </c>
      <c r="O18" s="33">
        <v>8507</v>
      </c>
      <c r="P18" s="33">
        <v>13775</v>
      </c>
      <c r="Q18" s="33">
        <v>15146</v>
      </c>
      <c r="R18" s="33">
        <v>17708</v>
      </c>
      <c r="S18" s="34">
        <f t="shared" si="6"/>
        <v>0.16915357190017177</v>
      </c>
      <c r="T18" s="34">
        <f t="shared" si="7"/>
        <v>-0.48179796324476176</v>
      </c>
      <c r="U18" s="33">
        <f t="shared" si="8"/>
        <v>2562</v>
      </c>
      <c r="V18" s="33">
        <f t="shared" si="9"/>
        <v>-16464</v>
      </c>
      <c r="W18" s="34">
        <f t="shared" si="10"/>
        <v>4.7865798443577662E-2</v>
      </c>
      <c r="X18" s="34">
        <f t="shared" si="11"/>
        <v>4.7865798443577662E-2</v>
      </c>
    </row>
    <row r="19" spans="1:24" x14ac:dyDescent="0.25">
      <c r="B19" s="66" t="s">
        <v>102</v>
      </c>
      <c r="C19" s="67">
        <v>131498</v>
      </c>
      <c r="D19" s="67">
        <v>132144</v>
      </c>
      <c r="E19" s="67">
        <v>66601</v>
      </c>
      <c r="F19" s="67">
        <v>82456</v>
      </c>
      <c r="G19" s="67">
        <v>123696</v>
      </c>
      <c r="H19" s="68">
        <f t="shared" si="0"/>
        <v>0.50014553216260804</v>
      </c>
      <c r="I19" s="68">
        <f t="shared" si="1"/>
        <v>-6.3930257900472243E-2</v>
      </c>
      <c r="J19" s="67">
        <f t="shared" si="2"/>
        <v>41240</v>
      </c>
      <c r="K19" s="67">
        <f t="shared" si="3"/>
        <v>-8448</v>
      </c>
      <c r="L19" s="68">
        <f t="shared" si="4"/>
        <v>0.3540747101760412</v>
      </c>
      <c r="M19" s="68">
        <f>G19/$G$19</f>
        <v>1</v>
      </c>
      <c r="N19" s="67">
        <v>133189</v>
      </c>
      <c r="O19" s="67">
        <v>61028</v>
      </c>
      <c r="P19" s="67">
        <v>116770</v>
      </c>
      <c r="Q19" s="67">
        <v>125073</v>
      </c>
      <c r="R19" s="67">
        <v>127059</v>
      </c>
      <c r="S19" s="68">
        <f t="shared" si="6"/>
        <v>1.5878726823534972E-2</v>
      </c>
      <c r="T19" s="68">
        <f t="shared" si="7"/>
        <v>-4.6024821869673938E-2</v>
      </c>
      <c r="U19" s="67">
        <f t="shared" si="8"/>
        <v>1986</v>
      </c>
      <c r="V19" s="67">
        <f t="shared" si="9"/>
        <v>-6130</v>
      </c>
      <c r="W19" s="68">
        <f t="shared" si="10"/>
        <v>0.3434481863814397</v>
      </c>
      <c r="X19" s="68">
        <f>R19/$R$19</f>
        <v>1</v>
      </c>
    </row>
    <row r="20" spans="1:24" x14ac:dyDescent="0.25">
      <c r="B20" s="69" t="s">
        <v>100</v>
      </c>
      <c r="C20" s="70">
        <v>86575</v>
      </c>
      <c r="D20" s="70">
        <v>88579</v>
      </c>
      <c r="E20" s="70">
        <v>44487</v>
      </c>
      <c r="F20" s="70">
        <v>56791</v>
      </c>
      <c r="G20" s="70">
        <v>89503</v>
      </c>
      <c r="H20" s="71">
        <f t="shared" si="0"/>
        <v>0.57600676163476616</v>
      </c>
      <c r="I20" s="71">
        <f t="shared" si="1"/>
        <v>1.0431366350940996E-2</v>
      </c>
      <c r="J20" s="70">
        <f t="shared" si="2"/>
        <v>32712</v>
      </c>
      <c r="K20" s="70">
        <f t="shared" si="3"/>
        <v>924</v>
      </c>
      <c r="L20" s="71">
        <f t="shared" si="4"/>
        <v>0.2561986546443395</v>
      </c>
      <c r="M20" s="71">
        <f t="shared" ref="M20:M31" si="12">G20/$G$19</f>
        <v>0.72357230629931446</v>
      </c>
      <c r="N20" s="70">
        <v>90076</v>
      </c>
      <c r="O20" s="70">
        <v>39208</v>
      </c>
      <c r="P20" s="70">
        <v>85450</v>
      </c>
      <c r="Q20" s="70">
        <v>90020</v>
      </c>
      <c r="R20" s="70">
        <v>90975</v>
      </c>
      <c r="S20" s="71">
        <f t="shared" si="6"/>
        <v>1.0608753610308774E-2</v>
      </c>
      <c r="T20" s="71">
        <f t="shared" si="7"/>
        <v>9.9804609440916625E-3</v>
      </c>
      <c r="U20" s="70">
        <f t="shared" si="8"/>
        <v>955</v>
      </c>
      <c r="V20" s="70">
        <f t="shared" si="9"/>
        <v>899</v>
      </c>
      <c r="W20" s="71">
        <f t="shared" si="10"/>
        <v>0.24591094496298158</v>
      </c>
      <c r="X20" s="71">
        <f t="shared" ref="X20:X31" si="13">R20/$R$19</f>
        <v>0.71600594999173617</v>
      </c>
    </row>
    <row r="21" spans="1:24" x14ac:dyDescent="0.25">
      <c r="B21" s="72" t="s">
        <v>111</v>
      </c>
      <c r="C21" s="41">
        <v>15218</v>
      </c>
      <c r="D21" s="41">
        <v>15658</v>
      </c>
      <c r="E21" s="41">
        <v>0</v>
      </c>
      <c r="F21" s="41">
        <v>13581</v>
      </c>
      <c r="G21" s="41">
        <v>17648</v>
      </c>
      <c r="H21" s="42">
        <f t="shared" si="0"/>
        <v>0.29946248435314038</v>
      </c>
      <c r="I21" s="42">
        <f t="shared" si="1"/>
        <v>0.12709158257759601</v>
      </c>
      <c r="J21" s="41">
        <f t="shared" si="2"/>
        <v>4067</v>
      </c>
      <c r="K21" s="41">
        <f t="shared" si="3"/>
        <v>1990</v>
      </c>
      <c r="L21" s="42">
        <f t="shared" si="4"/>
        <v>5.0516673822813794E-2</v>
      </c>
      <c r="M21" s="42">
        <f t="shared" si="12"/>
        <v>0.1426723580390635</v>
      </c>
      <c r="N21" s="41">
        <v>15722</v>
      </c>
      <c r="O21" s="41">
        <v>0</v>
      </c>
      <c r="P21" s="41">
        <v>17378</v>
      </c>
      <c r="Q21" s="41">
        <v>17598</v>
      </c>
      <c r="R21" s="41">
        <v>17518</v>
      </c>
      <c r="S21" s="42">
        <f t="shared" si="6"/>
        <v>-4.5459711330833041E-3</v>
      </c>
      <c r="T21" s="42">
        <f t="shared" si="7"/>
        <v>0.11423483017427816</v>
      </c>
      <c r="U21" s="41">
        <f t="shared" si="8"/>
        <v>-80</v>
      </c>
      <c r="V21" s="41">
        <f t="shared" si="9"/>
        <v>1796</v>
      </c>
      <c r="W21" s="42">
        <f t="shared" si="10"/>
        <v>4.7352216915213095E-2</v>
      </c>
      <c r="X21" s="42">
        <f t="shared" si="13"/>
        <v>0.13787295665793056</v>
      </c>
    </row>
    <row r="22" spans="1:24" x14ac:dyDescent="0.25">
      <c r="B22" s="72" t="s">
        <v>112</v>
      </c>
      <c r="C22" s="41">
        <v>52002</v>
      </c>
      <c r="D22" s="41">
        <v>53357</v>
      </c>
      <c r="E22" s="41">
        <v>0</v>
      </c>
      <c r="F22" s="41">
        <v>31662</v>
      </c>
      <c r="G22" s="41">
        <v>53823</v>
      </c>
      <c r="H22" s="42">
        <f t="shared" si="0"/>
        <v>0.69992419935569461</v>
      </c>
      <c r="I22" s="42">
        <f t="shared" si="1"/>
        <v>8.733624454148492E-3</v>
      </c>
      <c r="J22" s="41">
        <f t="shared" si="2"/>
        <v>22161</v>
      </c>
      <c r="K22" s="41">
        <f t="shared" si="3"/>
        <v>466</v>
      </c>
      <c r="L22" s="42">
        <f t="shared" si="4"/>
        <v>0.15406612279948476</v>
      </c>
      <c r="M22" s="42">
        <f t="shared" si="12"/>
        <v>0.43512320527745441</v>
      </c>
      <c r="N22" s="41">
        <v>54304</v>
      </c>
      <c r="O22" s="41">
        <v>0</v>
      </c>
      <c r="P22" s="41">
        <v>50282</v>
      </c>
      <c r="Q22" s="41">
        <v>54129</v>
      </c>
      <c r="R22" s="41">
        <v>56479</v>
      </c>
      <c r="S22" s="42">
        <f t="shared" si="6"/>
        <v>4.3414805372351317E-2</v>
      </c>
      <c r="T22" s="42">
        <f t="shared" si="7"/>
        <v>4.0052298173246959E-2</v>
      </c>
      <c r="U22" s="41">
        <f t="shared" si="8"/>
        <v>2350</v>
      </c>
      <c r="V22" s="41">
        <f t="shared" si="9"/>
        <v>2175</v>
      </c>
      <c r="W22" s="42">
        <f t="shared" si="10"/>
        <v>0.152666163897381</v>
      </c>
      <c r="X22" s="42">
        <f t="shared" si="13"/>
        <v>0.44451003077310541</v>
      </c>
    </row>
    <row r="23" spans="1:24" x14ac:dyDescent="0.25">
      <c r="B23" s="72" t="s">
        <v>113</v>
      </c>
      <c r="C23" s="41">
        <v>15492</v>
      </c>
      <c r="D23" s="41">
        <v>16096</v>
      </c>
      <c r="E23" s="41">
        <v>0</v>
      </c>
      <c r="F23" s="41">
        <v>10454</v>
      </c>
      <c r="G23" s="41">
        <v>15462</v>
      </c>
      <c r="H23" s="42">
        <f t="shared" si="0"/>
        <v>0.47905108092596138</v>
      </c>
      <c r="I23" s="42">
        <f t="shared" si="1"/>
        <v>-3.9388667992047766E-2</v>
      </c>
      <c r="J23" s="41">
        <f t="shared" si="2"/>
        <v>5008</v>
      </c>
      <c r="K23" s="41">
        <f t="shared" si="3"/>
        <v>-634</v>
      </c>
      <c r="L23" s="42">
        <f t="shared" si="4"/>
        <v>4.425933877200515E-2</v>
      </c>
      <c r="M23" s="42">
        <f t="shared" si="12"/>
        <v>0.125</v>
      </c>
      <c r="N23" s="41">
        <v>16635</v>
      </c>
      <c r="O23" s="41">
        <v>0</v>
      </c>
      <c r="P23" s="41">
        <v>15820</v>
      </c>
      <c r="Q23" s="41">
        <v>15495</v>
      </c>
      <c r="R23" s="41">
        <v>14276</v>
      </c>
      <c r="S23" s="42">
        <f t="shared" si="6"/>
        <v>-7.8670538883510832E-2</v>
      </c>
      <c r="T23" s="42">
        <f t="shared" si="7"/>
        <v>-0.1418094379320709</v>
      </c>
      <c r="U23" s="41">
        <f t="shared" si="8"/>
        <v>-1219</v>
      </c>
      <c r="V23" s="41">
        <f t="shared" si="9"/>
        <v>-2359</v>
      </c>
      <c r="W23" s="42">
        <f t="shared" si="10"/>
        <v>3.8588894204908221E-2</v>
      </c>
      <c r="X23" s="42">
        <f t="shared" si="13"/>
        <v>0.11235725135566942</v>
      </c>
    </row>
    <row r="24" spans="1:24" x14ac:dyDescent="0.25">
      <c r="B24" s="72" t="s">
        <v>114</v>
      </c>
      <c r="C24" s="41">
        <v>2816</v>
      </c>
      <c r="D24" s="41">
        <v>2451</v>
      </c>
      <c r="E24" s="41">
        <v>0</v>
      </c>
      <c r="F24" s="41">
        <v>845</v>
      </c>
      <c r="G24" s="41">
        <v>2022</v>
      </c>
      <c r="H24" s="42">
        <f t="shared" si="0"/>
        <v>1.3928994082840238</v>
      </c>
      <c r="I24" s="42">
        <f t="shared" si="1"/>
        <v>-0.17503059975520197</v>
      </c>
      <c r="J24" s="41">
        <f t="shared" si="2"/>
        <v>1177</v>
      </c>
      <c r="K24" s="41">
        <f t="shared" si="3"/>
        <v>-429</v>
      </c>
      <c r="L24" s="42">
        <f t="shared" si="4"/>
        <v>5.7878917990553886E-3</v>
      </c>
      <c r="M24" s="42">
        <f t="shared" si="12"/>
        <v>1.6346526969344199E-2</v>
      </c>
      <c r="N24" s="41">
        <v>2410</v>
      </c>
      <c r="O24" s="41">
        <v>0</v>
      </c>
      <c r="P24" s="41">
        <v>1720</v>
      </c>
      <c r="Q24" s="41">
        <v>2213</v>
      </c>
      <c r="R24" s="41">
        <v>2064</v>
      </c>
      <c r="S24" s="42">
        <f t="shared" si="6"/>
        <v>-6.732941708088569E-2</v>
      </c>
      <c r="T24" s="42">
        <f t="shared" si="7"/>
        <v>-0.1435684647302905</v>
      </c>
      <c r="U24" s="41">
        <f t="shared" si="8"/>
        <v>-149</v>
      </c>
      <c r="V24" s="41">
        <f t="shared" si="9"/>
        <v>-346</v>
      </c>
      <c r="W24" s="42">
        <f t="shared" si="10"/>
        <v>5.5791172344445616E-3</v>
      </c>
      <c r="X24" s="42">
        <f t="shared" si="13"/>
        <v>1.6244421882747384E-2</v>
      </c>
    </row>
    <row r="25" spans="1:24" x14ac:dyDescent="0.25">
      <c r="B25" s="72" t="s">
        <v>115</v>
      </c>
      <c r="C25" s="41">
        <v>1047</v>
      </c>
      <c r="D25" s="41">
        <v>1017</v>
      </c>
      <c r="E25" s="41">
        <v>0</v>
      </c>
      <c r="F25" s="41">
        <v>248</v>
      </c>
      <c r="G25" s="41">
        <v>547</v>
      </c>
      <c r="H25" s="42">
        <f t="shared" si="0"/>
        <v>1.2056451612903225</v>
      </c>
      <c r="I25" s="42">
        <f t="shared" si="1"/>
        <v>-0.46214355948869223</v>
      </c>
      <c r="J25" s="41">
        <f t="shared" si="2"/>
        <v>299</v>
      </c>
      <c r="K25" s="41">
        <f t="shared" si="3"/>
        <v>-470</v>
      </c>
      <c r="L25" s="42">
        <f t="shared" si="4"/>
        <v>1.5657649921282382E-3</v>
      </c>
      <c r="M25" s="42">
        <f t="shared" si="12"/>
        <v>4.4221316776613629E-3</v>
      </c>
      <c r="N25" s="41">
        <v>1005</v>
      </c>
      <c r="O25" s="41">
        <v>0</v>
      </c>
      <c r="P25" s="41">
        <v>250</v>
      </c>
      <c r="Q25" s="41">
        <v>585</v>
      </c>
      <c r="R25" s="41">
        <v>638</v>
      </c>
      <c r="S25" s="42">
        <f t="shared" si="6"/>
        <v>9.0598290598290498E-2</v>
      </c>
      <c r="T25" s="42">
        <f t="shared" si="7"/>
        <v>-0.36517412935323379</v>
      </c>
      <c r="U25" s="41">
        <f t="shared" si="8"/>
        <v>53</v>
      </c>
      <c r="V25" s="41">
        <f t="shared" si="9"/>
        <v>-367</v>
      </c>
      <c r="W25" s="42">
        <f t="shared" si="10"/>
        <v>1.7245527110347045E-3</v>
      </c>
      <c r="X25" s="42">
        <f t="shared" si="13"/>
        <v>5.0212893222833484E-3</v>
      </c>
    </row>
    <row r="26" spans="1:24" x14ac:dyDescent="0.25">
      <c r="B26" s="69" t="s">
        <v>101</v>
      </c>
      <c r="C26" s="70">
        <v>44923</v>
      </c>
      <c r="D26" s="70">
        <v>43565</v>
      </c>
      <c r="E26" s="70">
        <v>22114</v>
      </c>
      <c r="F26" s="70">
        <v>25665</v>
      </c>
      <c r="G26" s="70">
        <v>34193</v>
      </c>
      <c r="H26" s="71">
        <f t="shared" si="0"/>
        <v>0.33228131696863428</v>
      </c>
      <c r="I26" s="71">
        <f t="shared" si="1"/>
        <v>-0.21512682199012967</v>
      </c>
      <c r="J26" s="70">
        <f t="shared" si="2"/>
        <v>8528</v>
      </c>
      <c r="K26" s="70">
        <f t="shared" si="3"/>
        <v>-9372</v>
      </c>
      <c r="L26" s="71">
        <f t="shared" si="4"/>
        <v>9.7876055531701728E-2</v>
      </c>
      <c r="M26" s="71">
        <f t="shared" si="12"/>
        <v>0.27642769370068554</v>
      </c>
      <c r="N26" s="70">
        <v>43113</v>
      </c>
      <c r="O26" s="70">
        <v>21820</v>
      </c>
      <c r="P26" s="70">
        <v>31320</v>
      </c>
      <c r="Q26" s="70">
        <v>35053</v>
      </c>
      <c r="R26" s="70">
        <v>36084</v>
      </c>
      <c r="S26" s="71">
        <f t="shared" si="6"/>
        <v>2.9412603771431733E-2</v>
      </c>
      <c r="T26" s="71">
        <f t="shared" si="7"/>
        <v>-0.16303667107369002</v>
      </c>
      <c r="U26" s="70">
        <f t="shared" si="8"/>
        <v>1031</v>
      </c>
      <c r="V26" s="70">
        <f t="shared" si="9"/>
        <v>-7029</v>
      </c>
      <c r="W26" s="71">
        <f t="shared" si="10"/>
        <v>9.7537241418458126E-2</v>
      </c>
      <c r="X26" s="71">
        <f t="shared" si="13"/>
        <v>0.28399405000826389</v>
      </c>
    </row>
    <row r="27" spans="1:24" x14ac:dyDescent="0.25">
      <c r="B27" s="72" t="s">
        <v>116</v>
      </c>
      <c r="C27" s="41">
        <v>1272</v>
      </c>
      <c r="D27" s="41">
        <v>1933</v>
      </c>
      <c r="E27" s="41">
        <v>1568</v>
      </c>
      <c r="F27" s="41">
        <v>1930</v>
      </c>
      <c r="G27" s="41">
        <v>2230</v>
      </c>
      <c r="H27" s="42">
        <f t="shared" si="0"/>
        <v>0.15544041450777213</v>
      </c>
      <c r="I27" s="42">
        <f t="shared" si="1"/>
        <v>0.15364718054837034</v>
      </c>
      <c r="J27" s="41">
        <f t="shared" si="2"/>
        <v>300</v>
      </c>
      <c r="K27" s="41">
        <f t="shared" si="3"/>
        <v>297</v>
      </c>
      <c r="L27" s="42">
        <f t="shared" si="4"/>
        <v>6.3832832403034204E-3</v>
      </c>
      <c r="M27" s="42">
        <f t="shared" si="12"/>
        <v>1.8028068813866253E-2</v>
      </c>
      <c r="N27" s="41">
        <v>1933</v>
      </c>
      <c r="O27" s="41">
        <v>2012</v>
      </c>
      <c r="P27" s="41">
        <v>2230</v>
      </c>
      <c r="Q27" s="41">
        <v>2230</v>
      </c>
      <c r="R27" s="41">
        <v>2117</v>
      </c>
      <c r="S27" s="42">
        <f t="shared" si="6"/>
        <v>-5.067264573991026E-2</v>
      </c>
      <c r="T27" s="42">
        <f t="shared" si="7"/>
        <v>9.5188825659596521E-2</v>
      </c>
      <c r="U27" s="41">
        <f t="shared" si="8"/>
        <v>-113</v>
      </c>
      <c r="V27" s="41">
        <f t="shared" si="9"/>
        <v>184</v>
      </c>
      <c r="W27" s="42">
        <f t="shared" si="10"/>
        <v>5.7223794502515198E-3</v>
      </c>
      <c r="X27" s="42">
        <f t="shared" si="13"/>
        <v>1.6661550933031111E-2</v>
      </c>
    </row>
    <row r="28" spans="1:24" x14ac:dyDescent="0.25">
      <c r="B28" s="72" t="s">
        <v>117</v>
      </c>
      <c r="C28" s="41">
        <v>43651</v>
      </c>
      <c r="D28" s="41">
        <v>41632</v>
      </c>
      <c r="E28" s="41">
        <v>20546</v>
      </c>
      <c r="F28" s="41">
        <v>23735</v>
      </c>
      <c r="G28" s="41">
        <v>31963</v>
      </c>
      <c r="H28" s="42">
        <f t="shared" si="0"/>
        <v>0.34666104908363171</v>
      </c>
      <c r="I28" s="42">
        <f t="shared" si="1"/>
        <v>-0.23224923136049191</v>
      </c>
      <c r="J28" s="41">
        <f t="shared" si="2"/>
        <v>8228</v>
      </c>
      <c r="K28" s="41">
        <f t="shared" si="3"/>
        <v>-9669</v>
      </c>
      <c r="L28" s="42">
        <f t="shared" si="4"/>
        <v>9.1492772291398308E-2</v>
      </c>
      <c r="M28" s="42">
        <f t="shared" si="12"/>
        <v>0.25839962488681928</v>
      </c>
      <c r="N28" s="41">
        <v>41180</v>
      </c>
      <c r="O28" s="41">
        <v>19808</v>
      </c>
      <c r="P28" s="41">
        <v>29090</v>
      </c>
      <c r="Q28" s="41">
        <v>32823</v>
      </c>
      <c r="R28" s="41">
        <v>33967</v>
      </c>
      <c r="S28" s="42">
        <f t="shared" si="6"/>
        <v>3.4853608749962017E-2</v>
      </c>
      <c r="T28" s="42">
        <f t="shared" si="7"/>
        <v>-0.17515784361340458</v>
      </c>
      <c r="U28" s="41">
        <f t="shared" si="8"/>
        <v>1144</v>
      </c>
      <c r="V28" s="41">
        <f t="shared" si="9"/>
        <v>-7213</v>
      </c>
      <c r="W28" s="42">
        <f t="shared" si="10"/>
        <v>9.1814861968206596E-2</v>
      </c>
      <c r="X28" s="42">
        <f t="shared" si="13"/>
        <v>0.26733249907523277</v>
      </c>
    </row>
    <row r="29" spans="1:24" x14ac:dyDescent="0.25">
      <c r="B29" s="72" t="s">
        <v>118</v>
      </c>
      <c r="C29" s="41">
        <v>24653</v>
      </c>
      <c r="D29" s="41">
        <v>23932</v>
      </c>
      <c r="E29" s="41">
        <v>0</v>
      </c>
      <c r="F29" s="41">
        <v>14986</v>
      </c>
      <c r="G29" s="41">
        <v>20219</v>
      </c>
      <c r="H29" s="42">
        <f t="shared" si="0"/>
        <v>0.34919257974109175</v>
      </c>
      <c r="I29" s="42">
        <f t="shared" si="1"/>
        <v>-0.1551479191041284</v>
      </c>
      <c r="J29" s="41">
        <f t="shared" si="2"/>
        <v>5233</v>
      </c>
      <c r="K29" s="41">
        <f t="shared" si="3"/>
        <v>-3713</v>
      </c>
      <c r="L29" s="42">
        <f t="shared" si="4"/>
        <v>5.7876055531701734E-2</v>
      </c>
      <c r="M29" s="42">
        <f t="shared" si="12"/>
        <v>0.16345718535765102</v>
      </c>
      <c r="N29" s="41">
        <v>23581</v>
      </c>
      <c r="O29" s="41">
        <v>0</v>
      </c>
      <c r="P29" s="41">
        <v>18388</v>
      </c>
      <c r="Q29" s="41">
        <v>20579</v>
      </c>
      <c r="R29" s="41">
        <v>21406</v>
      </c>
      <c r="S29" s="42">
        <f t="shared" si="6"/>
        <v>4.0186597988240536E-2</v>
      </c>
      <c r="T29" s="42">
        <f t="shared" si="7"/>
        <v>-9.2235274161401093E-2</v>
      </c>
      <c r="U29" s="41">
        <f t="shared" si="8"/>
        <v>827</v>
      </c>
      <c r="V29" s="41">
        <f t="shared" si="9"/>
        <v>-2175</v>
      </c>
      <c r="W29" s="42">
        <f t="shared" si="10"/>
        <v>5.7861716821957503E-2</v>
      </c>
      <c r="X29" s="42">
        <f t="shared" si="13"/>
        <v>0.1684729141579896</v>
      </c>
    </row>
    <row r="30" spans="1:24" x14ac:dyDescent="0.25">
      <c r="B30" s="72" t="s">
        <v>119</v>
      </c>
      <c r="C30" s="41">
        <v>13419</v>
      </c>
      <c r="D30" s="41">
        <v>12390</v>
      </c>
      <c r="E30" s="41">
        <v>0</v>
      </c>
      <c r="F30" s="41">
        <v>6129</v>
      </c>
      <c r="G30" s="41">
        <v>8730</v>
      </c>
      <c r="H30" s="42">
        <f t="shared" si="0"/>
        <v>0.42437591776798822</v>
      </c>
      <c r="I30" s="42">
        <f t="shared" si="1"/>
        <v>-0.29539951573849876</v>
      </c>
      <c r="J30" s="41">
        <f t="shared" si="2"/>
        <v>2601</v>
      </c>
      <c r="K30" s="41">
        <f t="shared" si="3"/>
        <v>-3660</v>
      </c>
      <c r="L30" s="42">
        <f t="shared" si="4"/>
        <v>2.4989265779304423E-2</v>
      </c>
      <c r="M30" s="42">
        <f t="shared" si="12"/>
        <v>7.0576251455180442E-2</v>
      </c>
      <c r="N30" s="41">
        <v>12397</v>
      </c>
      <c r="O30" s="41">
        <v>0</v>
      </c>
      <c r="P30" s="41">
        <v>7731</v>
      </c>
      <c r="Q30" s="41">
        <v>9232</v>
      </c>
      <c r="R30" s="41">
        <v>9303</v>
      </c>
      <c r="S30" s="42">
        <f t="shared" si="6"/>
        <v>7.6906412478336961E-3</v>
      </c>
      <c r="T30" s="42">
        <f t="shared" si="7"/>
        <v>-0.24957651044607565</v>
      </c>
      <c r="U30" s="41">
        <f t="shared" si="8"/>
        <v>71</v>
      </c>
      <c r="V30" s="41">
        <f t="shared" si="9"/>
        <v>-3094</v>
      </c>
      <c r="W30" s="42">
        <f t="shared" si="10"/>
        <v>2.5146573465134572E-2</v>
      </c>
      <c r="X30" s="42">
        <f t="shared" si="13"/>
        <v>7.3217953863952967E-2</v>
      </c>
    </row>
    <row r="31" spans="1:24" x14ac:dyDescent="0.25">
      <c r="B31" s="72" t="s">
        <v>120</v>
      </c>
      <c r="C31" s="41">
        <v>5580</v>
      </c>
      <c r="D31" s="41">
        <v>5309</v>
      </c>
      <c r="E31" s="41">
        <v>0</v>
      </c>
      <c r="F31" s="41">
        <v>2619</v>
      </c>
      <c r="G31" s="41">
        <v>3015</v>
      </c>
      <c r="H31" s="42">
        <f t="shared" si="0"/>
        <v>0.15120274914089338</v>
      </c>
      <c r="I31" s="42">
        <f t="shared" si="1"/>
        <v>-0.43209644000753433</v>
      </c>
      <c r="J31" s="41">
        <f t="shared" si="2"/>
        <v>396</v>
      </c>
      <c r="K31" s="41">
        <f t="shared" si="3"/>
        <v>-2294</v>
      </c>
      <c r="L31" s="42">
        <f t="shared" si="4"/>
        <v>8.6303134392443116E-3</v>
      </c>
      <c r="M31" s="42">
        <f t="shared" si="12"/>
        <v>2.4374272409778814E-2</v>
      </c>
      <c r="N31" s="41">
        <v>5202</v>
      </c>
      <c r="O31" s="41">
        <v>0</v>
      </c>
      <c r="P31" s="41">
        <v>2971</v>
      </c>
      <c r="Q31" s="41">
        <v>3012</v>
      </c>
      <c r="R31" s="41">
        <v>3258</v>
      </c>
      <c r="S31" s="42">
        <f t="shared" si="6"/>
        <v>8.1673306772908294E-2</v>
      </c>
      <c r="T31" s="42">
        <f t="shared" si="7"/>
        <v>-0.37370242214532867</v>
      </c>
      <c r="U31" s="41">
        <f t="shared" si="8"/>
        <v>246</v>
      </c>
      <c r="V31" s="41">
        <f t="shared" si="9"/>
        <v>-1944</v>
      </c>
      <c r="W31" s="42">
        <f t="shared" si="10"/>
        <v>8.8065716811145268E-3</v>
      </c>
      <c r="X31" s="42">
        <f t="shared" si="13"/>
        <v>2.5641631053290204E-2</v>
      </c>
    </row>
    <row r="32" spans="1:24" x14ac:dyDescent="0.25">
      <c r="B32" s="73" t="s">
        <v>103</v>
      </c>
      <c r="C32" s="67">
        <v>123498</v>
      </c>
      <c r="D32" s="67">
        <v>122989</v>
      </c>
      <c r="E32" s="67">
        <v>54656</v>
      </c>
      <c r="F32" s="67">
        <v>66755</v>
      </c>
      <c r="G32" s="67">
        <v>96885</v>
      </c>
      <c r="H32" s="68">
        <f t="shared" si="0"/>
        <v>0.4513519586547825</v>
      </c>
      <c r="I32" s="68">
        <f t="shared" si="1"/>
        <v>-0.2122466236817927</v>
      </c>
      <c r="J32" s="67">
        <f t="shared" si="2"/>
        <v>30130</v>
      </c>
      <c r="K32" s="67">
        <f t="shared" si="3"/>
        <v>-26104</v>
      </c>
      <c r="L32" s="68">
        <f t="shared" si="4"/>
        <v>0.27732932589094034</v>
      </c>
      <c r="M32" s="68">
        <f>G32/$G$32</f>
        <v>1</v>
      </c>
      <c r="N32" s="67">
        <v>124962</v>
      </c>
      <c r="O32" s="67">
        <v>43444</v>
      </c>
      <c r="P32" s="67">
        <v>93093</v>
      </c>
      <c r="Q32" s="67">
        <v>98996</v>
      </c>
      <c r="R32" s="67">
        <v>108569</v>
      </c>
      <c r="S32" s="68">
        <f t="shared" si="6"/>
        <v>9.6700876803103242E-2</v>
      </c>
      <c r="T32" s="68">
        <f t="shared" si="7"/>
        <v>-0.13118387989948943</v>
      </c>
      <c r="U32" s="67">
        <f t="shared" si="8"/>
        <v>9573</v>
      </c>
      <c r="V32" s="67">
        <f t="shared" si="9"/>
        <v>-16393</v>
      </c>
      <c r="W32" s="68">
        <f t="shared" si="10"/>
        <v>0.29346859448954049</v>
      </c>
      <c r="X32" s="68">
        <f>R32/$R$32</f>
        <v>1</v>
      </c>
    </row>
    <row r="33" spans="2:24" x14ac:dyDescent="0.25">
      <c r="B33" s="74" t="s">
        <v>100</v>
      </c>
      <c r="C33" s="70">
        <v>65460</v>
      </c>
      <c r="D33" s="70">
        <v>65842</v>
      </c>
      <c r="E33" s="70">
        <v>34291</v>
      </c>
      <c r="F33" s="70">
        <v>46740</v>
      </c>
      <c r="G33" s="70">
        <v>65951</v>
      </c>
      <c r="H33" s="71">
        <f t="shared" si="0"/>
        <v>0.41101839965768083</v>
      </c>
      <c r="I33" s="71">
        <f t="shared" si="1"/>
        <v>1.6554782661521994E-3</v>
      </c>
      <c r="J33" s="70">
        <f t="shared" si="2"/>
        <v>19211</v>
      </c>
      <c r="K33" s="70">
        <f t="shared" si="3"/>
        <v>109</v>
      </c>
      <c r="L33" s="71">
        <f t="shared" si="4"/>
        <v>0.18878202375840847</v>
      </c>
      <c r="M33" s="71">
        <f t="shared" ref="M33:M44" si="14">G33/$G$32</f>
        <v>0.68071424885173148</v>
      </c>
      <c r="N33" s="70">
        <v>67176</v>
      </c>
      <c r="O33" s="70">
        <v>29133</v>
      </c>
      <c r="P33" s="70">
        <v>63052</v>
      </c>
      <c r="Q33" s="70">
        <v>67369</v>
      </c>
      <c r="R33" s="70">
        <v>70514</v>
      </c>
      <c r="S33" s="71">
        <f t="shared" si="6"/>
        <v>4.6683192566313814E-2</v>
      </c>
      <c r="T33" s="71">
        <f t="shared" si="7"/>
        <v>4.9690365606764431E-2</v>
      </c>
      <c r="U33" s="70">
        <f t="shared" si="8"/>
        <v>3145</v>
      </c>
      <c r="V33" s="70">
        <f t="shared" si="9"/>
        <v>3338</v>
      </c>
      <c r="W33" s="71">
        <f t="shared" si="10"/>
        <v>0.19060362047946891</v>
      </c>
      <c r="X33" s="71">
        <f t="shared" ref="X33:X44" si="15">R33/$R$32</f>
        <v>0.64948558059851336</v>
      </c>
    </row>
    <row r="34" spans="2:24" x14ac:dyDescent="0.25">
      <c r="B34" s="72" t="s">
        <v>111</v>
      </c>
      <c r="C34" s="41">
        <v>8461</v>
      </c>
      <c r="D34" s="41">
        <v>8881</v>
      </c>
      <c r="E34" s="41">
        <v>0</v>
      </c>
      <c r="F34" s="41">
        <v>9212</v>
      </c>
      <c r="G34" s="41">
        <v>9927</v>
      </c>
      <c r="H34" s="42">
        <f t="shared" si="0"/>
        <v>7.7616152844116382E-2</v>
      </c>
      <c r="I34" s="42">
        <f t="shared" si="1"/>
        <v>0.11777952933228231</v>
      </c>
      <c r="J34" s="41">
        <f t="shared" si="2"/>
        <v>715</v>
      </c>
      <c r="K34" s="41">
        <f t="shared" si="3"/>
        <v>1046</v>
      </c>
      <c r="L34" s="42">
        <f t="shared" si="4"/>
        <v>2.8415629025332761E-2</v>
      </c>
      <c r="M34" s="42">
        <f t="shared" si="14"/>
        <v>0.10246168137482582</v>
      </c>
      <c r="N34" s="41">
        <v>9715</v>
      </c>
      <c r="O34" s="41">
        <v>0</v>
      </c>
      <c r="P34" s="41">
        <v>10069</v>
      </c>
      <c r="Q34" s="41">
        <v>9480</v>
      </c>
      <c r="R34" s="41">
        <v>11906</v>
      </c>
      <c r="S34" s="42">
        <f t="shared" si="6"/>
        <v>0.2559071729957807</v>
      </c>
      <c r="T34" s="42">
        <f t="shared" si="7"/>
        <v>0.22552753474009268</v>
      </c>
      <c r="U34" s="41">
        <f t="shared" si="8"/>
        <v>2426</v>
      </c>
      <c r="V34" s="41">
        <f t="shared" si="9"/>
        <v>2191</v>
      </c>
      <c r="W34" s="42">
        <f t="shared" si="10"/>
        <v>3.2182640403729146E-2</v>
      </c>
      <c r="X34" s="42">
        <f t="shared" si="15"/>
        <v>0.10966297930348443</v>
      </c>
    </row>
    <row r="35" spans="2:24" x14ac:dyDescent="0.25">
      <c r="B35" s="72" t="s">
        <v>112</v>
      </c>
      <c r="C35" s="41">
        <v>32195</v>
      </c>
      <c r="D35" s="41">
        <v>33787</v>
      </c>
      <c r="E35" s="41">
        <v>0</v>
      </c>
      <c r="F35" s="41">
        <v>24487</v>
      </c>
      <c r="G35" s="41">
        <v>35385</v>
      </c>
      <c r="H35" s="42">
        <f t="shared" si="0"/>
        <v>0.44505247682443749</v>
      </c>
      <c r="I35" s="42">
        <f t="shared" si="1"/>
        <v>4.7296297392488196E-2</v>
      </c>
      <c r="J35" s="41">
        <f t="shared" si="2"/>
        <v>10898</v>
      </c>
      <c r="K35" s="41">
        <f t="shared" si="3"/>
        <v>1598</v>
      </c>
      <c r="L35" s="42">
        <f t="shared" si="4"/>
        <v>0.1012881064834693</v>
      </c>
      <c r="M35" s="42">
        <f t="shared" si="14"/>
        <v>0.36522681529648554</v>
      </c>
      <c r="N35" s="41">
        <v>34945</v>
      </c>
      <c r="O35" s="41">
        <v>0</v>
      </c>
      <c r="P35" s="41">
        <v>33601</v>
      </c>
      <c r="Q35" s="41">
        <v>35887</v>
      </c>
      <c r="R35" s="41">
        <v>37323</v>
      </c>
      <c r="S35" s="42">
        <f t="shared" si="6"/>
        <v>4.0014489926714303E-2</v>
      </c>
      <c r="T35" s="42">
        <f t="shared" si="7"/>
        <v>6.8049792531120312E-2</v>
      </c>
      <c r="U35" s="41">
        <f t="shared" si="8"/>
        <v>1436</v>
      </c>
      <c r="V35" s="41">
        <f t="shared" si="9"/>
        <v>2378</v>
      </c>
      <c r="W35" s="42">
        <f t="shared" si="10"/>
        <v>0.10088633359553022</v>
      </c>
      <c r="X35" s="42">
        <f t="shared" si="15"/>
        <v>0.34377216332470595</v>
      </c>
    </row>
    <row r="36" spans="2:24" x14ac:dyDescent="0.25">
      <c r="B36" s="72" t="s">
        <v>113</v>
      </c>
      <c r="C36" s="41">
        <v>20270</v>
      </c>
      <c r="D36" s="41">
        <v>18856</v>
      </c>
      <c r="E36" s="41">
        <v>0</v>
      </c>
      <c r="F36" s="41">
        <v>11633</v>
      </c>
      <c r="G36" s="41">
        <v>18973</v>
      </c>
      <c r="H36" s="42">
        <f t="shared" si="0"/>
        <v>0.63096363792658816</v>
      </c>
      <c r="I36" s="42">
        <f t="shared" si="1"/>
        <v>6.2049215103945343E-3</v>
      </c>
      <c r="J36" s="41">
        <f t="shared" si="2"/>
        <v>7340</v>
      </c>
      <c r="K36" s="41">
        <f t="shared" si="3"/>
        <v>117</v>
      </c>
      <c r="L36" s="42">
        <f t="shared" si="4"/>
        <v>5.430943180191785E-2</v>
      </c>
      <c r="M36" s="42">
        <f t="shared" si="14"/>
        <v>0.19583010785983382</v>
      </c>
      <c r="N36" s="41">
        <v>18799</v>
      </c>
      <c r="O36" s="41">
        <v>0</v>
      </c>
      <c r="P36" s="41">
        <v>17793</v>
      </c>
      <c r="Q36" s="41">
        <v>20311</v>
      </c>
      <c r="R36" s="41">
        <v>19525</v>
      </c>
      <c r="S36" s="42">
        <f t="shared" si="6"/>
        <v>-3.8698242331741461E-2</v>
      </c>
      <c r="T36" s="42">
        <f t="shared" si="7"/>
        <v>3.8619075482738463E-2</v>
      </c>
      <c r="U36" s="41">
        <f t="shared" si="8"/>
        <v>-786</v>
      </c>
      <c r="V36" s="41">
        <f t="shared" si="9"/>
        <v>726</v>
      </c>
      <c r="W36" s="42">
        <f t="shared" si="10"/>
        <v>5.2777259691148284E-2</v>
      </c>
      <c r="X36" s="42">
        <f t="shared" si="15"/>
        <v>0.17983954904254437</v>
      </c>
    </row>
    <row r="37" spans="2:24" x14ac:dyDescent="0.25">
      <c r="B37" s="72" t="s">
        <v>114</v>
      </c>
      <c r="C37" s="41">
        <v>3818</v>
      </c>
      <c r="D37" s="41">
        <v>3661</v>
      </c>
      <c r="E37" s="41">
        <v>0</v>
      </c>
      <c r="F37" s="41">
        <v>1280</v>
      </c>
      <c r="G37" s="41">
        <v>1335</v>
      </c>
      <c r="H37" s="42">
        <f t="shared" si="0"/>
        <v>4.296875E-2</v>
      </c>
      <c r="I37" s="42">
        <f t="shared" si="1"/>
        <v>-0.63534553400710192</v>
      </c>
      <c r="J37" s="41">
        <f t="shared" si="2"/>
        <v>55</v>
      </c>
      <c r="K37" s="41">
        <f t="shared" si="3"/>
        <v>-2326</v>
      </c>
      <c r="L37" s="42">
        <f t="shared" si="4"/>
        <v>3.8213825676255905E-3</v>
      </c>
      <c r="M37" s="42">
        <f t="shared" si="14"/>
        <v>1.3779222789905558E-2</v>
      </c>
      <c r="N37" s="41">
        <v>3080</v>
      </c>
      <c r="O37" s="41">
        <v>0</v>
      </c>
      <c r="P37" s="41">
        <v>1317</v>
      </c>
      <c r="Q37" s="41">
        <v>1321</v>
      </c>
      <c r="R37" s="41">
        <v>1402</v>
      </c>
      <c r="S37" s="42">
        <f t="shared" si="6"/>
        <v>6.1317183951551835E-2</v>
      </c>
      <c r="T37" s="42">
        <f t="shared" si="7"/>
        <v>-0.54480519480519485</v>
      </c>
      <c r="U37" s="41">
        <f t="shared" si="8"/>
        <v>81</v>
      </c>
      <c r="V37" s="41">
        <f t="shared" si="9"/>
        <v>-1678</v>
      </c>
      <c r="W37" s="42">
        <f t="shared" si="10"/>
        <v>3.7896910671953855E-3</v>
      </c>
      <c r="X37" s="42">
        <f t="shared" si="15"/>
        <v>1.2913446748150946E-2</v>
      </c>
    </row>
    <row r="38" spans="2:24" x14ac:dyDescent="0.25">
      <c r="B38" s="72" t="s">
        <v>115</v>
      </c>
      <c r="C38" s="41">
        <v>717</v>
      </c>
      <c r="D38" s="41">
        <v>657</v>
      </c>
      <c r="E38" s="41">
        <v>0</v>
      </c>
      <c r="F38" s="41">
        <v>129</v>
      </c>
      <c r="G38" s="41">
        <v>331</v>
      </c>
      <c r="H38" s="42">
        <f t="shared" si="0"/>
        <v>1.5658914728682172</v>
      </c>
      <c r="I38" s="42">
        <f t="shared" si="1"/>
        <v>-0.49619482496194822</v>
      </c>
      <c r="J38" s="41">
        <f t="shared" si="2"/>
        <v>202</v>
      </c>
      <c r="K38" s="41">
        <f t="shared" si="3"/>
        <v>-326</v>
      </c>
      <c r="L38" s="42">
        <f t="shared" si="4"/>
        <v>9.474738800629741E-4</v>
      </c>
      <c r="M38" s="42">
        <f t="shared" si="14"/>
        <v>3.416421530680704E-3</v>
      </c>
      <c r="N38" s="41">
        <v>637</v>
      </c>
      <c r="O38" s="41">
        <v>0</v>
      </c>
      <c r="P38" s="41">
        <v>272</v>
      </c>
      <c r="Q38" s="41">
        <v>370</v>
      </c>
      <c r="R38" s="41">
        <v>358</v>
      </c>
      <c r="S38" s="42">
        <f t="shared" si="6"/>
        <v>-3.2432432432432434E-2</v>
      </c>
      <c r="T38" s="42">
        <f t="shared" si="7"/>
        <v>-0.43799058084772369</v>
      </c>
      <c r="U38" s="41">
        <f t="shared" si="8"/>
        <v>-12</v>
      </c>
      <c r="V38" s="41">
        <f t="shared" si="9"/>
        <v>-279</v>
      </c>
      <c r="W38" s="42">
        <f t="shared" si="10"/>
        <v>9.676957218658687E-4</v>
      </c>
      <c r="X38" s="42">
        <f t="shared" si="15"/>
        <v>3.2974421796277023E-3</v>
      </c>
    </row>
    <row r="39" spans="2:24" x14ac:dyDescent="0.25">
      <c r="B39" s="74" t="s">
        <v>101</v>
      </c>
      <c r="C39" s="70">
        <v>58038</v>
      </c>
      <c r="D39" s="70">
        <v>57148</v>
      </c>
      <c r="E39" s="70">
        <v>20364</v>
      </c>
      <c r="F39" s="70">
        <v>20015</v>
      </c>
      <c r="G39" s="70">
        <v>30934</v>
      </c>
      <c r="H39" s="71">
        <f t="shared" si="0"/>
        <v>0.5455408443667249</v>
      </c>
      <c r="I39" s="71">
        <f t="shared" si="1"/>
        <v>-0.45870371666550014</v>
      </c>
      <c r="J39" s="70">
        <f t="shared" si="2"/>
        <v>10919</v>
      </c>
      <c r="K39" s="70">
        <f t="shared" si="3"/>
        <v>-26214</v>
      </c>
      <c r="L39" s="71">
        <f t="shared" si="4"/>
        <v>8.8547302132531841E-2</v>
      </c>
      <c r="M39" s="71">
        <f t="shared" si="14"/>
        <v>0.31928575114826857</v>
      </c>
      <c r="N39" s="70">
        <v>57786</v>
      </c>
      <c r="O39" s="70">
        <v>14311</v>
      </c>
      <c r="P39" s="70">
        <v>30041</v>
      </c>
      <c r="Q39" s="70">
        <v>31627</v>
      </c>
      <c r="R39" s="70">
        <v>38055</v>
      </c>
      <c r="S39" s="71">
        <f t="shared" si="6"/>
        <v>0.20324406361653025</v>
      </c>
      <c r="T39" s="71">
        <f t="shared" si="7"/>
        <v>-0.34144948603467973</v>
      </c>
      <c r="U39" s="70">
        <f t="shared" si="8"/>
        <v>6428</v>
      </c>
      <c r="V39" s="70">
        <f t="shared" si="9"/>
        <v>-19731</v>
      </c>
      <c r="W39" s="71">
        <f t="shared" si="10"/>
        <v>0.10286497401007161</v>
      </c>
      <c r="X39" s="71">
        <f t="shared" si="15"/>
        <v>0.35051441940148659</v>
      </c>
    </row>
    <row r="40" spans="2:24" x14ac:dyDescent="0.25">
      <c r="B40" s="72" t="s">
        <v>116</v>
      </c>
      <c r="C40" s="41">
        <v>709</v>
      </c>
      <c r="D40" s="41">
        <v>1119</v>
      </c>
      <c r="E40" s="41">
        <v>0</v>
      </c>
      <c r="F40" s="41">
        <v>636</v>
      </c>
      <c r="G40" s="41">
        <v>1191</v>
      </c>
      <c r="H40" s="42">
        <f t="shared" si="0"/>
        <v>0.87264150943396235</v>
      </c>
      <c r="I40" s="42">
        <f t="shared" si="1"/>
        <v>6.4343163538874037E-2</v>
      </c>
      <c r="J40" s="41">
        <f t="shared" si="2"/>
        <v>555</v>
      </c>
      <c r="K40" s="41">
        <f t="shared" si="3"/>
        <v>72</v>
      </c>
      <c r="L40" s="42">
        <f t="shared" si="4"/>
        <v>3.4091884929154143E-3</v>
      </c>
      <c r="M40" s="42">
        <f t="shared" si="14"/>
        <v>1.2292924601331476E-2</v>
      </c>
      <c r="N40" s="41">
        <v>1171</v>
      </c>
      <c r="O40" s="41">
        <v>0</v>
      </c>
      <c r="P40" s="41">
        <v>1171</v>
      </c>
      <c r="Q40" s="41">
        <v>1251</v>
      </c>
      <c r="R40" s="41">
        <v>1277</v>
      </c>
      <c r="S40" s="42">
        <f t="shared" si="6"/>
        <v>2.0783373301358932E-2</v>
      </c>
      <c r="T40" s="42">
        <f t="shared" si="7"/>
        <v>9.052092228864228E-2</v>
      </c>
      <c r="U40" s="41">
        <f t="shared" si="8"/>
        <v>26</v>
      </c>
      <c r="V40" s="41">
        <f t="shared" si="9"/>
        <v>106</v>
      </c>
      <c r="W40" s="42">
        <f t="shared" si="10"/>
        <v>3.4518084827450122E-3</v>
      </c>
      <c r="X40" s="42">
        <f t="shared" si="15"/>
        <v>1.1762105204984849E-2</v>
      </c>
    </row>
    <row r="41" spans="2:24" x14ac:dyDescent="0.25">
      <c r="B41" s="72" t="s">
        <v>117</v>
      </c>
      <c r="C41" s="41">
        <v>57329</v>
      </c>
      <c r="D41" s="41">
        <v>56029</v>
      </c>
      <c r="E41" s="41">
        <v>0</v>
      </c>
      <c r="F41" s="41">
        <v>19379</v>
      </c>
      <c r="G41" s="41">
        <v>29743</v>
      </c>
      <c r="H41" s="42">
        <f t="shared" si="0"/>
        <v>0.53480571752928419</v>
      </c>
      <c r="I41" s="42">
        <f t="shared" si="1"/>
        <v>-0.46914990451373395</v>
      </c>
      <c r="J41" s="41">
        <f t="shared" si="2"/>
        <v>10364</v>
      </c>
      <c r="K41" s="41">
        <f t="shared" si="3"/>
        <v>-26286</v>
      </c>
      <c r="L41" s="42">
        <f t="shared" si="4"/>
        <v>8.5138113639616431E-2</v>
      </c>
      <c r="M41" s="42">
        <f t="shared" si="14"/>
        <v>0.3069928265469371</v>
      </c>
      <c r="N41" s="41">
        <v>56615</v>
      </c>
      <c r="O41" s="41">
        <v>0</v>
      </c>
      <c r="P41" s="41">
        <v>28870</v>
      </c>
      <c r="Q41" s="41">
        <v>30376</v>
      </c>
      <c r="R41" s="41">
        <v>36778</v>
      </c>
      <c r="S41" s="42">
        <f t="shared" si="6"/>
        <v>0.21075849354753751</v>
      </c>
      <c r="T41" s="42">
        <f t="shared" si="7"/>
        <v>-0.35038417380552855</v>
      </c>
      <c r="U41" s="41">
        <f t="shared" si="8"/>
        <v>6402</v>
      </c>
      <c r="V41" s="41">
        <f t="shared" si="9"/>
        <v>-19837</v>
      </c>
      <c r="W41" s="42">
        <f t="shared" si="10"/>
        <v>9.9413165527326597E-2</v>
      </c>
      <c r="X41" s="42">
        <f t="shared" si="15"/>
        <v>0.33875231419650176</v>
      </c>
    </row>
    <row r="42" spans="2:24" x14ac:dyDescent="0.25">
      <c r="B42" s="72" t="s">
        <v>118</v>
      </c>
      <c r="C42" s="41">
        <v>6592</v>
      </c>
      <c r="D42" s="41">
        <v>6166</v>
      </c>
      <c r="E42" s="41">
        <v>0</v>
      </c>
      <c r="F42" s="41">
        <v>3156</v>
      </c>
      <c r="G42" s="41">
        <v>5982</v>
      </c>
      <c r="H42" s="42">
        <f t="shared" si="0"/>
        <v>0.8954372623574145</v>
      </c>
      <c r="I42" s="42">
        <f t="shared" si="1"/>
        <v>-2.9841063898799924E-2</v>
      </c>
      <c r="J42" s="41">
        <f t="shared" si="2"/>
        <v>2826</v>
      </c>
      <c r="K42" s="41">
        <f t="shared" si="3"/>
        <v>-184</v>
      </c>
      <c r="L42" s="42">
        <f t="shared" si="4"/>
        <v>1.7123228853585231E-2</v>
      </c>
      <c r="M42" s="42">
        <f t="shared" si="14"/>
        <v>6.1743303917015019E-2</v>
      </c>
      <c r="N42" s="41">
        <v>7184</v>
      </c>
      <c r="O42" s="41">
        <v>0</v>
      </c>
      <c r="P42" s="41">
        <v>5689</v>
      </c>
      <c r="Q42" s="41">
        <v>6189</v>
      </c>
      <c r="R42" s="41">
        <v>7095</v>
      </c>
      <c r="S42" s="42">
        <f t="shared" si="6"/>
        <v>0.14638875424139597</v>
      </c>
      <c r="T42" s="42">
        <f t="shared" si="7"/>
        <v>-1.2388641425389757E-2</v>
      </c>
      <c r="U42" s="41">
        <f t="shared" si="8"/>
        <v>906</v>
      </c>
      <c r="V42" s="41">
        <f t="shared" si="9"/>
        <v>-89</v>
      </c>
      <c r="W42" s="42">
        <f t="shared" si="10"/>
        <v>1.9178215493403181E-2</v>
      </c>
      <c r="X42" s="42">
        <f t="shared" si="15"/>
        <v>6.5350145990107675E-2</v>
      </c>
    </row>
    <row r="43" spans="2:24" x14ac:dyDescent="0.25">
      <c r="B43" s="72" t="s">
        <v>119</v>
      </c>
      <c r="C43" s="41">
        <v>30164</v>
      </c>
      <c r="D43" s="41">
        <v>29444</v>
      </c>
      <c r="E43" s="41">
        <v>0</v>
      </c>
      <c r="F43" s="41">
        <v>11939</v>
      </c>
      <c r="G43" s="41">
        <v>16804</v>
      </c>
      <c r="H43" s="42">
        <f t="shared" si="0"/>
        <v>0.40748806432699558</v>
      </c>
      <c r="I43" s="42">
        <f t="shared" si="1"/>
        <v>-0.42928949870941446</v>
      </c>
      <c r="J43" s="41">
        <f t="shared" si="2"/>
        <v>4865</v>
      </c>
      <c r="K43" s="41">
        <f t="shared" si="3"/>
        <v>-12640</v>
      </c>
      <c r="L43" s="42">
        <f t="shared" si="4"/>
        <v>4.8100758551595818E-2</v>
      </c>
      <c r="M43" s="42">
        <f t="shared" si="14"/>
        <v>0.17344274139443672</v>
      </c>
      <c r="N43" s="41">
        <v>28756</v>
      </c>
      <c r="O43" s="41">
        <v>0</v>
      </c>
      <c r="P43" s="41">
        <v>16698</v>
      </c>
      <c r="Q43" s="41">
        <v>16901</v>
      </c>
      <c r="R43" s="41">
        <v>20603</v>
      </c>
      <c r="S43" s="42">
        <f t="shared" si="6"/>
        <v>0.21904029347375897</v>
      </c>
      <c r="T43" s="42">
        <f t="shared" si="7"/>
        <v>-0.28352343858672968</v>
      </c>
      <c r="U43" s="41">
        <f t="shared" si="8"/>
        <v>3702</v>
      </c>
      <c r="V43" s="41">
        <f t="shared" si="9"/>
        <v>-8153</v>
      </c>
      <c r="W43" s="42">
        <f t="shared" si="10"/>
        <v>5.5691159099448308E-2</v>
      </c>
      <c r="X43" s="42">
        <f t="shared" si="15"/>
        <v>0.18976871851080879</v>
      </c>
    </row>
    <row r="44" spans="2:24" x14ac:dyDescent="0.25">
      <c r="B44" s="72" t="s">
        <v>120</v>
      </c>
      <c r="C44" s="41">
        <v>20574</v>
      </c>
      <c r="D44" s="41">
        <v>20419</v>
      </c>
      <c r="E44" s="41">
        <v>0</v>
      </c>
      <c r="F44" s="41">
        <v>4283</v>
      </c>
      <c r="G44" s="41">
        <v>6957</v>
      </c>
      <c r="H44" s="42">
        <f t="shared" si="0"/>
        <v>0.62432874153630635</v>
      </c>
      <c r="I44" s="42">
        <f t="shared" si="1"/>
        <v>-0.65928791811548071</v>
      </c>
      <c r="J44" s="41">
        <f t="shared" si="2"/>
        <v>2674</v>
      </c>
      <c r="K44" s="41">
        <f t="shared" si="3"/>
        <v>-13462</v>
      </c>
      <c r="L44" s="42">
        <f t="shared" si="4"/>
        <v>1.9914126234435382E-2</v>
      </c>
      <c r="M44" s="42">
        <f t="shared" si="14"/>
        <v>7.1806781235485367E-2</v>
      </c>
      <c r="N44" s="41">
        <v>20675</v>
      </c>
      <c r="O44" s="41">
        <v>0</v>
      </c>
      <c r="P44" s="41">
        <v>6483</v>
      </c>
      <c r="Q44" s="41">
        <v>7286</v>
      </c>
      <c r="R44" s="41">
        <v>9080</v>
      </c>
      <c r="S44" s="42">
        <f t="shared" si="6"/>
        <v>0.24622563821026633</v>
      </c>
      <c r="T44" s="42">
        <f t="shared" si="7"/>
        <v>-0.56082224909310763</v>
      </c>
      <c r="U44" s="41">
        <f t="shared" si="8"/>
        <v>1794</v>
      </c>
      <c r="V44" s="41">
        <f t="shared" si="9"/>
        <v>-11595</v>
      </c>
      <c r="W44" s="42">
        <f t="shared" si="10"/>
        <v>2.4543790934475108E-2</v>
      </c>
      <c r="X44" s="42">
        <f t="shared" si="15"/>
        <v>8.3633449695585296E-2</v>
      </c>
    </row>
    <row r="45" spans="2:24" x14ac:dyDescent="0.25">
      <c r="B45" s="73" t="s">
        <v>104</v>
      </c>
      <c r="C45" s="67">
        <v>67162</v>
      </c>
      <c r="D45" s="67">
        <v>66323</v>
      </c>
      <c r="E45" s="67">
        <v>32914</v>
      </c>
      <c r="F45" s="67">
        <v>41148</v>
      </c>
      <c r="G45" s="67">
        <v>62011</v>
      </c>
      <c r="H45" s="68">
        <f t="shared" si="0"/>
        <v>0.50702342762710217</v>
      </c>
      <c r="I45" s="68">
        <f t="shared" si="1"/>
        <v>-6.501515311430428E-2</v>
      </c>
      <c r="J45" s="67">
        <f t="shared" si="2"/>
        <v>20863</v>
      </c>
      <c r="K45" s="67">
        <f t="shared" si="3"/>
        <v>-4312</v>
      </c>
      <c r="L45" s="68">
        <f t="shared" si="4"/>
        <v>0.1775039358809217</v>
      </c>
      <c r="M45" s="68">
        <f>G45/$G$45</f>
        <v>1</v>
      </c>
      <c r="N45" s="67">
        <v>65960</v>
      </c>
      <c r="O45" s="67">
        <v>30636</v>
      </c>
      <c r="P45" s="67">
        <v>58988</v>
      </c>
      <c r="Q45" s="67">
        <v>63321</v>
      </c>
      <c r="R45" s="67">
        <v>65179</v>
      </c>
      <c r="S45" s="68">
        <f t="shared" si="6"/>
        <v>2.9342556181993329E-2</v>
      </c>
      <c r="T45" s="68">
        <f t="shared" si="7"/>
        <v>-1.1840509399636101E-2</v>
      </c>
      <c r="U45" s="67">
        <f t="shared" si="8"/>
        <v>1858</v>
      </c>
      <c r="V45" s="67">
        <f t="shared" si="9"/>
        <v>-781</v>
      </c>
      <c r="W45" s="68">
        <f t="shared" si="10"/>
        <v>0.17618279177512697</v>
      </c>
      <c r="X45" s="68">
        <f>R45/$R$45</f>
        <v>1</v>
      </c>
    </row>
    <row r="46" spans="2:24" x14ac:dyDescent="0.25">
      <c r="B46" s="74" t="s">
        <v>100</v>
      </c>
      <c r="C46" s="70">
        <v>42588</v>
      </c>
      <c r="D46" s="70">
        <v>42307</v>
      </c>
      <c r="E46" s="70">
        <v>20995</v>
      </c>
      <c r="F46" s="70">
        <v>27249</v>
      </c>
      <c r="G46" s="70">
        <v>41371</v>
      </c>
      <c r="H46" s="71">
        <f t="shared" si="0"/>
        <v>0.51825755073580693</v>
      </c>
      <c r="I46" s="71">
        <f t="shared" si="1"/>
        <v>-2.2123998392700961E-2</v>
      </c>
      <c r="J46" s="70">
        <f t="shared" si="2"/>
        <v>14122</v>
      </c>
      <c r="K46" s="70">
        <f t="shared" si="3"/>
        <v>-936</v>
      </c>
      <c r="L46" s="71">
        <f t="shared" si="4"/>
        <v>0.11842278517246314</v>
      </c>
      <c r="M46" s="71">
        <f t="shared" ref="M46:M58" si="16">G46/$G$45</f>
        <v>0.66715582719194977</v>
      </c>
      <c r="N46" s="70">
        <v>42387</v>
      </c>
      <c r="O46" s="70">
        <v>18541</v>
      </c>
      <c r="P46" s="70">
        <v>39919</v>
      </c>
      <c r="Q46" s="70">
        <v>41969</v>
      </c>
      <c r="R46" s="70">
        <v>43655</v>
      </c>
      <c r="S46" s="71">
        <f t="shared" si="6"/>
        <v>4.0172508279920915E-2</v>
      </c>
      <c r="T46" s="71">
        <f t="shared" si="7"/>
        <v>2.9914832377851752E-2</v>
      </c>
      <c r="U46" s="70">
        <f t="shared" si="8"/>
        <v>1686</v>
      </c>
      <c r="V46" s="70">
        <f t="shared" si="9"/>
        <v>1268</v>
      </c>
      <c r="W46" s="71">
        <f t="shared" si="10"/>
        <v>0.11800211379344833</v>
      </c>
      <c r="X46" s="71">
        <f t="shared" ref="X46:X58" si="17">R46/$R$45</f>
        <v>0.66977093849245928</v>
      </c>
    </row>
    <row r="47" spans="2:24" x14ac:dyDescent="0.25">
      <c r="B47" s="72" t="s">
        <v>111</v>
      </c>
      <c r="C47" s="41">
        <v>5007</v>
      </c>
      <c r="D47" s="41">
        <v>5409</v>
      </c>
      <c r="E47" s="41">
        <v>0</v>
      </c>
      <c r="F47" s="41">
        <v>4403</v>
      </c>
      <c r="G47" s="41">
        <v>7737</v>
      </c>
      <c r="H47" s="42">
        <f t="shared" si="0"/>
        <v>0.75721099250511026</v>
      </c>
      <c r="I47" s="42">
        <f t="shared" si="1"/>
        <v>0.43039378813089302</v>
      </c>
      <c r="J47" s="41">
        <f t="shared" si="2"/>
        <v>3334</v>
      </c>
      <c r="K47" s="41">
        <f t="shared" si="3"/>
        <v>2328</v>
      </c>
      <c r="L47" s="42">
        <f t="shared" si="4"/>
        <v>2.2146844139115499E-2</v>
      </c>
      <c r="M47" s="42">
        <f t="shared" si="16"/>
        <v>0.12476818628952928</v>
      </c>
      <c r="N47" s="41">
        <v>5051</v>
      </c>
      <c r="O47" s="41">
        <v>0</v>
      </c>
      <c r="P47" s="41">
        <v>6160</v>
      </c>
      <c r="Q47" s="41">
        <v>7794</v>
      </c>
      <c r="R47" s="41">
        <v>7878</v>
      </c>
      <c r="S47" s="42">
        <f t="shared" si="6"/>
        <v>1.0777521170130866E-2</v>
      </c>
      <c r="T47" s="42">
        <f t="shared" si="7"/>
        <v>0.5596911502672739</v>
      </c>
      <c r="U47" s="41">
        <f t="shared" si="8"/>
        <v>84</v>
      </c>
      <c r="V47" s="41">
        <f t="shared" si="9"/>
        <v>2827</v>
      </c>
      <c r="W47" s="42">
        <f t="shared" si="10"/>
        <v>2.1294712002400316E-2</v>
      </c>
      <c r="X47" s="42">
        <f t="shared" si="17"/>
        <v>0.12086715046257231</v>
      </c>
    </row>
    <row r="48" spans="2:24" x14ac:dyDescent="0.25">
      <c r="B48" s="72" t="s">
        <v>112</v>
      </c>
      <c r="C48" s="41">
        <v>24768</v>
      </c>
      <c r="D48" s="41">
        <v>23909</v>
      </c>
      <c r="E48" s="41">
        <v>0</v>
      </c>
      <c r="F48" s="41">
        <v>16139</v>
      </c>
      <c r="G48" s="41">
        <v>23560</v>
      </c>
      <c r="H48" s="42">
        <f t="shared" si="0"/>
        <v>0.45981783257946596</v>
      </c>
      <c r="I48" s="42">
        <f t="shared" si="1"/>
        <v>-1.4597013676858062E-2</v>
      </c>
      <c r="J48" s="41">
        <f t="shared" si="2"/>
        <v>7421</v>
      </c>
      <c r="K48" s="41">
        <f t="shared" si="3"/>
        <v>-349</v>
      </c>
      <c r="L48" s="42">
        <f t="shared" si="4"/>
        <v>6.7439530556748242E-2</v>
      </c>
      <c r="M48" s="42">
        <f t="shared" si="16"/>
        <v>0.37993259260453788</v>
      </c>
      <c r="N48" s="41">
        <v>24100</v>
      </c>
      <c r="O48" s="41">
        <v>0</v>
      </c>
      <c r="P48" s="41">
        <v>23542</v>
      </c>
      <c r="Q48" s="41">
        <v>24456</v>
      </c>
      <c r="R48" s="41">
        <v>26336</v>
      </c>
      <c r="S48" s="42">
        <f t="shared" si="6"/>
        <v>7.6872751063133737E-2</v>
      </c>
      <c r="T48" s="42">
        <f t="shared" si="7"/>
        <v>9.2780082987551804E-2</v>
      </c>
      <c r="U48" s="41">
        <f t="shared" si="8"/>
        <v>1880</v>
      </c>
      <c r="V48" s="41">
        <f t="shared" si="9"/>
        <v>2236</v>
      </c>
      <c r="W48" s="42">
        <f t="shared" si="10"/>
        <v>7.1187805952680219E-2</v>
      </c>
      <c r="X48" s="42">
        <f t="shared" si="17"/>
        <v>0.40405652127218888</v>
      </c>
    </row>
    <row r="49" spans="2:24" x14ac:dyDescent="0.25">
      <c r="B49" s="72" t="s">
        <v>117</v>
      </c>
      <c r="C49" s="41">
        <v>12813</v>
      </c>
      <c r="D49" s="41">
        <v>12988</v>
      </c>
      <c r="E49" s="41">
        <v>4873</v>
      </c>
      <c r="F49" s="41">
        <v>6707</v>
      </c>
      <c r="G49" s="41">
        <v>10074</v>
      </c>
      <c r="H49" s="42">
        <f t="shared" si="0"/>
        <v>0.50201282242433276</v>
      </c>
      <c r="I49" s="42">
        <f t="shared" si="1"/>
        <v>-0.22436094856790889</v>
      </c>
      <c r="J49" s="41">
        <f t="shared" si="2"/>
        <v>3367</v>
      </c>
      <c r="K49" s="41">
        <f t="shared" si="3"/>
        <v>-2914</v>
      </c>
      <c r="L49" s="42">
        <f t="shared" si="4"/>
        <v>2.8836410476599399E-2</v>
      </c>
      <c r="M49" s="42">
        <f t="shared" si="16"/>
        <v>0.16245504829788263</v>
      </c>
      <c r="N49" s="41">
        <v>13236</v>
      </c>
      <c r="O49" s="41">
        <v>3955</v>
      </c>
      <c r="P49" s="41">
        <v>10217</v>
      </c>
      <c r="Q49" s="41">
        <v>9719</v>
      </c>
      <c r="R49" s="41">
        <v>9441</v>
      </c>
      <c r="S49" s="42">
        <f t="shared" si="6"/>
        <v>-2.8603765819528726E-2</v>
      </c>
      <c r="T49" s="42">
        <f t="shared" si="7"/>
        <v>-0.28671804170444248</v>
      </c>
      <c r="U49" s="41">
        <f t="shared" si="8"/>
        <v>-278</v>
      </c>
      <c r="V49" s="41">
        <f t="shared" si="9"/>
        <v>-3795</v>
      </c>
      <c r="W49" s="42">
        <f t="shared" si="10"/>
        <v>2.5519595838367784E-2</v>
      </c>
      <c r="X49" s="42">
        <f t="shared" si="17"/>
        <v>0.14484726675769802</v>
      </c>
    </row>
    <row r="50" spans="2:24" x14ac:dyDescent="0.25">
      <c r="B50" s="72" t="s">
        <v>113</v>
      </c>
      <c r="C50" s="41">
        <v>7923</v>
      </c>
      <c r="D50" s="41">
        <v>8092</v>
      </c>
      <c r="E50" s="41">
        <v>0</v>
      </c>
      <c r="F50" s="41">
        <v>4494</v>
      </c>
      <c r="G50" s="41">
        <v>6762</v>
      </c>
      <c r="H50" s="42">
        <f t="shared" si="0"/>
        <v>0.50467289719626174</v>
      </c>
      <c r="I50" s="42">
        <f t="shared" si="1"/>
        <v>-0.16435986159169547</v>
      </c>
      <c r="J50" s="41">
        <f t="shared" si="2"/>
        <v>2268</v>
      </c>
      <c r="K50" s="41">
        <f t="shared" si="3"/>
        <v>-1330</v>
      </c>
      <c r="L50" s="42">
        <f t="shared" si="4"/>
        <v>1.9355946758265349E-2</v>
      </c>
      <c r="M50" s="42">
        <f t="shared" si="16"/>
        <v>0.10904516940542806</v>
      </c>
      <c r="N50" s="41">
        <v>8339</v>
      </c>
      <c r="O50" s="41">
        <v>0</v>
      </c>
      <c r="P50" s="41">
        <v>7045</v>
      </c>
      <c r="Q50" s="41">
        <v>6332</v>
      </c>
      <c r="R50" s="41">
        <v>6234</v>
      </c>
      <c r="S50" s="42">
        <f t="shared" si="6"/>
        <v>-1.5476942514213499E-2</v>
      </c>
      <c r="T50" s="42">
        <f t="shared" si="7"/>
        <v>-0.25242834872286846</v>
      </c>
      <c r="U50" s="41">
        <f t="shared" si="8"/>
        <v>-98</v>
      </c>
      <c r="V50" s="41">
        <f t="shared" si="9"/>
        <v>-2105</v>
      </c>
      <c r="W50" s="42">
        <f t="shared" si="10"/>
        <v>1.685088025170901E-2</v>
      </c>
      <c r="X50" s="42">
        <f t="shared" si="17"/>
        <v>9.5644302612804738E-2</v>
      </c>
    </row>
    <row r="51" spans="2:24" x14ac:dyDescent="0.25">
      <c r="B51" s="72" t="s">
        <v>114</v>
      </c>
      <c r="C51" s="41">
        <v>4030</v>
      </c>
      <c r="D51" s="41">
        <v>4030</v>
      </c>
      <c r="E51" s="41">
        <v>0</v>
      </c>
      <c r="F51" s="41">
        <v>1992</v>
      </c>
      <c r="G51" s="41">
        <v>3023</v>
      </c>
      <c r="H51" s="42">
        <f t="shared" si="0"/>
        <v>0.51757028112449799</v>
      </c>
      <c r="I51" s="42">
        <f t="shared" si="1"/>
        <v>-0.2498759305210918</v>
      </c>
      <c r="J51" s="41">
        <f t="shared" si="2"/>
        <v>1031</v>
      </c>
      <c r="K51" s="41">
        <f t="shared" si="3"/>
        <v>-1007</v>
      </c>
      <c r="L51" s="42">
        <f t="shared" si="4"/>
        <v>8.6532131100615431E-3</v>
      </c>
      <c r="M51" s="42">
        <f t="shared" si="16"/>
        <v>4.8749415426295337E-2</v>
      </c>
      <c r="N51" s="41">
        <v>4030</v>
      </c>
      <c r="O51" s="41">
        <v>0</v>
      </c>
      <c r="P51" s="41">
        <v>2890</v>
      </c>
      <c r="Q51" s="41">
        <v>3088</v>
      </c>
      <c r="R51" s="41">
        <v>2890</v>
      </c>
      <c r="S51" s="42">
        <f t="shared" si="6"/>
        <v>-6.4119170984455964E-2</v>
      </c>
      <c r="T51" s="42">
        <f t="shared" si="7"/>
        <v>-0.28287841191066998</v>
      </c>
      <c r="U51" s="41">
        <f t="shared" si="8"/>
        <v>-198</v>
      </c>
      <c r="V51" s="41">
        <f t="shared" si="9"/>
        <v>-1140</v>
      </c>
      <c r="W51" s="42">
        <f t="shared" si="10"/>
        <v>7.8118453524926275E-3</v>
      </c>
      <c r="X51" s="42">
        <f t="shared" si="17"/>
        <v>4.433943448043081E-2</v>
      </c>
    </row>
    <row r="52" spans="2:24" x14ac:dyDescent="0.25">
      <c r="B52" s="72" t="s">
        <v>115</v>
      </c>
      <c r="C52" s="41">
        <v>860</v>
      </c>
      <c r="D52" s="41">
        <v>866</v>
      </c>
      <c r="E52" s="41">
        <v>0</v>
      </c>
      <c r="F52" s="41">
        <v>221</v>
      </c>
      <c r="G52" s="41">
        <v>290</v>
      </c>
      <c r="H52" s="42">
        <f t="shared" si="0"/>
        <v>0.31221719457013575</v>
      </c>
      <c r="I52" s="42">
        <f t="shared" si="1"/>
        <v>-0.66512702078521935</v>
      </c>
      <c r="J52" s="41">
        <f t="shared" si="2"/>
        <v>69</v>
      </c>
      <c r="K52" s="41">
        <f t="shared" si="3"/>
        <v>-576</v>
      </c>
      <c r="L52" s="42">
        <f t="shared" si="4"/>
        <v>8.3011306712466005E-4</v>
      </c>
      <c r="M52" s="42">
        <f t="shared" si="16"/>
        <v>4.6765896373224102E-3</v>
      </c>
      <c r="N52" s="41">
        <v>867</v>
      </c>
      <c r="O52" s="41">
        <v>0</v>
      </c>
      <c r="P52" s="41">
        <v>282</v>
      </c>
      <c r="Q52" s="41">
        <v>299</v>
      </c>
      <c r="R52" s="41">
        <v>317</v>
      </c>
      <c r="S52" s="42">
        <f t="shared" si="6"/>
        <v>6.020066889632103E-2</v>
      </c>
      <c r="T52" s="42">
        <f t="shared" si="7"/>
        <v>-0.63437139561707034</v>
      </c>
      <c r="U52" s="41">
        <f t="shared" si="8"/>
        <v>18</v>
      </c>
      <c r="V52" s="41">
        <f t="shared" si="9"/>
        <v>-550</v>
      </c>
      <c r="W52" s="42">
        <f t="shared" si="10"/>
        <v>8.5687023416614635E-4</v>
      </c>
      <c r="X52" s="42">
        <f t="shared" si="17"/>
        <v>4.8635296644624799E-3</v>
      </c>
    </row>
    <row r="53" spans="2:24" x14ac:dyDescent="0.25">
      <c r="B53" s="74" t="s">
        <v>101</v>
      </c>
      <c r="C53" s="70">
        <v>24574</v>
      </c>
      <c r="D53" s="70">
        <v>24016</v>
      </c>
      <c r="E53" s="70">
        <v>11919</v>
      </c>
      <c r="F53" s="70">
        <v>13899</v>
      </c>
      <c r="G53" s="70">
        <v>20640</v>
      </c>
      <c r="H53" s="71">
        <f t="shared" si="0"/>
        <v>0.48499892078566798</v>
      </c>
      <c r="I53" s="71">
        <f t="shared" si="1"/>
        <v>-0.1405729513657562</v>
      </c>
      <c r="J53" s="70">
        <f t="shared" si="2"/>
        <v>6741</v>
      </c>
      <c r="K53" s="70">
        <f t="shared" si="3"/>
        <v>-3376</v>
      </c>
      <c r="L53" s="71">
        <f t="shared" si="4"/>
        <v>5.9081150708458569E-2</v>
      </c>
      <c r="M53" s="71">
        <f t="shared" si="16"/>
        <v>0.33284417280805018</v>
      </c>
      <c r="N53" s="70">
        <v>23573</v>
      </c>
      <c r="O53" s="70">
        <v>12095</v>
      </c>
      <c r="P53" s="70">
        <v>19069</v>
      </c>
      <c r="Q53" s="70">
        <v>21352</v>
      </c>
      <c r="R53" s="70">
        <v>21524</v>
      </c>
      <c r="S53" s="71">
        <f t="shared" si="6"/>
        <v>8.0554514799551225E-3</v>
      </c>
      <c r="T53" s="71">
        <f t="shared" si="7"/>
        <v>-8.6921477962075278E-2</v>
      </c>
      <c r="U53" s="70">
        <f t="shared" si="8"/>
        <v>172</v>
      </c>
      <c r="V53" s="70">
        <f t="shared" si="9"/>
        <v>-2049</v>
      </c>
      <c r="W53" s="71">
        <f t="shared" si="10"/>
        <v>5.8180677981678655E-2</v>
      </c>
      <c r="X53" s="71">
        <f t="shared" si="17"/>
        <v>0.33022906150754078</v>
      </c>
    </row>
    <row r="54" spans="2:24" x14ac:dyDescent="0.25">
      <c r="B54" s="72" t="s">
        <v>116</v>
      </c>
      <c r="C54" s="41">
        <v>441</v>
      </c>
      <c r="D54" s="41">
        <v>394</v>
      </c>
      <c r="E54" s="41">
        <v>0</v>
      </c>
      <c r="F54" s="41">
        <v>618</v>
      </c>
      <c r="G54" s="41">
        <v>1192</v>
      </c>
      <c r="H54" s="42">
        <f t="shared" si="0"/>
        <v>0.92880258899676371</v>
      </c>
      <c r="I54" s="42">
        <f t="shared" si="1"/>
        <v>2.0253807106598987</v>
      </c>
      <c r="J54" s="41">
        <f t="shared" si="2"/>
        <v>574</v>
      </c>
      <c r="K54" s="41">
        <f t="shared" si="3"/>
        <v>798</v>
      </c>
      <c r="L54" s="42">
        <f t="shared" si="4"/>
        <v>3.4120509517675682E-3</v>
      </c>
      <c r="M54" s="42">
        <f t="shared" si="16"/>
        <v>1.9222396026511424E-2</v>
      </c>
      <c r="N54" s="41">
        <v>394</v>
      </c>
      <c r="O54" s="41">
        <v>0</v>
      </c>
      <c r="P54" s="41">
        <v>1192</v>
      </c>
      <c r="Q54" s="41">
        <v>1192</v>
      </c>
      <c r="R54" s="41">
        <v>1192</v>
      </c>
      <c r="S54" s="42">
        <f t="shared" si="6"/>
        <v>0</v>
      </c>
      <c r="T54" s="42">
        <f t="shared" si="7"/>
        <v>2.0253807106598987</v>
      </c>
      <c r="U54" s="41">
        <f t="shared" si="8"/>
        <v>0</v>
      </c>
      <c r="V54" s="41">
        <f t="shared" si="9"/>
        <v>798</v>
      </c>
      <c r="W54" s="42">
        <f t="shared" si="10"/>
        <v>3.2220483253187584E-3</v>
      </c>
      <c r="X54" s="42">
        <f t="shared" si="17"/>
        <v>1.8288098927568695E-2</v>
      </c>
    </row>
    <row r="55" spans="2:24" x14ac:dyDescent="0.25">
      <c r="B55" s="72" t="s">
        <v>117</v>
      </c>
      <c r="C55" s="41">
        <v>24133</v>
      </c>
      <c r="D55" s="41">
        <v>23622</v>
      </c>
      <c r="E55" s="41">
        <v>0</v>
      </c>
      <c r="F55" s="41">
        <v>13281</v>
      </c>
      <c r="G55" s="41">
        <v>19448</v>
      </c>
      <c r="H55" s="42">
        <f t="shared" si="0"/>
        <v>0.46434756418944367</v>
      </c>
      <c r="I55" s="42">
        <f t="shared" si="1"/>
        <v>-0.17669968673270675</v>
      </c>
      <c r="J55" s="41">
        <f t="shared" si="2"/>
        <v>6167</v>
      </c>
      <c r="K55" s="41">
        <f t="shared" si="3"/>
        <v>-4174</v>
      </c>
      <c r="L55" s="42">
        <f t="shared" si="4"/>
        <v>5.5669099756690994E-2</v>
      </c>
      <c r="M55" s="42">
        <f t="shared" si="16"/>
        <v>0.31362177678153874</v>
      </c>
      <c r="N55" s="41">
        <v>23179</v>
      </c>
      <c r="O55" s="41">
        <v>0</v>
      </c>
      <c r="P55" s="41">
        <v>17877</v>
      </c>
      <c r="Q55" s="41">
        <v>20160</v>
      </c>
      <c r="R55" s="41">
        <v>20332</v>
      </c>
      <c r="S55" s="42">
        <f t="shared" si="6"/>
        <v>8.5317460317460014E-3</v>
      </c>
      <c r="T55" s="42">
        <f t="shared" si="7"/>
        <v>-0.12282669657879974</v>
      </c>
      <c r="U55" s="41">
        <f t="shared" si="8"/>
        <v>172</v>
      </c>
      <c r="V55" s="41">
        <f t="shared" si="9"/>
        <v>-2847</v>
      </c>
      <c r="W55" s="42">
        <f t="shared" si="10"/>
        <v>5.4958629656359899E-2</v>
      </c>
      <c r="X55" s="42">
        <f t="shared" si="17"/>
        <v>0.31194096257997206</v>
      </c>
    </row>
    <row r="56" spans="2:24" x14ac:dyDescent="0.25">
      <c r="B56" s="72" t="s">
        <v>118</v>
      </c>
      <c r="C56" s="41">
        <v>7986</v>
      </c>
      <c r="D56" s="41">
        <v>8261</v>
      </c>
      <c r="E56" s="41">
        <v>0</v>
      </c>
      <c r="F56" s="41">
        <v>5399</v>
      </c>
      <c r="G56" s="41">
        <v>7886</v>
      </c>
      <c r="H56" s="42">
        <f t="shared" si="0"/>
        <v>0.46064085941841082</v>
      </c>
      <c r="I56" s="42">
        <f t="shared" si="1"/>
        <v>-4.5394020094419507E-2</v>
      </c>
      <c r="J56" s="41">
        <f t="shared" si="2"/>
        <v>2487</v>
      </c>
      <c r="K56" s="41">
        <f t="shared" si="3"/>
        <v>-375</v>
      </c>
      <c r="L56" s="42">
        <f t="shared" si="4"/>
        <v>2.2573350508086447E-2</v>
      </c>
      <c r="M56" s="42">
        <f t="shared" si="16"/>
        <v>0.12717098579284319</v>
      </c>
      <c r="N56" s="41">
        <v>7698</v>
      </c>
      <c r="O56" s="41">
        <v>0</v>
      </c>
      <c r="P56" s="41">
        <v>6803</v>
      </c>
      <c r="Q56" s="41">
        <v>8480</v>
      </c>
      <c r="R56" s="41">
        <v>8606</v>
      </c>
      <c r="S56" s="42">
        <f t="shared" si="6"/>
        <v>1.485849056603783E-2</v>
      </c>
      <c r="T56" s="42">
        <f t="shared" si="7"/>
        <v>0.11795271499090676</v>
      </c>
      <c r="U56" s="41">
        <f t="shared" si="8"/>
        <v>126</v>
      </c>
      <c r="V56" s="41">
        <f t="shared" si="9"/>
        <v>908</v>
      </c>
      <c r="W56" s="42">
        <f t="shared" si="10"/>
        <v>2.3262540174239291E-2</v>
      </c>
      <c r="X56" s="42">
        <f t="shared" si="17"/>
        <v>0.13203639208947668</v>
      </c>
    </row>
    <row r="57" spans="2:24" x14ac:dyDescent="0.25">
      <c r="B57" s="72" t="s">
        <v>119</v>
      </c>
      <c r="C57" s="41">
        <v>12673</v>
      </c>
      <c r="D57" s="41">
        <v>11985</v>
      </c>
      <c r="E57" s="41">
        <v>0</v>
      </c>
      <c r="F57" s="41">
        <v>6475</v>
      </c>
      <c r="G57" s="41">
        <v>9782</v>
      </c>
      <c r="H57" s="42">
        <f t="shared" si="0"/>
        <v>0.51073359073359081</v>
      </c>
      <c r="I57" s="42">
        <f t="shared" si="1"/>
        <v>-0.18381309970796833</v>
      </c>
      <c r="J57" s="41">
        <f t="shared" si="2"/>
        <v>3307</v>
      </c>
      <c r="K57" s="41">
        <f t="shared" si="3"/>
        <v>-2203</v>
      </c>
      <c r="L57" s="42">
        <f t="shared" si="4"/>
        <v>2.8000572491770431E-2</v>
      </c>
      <c r="M57" s="42">
        <f t="shared" si="16"/>
        <v>0.15774620631823386</v>
      </c>
      <c r="N57" s="41">
        <v>12058</v>
      </c>
      <c r="O57" s="41">
        <v>0</v>
      </c>
      <c r="P57" s="41">
        <v>9312</v>
      </c>
      <c r="Q57" s="41">
        <v>9898</v>
      </c>
      <c r="R57" s="41">
        <v>9694</v>
      </c>
      <c r="S57" s="42">
        <f t="shared" si="6"/>
        <v>-2.0610224287734846E-2</v>
      </c>
      <c r="T57" s="42">
        <f t="shared" si="7"/>
        <v>-0.19605241333554491</v>
      </c>
      <c r="U57" s="41">
        <f t="shared" si="8"/>
        <v>-204</v>
      </c>
      <c r="V57" s="41">
        <f t="shared" si="9"/>
        <v>-2364</v>
      </c>
      <c r="W57" s="42">
        <f t="shared" si="10"/>
        <v>2.6203470189295339E-2</v>
      </c>
      <c r="X57" s="42">
        <f t="shared" si="17"/>
        <v>0.14872888507034474</v>
      </c>
    </row>
    <row r="58" spans="2:24" x14ac:dyDescent="0.25">
      <c r="B58" s="72" t="s">
        <v>120</v>
      </c>
      <c r="C58" s="41">
        <v>3475</v>
      </c>
      <c r="D58" s="41">
        <v>3376</v>
      </c>
      <c r="E58" s="41">
        <v>0</v>
      </c>
      <c r="F58" s="41">
        <v>1407</v>
      </c>
      <c r="G58" s="41">
        <v>1780</v>
      </c>
      <c r="H58" s="42">
        <f t="shared" si="0"/>
        <v>0.26510305614783225</v>
      </c>
      <c r="I58" s="42">
        <f t="shared" si="1"/>
        <v>-0.47274881516587675</v>
      </c>
      <c r="J58" s="41">
        <f t="shared" si="2"/>
        <v>373</v>
      </c>
      <c r="K58" s="41">
        <f t="shared" si="3"/>
        <v>-1596</v>
      </c>
      <c r="L58" s="42">
        <f t="shared" si="4"/>
        <v>5.0951767568341204E-3</v>
      </c>
      <c r="M58" s="42">
        <f t="shared" si="16"/>
        <v>2.8704584670461691E-2</v>
      </c>
      <c r="N58" s="41">
        <v>3423</v>
      </c>
      <c r="O58" s="41">
        <v>0</v>
      </c>
      <c r="P58" s="41">
        <v>1762</v>
      </c>
      <c r="Q58" s="41">
        <v>1782</v>
      </c>
      <c r="R58" s="41">
        <v>2032</v>
      </c>
      <c r="S58" s="42">
        <f t="shared" si="6"/>
        <v>0.14029180695847354</v>
      </c>
      <c r="T58" s="42">
        <f t="shared" si="7"/>
        <v>-0.40636868244230206</v>
      </c>
      <c r="U58" s="41">
        <f t="shared" si="8"/>
        <v>250</v>
      </c>
      <c r="V58" s="41">
        <f t="shared" si="9"/>
        <v>-1391</v>
      </c>
      <c r="W58" s="42">
        <f t="shared" si="10"/>
        <v>5.4926192928252664E-3</v>
      </c>
      <c r="X58" s="42">
        <f t="shared" si="17"/>
        <v>3.1175685420150662E-2</v>
      </c>
    </row>
    <row r="59" spans="2:24" x14ac:dyDescent="0.25">
      <c r="B59" s="73" t="s">
        <v>105</v>
      </c>
      <c r="C59" s="67">
        <v>58249</v>
      </c>
      <c r="D59" s="67">
        <v>60236</v>
      </c>
      <c r="E59" s="67">
        <v>29639</v>
      </c>
      <c r="F59" s="67">
        <v>38454</v>
      </c>
      <c r="G59" s="67">
        <v>57831</v>
      </c>
      <c r="H59" s="68">
        <f t="shared" si="0"/>
        <v>0.50390076454985167</v>
      </c>
      <c r="I59" s="68">
        <f t="shared" si="1"/>
        <v>-3.9926289926289882E-2</v>
      </c>
      <c r="J59" s="67">
        <f t="shared" si="2"/>
        <v>19377</v>
      </c>
      <c r="K59" s="67">
        <f t="shared" si="3"/>
        <v>-2405</v>
      </c>
      <c r="L59" s="68">
        <f t="shared" si="4"/>
        <v>0.16553885787891798</v>
      </c>
      <c r="M59" s="68">
        <f>G59/$G$59</f>
        <v>1</v>
      </c>
      <c r="N59" s="67">
        <v>60476</v>
      </c>
      <c r="O59" s="67">
        <v>23573</v>
      </c>
      <c r="P59" s="67">
        <v>54959</v>
      </c>
      <c r="Q59" s="67">
        <v>60218</v>
      </c>
      <c r="R59" s="67">
        <v>59619</v>
      </c>
      <c r="S59" s="68">
        <f t="shared" si="6"/>
        <v>-9.9471918695406281E-3</v>
      </c>
      <c r="T59" s="68">
        <f t="shared" si="7"/>
        <v>-1.417091077452215E-2</v>
      </c>
      <c r="U59" s="67">
        <f t="shared" si="8"/>
        <v>-599</v>
      </c>
      <c r="V59" s="67">
        <f t="shared" si="9"/>
        <v>-857</v>
      </c>
      <c r="W59" s="68">
        <f t="shared" si="10"/>
        <v>0.16115377441877438</v>
      </c>
      <c r="X59" s="68">
        <f>R59/$R$59</f>
        <v>1</v>
      </c>
    </row>
    <row r="60" spans="2:24" x14ac:dyDescent="0.25">
      <c r="B60" s="74" t="s">
        <v>100</v>
      </c>
      <c r="C60" s="70">
        <v>44945</v>
      </c>
      <c r="D60" s="70">
        <v>47564</v>
      </c>
      <c r="E60" s="70">
        <v>23768</v>
      </c>
      <c r="F60" s="70">
        <v>31803</v>
      </c>
      <c r="G60" s="70">
        <v>49309</v>
      </c>
      <c r="H60" s="71">
        <f t="shared" si="0"/>
        <v>0.55045121529415475</v>
      </c>
      <c r="I60" s="71">
        <f t="shared" si="1"/>
        <v>3.6687410646707663E-2</v>
      </c>
      <c r="J60" s="70">
        <f t="shared" si="2"/>
        <v>17506</v>
      </c>
      <c r="K60" s="70">
        <f t="shared" si="3"/>
        <v>1745</v>
      </c>
      <c r="L60" s="71">
        <f t="shared" si="4"/>
        <v>0.14114498354086161</v>
      </c>
      <c r="M60" s="71">
        <f t="shared" ref="M60:M72" si="18">G60/$G$59</f>
        <v>0.85263958776434789</v>
      </c>
      <c r="N60" s="70">
        <v>48018</v>
      </c>
      <c r="O60" s="70">
        <v>18912</v>
      </c>
      <c r="P60" s="70">
        <v>46560</v>
      </c>
      <c r="Q60" s="70">
        <v>50961</v>
      </c>
      <c r="R60" s="70">
        <v>50661</v>
      </c>
      <c r="S60" s="71">
        <f t="shared" si="6"/>
        <v>-5.8868546535586486E-3</v>
      </c>
      <c r="T60" s="71">
        <f t="shared" si="7"/>
        <v>5.5041859302761509E-2</v>
      </c>
      <c r="U60" s="70">
        <f t="shared" si="8"/>
        <v>-300</v>
      </c>
      <c r="V60" s="70">
        <f t="shared" si="9"/>
        <v>2643</v>
      </c>
      <c r="W60" s="71">
        <f t="shared" si="10"/>
        <v>0.13693975688672283</v>
      </c>
      <c r="X60" s="71">
        <f t="shared" ref="X60:X72" si="19">R60/$R$59</f>
        <v>0.84974588637850346</v>
      </c>
    </row>
    <row r="61" spans="2:24" x14ac:dyDescent="0.25">
      <c r="B61" s="72" t="s">
        <v>111</v>
      </c>
      <c r="C61" s="41">
        <v>1826</v>
      </c>
      <c r="D61" s="41">
        <v>2118</v>
      </c>
      <c r="E61" s="41">
        <v>0</v>
      </c>
      <c r="F61" s="41">
        <v>1257</v>
      </c>
      <c r="G61" s="41">
        <v>2118</v>
      </c>
      <c r="H61" s="42">
        <f t="shared" si="0"/>
        <v>0.68496420047732687</v>
      </c>
      <c r="I61" s="42">
        <f t="shared" si="1"/>
        <v>0</v>
      </c>
      <c r="J61" s="41">
        <f t="shared" si="2"/>
        <v>861</v>
      </c>
      <c r="K61" s="41">
        <f t="shared" si="3"/>
        <v>0</v>
      </c>
      <c r="L61" s="42">
        <f t="shared" si="4"/>
        <v>6.062687848862173E-3</v>
      </c>
      <c r="M61" s="42">
        <f t="shared" si="18"/>
        <v>3.6623956009752552E-2</v>
      </c>
      <c r="N61" s="41">
        <v>2118</v>
      </c>
      <c r="O61" s="41">
        <v>0</v>
      </c>
      <c r="P61" s="41">
        <v>1632</v>
      </c>
      <c r="Q61" s="41">
        <v>2118</v>
      </c>
      <c r="R61" s="41">
        <v>2118</v>
      </c>
      <c r="S61" s="42">
        <f t="shared" si="6"/>
        <v>0</v>
      </c>
      <c r="T61" s="42">
        <f t="shared" si="7"/>
        <v>0</v>
      </c>
      <c r="U61" s="41">
        <f t="shared" si="8"/>
        <v>0</v>
      </c>
      <c r="V61" s="41">
        <f t="shared" si="9"/>
        <v>0</v>
      </c>
      <c r="W61" s="42">
        <f t="shared" si="10"/>
        <v>5.7250825109271229E-3</v>
      </c>
      <c r="X61" s="42">
        <f t="shared" si="19"/>
        <v>3.5525587480501185E-2</v>
      </c>
    </row>
    <row r="62" spans="2:24" x14ac:dyDescent="0.25">
      <c r="B62" s="72" t="s">
        <v>112</v>
      </c>
      <c r="C62" s="41">
        <v>31428</v>
      </c>
      <c r="D62" s="41">
        <v>32819</v>
      </c>
      <c r="E62" s="41">
        <v>0</v>
      </c>
      <c r="F62" s="41">
        <v>21877</v>
      </c>
      <c r="G62" s="41">
        <v>34394</v>
      </c>
      <c r="H62" s="42">
        <f t="shared" si="0"/>
        <v>0.57215340311742935</v>
      </c>
      <c r="I62" s="42">
        <f t="shared" si="1"/>
        <v>4.7990493311801163E-2</v>
      </c>
      <c r="J62" s="41">
        <f t="shared" si="2"/>
        <v>12517</v>
      </c>
      <c r="K62" s="41">
        <f t="shared" si="3"/>
        <v>1575</v>
      </c>
      <c r="L62" s="42">
        <f t="shared" si="4"/>
        <v>9.8451409760984682E-2</v>
      </c>
      <c r="M62" s="42">
        <f t="shared" si="18"/>
        <v>0.59473292870605732</v>
      </c>
      <c r="N62" s="41">
        <v>33164</v>
      </c>
      <c r="O62" s="41">
        <v>0</v>
      </c>
      <c r="P62" s="41">
        <v>32967</v>
      </c>
      <c r="Q62" s="41">
        <v>35678</v>
      </c>
      <c r="R62" s="41">
        <v>36244</v>
      </c>
      <c r="S62" s="42">
        <f t="shared" si="6"/>
        <v>1.5864117943831024E-2</v>
      </c>
      <c r="T62" s="42">
        <f t="shared" si="7"/>
        <v>9.2871788686527568E-2</v>
      </c>
      <c r="U62" s="41">
        <f t="shared" si="8"/>
        <v>566</v>
      </c>
      <c r="V62" s="41">
        <f t="shared" si="9"/>
        <v>3080</v>
      </c>
      <c r="W62" s="42">
        <f t="shared" si="10"/>
        <v>9.7969731126554604E-2</v>
      </c>
      <c r="X62" s="42">
        <f t="shared" si="19"/>
        <v>0.60792700313658399</v>
      </c>
    </row>
    <row r="63" spans="2:24" x14ac:dyDescent="0.25">
      <c r="B63" s="72" t="s">
        <v>117</v>
      </c>
      <c r="C63" s="41">
        <v>11691</v>
      </c>
      <c r="D63" s="41">
        <v>12627</v>
      </c>
      <c r="E63" s="41">
        <v>6224</v>
      </c>
      <c r="F63" s="41">
        <v>8670</v>
      </c>
      <c r="G63" s="41">
        <v>12797</v>
      </c>
      <c r="H63" s="42">
        <f t="shared" si="0"/>
        <v>0.47600922722029981</v>
      </c>
      <c r="I63" s="42">
        <f t="shared" si="1"/>
        <v>1.3463213748317049E-2</v>
      </c>
      <c r="J63" s="41">
        <f t="shared" si="2"/>
        <v>4127</v>
      </c>
      <c r="K63" s="41">
        <f t="shared" si="3"/>
        <v>170</v>
      </c>
      <c r="L63" s="42">
        <f t="shared" si="4"/>
        <v>3.6630885931014739E-2</v>
      </c>
      <c r="M63" s="42">
        <f t="shared" si="18"/>
        <v>0.22128270304853798</v>
      </c>
      <c r="N63" s="41">
        <v>12736</v>
      </c>
      <c r="O63" s="41">
        <v>4963</v>
      </c>
      <c r="P63" s="41">
        <v>11961</v>
      </c>
      <c r="Q63" s="41">
        <v>13165</v>
      </c>
      <c r="R63" s="41">
        <v>12299</v>
      </c>
      <c r="S63" s="42">
        <f t="shared" si="6"/>
        <v>-6.5780478541587528E-2</v>
      </c>
      <c r="T63" s="42">
        <f t="shared" si="7"/>
        <v>-3.4312185929648242E-2</v>
      </c>
      <c r="U63" s="41">
        <f t="shared" si="8"/>
        <v>-866</v>
      </c>
      <c r="V63" s="41">
        <f t="shared" si="9"/>
        <v>-437</v>
      </c>
      <c r="W63" s="42">
        <f t="shared" si="10"/>
        <v>3.3244943249241113E-2</v>
      </c>
      <c r="X63" s="42">
        <f t="shared" si="19"/>
        <v>0.20629329576141833</v>
      </c>
    </row>
    <row r="64" spans="2:24" x14ac:dyDescent="0.25">
      <c r="B64" s="72" t="s">
        <v>113</v>
      </c>
      <c r="C64" s="41">
        <v>10995</v>
      </c>
      <c r="D64" s="41">
        <v>11931</v>
      </c>
      <c r="E64" s="41">
        <v>0</v>
      </c>
      <c r="F64" s="41">
        <v>7908</v>
      </c>
      <c r="G64" s="41">
        <v>11940</v>
      </c>
      <c r="H64" s="42">
        <f t="shared" si="0"/>
        <v>0.50986342943854335</v>
      </c>
      <c r="I64" s="42">
        <f t="shared" si="1"/>
        <v>7.5433744028163829E-4</v>
      </c>
      <c r="J64" s="41">
        <f t="shared" si="2"/>
        <v>4032</v>
      </c>
      <c r="K64" s="41">
        <f t="shared" si="3"/>
        <v>9</v>
      </c>
      <c r="L64" s="42">
        <f t="shared" si="4"/>
        <v>3.4177758694718764E-2</v>
      </c>
      <c r="M64" s="42">
        <f t="shared" si="18"/>
        <v>0.20646366135809513</v>
      </c>
      <c r="N64" s="41">
        <v>12040</v>
      </c>
      <c r="O64" s="41">
        <v>0</v>
      </c>
      <c r="P64" s="41">
        <v>11163</v>
      </c>
      <c r="Q64" s="41">
        <v>12288</v>
      </c>
      <c r="R64" s="41">
        <v>11463</v>
      </c>
      <c r="S64" s="42">
        <f t="shared" si="6"/>
        <v>-6.7138671875E-2</v>
      </c>
      <c r="T64" s="42">
        <f t="shared" si="7"/>
        <v>-4.7923588039867071E-2</v>
      </c>
      <c r="U64" s="41">
        <f t="shared" si="8"/>
        <v>-825</v>
      </c>
      <c r="V64" s="41">
        <f t="shared" si="9"/>
        <v>-577</v>
      </c>
      <c r="W64" s="42">
        <f t="shared" si="10"/>
        <v>3.0985184524437021E-2</v>
      </c>
      <c r="X64" s="42">
        <f t="shared" si="19"/>
        <v>0.19227092034418558</v>
      </c>
    </row>
    <row r="65" spans="2:24" x14ac:dyDescent="0.25">
      <c r="B65" s="72" t="s">
        <v>114</v>
      </c>
      <c r="C65" s="41">
        <v>580</v>
      </c>
      <c r="D65" s="41">
        <v>580</v>
      </c>
      <c r="E65" s="41">
        <v>0</v>
      </c>
      <c r="F65" s="41">
        <v>762</v>
      </c>
      <c r="G65" s="41">
        <v>829</v>
      </c>
      <c r="H65" s="42">
        <f t="shared" si="0"/>
        <v>8.7926509186351698E-2</v>
      </c>
      <c r="I65" s="42">
        <f t="shared" si="1"/>
        <v>0.42931034482758612</v>
      </c>
      <c r="J65" s="41">
        <f t="shared" si="2"/>
        <v>67</v>
      </c>
      <c r="K65" s="41">
        <f t="shared" si="3"/>
        <v>249</v>
      </c>
      <c r="L65" s="42">
        <f t="shared" si="4"/>
        <v>2.3729783884356664E-3</v>
      </c>
      <c r="M65" s="42">
        <f t="shared" si="18"/>
        <v>1.4334872300323357E-2</v>
      </c>
      <c r="N65" s="41">
        <v>580</v>
      </c>
      <c r="O65" s="41">
        <v>0</v>
      </c>
      <c r="P65" s="41">
        <v>798</v>
      </c>
      <c r="Q65" s="41">
        <v>845</v>
      </c>
      <c r="R65" s="41">
        <v>772</v>
      </c>
      <c r="S65" s="42">
        <f t="shared" si="6"/>
        <v>-8.6390532544378673E-2</v>
      </c>
      <c r="T65" s="42">
        <f t="shared" si="7"/>
        <v>0.33103448275862069</v>
      </c>
      <c r="U65" s="41">
        <f t="shared" si="8"/>
        <v>-73</v>
      </c>
      <c r="V65" s="41">
        <f t="shared" si="9"/>
        <v>192</v>
      </c>
      <c r="W65" s="42">
        <f t="shared" si="10"/>
        <v>2.0867628415655046E-3</v>
      </c>
      <c r="X65" s="42">
        <f t="shared" si="19"/>
        <v>1.294889213170298E-2</v>
      </c>
    </row>
    <row r="66" spans="2:24" x14ac:dyDescent="0.25">
      <c r="B66" s="72" t="s">
        <v>115</v>
      </c>
      <c r="C66" s="41">
        <v>116</v>
      </c>
      <c r="D66" s="41">
        <v>116</v>
      </c>
      <c r="E66" s="41">
        <v>0</v>
      </c>
      <c r="F66" s="41">
        <v>0</v>
      </c>
      <c r="G66" s="41">
        <v>28</v>
      </c>
      <c r="H66" s="42" t="str">
        <f t="shared" si="0"/>
        <v>-</v>
      </c>
      <c r="I66" s="42">
        <f t="shared" si="1"/>
        <v>-0.75862068965517238</v>
      </c>
      <c r="J66" s="41">
        <f t="shared" si="2"/>
        <v>28</v>
      </c>
      <c r="K66" s="41">
        <f t="shared" si="3"/>
        <v>-88</v>
      </c>
      <c r="L66" s="42">
        <f t="shared" si="4"/>
        <v>8.0148847860312007E-5</v>
      </c>
      <c r="M66" s="42">
        <f t="shared" si="18"/>
        <v>4.8416939011948609E-4</v>
      </c>
      <c r="N66" s="41">
        <v>116</v>
      </c>
      <c r="O66" s="41">
        <v>0</v>
      </c>
      <c r="P66" s="41">
        <v>0</v>
      </c>
      <c r="Q66" s="41">
        <v>32</v>
      </c>
      <c r="R66" s="41">
        <v>64</v>
      </c>
      <c r="S66" s="42">
        <f t="shared" si="6"/>
        <v>1</v>
      </c>
      <c r="T66" s="42">
        <f t="shared" si="7"/>
        <v>-0.44827586206896552</v>
      </c>
      <c r="U66" s="41">
        <f t="shared" si="8"/>
        <v>32</v>
      </c>
      <c r="V66" s="41">
        <f t="shared" si="9"/>
        <v>-52</v>
      </c>
      <c r="W66" s="42">
        <f t="shared" si="10"/>
        <v>1.7299588323859105E-4</v>
      </c>
      <c r="X66" s="42">
        <f t="shared" si="19"/>
        <v>1.0734832855297807E-3</v>
      </c>
    </row>
    <row r="67" spans="2:24" x14ac:dyDescent="0.25">
      <c r="B67" s="74" t="s">
        <v>101</v>
      </c>
      <c r="C67" s="70">
        <v>13304</v>
      </c>
      <c r="D67" s="70">
        <v>12672</v>
      </c>
      <c r="E67" s="70">
        <v>5872</v>
      </c>
      <c r="F67" s="70">
        <v>6651</v>
      </c>
      <c r="G67" s="70">
        <v>8522</v>
      </c>
      <c r="H67" s="71">
        <f t="shared" si="0"/>
        <v>0.28131108104044511</v>
      </c>
      <c r="I67" s="71">
        <f t="shared" si="1"/>
        <v>-0.32749368686868685</v>
      </c>
      <c r="J67" s="70">
        <f t="shared" si="2"/>
        <v>1871</v>
      </c>
      <c r="K67" s="70">
        <f t="shared" si="3"/>
        <v>-4150</v>
      </c>
      <c r="L67" s="71">
        <f t="shared" si="4"/>
        <v>2.4393874338056391E-2</v>
      </c>
      <c r="M67" s="71">
        <f t="shared" si="18"/>
        <v>0.14736041223565216</v>
      </c>
      <c r="N67" s="70">
        <v>12458</v>
      </c>
      <c r="O67" s="70">
        <v>4661</v>
      </c>
      <c r="P67" s="70">
        <v>8399</v>
      </c>
      <c r="Q67" s="70">
        <v>9257</v>
      </c>
      <c r="R67" s="70">
        <v>8958</v>
      </c>
      <c r="S67" s="71">
        <f t="shared" si="6"/>
        <v>-3.2299881171005684E-2</v>
      </c>
      <c r="T67" s="71">
        <f t="shared" si="7"/>
        <v>-0.28094397174506336</v>
      </c>
      <c r="U67" s="70">
        <f t="shared" si="8"/>
        <v>-299</v>
      </c>
      <c r="V67" s="70">
        <f t="shared" si="9"/>
        <v>-3500</v>
      </c>
      <c r="W67" s="71">
        <f t="shared" si="10"/>
        <v>2.4214017532051543E-2</v>
      </c>
      <c r="X67" s="71">
        <f t="shared" si="19"/>
        <v>0.15025411362149652</v>
      </c>
    </row>
    <row r="68" spans="2:24" x14ac:dyDescent="0.25">
      <c r="B68" s="72" t="s">
        <v>116</v>
      </c>
      <c r="C68" s="41">
        <v>0</v>
      </c>
      <c r="D68" s="41">
        <v>0</v>
      </c>
      <c r="E68" s="41">
        <v>0</v>
      </c>
      <c r="F68" s="41">
        <v>0</v>
      </c>
      <c r="G68" s="41">
        <v>1116</v>
      </c>
      <c r="H68" s="42" t="str">
        <f t="shared" si="0"/>
        <v>-</v>
      </c>
      <c r="I68" s="42" t="str">
        <f t="shared" si="1"/>
        <v>-</v>
      </c>
      <c r="J68" s="41">
        <f t="shared" si="2"/>
        <v>1116</v>
      </c>
      <c r="K68" s="41">
        <f t="shared" si="3"/>
        <v>1116</v>
      </c>
      <c r="L68" s="42">
        <f t="shared" si="4"/>
        <v>3.1945040790038641E-3</v>
      </c>
      <c r="M68" s="42">
        <f t="shared" si="18"/>
        <v>1.9297608549048089E-2</v>
      </c>
      <c r="N68" s="41">
        <v>0</v>
      </c>
      <c r="O68" s="41">
        <v>0</v>
      </c>
      <c r="P68" s="41">
        <v>0</v>
      </c>
      <c r="Q68" s="41">
        <v>1145</v>
      </c>
      <c r="R68" s="41">
        <v>1145</v>
      </c>
      <c r="S68" s="42">
        <f t="shared" si="6"/>
        <v>0</v>
      </c>
      <c r="T68" s="42" t="str">
        <f t="shared" si="7"/>
        <v>-</v>
      </c>
      <c r="U68" s="41">
        <f t="shared" si="8"/>
        <v>0</v>
      </c>
      <c r="V68" s="41">
        <f t="shared" si="9"/>
        <v>1145</v>
      </c>
      <c r="W68" s="42">
        <f t="shared" si="10"/>
        <v>3.0950044735654179E-3</v>
      </c>
      <c r="X68" s="42">
        <f t="shared" si="19"/>
        <v>1.9205286905181234E-2</v>
      </c>
    </row>
    <row r="69" spans="2:24" x14ac:dyDescent="0.25">
      <c r="B69" s="72" t="s">
        <v>117</v>
      </c>
      <c r="C69" s="41">
        <v>13304</v>
      </c>
      <c r="D69" s="41">
        <v>12672</v>
      </c>
      <c r="E69" s="41">
        <v>0</v>
      </c>
      <c r="F69" s="41">
        <v>0</v>
      </c>
      <c r="G69" s="41">
        <v>7406</v>
      </c>
      <c r="H69" s="42" t="str">
        <f t="shared" si="0"/>
        <v>-</v>
      </c>
      <c r="I69" s="42">
        <f t="shared" si="1"/>
        <v>-0.41556186868686873</v>
      </c>
      <c r="J69" s="41">
        <f t="shared" si="2"/>
        <v>7406</v>
      </c>
      <c r="K69" s="41">
        <f t="shared" si="3"/>
        <v>-5266</v>
      </c>
      <c r="L69" s="42">
        <f t="shared" si="4"/>
        <v>2.1199370259052525E-2</v>
      </c>
      <c r="M69" s="42">
        <f t="shared" si="18"/>
        <v>0.12806280368660408</v>
      </c>
      <c r="N69" s="41">
        <v>12458</v>
      </c>
      <c r="O69" s="41">
        <v>0</v>
      </c>
      <c r="P69" s="41">
        <v>0</v>
      </c>
      <c r="Q69" s="41">
        <v>8112</v>
      </c>
      <c r="R69" s="41">
        <v>7813</v>
      </c>
      <c r="S69" s="42">
        <f t="shared" si="6"/>
        <v>-3.6858974358974339E-2</v>
      </c>
      <c r="T69" s="42">
        <f t="shared" si="7"/>
        <v>-0.37285278535880562</v>
      </c>
      <c r="U69" s="41">
        <f t="shared" si="8"/>
        <v>-299</v>
      </c>
      <c r="V69" s="41">
        <f t="shared" si="9"/>
        <v>-4645</v>
      </c>
      <c r="W69" s="42">
        <f t="shared" si="10"/>
        <v>2.1119013058486125E-2</v>
      </c>
      <c r="X69" s="42">
        <f t="shared" si="19"/>
        <v>0.13104882671631526</v>
      </c>
    </row>
    <row r="70" spans="2:24" x14ac:dyDescent="0.25">
      <c r="B70" s="72" t="s">
        <v>118</v>
      </c>
      <c r="C70" s="41">
        <v>4453</v>
      </c>
      <c r="D70" s="41">
        <v>4925</v>
      </c>
      <c r="E70" s="41">
        <v>0</v>
      </c>
      <c r="F70" s="41">
        <v>0</v>
      </c>
      <c r="G70" s="41">
        <v>3466</v>
      </c>
      <c r="H70" s="42" t="str">
        <f t="shared" si="0"/>
        <v>-</v>
      </c>
      <c r="I70" s="42">
        <f t="shared" si="1"/>
        <v>-0.29624365482233506</v>
      </c>
      <c r="J70" s="41">
        <f t="shared" si="2"/>
        <v>3466</v>
      </c>
      <c r="K70" s="41">
        <f t="shared" si="3"/>
        <v>-1459</v>
      </c>
      <c r="L70" s="42">
        <f t="shared" si="4"/>
        <v>9.9212823815657651E-3</v>
      </c>
      <c r="M70" s="42">
        <f t="shared" si="18"/>
        <v>5.9933253791219242E-2</v>
      </c>
      <c r="N70" s="41">
        <v>5364</v>
      </c>
      <c r="O70" s="41">
        <v>0</v>
      </c>
      <c r="P70" s="41">
        <v>0</v>
      </c>
      <c r="Q70" s="41">
        <v>3726</v>
      </c>
      <c r="R70" s="41">
        <v>3420</v>
      </c>
      <c r="S70" s="42">
        <f t="shared" si="6"/>
        <v>-8.2125603864734331E-2</v>
      </c>
      <c r="T70" s="42">
        <f t="shared" si="7"/>
        <v>-0.36241610738255037</v>
      </c>
      <c r="U70" s="41">
        <f t="shared" si="8"/>
        <v>-306</v>
      </c>
      <c r="V70" s="41">
        <f t="shared" si="9"/>
        <v>-1944</v>
      </c>
      <c r="W70" s="42">
        <f t="shared" si="10"/>
        <v>9.2444675105622098E-3</v>
      </c>
      <c r="X70" s="42">
        <f t="shared" si="19"/>
        <v>5.7364263070497662E-2</v>
      </c>
    </row>
    <row r="71" spans="2:24" x14ac:dyDescent="0.25">
      <c r="B71" s="72" t="s">
        <v>119</v>
      </c>
      <c r="C71" s="41">
        <v>7206</v>
      </c>
      <c r="D71" s="41">
        <v>6104</v>
      </c>
      <c r="E71" s="41">
        <v>0</v>
      </c>
      <c r="F71" s="41">
        <v>0</v>
      </c>
      <c r="G71" s="41">
        <v>2815</v>
      </c>
      <c r="H71" s="42" t="str">
        <f t="shared" ref="H71:H114" si="20">IFERROR(G71/F71-1,"-")</f>
        <v>-</v>
      </c>
      <c r="I71" s="42">
        <f t="shared" ref="I71:I114" si="21">IFERROR(G71/D71-1,"-")</f>
        <v>-0.538826998689384</v>
      </c>
      <c r="J71" s="41">
        <f t="shared" ref="J71:J114" si="22">IFERROR(G71-F71,"-")</f>
        <v>2815</v>
      </c>
      <c r="K71" s="41">
        <f t="shared" ref="K71:K114" si="23">IFERROR(G71-D71,"-")</f>
        <v>-3289</v>
      </c>
      <c r="L71" s="42">
        <f t="shared" ref="L71:L114" si="24">IFERROR(G71/$G$6,"-")</f>
        <v>8.0578216688135113E-3</v>
      </c>
      <c r="M71" s="42">
        <f t="shared" si="18"/>
        <v>4.8676315470941194E-2</v>
      </c>
      <c r="N71" s="41">
        <v>5450</v>
      </c>
      <c r="O71" s="41">
        <v>0</v>
      </c>
      <c r="P71" s="41">
        <v>0</v>
      </c>
      <c r="Q71" s="41">
        <v>2959</v>
      </c>
      <c r="R71" s="41">
        <v>2966</v>
      </c>
      <c r="S71" s="42">
        <f t="shared" ref="S71:S114" si="25">IFERROR(R71/Q71-1,"-")</f>
        <v>2.3656640757012681E-3</v>
      </c>
      <c r="T71" s="42">
        <f t="shared" ref="T71:T114" si="26">IFERROR(R71/N71-1,"-")</f>
        <v>-0.45577981651376143</v>
      </c>
      <c r="U71" s="41">
        <f t="shared" ref="U71:U114" si="27">IFERROR(R71-Q71,"-")</f>
        <v>7</v>
      </c>
      <c r="V71" s="41">
        <f t="shared" ref="V71:V114" si="28">IFERROR(R71-N71,"-")</f>
        <v>-2484</v>
      </c>
      <c r="W71" s="42">
        <f t="shared" ref="W71:W114" si="29">IFERROR(R71/$R$6,"-")</f>
        <v>8.017277963838455E-3</v>
      </c>
      <c r="X71" s="42">
        <f t="shared" si="19"/>
        <v>4.9749241013770776E-2</v>
      </c>
    </row>
    <row r="72" spans="2:24" x14ac:dyDescent="0.25">
      <c r="B72" s="72" t="s">
        <v>120</v>
      </c>
      <c r="C72" s="41">
        <v>1645</v>
      </c>
      <c r="D72" s="41">
        <v>1643</v>
      </c>
      <c r="E72" s="41">
        <v>0</v>
      </c>
      <c r="F72" s="41">
        <v>0</v>
      </c>
      <c r="G72" s="41">
        <v>1125</v>
      </c>
      <c r="H72" s="42" t="str">
        <f t="shared" si="20"/>
        <v>-</v>
      </c>
      <c r="I72" s="42">
        <f t="shared" si="21"/>
        <v>-0.31527693244065735</v>
      </c>
      <c r="J72" s="41">
        <f t="shared" si="22"/>
        <v>1125</v>
      </c>
      <c r="K72" s="41">
        <f t="shared" si="23"/>
        <v>-518</v>
      </c>
      <c r="L72" s="42">
        <f t="shared" si="24"/>
        <v>3.2202662086732504E-3</v>
      </c>
      <c r="M72" s="42">
        <f t="shared" si="18"/>
        <v>1.9453234424443636E-2</v>
      </c>
      <c r="N72" s="41">
        <v>1644</v>
      </c>
      <c r="O72" s="41">
        <v>0</v>
      </c>
      <c r="P72" s="41">
        <v>0</v>
      </c>
      <c r="Q72" s="41">
        <v>1427</v>
      </c>
      <c r="R72" s="41">
        <v>1427</v>
      </c>
      <c r="S72" s="42">
        <f t="shared" si="25"/>
        <v>0</v>
      </c>
      <c r="T72" s="42">
        <f t="shared" si="26"/>
        <v>-0.13199513381995132</v>
      </c>
      <c r="U72" s="41">
        <f t="shared" si="27"/>
        <v>0</v>
      </c>
      <c r="V72" s="41">
        <f t="shared" si="28"/>
        <v>-217</v>
      </c>
      <c r="W72" s="42">
        <f t="shared" si="29"/>
        <v>3.8572675840854598E-3</v>
      </c>
      <c r="X72" s="42">
        <f t="shared" si="19"/>
        <v>2.393532263204683E-2</v>
      </c>
    </row>
    <row r="73" spans="2:24" x14ac:dyDescent="0.25">
      <c r="B73" s="73" t="s">
        <v>106</v>
      </c>
      <c r="C73" s="67">
        <v>7232</v>
      </c>
      <c r="D73" s="67">
        <v>7539</v>
      </c>
      <c r="E73" s="67">
        <v>3129</v>
      </c>
      <c r="F73" s="67">
        <v>3982</v>
      </c>
      <c r="G73" s="67">
        <v>4939</v>
      </c>
      <c r="H73" s="68">
        <f t="shared" si="20"/>
        <v>0.24033149171270729</v>
      </c>
      <c r="I73" s="68">
        <f t="shared" si="21"/>
        <v>-0.34487332537471815</v>
      </c>
      <c r="J73" s="67">
        <f t="shared" si="22"/>
        <v>957</v>
      </c>
      <c r="K73" s="67">
        <f t="shared" si="23"/>
        <v>-2600</v>
      </c>
      <c r="L73" s="68">
        <f t="shared" si="24"/>
        <v>1.4137684270788608E-2</v>
      </c>
      <c r="M73" s="68">
        <f>G73/$G$73</f>
        <v>1</v>
      </c>
      <c r="N73" s="67">
        <v>7530</v>
      </c>
      <c r="O73" s="67">
        <v>2621</v>
      </c>
      <c r="P73" s="67">
        <v>4940</v>
      </c>
      <c r="Q73" s="67">
        <v>5023</v>
      </c>
      <c r="R73" s="67">
        <v>5116</v>
      </c>
      <c r="S73" s="68">
        <f t="shared" si="25"/>
        <v>1.851483177384039E-2</v>
      </c>
      <c r="T73" s="68">
        <f t="shared" si="26"/>
        <v>-0.32058432934926961</v>
      </c>
      <c r="U73" s="67">
        <f t="shared" si="27"/>
        <v>93</v>
      </c>
      <c r="V73" s="67">
        <f t="shared" si="28"/>
        <v>-2414</v>
      </c>
      <c r="W73" s="68">
        <f t="shared" si="29"/>
        <v>1.3828858416384872E-2</v>
      </c>
      <c r="X73" s="68">
        <f>R73/$R$73</f>
        <v>1</v>
      </c>
    </row>
    <row r="74" spans="2:24" x14ac:dyDescent="0.25">
      <c r="B74" s="74" t="s">
        <v>100</v>
      </c>
      <c r="C74" s="70">
        <v>4186</v>
      </c>
      <c r="D74" s="70">
        <v>4494</v>
      </c>
      <c r="E74" s="70">
        <v>1852</v>
      </c>
      <c r="F74" s="70">
        <v>2433</v>
      </c>
      <c r="G74" s="70">
        <v>3242</v>
      </c>
      <c r="H74" s="71">
        <f t="shared" si="20"/>
        <v>0.33251130291820807</v>
      </c>
      <c r="I74" s="71">
        <f t="shared" si="21"/>
        <v>-0.27859368046283939</v>
      </c>
      <c r="J74" s="70">
        <f t="shared" si="22"/>
        <v>809</v>
      </c>
      <c r="K74" s="70">
        <f t="shared" si="23"/>
        <v>-1252</v>
      </c>
      <c r="L74" s="71">
        <f t="shared" si="24"/>
        <v>9.2800915986832686E-3</v>
      </c>
      <c r="M74" s="71">
        <f t="shared" ref="M74:M86" si="30">G74/$G$6</f>
        <v>9.2800915986832686E-3</v>
      </c>
      <c r="N74" s="70">
        <v>4516</v>
      </c>
      <c r="O74" s="70">
        <v>1477</v>
      </c>
      <c r="P74" s="70">
        <v>3200</v>
      </c>
      <c r="Q74" s="70">
        <v>3255</v>
      </c>
      <c r="R74" s="70">
        <v>3240</v>
      </c>
      <c r="S74" s="71">
        <f t="shared" si="25"/>
        <v>-4.6082949308755561E-3</v>
      </c>
      <c r="T74" s="71">
        <f t="shared" si="26"/>
        <v>-0.28255093002657217</v>
      </c>
      <c r="U74" s="70">
        <f t="shared" si="27"/>
        <v>-15</v>
      </c>
      <c r="V74" s="70">
        <f t="shared" si="28"/>
        <v>-1276</v>
      </c>
      <c r="W74" s="71">
        <f t="shared" si="29"/>
        <v>8.7579165889536716E-3</v>
      </c>
      <c r="X74" s="71">
        <f t="shared" ref="X74:X86" si="31">R74/$R$73</f>
        <v>0.63330727130570763</v>
      </c>
    </row>
    <row r="75" spans="2:24" x14ac:dyDescent="0.25">
      <c r="B75" s="72" t="s">
        <v>111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2" t="str">
        <f t="shared" si="20"/>
        <v>-</v>
      </c>
      <c r="I75" s="42" t="str">
        <f t="shared" si="21"/>
        <v>-</v>
      </c>
      <c r="J75" s="41">
        <f t="shared" si="22"/>
        <v>0</v>
      </c>
      <c r="K75" s="41">
        <f t="shared" si="23"/>
        <v>0</v>
      </c>
      <c r="L75" s="42">
        <f t="shared" si="24"/>
        <v>0</v>
      </c>
      <c r="M75" s="42">
        <f t="shared" si="30"/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2" t="str">
        <f t="shared" si="25"/>
        <v>-</v>
      </c>
      <c r="T75" s="42" t="str">
        <f t="shared" si="26"/>
        <v>-</v>
      </c>
      <c r="U75" s="41">
        <f t="shared" si="27"/>
        <v>0</v>
      </c>
      <c r="V75" s="41">
        <f t="shared" si="28"/>
        <v>0</v>
      </c>
      <c r="W75" s="42">
        <f t="shared" si="29"/>
        <v>0</v>
      </c>
      <c r="X75" s="42">
        <f t="shared" si="31"/>
        <v>0</v>
      </c>
    </row>
    <row r="76" spans="2:24" x14ac:dyDescent="0.25">
      <c r="B76" s="72" t="s">
        <v>112</v>
      </c>
      <c r="C76" s="41">
        <v>3345</v>
      </c>
      <c r="D76" s="41">
        <v>3686</v>
      </c>
      <c r="E76" s="41">
        <v>0</v>
      </c>
      <c r="F76" s="41">
        <v>0</v>
      </c>
      <c r="G76" s="41">
        <v>2662</v>
      </c>
      <c r="H76" s="42" t="str">
        <f t="shared" si="20"/>
        <v>-</v>
      </c>
      <c r="I76" s="42">
        <f t="shared" si="21"/>
        <v>-0.27780792186652192</v>
      </c>
      <c r="J76" s="41">
        <f t="shared" si="22"/>
        <v>2662</v>
      </c>
      <c r="K76" s="41">
        <f t="shared" si="23"/>
        <v>-1024</v>
      </c>
      <c r="L76" s="42">
        <f t="shared" si="24"/>
        <v>7.6198654644339487E-3</v>
      </c>
      <c r="M76" s="42">
        <f t="shared" si="30"/>
        <v>7.6198654644339487E-3</v>
      </c>
      <c r="N76" s="41">
        <v>3686</v>
      </c>
      <c r="O76" s="41">
        <v>0</v>
      </c>
      <c r="P76" s="41">
        <v>0</v>
      </c>
      <c r="Q76" s="41">
        <v>2662</v>
      </c>
      <c r="R76" s="41">
        <v>2633</v>
      </c>
      <c r="S76" s="42">
        <f t="shared" si="25"/>
        <v>-1.0894064613072851E-2</v>
      </c>
      <c r="T76" s="42">
        <f t="shared" si="26"/>
        <v>-0.28567552902875748</v>
      </c>
      <c r="U76" s="41">
        <f t="shared" si="27"/>
        <v>-29</v>
      </c>
      <c r="V76" s="41">
        <f t="shared" si="28"/>
        <v>-1053</v>
      </c>
      <c r="W76" s="42">
        <f t="shared" si="29"/>
        <v>7.1171587588626604E-3</v>
      </c>
      <c r="X76" s="42">
        <f t="shared" si="31"/>
        <v>0.51465989053948402</v>
      </c>
    </row>
    <row r="77" spans="2:24" x14ac:dyDescent="0.25">
      <c r="B77" s="72" t="s">
        <v>117</v>
      </c>
      <c r="C77" s="41">
        <v>841</v>
      </c>
      <c r="D77" s="41">
        <v>808</v>
      </c>
      <c r="E77" s="41">
        <v>394</v>
      </c>
      <c r="F77" s="41">
        <v>474</v>
      </c>
      <c r="G77" s="41">
        <v>580</v>
      </c>
      <c r="H77" s="42">
        <f t="shared" si="20"/>
        <v>0.2236286919831223</v>
      </c>
      <c r="I77" s="42">
        <f t="shared" si="21"/>
        <v>-0.28217821782178221</v>
      </c>
      <c r="J77" s="41">
        <f t="shared" si="22"/>
        <v>106</v>
      </c>
      <c r="K77" s="41">
        <f t="shared" si="23"/>
        <v>-228</v>
      </c>
      <c r="L77" s="42">
        <f t="shared" si="24"/>
        <v>1.6602261342493201E-3</v>
      </c>
      <c r="M77" s="42">
        <f t="shared" si="30"/>
        <v>1.6602261342493201E-3</v>
      </c>
      <c r="N77" s="41">
        <v>830</v>
      </c>
      <c r="O77" s="41">
        <v>429</v>
      </c>
      <c r="P77" s="41">
        <v>538</v>
      </c>
      <c r="Q77" s="41">
        <v>593</v>
      </c>
      <c r="R77" s="41">
        <v>607</v>
      </c>
      <c r="S77" s="42">
        <f t="shared" si="25"/>
        <v>2.3608768971332239E-2</v>
      </c>
      <c r="T77" s="42">
        <f t="shared" si="26"/>
        <v>-0.26867469879518069</v>
      </c>
      <c r="U77" s="41">
        <f t="shared" si="27"/>
        <v>14</v>
      </c>
      <c r="V77" s="41">
        <f t="shared" si="28"/>
        <v>-223</v>
      </c>
      <c r="W77" s="42">
        <f t="shared" si="29"/>
        <v>1.6407578300910121E-3</v>
      </c>
      <c r="X77" s="42">
        <f t="shared" si="31"/>
        <v>0.11864738076622361</v>
      </c>
    </row>
    <row r="78" spans="2:24" x14ac:dyDescent="0.25">
      <c r="B78" s="72" t="s">
        <v>113</v>
      </c>
      <c r="C78" s="41">
        <v>630</v>
      </c>
      <c r="D78" s="41">
        <v>611</v>
      </c>
      <c r="E78" s="41">
        <v>0</v>
      </c>
      <c r="F78" s="41">
        <v>0</v>
      </c>
      <c r="G78" s="41">
        <v>425</v>
      </c>
      <c r="H78" s="42" t="str">
        <f t="shared" si="20"/>
        <v>-</v>
      </c>
      <c r="I78" s="42">
        <f t="shared" si="21"/>
        <v>-0.30441898527004907</v>
      </c>
      <c r="J78" s="41">
        <f t="shared" si="22"/>
        <v>425</v>
      </c>
      <c r="K78" s="41">
        <f t="shared" si="23"/>
        <v>-186</v>
      </c>
      <c r="L78" s="42">
        <f t="shared" si="24"/>
        <v>1.2165450121654502E-3</v>
      </c>
      <c r="M78" s="42">
        <f t="shared" si="30"/>
        <v>1.2165450121654502E-3</v>
      </c>
      <c r="N78" s="41">
        <v>633</v>
      </c>
      <c r="O78" s="41">
        <v>0</v>
      </c>
      <c r="P78" s="41">
        <v>0</v>
      </c>
      <c r="Q78" s="41">
        <v>433</v>
      </c>
      <c r="R78" s="41">
        <v>473</v>
      </c>
      <c r="S78" s="42">
        <f t="shared" si="25"/>
        <v>9.2378752886836057E-2</v>
      </c>
      <c r="T78" s="42">
        <f t="shared" si="26"/>
        <v>-0.2527646129541864</v>
      </c>
      <c r="U78" s="41">
        <f t="shared" si="27"/>
        <v>40</v>
      </c>
      <c r="V78" s="41">
        <f t="shared" si="28"/>
        <v>-160</v>
      </c>
      <c r="W78" s="42">
        <f t="shared" si="29"/>
        <v>1.2785476995602119E-3</v>
      </c>
      <c r="X78" s="42">
        <f t="shared" si="31"/>
        <v>9.2455043002345583E-2</v>
      </c>
    </row>
    <row r="79" spans="2:24" x14ac:dyDescent="0.25">
      <c r="B79" s="72" t="s">
        <v>114</v>
      </c>
      <c r="C79" s="41">
        <v>63</v>
      </c>
      <c r="D79" s="41">
        <v>63</v>
      </c>
      <c r="E79" s="41">
        <v>0</v>
      </c>
      <c r="F79" s="41">
        <v>0</v>
      </c>
      <c r="G79" s="41">
        <v>53</v>
      </c>
      <c r="H79" s="42" t="str">
        <f t="shared" si="20"/>
        <v>-</v>
      </c>
      <c r="I79" s="42">
        <f t="shared" si="21"/>
        <v>-0.15873015873015872</v>
      </c>
      <c r="J79" s="41">
        <f t="shared" si="22"/>
        <v>53</v>
      </c>
      <c r="K79" s="41">
        <f t="shared" si="23"/>
        <v>-10</v>
      </c>
      <c r="L79" s="42">
        <f t="shared" si="24"/>
        <v>1.5171031916416203E-4</v>
      </c>
      <c r="M79" s="42">
        <f t="shared" si="30"/>
        <v>1.5171031916416203E-4</v>
      </c>
      <c r="N79" s="41">
        <v>63</v>
      </c>
      <c r="O79" s="41">
        <v>0</v>
      </c>
      <c r="P79" s="41">
        <v>0</v>
      </c>
      <c r="Q79" s="41">
        <v>63</v>
      </c>
      <c r="R79" s="41">
        <v>39</v>
      </c>
      <c r="S79" s="42">
        <f t="shared" si="25"/>
        <v>-0.38095238095238093</v>
      </c>
      <c r="T79" s="42">
        <f t="shared" si="26"/>
        <v>-0.38095238095238093</v>
      </c>
      <c r="U79" s="41">
        <f t="shared" si="27"/>
        <v>-24</v>
      </c>
      <c r="V79" s="41">
        <f t="shared" si="28"/>
        <v>-24</v>
      </c>
      <c r="W79" s="42">
        <f t="shared" si="29"/>
        <v>1.0541936634851643E-4</v>
      </c>
      <c r="X79" s="42">
        <f t="shared" si="31"/>
        <v>7.6231430805316653E-3</v>
      </c>
    </row>
    <row r="80" spans="2:24" x14ac:dyDescent="0.25">
      <c r="B80" s="72" t="s">
        <v>115</v>
      </c>
      <c r="C80" s="41">
        <v>148</v>
      </c>
      <c r="D80" s="41">
        <v>134</v>
      </c>
      <c r="E80" s="41">
        <v>0</v>
      </c>
      <c r="F80" s="41">
        <v>0</v>
      </c>
      <c r="G80" s="41">
        <v>102</v>
      </c>
      <c r="H80" s="42" t="str">
        <f t="shared" si="20"/>
        <v>-</v>
      </c>
      <c r="I80" s="42">
        <f t="shared" si="21"/>
        <v>-0.23880597014925375</v>
      </c>
      <c r="J80" s="41">
        <f t="shared" si="22"/>
        <v>102</v>
      </c>
      <c r="K80" s="41">
        <f t="shared" si="23"/>
        <v>-32</v>
      </c>
      <c r="L80" s="42">
        <f t="shared" si="24"/>
        <v>2.9197080291970805E-4</v>
      </c>
      <c r="M80" s="42">
        <f t="shared" si="30"/>
        <v>2.9197080291970805E-4</v>
      </c>
      <c r="N80" s="41">
        <v>134</v>
      </c>
      <c r="O80" s="41">
        <v>0</v>
      </c>
      <c r="P80" s="41">
        <v>0</v>
      </c>
      <c r="Q80" s="41">
        <v>97</v>
      </c>
      <c r="R80" s="41">
        <v>95</v>
      </c>
      <c r="S80" s="42">
        <f t="shared" si="25"/>
        <v>-2.0618556701030966E-2</v>
      </c>
      <c r="T80" s="42">
        <f t="shared" si="26"/>
        <v>-0.29104477611940294</v>
      </c>
      <c r="U80" s="41">
        <f t="shared" si="27"/>
        <v>-2</v>
      </c>
      <c r="V80" s="41">
        <f t="shared" si="28"/>
        <v>-39</v>
      </c>
      <c r="W80" s="42">
        <f t="shared" si="29"/>
        <v>2.567907641822836E-4</v>
      </c>
      <c r="X80" s="42">
        <f t="shared" si="31"/>
        <v>1.8569194683346363E-2</v>
      </c>
    </row>
    <row r="81" spans="2:24" x14ac:dyDescent="0.25">
      <c r="B81" s="74" t="s">
        <v>101</v>
      </c>
      <c r="C81" s="70">
        <v>3046</v>
      </c>
      <c r="D81" s="70">
        <v>3045</v>
      </c>
      <c r="E81" s="70">
        <v>1277</v>
      </c>
      <c r="F81" s="70">
        <v>1549</v>
      </c>
      <c r="G81" s="70">
        <v>1697</v>
      </c>
      <c r="H81" s="71">
        <f t="shared" si="20"/>
        <v>9.5545513234344792E-2</v>
      </c>
      <c r="I81" s="71">
        <f t="shared" si="21"/>
        <v>-0.44269293924466335</v>
      </c>
      <c r="J81" s="70">
        <f t="shared" si="22"/>
        <v>148</v>
      </c>
      <c r="K81" s="70">
        <f t="shared" si="23"/>
        <v>-1348</v>
      </c>
      <c r="L81" s="71">
        <f t="shared" si="24"/>
        <v>4.8575926721053384E-3</v>
      </c>
      <c r="M81" s="71">
        <f t="shared" si="30"/>
        <v>4.8575926721053384E-3</v>
      </c>
      <c r="N81" s="70">
        <v>3014</v>
      </c>
      <c r="O81" s="70">
        <v>1144</v>
      </c>
      <c r="P81" s="70">
        <v>1740</v>
      </c>
      <c r="Q81" s="70">
        <v>1768</v>
      </c>
      <c r="R81" s="70">
        <v>1876</v>
      </c>
      <c r="S81" s="71">
        <f t="shared" si="25"/>
        <v>6.1085972850678738E-2</v>
      </c>
      <c r="T81" s="71">
        <f t="shared" si="26"/>
        <v>-0.37757133377571339</v>
      </c>
      <c r="U81" s="70">
        <f t="shared" si="27"/>
        <v>108</v>
      </c>
      <c r="V81" s="70">
        <f t="shared" si="28"/>
        <v>-1138</v>
      </c>
      <c r="W81" s="71">
        <f t="shared" si="29"/>
        <v>5.0709418274312006E-3</v>
      </c>
      <c r="X81" s="71">
        <f t="shared" si="31"/>
        <v>0.36669272869429242</v>
      </c>
    </row>
    <row r="82" spans="2:24" x14ac:dyDescent="0.25">
      <c r="B82" s="72" t="s">
        <v>116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2" t="str">
        <f t="shared" si="20"/>
        <v>-</v>
      </c>
      <c r="I82" s="42" t="str">
        <f t="shared" si="21"/>
        <v>-</v>
      </c>
      <c r="J82" s="41">
        <f t="shared" si="22"/>
        <v>0</v>
      </c>
      <c r="K82" s="41">
        <f t="shared" si="23"/>
        <v>0</v>
      </c>
      <c r="L82" s="42">
        <f t="shared" si="24"/>
        <v>0</v>
      </c>
      <c r="M82" s="42">
        <f t="shared" si="30"/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2" t="str">
        <f t="shared" si="25"/>
        <v>-</v>
      </c>
      <c r="T82" s="42" t="str">
        <f t="shared" si="26"/>
        <v>-</v>
      </c>
      <c r="U82" s="41">
        <f t="shared" si="27"/>
        <v>0</v>
      </c>
      <c r="V82" s="41">
        <f t="shared" si="28"/>
        <v>0</v>
      </c>
      <c r="W82" s="42">
        <f t="shared" si="29"/>
        <v>0</v>
      </c>
      <c r="X82" s="42">
        <f t="shared" si="31"/>
        <v>0</v>
      </c>
    </row>
    <row r="83" spans="2:24" x14ac:dyDescent="0.25">
      <c r="B83" s="72" t="s">
        <v>117</v>
      </c>
      <c r="C83" s="41">
        <v>3046</v>
      </c>
      <c r="D83" s="41">
        <v>3045</v>
      </c>
      <c r="E83" s="41">
        <v>1277</v>
      </c>
      <c r="F83" s="41">
        <v>1549</v>
      </c>
      <c r="G83" s="41">
        <v>1697</v>
      </c>
      <c r="H83" s="42">
        <f t="shared" si="20"/>
        <v>9.5545513234344792E-2</v>
      </c>
      <c r="I83" s="42">
        <f t="shared" si="21"/>
        <v>-0.44269293924466335</v>
      </c>
      <c r="J83" s="41">
        <f t="shared" si="22"/>
        <v>148</v>
      </c>
      <c r="K83" s="41">
        <f t="shared" si="23"/>
        <v>-1348</v>
      </c>
      <c r="L83" s="42">
        <f t="shared" si="24"/>
        <v>4.8575926721053384E-3</v>
      </c>
      <c r="M83" s="42">
        <f t="shared" si="30"/>
        <v>4.8575926721053384E-3</v>
      </c>
      <c r="N83" s="41">
        <v>3014</v>
      </c>
      <c r="O83" s="41">
        <v>1144</v>
      </c>
      <c r="P83" s="41">
        <v>1740</v>
      </c>
      <c r="Q83" s="41">
        <v>1768</v>
      </c>
      <c r="R83" s="41">
        <v>1876</v>
      </c>
      <c r="S83" s="42">
        <f t="shared" si="25"/>
        <v>6.1085972850678738E-2</v>
      </c>
      <c r="T83" s="42">
        <f t="shared" si="26"/>
        <v>-0.37757133377571339</v>
      </c>
      <c r="U83" s="41">
        <f t="shared" si="27"/>
        <v>108</v>
      </c>
      <c r="V83" s="41">
        <f t="shared" si="28"/>
        <v>-1138</v>
      </c>
      <c r="W83" s="42">
        <f t="shared" si="29"/>
        <v>5.0709418274312006E-3</v>
      </c>
      <c r="X83" s="42">
        <f t="shared" si="31"/>
        <v>0.36669272869429242</v>
      </c>
    </row>
    <row r="84" spans="2:24" x14ac:dyDescent="0.25">
      <c r="B84" s="72" t="s">
        <v>118</v>
      </c>
      <c r="C84" s="41">
        <v>1120</v>
      </c>
      <c r="D84" s="41">
        <v>1118</v>
      </c>
      <c r="E84" s="41">
        <v>0</v>
      </c>
      <c r="F84" s="41">
        <v>820</v>
      </c>
      <c r="G84" s="41">
        <v>886</v>
      </c>
      <c r="H84" s="42">
        <f t="shared" si="20"/>
        <v>8.0487804878048852E-2</v>
      </c>
      <c r="I84" s="42">
        <f t="shared" si="21"/>
        <v>-0.20751341681574242</v>
      </c>
      <c r="J84" s="41">
        <f t="shared" si="22"/>
        <v>66</v>
      </c>
      <c r="K84" s="41">
        <f t="shared" si="23"/>
        <v>-232</v>
      </c>
      <c r="L84" s="42">
        <f t="shared" si="24"/>
        <v>2.536138543008444E-3</v>
      </c>
      <c r="M84" s="42">
        <f t="shared" si="30"/>
        <v>2.536138543008444E-3</v>
      </c>
      <c r="N84" s="41">
        <v>1120</v>
      </c>
      <c r="O84" s="41">
        <v>0</v>
      </c>
      <c r="P84" s="41">
        <v>990</v>
      </c>
      <c r="Q84" s="41">
        <v>942</v>
      </c>
      <c r="R84" s="41">
        <v>874</v>
      </c>
      <c r="S84" s="42">
        <f t="shared" si="25"/>
        <v>-7.2186836518046693E-2</v>
      </c>
      <c r="T84" s="42">
        <f t="shared" si="26"/>
        <v>-0.21964285714285714</v>
      </c>
      <c r="U84" s="41">
        <f t="shared" si="27"/>
        <v>-68</v>
      </c>
      <c r="V84" s="41">
        <f t="shared" si="28"/>
        <v>-246</v>
      </c>
      <c r="W84" s="42">
        <f t="shared" si="29"/>
        <v>2.3624750304770091E-3</v>
      </c>
      <c r="X84" s="42">
        <f t="shared" si="31"/>
        <v>0.17083659108678656</v>
      </c>
    </row>
    <row r="85" spans="2:24" x14ac:dyDescent="0.25">
      <c r="B85" s="72" t="s">
        <v>119</v>
      </c>
      <c r="C85" s="41">
        <v>948</v>
      </c>
      <c r="D85" s="41">
        <v>943</v>
      </c>
      <c r="E85" s="41">
        <v>0</v>
      </c>
      <c r="F85" s="41">
        <v>252</v>
      </c>
      <c r="G85" s="41">
        <v>238</v>
      </c>
      <c r="H85" s="42">
        <f t="shared" si="20"/>
        <v>-5.555555555555558E-2</v>
      </c>
      <c r="I85" s="42">
        <f t="shared" si="21"/>
        <v>-0.7476139978791092</v>
      </c>
      <c r="J85" s="41">
        <f t="shared" si="22"/>
        <v>-14</v>
      </c>
      <c r="K85" s="41">
        <f t="shared" si="23"/>
        <v>-705</v>
      </c>
      <c r="L85" s="42">
        <f t="shared" si="24"/>
        <v>6.8126520681265209E-4</v>
      </c>
      <c r="M85" s="42">
        <f t="shared" si="30"/>
        <v>6.8126520681265209E-4</v>
      </c>
      <c r="N85" s="41">
        <v>910</v>
      </c>
      <c r="O85" s="41">
        <v>0</v>
      </c>
      <c r="P85" s="41">
        <v>213</v>
      </c>
      <c r="Q85" s="41">
        <v>239</v>
      </c>
      <c r="R85" s="41">
        <v>377</v>
      </c>
      <c r="S85" s="42">
        <f t="shared" si="25"/>
        <v>0.57740585774058584</v>
      </c>
      <c r="T85" s="42">
        <f t="shared" si="26"/>
        <v>-0.58571428571428563</v>
      </c>
      <c r="U85" s="41">
        <f t="shared" si="27"/>
        <v>138</v>
      </c>
      <c r="V85" s="41">
        <f t="shared" si="28"/>
        <v>-533</v>
      </c>
      <c r="W85" s="42">
        <f t="shared" si="29"/>
        <v>1.0190538747023253E-3</v>
      </c>
      <c r="X85" s="42">
        <f t="shared" si="31"/>
        <v>7.3690383111806104E-2</v>
      </c>
    </row>
    <row r="86" spans="2:24" x14ac:dyDescent="0.25">
      <c r="B86" s="72" t="s">
        <v>120</v>
      </c>
      <c r="C86" s="41">
        <v>978</v>
      </c>
      <c r="D86" s="41">
        <v>984</v>
      </c>
      <c r="E86" s="41">
        <v>0</v>
      </c>
      <c r="F86" s="41">
        <v>477</v>
      </c>
      <c r="G86" s="41">
        <v>573</v>
      </c>
      <c r="H86" s="42">
        <f t="shared" si="20"/>
        <v>0.20125786163522008</v>
      </c>
      <c r="I86" s="42">
        <f t="shared" si="21"/>
        <v>-0.41768292682926833</v>
      </c>
      <c r="J86" s="41">
        <f t="shared" si="22"/>
        <v>96</v>
      </c>
      <c r="K86" s="41">
        <f t="shared" si="23"/>
        <v>-411</v>
      </c>
      <c r="L86" s="42">
        <f t="shared" si="24"/>
        <v>1.6401889222842421E-3</v>
      </c>
      <c r="M86" s="42">
        <f t="shared" si="30"/>
        <v>1.6401889222842421E-3</v>
      </c>
      <c r="N86" s="41">
        <v>984</v>
      </c>
      <c r="O86" s="41">
        <v>0</v>
      </c>
      <c r="P86" s="41">
        <v>537</v>
      </c>
      <c r="Q86" s="41">
        <v>587</v>
      </c>
      <c r="R86" s="41">
        <v>625</v>
      </c>
      <c r="S86" s="42">
        <f t="shared" si="25"/>
        <v>6.4735945485519641E-2</v>
      </c>
      <c r="T86" s="42">
        <f t="shared" si="26"/>
        <v>-0.36483739837398377</v>
      </c>
      <c r="U86" s="41">
        <f t="shared" si="27"/>
        <v>38</v>
      </c>
      <c r="V86" s="41">
        <f t="shared" si="28"/>
        <v>-359</v>
      </c>
      <c r="W86" s="42">
        <f t="shared" si="29"/>
        <v>1.6894129222518657E-3</v>
      </c>
      <c r="X86" s="42">
        <f t="shared" si="31"/>
        <v>0.12216575449569976</v>
      </c>
    </row>
    <row r="87" spans="2:24" x14ac:dyDescent="0.25">
      <c r="B87" s="73" t="s">
        <v>107</v>
      </c>
      <c r="C87" s="67">
        <v>5027</v>
      </c>
      <c r="D87" s="67">
        <v>5041</v>
      </c>
      <c r="E87" s="67">
        <v>2757</v>
      </c>
      <c r="F87" s="67">
        <v>3171</v>
      </c>
      <c r="G87" s="67">
        <v>3272</v>
      </c>
      <c r="H87" s="68">
        <f t="shared" si="20"/>
        <v>3.1851151056448979E-2</v>
      </c>
      <c r="I87" s="68">
        <f t="shared" si="21"/>
        <v>-0.35092243602459827</v>
      </c>
      <c r="J87" s="67">
        <f t="shared" si="22"/>
        <v>101</v>
      </c>
      <c r="K87" s="67">
        <f t="shared" si="23"/>
        <v>-1769</v>
      </c>
      <c r="L87" s="68">
        <f t="shared" si="24"/>
        <v>9.3659653642478892E-3</v>
      </c>
      <c r="M87" s="68">
        <v>1.386939076236845E-2</v>
      </c>
      <c r="N87" s="67">
        <v>5025</v>
      </c>
      <c r="O87" s="67">
        <v>2813</v>
      </c>
      <c r="P87" s="67">
        <v>3263</v>
      </c>
      <c r="Q87" s="67">
        <v>3277</v>
      </c>
      <c r="R87" s="67">
        <v>3635</v>
      </c>
      <c r="S87" s="68">
        <f t="shared" si="25"/>
        <v>0.10924626182483976</v>
      </c>
      <c r="T87" s="68">
        <f t="shared" si="26"/>
        <v>-0.27661691542288558</v>
      </c>
      <c r="U87" s="67">
        <f t="shared" si="27"/>
        <v>358</v>
      </c>
      <c r="V87" s="67">
        <f t="shared" si="28"/>
        <v>-1390</v>
      </c>
      <c r="W87" s="68">
        <f t="shared" si="29"/>
        <v>9.8256255558168519E-3</v>
      </c>
      <c r="X87" s="68">
        <f>R87/$R$87</f>
        <v>1</v>
      </c>
    </row>
    <row r="88" spans="2:24" x14ac:dyDescent="0.25">
      <c r="B88" s="74" t="s">
        <v>100</v>
      </c>
      <c r="C88" s="70">
        <v>1954</v>
      </c>
      <c r="D88" s="70">
        <v>1976</v>
      </c>
      <c r="E88" s="70">
        <v>1185</v>
      </c>
      <c r="F88" s="70">
        <v>1591</v>
      </c>
      <c r="G88" s="70">
        <v>1621</v>
      </c>
      <c r="H88" s="71">
        <f t="shared" si="20"/>
        <v>1.8856065367693242E-2</v>
      </c>
      <c r="I88" s="71">
        <f t="shared" si="21"/>
        <v>-0.17965587044534415</v>
      </c>
      <c r="J88" s="70">
        <f t="shared" si="22"/>
        <v>30</v>
      </c>
      <c r="K88" s="70">
        <f t="shared" si="23"/>
        <v>-355</v>
      </c>
      <c r="L88" s="71">
        <f t="shared" si="24"/>
        <v>4.6400457993416343E-3</v>
      </c>
      <c r="M88" s="71">
        <f t="shared" ref="M88:M100" si="32">G88/$G$6</f>
        <v>4.6400457993416343E-3</v>
      </c>
      <c r="N88" s="70">
        <v>1978</v>
      </c>
      <c r="O88" s="70">
        <v>1338</v>
      </c>
      <c r="P88" s="70">
        <v>1578</v>
      </c>
      <c r="Q88" s="70">
        <v>1628</v>
      </c>
      <c r="R88" s="70">
        <v>1654</v>
      </c>
      <c r="S88" s="71">
        <f t="shared" si="25"/>
        <v>1.5970515970515908E-2</v>
      </c>
      <c r="T88" s="71">
        <f t="shared" si="26"/>
        <v>-0.16380182002022248</v>
      </c>
      <c r="U88" s="70">
        <f t="shared" si="27"/>
        <v>26</v>
      </c>
      <c r="V88" s="70">
        <f t="shared" si="28"/>
        <v>-324</v>
      </c>
      <c r="W88" s="71">
        <f t="shared" si="29"/>
        <v>4.4708623574473373E-3</v>
      </c>
      <c r="X88" s="71">
        <f t="shared" ref="X88:X100" si="33">R88/$R$87</f>
        <v>0.4550206327372765</v>
      </c>
    </row>
    <row r="89" spans="2:24" x14ac:dyDescent="0.25">
      <c r="B89" s="72" t="s">
        <v>111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2" t="str">
        <f t="shared" si="20"/>
        <v>-</v>
      </c>
      <c r="I89" s="42" t="str">
        <f t="shared" si="21"/>
        <v>-</v>
      </c>
      <c r="J89" s="41">
        <f t="shared" si="22"/>
        <v>0</v>
      </c>
      <c r="K89" s="41">
        <f t="shared" si="23"/>
        <v>0</v>
      </c>
      <c r="L89" s="42">
        <f t="shared" si="24"/>
        <v>0</v>
      </c>
      <c r="M89" s="42">
        <f t="shared" si="32"/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2" t="str">
        <f t="shared" si="25"/>
        <v>-</v>
      </c>
      <c r="T89" s="42" t="str">
        <f t="shared" si="26"/>
        <v>-</v>
      </c>
      <c r="U89" s="41">
        <f t="shared" si="27"/>
        <v>0</v>
      </c>
      <c r="V89" s="41">
        <f t="shared" si="28"/>
        <v>0</v>
      </c>
      <c r="W89" s="42">
        <f t="shared" si="29"/>
        <v>0</v>
      </c>
      <c r="X89" s="42">
        <f t="shared" si="33"/>
        <v>0</v>
      </c>
    </row>
    <row r="90" spans="2:24" x14ac:dyDescent="0.25">
      <c r="B90" s="72" t="s">
        <v>112</v>
      </c>
      <c r="C90" s="41">
        <v>1182</v>
      </c>
      <c r="D90" s="41">
        <v>1200</v>
      </c>
      <c r="E90" s="41">
        <v>0</v>
      </c>
      <c r="F90" s="41">
        <v>0</v>
      </c>
      <c r="G90" s="41">
        <v>1110</v>
      </c>
      <c r="H90" s="42" t="str">
        <f t="shared" si="20"/>
        <v>-</v>
      </c>
      <c r="I90" s="42">
        <f t="shared" si="21"/>
        <v>-7.4999999999999956E-2</v>
      </c>
      <c r="J90" s="41">
        <f t="shared" si="22"/>
        <v>1110</v>
      </c>
      <c r="K90" s="41">
        <f t="shared" si="23"/>
        <v>-90</v>
      </c>
      <c r="L90" s="42">
        <f t="shared" si="24"/>
        <v>3.1773293258909401E-3</v>
      </c>
      <c r="M90" s="42">
        <f t="shared" si="32"/>
        <v>3.1773293258909401E-3</v>
      </c>
      <c r="N90" s="41">
        <v>1200</v>
      </c>
      <c r="O90" s="41">
        <v>0</v>
      </c>
      <c r="P90" s="41">
        <v>0</v>
      </c>
      <c r="Q90" s="41">
        <v>1110</v>
      </c>
      <c r="R90" s="41">
        <v>1110</v>
      </c>
      <c r="S90" s="42">
        <f t="shared" si="25"/>
        <v>0</v>
      </c>
      <c r="T90" s="42">
        <f t="shared" si="26"/>
        <v>-7.4999999999999956E-2</v>
      </c>
      <c r="U90" s="41">
        <f t="shared" si="27"/>
        <v>0</v>
      </c>
      <c r="V90" s="41">
        <f t="shared" si="28"/>
        <v>-90</v>
      </c>
      <c r="W90" s="42">
        <f t="shared" si="29"/>
        <v>3.0003973499193137E-3</v>
      </c>
      <c r="X90" s="42">
        <f t="shared" si="33"/>
        <v>0.30536451169188444</v>
      </c>
    </row>
    <row r="91" spans="2:24" x14ac:dyDescent="0.25">
      <c r="B91" s="72" t="s">
        <v>117</v>
      </c>
      <c r="C91" s="41">
        <v>772</v>
      </c>
      <c r="D91" s="41">
        <v>776</v>
      </c>
      <c r="E91" s="41">
        <v>320</v>
      </c>
      <c r="F91" s="41">
        <v>481</v>
      </c>
      <c r="G91" s="41">
        <v>511</v>
      </c>
      <c r="H91" s="42">
        <f t="shared" si="20"/>
        <v>6.2370062370062263E-2</v>
      </c>
      <c r="I91" s="42">
        <f t="shared" si="21"/>
        <v>-0.34149484536082475</v>
      </c>
      <c r="J91" s="41">
        <f t="shared" si="22"/>
        <v>30</v>
      </c>
      <c r="K91" s="41">
        <f t="shared" si="23"/>
        <v>-265</v>
      </c>
      <c r="L91" s="42">
        <f t="shared" si="24"/>
        <v>1.4627164734506942E-3</v>
      </c>
      <c r="M91" s="42">
        <f t="shared" si="32"/>
        <v>1.4627164734506942E-3</v>
      </c>
      <c r="N91" s="41">
        <v>778</v>
      </c>
      <c r="O91" s="41">
        <v>228</v>
      </c>
      <c r="P91" s="41">
        <v>468</v>
      </c>
      <c r="Q91" s="41">
        <v>518</v>
      </c>
      <c r="R91" s="41">
        <v>544</v>
      </c>
      <c r="S91" s="42">
        <f t="shared" si="25"/>
        <v>5.0193050193050093E-2</v>
      </c>
      <c r="T91" s="42">
        <f t="shared" si="26"/>
        <v>-0.30077120822622105</v>
      </c>
      <c r="U91" s="41">
        <f t="shared" si="27"/>
        <v>26</v>
      </c>
      <c r="V91" s="41">
        <f t="shared" si="28"/>
        <v>-234</v>
      </c>
      <c r="W91" s="42">
        <f t="shared" si="29"/>
        <v>1.470465007528024E-3</v>
      </c>
      <c r="X91" s="42">
        <f t="shared" si="33"/>
        <v>0.14965612104539203</v>
      </c>
    </row>
    <row r="92" spans="2:24" x14ac:dyDescent="0.25">
      <c r="B92" s="72" t="s">
        <v>113</v>
      </c>
      <c r="C92" s="41">
        <v>333</v>
      </c>
      <c r="D92" s="41">
        <v>333</v>
      </c>
      <c r="E92" s="41">
        <v>0</v>
      </c>
      <c r="F92" s="41">
        <v>0</v>
      </c>
      <c r="G92" s="41">
        <v>333</v>
      </c>
      <c r="H92" s="42" t="str">
        <f t="shared" si="20"/>
        <v>-</v>
      </c>
      <c r="I92" s="42">
        <f t="shared" si="21"/>
        <v>0</v>
      </c>
      <c r="J92" s="41">
        <f t="shared" si="22"/>
        <v>333</v>
      </c>
      <c r="K92" s="41">
        <f t="shared" si="23"/>
        <v>0</v>
      </c>
      <c r="L92" s="42">
        <f t="shared" si="24"/>
        <v>9.5319879776728208E-4</v>
      </c>
      <c r="M92" s="42">
        <f t="shared" si="32"/>
        <v>9.5319879776728208E-4</v>
      </c>
      <c r="N92" s="41">
        <v>333</v>
      </c>
      <c r="O92" s="41">
        <v>0</v>
      </c>
      <c r="P92" s="41">
        <v>0</v>
      </c>
      <c r="Q92" s="41">
        <v>333</v>
      </c>
      <c r="R92" s="41">
        <v>333</v>
      </c>
      <c r="S92" s="42">
        <f t="shared" si="25"/>
        <v>0</v>
      </c>
      <c r="T92" s="42">
        <f t="shared" si="26"/>
        <v>0</v>
      </c>
      <c r="U92" s="41">
        <f t="shared" si="27"/>
        <v>0</v>
      </c>
      <c r="V92" s="41">
        <f t="shared" si="28"/>
        <v>0</v>
      </c>
      <c r="W92" s="42">
        <f t="shared" si="29"/>
        <v>9.0011920497579405E-4</v>
      </c>
      <c r="X92" s="42">
        <f t="shared" si="33"/>
        <v>9.1609353507565341E-2</v>
      </c>
    </row>
    <row r="93" spans="2:24" x14ac:dyDescent="0.25">
      <c r="B93" s="72" t="s">
        <v>114</v>
      </c>
      <c r="C93" s="41">
        <v>168</v>
      </c>
      <c r="D93" s="41">
        <v>168</v>
      </c>
      <c r="E93" s="41">
        <v>0</v>
      </c>
      <c r="F93" s="41">
        <v>0</v>
      </c>
      <c r="G93" s="41">
        <v>84</v>
      </c>
      <c r="H93" s="42" t="str">
        <f t="shared" si="20"/>
        <v>-</v>
      </c>
      <c r="I93" s="42">
        <f t="shared" si="21"/>
        <v>-0.5</v>
      </c>
      <c r="J93" s="41">
        <f t="shared" si="22"/>
        <v>84</v>
      </c>
      <c r="K93" s="41">
        <f t="shared" si="23"/>
        <v>-84</v>
      </c>
      <c r="L93" s="42">
        <f t="shared" si="24"/>
        <v>2.4044654358093602E-4</v>
      </c>
      <c r="M93" s="42">
        <f t="shared" si="32"/>
        <v>2.4044654358093602E-4</v>
      </c>
      <c r="N93" s="41">
        <v>168</v>
      </c>
      <c r="O93" s="41">
        <v>0</v>
      </c>
      <c r="P93" s="41">
        <v>0</v>
      </c>
      <c r="Q93" s="41">
        <v>87</v>
      </c>
      <c r="R93" s="41">
        <v>87</v>
      </c>
      <c r="S93" s="42">
        <f t="shared" si="25"/>
        <v>0</v>
      </c>
      <c r="T93" s="42">
        <f t="shared" si="26"/>
        <v>-0.4821428571428571</v>
      </c>
      <c r="U93" s="41">
        <f t="shared" si="27"/>
        <v>0</v>
      </c>
      <c r="V93" s="41">
        <f t="shared" si="28"/>
        <v>-81</v>
      </c>
      <c r="W93" s="42">
        <f t="shared" si="29"/>
        <v>2.3516627877745973E-4</v>
      </c>
      <c r="X93" s="42">
        <f t="shared" si="33"/>
        <v>2.3933975240715267E-2</v>
      </c>
    </row>
    <row r="94" spans="2:24" x14ac:dyDescent="0.25">
      <c r="B94" s="72" t="s">
        <v>115</v>
      </c>
      <c r="C94" s="41">
        <v>271</v>
      </c>
      <c r="D94" s="41">
        <v>275</v>
      </c>
      <c r="E94" s="41">
        <v>0</v>
      </c>
      <c r="F94" s="41">
        <v>0</v>
      </c>
      <c r="G94" s="41">
        <v>94</v>
      </c>
      <c r="H94" s="42" t="str">
        <f t="shared" si="20"/>
        <v>-</v>
      </c>
      <c r="I94" s="42">
        <f t="shared" si="21"/>
        <v>-0.6581818181818182</v>
      </c>
      <c r="J94" s="41">
        <f t="shared" si="22"/>
        <v>94</v>
      </c>
      <c r="K94" s="41">
        <f t="shared" si="23"/>
        <v>-181</v>
      </c>
      <c r="L94" s="42">
        <f t="shared" si="24"/>
        <v>2.6907113210247605E-4</v>
      </c>
      <c r="M94" s="42">
        <f t="shared" si="32"/>
        <v>2.6907113210247605E-4</v>
      </c>
      <c r="N94" s="41">
        <v>277</v>
      </c>
      <c r="O94" s="41">
        <v>0</v>
      </c>
      <c r="P94" s="41">
        <v>0</v>
      </c>
      <c r="Q94" s="41">
        <v>98</v>
      </c>
      <c r="R94" s="41">
        <v>124</v>
      </c>
      <c r="S94" s="42">
        <f t="shared" si="25"/>
        <v>0.26530612244897966</v>
      </c>
      <c r="T94" s="42">
        <f t="shared" si="26"/>
        <v>-0.55234657039711199</v>
      </c>
      <c r="U94" s="41">
        <f t="shared" si="27"/>
        <v>26</v>
      </c>
      <c r="V94" s="41">
        <f t="shared" si="28"/>
        <v>-153</v>
      </c>
      <c r="W94" s="42">
        <f t="shared" si="29"/>
        <v>3.3517952377477015E-4</v>
      </c>
      <c r="X94" s="42">
        <f t="shared" si="33"/>
        <v>3.4112792297111415E-2</v>
      </c>
    </row>
    <row r="95" spans="2:24" x14ac:dyDescent="0.25">
      <c r="B95" s="74" t="s">
        <v>101</v>
      </c>
      <c r="C95" s="70">
        <v>3073</v>
      </c>
      <c r="D95" s="70">
        <v>3065</v>
      </c>
      <c r="E95" s="70">
        <v>1572</v>
      </c>
      <c r="F95" s="70">
        <v>1579</v>
      </c>
      <c r="G95" s="70">
        <v>1651</v>
      </c>
      <c r="H95" s="71">
        <f t="shared" si="20"/>
        <v>4.5598480050665025E-2</v>
      </c>
      <c r="I95" s="71">
        <f t="shared" si="21"/>
        <v>-0.46133768352365412</v>
      </c>
      <c r="J95" s="70">
        <f t="shared" si="22"/>
        <v>72</v>
      </c>
      <c r="K95" s="70">
        <f t="shared" si="23"/>
        <v>-1414</v>
      </c>
      <c r="L95" s="71">
        <f t="shared" si="24"/>
        <v>4.7259195649062549E-3</v>
      </c>
      <c r="M95" s="71">
        <f t="shared" si="32"/>
        <v>4.7259195649062549E-3</v>
      </c>
      <c r="N95" s="70">
        <v>3047</v>
      </c>
      <c r="O95" s="70">
        <v>1475</v>
      </c>
      <c r="P95" s="70">
        <v>1685</v>
      </c>
      <c r="Q95" s="70">
        <v>1649</v>
      </c>
      <c r="R95" s="70">
        <v>1981</v>
      </c>
      <c r="S95" s="71">
        <f t="shared" si="25"/>
        <v>0.20133414190418431</v>
      </c>
      <c r="T95" s="71">
        <f t="shared" si="26"/>
        <v>-0.34985231375123071</v>
      </c>
      <c r="U95" s="70">
        <f t="shared" si="27"/>
        <v>332</v>
      </c>
      <c r="V95" s="70">
        <f t="shared" si="28"/>
        <v>-1066</v>
      </c>
      <c r="W95" s="71">
        <f t="shared" si="29"/>
        <v>5.3547631983695138E-3</v>
      </c>
      <c r="X95" s="71">
        <f t="shared" si="33"/>
        <v>0.54497936726272356</v>
      </c>
    </row>
    <row r="96" spans="2:24" x14ac:dyDescent="0.25">
      <c r="B96" s="72" t="s">
        <v>116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2" t="str">
        <f t="shared" si="20"/>
        <v>-</v>
      </c>
      <c r="I96" s="42" t="str">
        <f t="shared" si="21"/>
        <v>-</v>
      </c>
      <c r="J96" s="41">
        <f t="shared" si="22"/>
        <v>0</v>
      </c>
      <c r="K96" s="41">
        <f t="shared" si="23"/>
        <v>0</v>
      </c>
      <c r="L96" s="42">
        <f t="shared" si="24"/>
        <v>0</v>
      </c>
      <c r="M96" s="42">
        <f t="shared" si="32"/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2" t="str">
        <f t="shared" si="25"/>
        <v>-</v>
      </c>
      <c r="T96" s="42" t="str">
        <f t="shared" si="26"/>
        <v>-</v>
      </c>
      <c r="U96" s="41">
        <f t="shared" si="27"/>
        <v>0</v>
      </c>
      <c r="V96" s="41">
        <f t="shared" si="28"/>
        <v>0</v>
      </c>
      <c r="W96" s="42">
        <f t="shared" si="29"/>
        <v>0</v>
      </c>
      <c r="X96" s="42">
        <f t="shared" si="33"/>
        <v>0</v>
      </c>
    </row>
    <row r="97" spans="2:24" x14ac:dyDescent="0.25">
      <c r="B97" s="72" t="s">
        <v>117</v>
      </c>
      <c r="C97" s="41">
        <v>3073</v>
      </c>
      <c r="D97" s="41">
        <v>3065</v>
      </c>
      <c r="E97" s="41">
        <v>1572</v>
      </c>
      <c r="F97" s="41">
        <v>1579</v>
      </c>
      <c r="G97" s="41">
        <v>1651</v>
      </c>
      <c r="H97" s="42">
        <f t="shared" si="20"/>
        <v>4.5598480050665025E-2</v>
      </c>
      <c r="I97" s="42">
        <f t="shared" si="21"/>
        <v>-0.46133768352365412</v>
      </c>
      <c r="J97" s="41">
        <f t="shared" si="22"/>
        <v>72</v>
      </c>
      <c r="K97" s="41">
        <f t="shared" si="23"/>
        <v>-1414</v>
      </c>
      <c r="L97" s="42">
        <f t="shared" si="24"/>
        <v>4.7259195649062549E-3</v>
      </c>
      <c r="M97" s="42">
        <f t="shared" si="32"/>
        <v>4.7259195649062549E-3</v>
      </c>
      <c r="N97" s="41">
        <v>3047</v>
      </c>
      <c r="O97" s="41">
        <v>1475</v>
      </c>
      <c r="P97" s="41">
        <v>1685</v>
      </c>
      <c r="Q97" s="41">
        <v>1649</v>
      </c>
      <c r="R97" s="41">
        <v>1981</v>
      </c>
      <c r="S97" s="42">
        <f t="shared" si="25"/>
        <v>0.20133414190418431</v>
      </c>
      <c r="T97" s="42">
        <f t="shared" si="26"/>
        <v>-0.34985231375123071</v>
      </c>
      <c r="U97" s="41">
        <f t="shared" si="27"/>
        <v>332</v>
      </c>
      <c r="V97" s="41">
        <f t="shared" si="28"/>
        <v>-1066</v>
      </c>
      <c r="W97" s="42">
        <f t="shared" si="29"/>
        <v>5.3547631983695138E-3</v>
      </c>
      <c r="X97" s="42">
        <f t="shared" si="33"/>
        <v>0.54497936726272356</v>
      </c>
    </row>
    <row r="98" spans="2:24" x14ac:dyDescent="0.25">
      <c r="B98" s="72" t="s">
        <v>118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2" t="str">
        <f t="shared" si="20"/>
        <v>-</v>
      </c>
      <c r="I98" s="42" t="str">
        <f t="shared" si="21"/>
        <v>-</v>
      </c>
      <c r="J98" s="41">
        <f t="shared" si="22"/>
        <v>0</v>
      </c>
      <c r="K98" s="41">
        <f t="shared" si="23"/>
        <v>0</v>
      </c>
      <c r="L98" s="42">
        <f t="shared" si="24"/>
        <v>0</v>
      </c>
      <c r="M98" s="42">
        <f t="shared" si="32"/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2" t="str">
        <f t="shared" si="25"/>
        <v>-</v>
      </c>
      <c r="T98" s="42" t="str">
        <f t="shared" si="26"/>
        <v>-</v>
      </c>
      <c r="U98" s="41">
        <f t="shared" si="27"/>
        <v>0</v>
      </c>
      <c r="V98" s="41">
        <f t="shared" si="28"/>
        <v>0</v>
      </c>
      <c r="W98" s="42">
        <f t="shared" si="29"/>
        <v>0</v>
      </c>
      <c r="X98" s="42">
        <f t="shared" si="33"/>
        <v>0</v>
      </c>
    </row>
    <row r="99" spans="2:24" x14ac:dyDescent="0.25">
      <c r="B99" s="72" t="s">
        <v>119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2" t="str">
        <f t="shared" si="20"/>
        <v>-</v>
      </c>
      <c r="I99" s="42" t="str">
        <f t="shared" si="21"/>
        <v>-</v>
      </c>
      <c r="J99" s="41">
        <f t="shared" si="22"/>
        <v>0</v>
      </c>
      <c r="K99" s="41">
        <f t="shared" si="23"/>
        <v>0</v>
      </c>
      <c r="L99" s="42">
        <f t="shared" si="24"/>
        <v>0</v>
      </c>
      <c r="M99" s="42">
        <f t="shared" si="32"/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2" t="str">
        <f t="shared" si="25"/>
        <v>-</v>
      </c>
      <c r="T99" s="42" t="str">
        <f t="shared" si="26"/>
        <v>-</v>
      </c>
      <c r="U99" s="41">
        <f t="shared" si="27"/>
        <v>0</v>
      </c>
      <c r="V99" s="41">
        <f t="shared" si="28"/>
        <v>0</v>
      </c>
      <c r="W99" s="42">
        <f t="shared" si="29"/>
        <v>0</v>
      </c>
      <c r="X99" s="42">
        <f t="shared" si="33"/>
        <v>0</v>
      </c>
    </row>
    <row r="100" spans="2:24" x14ac:dyDescent="0.25">
      <c r="B100" s="72" t="s">
        <v>120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2" t="str">
        <f t="shared" si="20"/>
        <v>-</v>
      </c>
      <c r="I100" s="42" t="str">
        <f t="shared" si="21"/>
        <v>-</v>
      </c>
      <c r="J100" s="41">
        <f t="shared" si="22"/>
        <v>0</v>
      </c>
      <c r="K100" s="41">
        <f t="shared" si="23"/>
        <v>0</v>
      </c>
      <c r="L100" s="42">
        <f t="shared" si="24"/>
        <v>0</v>
      </c>
      <c r="M100" s="42">
        <f t="shared" si="32"/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2" t="str">
        <f t="shared" si="25"/>
        <v>-</v>
      </c>
      <c r="T100" s="42" t="str">
        <f t="shared" si="26"/>
        <v>-</v>
      </c>
      <c r="U100" s="41">
        <f t="shared" si="27"/>
        <v>0</v>
      </c>
      <c r="V100" s="41">
        <f t="shared" si="28"/>
        <v>0</v>
      </c>
      <c r="W100" s="42">
        <f t="shared" si="29"/>
        <v>0</v>
      </c>
      <c r="X100" s="42">
        <f t="shared" si="33"/>
        <v>0</v>
      </c>
    </row>
    <row r="101" spans="2:24" x14ac:dyDescent="0.25">
      <c r="B101" s="73" t="s">
        <v>108</v>
      </c>
      <c r="C101" s="67">
        <v>746</v>
      </c>
      <c r="D101" s="67">
        <v>745</v>
      </c>
      <c r="E101" s="67">
        <v>395</v>
      </c>
      <c r="F101" s="67">
        <v>582</v>
      </c>
      <c r="G101" s="67">
        <v>717</v>
      </c>
      <c r="H101" s="68">
        <f t="shared" si="20"/>
        <v>0.231958762886598</v>
      </c>
      <c r="I101" s="68">
        <f t="shared" si="21"/>
        <v>-3.7583892617449655E-2</v>
      </c>
      <c r="J101" s="67">
        <f t="shared" si="22"/>
        <v>135</v>
      </c>
      <c r="K101" s="67">
        <f t="shared" si="23"/>
        <v>-28</v>
      </c>
      <c r="L101" s="68">
        <f t="shared" si="24"/>
        <v>2.0523829969944182E-3</v>
      </c>
      <c r="M101" s="68">
        <v>2.1506018698288481E-3</v>
      </c>
      <c r="N101" s="67">
        <v>759</v>
      </c>
      <c r="O101" s="67">
        <v>412</v>
      </c>
      <c r="P101" s="67">
        <v>691</v>
      </c>
      <c r="Q101" s="67">
        <v>741</v>
      </c>
      <c r="R101" s="67">
        <v>774</v>
      </c>
      <c r="S101" s="68">
        <f t="shared" si="25"/>
        <v>4.4534412955465674E-2</v>
      </c>
      <c r="T101" s="68">
        <f t="shared" si="26"/>
        <v>1.9762845849802479E-2</v>
      </c>
      <c r="U101" s="67">
        <f t="shared" si="27"/>
        <v>33</v>
      </c>
      <c r="V101" s="67">
        <f t="shared" si="28"/>
        <v>15</v>
      </c>
      <c r="W101" s="68">
        <f t="shared" si="29"/>
        <v>2.0921689629167105E-3</v>
      </c>
      <c r="X101" s="68">
        <f>R101/$R$101</f>
        <v>1</v>
      </c>
    </row>
    <row r="102" spans="2:24" x14ac:dyDescent="0.25">
      <c r="B102" s="74" t="s">
        <v>100</v>
      </c>
      <c r="C102" s="70">
        <v>255</v>
      </c>
      <c r="D102" s="70">
        <v>252</v>
      </c>
      <c r="E102" s="70">
        <v>164</v>
      </c>
      <c r="F102" s="70">
        <v>243</v>
      </c>
      <c r="G102" s="70">
        <v>312</v>
      </c>
      <c r="H102" s="71">
        <f t="shared" si="20"/>
        <v>0.28395061728395055</v>
      </c>
      <c r="I102" s="71">
        <f t="shared" si="21"/>
        <v>0.23809523809523814</v>
      </c>
      <c r="J102" s="70">
        <f t="shared" si="22"/>
        <v>69</v>
      </c>
      <c r="K102" s="70">
        <f t="shared" si="23"/>
        <v>60</v>
      </c>
      <c r="L102" s="71">
        <f t="shared" si="24"/>
        <v>8.9308716187204808E-4</v>
      </c>
      <c r="M102" s="71">
        <f t="shared" ref="M102:M114" si="34">G102/$G$6</f>
        <v>8.9308716187204808E-4</v>
      </c>
      <c r="N102" s="70">
        <v>253</v>
      </c>
      <c r="O102" s="70">
        <v>197</v>
      </c>
      <c r="P102" s="70">
        <v>312</v>
      </c>
      <c r="Q102" s="70">
        <v>312</v>
      </c>
      <c r="R102" s="70">
        <v>325</v>
      </c>
      <c r="S102" s="71">
        <f t="shared" si="25"/>
        <v>4.1666666666666741E-2</v>
      </c>
      <c r="T102" s="71">
        <f t="shared" si="26"/>
        <v>0.28458498023715406</v>
      </c>
      <c r="U102" s="70">
        <f t="shared" si="27"/>
        <v>13</v>
      </c>
      <c r="V102" s="70">
        <f t="shared" si="28"/>
        <v>72</v>
      </c>
      <c r="W102" s="71">
        <f t="shared" si="29"/>
        <v>8.7849471957097025E-4</v>
      </c>
      <c r="X102" s="71">
        <f t="shared" ref="X102:X114" si="35">R102/$R$101</f>
        <v>0.41989664082687339</v>
      </c>
    </row>
    <row r="103" spans="2:24" x14ac:dyDescent="0.25">
      <c r="B103" s="72" t="s">
        <v>111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2" t="str">
        <f t="shared" si="20"/>
        <v>-</v>
      </c>
      <c r="I103" s="42" t="str">
        <f t="shared" si="21"/>
        <v>-</v>
      </c>
      <c r="J103" s="41">
        <f t="shared" si="22"/>
        <v>0</v>
      </c>
      <c r="K103" s="41">
        <f t="shared" si="23"/>
        <v>0</v>
      </c>
      <c r="L103" s="42">
        <f t="shared" si="24"/>
        <v>0</v>
      </c>
      <c r="M103" s="42">
        <f t="shared" si="34"/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2" t="str">
        <f t="shared" si="25"/>
        <v>-</v>
      </c>
      <c r="T103" s="42" t="str">
        <f t="shared" si="26"/>
        <v>-</v>
      </c>
      <c r="U103" s="41">
        <f t="shared" si="27"/>
        <v>0</v>
      </c>
      <c r="V103" s="41">
        <f t="shared" si="28"/>
        <v>0</v>
      </c>
      <c r="W103" s="42">
        <f t="shared" si="29"/>
        <v>0</v>
      </c>
      <c r="X103" s="42">
        <f t="shared" si="35"/>
        <v>0</v>
      </c>
    </row>
    <row r="104" spans="2:24" x14ac:dyDescent="0.25">
      <c r="B104" s="72" t="s">
        <v>112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2" t="str">
        <f t="shared" si="20"/>
        <v>-</v>
      </c>
      <c r="I104" s="42" t="str">
        <f t="shared" si="21"/>
        <v>-</v>
      </c>
      <c r="J104" s="41">
        <f t="shared" si="22"/>
        <v>0</v>
      </c>
      <c r="K104" s="41">
        <f t="shared" si="23"/>
        <v>0</v>
      </c>
      <c r="L104" s="42">
        <f t="shared" si="24"/>
        <v>0</v>
      </c>
      <c r="M104" s="42">
        <f t="shared" si="34"/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2" t="str">
        <f t="shared" si="25"/>
        <v>-</v>
      </c>
      <c r="T104" s="42" t="str">
        <f t="shared" si="26"/>
        <v>-</v>
      </c>
      <c r="U104" s="41">
        <f t="shared" si="27"/>
        <v>0</v>
      </c>
      <c r="V104" s="41">
        <f t="shared" si="28"/>
        <v>0</v>
      </c>
      <c r="W104" s="42">
        <f t="shared" si="29"/>
        <v>0</v>
      </c>
      <c r="X104" s="42">
        <f t="shared" si="35"/>
        <v>0</v>
      </c>
    </row>
    <row r="105" spans="2:24" x14ac:dyDescent="0.25">
      <c r="B105" s="72" t="s">
        <v>117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2" t="str">
        <f t="shared" si="20"/>
        <v>-</v>
      </c>
      <c r="I105" s="42" t="str">
        <f t="shared" si="21"/>
        <v>-</v>
      </c>
      <c r="J105" s="41">
        <f t="shared" si="22"/>
        <v>0</v>
      </c>
      <c r="K105" s="41">
        <f t="shared" si="23"/>
        <v>0</v>
      </c>
      <c r="L105" s="42">
        <f t="shared" si="24"/>
        <v>0</v>
      </c>
      <c r="M105" s="42">
        <f t="shared" si="34"/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2" t="str">
        <f t="shared" si="25"/>
        <v>-</v>
      </c>
      <c r="T105" s="42" t="str">
        <f t="shared" si="26"/>
        <v>-</v>
      </c>
      <c r="U105" s="41">
        <f t="shared" si="27"/>
        <v>0</v>
      </c>
      <c r="V105" s="41">
        <f t="shared" si="28"/>
        <v>0</v>
      </c>
      <c r="W105" s="42">
        <f t="shared" si="29"/>
        <v>0</v>
      </c>
      <c r="X105" s="42">
        <f t="shared" si="35"/>
        <v>0</v>
      </c>
    </row>
    <row r="106" spans="2:24" x14ac:dyDescent="0.25">
      <c r="B106" s="72" t="s">
        <v>113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2" t="str">
        <f t="shared" si="20"/>
        <v>-</v>
      </c>
      <c r="I106" s="42" t="str">
        <f t="shared" si="21"/>
        <v>-</v>
      </c>
      <c r="J106" s="41">
        <f t="shared" si="22"/>
        <v>0</v>
      </c>
      <c r="K106" s="41">
        <f t="shared" si="23"/>
        <v>0</v>
      </c>
      <c r="L106" s="42">
        <f t="shared" si="24"/>
        <v>0</v>
      </c>
      <c r="M106" s="42">
        <f t="shared" si="34"/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2" t="str">
        <f t="shared" si="25"/>
        <v>-</v>
      </c>
      <c r="T106" s="42" t="str">
        <f t="shared" si="26"/>
        <v>-</v>
      </c>
      <c r="U106" s="41">
        <f t="shared" si="27"/>
        <v>0</v>
      </c>
      <c r="V106" s="41">
        <f t="shared" si="28"/>
        <v>0</v>
      </c>
      <c r="W106" s="42">
        <f t="shared" si="29"/>
        <v>0</v>
      </c>
      <c r="X106" s="42">
        <f t="shared" si="35"/>
        <v>0</v>
      </c>
    </row>
    <row r="107" spans="2:24" x14ac:dyDescent="0.25">
      <c r="B107" s="72" t="s">
        <v>114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2" t="str">
        <f t="shared" si="20"/>
        <v>-</v>
      </c>
      <c r="I107" s="42" t="str">
        <f t="shared" si="21"/>
        <v>-</v>
      </c>
      <c r="J107" s="41">
        <f t="shared" si="22"/>
        <v>0</v>
      </c>
      <c r="K107" s="41">
        <f t="shared" si="23"/>
        <v>0</v>
      </c>
      <c r="L107" s="42">
        <f t="shared" si="24"/>
        <v>0</v>
      </c>
      <c r="M107" s="42">
        <f t="shared" si="34"/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2" t="str">
        <f t="shared" si="25"/>
        <v>-</v>
      </c>
      <c r="T107" s="42" t="str">
        <f t="shared" si="26"/>
        <v>-</v>
      </c>
      <c r="U107" s="41">
        <f t="shared" si="27"/>
        <v>0</v>
      </c>
      <c r="V107" s="41">
        <f t="shared" si="28"/>
        <v>0</v>
      </c>
      <c r="W107" s="42">
        <f t="shared" si="29"/>
        <v>0</v>
      </c>
      <c r="X107" s="42">
        <f t="shared" si="35"/>
        <v>0</v>
      </c>
    </row>
    <row r="108" spans="2:24" x14ac:dyDescent="0.25">
      <c r="B108" s="72" t="s">
        <v>115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2" t="str">
        <f t="shared" si="20"/>
        <v>-</v>
      </c>
      <c r="I108" s="42" t="str">
        <f t="shared" si="21"/>
        <v>-</v>
      </c>
      <c r="J108" s="41">
        <f t="shared" si="22"/>
        <v>0</v>
      </c>
      <c r="K108" s="41">
        <f t="shared" si="23"/>
        <v>0</v>
      </c>
      <c r="L108" s="42">
        <f t="shared" si="24"/>
        <v>0</v>
      </c>
      <c r="M108" s="42">
        <f t="shared" si="34"/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2" t="str">
        <f t="shared" si="25"/>
        <v>-</v>
      </c>
      <c r="T108" s="42" t="str">
        <f t="shared" si="26"/>
        <v>-</v>
      </c>
      <c r="U108" s="41">
        <f t="shared" si="27"/>
        <v>0</v>
      </c>
      <c r="V108" s="41">
        <f t="shared" si="28"/>
        <v>0</v>
      </c>
      <c r="W108" s="42">
        <f t="shared" si="29"/>
        <v>0</v>
      </c>
      <c r="X108" s="42">
        <f t="shared" si="35"/>
        <v>0</v>
      </c>
    </row>
    <row r="109" spans="2:24" x14ac:dyDescent="0.25">
      <c r="B109" s="74" t="s">
        <v>101</v>
      </c>
      <c r="C109" s="70">
        <v>491</v>
      </c>
      <c r="D109" s="70">
        <v>493</v>
      </c>
      <c r="E109" s="70">
        <v>231</v>
      </c>
      <c r="F109" s="70">
        <v>339</v>
      </c>
      <c r="G109" s="70">
        <v>405</v>
      </c>
      <c r="H109" s="71">
        <f t="shared" si="20"/>
        <v>0.19469026548672574</v>
      </c>
      <c r="I109" s="71">
        <f t="shared" si="21"/>
        <v>-0.17849898580121704</v>
      </c>
      <c r="J109" s="70">
        <f t="shared" si="22"/>
        <v>66</v>
      </c>
      <c r="K109" s="70">
        <f t="shared" si="23"/>
        <v>-88</v>
      </c>
      <c r="L109" s="71">
        <f t="shared" si="24"/>
        <v>1.1592958351223702E-3</v>
      </c>
      <c r="M109" s="71">
        <f t="shared" si="34"/>
        <v>1.1592958351223702E-3</v>
      </c>
      <c r="N109" s="70">
        <v>506</v>
      </c>
      <c r="O109" s="70">
        <v>215</v>
      </c>
      <c r="P109" s="70">
        <v>379</v>
      </c>
      <c r="Q109" s="70">
        <v>429</v>
      </c>
      <c r="R109" s="70">
        <v>449</v>
      </c>
      <c r="S109" s="71">
        <f t="shared" si="25"/>
        <v>4.6620046620046596E-2</v>
      </c>
      <c r="T109" s="71">
        <f t="shared" si="26"/>
        <v>-0.11264822134387353</v>
      </c>
      <c r="U109" s="70">
        <f t="shared" si="27"/>
        <v>20</v>
      </c>
      <c r="V109" s="70">
        <f t="shared" si="28"/>
        <v>-57</v>
      </c>
      <c r="W109" s="71">
        <f t="shared" si="29"/>
        <v>1.2136742433457403E-3</v>
      </c>
      <c r="X109" s="71">
        <f t="shared" si="35"/>
        <v>0.58010335917312661</v>
      </c>
    </row>
    <row r="110" spans="2:24" x14ac:dyDescent="0.25">
      <c r="B110" s="72" t="s">
        <v>116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2" t="str">
        <f t="shared" si="20"/>
        <v>-</v>
      </c>
      <c r="I110" s="42" t="str">
        <f t="shared" si="21"/>
        <v>-</v>
      </c>
      <c r="J110" s="41">
        <f t="shared" si="22"/>
        <v>0</v>
      </c>
      <c r="K110" s="41">
        <f t="shared" si="23"/>
        <v>0</v>
      </c>
      <c r="L110" s="42">
        <f t="shared" si="24"/>
        <v>0</v>
      </c>
      <c r="M110" s="42">
        <f t="shared" si="34"/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2" t="str">
        <f t="shared" si="25"/>
        <v>-</v>
      </c>
      <c r="T110" s="42" t="str">
        <f t="shared" si="26"/>
        <v>-</v>
      </c>
      <c r="U110" s="41">
        <f t="shared" si="27"/>
        <v>0</v>
      </c>
      <c r="V110" s="41">
        <f t="shared" si="28"/>
        <v>0</v>
      </c>
      <c r="W110" s="42">
        <f t="shared" si="29"/>
        <v>0</v>
      </c>
      <c r="X110" s="42">
        <f t="shared" si="35"/>
        <v>0</v>
      </c>
    </row>
    <row r="111" spans="2:24" x14ac:dyDescent="0.25">
      <c r="B111" s="72" t="s">
        <v>117</v>
      </c>
      <c r="C111" s="41">
        <v>491</v>
      </c>
      <c r="D111" s="41">
        <v>493</v>
      </c>
      <c r="E111" s="41">
        <v>231</v>
      </c>
      <c r="F111" s="41">
        <v>339</v>
      </c>
      <c r="G111" s="41">
        <v>405</v>
      </c>
      <c r="H111" s="42">
        <f t="shared" si="20"/>
        <v>0.19469026548672574</v>
      </c>
      <c r="I111" s="42">
        <f t="shared" si="21"/>
        <v>-0.17849898580121704</v>
      </c>
      <c r="J111" s="41">
        <f t="shared" si="22"/>
        <v>66</v>
      </c>
      <c r="K111" s="41">
        <f t="shared" si="23"/>
        <v>-88</v>
      </c>
      <c r="L111" s="42">
        <f t="shared" si="24"/>
        <v>1.1592958351223702E-3</v>
      </c>
      <c r="M111" s="42">
        <f t="shared" si="34"/>
        <v>1.1592958351223702E-3</v>
      </c>
      <c r="N111" s="41">
        <v>506</v>
      </c>
      <c r="O111" s="41">
        <v>215</v>
      </c>
      <c r="P111" s="41">
        <v>379</v>
      </c>
      <c r="Q111" s="41">
        <v>429</v>
      </c>
      <c r="R111" s="41">
        <v>449</v>
      </c>
      <c r="S111" s="42">
        <f t="shared" si="25"/>
        <v>4.6620046620046596E-2</v>
      </c>
      <c r="T111" s="42">
        <f t="shared" si="26"/>
        <v>-0.11264822134387353</v>
      </c>
      <c r="U111" s="41">
        <f t="shared" si="27"/>
        <v>20</v>
      </c>
      <c r="V111" s="41">
        <f t="shared" si="28"/>
        <v>-57</v>
      </c>
      <c r="W111" s="42">
        <f t="shared" si="29"/>
        <v>1.2136742433457403E-3</v>
      </c>
      <c r="X111" s="42">
        <f t="shared" si="35"/>
        <v>0.58010335917312661</v>
      </c>
    </row>
    <row r="112" spans="2:24" x14ac:dyDescent="0.25">
      <c r="B112" s="72" t="s">
        <v>118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2" t="str">
        <f t="shared" si="20"/>
        <v>-</v>
      </c>
      <c r="I112" s="42" t="str">
        <f t="shared" si="21"/>
        <v>-</v>
      </c>
      <c r="J112" s="41">
        <f t="shared" si="22"/>
        <v>0</v>
      </c>
      <c r="K112" s="41">
        <f t="shared" si="23"/>
        <v>0</v>
      </c>
      <c r="L112" s="42">
        <f t="shared" si="24"/>
        <v>0</v>
      </c>
      <c r="M112" s="42">
        <f t="shared" si="34"/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2" t="str">
        <f t="shared" si="25"/>
        <v>-</v>
      </c>
      <c r="T112" s="42" t="str">
        <f t="shared" si="26"/>
        <v>-</v>
      </c>
      <c r="U112" s="41">
        <f t="shared" si="27"/>
        <v>0</v>
      </c>
      <c r="V112" s="41">
        <f t="shared" si="28"/>
        <v>0</v>
      </c>
      <c r="W112" s="42">
        <f t="shared" si="29"/>
        <v>0</v>
      </c>
      <c r="X112" s="42">
        <f t="shared" si="35"/>
        <v>0</v>
      </c>
    </row>
    <row r="113" spans="2:24" x14ac:dyDescent="0.25">
      <c r="B113" s="72" t="s">
        <v>119</v>
      </c>
      <c r="C113" s="41">
        <v>201</v>
      </c>
      <c r="D113" s="41">
        <v>199</v>
      </c>
      <c r="E113" s="41">
        <v>0</v>
      </c>
      <c r="F113" s="41">
        <v>123</v>
      </c>
      <c r="G113" s="41">
        <v>112</v>
      </c>
      <c r="H113" s="42">
        <f t="shared" si="20"/>
        <v>-8.9430894308943132E-2</v>
      </c>
      <c r="I113" s="42">
        <f t="shared" si="21"/>
        <v>-0.43718592964824121</v>
      </c>
      <c r="J113" s="41">
        <f t="shared" si="22"/>
        <v>-11</v>
      </c>
      <c r="K113" s="41">
        <f t="shared" si="23"/>
        <v>-87</v>
      </c>
      <c r="L113" s="42">
        <f t="shared" si="24"/>
        <v>3.2059539144124803E-4</v>
      </c>
      <c r="M113" s="42">
        <f t="shared" si="34"/>
        <v>3.2059539144124803E-4</v>
      </c>
      <c r="N113" s="41">
        <v>201</v>
      </c>
      <c r="O113" s="41">
        <v>0</v>
      </c>
      <c r="P113" s="41">
        <v>127</v>
      </c>
      <c r="Q113" s="41">
        <v>127</v>
      </c>
      <c r="R113" s="41">
        <v>0</v>
      </c>
      <c r="S113" s="42">
        <f t="shared" si="25"/>
        <v>-1</v>
      </c>
      <c r="T113" s="42">
        <f t="shared" si="26"/>
        <v>-1</v>
      </c>
      <c r="U113" s="41">
        <f t="shared" si="27"/>
        <v>-127</v>
      </c>
      <c r="V113" s="41">
        <f t="shared" si="28"/>
        <v>-201</v>
      </c>
      <c r="W113" s="42">
        <f t="shared" si="29"/>
        <v>0</v>
      </c>
      <c r="X113" s="42">
        <f t="shared" si="35"/>
        <v>0</v>
      </c>
    </row>
    <row r="114" spans="2:24" x14ac:dyDescent="0.25">
      <c r="B114" s="72" t="s">
        <v>120</v>
      </c>
      <c r="C114" s="41">
        <v>290</v>
      </c>
      <c r="D114" s="41">
        <v>294</v>
      </c>
      <c r="E114" s="41">
        <v>0</v>
      </c>
      <c r="F114" s="41">
        <v>216</v>
      </c>
      <c r="G114" s="41">
        <v>293</v>
      </c>
      <c r="H114" s="42">
        <f t="shared" si="20"/>
        <v>0.3564814814814814</v>
      </c>
      <c r="I114" s="42">
        <f t="shared" si="21"/>
        <v>-3.4013605442176909E-3</v>
      </c>
      <c r="J114" s="41">
        <f t="shared" si="22"/>
        <v>77</v>
      </c>
      <c r="K114" s="41">
        <f t="shared" si="23"/>
        <v>-1</v>
      </c>
      <c r="L114" s="42">
        <f t="shared" si="24"/>
        <v>8.3870044368112206E-4</v>
      </c>
      <c r="M114" s="42">
        <f t="shared" si="34"/>
        <v>8.3870044368112206E-4</v>
      </c>
      <c r="N114" s="41">
        <v>305</v>
      </c>
      <c r="O114" s="41">
        <v>0</v>
      </c>
      <c r="P114" s="41">
        <v>252</v>
      </c>
      <c r="Q114" s="41">
        <v>302</v>
      </c>
      <c r="R114" s="41">
        <v>0</v>
      </c>
      <c r="S114" s="42">
        <f t="shared" si="25"/>
        <v>-1</v>
      </c>
      <c r="T114" s="42">
        <f t="shared" si="26"/>
        <v>-1</v>
      </c>
      <c r="U114" s="41">
        <f t="shared" si="27"/>
        <v>-302</v>
      </c>
      <c r="V114" s="41">
        <f t="shared" si="28"/>
        <v>-305</v>
      </c>
      <c r="W114" s="42">
        <f t="shared" si="29"/>
        <v>0</v>
      </c>
      <c r="X114" s="42">
        <f t="shared" si="35"/>
        <v>0</v>
      </c>
    </row>
    <row r="115" spans="2:24" ht="6.95" customHeight="1" x14ac:dyDescent="0.25">
      <c r="B115" s="44"/>
      <c r="C115" s="45"/>
      <c r="D115" s="45"/>
      <c r="E115" s="45"/>
      <c r="F115" s="46"/>
      <c r="G115" s="45"/>
      <c r="H115" s="47"/>
      <c r="I115" s="47"/>
      <c r="J115" s="45"/>
      <c r="K115" s="47"/>
      <c r="L115" s="47"/>
      <c r="M115" s="47"/>
      <c r="N115" s="45"/>
      <c r="O115" s="45"/>
      <c r="P115" s="45"/>
      <c r="Q115" s="45"/>
      <c r="R115" s="47"/>
      <c r="S115" s="47"/>
      <c r="T115" s="47"/>
      <c r="U115" s="47"/>
      <c r="V115" s="47"/>
    </row>
    <row r="116" spans="2:24" ht="15" customHeight="1" x14ac:dyDescent="0.25">
      <c r="B116" s="49" t="s">
        <v>109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9C735-40FC-4687-8119-4DC92B12543C}">
  <sheetPr>
    <pageSetUpPr fitToPage="1"/>
  </sheetPr>
  <dimension ref="A1:AI7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6" width="12" customWidth="1"/>
    <col min="27" max="28" width="10.5703125" customWidth="1"/>
    <col min="29" max="29" width="11.28515625" customWidth="1"/>
    <col min="30" max="32" width="10.5703125" customWidth="1"/>
  </cols>
  <sheetData>
    <row r="1" spans="1:33" ht="42.75" customHeight="1" x14ac:dyDescent="0.25"/>
    <row r="4" spans="1:33" ht="42" customHeight="1" thickBot="1" x14ac:dyDescent="0.3">
      <c r="B4" s="52" t="s">
        <v>409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</row>
    <row r="5" spans="1:33" ht="6" customHeight="1" x14ac:dyDescent="0.25"/>
    <row r="6" spans="1:33" ht="15.75" x14ac:dyDescent="0.25">
      <c r="B6" s="184"/>
      <c r="C6" s="335" t="s">
        <v>99</v>
      </c>
      <c r="D6" s="336"/>
      <c r="E6" s="336"/>
      <c r="F6" s="336"/>
      <c r="G6" s="336"/>
      <c r="H6" s="336"/>
      <c r="I6" s="336"/>
      <c r="J6" s="336"/>
      <c r="K6" s="337"/>
      <c r="L6" s="338" t="s">
        <v>103</v>
      </c>
      <c r="M6" s="336"/>
      <c r="N6" s="336"/>
      <c r="O6" s="336"/>
      <c r="P6" s="336"/>
      <c r="Q6" s="336"/>
      <c r="R6" s="336"/>
      <c r="S6" s="336"/>
      <c r="T6" s="337"/>
      <c r="U6" s="336" t="s">
        <v>102</v>
      </c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7"/>
    </row>
    <row r="7" spans="1:33" s="189" customFormat="1" ht="72" customHeight="1" x14ac:dyDescent="0.25">
      <c r="B7" s="185"/>
      <c r="C7" s="186" t="s">
        <v>545</v>
      </c>
      <c r="D7" s="186" t="s">
        <v>546</v>
      </c>
      <c r="E7" s="186" t="s">
        <v>547</v>
      </c>
      <c r="F7" s="186" t="s">
        <v>548</v>
      </c>
      <c r="G7" s="186" t="s">
        <v>549</v>
      </c>
      <c r="H7" s="187" t="str">
        <f>CONCATENATE("var. ",RIGHT(G7,2),"/",RIGHT(F7,2))</f>
        <v>var. 23/22</v>
      </c>
      <c r="I7" s="187" t="str">
        <f>CONCATENATE("var. ",RIGHT(G7,2),"/",RIGHT(C7,2))</f>
        <v>var. 23/19</v>
      </c>
      <c r="J7" s="187" t="str">
        <f>CONCATENATE("Cuota s/ total lugares de residencia ",RIGHT(G7,4))</f>
        <v>Cuota s/ total lugares de residencia 2023</v>
      </c>
      <c r="K7" s="188" t="str">
        <f>CONCATENATE("cuota s/ Canarias ",RIGHT(G7,4))</f>
        <v>cuota s/ Canarias 2023</v>
      </c>
      <c r="L7" s="186" t="s">
        <v>545</v>
      </c>
      <c r="M7" s="186" t="s">
        <v>546</v>
      </c>
      <c r="N7" s="186" t="s">
        <v>547</v>
      </c>
      <c r="O7" s="186" t="s">
        <v>548</v>
      </c>
      <c r="P7" s="186" t="s">
        <v>549</v>
      </c>
      <c r="Q7" s="187" t="str">
        <f>CONCATENATE("var. ",RIGHT(P7,2),"/",RIGHT(O7,2))</f>
        <v>var. 23/22</v>
      </c>
      <c r="R7" s="187" t="str">
        <f>CONCATENATE("var. ",RIGHT(P7,2),"/",RIGHT(L7,2))</f>
        <v>var. 23/19</v>
      </c>
      <c r="S7" s="187" t="str">
        <f>CONCATENATE("Cuota s/ total lugares de residencia ",RIGHT(P7,4))</f>
        <v>Cuota s/ total lugares de residencia 2023</v>
      </c>
      <c r="T7" s="188" t="str">
        <f>CONCATENATE("cuota s/ Canarias ",RIGHT(P7,4))</f>
        <v>cuota s/ Canarias 2023</v>
      </c>
      <c r="U7" s="186" t="s">
        <v>545</v>
      </c>
      <c r="V7" s="186" t="s">
        <v>546</v>
      </c>
      <c r="W7" s="186" t="s">
        <v>547</v>
      </c>
      <c r="X7" s="186" t="s">
        <v>548</v>
      </c>
      <c r="Y7" s="186" t="s">
        <v>549</v>
      </c>
      <c r="Z7" s="187" t="str">
        <f>CONCATENATE("var. ",RIGHT(Y7,2),"/",RIGHT(X7,2))</f>
        <v>var. 23/22</v>
      </c>
      <c r="AA7" s="187" t="str">
        <f>CONCATENATE("var. ",RIGHT(Y7,2),"/",RIGHT(U7,2))</f>
        <v>var. 23/19</v>
      </c>
      <c r="AB7" s="186" t="str">
        <f>CONCATENATE("dif. ",RIGHT(Y7,2),"/",RIGHT(X7,2))</f>
        <v>dif. 23/22</v>
      </c>
      <c r="AC7" s="186" t="str">
        <f>CONCATENATE("dif. ",RIGHT(Y7,2),"/",RIGHT(U7,2))</f>
        <v>dif. 23/19</v>
      </c>
      <c r="AD7" s="187" t="str">
        <f>CONCATENATE("Cuota s/ total lugares de residencia ",RIGHT(Y7,4))</f>
        <v>Cuota s/ total lugares de residencia 2023</v>
      </c>
      <c r="AE7" s="188" t="str">
        <f>CONCATENATE("cuota s/ Canarias ",RIGHT(U7,4))</f>
        <v>cuota s/ Canarias 2019</v>
      </c>
      <c r="AF7" s="188" t="str">
        <f>CONCATENATE("cuota s/ Canarias ",RIGHT(Y7,4))</f>
        <v>cuota s/ Canarias 2023</v>
      </c>
    </row>
    <row r="8" spans="1:33" x14ac:dyDescent="0.25">
      <c r="A8" s="1"/>
      <c r="B8" s="190" t="s">
        <v>139</v>
      </c>
      <c r="C8" s="217">
        <f>'viaj entrados lugar residen acu'!C9/'viaj entrados lugar residen acu'!$C9</f>
        <v>1</v>
      </c>
      <c r="D8" s="217">
        <f>'viaj entrados lugar residen acu'!D9/'viaj entrados lugar residen acu'!$D9</f>
        <v>1</v>
      </c>
      <c r="E8" s="217">
        <f>'viaj entrados lugar residen acu'!E9/'viaj entrados lugar residen acu'!$E9</f>
        <v>1</v>
      </c>
      <c r="F8" s="217">
        <f>'viaj entrados lugar residen acu'!F9/'viaj entrados lugar residen acu'!$F9</f>
        <v>1</v>
      </c>
      <c r="G8" s="217">
        <f>'viaj entrados lugar residen acu'!G9/'viaj entrados lugar residen acu'!$G9</f>
        <v>1</v>
      </c>
      <c r="H8" s="192">
        <f>IFERROR(G8/F8-1,"-")</f>
        <v>0</v>
      </c>
      <c r="I8" s="192">
        <f>IFERROR(G8/C8-1,"-")</f>
        <v>0</v>
      </c>
      <c r="J8" s="192">
        <f>G8/G$8</f>
        <v>1</v>
      </c>
      <c r="K8" s="193">
        <f>G8/$G8</f>
        <v>1</v>
      </c>
      <c r="L8" s="217">
        <f>'viaj entrados lugar residen acu'!L9/'viaj entrados lugar residen acu'!$C9</f>
        <v>0.28755821032322942</v>
      </c>
      <c r="M8" s="217">
        <f>'viaj entrados lugar residen acu'!M9/'viaj entrados lugar residen acu'!$D9</f>
        <v>0.29604822402807979</v>
      </c>
      <c r="N8" s="217">
        <f>'viaj entrados lugar residen acu'!N9/'viaj entrados lugar residen acu'!$E9</f>
        <v>0.29032249202780541</v>
      </c>
      <c r="O8" s="217">
        <f>'viaj entrados lugar residen acu'!O9/'viaj entrados lugar residen acu'!$F9</f>
        <v>0.26521206914610546</v>
      </c>
      <c r="P8" s="217">
        <f>'viaj entrados lugar residen acu'!P9/'viaj entrados lugar residen acu'!$G9</f>
        <v>0.27185896730452153</v>
      </c>
      <c r="Q8" s="192">
        <f>IFERROR(P8/O8-1,"-")</f>
        <v>2.5062577958148147E-2</v>
      </c>
      <c r="R8" s="192">
        <f>IFERROR(P8/L8-1,"-")</f>
        <v>-5.4595008784695032E-2</v>
      </c>
      <c r="S8" s="192">
        <f>P8/P$8</f>
        <v>1</v>
      </c>
      <c r="T8" s="193">
        <f>P8/$G8</f>
        <v>0.27185896730452153</v>
      </c>
      <c r="U8" s="217">
        <f>'viaj entrados lugar residen acu'!V9/'viaj entrados lugar residen acu'!$C9</f>
        <v>0.36708244818542402</v>
      </c>
      <c r="V8" s="217">
        <f>'viaj entrados lugar residen acu'!W9/'viaj entrados lugar residen acu'!$D9</f>
        <v>0.37606424783487846</v>
      </c>
      <c r="W8" s="217">
        <f>'viaj entrados lugar residen acu'!X9/'viaj entrados lugar residen acu'!$E9</f>
        <v>0.37022703081263275</v>
      </c>
      <c r="X8" s="217">
        <f>'viaj entrados lugar residen acu'!Y9/'viaj entrados lugar residen acu'!$F9</f>
        <v>0.38213117263215285</v>
      </c>
      <c r="Y8" s="217">
        <f>'viaj entrados lugar residen acu'!Z9/'viaj entrados lugar residen acu'!$G9</f>
        <v>0.38292890490639475</v>
      </c>
      <c r="Z8" s="192">
        <f>IFERROR(Y8/X8-1,"-")</f>
        <v>2.0875875389778642E-3</v>
      </c>
      <c r="AA8" s="192">
        <f>IFERROR(Y8/U8-1,"-")</f>
        <v>4.3168658156508277E-2</v>
      </c>
      <c r="AB8" s="191">
        <f>Y8-X8</f>
        <v>7.9773227424190241E-4</v>
      </c>
      <c r="AC8" s="191">
        <f>Y8-U8</f>
        <v>1.5846456720970736E-2</v>
      </c>
      <c r="AD8" s="192">
        <f>Y8/Y$8</f>
        <v>1</v>
      </c>
      <c r="AE8" s="193">
        <f t="shared" ref="AE8:AE37" si="0">U8/$C8</f>
        <v>0.36708244818542402</v>
      </c>
      <c r="AF8" s="193">
        <f t="shared" ref="AF8:AF16" si="1">Y8/$G8</f>
        <v>0.38292890490639475</v>
      </c>
      <c r="AG8" s="123"/>
    </row>
    <row r="9" spans="1:33" x14ac:dyDescent="0.25">
      <c r="A9" s="1" t="s">
        <v>171</v>
      </c>
      <c r="B9" s="194" t="s">
        <v>172</v>
      </c>
      <c r="C9" s="218">
        <f>'viaj entrados lugar residen acu'!C10/'viaj entrados lugar residen acu'!$C10</f>
        <v>1</v>
      </c>
      <c r="D9" s="218">
        <f>'viaj entrados lugar residen acu'!D10/'viaj entrados lugar residen acu'!$D10</f>
        <v>1</v>
      </c>
      <c r="E9" s="218">
        <f>'viaj entrados lugar residen acu'!E10/'viaj entrados lugar residen acu'!$E10</f>
        <v>1</v>
      </c>
      <c r="F9" s="218">
        <f>'viaj entrados lugar residen acu'!F10/'viaj entrados lugar residen acu'!$F10</f>
        <v>1</v>
      </c>
      <c r="G9" s="218">
        <f>'viaj entrados lugar residen acu'!G10/'viaj entrados lugar residen acu'!$G10</f>
        <v>1</v>
      </c>
      <c r="H9" s="196">
        <f>IFERROR(G9/F9-1,"-")</f>
        <v>0</v>
      </c>
      <c r="I9" s="197">
        <f>IFERROR(G9/C9-1,"-")</f>
        <v>0</v>
      </c>
      <c r="J9" s="196">
        <f>G9/G$8</f>
        <v>1</v>
      </c>
      <c r="K9" s="198">
        <f>G9/$G9</f>
        <v>1</v>
      </c>
      <c r="L9" s="218">
        <f>'viaj entrados lugar residen acu'!L10/'viaj entrados lugar residen acu'!$C10</f>
        <v>0.34191184349533643</v>
      </c>
      <c r="M9" s="218">
        <f>'viaj entrados lugar residen acu'!M10/'viaj entrados lugar residen acu'!$D10</f>
        <v>0.34691954614467979</v>
      </c>
      <c r="N9" s="218">
        <f>'viaj entrados lugar residen acu'!N10/'viaj entrados lugar residen acu'!$E10</f>
        <v>0.34850504534246857</v>
      </c>
      <c r="O9" s="218">
        <f>'viaj entrados lugar residen acu'!O10/'viaj entrados lugar residen acu'!$F10</f>
        <v>0.32777658377275803</v>
      </c>
      <c r="P9" s="218">
        <f>'viaj entrados lugar residen acu'!P10/'viaj entrados lugar residen acu'!$G10</f>
        <v>0.33265590220007668</v>
      </c>
      <c r="Q9" s="196">
        <f>IFERROR(P9/O9-1,"-")</f>
        <v>1.4886110444977341E-2</v>
      </c>
      <c r="R9" s="197">
        <f>IFERROR(P9/L9-1,"-")</f>
        <v>-2.7071133894155386E-2</v>
      </c>
      <c r="S9" s="196">
        <f>P9/P$8</f>
        <v>1.2236340978499112</v>
      </c>
      <c r="T9" s="198">
        <f>P9/$G9</f>
        <v>0.33265590220007668</v>
      </c>
      <c r="U9" s="218">
        <f>'viaj entrados lugar residen acu'!V10/'viaj entrados lugar residen acu'!$C10</f>
        <v>0.38791290868206557</v>
      </c>
      <c r="V9" s="218">
        <f>'viaj entrados lugar residen acu'!W10/'viaj entrados lugar residen acu'!$D10</f>
        <v>0.378864343062777</v>
      </c>
      <c r="W9" s="218">
        <f>'viaj entrados lugar residen acu'!X10/'viaj entrados lugar residen acu'!$E10</f>
        <v>0.36488477162018296</v>
      </c>
      <c r="X9" s="218">
        <f>'viaj entrados lugar residen acu'!Y10/'viaj entrados lugar residen acu'!$F10</f>
        <v>0.37590855631046632</v>
      </c>
      <c r="Y9" s="218">
        <f>'viaj entrados lugar residen acu'!Z10/'viaj entrados lugar residen acu'!$G10</f>
        <v>0.38200206274266701</v>
      </c>
      <c r="Z9" s="196">
        <f>IFERROR(Y9/X9-1,"-")</f>
        <v>1.6210076439888255E-2</v>
      </c>
      <c r="AA9" s="197">
        <f t="shared" ref="AA9:AA37" si="2">IFERROR(Y9/U9-1,"-")</f>
        <v>-1.5237559274530632E-2</v>
      </c>
      <c r="AB9" s="195">
        <f t="shared" ref="AB9:AB36" si="3">Y9-X9</f>
        <v>6.0935064322006904E-3</v>
      </c>
      <c r="AC9" s="195">
        <f t="shared" ref="AC9:AC37" si="4">Y9-U9</f>
        <v>-5.9108459393985568E-3</v>
      </c>
      <c r="AD9" s="196">
        <f>Y9/Y$8</f>
        <v>0.99757959727810497</v>
      </c>
      <c r="AE9" s="198">
        <f t="shared" si="0"/>
        <v>0.38791290868206557</v>
      </c>
      <c r="AF9" s="198">
        <f t="shared" si="1"/>
        <v>0.38200206274266701</v>
      </c>
      <c r="AG9" s="123"/>
    </row>
    <row r="10" spans="1:33" x14ac:dyDescent="0.25">
      <c r="A10" s="211" t="s">
        <v>99</v>
      </c>
      <c r="B10" s="199" t="s">
        <v>99</v>
      </c>
      <c r="C10" s="219">
        <f>'viaj entrados lugar residen acu'!C11/'viaj entrados lugar residen acu'!$C11</f>
        <v>1</v>
      </c>
      <c r="D10" s="219">
        <f>'viaj entrados lugar residen acu'!D11/'viaj entrados lugar residen acu'!$D11</f>
        <v>1</v>
      </c>
      <c r="E10" s="219">
        <f>'viaj entrados lugar residen acu'!E11/'viaj entrados lugar residen acu'!$E11</f>
        <v>1</v>
      </c>
      <c r="F10" s="219">
        <f>'viaj entrados lugar residen acu'!F11/'viaj entrados lugar residen acu'!$F11</f>
        <v>1</v>
      </c>
      <c r="G10" s="219">
        <f>'viaj entrados lugar residen acu'!G11/'viaj entrados lugar residen acu'!$G11</f>
        <v>1</v>
      </c>
      <c r="H10" s="201">
        <f>IFERROR(G10/F10-1,"-")</f>
        <v>0</v>
      </c>
      <c r="I10" s="202">
        <f>IFERROR(G10/C10-1,"-")</f>
        <v>0</v>
      </c>
      <c r="J10" s="201">
        <f>G10/G$8</f>
        <v>1</v>
      </c>
      <c r="K10" s="203">
        <f>G10/$G10</f>
        <v>1</v>
      </c>
      <c r="L10" s="219">
        <f>'viaj entrados lugar residen acu'!L11/'viaj entrados lugar residen acu'!$C11</f>
        <v>0.42325333926274161</v>
      </c>
      <c r="M10" s="219">
        <f>'viaj entrados lugar residen acu'!M11/'viaj entrados lugar residen acu'!$D11</f>
        <v>0.44207535865478942</v>
      </c>
      <c r="N10" s="219">
        <f>'viaj entrados lugar residen acu'!N11/'viaj entrados lugar residen acu'!$E11</f>
        <v>0.42722055517159929</v>
      </c>
      <c r="O10" s="219">
        <f>'viaj entrados lugar residen acu'!O11/'viaj entrados lugar residen acu'!$F11</f>
        <v>0.40033532380220849</v>
      </c>
      <c r="P10" s="219">
        <f>'viaj entrados lugar residen acu'!P11/'viaj entrados lugar residen acu'!$G11</f>
        <v>0.42141967980544165</v>
      </c>
      <c r="Q10" s="201">
        <f>IFERROR(P10/O10-1,"-")</f>
        <v>5.2666738980170935E-2</v>
      </c>
      <c r="R10" s="202">
        <f>IFERROR(P10/L10-1,"-")</f>
        <v>-4.3322976742344865E-3</v>
      </c>
      <c r="S10" s="201">
        <f>P10/P$8</f>
        <v>1.5501408100818335</v>
      </c>
      <c r="T10" s="203">
        <f>P10/$G10</f>
        <v>0.42141967980544165</v>
      </c>
      <c r="U10" s="219">
        <f>'viaj entrados lugar residen acu'!V11/'viaj entrados lugar residen acu'!$C11</f>
        <v>0.30803328939218272</v>
      </c>
      <c r="V10" s="219">
        <f>'viaj entrados lugar residen acu'!W11/'viaj entrados lugar residen acu'!$D11</f>
        <v>0.31772798198660845</v>
      </c>
      <c r="W10" s="219">
        <f>'viaj entrados lugar residen acu'!X11/'viaj entrados lugar residen acu'!$E11</f>
        <v>0.34019351395802533</v>
      </c>
      <c r="X10" s="219">
        <f>'viaj entrados lugar residen acu'!Y11/'viaj entrados lugar residen acu'!$F11</f>
        <v>0.3285388636983077</v>
      </c>
      <c r="Y10" s="219">
        <f>'viaj entrados lugar residen acu'!Z11/'viaj entrados lugar residen acu'!$G11</f>
        <v>0.32502887774899347</v>
      </c>
      <c r="Z10" s="201">
        <f>IFERROR(Y10/X10-1,"-")</f>
        <v>-1.0683624791913204E-2</v>
      </c>
      <c r="AA10" s="202">
        <f t="shared" si="2"/>
        <v>5.5174518281276619E-2</v>
      </c>
      <c r="AB10" s="200">
        <f t="shared" si="3"/>
        <v>-3.5099859493142316E-3</v>
      </c>
      <c r="AC10" s="200">
        <f t="shared" si="4"/>
        <v>1.6995588356810754E-2</v>
      </c>
      <c r="AD10" s="201">
        <f>Y10/Y$8</f>
        <v>0.84879692701297993</v>
      </c>
      <c r="AE10" s="203">
        <f>U10/$C10</f>
        <v>0.30803328939218272</v>
      </c>
      <c r="AF10" s="203">
        <f>Y10/$G10</f>
        <v>0.32502887774899347</v>
      </c>
      <c r="AG10" s="123" t="s">
        <v>410</v>
      </c>
    </row>
    <row r="11" spans="1:33" x14ac:dyDescent="0.25">
      <c r="A11" s="211" t="s">
        <v>176</v>
      </c>
      <c r="B11" s="199" t="s">
        <v>176</v>
      </c>
      <c r="C11" s="219">
        <f>'viaj entrados lugar residen acu'!C12/'viaj entrados lugar residen acu'!$C12</f>
        <v>1</v>
      </c>
      <c r="D11" s="219">
        <f>'viaj entrados lugar residen acu'!D12/'viaj entrados lugar residen acu'!$D12</f>
        <v>1</v>
      </c>
      <c r="E11" s="219">
        <f>'viaj entrados lugar residen acu'!E12/'viaj entrados lugar residen acu'!$E12</f>
        <v>1</v>
      </c>
      <c r="F11" s="219">
        <f>'viaj entrados lugar residen acu'!F12/'viaj entrados lugar residen acu'!$F12</f>
        <v>1</v>
      </c>
      <c r="G11" s="219">
        <f>'viaj entrados lugar residen acu'!G12/'viaj entrados lugar residen acu'!$G12</f>
        <v>1</v>
      </c>
      <c r="H11" s="201">
        <f>IFERROR(G11/F11-1,"-")</f>
        <v>0</v>
      </c>
      <c r="I11" s="202">
        <f>IFERROR(G11/C11-1,"-")</f>
        <v>0</v>
      </c>
      <c r="J11" s="201">
        <f>G11/G$8</f>
        <v>1</v>
      </c>
      <c r="K11" s="203">
        <f>G11/$G11</f>
        <v>1</v>
      </c>
      <c r="L11" s="219">
        <f>'viaj entrados lugar residen acu'!L12/'viaj entrados lugar residen acu'!$C12</f>
        <v>0.26064946377825698</v>
      </c>
      <c r="M11" s="219">
        <f>'viaj entrados lugar residen acu'!M12/'viaj entrados lugar residen acu'!$D12</f>
        <v>0.23809317638909019</v>
      </c>
      <c r="N11" s="219">
        <f>'viaj entrados lugar residen acu'!N12/'viaj entrados lugar residen acu'!$E12</f>
        <v>0.24671473887604248</v>
      </c>
      <c r="O11" s="219">
        <f>'viaj entrados lugar residen acu'!O12/'viaj entrados lugar residen acu'!$F12</f>
        <v>0.26076968136387491</v>
      </c>
      <c r="P11" s="219">
        <f>'viaj entrados lugar residen acu'!P12/'viaj entrados lugar residen acu'!$G12</f>
        <v>0.24827910745070328</v>
      </c>
      <c r="Q11" s="201">
        <f>IFERROR(P11/O11-1,"-")</f>
        <v>-4.7898873242639084E-2</v>
      </c>
      <c r="R11" s="202">
        <f>IFERROR(P11/L11-1,"-")</f>
        <v>-4.7459742092842205E-2</v>
      </c>
      <c r="S11" s="201">
        <f>P11/P$8</f>
        <v>0.9132643661247879</v>
      </c>
      <c r="T11" s="203">
        <f>P11/$G11</f>
        <v>0.24827910745070328</v>
      </c>
      <c r="U11" s="219">
        <f>'viaj entrados lugar residen acu'!V12/'viaj entrados lugar residen acu'!$C12</f>
        <v>0.46771483380220008</v>
      </c>
      <c r="V11" s="219">
        <f>'viaj entrados lugar residen acu'!W12/'viaj entrados lugar residen acu'!$D12</f>
        <v>0.44878385780896751</v>
      </c>
      <c r="W11" s="219">
        <f>'viaj entrados lugar residen acu'!X12/'viaj entrados lugar residen acu'!$E12</f>
        <v>0.39681406598578195</v>
      </c>
      <c r="X11" s="219">
        <f>'viaj entrados lugar residen acu'!Y12/'viaj entrados lugar residen acu'!$F12</f>
        <v>0.4196537532187008</v>
      </c>
      <c r="Y11" s="219">
        <f>'viaj entrados lugar residen acu'!Z12/'viaj entrados lugar residen acu'!$G12</f>
        <v>0.43615945516237309</v>
      </c>
      <c r="Z11" s="201">
        <f>IFERROR(Y11/X11-1,"-")</f>
        <v>3.9331715294037783E-2</v>
      </c>
      <c r="AA11" s="202">
        <f t="shared" si="2"/>
        <v>-6.7467132447571632E-2</v>
      </c>
      <c r="AB11" s="200">
        <f t="shared" si="3"/>
        <v>1.6505701943672291E-2</v>
      </c>
      <c r="AC11" s="200">
        <f t="shared" si="4"/>
        <v>-3.1555378639826992E-2</v>
      </c>
      <c r="AD11" s="201">
        <f>Y11/Y$8</f>
        <v>1.13900896373699</v>
      </c>
      <c r="AE11" s="203">
        <f>U11/$C11</f>
        <v>0.46771483380220008</v>
      </c>
      <c r="AF11" s="203">
        <f t="shared" si="1"/>
        <v>0.43615945516237309</v>
      </c>
      <c r="AG11" s="123"/>
    </row>
    <row r="12" spans="1:33" x14ac:dyDescent="0.25">
      <c r="A12" s="1"/>
      <c r="B12" s="194" t="s">
        <v>184</v>
      </c>
      <c r="C12" s="218">
        <f>'viaj entrados lugar residen acu'!C13/'viaj entrados lugar residen acu'!$C13</f>
        <v>1</v>
      </c>
      <c r="D12" s="218">
        <f>'viaj entrados lugar residen acu'!D13/'viaj entrados lugar residen acu'!$D13</f>
        <v>1</v>
      </c>
      <c r="E12" s="218">
        <f>'viaj entrados lugar residen acu'!E13/'viaj entrados lugar residen acu'!$E13</f>
        <v>1</v>
      </c>
      <c r="F12" s="218">
        <f>'viaj entrados lugar residen acu'!F13/'viaj entrados lugar residen acu'!$F13</f>
        <v>1</v>
      </c>
      <c r="G12" s="218">
        <f>'viaj entrados lugar residen acu'!G13/'viaj entrados lugar residen acu'!$G13</f>
        <v>1</v>
      </c>
      <c r="H12" s="196">
        <f>IFERROR(G12/F12-1,"-")</f>
        <v>0</v>
      </c>
      <c r="I12" s="197">
        <f>IFERROR(G12/C12-1,"-")</f>
        <v>0</v>
      </c>
      <c r="J12" s="196">
        <f>G12/G$8</f>
        <v>1</v>
      </c>
      <c r="K12" s="198">
        <f>G12/$G12</f>
        <v>1</v>
      </c>
      <c r="L12" s="218">
        <f>'viaj entrados lugar residen acu'!L13/'viaj entrados lugar residen acu'!$C13</f>
        <v>0.27323236148029384</v>
      </c>
      <c r="M12" s="218">
        <f>'viaj entrados lugar residen acu'!M13/'viaj entrados lugar residen acu'!$D13</f>
        <v>0.27530575146095076</v>
      </c>
      <c r="N12" s="218">
        <f>'viaj entrados lugar residen acu'!N13/'viaj entrados lugar residen acu'!$E13</f>
        <v>0.25597065137291342</v>
      </c>
      <c r="O12" s="218">
        <f>'viaj entrados lugar residen acu'!O13/'viaj entrados lugar residen acu'!$F13</f>
        <v>0.24732409670052988</v>
      </c>
      <c r="P12" s="218">
        <f>'viaj entrados lugar residen acu'!P13/'viaj entrados lugar residen acu'!$G13</f>
        <v>0.25606394045303427</v>
      </c>
      <c r="Q12" s="196">
        <f>IFERROR(P12/O12-1,"-")</f>
        <v>3.533761517417755E-2</v>
      </c>
      <c r="R12" s="197">
        <f>IFERROR(P12/L12-1,"-")</f>
        <v>-6.2834508087717178E-2</v>
      </c>
      <c r="S12" s="196">
        <f>P12/P$8</f>
        <v>0.94189992330179595</v>
      </c>
      <c r="T12" s="198">
        <f>P12/$G12</f>
        <v>0.25606394045303427</v>
      </c>
      <c r="U12" s="218">
        <f>'viaj entrados lugar residen acu'!V13/'viaj entrados lugar residen acu'!$C13</f>
        <v>0.36159221669604552</v>
      </c>
      <c r="V12" s="218">
        <f>'viaj entrados lugar residen acu'!W13/'viaj entrados lugar residen acu'!$D13</f>
        <v>0.37492252601532544</v>
      </c>
      <c r="W12" s="218">
        <f>'viaj entrados lugar residen acu'!X13/'viaj entrados lugar residen acu'!$E13</f>
        <v>0.37338117971228091</v>
      </c>
      <c r="X12" s="218">
        <f>'viaj entrados lugar residen acu'!Y13/'viaj entrados lugar residen acu'!$F13</f>
        <v>0.38391029598931387</v>
      </c>
      <c r="Y12" s="218">
        <f>'viaj entrados lugar residen acu'!Z13/'viaj entrados lugar residen acu'!$G13</f>
        <v>0.38316969824389313</v>
      </c>
      <c r="Z12" s="196">
        <f>IFERROR(Y12/X12-1,"-")</f>
        <v>-1.9290906056902424E-3</v>
      </c>
      <c r="AA12" s="197">
        <f t="shared" si="2"/>
        <v>5.9673523243963134E-2</v>
      </c>
      <c r="AB12" s="195">
        <f t="shared" si="3"/>
        <v>-7.4059774542073464E-4</v>
      </c>
      <c r="AC12" s="195">
        <f t="shared" si="4"/>
        <v>2.157748154784761E-2</v>
      </c>
      <c r="AD12" s="196">
        <f>Y12/Y$8</f>
        <v>1.0006288199569506</v>
      </c>
      <c r="AE12" s="198">
        <f t="shared" si="0"/>
        <v>0.36159221669604552</v>
      </c>
      <c r="AF12" s="198">
        <f t="shared" si="1"/>
        <v>0.38316969824389313</v>
      </c>
      <c r="AG12" s="123"/>
    </row>
    <row r="13" spans="1:33" s="115" customFormat="1" x14ac:dyDescent="0.25">
      <c r="B13" s="199" t="s">
        <v>188</v>
      </c>
      <c r="C13" s="219">
        <f>'viaj entrados lugar residen acu'!C14/'viaj entrados lugar residen acu'!$C14</f>
        <v>1</v>
      </c>
      <c r="D13" s="219">
        <f>'viaj entrados lugar residen acu'!D14/'viaj entrados lugar residen acu'!$D14</f>
        <v>1</v>
      </c>
      <c r="E13" s="219">
        <f>'viaj entrados lugar residen acu'!E14/'viaj entrados lugar residen acu'!$E14</f>
        <v>1</v>
      </c>
      <c r="F13" s="219">
        <f>'viaj entrados lugar residen acu'!F14/'viaj entrados lugar residen acu'!$F14</f>
        <v>1</v>
      </c>
      <c r="G13" s="219">
        <f>'viaj entrados lugar residen acu'!G14/'viaj entrados lugar residen acu'!$G14</f>
        <v>1</v>
      </c>
      <c r="H13" s="201">
        <f t="shared" ref="H13:H37" si="5">IFERROR(G13/F13-1,"-")</f>
        <v>0</v>
      </c>
      <c r="I13" s="202">
        <f t="shared" ref="I13:I37" si="6">IFERROR(G13/C13-1,"-")</f>
        <v>0</v>
      </c>
      <c r="J13" s="201">
        <f t="shared" ref="J13:J37" si="7">G13/G$8</f>
        <v>1</v>
      </c>
      <c r="K13" s="203">
        <f t="shared" ref="K13:K37" si="8">G13/$G13</f>
        <v>1</v>
      </c>
      <c r="L13" s="219">
        <f>'viaj entrados lugar residen acu'!L14/'viaj entrados lugar residen acu'!$C14</f>
        <v>0.1720005179262345</v>
      </c>
      <c r="M13" s="219">
        <f>'viaj entrados lugar residen acu'!M14/'viaj entrados lugar residen acu'!$D14</f>
        <v>0.15148536843328819</v>
      </c>
      <c r="N13" s="219">
        <f>'viaj entrados lugar residen acu'!N14/'viaj entrados lugar residen acu'!$E14</f>
        <v>0.15736325280118635</v>
      </c>
      <c r="O13" s="219">
        <f>'viaj entrados lugar residen acu'!O14/'viaj entrados lugar residen acu'!$F14</f>
        <v>0.1570453658792223</v>
      </c>
      <c r="P13" s="219">
        <f>'viaj entrados lugar residen acu'!P14/'viaj entrados lugar residen acu'!$G14</f>
        <v>0.16546521153721369</v>
      </c>
      <c r="Q13" s="201">
        <f t="shared" ref="Q13:Q37" si="9">IFERROR(P13/O13-1,"-")</f>
        <v>5.3614098135609911E-2</v>
      </c>
      <c r="R13" s="202">
        <f t="shared" ref="R13:R37" si="10">IFERROR(P13/L13-1,"-")</f>
        <v>-3.7995852964952004E-2</v>
      </c>
      <c r="S13" s="201">
        <f t="shared" ref="S13:S30" si="11">P13/P$8</f>
        <v>0.60864356683834753</v>
      </c>
      <c r="T13" s="203">
        <f t="shared" ref="T13:T37" si="12">P13/$G13</f>
        <v>0.16546521153721369</v>
      </c>
      <c r="U13" s="219">
        <f>'viaj entrados lugar residen acu'!V14/'viaj entrados lugar residen acu'!$C14</f>
        <v>0.44195341726894155</v>
      </c>
      <c r="V13" s="219">
        <f>'viaj entrados lugar residen acu'!W14/'viaj entrados lugar residen acu'!$D14</f>
        <v>0.46893978540905895</v>
      </c>
      <c r="W13" s="219">
        <f>'viaj entrados lugar residen acu'!X14/'viaj entrados lugar residen acu'!$E14</f>
        <v>0.46157880143976776</v>
      </c>
      <c r="X13" s="219">
        <f>'viaj entrados lugar residen acu'!Y14/'viaj entrados lugar residen acu'!$F14</f>
        <v>0.45790249043595732</v>
      </c>
      <c r="Y13" s="219">
        <f>'viaj entrados lugar residen acu'!Z14/'viaj entrados lugar residen acu'!$G14</f>
        <v>0.45148630645318277</v>
      </c>
      <c r="Z13" s="201">
        <f t="shared" ref="Z13:Z37" si="13">IFERROR(Y13/X13-1,"-")</f>
        <v>-1.4012118555341013E-2</v>
      </c>
      <c r="AA13" s="202">
        <f t="shared" si="2"/>
        <v>2.1569895857237231E-2</v>
      </c>
      <c r="AB13" s="200">
        <f t="shared" si="3"/>
        <v>-6.4161839827745482E-3</v>
      </c>
      <c r="AC13" s="200">
        <f t="shared" si="4"/>
        <v>9.5328891842412222E-3</v>
      </c>
      <c r="AD13" s="201">
        <f t="shared" ref="AD13:AD37" si="14">Y13/Y$8</f>
        <v>1.1790342819995439</v>
      </c>
      <c r="AE13" s="203">
        <f t="shared" si="0"/>
        <v>0.44195341726894155</v>
      </c>
      <c r="AF13" s="203">
        <f t="shared" si="1"/>
        <v>0.45148630645318277</v>
      </c>
      <c r="AG13" s="220"/>
    </row>
    <row r="14" spans="1:33" s="115" customFormat="1" x14ac:dyDescent="0.25">
      <c r="B14" s="199" t="s">
        <v>192</v>
      </c>
      <c r="C14" s="219">
        <f>'viaj entrados lugar residen acu'!C15/'viaj entrados lugar residen acu'!$C15</f>
        <v>1</v>
      </c>
      <c r="D14" s="219">
        <f>'viaj entrados lugar residen acu'!D15/'viaj entrados lugar residen acu'!$D15</f>
        <v>1</v>
      </c>
      <c r="E14" s="219">
        <f>'viaj entrados lugar residen acu'!E15/'viaj entrados lugar residen acu'!$E15</f>
        <v>1</v>
      </c>
      <c r="F14" s="219">
        <f>'viaj entrados lugar residen acu'!F15/'viaj entrados lugar residen acu'!$F15</f>
        <v>1</v>
      </c>
      <c r="G14" s="219">
        <f>'viaj entrados lugar residen acu'!G15/'viaj entrados lugar residen acu'!$G15</f>
        <v>1</v>
      </c>
      <c r="H14" s="201">
        <f t="shared" si="5"/>
        <v>0</v>
      </c>
      <c r="I14" s="202">
        <f t="shared" si="6"/>
        <v>0</v>
      </c>
      <c r="J14" s="201">
        <f t="shared" si="7"/>
        <v>1</v>
      </c>
      <c r="K14" s="203">
        <f t="shared" si="8"/>
        <v>1</v>
      </c>
      <c r="L14" s="219">
        <f>'viaj entrados lugar residen acu'!L15/'viaj entrados lugar residen acu'!$C15</f>
        <v>0.27842547641666787</v>
      </c>
      <c r="M14" s="219">
        <f>'viaj entrados lugar residen acu'!M15/'viaj entrados lugar residen acu'!$D15</f>
        <v>0.26667622808889324</v>
      </c>
      <c r="N14" s="219">
        <f>'viaj entrados lugar residen acu'!N15/'viaj entrados lugar residen acu'!$E15</f>
        <v>0.27417088691342578</v>
      </c>
      <c r="O14" s="219">
        <f>'viaj entrados lugar residen acu'!O15/'viaj entrados lugar residen acu'!$F15</f>
        <v>0.28428209048060404</v>
      </c>
      <c r="P14" s="219">
        <f>'viaj entrados lugar residen acu'!P15/'viaj entrados lugar residen acu'!$G15</f>
        <v>0.29003617627053352</v>
      </c>
      <c r="Q14" s="201">
        <f t="shared" si="9"/>
        <v>2.0240760788700074E-2</v>
      </c>
      <c r="R14" s="202">
        <f t="shared" si="10"/>
        <v>4.170128396041628E-2</v>
      </c>
      <c r="S14" s="201">
        <f t="shared" si="11"/>
        <v>1.0668626425908949</v>
      </c>
      <c r="T14" s="203">
        <f t="shared" si="12"/>
        <v>0.29003617627053352</v>
      </c>
      <c r="U14" s="219">
        <f>'viaj entrados lugar residen acu'!V15/'viaj entrados lugar residen acu'!$C15</f>
        <v>0.23868016445606796</v>
      </c>
      <c r="V14" s="219">
        <f>'viaj entrados lugar residen acu'!W15/'viaj entrados lugar residen acu'!$D15</f>
        <v>0.23064948875541766</v>
      </c>
      <c r="W14" s="219">
        <f>'viaj entrados lugar residen acu'!X15/'viaj entrados lugar residen acu'!$E15</f>
        <v>0.22532148055478701</v>
      </c>
      <c r="X14" s="219">
        <f>'viaj entrados lugar residen acu'!Y15/'viaj entrados lugar residen acu'!$F15</f>
        <v>0.22455083023682229</v>
      </c>
      <c r="Y14" s="219">
        <f>'viaj entrados lugar residen acu'!Z15/'viaj entrados lugar residen acu'!$G15</f>
        <v>0.23344348736840204</v>
      </c>
      <c r="Z14" s="201">
        <f t="shared" si="13"/>
        <v>3.9601978412643124E-2</v>
      </c>
      <c r="AA14" s="202">
        <f t="shared" si="2"/>
        <v>-2.1940143621066555E-2</v>
      </c>
      <c r="AB14" s="200">
        <f t="shared" si="3"/>
        <v>8.8926571315797454E-3</v>
      </c>
      <c r="AC14" s="200">
        <f t="shared" si="4"/>
        <v>-5.2366770876659252E-3</v>
      </c>
      <c r="AD14" s="201">
        <f t="shared" si="14"/>
        <v>0.60962618485399067</v>
      </c>
      <c r="AE14" s="203">
        <f t="shared" si="0"/>
        <v>0.23868016445606796</v>
      </c>
      <c r="AF14" s="203">
        <f t="shared" si="1"/>
        <v>0.23344348736840204</v>
      </c>
      <c r="AG14" s="220"/>
    </row>
    <row r="15" spans="1:33" x14ac:dyDescent="0.25">
      <c r="A15" s="1"/>
      <c r="B15" s="199" t="s">
        <v>196</v>
      </c>
      <c r="C15" s="219">
        <f>'viaj entrados lugar residen acu'!C16/'viaj entrados lugar residen acu'!$C16</f>
        <v>1</v>
      </c>
      <c r="D15" s="219">
        <f>'viaj entrados lugar residen acu'!D16/'viaj entrados lugar residen acu'!$D16</f>
        <v>1</v>
      </c>
      <c r="E15" s="219">
        <f>'viaj entrados lugar residen acu'!E16/'viaj entrados lugar residen acu'!$E16</f>
        <v>1</v>
      </c>
      <c r="F15" s="219">
        <f>'viaj entrados lugar residen acu'!F16/'viaj entrados lugar residen acu'!$F16</f>
        <v>1</v>
      </c>
      <c r="G15" s="219">
        <f>'viaj entrados lugar residen acu'!G16/'viaj entrados lugar residen acu'!$G16</f>
        <v>1</v>
      </c>
      <c r="H15" s="201">
        <f t="shared" si="5"/>
        <v>0</v>
      </c>
      <c r="I15" s="202">
        <f t="shared" si="6"/>
        <v>0</v>
      </c>
      <c r="J15" s="201">
        <f t="shared" si="7"/>
        <v>1</v>
      </c>
      <c r="K15" s="203">
        <f t="shared" si="8"/>
        <v>1</v>
      </c>
      <c r="L15" s="219">
        <f>'viaj entrados lugar residen acu'!L16/'viaj entrados lugar residen acu'!$C16</f>
        <v>0.17402716933586812</v>
      </c>
      <c r="M15" s="219">
        <f>'viaj entrados lugar residen acu'!M16/'viaj entrados lugar residen acu'!$D16</f>
        <v>0.15756292541243375</v>
      </c>
      <c r="N15" s="219">
        <f>'viaj entrados lugar residen acu'!N16/'viaj entrados lugar residen acu'!$E16</f>
        <v>0.17497405706766866</v>
      </c>
      <c r="O15" s="219">
        <f>'viaj entrados lugar residen acu'!O16/'viaj entrados lugar residen acu'!$F16</f>
        <v>0.16682764336167732</v>
      </c>
      <c r="P15" s="219">
        <f>'viaj entrados lugar residen acu'!P16/'viaj entrados lugar residen acu'!$G16</f>
        <v>0.17216514770818156</v>
      </c>
      <c r="Q15" s="201">
        <f t="shared" si="9"/>
        <v>3.1994124228756693E-2</v>
      </c>
      <c r="R15" s="202">
        <f t="shared" si="10"/>
        <v>-1.069960302631201E-2</v>
      </c>
      <c r="S15" s="201">
        <f t="shared" si="11"/>
        <v>0.63328846355592749</v>
      </c>
      <c r="T15" s="203">
        <f t="shared" si="12"/>
        <v>0.17216514770818156</v>
      </c>
      <c r="U15" s="219">
        <f>'viaj entrados lugar residen acu'!V16/'viaj entrados lugar residen acu'!$C16</f>
        <v>0.34738638673746808</v>
      </c>
      <c r="V15" s="219">
        <f>'viaj entrados lugar residen acu'!W16/'viaj entrados lugar residen acu'!$D16</f>
        <v>0.366531620486302</v>
      </c>
      <c r="W15" s="219">
        <f>'viaj entrados lugar residen acu'!X16/'viaj entrados lugar residen acu'!$E16</f>
        <v>0.38329749930479723</v>
      </c>
      <c r="X15" s="219">
        <f>'viaj entrados lugar residen acu'!Y16/'viaj entrados lugar residen acu'!$F16</f>
        <v>0.36053402590279698</v>
      </c>
      <c r="Y15" s="219">
        <f>'viaj entrados lugar residen acu'!Z16/'viaj entrados lugar residen acu'!$G16</f>
        <v>0.37575824028783394</v>
      </c>
      <c r="Z15" s="201">
        <f t="shared" si="13"/>
        <v>4.222684487799655E-2</v>
      </c>
      <c r="AA15" s="202">
        <f t="shared" si="2"/>
        <v>8.1672324056289103E-2</v>
      </c>
      <c r="AB15" s="200">
        <f t="shared" si="3"/>
        <v>1.522421438503696E-2</v>
      </c>
      <c r="AC15" s="200">
        <f t="shared" si="4"/>
        <v>2.8371853550365866E-2</v>
      </c>
      <c r="AD15" s="201">
        <f t="shared" si="14"/>
        <v>0.98127416205283946</v>
      </c>
      <c r="AE15" s="203">
        <f t="shared" si="0"/>
        <v>0.34738638673746808</v>
      </c>
      <c r="AF15" s="203">
        <f t="shared" si="1"/>
        <v>0.37575824028783394</v>
      </c>
      <c r="AG15" s="123"/>
    </row>
    <row r="16" spans="1:33" x14ac:dyDescent="0.25">
      <c r="A16" s="1"/>
      <c r="B16" s="199" t="s">
        <v>205</v>
      </c>
      <c r="C16" s="219">
        <f>'viaj entrados lugar residen acu'!C17/'viaj entrados lugar residen acu'!$C17</f>
        <v>1</v>
      </c>
      <c r="D16" s="219">
        <f>'viaj entrados lugar residen acu'!D17/'viaj entrados lugar residen acu'!$D17</f>
        <v>1</v>
      </c>
      <c r="E16" s="219">
        <f>'viaj entrados lugar residen acu'!E17/'viaj entrados lugar residen acu'!$E17</f>
        <v>1</v>
      </c>
      <c r="F16" s="219">
        <f>'viaj entrados lugar residen acu'!F17/'viaj entrados lugar residen acu'!$F17</f>
        <v>1</v>
      </c>
      <c r="G16" s="219">
        <f>'viaj entrados lugar residen acu'!G17/'viaj entrados lugar residen acu'!$G17</f>
        <v>1</v>
      </c>
      <c r="H16" s="201">
        <f t="shared" si="5"/>
        <v>0</v>
      </c>
      <c r="I16" s="202">
        <f t="shared" si="6"/>
        <v>0</v>
      </c>
      <c r="J16" s="201">
        <f t="shared" si="7"/>
        <v>1</v>
      </c>
      <c r="K16" s="203">
        <f t="shared" si="8"/>
        <v>1</v>
      </c>
      <c r="L16" s="219">
        <f>'viaj entrados lugar residen acu'!L17/'viaj entrados lugar residen acu'!$C17</f>
        <v>0.43473288075560801</v>
      </c>
      <c r="M16" s="219">
        <f>'viaj entrados lugar residen acu'!M17/'viaj entrados lugar residen acu'!$D17</f>
        <v>0.39609352251890673</v>
      </c>
      <c r="N16" s="219">
        <f>'viaj entrados lugar residen acu'!N17/'viaj entrados lugar residen acu'!$E17</f>
        <v>0.42321106592437585</v>
      </c>
      <c r="O16" s="219">
        <f>'viaj entrados lugar residen acu'!O17/'viaj entrados lugar residen acu'!$F17</f>
        <v>0.42071290523567068</v>
      </c>
      <c r="P16" s="219">
        <f>'viaj entrados lugar residen acu'!P17/'viaj entrados lugar residen acu'!$G17</f>
        <v>0.4408594297733115</v>
      </c>
      <c r="Q16" s="201">
        <f t="shared" si="9"/>
        <v>4.7886633109947896E-2</v>
      </c>
      <c r="R16" s="202">
        <f t="shared" si="10"/>
        <v>1.4092674579974096E-2</v>
      </c>
      <c r="S16" s="201">
        <f t="shared" si="11"/>
        <v>1.6216475555116963</v>
      </c>
      <c r="T16" s="203">
        <f t="shared" si="12"/>
        <v>0.4408594297733115</v>
      </c>
      <c r="U16" s="219">
        <f>'viaj entrados lugar residen acu'!V17/'viaj entrados lugar residen acu'!$C17</f>
        <v>0.29370664846517119</v>
      </c>
      <c r="V16" s="219">
        <f>'viaj entrados lugar residen acu'!W17/'viaj entrados lugar residen acu'!$D17</f>
        <v>0.30073738303782926</v>
      </c>
      <c r="W16" s="219">
        <f>'viaj entrados lugar residen acu'!X17/'viaj entrados lugar residen acu'!$E17</f>
        <v>0.34592858741001042</v>
      </c>
      <c r="X16" s="219">
        <f>'viaj entrados lugar residen acu'!Y17/'viaj entrados lugar residen acu'!$F17</f>
        <v>0.31357670953992928</v>
      </c>
      <c r="Y16" s="219">
        <f>'viaj entrados lugar residen acu'!Z17/'viaj entrados lugar residen acu'!$G17</f>
        <v>0.31597210629986977</v>
      </c>
      <c r="Z16" s="201">
        <f t="shared" si="13"/>
        <v>7.6389498552202895E-3</v>
      </c>
      <c r="AA16" s="202">
        <f t="shared" si="2"/>
        <v>7.5808491060899152E-2</v>
      </c>
      <c r="AB16" s="200">
        <f t="shared" si="3"/>
        <v>2.3953967599404935E-3</v>
      </c>
      <c r="AC16" s="200">
        <f t="shared" si="4"/>
        <v>2.2265457834698577E-2</v>
      </c>
      <c r="AD16" s="201">
        <f t="shared" si="14"/>
        <v>0.82514561384993312</v>
      </c>
      <c r="AE16" s="203">
        <f t="shared" si="0"/>
        <v>0.29370664846517119</v>
      </c>
      <c r="AF16" s="203">
        <f t="shared" si="1"/>
        <v>0.31597210629986977</v>
      </c>
      <c r="AG16" s="123"/>
    </row>
    <row r="17" spans="1:33" x14ac:dyDescent="0.25">
      <c r="A17" s="1"/>
      <c r="B17" s="199" t="s">
        <v>200</v>
      </c>
      <c r="C17" s="219">
        <f>'viaj entrados lugar residen acu'!C18/'viaj entrados lugar residen acu'!$C18</f>
        <v>1</v>
      </c>
      <c r="D17" s="219">
        <f>'viaj entrados lugar residen acu'!D18/'viaj entrados lugar residen acu'!$D18</f>
        <v>1</v>
      </c>
      <c r="E17" s="219">
        <f>'viaj entrados lugar residen acu'!E18/'viaj entrados lugar residen acu'!$E18</f>
        <v>1</v>
      </c>
      <c r="F17" s="219">
        <f>'viaj entrados lugar residen acu'!F18/'viaj entrados lugar residen acu'!$F18</f>
        <v>1</v>
      </c>
      <c r="G17" s="219">
        <f>'viaj entrados lugar residen acu'!G18/'viaj entrados lugar residen acu'!$G18</f>
        <v>1</v>
      </c>
      <c r="H17" s="201">
        <f t="shared" si="5"/>
        <v>0</v>
      </c>
      <c r="I17" s="202">
        <f t="shared" si="6"/>
        <v>0</v>
      </c>
      <c r="J17" s="201">
        <f t="shared" si="7"/>
        <v>1</v>
      </c>
      <c r="K17" s="203">
        <f t="shared" si="8"/>
        <v>1</v>
      </c>
      <c r="L17" s="219">
        <f>'viaj entrados lugar residen acu'!L18/'viaj entrados lugar residen acu'!$C18</f>
        <v>0.29941442030881971</v>
      </c>
      <c r="M17" s="219">
        <f>'viaj entrados lugar residen acu'!M18/'viaj entrados lugar residen acu'!$D18</f>
        <v>0.2252181841865312</v>
      </c>
      <c r="N17" s="219">
        <f>'viaj entrados lugar residen acu'!N18/'viaj entrados lugar residen acu'!$E18</f>
        <v>0.29126311609468492</v>
      </c>
      <c r="O17" s="219">
        <f>'viaj entrados lugar residen acu'!O18/'viaj entrados lugar residen acu'!$F18</f>
        <v>0.29830760059847855</v>
      </c>
      <c r="P17" s="219">
        <f>'viaj entrados lugar residen acu'!P18/'viaj entrados lugar residen acu'!$G18</f>
        <v>0.3008410536974625</v>
      </c>
      <c r="Q17" s="201">
        <f t="shared" si="9"/>
        <v>8.4927541031512011E-3</v>
      </c>
      <c r="R17" s="202">
        <f t="shared" si="10"/>
        <v>4.7647450886678655E-3</v>
      </c>
      <c r="S17" s="201">
        <f t="shared" si="11"/>
        <v>1.106607064244737</v>
      </c>
      <c r="T17" s="203">
        <f t="shared" si="12"/>
        <v>0.3008410536974625</v>
      </c>
      <c r="U17" s="219">
        <f>'viaj entrados lugar residen acu'!V18/'viaj entrados lugar residen acu'!$C18</f>
        <v>0.49603343365611097</v>
      </c>
      <c r="V17" s="219">
        <f>'viaj entrados lugar residen acu'!W18/'viaj entrados lugar residen acu'!$D18</f>
        <v>0.57393295992358129</v>
      </c>
      <c r="W17" s="219">
        <f>'viaj entrados lugar residen acu'!X18/'viaj entrados lugar residen acu'!$E18</f>
        <v>0.52570047853974711</v>
      </c>
      <c r="X17" s="219">
        <f>'viaj entrados lugar residen acu'!Y18/'viaj entrados lugar residen acu'!$F18</f>
        <v>0.52242912806098485</v>
      </c>
      <c r="Y17" s="219">
        <f>'viaj entrados lugar residen acu'!Z18/'viaj entrados lugar residen acu'!$G18</f>
        <v>0.51667371952786134</v>
      </c>
      <c r="Z17" s="201">
        <f t="shared" si="13"/>
        <v>-1.1016630245110792E-2</v>
      </c>
      <c r="AA17" s="202">
        <f t="shared" si="2"/>
        <v>4.1610674747500687E-2</v>
      </c>
      <c r="AB17" s="200">
        <f t="shared" si="3"/>
        <v>-5.7554085331235072E-3</v>
      </c>
      <c r="AC17" s="200">
        <f t="shared" si="4"/>
        <v>2.0640285871750375E-2</v>
      </c>
      <c r="AD17" s="201">
        <f t="shared" si="14"/>
        <v>1.3492680048641403</v>
      </c>
      <c r="AE17" s="203">
        <f t="shared" si="0"/>
        <v>0.49603343365611097</v>
      </c>
      <c r="AF17" s="203">
        <f>Y17/$G17</f>
        <v>0.51667371952786134</v>
      </c>
      <c r="AG17" s="123"/>
    </row>
    <row r="18" spans="1:33" x14ac:dyDescent="0.25">
      <c r="A18" s="1"/>
      <c r="B18" s="199" t="s">
        <v>209</v>
      </c>
      <c r="C18" s="219">
        <f>'viaj entrados lugar residen acu'!C19/'viaj entrados lugar residen acu'!$C19</f>
        <v>1</v>
      </c>
      <c r="D18" s="219">
        <f>'viaj entrados lugar residen acu'!D19/'viaj entrados lugar residen acu'!$D19</f>
        <v>1</v>
      </c>
      <c r="E18" s="219">
        <f>'viaj entrados lugar residen acu'!E19/'viaj entrados lugar residen acu'!$E19</f>
        <v>1</v>
      </c>
      <c r="F18" s="219">
        <f>'viaj entrados lugar residen acu'!F19/'viaj entrados lugar residen acu'!$F19</f>
        <v>1</v>
      </c>
      <c r="G18" s="219">
        <f>'viaj entrados lugar residen acu'!G19/'viaj entrados lugar residen acu'!$G19</f>
        <v>1</v>
      </c>
      <c r="H18" s="201">
        <f t="shared" si="5"/>
        <v>0</v>
      </c>
      <c r="I18" s="202">
        <f t="shared" si="6"/>
        <v>0</v>
      </c>
      <c r="J18" s="201">
        <f t="shared" si="7"/>
        <v>1</v>
      </c>
      <c r="K18" s="203">
        <f t="shared" si="8"/>
        <v>1</v>
      </c>
      <c r="L18" s="219">
        <f>'viaj entrados lugar residen acu'!L19/'viaj entrados lugar residen acu'!$C19</f>
        <v>0.2239520752514676</v>
      </c>
      <c r="M18" s="219">
        <f>'viaj entrados lugar residen acu'!M19/'viaj entrados lugar residen acu'!$D19</f>
        <v>0.21649662591445737</v>
      </c>
      <c r="N18" s="219">
        <f>'viaj entrados lugar residen acu'!N19/'viaj entrados lugar residen acu'!$E19</f>
        <v>0.17030582220506196</v>
      </c>
      <c r="O18" s="219">
        <f>'viaj entrados lugar residen acu'!O19/'viaj entrados lugar residen acu'!$F19</f>
        <v>0.19187654918477728</v>
      </c>
      <c r="P18" s="219">
        <f>'viaj entrados lugar residen acu'!P19/'viaj entrados lugar residen acu'!$G19</f>
        <v>0.21033555439773988</v>
      </c>
      <c r="Q18" s="201">
        <f t="shared" si="9"/>
        <v>9.6202507765482892E-2</v>
      </c>
      <c r="R18" s="202">
        <f t="shared" si="10"/>
        <v>-6.0801047895797433E-2</v>
      </c>
      <c r="S18" s="201">
        <f t="shared" si="11"/>
        <v>0.77369364153485332</v>
      </c>
      <c r="T18" s="203">
        <f t="shared" si="12"/>
        <v>0.21033555439773988</v>
      </c>
      <c r="U18" s="219">
        <f>'viaj entrados lugar residen acu'!V19/'viaj entrados lugar residen acu'!$C19</f>
        <v>0.41063201620378315</v>
      </c>
      <c r="V18" s="219">
        <f>'viaj entrados lugar residen acu'!W19/'viaj entrados lugar residen acu'!$D19</f>
        <v>0.42900849998149498</v>
      </c>
      <c r="W18" s="219">
        <f>'viaj entrados lugar residen acu'!X19/'viaj entrados lugar residen acu'!$E19</f>
        <v>0.40881918278768192</v>
      </c>
      <c r="X18" s="219">
        <f>'viaj entrados lugar residen acu'!Y19/'viaj entrados lugar residen acu'!$F19</f>
        <v>0.44286246836229504</v>
      </c>
      <c r="Y18" s="219">
        <f>'viaj entrados lugar residen acu'!Z19/'viaj entrados lugar residen acu'!$G19</f>
        <v>0.45594493399911329</v>
      </c>
      <c r="Z18" s="201">
        <f t="shared" si="13"/>
        <v>2.9540696201231897E-2</v>
      </c>
      <c r="AA18" s="202">
        <f t="shared" si="2"/>
        <v>0.11034920806769932</v>
      </c>
      <c r="AB18" s="200">
        <f t="shared" si="3"/>
        <v>1.3082465636818252E-2</v>
      </c>
      <c r="AC18" s="200">
        <f t="shared" si="4"/>
        <v>4.5312917795330143E-2</v>
      </c>
      <c r="AD18" s="201">
        <f t="shared" si="14"/>
        <v>1.1906777685287742</v>
      </c>
      <c r="AE18" s="203">
        <f t="shared" si="0"/>
        <v>0.41063201620378315</v>
      </c>
      <c r="AF18" s="203">
        <f t="shared" ref="AF18:AF37" si="15">Y18/$G18</f>
        <v>0.45594493399911329</v>
      </c>
      <c r="AG18" s="123"/>
    </row>
    <row r="19" spans="1:33" x14ac:dyDescent="0.25">
      <c r="A19" s="1"/>
      <c r="B19" s="199" t="s">
        <v>213</v>
      </c>
      <c r="C19" s="219">
        <f>'viaj entrados lugar residen acu'!C20/'viaj entrados lugar residen acu'!$C20</f>
        <v>1</v>
      </c>
      <c r="D19" s="219">
        <f>'viaj entrados lugar residen acu'!D20/'viaj entrados lugar residen acu'!$D20</f>
        <v>1</v>
      </c>
      <c r="E19" s="219">
        <f>'viaj entrados lugar residen acu'!E20/'viaj entrados lugar residen acu'!$E20</f>
        <v>1</v>
      </c>
      <c r="F19" s="219">
        <f>'viaj entrados lugar residen acu'!F20/'viaj entrados lugar residen acu'!$F20</f>
        <v>1</v>
      </c>
      <c r="G19" s="219">
        <f>'viaj entrados lugar residen acu'!G20/'viaj entrados lugar residen acu'!$G20</f>
        <v>1</v>
      </c>
      <c r="H19" s="201">
        <f t="shared" si="5"/>
        <v>0</v>
      </c>
      <c r="I19" s="202">
        <f t="shared" si="6"/>
        <v>0</v>
      </c>
      <c r="J19" s="201">
        <f t="shared" si="7"/>
        <v>1</v>
      </c>
      <c r="K19" s="203">
        <f t="shared" si="8"/>
        <v>1</v>
      </c>
      <c r="L19" s="219">
        <f>'viaj entrados lugar residen acu'!L20/'viaj entrados lugar residen acu'!$C20</f>
        <v>0.14359442665190375</v>
      </c>
      <c r="M19" s="219">
        <f>'viaj entrados lugar residen acu'!M20/'viaj entrados lugar residen acu'!$D20</f>
        <v>0.14707561985437587</v>
      </c>
      <c r="N19" s="219">
        <f>'viaj entrados lugar residen acu'!N20/'viaj entrados lugar residen acu'!$E20</f>
        <v>0.13985236211644198</v>
      </c>
      <c r="O19" s="219">
        <f>'viaj entrados lugar residen acu'!O20/'viaj entrados lugar residen acu'!$F20</f>
        <v>0.1337913448144053</v>
      </c>
      <c r="P19" s="219">
        <f>'viaj entrados lugar residen acu'!P20/'viaj entrados lugar residen acu'!$G20</f>
        <v>0.14930711985449935</v>
      </c>
      <c r="Q19" s="201">
        <f t="shared" si="9"/>
        <v>0.11596994605007871</v>
      </c>
      <c r="R19" s="202">
        <f t="shared" si="10"/>
        <v>3.9783530153604696E-2</v>
      </c>
      <c r="S19" s="201">
        <f t="shared" si="11"/>
        <v>0.54920800051172747</v>
      </c>
      <c r="T19" s="203">
        <f t="shared" si="12"/>
        <v>0.14930711985449935</v>
      </c>
      <c r="U19" s="219">
        <f>'viaj entrados lugar residen acu'!V20/'viaj entrados lugar residen acu'!$C20</f>
        <v>0.26737532142986492</v>
      </c>
      <c r="V19" s="219">
        <f>'viaj entrados lugar residen acu'!W20/'viaj entrados lugar residen acu'!$D20</f>
        <v>0.30534669014419646</v>
      </c>
      <c r="W19" s="219">
        <f>'viaj entrados lugar residen acu'!X20/'viaj entrados lugar residen acu'!$E20</f>
        <v>0.31300845823354773</v>
      </c>
      <c r="X19" s="219">
        <f>'viaj entrados lugar residen acu'!Y20/'viaj entrados lugar residen acu'!$F20</f>
        <v>0.31870364621948122</v>
      </c>
      <c r="Y19" s="219">
        <f>'viaj entrados lugar residen acu'!Z20/'viaj entrados lugar residen acu'!$G20</f>
        <v>0.29402145801004487</v>
      </c>
      <c r="Z19" s="201">
        <f t="shared" si="13"/>
        <v>-7.7445578367931533E-2</v>
      </c>
      <c r="AA19" s="202">
        <f t="shared" si="2"/>
        <v>9.9658175024090578E-2</v>
      </c>
      <c r="AB19" s="200">
        <f t="shared" si="3"/>
        <v>-2.4682188209436351E-2</v>
      </c>
      <c r="AC19" s="200">
        <f t="shared" si="4"/>
        <v>2.6646136580179947E-2</v>
      </c>
      <c r="AD19" s="201">
        <f t="shared" si="14"/>
        <v>0.76782257552982869</v>
      </c>
      <c r="AE19" s="203">
        <f t="shared" si="0"/>
        <v>0.26737532142986492</v>
      </c>
      <c r="AF19" s="203">
        <f t="shared" si="15"/>
        <v>0.29402145801004487</v>
      </c>
      <c r="AG19" s="123"/>
    </row>
    <row r="20" spans="1:33" x14ac:dyDescent="0.25">
      <c r="A20" s="1"/>
      <c r="B20" s="199" t="s">
        <v>235</v>
      </c>
      <c r="C20" s="219">
        <f>'viaj entrados lugar residen acu'!C21/'viaj entrados lugar residen acu'!$C21</f>
        <v>1</v>
      </c>
      <c r="D20" s="219">
        <f>'viaj entrados lugar residen acu'!D21/'viaj entrados lugar residen acu'!$D21</f>
        <v>1</v>
      </c>
      <c r="E20" s="219">
        <f>'viaj entrados lugar residen acu'!E21/'viaj entrados lugar residen acu'!$E21</f>
        <v>1</v>
      </c>
      <c r="F20" s="219">
        <f>'viaj entrados lugar residen acu'!F21/'viaj entrados lugar residen acu'!$F21</f>
        <v>1</v>
      </c>
      <c r="G20" s="219">
        <f>'viaj entrados lugar residen acu'!G21/'viaj entrados lugar residen acu'!$G21</f>
        <v>1</v>
      </c>
      <c r="H20" s="201">
        <f t="shared" si="5"/>
        <v>0</v>
      </c>
      <c r="I20" s="202">
        <f t="shared" si="6"/>
        <v>0</v>
      </c>
      <c r="J20" s="201">
        <f t="shared" si="7"/>
        <v>1</v>
      </c>
      <c r="K20" s="203">
        <f t="shared" si="8"/>
        <v>1</v>
      </c>
      <c r="L20" s="219">
        <f>'viaj entrados lugar residen acu'!L21/'viaj entrados lugar residen acu'!$C21</f>
        <v>0.24205798583217703</v>
      </c>
      <c r="M20" s="219">
        <f>'viaj entrados lugar residen acu'!M21/'viaj entrados lugar residen acu'!$D21</f>
        <v>0.18405436297305339</v>
      </c>
      <c r="N20" s="219">
        <f>'viaj entrados lugar residen acu'!N21/'viaj entrados lugar residen acu'!$E21</f>
        <v>0.17236418180009336</v>
      </c>
      <c r="O20" s="219">
        <f>'viaj entrados lugar residen acu'!O21/'viaj entrados lugar residen acu'!$F21</f>
        <v>0.23078405535984797</v>
      </c>
      <c r="P20" s="219">
        <f>'viaj entrados lugar residen acu'!P21/'viaj entrados lugar residen acu'!$G21</f>
        <v>0.23618778949533686</v>
      </c>
      <c r="Q20" s="201">
        <f t="shared" si="9"/>
        <v>2.3414677097441494E-2</v>
      </c>
      <c r="R20" s="202">
        <f t="shared" si="10"/>
        <v>-2.4251198805355978E-2</v>
      </c>
      <c r="S20" s="201">
        <f t="shared" si="11"/>
        <v>0.86878793014310329</v>
      </c>
      <c r="T20" s="203">
        <f t="shared" si="12"/>
        <v>0.23618778949533686</v>
      </c>
      <c r="U20" s="219">
        <f>'viaj entrados lugar residen acu'!V21/'viaj entrados lugar residen acu'!$C21</f>
        <v>0.29806592176051022</v>
      </c>
      <c r="V20" s="219">
        <f>'viaj entrados lugar residen acu'!W21/'viaj entrados lugar residen acu'!$D21</f>
        <v>0.41703853320181</v>
      </c>
      <c r="W20" s="219">
        <f>'viaj entrados lugar residen acu'!X21/'viaj entrados lugar residen acu'!$E21</f>
        <v>0.4093869335965899</v>
      </c>
      <c r="X20" s="219">
        <f>'viaj entrados lugar residen acu'!Y21/'viaj entrados lugar residen acu'!$F21</f>
        <v>0.37408234060289886</v>
      </c>
      <c r="Y20" s="219">
        <f>'viaj entrados lugar residen acu'!Z21/'viaj entrados lugar residen acu'!$G21</f>
        <v>0.35628358696889889</v>
      </c>
      <c r="Z20" s="201">
        <f t="shared" si="13"/>
        <v>-4.7579775097948196E-2</v>
      </c>
      <c r="AA20" s="202">
        <f t="shared" si="2"/>
        <v>0.19531808555815156</v>
      </c>
      <c r="AB20" s="200">
        <f t="shared" si="3"/>
        <v>-1.7798753633999964E-2</v>
      </c>
      <c r="AC20" s="200">
        <f t="shared" si="4"/>
        <v>5.8217665208388669E-2</v>
      </c>
      <c r="AD20" s="201">
        <f t="shared" si="14"/>
        <v>0.93041706281219694</v>
      </c>
      <c r="AE20" s="203">
        <f t="shared" si="0"/>
        <v>0.29806592176051022</v>
      </c>
      <c r="AF20" s="203">
        <f t="shared" si="15"/>
        <v>0.35628358696889889</v>
      </c>
      <c r="AG20" s="123"/>
    </row>
    <row r="21" spans="1:33" x14ac:dyDescent="0.25">
      <c r="A21" s="1"/>
      <c r="B21" s="199" t="s">
        <v>225</v>
      </c>
      <c r="C21" s="219">
        <f>'viaj entrados lugar residen acu'!C22/'viaj entrados lugar residen acu'!$C22</f>
        <v>1</v>
      </c>
      <c r="D21" s="219">
        <f>'viaj entrados lugar residen acu'!D22/'viaj entrados lugar residen acu'!$D22</f>
        <v>1</v>
      </c>
      <c r="E21" s="219">
        <f>'viaj entrados lugar residen acu'!E22/'viaj entrados lugar residen acu'!$E22</f>
        <v>1</v>
      </c>
      <c r="F21" s="219">
        <f>'viaj entrados lugar residen acu'!F22/'viaj entrados lugar residen acu'!$F22</f>
        <v>1</v>
      </c>
      <c r="G21" s="219">
        <f>'viaj entrados lugar residen acu'!G22/'viaj entrados lugar residen acu'!$G22</f>
        <v>1</v>
      </c>
      <c r="H21" s="201">
        <f t="shared" si="5"/>
        <v>0</v>
      </c>
      <c r="I21" s="202">
        <f t="shared" si="6"/>
        <v>0</v>
      </c>
      <c r="J21" s="201">
        <f t="shared" si="7"/>
        <v>1</v>
      </c>
      <c r="K21" s="203">
        <f t="shared" si="8"/>
        <v>1</v>
      </c>
      <c r="L21" s="219">
        <f>'viaj entrados lugar residen acu'!L22/'viaj entrados lugar residen acu'!$C22</f>
        <v>0.46715071525813334</v>
      </c>
      <c r="M21" s="219">
        <f>'viaj entrados lugar residen acu'!M22/'viaj entrados lugar residen acu'!$D22</f>
        <v>0.44787865859819692</v>
      </c>
      <c r="N21" s="219">
        <f>'viaj entrados lugar residen acu'!N22/'viaj entrados lugar residen acu'!$E22</f>
        <v>0.43715361699735822</v>
      </c>
      <c r="O21" s="219">
        <f>'viaj entrados lugar residen acu'!O22/'viaj entrados lugar residen acu'!$F22</f>
        <v>0.47084708470847086</v>
      </c>
      <c r="P21" s="219">
        <f>'viaj entrados lugar residen acu'!P22/'viaj entrados lugar residen acu'!$G22</f>
        <v>0.45866263390516143</v>
      </c>
      <c r="Q21" s="201">
        <f t="shared" si="9"/>
        <v>-2.5877723785533324E-2</v>
      </c>
      <c r="R21" s="202">
        <f t="shared" si="10"/>
        <v>-1.8169899083386065E-2</v>
      </c>
      <c r="S21" s="201">
        <f t="shared" si="11"/>
        <v>1.6871344670098474</v>
      </c>
      <c r="T21" s="203">
        <f t="shared" si="12"/>
        <v>0.45866263390516143</v>
      </c>
      <c r="U21" s="219">
        <f>'viaj entrados lugar residen acu'!V22/'viaj entrados lugar residen acu'!$C22</f>
        <v>0.27697644928304543</v>
      </c>
      <c r="V21" s="219">
        <f>'viaj entrados lugar residen acu'!W22/'viaj entrados lugar residen acu'!$D22</f>
        <v>0.32186682534158145</v>
      </c>
      <c r="W21" s="219">
        <f>'viaj entrados lugar residen acu'!X22/'viaj entrados lugar residen acu'!$E22</f>
        <v>0.20879096172221909</v>
      </c>
      <c r="X21" s="219">
        <f>'viaj entrados lugar residen acu'!Y22/'viaj entrados lugar residen acu'!$F22</f>
        <v>0.24893983174251036</v>
      </c>
      <c r="Y21" s="219">
        <f>'viaj entrados lugar residen acu'!Z22/'viaj entrados lugar residen acu'!$G22</f>
        <v>0.2825726646190726</v>
      </c>
      <c r="Z21" s="201">
        <f t="shared" si="13"/>
        <v>0.13510426451701862</v>
      </c>
      <c r="AA21" s="202">
        <f t="shared" si="2"/>
        <v>2.0204661264569657E-2</v>
      </c>
      <c r="AB21" s="200">
        <f t="shared" si="3"/>
        <v>3.3632832876562241E-2</v>
      </c>
      <c r="AC21" s="200">
        <f t="shared" si="4"/>
        <v>5.596215336027166E-3</v>
      </c>
      <c r="AD21" s="201">
        <f t="shared" si="14"/>
        <v>0.73792461472227122</v>
      </c>
      <c r="AE21" s="203">
        <f t="shared" si="0"/>
        <v>0.27697644928304543</v>
      </c>
      <c r="AF21" s="203">
        <f t="shared" si="15"/>
        <v>0.2825726646190726</v>
      </c>
      <c r="AG21" s="123"/>
    </row>
    <row r="22" spans="1:33" x14ac:dyDescent="0.25">
      <c r="A22" s="211" t="s">
        <v>192</v>
      </c>
      <c r="B22" s="199" t="s">
        <v>237</v>
      </c>
      <c r="C22" s="219">
        <f>'viaj entrados lugar residen acu'!C23/'viaj entrados lugar residen acu'!$C23</f>
        <v>1</v>
      </c>
      <c r="D22" s="219">
        <f>'viaj entrados lugar residen acu'!D23/'viaj entrados lugar residen acu'!$D23</f>
        <v>1</v>
      </c>
      <c r="E22" s="219">
        <f>'viaj entrados lugar residen acu'!E23/'viaj entrados lugar residen acu'!$E23</f>
        <v>1</v>
      </c>
      <c r="F22" s="219">
        <f>'viaj entrados lugar residen acu'!F23/'viaj entrados lugar residen acu'!$F23</f>
        <v>1</v>
      </c>
      <c r="G22" s="219">
        <f>'viaj entrados lugar residen acu'!G23/'viaj entrados lugar residen acu'!$G23</f>
        <v>1</v>
      </c>
      <c r="H22" s="201">
        <f t="shared" si="5"/>
        <v>0</v>
      </c>
      <c r="I22" s="202">
        <f t="shared" si="6"/>
        <v>0</v>
      </c>
      <c r="J22" s="201">
        <f t="shared" si="7"/>
        <v>1</v>
      </c>
      <c r="K22" s="203">
        <f t="shared" si="8"/>
        <v>1</v>
      </c>
      <c r="L22" s="219">
        <f>'viaj entrados lugar residen acu'!L23/'viaj entrados lugar residen acu'!$C23</f>
        <v>0.22142208163677357</v>
      </c>
      <c r="M22" s="219">
        <f>'viaj entrados lugar residen acu'!M23/'viaj entrados lugar residen acu'!$D23</f>
        <v>0.27981851496379023</v>
      </c>
      <c r="N22" s="219">
        <f>'viaj entrados lugar residen acu'!N23/'viaj entrados lugar residen acu'!$E23</f>
        <v>6.2940978833016012E-2</v>
      </c>
      <c r="O22" s="219">
        <f>'viaj entrados lugar residen acu'!O23/'viaj entrados lugar residen acu'!$F23</f>
        <v>8.6625843441631892E-2</v>
      </c>
      <c r="P22" s="219">
        <f>'viaj entrados lugar residen acu'!P23/'viaj entrados lugar residen acu'!$G23</f>
        <v>0.11194286853600624</v>
      </c>
      <c r="Q22" s="201">
        <f t="shared" si="9"/>
        <v>0.29225718432897962</v>
      </c>
      <c r="R22" s="202">
        <f t="shared" si="10"/>
        <v>-0.49443674402971161</v>
      </c>
      <c r="S22" s="201">
        <f t="shared" si="11"/>
        <v>0.41176816658254267</v>
      </c>
      <c r="T22" s="203">
        <f t="shared" si="12"/>
        <v>0.11194286853600624</v>
      </c>
      <c r="U22" s="219">
        <f>'viaj entrados lugar residen acu'!V23/'viaj entrados lugar residen acu'!$C23</f>
        <v>0.76686744960796849</v>
      </c>
      <c r="V22" s="219">
        <f>'viaj entrados lugar residen acu'!W23/'viaj entrados lugar residen acu'!$D23</f>
        <v>0.70264374836401711</v>
      </c>
      <c r="W22" s="219">
        <f>'viaj entrados lugar residen acu'!X23/'viaj entrados lugar residen acu'!$E23</f>
        <v>0.91460409900324779</v>
      </c>
      <c r="X22" s="219">
        <f>'viaj entrados lugar residen acu'!Y23/'viaj entrados lugar residen acu'!$F23</f>
        <v>0.89824096103592188</v>
      </c>
      <c r="Y22" s="219">
        <f>'viaj entrados lugar residen acu'!Z23/'viaj entrados lugar residen acu'!$G23</f>
        <v>0.87051168186184769</v>
      </c>
      <c r="Z22" s="201">
        <f t="shared" si="13"/>
        <v>-3.0870646493447174E-2</v>
      </c>
      <c r="AA22" s="202">
        <f t="shared" si="2"/>
        <v>0.13515273377017545</v>
      </c>
      <c r="AB22" s="200">
        <f t="shared" si="3"/>
        <v>-2.7729279174074195E-2</v>
      </c>
      <c r="AC22" s="200">
        <f t="shared" si="4"/>
        <v>0.1036442322538792</v>
      </c>
      <c r="AD22" s="201">
        <f t="shared" si="14"/>
        <v>2.2732984392354512</v>
      </c>
      <c r="AE22" s="203">
        <f t="shared" si="0"/>
        <v>0.76686744960796849</v>
      </c>
      <c r="AF22" s="203">
        <f t="shared" si="15"/>
        <v>0.87051168186184769</v>
      </c>
      <c r="AG22" s="123"/>
    </row>
    <row r="23" spans="1:33" x14ac:dyDescent="0.25">
      <c r="A23" s="211" t="s">
        <v>392</v>
      </c>
      <c r="B23" s="199" t="s">
        <v>217</v>
      </c>
      <c r="C23" s="219">
        <f>'viaj entrados lugar residen acu'!C24/'viaj entrados lugar residen acu'!$C24</f>
        <v>1</v>
      </c>
      <c r="D23" s="219">
        <f>'viaj entrados lugar residen acu'!D24/'viaj entrados lugar residen acu'!$D24</f>
        <v>1</v>
      </c>
      <c r="E23" s="219">
        <f>'viaj entrados lugar residen acu'!E24/'viaj entrados lugar residen acu'!$E24</f>
        <v>1</v>
      </c>
      <c r="F23" s="219">
        <f>'viaj entrados lugar residen acu'!F24/'viaj entrados lugar residen acu'!$F24</f>
        <v>1</v>
      </c>
      <c r="G23" s="219">
        <f>'viaj entrados lugar residen acu'!G24/'viaj entrados lugar residen acu'!$G24</f>
        <v>1</v>
      </c>
      <c r="H23" s="201">
        <f t="shared" si="5"/>
        <v>0</v>
      </c>
      <c r="I23" s="202">
        <f t="shared" si="6"/>
        <v>0</v>
      </c>
      <c r="J23" s="201">
        <f t="shared" si="7"/>
        <v>1</v>
      </c>
      <c r="K23" s="203">
        <f t="shared" si="8"/>
        <v>1</v>
      </c>
      <c r="L23" s="219">
        <f>'viaj entrados lugar residen acu'!L24/'viaj entrados lugar residen acu'!$C24</f>
        <v>0.35228541235655708</v>
      </c>
      <c r="M23" s="219">
        <f>'viaj entrados lugar residen acu'!M24/'viaj entrados lugar residen acu'!$D24</f>
        <v>0.34772354683770024</v>
      </c>
      <c r="N23" s="219">
        <f>'viaj entrados lugar residen acu'!N24/'viaj entrados lugar residen acu'!$E24</f>
        <v>0.30675970684547016</v>
      </c>
      <c r="O23" s="219">
        <f>'viaj entrados lugar residen acu'!O24/'viaj entrados lugar residen acu'!$F24</f>
        <v>0.32598293085885</v>
      </c>
      <c r="P23" s="219">
        <f>'viaj entrados lugar residen acu'!P24/'viaj entrados lugar residen acu'!$G24</f>
        <v>0.34125993230516083</v>
      </c>
      <c r="Q23" s="201">
        <f t="shared" si="9"/>
        <v>4.686442141636471E-2</v>
      </c>
      <c r="R23" s="202">
        <f t="shared" si="10"/>
        <v>-3.1297009937604425E-2</v>
      </c>
      <c r="S23" s="201">
        <f t="shared" si="11"/>
        <v>1.2552829714934515</v>
      </c>
      <c r="T23" s="203">
        <f t="shared" si="12"/>
        <v>0.34125993230516083</v>
      </c>
      <c r="U23" s="219">
        <f>'viaj entrados lugar residen acu'!V24/'viaj entrados lugar residen acu'!$C24</f>
        <v>0.28478723562593955</v>
      </c>
      <c r="V23" s="219">
        <f>'viaj entrados lugar residen acu'!W24/'viaj entrados lugar residen acu'!$D24</f>
        <v>0.31772556012539904</v>
      </c>
      <c r="W23" s="219">
        <f>'viaj entrados lugar residen acu'!X24/'viaj entrados lugar residen acu'!$E24</f>
        <v>0.36744373408181297</v>
      </c>
      <c r="X23" s="219">
        <f>'viaj entrados lugar residen acu'!Y24/'viaj entrados lugar residen acu'!$F24</f>
        <v>0.34443883272412879</v>
      </c>
      <c r="Y23" s="219">
        <f>'viaj entrados lugar residen acu'!Z24/'viaj entrados lugar residen acu'!$G24</f>
        <v>0.32930147297619133</v>
      </c>
      <c r="Z23" s="201">
        <f t="shared" si="13"/>
        <v>-4.3947889464778789E-2</v>
      </c>
      <c r="AA23" s="202">
        <f t="shared" si="2"/>
        <v>0.15630699617703381</v>
      </c>
      <c r="AB23" s="200">
        <f t="shared" si="3"/>
        <v>-1.5137359747937451E-2</v>
      </c>
      <c r="AC23" s="200">
        <f t="shared" si="4"/>
        <v>4.4514237350251784E-2</v>
      </c>
      <c r="AD23" s="201">
        <f t="shared" si="14"/>
        <v>0.8599545992922305</v>
      </c>
      <c r="AE23" s="203">
        <f t="shared" si="0"/>
        <v>0.28478723562593955</v>
      </c>
      <c r="AF23" s="203">
        <f t="shared" si="15"/>
        <v>0.32930147297619133</v>
      </c>
      <c r="AG23" s="123"/>
    </row>
    <row r="24" spans="1:33" x14ac:dyDescent="0.25">
      <c r="A24" s="211" t="s">
        <v>393</v>
      </c>
      <c r="B24" s="199" t="s">
        <v>231</v>
      </c>
      <c r="C24" s="219">
        <f>'viaj entrados lugar residen acu'!C25/'viaj entrados lugar residen acu'!$C25</f>
        <v>1</v>
      </c>
      <c r="D24" s="219">
        <f>'viaj entrados lugar residen acu'!D25/'viaj entrados lugar residen acu'!$D25</f>
        <v>1</v>
      </c>
      <c r="E24" s="219">
        <f>'viaj entrados lugar residen acu'!E25/'viaj entrados lugar residen acu'!$E25</f>
        <v>1</v>
      </c>
      <c r="F24" s="219">
        <f>'viaj entrados lugar residen acu'!F25/'viaj entrados lugar residen acu'!$F25</f>
        <v>1</v>
      </c>
      <c r="G24" s="219">
        <f>'viaj entrados lugar residen acu'!G25/'viaj entrados lugar residen acu'!$G25</f>
        <v>1</v>
      </c>
      <c r="H24" s="201">
        <f t="shared" si="5"/>
        <v>0</v>
      </c>
      <c r="I24" s="202">
        <f t="shared" si="6"/>
        <v>0</v>
      </c>
      <c r="J24" s="201">
        <f t="shared" si="7"/>
        <v>1</v>
      </c>
      <c r="K24" s="203">
        <f t="shared" si="8"/>
        <v>1</v>
      </c>
      <c r="L24" s="219">
        <f>'viaj entrados lugar residen acu'!L25/'viaj entrados lugar residen acu'!$C25</f>
        <v>0.64462319432129001</v>
      </c>
      <c r="M24" s="219">
        <f>'viaj entrados lugar residen acu'!M25/'viaj entrados lugar residen acu'!$D25</f>
        <v>0.61838177802382188</v>
      </c>
      <c r="N24" s="219">
        <f>'viaj entrados lugar residen acu'!N25/'viaj entrados lugar residen acu'!$E25</f>
        <v>0.64497542361102334</v>
      </c>
      <c r="O24" s="219">
        <f>'viaj entrados lugar residen acu'!O25/'viaj entrados lugar residen acu'!$F25</f>
        <v>0.63889691961912576</v>
      </c>
      <c r="P24" s="219">
        <f>'viaj entrados lugar residen acu'!P25/'viaj entrados lugar residen acu'!$G25</f>
        <v>0.65752341404730408</v>
      </c>
      <c r="Q24" s="201">
        <f t="shared" si="9"/>
        <v>2.9154146555100624E-2</v>
      </c>
      <c r="R24" s="202">
        <f t="shared" si="10"/>
        <v>2.0012031586291945E-2</v>
      </c>
      <c r="S24" s="201">
        <f t="shared" si="11"/>
        <v>2.4186195532435106</v>
      </c>
      <c r="T24" s="203">
        <f t="shared" si="12"/>
        <v>0.65752341404730408</v>
      </c>
      <c r="U24" s="219">
        <f>'viaj entrados lugar residen acu'!V25/'viaj entrados lugar residen acu'!$C25</f>
        <v>0.20657105190314665</v>
      </c>
      <c r="V24" s="219">
        <f>'viaj entrados lugar residen acu'!W25/'viaj entrados lugar residen acu'!$D25</f>
        <v>0.24030773269716979</v>
      </c>
      <c r="W24" s="219">
        <f>'viaj entrados lugar residen acu'!X25/'viaj entrados lugar residen acu'!$E25</f>
        <v>0.18839792269493688</v>
      </c>
      <c r="X24" s="219">
        <f>'viaj entrados lugar residen acu'!Y25/'viaj entrados lugar residen acu'!$F25</f>
        <v>0.21348167905471568</v>
      </c>
      <c r="Y24" s="219">
        <f>'viaj entrados lugar residen acu'!Z25/'viaj entrados lugar residen acu'!$G25</f>
        <v>0.21994775641145761</v>
      </c>
      <c r="Z24" s="201">
        <f t="shared" si="13"/>
        <v>3.0288675756033667E-2</v>
      </c>
      <c r="AA24" s="202">
        <f t="shared" si="2"/>
        <v>6.4755949030955273E-2</v>
      </c>
      <c r="AB24" s="200">
        <f t="shared" si="3"/>
        <v>6.4660773567419283E-3</v>
      </c>
      <c r="AC24" s="200">
        <f t="shared" si="4"/>
        <v>1.3376704508310966E-2</v>
      </c>
      <c r="AD24" s="201">
        <f t="shared" si="14"/>
        <v>0.57438274727582361</v>
      </c>
      <c r="AE24" s="203">
        <f t="shared" si="0"/>
        <v>0.20657105190314665</v>
      </c>
      <c r="AF24" s="203">
        <f t="shared" si="15"/>
        <v>0.21994775641145761</v>
      </c>
      <c r="AG24" s="123"/>
    </row>
    <row r="25" spans="1:33" x14ac:dyDescent="0.25">
      <c r="A25" s="211" t="s">
        <v>200</v>
      </c>
      <c r="B25" s="199" t="s">
        <v>394</v>
      </c>
      <c r="C25" s="219">
        <f>'viaj entrados lugar residen acu'!C26/'viaj entrados lugar residen acu'!$C26</f>
        <v>1</v>
      </c>
      <c r="D25" s="219">
        <f>'viaj entrados lugar residen acu'!D26/'viaj entrados lugar residen acu'!$D26</f>
        <v>1</v>
      </c>
      <c r="E25" s="219">
        <f>'viaj entrados lugar residen acu'!E26/'viaj entrados lugar residen acu'!$E26</f>
        <v>1</v>
      </c>
      <c r="F25" s="219">
        <f>'viaj entrados lugar residen acu'!F26/'viaj entrados lugar residen acu'!$F26</f>
        <v>1</v>
      </c>
      <c r="G25" s="219">
        <f>'viaj entrados lugar residen acu'!G26/'viaj entrados lugar residen acu'!$G26</f>
        <v>1</v>
      </c>
      <c r="H25" s="201">
        <f t="shared" si="5"/>
        <v>0</v>
      </c>
      <c r="I25" s="202">
        <f t="shared" si="6"/>
        <v>0</v>
      </c>
      <c r="J25" s="201">
        <f t="shared" si="7"/>
        <v>1</v>
      </c>
      <c r="K25" s="203">
        <f t="shared" si="8"/>
        <v>1</v>
      </c>
      <c r="L25" s="219">
        <f>'viaj entrados lugar residen acu'!L26/'viaj entrados lugar residen acu'!$C26</f>
        <v>0.32131632464411164</v>
      </c>
      <c r="M25" s="219">
        <f>'viaj entrados lugar residen acu'!M26/'viaj entrados lugar residen acu'!$D26</f>
        <v>0.32525366403607664</v>
      </c>
      <c r="N25" s="219">
        <f>'viaj entrados lugar residen acu'!N26/'viaj entrados lugar residen acu'!$E26</f>
        <v>0.33030973451327433</v>
      </c>
      <c r="O25" s="219">
        <f>'viaj entrados lugar residen acu'!O26/'viaj entrados lugar residen acu'!$F26</f>
        <v>0.25312083682834163</v>
      </c>
      <c r="P25" s="219">
        <f>'viaj entrados lugar residen acu'!P26/'viaj entrados lugar residen acu'!$G26</f>
        <v>0.25139221904246267</v>
      </c>
      <c r="Q25" s="201">
        <f t="shared" si="9"/>
        <v>-6.8292196230816948E-3</v>
      </c>
      <c r="R25" s="202">
        <f t="shared" si="10"/>
        <v>-0.21761765661640931</v>
      </c>
      <c r="S25" s="201">
        <f t="shared" si="11"/>
        <v>0.92471556680661882</v>
      </c>
      <c r="T25" s="203">
        <f t="shared" si="12"/>
        <v>0.25139221904246267</v>
      </c>
      <c r="U25" s="219">
        <f>'viaj entrados lugar residen acu'!V26/'viaj entrados lugar residen acu'!$C26</f>
        <v>0.47497997165218464</v>
      </c>
      <c r="V25" s="219">
        <f>'viaj entrados lugar residen acu'!W26/'viaj entrados lugar residen acu'!$D26</f>
        <v>0.4673055242390079</v>
      </c>
      <c r="W25" s="219">
        <f>'viaj entrados lugar residen acu'!X26/'viaj entrados lugar residen acu'!$E26</f>
        <v>0.44845132743362831</v>
      </c>
      <c r="X25" s="219">
        <f>'viaj entrados lugar residen acu'!Y26/'viaj entrados lugar residen acu'!$F26</f>
        <v>0.58550846203187445</v>
      </c>
      <c r="Y25" s="219">
        <f>'viaj entrados lugar residen acu'!Z26/'viaj entrados lugar residen acu'!$G26</f>
        <v>0.61029468636398798</v>
      </c>
      <c r="Z25" s="201">
        <f t="shared" si="13"/>
        <v>4.2332820000753779E-2</v>
      </c>
      <c r="AA25" s="202">
        <f t="shared" si="2"/>
        <v>0.28488509576755527</v>
      </c>
      <c r="AB25" s="200">
        <f t="shared" si="3"/>
        <v>2.4786224332113527E-2</v>
      </c>
      <c r="AC25" s="200">
        <f t="shared" si="4"/>
        <v>0.13531471471180334</v>
      </c>
      <c r="AD25" s="201">
        <f t="shared" si="14"/>
        <v>1.5937545548126533</v>
      </c>
      <c r="AE25" s="203">
        <f t="shared" si="0"/>
        <v>0.47497997165218464</v>
      </c>
      <c r="AF25" s="203">
        <f t="shared" si="15"/>
        <v>0.61029468636398798</v>
      </c>
      <c r="AG25" s="123"/>
    </row>
    <row r="26" spans="1:33" x14ac:dyDescent="0.25">
      <c r="A26" s="211" t="s">
        <v>196</v>
      </c>
      <c r="B26" s="199" t="s">
        <v>227</v>
      </c>
      <c r="C26" s="219">
        <f>'viaj entrados lugar residen acu'!C27/'viaj entrados lugar residen acu'!$C27</f>
        <v>1</v>
      </c>
      <c r="D26" s="219">
        <f>'viaj entrados lugar residen acu'!D27/'viaj entrados lugar residen acu'!$D27</f>
        <v>1</v>
      </c>
      <c r="E26" s="219">
        <f>'viaj entrados lugar residen acu'!E27/'viaj entrados lugar residen acu'!$E27</f>
        <v>1</v>
      </c>
      <c r="F26" s="219">
        <f>'viaj entrados lugar residen acu'!F27/'viaj entrados lugar residen acu'!$F27</f>
        <v>1</v>
      </c>
      <c r="G26" s="219">
        <f>'viaj entrados lugar residen acu'!G27/'viaj entrados lugar residen acu'!$G27</f>
        <v>1</v>
      </c>
      <c r="H26" s="201">
        <f t="shared" si="5"/>
        <v>0</v>
      </c>
      <c r="I26" s="202">
        <f t="shared" si="6"/>
        <v>0</v>
      </c>
      <c r="J26" s="201">
        <f t="shared" si="7"/>
        <v>1</v>
      </c>
      <c r="K26" s="203">
        <f t="shared" si="8"/>
        <v>1</v>
      </c>
      <c r="L26" s="219">
        <f>'viaj entrados lugar residen acu'!L27/'viaj entrados lugar residen acu'!$C27</f>
        <v>0.51104705922403915</v>
      </c>
      <c r="M26" s="219">
        <f>'viaj entrados lugar residen acu'!M27/'viaj entrados lugar residen acu'!$D27</f>
        <v>0.49019751458775851</v>
      </c>
      <c r="N26" s="219">
        <f>'viaj entrados lugar residen acu'!N27/'viaj entrados lugar residen acu'!$E27</f>
        <v>0.46618001366464096</v>
      </c>
      <c r="O26" s="219">
        <f>'viaj entrados lugar residen acu'!O27/'viaj entrados lugar residen acu'!$F27</f>
        <v>0.50881568994705184</v>
      </c>
      <c r="P26" s="219">
        <f>'viaj entrados lugar residen acu'!P27/'viaj entrados lugar residen acu'!$G27</f>
        <v>0.51314955994246836</v>
      </c>
      <c r="Q26" s="201">
        <f t="shared" si="9"/>
        <v>8.5175635913812275E-3</v>
      </c>
      <c r="R26" s="202">
        <f t="shared" si="10"/>
        <v>4.1141039371630495E-3</v>
      </c>
      <c r="S26" s="201">
        <f t="shared" si="11"/>
        <v>1.8875579681271515</v>
      </c>
      <c r="T26" s="203">
        <f t="shared" si="12"/>
        <v>0.51314955994246836</v>
      </c>
      <c r="U26" s="219">
        <f>'viaj entrados lugar residen acu'!V27/'viaj entrados lugar residen acu'!$C27</f>
        <v>0.39949842833312527</v>
      </c>
      <c r="V26" s="219">
        <f>'viaj entrados lugar residen acu'!W27/'viaj entrados lugar residen acu'!$D27</f>
        <v>0.41149686271637492</v>
      </c>
      <c r="W26" s="219">
        <f>'viaj entrados lugar residen acu'!X27/'viaj entrados lugar residen acu'!$E27</f>
        <v>0.41450609514905246</v>
      </c>
      <c r="X26" s="219">
        <f>'viaj entrados lugar residen acu'!Y27/'viaj entrados lugar residen acu'!$F27</f>
        <v>0.40154162014191552</v>
      </c>
      <c r="Y26" s="219">
        <f>'viaj entrados lugar residen acu'!Z27/'viaj entrados lugar residen acu'!$G27</f>
        <v>0.40486783369476925</v>
      </c>
      <c r="Z26" s="201">
        <f t="shared" si="13"/>
        <v>8.283608438094614E-3</v>
      </c>
      <c r="AA26" s="202">
        <f t="shared" si="2"/>
        <v>1.344036667189763E-2</v>
      </c>
      <c r="AB26" s="200">
        <f t="shared" si="3"/>
        <v>3.3262135528537295E-3</v>
      </c>
      <c r="AC26" s="200">
        <f t="shared" si="4"/>
        <v>5.3694053616439863E-3</v>
      </c>
      <c r="AD26" s="201">
        <f t="shared" si="14"/>
        <v>1.057292433418515</v>
      </c>
      <c r="AE26" s="203">
        <f t="shared" si="0"/>
        <v>0.39949842833312527</v>
      </c>
      <c r="AF26" s="203">
        <f t="shared" si="15"/>
        <v>0.40486783369476925</v>
      </c>
      <c r="AG26" s="123"/>
    </row>
    <row r="27" spans="1:33" x14ac:dyDescent="0.25">
      <c r="A27" s="211" t="s">
        <v>209</v>
      </c>
      <c r="B27" s="199" t="s">
        <v>250</v>
      </c>
      <c r="C27" s="219">
        <f>'viaj entrados lugar residen acu'!C28/'viaj entrados lugar residen acu'!$C28</f>
        <v>1</v>
      </c>
      <c r="D27" s="219">
        <f>'viaj entrados lugar residen acu'!D28/'viaj entrados lugar residen acu'!$D28</f>
        <v>1</v>
      </c>
      <c r="E27" s="219">
        <f>'viaj entrados lugar residen acu'!E28/'viaj entrados lugar residen acu'!$E28</f>
        <v>1</v>
      </c>
      <c r="F27" s="219">
        <f>'viaj entrados lugar residen acu'!F28/'viaj entrados lugar residen acu'!$F28</f>
        <v>1</v>
      </c>
      <c r="G27" s="219">
        <f>'viaj entrados lugar residen acu'!G28/'viaj entrados lugar residen acu'!$G28</f>
        <v>1</v>
      </c>
      <c r="H27" s="201">
        <f t="shared" si="5"/>
        <v>0</v>
      </c>
      <c r="I27" s="202">
        <f t="shared" si="6"/>
        <v>0</v>
      </c>
      <c r="J27" s="201">
        <f t="shared" si="7"/>
        <v>1</v>
      </c>
      <c r="K27" s="203">
        <f t="shared" si="8"/>
        <v>1</v>
      </c>
      <c r="L27" s="219">
        <f>'viaj entrados lugar residen acu'!L28/'viaj entrados lugar residen acu'!$C28</f>
        <v>0.20664561835823195</v>
      </c>
      <c r="M27" s="219">
        <f>'viaj entrados lugar residen acu'!M28/'viaj entrados lugar residen acu'!$D28</f>
        <v>0.19300326119181738</v>
      </c>
      <c r="N27" s="219">
        <f>'viaj entrados lugar residen acu'!N28/'viaj entrados lugar residen acu'!$E28</f>
        <v>0.17251445252132105</v>
      </c>
      <c r="O27" s="219">
        <f>'viaj entrados lugar residen acu'!O28/'viaj entrados lugar residen acu'!$F28</f>
        <v>0.18504282629843169</v>
      </c>
      <c r="P27" s="219">
        <f>'viaj entrados lugar residen acu'!P28/'viaj entrados lugar residen acu'!$G28</f>
        <v>0.19070176752546436</v>
      </c>
      <c r="Q27" s="201">
        <f t="shared" si="9"/>
        <v>3.0581792011250997E-2</v>
      </c>
      <c r="R27" s="202">
        <f t="shared" si="10"/>
        <v>-7.7155523351712274E-2</v>
      </c>
      <c r="S27" s="201">
        <f t="shared" si="11"/>
        <v>0.70147315505635199</v>
      </c>
      <c r="T27" s="203">
        <f t="shared" si="12"/>
        <v>0.19070176752546436</v>
      </c>
      <c r="U27" s="219">
        <f>'viaj entrados lugar residen acu'!V28/'viaj entrados lugar residen acu'!$C28</f>
        <v>0.61458493762513478</v>
      </c>
      <c r="V27" s="219">
        <f>'viaj entrados lugar residen acu'!W28/'viaj entrados lugar residen acu'!$D28</f>
        <v>0.61764996541160189</v>
      </c>
      <c r="W27" s="219">
        <f>'viaj entrados lugar residen acu'!X28/'viaj entrados lugar residen acu'!$E28</f>
        <v>0.68124320302215102</v>
      </c>
      <c r="X27" s="219">
        <f>'viaj entrados lugar residen acu'!Y28/'viaj entrados lugar residen acu'!$F28</f>
        <v>0.62267777065983343</v>
      </c>
      <c r="Y27" s="219">
        <f>'viaj entrados lugar residen acu'!Z28/'viaj entrados lugar residen acu'!$G28</f>
        <v>0.62827666267225879</v>
      </c>
      <c r="Z27" s="201">
        <f t="shared" si="13"/>
        <v>8.9916362462920674E-3</v>
      </c>
      <c r="AA27" s="202">
        <f t="shared" si="2"/>
        <v>2.2278002939725816E-2</v>
      </c>
      <c r="AB27" s="200">
        <f t="shared" si="3"/>
        <v>5.5988920124253605E-3</v>
      </c>
      <c r="AC27" s="200">
        <f t="shared" si="4"/>
        <v>1.3691725047124015E-2</v>
      </c>
      <c r="AD27" s="201">
        <f t="shared" si="14"/>
        <v>1.6407136014604022</v>
      </c>
      <c r="AE27" s="203">
        <f t="shared" si="0"/>
        <v>0.61458493762513478</v>
      </c>
      <c r="AF27" s="203">
        <f t="shared" si="15"/>
        <v>0.62827666267225879</v>
      </c>
      <c r="AG27" s="123"/>
    </row>
    <row r="28" spans="1:33" x14ac:dyDescent="0.25">
      <c r="A28" s="211" t="s">
        <v>217</v>
      </c>
      <c r="B28" s="199" t="s">
        <v>241</v>
      </c>
      <c r="C28" s="219">
        <f>'viaj entrados lugar residen acu'!C29/'viaj entrados lugar residen acu'!$C29</f>
        <v>1</v>
      </c>
      <c r="D28" s="219">
        <f>'viaj entrados lugar residen acu'!D29/'viaj entrados lugar residen acu'!$D29</f>
        <v>1</v>
      </c>
      <c r="E28" s="219">
        <f>'viaj entrados lugar residen acu'!E29/'viaj entrados lugar residen acu'!$E29</f>
        <v>1</v>
      </c>
      <c r="F28" s="219">
        <f>'viaj entrados lugar residen acu'!F29/'viaj entrados lugar residen acu'!$F29</f>
        <v>1</v>
      </c>
      <c r="G28" s="219">
        <f>'viaj entrados lugar residen acu'!G29/'viaj entrados lugar residen acu'!$G29</f>
        <v>1</v>
      </c>
      <c r="H28" s="201">
        <f t="shared" si="5"/>
        <v>0</v>
      </c>
      <c r="I28" s="202">
        <f t="shared" si="6"/>
        <v>0</v>
      </c>
      <c r="J28" s="201">
        <f t="shared" si="7"/>
        <v>1</v>
      </c>
      <c r="K28" s="203">
        <f t="shared" si="8"/>
        <v>1</v>
      </c>
      <c r="L28" s="219">
        <f>'viaj entrados lugar residen acu'!L29/'viaj entrados lugar residen acu'!$C29</f>
        <v>0.17888862217954873</v>
      </c>
      <c r="M28" s="219">
        <f>'viaj entrados lugar residen acu'!M29/'viaj entrados lugar residen acu'!$D29</f>
        <v>0.18042408178720182</v>
      </c>
      <c r="N28" s="219">
        <f>'viaj entrados lugar residen acu'!N29/'viaj entrados lugar residen acu'!$E29</f>
        <v>0.11802291421856639</v>
      </c>
      <c r="O28" s="219">
        <f>'viaj entrados lugar residen acu'!O29/'viaj entrados lugar residen acu'!$F29</f>
        <v>0.15358213808302323</v>
      </c>
      <c r="P28" s="219">
        <f>'viaj entrados lugar residen acu'!P29/'viaj entrados lugar residen acu'!$G29</f>
        <v>0.19085460746332902</v>
      </c>
      <c r="Q28" s="201">
        <f t="shared" si="9"/>
        <v>0.24268752763525847</v>
      </c>
      <c r="R28" s="202">
        <f t="shared" si="10"/>
        <v>6.68907006940338E-2</v>
      </c>
      <c r="S28" s="201">
        <f t="shared" si="11"/>
        <v>0.70203535809633288</v>
      </c>
      <c r="T28" s="203">
        <f t="shared" si="12"/>
        <v>0.19085460746332902</v>
      </c>
      <c r="U28" s="219">
        <f>'viaj entrados lugar residen acu'!V29/'viaj entrados lugar residen acu'!$C29</f>
        <v>0.55076812289966393</v>
      </c>
      <c r="V28" s="219">
        <f>'viaj entrados lugar residen acu'!W29/'viaj entrados lugar residen acu'!$D29</f>
        <v>0.63422945853843238</v>
      </c>
      <c r="W28" s="219">
        <f>'viaj entrados lugar residen acu'!X29/'viaj entrados lugar residen acu'!$E29</f>
        <v>0.77702702702702697</v>
      </c>
      <c r="X28" s="219">
        <f>'viaj entrados lugar residen acu'!Y29/'viaj entrados lugar residen acu'!$F29</f>
        <v>0.67621662632320534</v>
      </c>
      <c r="Y28" s="219">
        <f>'viaj entrados lugar residen acu'!Z29/'viaj entrados lugar residen acu'!$G29</f>
        <v>0.62338995397503394</v>
      </c>
      <c r="Z28" s="201">
        <f t="shared" si="13"/>
        <v>-7.8120930914411302E-2</v>
      </c>
      <c r="AA28" s="202">
        <f t="shared" si="2"/>
        <v>0.1318555451122212</v>
      </c>
      <c r="AB28" s="200">
        <f t="shared" si="3"/>
        <v>-5.28266723481714E-2</v>
      </c>
      <c r="AC28" s="200">
        <f t="shared" si="4"/>
        <v>7.2621831075370014E-2</v>
      </c>
      <c r="AD28" s="201">
        <f t="shared" si="14"/>
        <v>1.6279522020606378</v>
      </c>
      <c r="AE28" s="203">
        <f t="shared" si="0"/>
        <v>0.55076812289966393</v>
      </c>
      <c r="AF28" s="203">
        <f t="shared" si="15"/>
        <v>0.62338995397503394</v>
      </c>
      <c r="AG28" s="123"/>
    </row>
    <row r="29" spans="1:33" x14ac:dyDescent="0.25">
      <c r="A29" s="211" t="s">
        <v>213</v>
      </c>
      <c r="B29" s="199" t="s">
        <v>229</v>
      </c>
      <c r="C29" s="219">
        <f>'viaj entrados lugar residen acu'!C30/'viaj entrados lugar residen acu'!$C30</f>
        <v>1</v>
      </c>
      <c r="D29" s="219">
        <f>'viaj entrados lugar residen acu'!D30/'viaj entrados lugar residen acu'!$D30</f>
        <v>1</v>
      </c>
      <c r="E29" s="219">
        <f>'viaj entrados lugar residen acu'!E30/'viaj entrados lugar residen acu'!$E30</f>
        <v>1</v>
      </c>
      <c r="F29" s="219">
        <f>'viaj entrados lugar residen acu'!F30/'viaj entrados lugar residen acu'!$F30</f>
        <v>1</v>
      </c>
      <c r="G29" s="219">
        <f>'viaj entrados lugar residen acu'!G30/'viaj entrados lugar residen acu'!$G30</f>
        <v>1</v>
      </c>
      <c r="H29" s="201">
        <f t="shared" si="5"/>
        <v>0</v>
      </c>
      <c r="I29" s="202">
        <f t="shared" si="6"/>
        <v>0</v>
      </c>
      <c r="J29" s="201">
        <f t="shared" si="7"/>
        <v>1</v>
      </c>
      <c r="K29" s="203">
        <f t="shared" si="8"/>
        <v>1</v>
      </c>
      <c r="L29" s="219">
        <f>'viaj entrados lugar residen acu'!L30/'viaj entrados lugar residen acu'!$C30</f>
        <v>0.75917479697721635</v>
      </c>
      <c r="M29" s="219">
        <f>'viaj entrados lugar residen acu'!M30/'viaj entrados lugar residen acu'!$D30</f>
        <v>0.73289103145434586</v>
      </c>
      <c r="N29" s="219">
        <f>'viaj entrados lugar residen acu'!N30/'viaj entrados lugar residen acu'!$E30</f>
        <v>0.81561640246298961</v>
      </c>
      <c r="O29" s="219">
        <f>'viaj entrados lugar residen acu'!O30/'viaj entrados lugar residen acu'!$F30</f>
        <v>0.77121302076774079</v>
      </c>
      <c r="P29" s="219">
        <f>'viaj entrados lugar residen acu'!P30/'viaj entrados lugar residen acu'!$G30</f>
        <v>0.75554273506199665</v>
      </c>
      <c r="Q29" s="201">
        <f t="shared" si="9"/>
        <v>-2.0319010809937366E-2</v>
      </c>
      <c r="R29" s="202">
        <f t="shared" si="10"/>
        <v>-4.784223514375574E-3</v>
      </c>
      <c r="S29" s="201">
        <f t="shared" si="11"/>
        <v>2.7791716512175193</v>
      </c>
      <c r="T29" s="203">
        <f t="shared" si="12"/>
        <v>0.75554273506199665</v>
      </c>
      <c r="U29" s="219">
        <f>'viaj entrados lugar residen acu'!V30/'viaj entrados lugar residen acu'!$C30</f>
        <v>0.18749295059778931</v>
      </c>
      <c r="V29" s="219">
        <f>'viaj entrados lugar residen acu'!W30/'viaj entrados lugar residen acu'!$D30</f>
        <v>0.1984153501026204</v>
      </c>
      <c r="W29" s="219">
        <f>'viaj entrados lugar residen acu'!X30/'viaj entrados lugar residen acu'!$E30</f>
        <v>0.13121970391720161</v>
      </c>
      <c r="X29" s="219">
        <f>'viaj entrados lugar residen acu'!Y30/'viaj entrados lugar residen acu'!$F30</f>
        <v>0.17220493076420249</v>
      </c>
      <c r="Y29" s="219">
        <f>'viaj entrados lugar residen acu'!Z30/'viaj entrados lugar residen acu'!$G30</f>
        <v>0.19794741894919027</v>
      </c>
      <c r="Z29" s="201">
        <f t="shared" si="13"/>
        <v>0.14948752089007589</v>
      </c>
      <c r="AA29" s="202">
        <f t="shared" si="2"/>
        <v>5.5759260911243169E-2</v>
      </c>
      <c r="AB29" s="200">
        <f t="shared" si="3"/>
        <v>2.5742488184987783E-2</v>
      </c>
      <c r="AC29" s="200">
        <f t="shared" si="4"/>
        <v>1.0454468351400958E-2</v>
      </c>
      <c r="AD29" s="201">
        <f t="shared" si="14"/>
        <v>0.51692994812595205</v>
      </c>
      <c r="AE29" s="203">
        <f t="shared" si="0"/>
        <v>0.18749295059778931</v>
      </c>
      <c r="AF29" s="203">
        <f t="shared" si="15"/>
        <v>0.19794741894919027</v>
      </c>
      <c r="AG29" s="123"/>
    </row>
    <row r="30" spans="1:33" x14ac:dyDescent="0.25">
      <c r="A30" s="211" t="s">
        <v>221</v>
      </c>
      <c r="B30" s="199" t="s">
        <v>221</v>
      </c>
      <c r="C30" s="219">
        <f>'viaj entrados lugar residen acu'!C31/'viaj entrados lugar residen acu'!$C31</f>
        <v>1</v>
      </c>
      <c r="D30" s="219">
        <f>'viaj entrados lugar residen acu'!D31/'viaj entrados lugar residen acu'!$D31</f>
        <v>1</v>
      </c>
      <c r="E30" s="219">
        <f>'viaj entrados lugar residen acu'!E31/'viaj entrados lugar residen acu'!$E31</f>
        <v>1</v>
      </c>
      <c r="F30" s="219">
        <f>'viaj entrados lugar residen acu'!F31/'viaj entrados lugar residen acu'!$F31</f>
        <v>1</v>
      </c>
      <c r="G30" s="219">
        <f>'viaj entrados lugar residen acu'!G31/'viaj entrados lugar residen acu'!$G31</f>
        <v>1</v>
      </c>
      <c r="H30" s="201">
        <f t="shared" si="5"/>
        <v>0</v>
      </c>
      <c r="I30" s="202">
        <f t="shared" si="6"/>
        <v>0</v>
      </c>
      <c r="J30" s="201">
        <f t="shared" si="7"/>
        <v>1</v>
      </c>
      <c r="K30" s="203">
        <f t="shared" si="8"/>
        <v>1</v>
      </c>
      <c r="L30" s="219">
        <f>'viaj entrados lugar residen acu'!L31/'viaj entrados lugar residen acu'!$C31</f>
        <v>0.35764335351142063</v>
      </c>
      <c r="M30" s="219">
        <f>'viaj entrados lugar residen acu'!M31/'viaj entrados lugar residen acu'!$D31</f>
        <v>0.3443042964130863</v>
      </c>
      <c r="N30" s="219">
        <f>'viaj entrados lugar residen acu'!N31/'viaj entrados lugar residen acu'!$E31</f>
        <v>0.31750363901018924</v>
      </c>
      <c r="O30" s="219">
        <f>'viaj entrados lugar residen acu'!O31/'viaj entrados lugar residen acu'!$F31</f>
        <v>0.36677605121770745</v>
      </c>
      <c r="P30" s="219">
        <f>'viaj entrados lugar residen acu'!P31/'viaj entrados lugar residen acu'!$G31</f>
        <v>0.36297719295711584</v>
      </c>
      <c r="Q30" s="201">
        <f t="shared" si="9"/>
        <v>-1.0357432684002355E-2</v>
      </c>
      <c r="R30" s="202">
        <f t="shared" si="10"/>
        <v>1.4913850329738798E-2</v>
      </c>
      <c r="S30" s="201">
        <f t="shared" si="11"/>
        <v>1.3351672617461563</v>
      </c>
      <c r="T30" s="203">
        <f t="shared" si="12"/>
        <v>0.36297719295711584</v>
      </c>
      <c r="U30" s="219">
        <f>'viaj entrados lugar residen acu'!V31/'viaj entrados lugar residen acu'!$C31</f>
        <v>0.36574829882832255</v>
      </c>
      <c r="V30" s="219">
        <f>'viaj entrados lugar residen acu'!W31/'viaj entrados lugar residen acu'!$D31</f>
        <v>0.39756602286164761</v>
      </c>
      <c r="W30" s="219">
        <f>'viaj entrados lugar residen acu'!X31/'viaj entrados lugar residen acu'!$E31</f>
        <v>0.42274381368267833</v>
      </c>
      <c r="X30" s="219">
        <f>'viaj entrados lugar residen acu'!Y31/'viaj entrados lugar residen acu'!$F31</f>
        <v>0.36889939838496927</v>
      </c>
      <c r="Y30" s="219">
        <f>'viaj entrados lugar residen acu'!Z31/'viaj entrados lugar residen acu'!$G31</f>
        <v>0.3865786546877934</v>
      </c>
      <c r="Z30" s="201">
        <f t="shared" si="13"/>
        <v>4.7924329451941139E-2</v>
      </c>
      <c r="AA30" s="202">
        <f t="shared" si="2"/>
        <v>5.6952707438971073E-2</v>
      </c>
      <c r="AB30" s="200">
        <f t="shared" si="3"/>
        <v>1.7679256302824131E-2</v>
      </c>
      <c r="AC30" s="200">
        <f t="shared" si="4"/>
        <v>2.083035585947085E-2</v>
      </c>
      <c r="AD30" s="201">
        <f t="shared" si="14"/>
        <v>1.0095311420335082</v>
      </c>
      <c r="AE30" s="203">
        <f t="shared" si="0"/>
        <v>0.36574829882832255</v>
      </c>
      <c r="AF30" s="203">
        <f t="shared" si="15"/>
        <v>0.3865786546877934</v>
      </c>
      <c r="AG30" s="123"/>
    </row>
    <row r="31" spans="1:33" x14ac:dyDescent="0.25">
      <c r="A31" s="211" t="s">
        <v>394</v>
      </c>
      <c r="B31" s="199" t="s">
        <v>247</v>
      </c>
      <c r="C31" s="219">
        <f>'viaj entrados lugar residen acu'!C32/'viaj entrados lugar residen acu'!$C32</f>
        <v>1</v>
      </c>
      <c r="D31" s="219">
        <f>'viaj entrados lugar residen acu'!D32/'viaj entrados lugar residen acu'!$D32</f>
        <v>1</v>
      </c>
      <c r="E31" s="219">
        <f>'viaj entrados lugar residen acu'!E32/'viaj entrados lugar residen acu'!$E32</f>
        <v>1</v>
      </c>
      <c r="F31" s="219">
        <f>'viaj entrados lugar residen acu'!F32/'viaj entrados lugar residen acu'!$F32</f>
        <v>1</v>
      </c>
      <c r="G31" s="219">
        <f>'viaj entrados lugar residen acu'!G32/'viaj entrados lugar residen acu'!$G32</f>
        <v>1</v>
      </c>
      <c r="H31" s="201">
        <f t="shared" si="5"/>
        <v>0</v>
      </c>
      <c r="I31" s="202">
        <f t="shared" si="6"/>
        <v>0</v>
      </c>
      <c r="J31" s="201">
        <f>G31/G$8</f>
        <v>1</v>
      </c>
      <c r="K31" s="203">
        <f t="shared" si="8"/>
        <v>1</v>
      </c>
      <c r="L31" s="219">
        <f>'viaj entrados lugar residen acu'!L32/'viaj entrados lugar residen acu'!$C32</f>
        <v>0.26135452358387401</v>
      </c>
      <c r="M31" s="219">
        <f>'viaj entrados lugar residen acu'!M32/'viaj entrados lugar residen acu'!$D32</f>
        <v>0.22020899242642125</v>
      </c>
      <c r="N31" s="219">
        <f>'viaj entrados lugar residen acu'!N32/'viaj entrados lugar residen acu'!$E32</f>
        <v>0.20519288240616346</v>
      </c>
      <c r="O31" s="219">
        <f>'viaj entrados lugar residen acu'!O32/'viaj entrados lugar residen acu'!$F32</f>
        <v>0.19395425421484053</v>
      </c>
      <c r="P31" s="219">
        <f>'viaj entrados lugar residen acu'!P32/'viaj entrados lugar residen acu'!$G32</f>
        <v>0.19390621508602804</v>
      </c>
      <c r="Q31" s="201">
        <f t="shared" si="9"/>
        <v>-2.4768277966857877E-4</v>
      </c>
      <c r="R31" s="202">
        <f t="shared" si="10"/>
        <v>-0.25807209139887122</v>
      </c>
      <c r="S31" s="201">
        <f>P31/P$8</f>
        <v>0.7132603239415124</v>
      </c>
      <c r="T31" s="203">
        <f t="shared" si="12"/>
        <v>0.19390621508602804</v>
      </c>
      <c r="U31" s="219">
        <f>'viaj entrados lugar residen acu'!V32/'viaj entrados lugar residen acu'!$C32</f>
        <v>0.35244587008821171</v>
      </c>
      <c r="V31" s="219">
        <f>'viaj entrados lugar residen acu'!W32/'viaj entrados lugar residen acu'!$D32</f>
        <v>0.51116863196241968</v>
      </c>
      <c r="W31" s="219">
        <f>'viaj entrados lugar residen acu'!X32/'viaj entrados lugar residen acu'!$E32</f>
        <v>0.4977928878896718</v>
      </c>
      <c r="X31" s="219">
        <f>'viaj entrados lugar residen acu'!Y32/'viaj entrados lugar residen acu'!$F32</f>
        <v>0.45865697820095214</v>
      </c>
      <c r="Y31" s="219">
        <f>'viaj entrados lugar residen acu'!Z32/'viaj entrados lugar residen acu'!$G32</f>
        <v>0.44340345388961599</v>
      </c>
      <c r="Z31" s="201">
        <f t="shared" si="13"/>
        <v>-3.3256932819744622E-2</v>
      </c>
      <c r="AA31" s="202">
        <f t="shared" si="2"/>
        <v>0.25807532878350647</v>
      </c>
      <c r="AB31" s="200">
        <f t="shared" si="3"/>
        <v>-1.5253524311336142E-2</v>
      </c>
      <c r="AC31" s="200">
        <f t="shared" si="4"/>
        <v>9.0957583801404285E-2</v>
      </c>
      <c r="AD31" s="201">
        <f t="shared" si="14"/>
        <v>1.1579263101018817</v>
      </c>
      <c r="AE31" s="203">
        <f t="shared" si="0"/>
        <v>0.35244587008821171</v>
      </c>
      <c r="AF31" s="203">
        <f t="shared" si="15"/>
        <v>0.44340345388961599</v>
      </c>
      <c r="AG31" s="123"/>
    </row>
    <row r="32" spans="1:33" x14ac:dyDescent="0.25">
      <c r="A32" s="211" t="s">
        <v>229</v>
      </c>
      <c r="B32" s="199" t="s">
        <v>233</v>
      </c>
      <c r="C32" s="219">
        <f>'viaj entrados lugar residen acu'!C33/'viaj entrados lugar residen acu'!$C33</f>
        <v>1</v>
      </c>
      <c r="D32" s="219">
        <f>'viaj entrados lugar residen acu'!D33/'viaj entrados lugar residen acu'!$D33</f>
        <v>1</v>
      </c>
      <c r="E32" s="219">
        <f>'viaj entrados lugar residen acu'!E33/'viaj entrados lugar residen acu'!$E33</f>
        <v>1</v>
      </c>
      <c r="F32" s="219">
        <f>'viaj entrados lugar residen acu'!F33/'viaj entrados lugar residen acu'!$F33</f>
        <v>1</v>
      </c>
      <c r="G32" s="219">
        <f>'viaj entrados lugar residen acu'!G33/'viaj entrados lugar residen acu'!$G33</f>
        <v>1</v>
      </c>
      <c r="H32" s="201">
        <f t="shared" si="5"/>
        <v>0</v>
      </c>
      <c r="I32" s="202">
        <f t="shared" si="6"/>
        <v>0</v>
      </c>
      <c r="J32" s="201">
        <f t="shared" si="7"/>
        <v>1</v>
      </c>
      <c r="K32" s="203">
        <f t="shared" si="8"/>
        <v>1</v>
      </c>
      <c r="L32" s="219">
        <f>'viaj entrados lugar residen acu'!L33/'viaj entrados lugar residen acu'!$C33</f>
        <v>0.40728700091508935</v>
      </c>
      <c r="M32" s="219">
        <f>'viaj entrados lugar residen acu'!M33/'viaj entrados lugar residen acu'!$D33</f>
        <v>0.3093631948192121</v>
      </c>
      <c r="N32" s="219">
        <f>'viaj entrados lugar residen acu'!N33/'viaj entrados lugar residen acu'!$E33</f>
        <v>0.30074478128605897</v>
      </c>
      <c r="O32" s="219">
        <f>'viaj entrados lugar residen acu'!O33/'viaj entrados lugar residen acu'!$F33</f>
        <v>0.36007268951194182</v>
      </c>
      <c r="P32" s="219">
        <f>'viaj entrados lugar residen acu'!P33/'viaj entrados lugar residen acu'!$G33</f>
        <v>0.41785679899868416</v>
      </c>
      <c r="Q32" s="201">
        <f t="shared" si="9"/>
        <v>0.16047901207132775</v>
      </c>
      <c r="R32" s="202">
        <f t="shared" si="10"/>
        <v>2.5951719696053921E-2</v>
      </c>
      <c r="S32" s="201">
        <f t="shared" ref="S32:S37" si="16">P32/P$8</f>
        <v>1.5370351882879916</v>
      </c>
      <c r="T32" s="203">
        <f t="shared" si="12"/>
        <v>0.41785679899868416</v>
      </c>
      <c r="U32" s="219">
        <f>'viaj entrados lugar residen acu'!V33/'viaj entrados lugar residen acu'!$C33</f>
        <v>0.30366517362616191</v>
      </c>
      <c r="V32" s="219">
        <f>'viaj entrados lugar residen acu'!W33/'viaj entrados lugar residen acu'!$D33</f>
        <v>0.46208850512682137</v>
      </c>
      <c r="W32" s="219">
        <f>'viaj entrados lugar residen acu'!X33/'viaj entrados lugar residen acu'!$E33</f>
        <v>0.4592992761984685</v>
      </c>
      <c r="X32" s="219">
        <f>'viaj entrados lugar residen acu'!Y33/'viaj entrados lugar residen acu'!$F33</f>
        <v>0.3913052160715712</v>
      </c>
      <c r="Y32" s="219">
        <f>'viaj entrados lugar residen acu'!Z33/'viaj entrados lugar residen acu'!$G33</f>
        <v>0.37018196989633811</v>
      </c>
      <c r="Z32" s="201">
        <f t="shared" si="13"/>
        <v>-5.3981509337635791E-2</v>
      </c>
      <c r="AA32" s="202">
        <f t="shared" si="2"/>
        <v>0.21904650927163649</v>
      </c>
      <c r="AB32" s="200">
        <f t="shared" si="3"/>
        <v>-2.112324617523309E-2</v>
      </c>
      <c r="AC32" s="200">
        <f t="shared" si="4"/>
        <v>6.6516796270176204E-2</v>
      </c>
      <c r="AD32" s="201">
        <f t="shared" si="14"/>
        <v>0.96671200620602782</v>
      </c>
      <c r="AE32" s="203">
        <f t="shared" si="0"/>
        <v>0.30366517362616191</v>
      </c>
      <c r="AF32" s="203">
        <f t="shared" si="15"/>
        <v>0.37018196989633811</v>
      </c>
      <c r="AG32" s="123"/>
    </row>
    <row r="33" spans="1:35" x14ac:dyDescent="0.25">
      <c r="A33" s="211" t="s">
        <v>225</v>
      </c>
      <c r="B33" s="199" t="s">
        <v>243</v>
      </c>
      <c r="C33" s="219">
        <f>'viaj entrados lugar residen acu'!C34/'viaj entrados lugar residen acu'!$C34</f>
        <v>1</v>
      </c>
      <c r="D33" s="219">
        <f>'viaj entrados lugar residen acu'!D34/'viaj entrados lugar residen acu'!$D34</f>
        <v>1</v>
      </c>
      <c r="E33" s="219">
        <f>'viaj entrados lugar residen acu'!E34/'viaj entrados lugar residen acu'!$E34</f>
        <v>1</v>
      </c>
      <c r="F33" s="219">
        <f>'viaj entrados lugar residen acu'!F34/'viaj entrados lugar residen acu'!$F34</f>
        <v>1</v>
      </c>
      <c r="G33" s="219">
        <f>'viaj entrados lugar residen acu'!G34/'viaj entrados lugar residen acu'!$G34</f>
        <v>1</v>
      </c>
      <c r="H33" s="201">
        <f t="shared" si="5"/>
        <v>0</v>
      </c>
      <c r="I33" s="202">
        <f t="shared" si="6"/>
        <v>0</v>
      </c>
      <c r="J33" s="201">
        <f t="shared" si="7"/>
        <v>1</v>
      </c>
      <c r="K33" s="203">
        <f t="shared" si="8"/>
        <v>1</v>
      </c>
      <c r="L33" s="219">
        <f>'viaj entrados lugar residen acu'!L34/'viaj entrados lugar residen acu'!$C34</f>
        <v>0.27826036932635334</v>
      </c>
      <c r="M33" s="219">
        <f>'viaj entrados lugar residen acu'!M34/'viaj entrados lugar residen acu'!$D34</f>
        <v>0.22115206519725875</v>
      </c>
      <c r="N33" s="219">
        <f>'viaj entrados lugar residen acu'!N34/'viaj entrados lugar residen acu'!$E34</f>
        <v>0.22323441021788129</v>
      </c>
      <c r="O33" s="219">
        <f>'viaj entrados lugar residen acu'!O34/'viaj entrados lugar residen acu'!$F34</f>
        <v>0.22801452321803936</v>
      </c>
      <c r="P33" s="219">
        <f>'viaj entrados lugar residen acu'!P34/'viaj entrados lugar residen acu'!$G34</f>
        <v>0.18947666997588994</v>
      </c>
      <c r="Q33" s="201">
        <f t="shared" si="9"/>
        <v>-0.16901490614831371</v>
      </c>
      <c r="R33" s="202">
        <f t="shared" si="10"/>
        <v>-0.31906699313812392</v>
      </c>
      <c r="S33" s="201">
        <f t="shared" si="16"/>
        <v>0.69696678338238716</v>
      </c>
      <c r="T33" s="203">
        <f t="shared" si="12"/>
        <v>0.18947666997588994</v>
      </c>
      <c r="U33" s="219">
        <f>'viaj entrados lugar residen acu'!V34/'viaj entrados lugar residen acu'!$C34</f>
        <v>0.5556002991428407</v>
      </c>
      <c r="V33" s="219">
        <f>'viaj entrados lugar residen acu'!W34/'viaj entrados lugar residen acu'!$D34</f>
        <v>0.61011298388590485</v>
      </c>
      <c r="W33" s="219">
        <f>'viaj entrados lugar residen acu'!X34/'viaj entrados lugar residen acu'!$E34</f>
        <v>0.66904583020285502</v>
      </c>
      <c r="X33" s="219">
        <f>'viaj entrados lugar residen acu'!Y34/'viaj entrados lugar residen acu'!$F34</f>
        <v>0.52352379132428817</v>
      </c>
      <c r="Y33" s="219">
        <f>'viaj entrados lugar residen acu'!Z34/'viaj entrados lugar residen acu'!$G34</f>
        <v>0.51320380087930795</v>
      </c>
      <c r="Z33" s="201">
        <f t="shared" si="13"/>
        <v>-1.9712552926916871E-2</v>
      </c>
      <c r="AA33" s="202">
        <f t="shared" si="2"/>
        <v>-7.6307551181920674E-2</v>
      </c>
      <c r="AB33" s="200">
        <f t="shared" si="3"/>
        <v>-1.031999044498022E-2</v>
      </c>
      <c r="AC33" s="200">
        <f t="shared" si="4"/>
        <v>-4.2396498263532756E-2</v>
      </c>
      <c r="AD33" s="201">
        <f t="shared" si="14"/>
        <v>1.3402064829886851</v>
      </c>
      <c r="AE33" s="203">
        <f t="shared" si="0"/>
        <v>0.5556002991428407</v>
      </c>
      <c r="AF33" s="203">
        <f t="shared" si="15"/>
        <v>0.51320380087930795</v>
      </c>
      <c r="AG33" s="123"/>
    </row>
    <row r="34" spans="1:35" x14ac:dyDescent="0.25">
      <c r="A34" s="211" t="s">
        <v>231</v>
      </c>
      <c r="B34" s="199" t="s">
        <v>239</v>
      </c>
      <c r="C34" s="219">
        <f>'viaj entrados lugar residen acu'!C35/'viaj entrados lugar residen acu'!$C35</f>
        <v>1</v>
      </c>
      <c r="D34" s="219">
        <f>'viaj entrados lugar residen acu'!D35/'viaj entrados lugar residen acu'!$D35</f>
        <v>1</v>
      </c>
      <c r="E34" s="219">
        <f>'viaj entrados lugar residen acu'!E35/'viaj entrados lugar residen acu'!$E35</f>
        <v>1</v>
      </c>
      <c r="F34" s="219">
        <f>'viaj entrados lugar residen acu'!F35/'viaj entrados lugar residen acu'!$F35</f>
        <v>1</v>
      </c>
      <c r="G34" s="219">
        <f>'viaj entrados lugar residen acu'!G35/'viaj entrados lugar residen acu'!$G35</f>
        <v>1</v>
      </c>
      <c r="H34" s="201">
        <f t="shared" si="5"/>
        <v>0</v>
      </c>
      <c r="I34" s="202">
        <f t="shared" si="6"/>
        <v>0</v>
      </c>
      <c r="J34" s="201">
        <f t="shared" si="7"/>
        <v>1</v>
      </c>
      <c r="K34" s="203">
        <f t="shared" si="8"/>
        <v>1</v>
      </c>
      <c r="L34" s="219">
        <f>'viaj entrados lugar residen acu'!L35/'viaj entrados lugar residen acu'!$C35</f>
        <v>0.36886324526773967</v>
      </c>
      <c r="M34" s="219">
        <f>'viaj entrados lugar residen acu'!M35/'viaj entrados lugar residen acu'!$D35</f>
        <v>0.30639522928233598</v>
      </c>
      <c r="N34" s="219">
        <f>'viaj entrados lugar residen acu'!N35/'viaj entrados lugar residen acu'!$E35</f>
        <v>0.31547010295220562</v>
      </c>
      <c r="O34" s="219">
        <f>'viaj entrados lugar residen acu'!O35/'viaj entrados lugar residen acu'!$F35</f>
        <v>0.34939600840336132</v>
      </c>
      <c r="P34" s="219">
        <f>'viaj entrados lugar residen acu'!P35/'viaj entrados lugar residen acu'!$G35</f>
        <v>0.35921012033323046</v>
      </c>
      <c r="Q34" s="201">
        <f t="shared" si="9"/>
        <v>2.8088792355461578E-2</v>
      </c>
      <c r="R34" s="202">
        <f t="shared" si="10"/>
        <v>-2.6169928986832125E-2</v>
      </c>
      <c r="S34" s="201">
        <f t="shared" si="16"/>
        <v>1.3213105452977865</v>
      </c>
      <c r="T34" s="203">
        <f t="shared" si="12"/>
        <v>0.35921012033323046</v>
      </c>
      <c r="U34" s="219">
        <f>'viaj entrados lugar residen acu'!V35/'viaj entrados lugar residen acu'!$C35</f>
        <v>0.24202854539933191</v>
      </c>
      <c r="V34" s="219">
        <f>'viaj entrados lugar residen acu'!W35/'viaj entrados lugar residen acu'!$D35</f>
        <v>0.28356981287271232</v>
      </c>
      <c r="W34" s="219">
        <f>'viaj entrados lugar residen acu'!X35/'viaj entrados lugar residen acu'!$E35</f>
        <v>0.26160769073430151</v>
      </c>
      <c r="X34" s="219">
        <f>'viaj entrados lugar residen acu'!Y35/'viaj entrados lugar residen acu'!$F35</f>
        <v>0.28761817226890757</v>
      </c>
      <c r="Y34" s="219">
        <f>'viaj entrados lugar residen acu'!Z35/'viaj entrados lugar residen acu'!$G35</f>
        <v>0.28639308855291579</v>
      </c>
      <c r="Z34" s="201">
        <f t="shared" si="13"/>
        <v>-4.259409989040619E-3</v>
      </c>
      <c r="AA34" s="202">
        <f t="shared" si="2"/>
        <v>0.18330293676882281</v>
      </c>
      <c r="AB34" s="200">
        <f t="shared" si="3"/>
        <v>-1.2250837159917816E-3</v>
      </c>
      <c r="AC34" s="200">
        <f t="shared" si="4"/>
        <v>4.4364543153583874E-2</v>
      </c>
      <c r="AD34" s="201">
        <f t="shared" si="14"/>
        <v>0.74790146390992163</v>
      </c>
      <c r="AE34" s="203">
        <f t="shared" si="0"/>
        <v>0.24202854539933191</v>
      </c>
      <c r="AF34" s="203">
        <f t="shared" si="15"/>
        <v>0.28639308855291579</v>
      </c>
      <c r="AG34" s="123"/>
    </row>
    <row r="35" spans="1:35" x14ac:dyDescent="0.25">
      <c r="A35" s="211" t="s">
        <v>227</v>
      </c>
      <c r="B35" s="199" t="s">
        <v>245</v>
      </c>
      <c r="C35" s="219">
        <f>'viaj entrados lugar residen acu'!C36/'viaj entrados lugar residen acu'!$C36</f>
        <v>1</v>
      </c>
      <c r="D35" s="219">
        <f>'viaj entrados lugar residen acu'!D36/'viaj entrados lugar residen acu'!$D36</f>
        <v>1</v>
      </c>
      <c r="E35" s="219">
        <f>'viaj entrados lugar residen acu'!E36/'viaj entrados lugar residen acu'!$E36</f>
        <v>1</v>
      </c>
      <c r="F35" s="219">
        <f>'viaj entrados lugar residen acu'!F36/'viaj entrados lugar residen acu'!$F36</f>
        <v>1</v>
      </c>
      <c r="G35" s="219">
        <f>'viaj entrados lugar residen acu'!G36/'viaj entrados lugar residen acu'!$G36</f>
        <v>1</v>
      </c>
      <c r="H35" s="201">
        <f t="shared" si="5"/>
        <v>0</v>
      </c>
      <c r="I35" s="202">
        <f t="shared" si="6"/>
        <v>0</v>
      </c>
      <c r="J35" s="201">
        <f t="shared" si="7"/>
        <v>1</v>
      </c>
      <c r="K35" s="203">
        <f t="shared" si="8"/>
        <v>1</v>
      </c>
      <c r="L35" s="219">
        <f>'viaj entrados lugar residen acu'!L36/'viaj entrados lugar residen acu'!$C36</f>
        <v>8.699310914229462E-2</v>
      </c>
      <c r="M35" s="219">
        <f>'viaj entrados lugar residen acu'!M36/'viaj entrados lugar residen acu'!$D36</f>
        <v>0.14890609222484011</v>
      </c>
      <c r="N35" s="219">
        <f>'viaj entrados lugar residen acu'!N36/'viaj entrados lugar residen acu'!$E36</f>
        <v>0.25657657657657656</v>
      </c>
      <c r="O35" s="219">
        <f>'viaj entrados lugar residen acu'!O36/'viaj entrados lugar residen acu'!$F36</f>
        <v>0.23660063459394562</v>
      </c>
      <c r="P35" s="219">
        <f>'viaj entrados lugar residen acu'!P36/'viaj entrados lugar residen acu'!$G36</f>
        <v>0.22204188886312698</v>
      </c>
      <c r="Q35" s="201">
        <f t="shared" si="9"/>
        <v>-6.1532995276214586E-2</v>
      </c>
      <c r="R35" s="202">
        <f t="shared" si="10"/>
        <v>1.5524077832410046</v>
      </c>
      <c r="S35" s="201">
        <f t="shared" si="16"/>
        <v>0.81675396277956069</v>
      </c>
      <c r="T35" s="203">
        <f t="shared" si="12"/>
        <v>0.22204188886312698</v>
      </c>
      <c r="U35" s="219">
        <f>'viaj entrados lugar residen acu'!V36/'viaj entrados lugar residen acu'!$C36</f>
        <v>0.86512019307103616</v>
      </c>
      <c r="V35" s="219">
        <f>'viaj entrados lugar residen acu'!W36/'viaj entrados lugar residen acu'!$D36</f>
        <v>0.77226523056210028</v>
      </c>
      <c r="W35" s="219">
        <f>'viaj entrados lugar residen acu'!X36/'viaj entrados lugar residen acu'!$E36</f>
        <v>0.60504504504504508</v>
      </c>
      <c r="X35" s="219">
        <f>'viaj entrados lugar residen acu'!Y36/'viaj entrados lugar residen acu'!$F36</f>
        <v>0.5891432981733985</v>
      </c>
      <c r="Y35" s="219">
        <f>'viaj entrados lugar residen acu'!Z36/'viaj entrados lugar residen acu'!$G36</f>
        <v>0.62269108895586989</v>
      </c>
      <c r="Z35" s="201">
        <f t="shared" si="13"/>
        <v>5.6943346188413235E-2</v>
      </c>
      <c r="AA35" s="202">
        <f t="shared" si="2"/>
        <v>-0.28022592242886202</v>
      </c>
      <c r="AB35" s="200">
        <f t="shared" si="3"/>
        <v>3.3547790782471387E-2</v>
      </c>
      <c r="AC35" s="200">
        <f t="shared" si="4"/>
        <v>-0.24242910411516627</v>
      </c>
      <c r="AD35" s="201">
        <f t="shared" si="14"/>
        <v>1.6261271504382357</v>
      </c>
      <c r="AE35" s="203">
        <f t="shared" si="0"/>
        <v>0.86512019307103616</v>
      </c>
      <c r="AF35" s="203">
        <f t="shared" si="15"/>
        <v>0.62269108895586989</v>
      </c>
      <c r="AG35" s="123"/>
    </row>
    <row r="36" spans="1:35" x14ac:dyDescent="0.25">
      <c r="A36" s="211" t="s">
        <v>395</v>
      </c>
      <c r="B36" s="199" t="s">
        <v>223</v>
      </c>
      <c r="C36" s="219">
        <f>'viaj entrados lugar residen acu'!C37/'viaj entrados lugar residen acu'!$C37</f>
        <v>1</v>
      </c>
      <c r="D36" s="219">
        <f>'viaj entrados lugar residen acu'!D37/'viaj entrados lugar residen acu'!$D37</f>
        <v>1</v>
      </c>
      <c r="E36" s="219">
        <f>'viaj entrados lugar residen acu'!E37/'viaj entrados lugar residen acu'!$E37</f>
        <v>1</v>
      </c>
      <c r="F36" s="219">
        <f>'viaj entrados lugar residen acu'!F37/'viaj entrados lugar residen acu'!$F37</f>
        <v>1</v>
      </c>
      <c r="G36" s="219">
        <f>'viaj entrados lugar residen acu'!G37/'viaj entrados lugar residen acu'!$G37</f>
        <v>1</v>
      </c>
      <c r="H36" s="201">
        <f t="shared" si="5"/>
        <v>0</v>
      </c>
      <c r="I36" s="202">
        <f t="shared" si="6"/>
        <v>0</v>
      </c>
      <c r="J36" s="201">
        <f t="shared" si="7"/>
        <v>1</v>
      </c>
      <c r="K36" s="203">
        <f t="shared" si="8"/>
        <v>1</v>
      </c>
      <c r="L36" s="219">
        <f>'viaj entrados lugar residen acu'!L37/'viaj entrados lugar residen acu'!$C37</f>
        <v>0.31470628322202537</v>
      </c>
      <c r="M36" s="219">
        <f>'viaj entrados lugar residen acu'!M37/'viaj entrados lugar residen acu'!$D37</f>
        <v>0.27870461236506378</v>
      </c>
      <c r="N36" s="219">
        <f>'viaj entrados lugar residen acu'!N37/'viaj entrados lugar residen acu'!$E37</f>
        <v>0.30574826560951435</v>
      </c>
      <c r="O36" s="219">
        <f>'viaj entrados lugar residen acu'!O37/'viaj entrados lugar residen acu'!$F37</f>
        <v>0.28183297859020912</v>
      </c>
      <c r="P36" s="219">
        <f>'viaj entrados lugar residen acu'!P37/'viaj entrados lugar residen acu'!$G37</f>
        <v>0.30530288368492353</v>
      </c>
      <c r="Q36" s="201">
        <f t="shared" si="9"/>
        <v>8.3275936024648667E-2</v>
      </c>
      <c r="R36" s="202">
        <f t="shared" si="10"/>
        <v>-2.9879923085195381E-2</v>
      </c>
      <c r="S36" s="201">
        <f t="shared" si="16"/>
        <v>1.1230193607810626</v>
      </c>
      <c r="T36" s="203">
        <f t="shared" si="12"/>
        <v>0.30530288368492353</v>
      </c>
      <c r="U36" s="219">
        <f>'viaj entrados lugar residen acu'!V37/'viaj entrados lugar residen acu'!$C37</f>
        <v>0.42946708463949845</v>
      </c>
      <c r="V36" s="219">
        <f>'viaj entrados lugar residen acu'!W37/'viaj entrados lugar residen acu'!$D37</f>
        <v>0.46025515210991169</v>
      </c>
      <c r="W36" s="219">
        <f>'viaj entrados lugar residen acu'!X37/'viaj entrados lugar residen acu'!$E37</f>
        <v>0.41328047571853321</v>
      </c>
      <c r="X36" s="219">
        <f>'viaj entrados lugar residen acu'!Y37/'viaj entrados lugar residen acu'!$F37</f>
        <v>0.48666583197696256</v>
      </c>
      <c r="Y36" s="219">
        <f>'viaj entrados lugar residen acu'!Z37/'viaj entrados lugar residen acu'!$G37</f>
        <v>0.47784013934584868</v>
      </c>
      <c r="Z36" s="201">
        <f t="shared" si="13"/>
        <v>-1.8135015962106094E-2</v>
      </c>
      <c r="AA36" s="202">
        <f t="shared" si="2"/>
        <v>0.11263506898777909</v>
      </c>
      <c r="AB36" s="200">
        <f t="shared" si="3"/>
        <v>-8.8256926311138795E-3</v>
      </c>
      <c r="AC36" s="200">
        <f t="shared" si="4"/>
        <v>4.8373054706350227E-2</v>
      </c>
      <c r="AD36" s="201">
        <f t="shared" si="14"/>
        <v>1.2478560203300781</v>
      </c>
      <c r="AE36" s="203">
        <f t="shared" si="0"/>
        <v>0.42946708463949845</v>
      </c>
      <c r="AF36" s="203">
        <f t="shared" si="15"/>
        <v>0.47784013934584868</v>
      </c>
      <c r="AG36" s="123"/>
    </row>
    <row r="37" spans="1:35" x14ac:dyDescent="0.25">
      <c r="A37" s="204" t="s">
        <v>396</v>
      </c>
      <c r="B37" s="205" t="s">
        <v>396</v>
      </c>
      <c r="C37" s="221">
        <f>'viaj entrados lugar residen acu'!C38/'viaj entrados lugar residen acu'!$C38</f>
        <v>1</v>
      </c>
      <c r="D37" s="221">
        <f>'viaj entrados lugar residen acu'!D38/'viaj entrados lugar residen acu'!$D38</f>
        <v>1</v>
      </c>
      <c r="E37" s="221">
        <f>'viaj entrados lugar residen acu'!E38/'viaj entrados lugar residen acu'!$E38</f>
        <v>1</v>
      </c>
      <c r="F37" s="221">
        <f>'viaj entrados lugar residen acu'!F38/'viaj entrados lugar residen acu'!$F38</f>
        <v>1</v>
      </c>
      <c r="G37" s="221">
        <f>'viaj entrados lugar residen acu'!G38/'viaj entrados lugar residen acu'!$G38</f>
        <v>1</v>
      </c>
      <c r="H37" s="207">
        <f t="shared" si="5"/>
        <v>0</v>
      </c>
      <c r="I37" s="208">
        <f t="shared" si="6"/>
        <v>0</v>
      </c>
      <c r="J37" s="207">
        <f t="shared" si="7"/>
        <v>1</v>
      </c>
      <c r="K37" s="209">
        <f t="shared" si="8"/>
        <v>1</v>
      </c>
      <c r="L37" s="221">
        <f>'viaj entrados lugar residen acu'!L38/'viaj entrados lugar residen acu'!$C38</f>
        <v>0.27210714404214248</v>
      </c>
      <c r="M37" s="221">
        <f>'viaj entrados lugar residen acu'!M38/'viaj entrados lugar residen acu'!$D38</f>
        <v>0.26785344281511037</v>
      </c>
      <c r="N37" s="221">
        <f>'viaj entrados lugar residen acu'!N38/'viaj entrados lugar residen acu'!$E38</f>
        <v>0.28475384077510718</v>
      </c>
      <c r="O37" s="221">
        <f>'viaj entrados lugar residen acu'!O38/'viaj entrados lugar residen acu'!$F38</f>
        <v>0.24961146187469646</v>
      </c>
      <c r="P37" s="221">
        <f>'viaj entrados lugar residen acu'!P38/'viaj entrados lugar residen acu'!$G38</f>
        <v>0.27623400096986084</v>
      </c>
      <c r="Q37" s="207">
        <f t="shared" si="9"/>
        <v>0.10665591593918378</v>
      </c>
      <c r="R37" s="208">
        <f t="shared" si="10"/>
        <v>1.5166293932654673E-2</v>
      </c>
      <c r="S37" s="207">
        <f t="shared" si="16"/>
        <v>1.0160930268687389</v>
      </c>
      <c r="T37" s="209">
        <f t="shared" si="12"/>
        <v>0.27623400096986084</v>
      </c>
      <c r="U37" s="221">
        <f>'viaj entrados lugar residen acu'!V38/'viaj entrados lugar residen acu'!$C38</f>
        <v>0.48061995834935406</v>
      </c>
      <c r="V37" s="221">
        <f>'viaj entrados lugar residen acu'!W38/'viaj entrados lugar residen acu'!$D38</f>
        <v>0.4919990291089707</v>
      </c>
      <c r="W37" s="221">
        <f>'viaj entrados lugar residen acu'!X38/'viaj entrados lugar residen acu'!$E38</f>
        <v>0.51570669056392981</v>
      </c>
      <c r="X37" s="221">
        <f>'viaj entrados lugar residen acu'!Y38/'viaj entrados lugar residen acu'!$F38</f>
        <v>0.50631374453618261</v>
      </c>
      <c r="Y37" s="221">
        <f>'viaj entrados lugar residen acu'!Z38/'viaj entrados lugar residen acu'!$G38</f>
        <v>0.48616268890768899</v>
      </c>
      <c r="Z37" s="207">
        <f t="shared" si="13"/>
        <v>-3.9799542963135148E-2</v>
      </c>
      <c r="AA37" s="208">
        <f t="shared" si="2"/>
        <v>1.1532460236089559E-2</v>
      </c>
      <c r="AB37" s="206">
        <f>Y37-X37</f>
        <v>-2.0151055628493619E-2</v>
      </c>
      <c r="AC37" s="206">
        <f t="shared" si="4"/>
        <v>5.5427305583349296E-3</v>
      </c>
      <c r="AD37" s="207">
        <f t="shared" si="14"/>
        <v>1.269589949148731</v>
      </c>
      <c r="AE37" s="209">
        <f t="shared" si="0"/>
        <v>0.48061995834935406</v>
      </c>
      <c r="AF37" s="209">
        <f t="shared" si="15"/>
        <v>0.48616268890768899</v>
      </c>
      <c r="AG37" s="123"/>
    </row>
    <row r="38" spans="1:35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A38" s="123"/>
      <c r="AG38" s="123"/>
      <c r="AH38" s="123"/>
    </row>
    <row r="39" spans="1:35" ht="15.75" x14ac:dyDescent="0.25">
      <c r="B39" s="184"/>
      <c r="C39" s="338" t="s">
        <v>105</v>
      </c>
      <c r="D39" s="336"/>
      <c r="E39" s="336"/>
      <c r="F39" s="336"/>
      <c r="G39" s="336"/>
      <c r="H39" s="336"/>
      <c r="I39" s="336"/>
      <c r="J39" s="336"/>
      <c r="K39" s="337"/>
      <c r="L39" s="338" t="s">
        <v>104</v>
      </c>
      <c r="M39" s="336"/>
      <c r="N39" s="336"/>
      <c r="O39" s="336"/>
      <c r="P39" s="336"/>
      <c r="Q39" s="336"/>
      <c r="R39" s="336"/>
      <c r="S39" s="336"/>
      <c r="T39" s="337"/>
      <c r="U39" s="336" t="s">
        <v>106</v>
      </c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7"/>
      <c r="AG39" s="50"/>
      <c r="AH39" s="50"/>
      <c r="AI39" s="50"/>
    </row>
    <row r="40" spans="1:35" s="189" customFormat="1" ht="75" x14ac:dyDescent="0.25">
      <c r="B40" s="185"/>
      <c r="C40" s="186" t="s">
        <v>545</v>
      </c>
      <c r="D40" s="186" t="s">
        <v>546</v>
      </c>
      <c r="E40" s="186" t="s">
        <v>547</v>
      </c>
      <c r="F40" s="186" t="s">
        <v>548</v>
      </c>
      <c r="G40" s="186" t="s">
        <v>549</v>
      </c>
      <c r="H40" s="187" t="str">
        <f>CONCATENATE("var. ",RIGHT(G40,2),"/",RIGHT(F40,2))</f>
        <v>var. 23/22</v>
      </c>
      <c r="I40" s="187" t="str">
        <f>CONCATENATE("var. ",RIGHT(G40,2),"/",RIGHT(C40,2))</f>
        <v>var. 23/19</v>
      </c>
      <c r="J40" s="187" t="str">
        <f>CONCATENATE("Cuota s/ total lugares de residencia ",RIGHT(G40,4))</f>
        <v>Cuota s/ total lugares de residencia 2023</v>
      </c>
      <c r="K40" s="188" t="str">
        <f>CONCATENATE("cuota s/ Canarias ",RIGHT(G40,4))</f>
        <v>cuota s/ Canarias 2023</v>
      </c>
      <c r="L40" s="186" t="s">
        <v>545</v>
      </c>
      <c r="M40" s="186" t="s">
        <v>546</v>
      </c>
      <c r="N40" s="186" t="s">
        <v>547</v>
      </c>
      <c r="O40" s="186" t="s">
        <v>548</v>
      </c>
      <c r="P40" s="186" t="s">
        <v>549</v>
      </c>
      <c r="Q40" s="187" t="str">
        <f>CONCATENATE("var. ",RIGHT(P40,2),"/",RIGHT(O40,2))</f>
        <v>var. 23/22</v>
      </c>
      <c r="R40" s="187" t="str">
        <f>CONCATENATE("var. ",RIGHT(P40,2),"/",RIGHT(L40,2))</f>
        <v>var. 23/19</v>
      </c>
      <c r="S40" s="187" t="str">
        <f>CONCATENATE("Cuota s/ total lugares de residencia ",RIGHT(P40,4))</f>
        <v>Cuota s/ total lugares de residencia 2023</v>
      </c>
      <c r="T40" s="188" t="str">
        <f>CONCATENATE("cuota s/ Canarias ",RIGHT(P40,4))</f>
        <v>cuota s/ Canarias 2023</v>
      </c>
      <c r="U40" s="186" t="s">
        <v>545</v>
      </c>
      <c r="V40" s="186" t="s">
        <v>546</v>
      </c>
      <c r="W40" s="186" t="s">
        <v>547</v>
      </c>
      <c r="X40" s="186" t="s">
        <v>548</v>
      </c>
      <c r="Y40" s="186" t="s">
        <v>549</v>
      </c>
      <c r="Z40" s="187" t="str">
        <f>CONCATENATE("var. ",RIGHT(Y40,2),"/",RIGHT(X40,2))</f>
        <v>var. 23/22</v>
      </c>
      <c r="AA40" s="187" t="str">
        <f>CONCATENATE("var. ",RIGHT(Y40,2),"/",RIGHT(U40,2))</f>
        <v>var. 23/19</v>
      </c>
      <c r="AB40" s="186" t="str">
        <f>CONCATENATE("dif. ",RIGHT(Y40,2),"/",RIGHT(X40,2))</f>
        <v>dif. 23/22</v>
      </c>
      <c r="AC40" s="186" t="str">
        <f>CONCATENATE("dif. ",RIGHT(Y40,2),"/",RIGHT(U40,2))</f>
        <v>dif. 23/19</v>
      </c>
      <c r="AD40" s="187" t="str">
        <f>CONCATENATE("Cuota s/ total lugares de residencia ",RIGHT(Y40,4))</f>
        <v>Cuota s/ total lugares de residencia 2023</v>
      </c>
      <c r="AE40" s="188" t="str">
        <f>CONCATENATE("cuota s/ Canarias ",RIGHT(Y40,4))</f>
        <v>cuota s/ Canarias 2023</v>
      </c>
      <c r="AF40" s="188" t="str">
        <f>CONCATENATE("cuota s/ Canarias ",RIGHT(Z40,4))</f>
        <v>cuota s/ Canarias 3/22</v>
      </c>
      <c r="AG40" s="210"/>
      <c r="AH40" s="210"/>
      <c r="AI40" s="210"/>
    </row>
    <row r="41" spans="1:35" x14ac:dyDescent="0.25">
      <c r="B41" s="190" t="s">
        <v>139</v>
      </c>
      <c r="C41" s="217">
        <f>'viaj entrados lugar residen acu'!C42/'viaj entrados lugar residen acu'!$C9</f>
        <v>0.13423709894335237</v>
      </c>
      <c r="D41" s="217">
        <f>'viaj entrados lugar residen acu'!D42/'viaj entrados lugar residen acu'!$D9</f>
        <v>0.13442015438810678</v>
      </c>
      <c r="E41" s="217">
        <f>'viaj entrados lugar residen acu'!E42/'viaj entrados lugar residen acu'!$E9</f>
        <v>0.15465086805898948</v>
      </c>
      <c r="F41" s="217">
        <f>'viaj entrados lugar residen acu'!F42/'viaj entrados lugar residen acu'!$F9</f>
        <v>0.14752389386086209</v>
      </c>
      <c r="G41" s="217">
        <f>'viaj entrados lugar residen acu'!G42/'viaj entrados lugar residen acu'!$G9</f>
        <v>0.14298830746580557</v>
      </c>
      <c r="H41" s="192">
        <f>IFERROR(G41/F41-1,"-")</f>
        <v>-3.0744757858237381E-2</v>
      </c>
      <c r="I41" s="192">
        <f>IFERROR(G41/C41-1,"-")</f>
        <v>6.5192175570973676E-2</v>
      </c>
      <c r="J41" s="192">
        <f t="shared" ref="J41:J70" si="17">G41/G$41</f>
        <v>1</v>
      </c>
      <c r="K41" s="193">
        <f>G41/$G8</f>
        <v>0.14298830746580557</v>
      </c>
      <c r="L41" s="217">
        <f>'viaj entrados lugar residen acu'!L42/'viaj entrados lugar residen acu'!$C9</f>
        <v>0.17898241227453665</v>
      </c>
      <c r="M41" s="217">
        <f>'viaj entrados lugar residen acu'!M42/'viaj entrados lugar residen acu'!$D9</f>
        <v>0.15633105693538335</v>
      </c>
      <c r="N41" s="217">
        <f>'viaj entrados lugar residen acu'!N42/'viaj entrados lugar residen acu'!$E9</f>
        <v>0.15046239827347868</v>
      </c>
      <c r="O41" s="217">
        <f>'viaj entrados lugar residen acu'!O42/'viaj entrados lugar residen acu'!$F9</f>
        <v>0.18082506424654593</v>
      </c>
      <c r="P41" s="217">
        <f>'viaj entrados lugar residen acu'!P42/'viaj entrados lugar residen acu'!$G9</f>
        <v>0.17974901476747884</v>
      </c>
      <c r="Q41" s="192">
        <f>IFERROR(P41/O41-1,"-")</f>
        <v>-5.9507761468285958E-3</v>
      </c>
      <c r="R41" s="192">
        <f>IFERROR(P41/L41-1,"-")</f>
        <v>4.2831163308176823E-3</v>
      </c>
      <c r="S41" s="192">
        <f t="shared" ref="S41:S70" si="18">P41/P$41</f>
        <v>1</v>
      </c>
      <c r="T41" s="193">
        <f>P41/$G8</f>
        <v>0.17974901476747884</v>
      </c>
      <c r="U41" s="217">
        <f>'viaj entrados lugar residen acu'!U42/'viaj entrados lugar residen acu'!$C9</f>
        <v>1.8450480806880717E-2</v>
      </c>
      <c r="V41" s="217">
        <f>'viaj entrados lugar residen acu'!V42/'viaj entrados lugar residen acu'!$D9</f>
        <v>5.3135706382816374E-2</v>
      </c>
      <c r="W41" s="217">
        <f>'viaj entrados lugar residen acu'!W42/'viaj entrados lugar residen acu'!$E9</f>
        <v>1.3018687131746146E-2</v>
      </c>
      <c r="X41" s="217">
        <f>'viaj entrados lugar residen acu'!X42/'viaj entrados lugar residen acu'!$F9</f>
        <v>7.8026006141289151E-3</v>
      </c>
      <c r="Y41" s="217">
        <f>'viaj entrados lugar residen acu'!Y42/'viaj entrados lugar residen acu'!$G9</f>
        <v>1.1839696170093483E-2</v>
      </c>
      <c r="Z41" s="192">
        <f>IFERROR(Y41/X41-1,"-")</f>
        <v>0.51740384464305555</v>
      </c>
      <c r="AA41" s="192">
        <f t="shared" ref="AA41:AA70" si="19">IFERROR(Y41/U41-1,"-")</f>
        <v>-0.35829877313126068</v>
      </c>
      <c r="AB41" s="191">
        <f>Y41-X41</f>
        <v>4.0370955559645679E-3</v>
      </c>
      <c r="AC41" s="191">
        <f>Y41-U41</f>
        <v>-6.6107846367872338E-3</v>
      </c>
      <c r="AD41" s="192">
        <f t="shared" ref="AD41:AD70" si="20">Y41/Y$41</f>
        <v>1</v>
      </c>
      <c r="AE41" s="193">
        <f>Y41/$G8</f>
        <v>1.1839696170093483E-2</v>
      </c>
      <c r="AF41" s="193">
        <f>Z41/$G8</f>
        <v>0.51740384464305555</v>
      </c>
      <c r="AG41" s="50"/>
      <c r="AH41" s="50"/>
      <c r="AI41" s="50"/>
    </row>
    <row r="42" spans="1:35" x14ac:dyDescent="0.25">
      <c r="B42" s="194" t="s">
        <v>172</v>
      </c>
      <c r="C42" s="218">
        <f>'viaj entrados lugar residen acu'!C43/'viaj entrados lugar residen acu'!$C10</f>
        <v>8.6337273677584966E-2</v>
      </c>
      <c r="D42" s="218">
        <f>'viaj entrados lugar residen acu'!D43/'viaj entrados lugar residen acu'!$D10</f>
        <v>8.7416588146757443E-2</v>
      </c>
      <c r="E42" s="218">
        <f>'viaj entrados lugar residen acu'!E43/'viaj entrados lugar residen acu'!$E10</f>
        <v>9.1932582739768468E-2</v>
      </c>
      <c r="F42" s="218">
        <f>'viaj entrados lugar residen acu'!F43/'viaj entrados lugar residen acu'!$F10</f>
        <v>9.8021379474974399E-2</v>
      </c>
      <c r="G42" s="218">
        <f>'viaj entrados lugar residen acu'!G43/'viaj entrados lugar residen acu'!$G10</f>
        <v>9.4354081255821468E-2</v>
      </c>
      <c r="H42" s="196">
        <f>IFERROR(G42/F42-1,"-")</f>
        <v>-3.7413248403520227E-2</v>
      </c>
      <c r="I42" s="197">
        <f>IFERROR(G42/C42-1,"-")</f>
        <v>9.2854537058631337E-2</v>
      </c>
      <c r="J42" s="196">
        <f t="shared" si="17"/>
        <v>0.65987270517476015</v>
      </c>
      <c r="K42" s="198">
        <f t="shared" ref="K42:K70" si="21">G42/$G9</f>
        <v>9.4354081255821468E-2</v>
      </c>
      <c r="L42" s="218">
        <f>'viaj entrados lugar residen acu'!L43/'viaj entrados lugar residen acu'!$C10</f>
        <v>0.11502667332342228</v>
      </c>
      <c r="M42" s="218">
        <f>'viaj entrados lugar residen acu'!M43/'viaj entrados lugar residen acu'!$D10</f>
        <v>0.11913131368125629</v>
      </c>
      <c r="N42" s="218">
        <f>'viaj entrados lugar residen acu'!N43/'viaj entrados lugar residen acu'!$E10</f>
        <v>0.13002055235819318</v>
      </c>
      <c r="O42" s="218">
        <f>'viaj entrados lugar residen acu'!O43/'viaj entrados lugar residen acu'!$F10</f>
        <v>0.1361765809177202</v>
      </c>
      <c r="P42" s="218">
        <f>'viaj entrados lugar residen acu'!P43/'viaj entrados lugar residen acu'!$G10</f>
        <v>0.1328493721595323</v>
      </c>
      <c r="Q42" s="196">
        <f>IFERROR(P42/O42-1,"-")</f>
        <v>-2.4433046679283588E-2</v>
      </c>
      <c r="R42" s="197">
        <f>IFERROR(P42/L42-1,"-")</f>
        <v>0.15494405185480464</v>
      </c>
      <c r="S42" s="196">
        <f t="shared" si="18"/>
        <v>0.7390826165661305</v>
      </c>
      <c r="T42" s="198">
        <f t="shared" ref="T42:T70" si="22">P42/$G9</f>
        <v>0.1328493721595323</v>
      </c>
      <c r="U42" s="218">
        <f>'viaj entrados lugar residen acu'!U43/'viaj entrados lugar residen acu'!$C10</f>
        <v>3.3233111591406433E-2</v>
      </c>
      <c r="V42" s="218">
        <f>'viaj entrados lugar residen acu'!V43/'viaj entrados lugar residen acu'!$D10</f>
        <v>7.038252440995911E-2</v>
      </c>
      <c r="W42" s="218">
        <f>'viaj entrados lugar residen acu'!W43/'viaj entrados lugar residen acu'!$E10</f>
        <v>1.6964328881144616E-2</v>
      </c>
      <c r="X42" s="218">
        <f>'viaj entrados lugar residen acu'!X43/'viaj entrados lugar residen acu'!$F10</f>
        <v>2.5689789036496106E-2</v>
      </c>
      <c r="Y42" s="218">
        <f>'viaj entrados lugar residen acu'!Y43/'viaj entrados lugar residen acu'!$G10</f>
        <v>3.5367604634222324E-2</v>
      </c>
      <c r="Z42" s="196">
        <f>IFERROR(Y42/X42-1,"-")</f>
        <v>0.37671837569306099</v>
      </c>
      <c r="AA42" s="197">
        <f t="shared" si="19"/>
        <v>6.4227902251796198E-2</v>
      </c>
      <c r="AB42" s="195">
        <f t="shared" ref="AB42:AB69" si="23">Y42-X42</f>
        <v>9.6778155977262185E-3</v>
      </c>
      <c r="AC42" s="195">
        <f t="shared" ref="AC42:AC70" si="24">Y42-U42</f>
        <v>2.1344930428158909E-3</v>
      </c>
      <c r="AD42" s="196">
        <f t="shared" si="20"/>
        <v>2.9872054253857656</v>
      </c>
      <c r="AE42" s="198">
        <f t="shared" ref="AE42:AF57" si="25">Y42/$G9</f>
        <v>3.5367604634222324E-2</v>
      </c>
      <c r="AF42" s="198">
        <f t="shared" si="25"/>
        <v>0.37671837569306099</v>
      </c>
      <c r="AG42" s="50"/>
      <c r="AH42" s="50"/>
      <c r="AI42" s="50"/>
    </row>
    <row r="43" spans="1:35" x14ac:dyDescent="0.25">
      <c r="B43" s="199" t="s">
        <v>99</v>
      </c>
      <c r="C43" s="219">
        <f>'viaj entrados lugar residen acu'!C44/'viaj entrados lugar residen acu'!$C11</f>
        <v>9.0106888172418728E-2</v>
      </c>
      <c r="D43" s="219">
        <f>'viaj entrados lugar residen acu'!D44/'viaj entrados lugar residen acu'!$D11</f>
        <v>7.8272004845707663E-2</v>
      </c>
      <c r="E43" s="219">
        <f>'viaj entrados lugar residen acu'!E44/'viaj entrados lugar residen acu'!$E11</f>
        <v>8.39633618238603E-2</v>
      </c>
      <c r="F43" s="219">
        <f>'viaj entrados lugar residen acu'!F44/'viaj entrados lugar residen acu'!$F11</f>
        <v>0.10726397251335927</v>
      </c>
      <c r="G43" s="219">
        <f>'viaj entrados lugar residen acu'!G44/'viaj entrados lugar residen acu'!$G11</f>
        <v>9.8201969614680307E-2</v>
      </c>
      <c r="H43" s="201">
        <f>IFERROR(G43/F43-1,"-")</f>
        <v>-8.4483193064198048E-2</v>
      </c>
      <c r="I43" s="202">
        <f>IFERROR(G43/C43-1,"-")</f>
        <v>8.9838652809446806E-2</v>
      </c>
      <c r="J43" s="201">
        <f t="shared" si="17"/>
        <v>0.68678321574066092</v>
      </c>
      <c r="K43" s="203">
        <f t="shared" si="21"/>
        <v>9.8201969614680307E-2</v>
      </c>
      <c r="L43" s="219">
        <f>'viaj entrados lugar residen acu'!L44/'viaj entrados lugar residen acu'!$C11</f>
        <v>7.0640693740768382E-2</v>
      </c>
      <c r="M43" s="219">
        <f>'viaj entrados lugar residen acu'!M44/'viaj entrados lugar residen acu'!$D11</f>
        <v>7.3864122670142932E-2</v>
      </c>
      <c r="N43" s="219">
        <f>'viaj entrados lugar residen acu'!N44/'viaj entrados lugar residen acu'!$E11</f>
        <v>7.1699021057328075E-2</v>
      </c>
      <c r="O43" s="219">
        <f>'viaj entrados lugar residen acu'!O44/'viaj entrados lugar residen acu'!$F11</f>
        <v>8.7425357417180799E-2</v>
      </c>
      <c r="P43" s="219">
        <f>'viaj entrados lugar residen acu'!P44/'viaj entrados lugar residen acu'!$G11</f>
        <v>7.8664430143083039E-2</v>
      </c>
      <c r="Q43" s="201">
        <f>IFERROR(P43/O43-1,"-")</f>
        <v>-0.10021036839794573</v>
      </c>
      <c r="R43" s="202">
        <f>IFERROR(P43/L43-1,"-")</f>
        <v>0.11358518691449326</v>
      </c>
      <c r="S43" s="201">
        <f t="shared" si="18"/>
        <v>0.43763483346399645</v>
      </c>
      <c r="T43" s="203">
        <f t="shared" si="22"/>
        <v>7.8664430143083039E-2</v>
      </c>
      <c r="U43" s="219">
        <f>'viaj entrados lugar residen acu'!U44/'viaj entrados lugar residen acu'!$C11</f>
        <v>4.3395327414513282E-2</v>
      </c>
      <c r="V43" s="219">
        <f>'viaj entrados lugar residen acu'!V44/'viaj entrados lugar residen acu'!$D11</f>
        <v>8.1616596548750059E-2</v>
      </c>
      <c r="W43" s="219">
        <f>'viaj entrados lugar residen acu'!W44/'viaj entrados lugar residen acu'!$E11</f>
        <v>1.5101437357292205E-2</v>
      </c>
      <c r="X43" s="219">
        <f>'viaj entrados lugar residen acu'!X44/'viaj entrados lugar residen acu'!$F11</f>
        <v>2.5012182330252649E-2</v>
      </c>
      <c r="Y43" s="219">
        <f>'viaj entrados lugar residen acu'!Y44/'viaj entrados lugar residen acu'!$G11</f>
        <v>2.7819565736330532E-2</v>
      </c>
      <c r="Z43" s="201">
        <f>IFERROR(Y43/X43-1,"-")</f>
        <v>0.11224064214030238</v>
      </c>
      <c r="AA43" s="202">
        <f t="shared" si="19"/>
        <v>-0.35892716119877777</v>
      </c>
      <c r="AB43" s="200">
        <f t="shared" si="23"/>
        <v>2.8073834060778832E-3</v>
      </c>
      <c r="AC43" s="200">
        <f t="shared" si="24"/>
        <v>-1.557576167818275E-2</v>
      </c>
      <c r="AD43" s="201">
        <f t="shared" si="20"/>
        <v>2.3496857805018214</v>
      </c>
      <c r="AE43" s="203">
        <f t="shared" si="25"/>
        <v>2.7819565736330532E-2</v>
      </c>
      <c r="AF43" s="203">
        <f t="shared" si="25"/>
        <v>0.11224064214030238</v>
      </c>
      <c r="AG43" s="50"/>
      <c r="AH43" s="50"/>
      <c r="AI43" s="50"/>
    </row>
    <row r="44" spans="1:35" x14ac:dyDescent="0.25">
      <c r="B44" s="199" t="s">
        <v>176</v>
      </c>
      <c r="C44" s="219">
        <f>'viaj entrados lugar residen acu'!C45/'viaj entrados lugar residen acu'!$C12</f>
        <v>8.2571325663275907E-2</v>
      </c>
      <c r="D44" s="219">
        <f>'viaj entrados lugar residen acu'!D45/'viaj entrados lugar residen acu'!$D12</f>
        <v>9.7874927761850347E-2</v>
      </c>
      <c r="E44" s="219">
        <f>'viaj entrados lugar residen acu'!E45/'viaj entrados lugar residen acu'!$E12</f>
        <v>0.10223791444745618</v>
      </c>
      <c r="F44" s="219">
        <f>'viaj entrados lugar residen acu'!F45/'viaj entrados lugar residen acu'!$F12</f>
        <v>8.9485984159720783E-2</v>
      </c>
      <c r="G44" s="219">
        <f>'viaj entrados lugar residen acu'!G45/'viaj entrados lugar residen acu'!$G12</f>
        <v>9.0696367546098597E-2</v>
      </c>
      <c r="H44" s="201">
        <f>IFERROR(G44/F44-1,"-")</f>
        <v>1.3525954905043491E-2</v>
      </c>
      <c r="I44" s="202">
        <f>IFERROR(G44/C44-1,"-")</f>
        <v>9.8400283846191705E-2</v>
      </c>
      <c r="J44" s="201">
        <f t="shared" si="17"/>
        <v>0.63429219600901887</v>
      </c>
      <c r="K44" s="203">
        <f t="shared" si="21"/>
        <v>9.0696367546098597E-2</v>
      </c>
      <c r="L44" s="219">
        <f>'viaj entrados lugar residen acu'!L45/'viaj entrados lugar residen acu'!$C12</f>
        <v>0.15936948129530989</v>
      </c>
      <c r="M44" s="219">
        <f>'viaj entrados lugar residen acu'!M45/'viaj entrados lugar residen acu'!$D12</f>
        <v>0.17090181447172501</v>
      </c>
      <c r="N44" s="219">
        <f>'viaj entrados lugar residen acu'!N45/'viaj entrados lugar residen acu'!$E12</f>
        <v>0.20543855520912996</v>
      </c>
      <c r="O44" s="219">
        <f>'viaj entrados lugar residen acu'!O45/'viaj entrados lugar residen acu'!$F12</f>
        <v>0.18119760077126784</v>
      </c>
      <c r="P44" s="219">
        <f>'viaj entrados lugar residen acu'!P45/'viaj entrados lugar residen acu'!$G12</f>
        <v>0.18435632527001261</v>
      </c>
      <c r="Q44" s="201">
        <f>IFERROR(P44/O44-1,"-")</f>
        <v>1.7432485227727446E-2</v>
      </c>
      <c r="R44" s="202">
        <f>IFERROR(P44/L44-1,"-")</f>
        <v>0.15678562653035422</v>
      </c>
      <c r="S44" s="201">
        <f t="shared" si="18"/>
        <v>1.0256319096296229</v>
      </c>
      <c r="T44" s="203">
        <f t="shared" si="22"/>
        <v>0.18435632527001261</v>
      </c>
      <c r="U44" s="219">
        <f>'viaj entrados lugar residen acu'!U45/'viaj entrados lugar residen acu'!$C12</f>
        <v>2.3080779953129189E-2</v>
      </c>
      <c r="V44" s="219">
        <f>'viaj entrados lugar residen acu'!V45/'viaj entrados lugar residen acu'!$D12</f>
        <v>5.7534509599438281E-2</v>
      </c>
      <c r="W44" s="219">
        <f>'viaj entrados lugar residen acu'!W45/'viaj entrados lugar residen acu'!$E12</f>
        <v>1.9373311552263257E-2</v>
      </c>
      <c r="X44" s="219">
        <f>'viaj entrados lugar residen acu'!X45/'viaj entrados lugar residen acu'!$F12</f>
        <v>2.6315548613060298E-2</v>
      </c>
      <c r="Y44" s="219">
        <f>'viaj entrados lugar residen acu'!Y45/'viaj entrados lugar residen acu'!$G12</f>
        <v>4.2542595897879495E-2</v>
      </c>
      <c r="Z44" s="201">
        <f>IFERROR(Y44/X44-1,"-")</f>
        <v>0.61663344068630899</v>
      </c>
      <c r="AA44" s="202">
        <f t="shared" si="19"/>
        <v>0.8432044317510925</v>
      </c>
      <c r="AB44" s="200">
        <f t="shared" si="23"/>
        <v>1.6227047284819197E-2</v>
      </c>
      <c r="AC44" s="200">
        <f t="shared" si="24"/>
        <v>1.9461815944750306E-2</v>
      </c>
      <c r="AD44" s="201">
        <f t="shared" si="20"/>
        <v>3.5932168601876877</v>
      </c>
      <c r="AE44" s="203">
        <f t="shared" si="25"/>
        <v>4.2542595897879495E-2</v>
      </c>
      <c r="AF44" s="203">
        <f t="shared" si="25"/>
        <v>0.61663344068630899</v>
      </c>
      <c r="AG44" s="50"/>
      <c r="AH44" s="50"/>
      <c r="AI44" s="50"/>
    </row>
    <row r="45" spans="1:35" x14ac:dyDescent="0.25">
      <c r="B45" s="194" t="s">
        <v>184</v>
      </c>
      <c r="C45" s="218">
        <f>'viaj entrados lugar residen acu'!C46/'viaj entrados lugar residen acu'!$C13</f>
        <v>0.14686193405212217</v>
      </c>
      <c r="D45" s="218">
        <f>'viaj entrados lugar residen acu'!D46/'viaj entrados lugar residen acu'!$D13</f>
        <v>0.15358557299239886</v>
      </c>
      <c r="E45" s="218">
        <f>'viaj entrados lugar residen acu'!E46/'viaj entrados lugar residen acu'!$E13</f>
        <v>0.19168067202414069</v>
      </c>
      <c r="F45" s="218">
        <f>'viaj entrados lugar residen acu'!F46/'viaj entrados lugar residen acu'!$F13</f>
        <v>0.16167727806923643</v>
      </c>
      <c r="G45" s="218">
        <f>'viaj entrados lugar residen acu'!G46/'viaj entrados lugar residen acu'!$G13</f>
        <v>0.15562346596857682</v>
      </c>
      <c r="H45" s="196">
        <f>IFERROR(G45/F45-1,"-")</f>
        <v>-3.7443802697291417E-2</v>
      </c>
      <c r="I45" s="197">
        <f>IFERROR(G45/C45-1,"-")</f>
        <v>5.9658290441314321E-2</v>
      </c>
      <c r="J45" s="196">
        <f t="shared" si="17"/>
        <v>1.0883649770159902</v>
      </c>
      <c r="K45" s="198">
        <f t="shared" si="21"/>
        <v>0.15562346596857682</v>
      </c>
      <c r="L45" s="218">
        <f>'viaj entrados lugar residen acu'!L46/'viaj entrados lugar residen acu'!$C13</f>
        <v>0.19583906371402307</v>
      </c>
      <c r="M45" s="218">
        <f>'viaj entrados lugar residen acu'!M46/'viaj entrados lugar residen acu'!$D13</f>
        <v>0.17149902627151323</v>
      </c>
      <c r="N45" s="218">
        <f>'viaj entrados lugar residen acu'!N46/'viaj entrados lugar residen acu'!$E13</f>
        <v>0.16253156666792884</v>
      </c>
      <c r="O45" s="218">
        <f>'viaj entrados lugar residen acu'!O46/'viaj entrados lugar residen acu'!$F13</f>
        <v>0.19359062063723742</v>
      </c>
      <c r="P45" s="218">
        <f>'viaj entrados lugar residen acu'!P46/'viaj entrados lugar residen acu'!$G13</f>
        <v>0.19193352893073859</v>
      </c>
      <c r="Q45" s="196">
        <f>IFERROR(P45/O45-1,"-")</f>
        <v>-8.5597726844628408E-3</v>
      </c>
      <c r="R45" s="197">
        <f>IFERROR(P45/L45-1,"-")</f>
        <v>-1.9942572790215163E-2</v>
      </c>
      <c r="S45" s="196">
        <f t="shared" si="18"/>
        <v>1.0677862639693547</v>
      </c>
      <c r="T45" s="198">
        <f t="shared" si="22"/>
        <v>0.19193352893073859</v>
      </c>
      <c r="U45" s="218">
        <f>'viaj entrados lugar residen acu'!U46/'viaj entrados lugar residen acu'!$C13</f>
        <v>1.4554260411650187E-2</v>
      </c>
      <c r="V45" s="218">
        <f>'viaj entrados lugar residen acu'!V46/'viaj entrados lugar residen acu'!$D13</f>
        <v>4.6103421100780452E-2</v>
      </c>
      <c r="W45" s="218">
        <f>'viaj entrados lugar residen acu'!W46/'viaj entrados lugar residen acu'!$E13</f>
        <v>1.0689121842240934E-2</v>
      </c>
      <c r="X45" s="218">
        <f>'viaj entrados lugar residen acu'!X46/'viaj entrados lugar residen acu'!$F13</f>
        <v>2.6884310958726751E-3</v>
      </c>
      <c r="Y45" s="218">
        <f>'viaj entrados lugar residen acu'!Y46/'viaj entrados lugar residen acu'!$G13</f>
        <v>5.7271520658771571E-3</v>
      </c>
      <c r="Z45" s="196">
        <f>IFERROR(Y45/X45-1,"-")</f>
        <v>1.1302952769254819</v>
      </c>
      <c r="AA45" s="197">
        <f t="shared" si="19"/>
        <v>-0.6064965237743879</v>
      </c>
      <c r="AB45" s="195">
        <f t="shared" si="23"/>
        <v>3.0387209700044821E-3</v>
      </c>
      <c r="AC45" s="195">
        <f t="shared" si="24"/>
        <v>-8.8271083457730302E-3</v>
      </c>
      <c r="AD45" s="196">
        <f t="shared" si="20"/>
        <v>0.4837245807323734</v>
      </c>
      <c r="AE45" s="198">
        <f t="shared" si="25"/>
        <v>5.7271520658771571E-3</v>
      </c>
      <c r="AF45" s="198">
        <f t="shared" si="25"/>
        <v>1.1302952769254819</v>
      </c>
      <c r="AG45" s="50"/>
      <c r="AH45" s="50"/>
      <c r="AI45" s="50"/>
    </row>
    <row r="46" spans="1:35" x14ac:dyDescent="0.25">
      <c r="B46" s="199" t="s">
        <v>188</v>
      </c>
      <c r="C46" s="219">
        <f>'viaj entrados lugar residen acu'!C47/'viaj entrados lugar residen acu'!$C14</f>
        <v>0.10368799678106061</v>
      </c>
      <c r="D46" s="219">
        <f>'viaj entrados lugar residen acu'!D47/'viaj entrados lugar residen acu'!$D14</f>
        <v>0.10062848928944228</v>
      </c>
      <c r="E46" s="219">
        <f>'viaj entrados lugar residen acu'!E47/'viaj entrados lugar residen acu'!$E14</f>
        <v>0.1057481560660065</v>
      </c>
      <c r="F46" s="219">
        <f>'viaj entrados lugar residen acu'!F47/'viaj entrados lugar residen acu'!$F14</f>
        <v>0.11549083773444278</v>
      </c>
      <c r="G46" s="219">
        <f>'viaj entrados lugar residen acu'!G47/'viaj entrados lugar residen acu'!$G14</f>
        <v>0.11886497469340082</v>
      </c>
      <c r="H46" s="201">
        <f t="shared" ref="H46:H70" si="26">IFERROR(G46/F46-1,"-")</f>
        <v>2.9215624591073297E-2</v>
      </c>
      <c r="I46" s="202">
        <f t="shared" ref="I46:I70" si="27">IFERROR(G46/C46-1,"-")</f>
        <v>0.14637159925450893</v>
      </c>
      <c r="J46" s="201">
        <f t="shared" si="17"/>
        <v>0.83129157061899184</v>
      </c>
      <c r="K46" s="203">
        <f t="shared" si="21"/>
        <v>0.11886497469340082</v>
      </c>
      <c r="L46" s="219">
        <f>'viaj entrados lugar residen acu'!L47/'viaj entrados lugar residen acu'!$C14</f>
        <v>0.27244340054772093</v>
      </c>
      <c r="M46" s="219">
        <f>'viaj entrados lugar residen acu'!M47/'viaj entrados lugar residen acu'!$D14</f>
        <v>0.26635355370930675</v>
      </c>
      <c r="N46" s="219">
        <f>'viaj entrados lugar residen acu'!N47/'viaj entrados lugar residen acu'!$E14</f>
        <v>0.27037799549100272</v>
      </c>
      <c r="O46" s="219">
        <f>'viaj entrados lugar residen acu'!O47/'viaj entrados lugar residen acu'!$F14</f>
        <v>0.26301728806256075</v>
      </c>
      <c r="P46" s="219">
        <f>'viaj entrados lugar residen acu'!P47/'viaj entrados lugar residen acu'!$G14</f>
        <v>0.25897745522678606</v>
      </c>
      <c r="Q46" s="201">
        <f t="shared" ref="Q46:Q70" si="28">IFERROR(P46/O46-1,"-")</f>
        <v>-1.5359571477346345E-2</v>
      </c>
      <c r="R46" s="202">
        <f t="shared" ref="R46:R70" si="29">IFERROR(P46/L46-1,"-")</f>
        <v>-4.9426579222924483E-2</v>
      </c>
      <c r="S46" s="201">
        <f t="shared" si="18"/>
        <v>1.4407725992923865</v>
      </c>
      <c r="T46" s="203">
        <f t="shared" si="22"/>
        <v>0.25897745522678606</v>
      </c>
      <c r="U46" s="219">
        <f>'viaj entrados lugar residen acu'!U47/'viaj entrados lugar residen acu'!$C14</f>
        <v>7.0457459738892782E-3</v>
      </c>
      <c r="V46" s="219">
        <f>'viaj entrados lugar residen acu'!V47/'viaj entrados lugar residen acu'!$D14</f>
        <v>2.4114147741593192E-2</v>
      </c>
      <c r="W46" s="219">
        <f>'viaj entrados lugar residen acu'!W47/'viaj entrados lugar residen acu'!$E14</f>
        <v>7.3807543349228991E-3</v>
      </c>
      <c r="X46" s="219">
        <f>'viaj entrados lugar residen acu'!X47/'viaj entrados lugar residen acu'!$F14</f>
        <v>6.4342570325555935E-4</v>
      </c>
      <c r="Y46" s="219">
        <f>'viaj entrados lugar residen acu'!Y47/'viaj entrados lugar residen acu'!$G14</f>
        <v>2.7788085620660567E-3</v>
      </c>
      <c r="Z46" s="201">
        <f t="shared" ref="Z46:Z70" si="30">IFERROR(Y46/X46-1,"-")</f>
        <v>3.3187714572265916</v>
      </c>
      <c r="AA46" s="202">
        <f t="shared" si="19"/>
        <v>-0.60560477593657214</v>
      </c>
      <c r="AB46" s="200">
        <f t="shared" si="23"/>
        <v>2.1353828588104974E-3</v>
      </c>
      <c r="AC46" s="200">
        <f t="shared" si="24"/>
        <v>-4.2669374118232215E-3</v>
      </c>
      <c r="AD46" s="201">
        <f t="shared" si="20"/>
        <v>0.23470269187187393</v>
      </c>
      <c r="AE46" s="203">
        <f t="shared" si="25"/>
        <v>2.7788085620660567E-3</v>
      </c>
      <c r="AF46" s="203">
        <f t="shared" si="25"/>
        <v>3.3187714572265916</v>
      </c>
      <c r="AG46" s="50"/>
      <c r="AH46" s="50"/>
      <c r="AI46" s="50"/>
    </row>
    <row r="47" spans="1:35" x14ac:dyDescent="0.25">
      <c r="B47" s="199" t="s">
        <v>192</v>
      </c>
      <c r="C47" s="219">
        <f>'viaj entrados lugar residen acu'!C48/'viaj entrados lugar residen acu'!$C15</f>
        <v>0.30199004107172406</v>
      </c>
      <c r="D47" s="219">
        <f>'viaj entrados lugar residen acu'!D48/'viaj entrados lugar residen acu'!$D15</f>
        <v>0.33808605979620177</v>
      </c>
      <c r="E47" s="219">
        <f>'viaj entrados lugar residen acu'!E48/'viaj entrados lugar residen acu'!$E15</f>
        <v>0.36814545717000879</v>
      </c>
      <c r="F47" s="219">
        <f>'viaj entrados lugar residen acu'!F48/'viaj entrados lugar residen acu'!$F15</f>
        <v>0.35481054800624467</v>
      </c>
      <c r="G47" s="219">
        <f>'viaj entrados lugar residen acu'!G48/'viaj entrados lugar residen acu'!$G15</f>
        <v>0.33765522388958114</v>
      </c>
      <c r="H47" s="201">
        <f t="shared" si="26"/>
        <v>-4.8350659846678523E-2</v>
      </c>
      <c r="I47" s="202">
        <f t="shared" si="27"/>
        <v>0.11810052639910218</v>
      </c>
      <c r="J47" s="201">
        <f t="shared" si="17"/>
        <v>2.3614184255613244</v>
      </c>
      <c r="K47" s="203">
        <f t="shared" si="21"/>
        <v>0.33765522388958114</v>
      </c>
      <c r="L47" s="219">
        <f>'viaj entrados lugar residen acu'!L48/'viaj entrados lugar residen acu'!$C15</f>
        <v>0.13031456954517651</v>
      </c>
      <c r="M47" s="219">
        <f>'viaj entrados lugar residen acu'!M48/'viaj entrados lugar residen acu'!$D15</f>
        <v>0.11195084496153859</v>
      </c>
      <c r="N47" s="219">
        <f>'viaj entrados lugar residen acu'!N48/'viaj entrados lugar residen acu'!$E15</f>
        <v>0.10135930038132586</v>
      </c>
      <c r="O47" s="219">
        <f>'viaj entrados lugar residen acu'!O48/'viaj entrados lugar residen acu'!$F15</f>
        <v>0.10771642552904451</v>
      </c>
      <c r="P47" s="219">
        <f>'viaj entrados lugar residen acu'!P48/'viaj entrados lugar residen acu'!$G15</f>
        <v>0.10775773335500298</v>
      </c>
      <c r="Q47" s="201">
        <f t="shared" si="28"/>
        <v>3.8348678723409968E-4</v>
      </c>
      <c r="R47" s="202">
        <f t="shared" si="29"/>
        <v>-0.17309527452610496</v>
      </c>
      <c r="S47" s="201">
        <f t="shared" si="18"/>
        <v>0.59948998048416058</v>
      </c>
      <c r="T47" s="203">
        <f t="shared" si="22"/>
        <v>0.10775773335500298</v>
      </c>
      <c r="U47" s="219">
        <f>'viaj entrados lugar residen acu'!U48/'viaj entrados lugar residen acu'!$C15</f>
        <v>2.7077521359252558E-2</v>
      </c>
      <c r="V47" s="219">
        <f>'viaj entrados lugar residen acu'!V48/'viaj entrados lugar residen acu'!$D15</f>
        <v>8.8100926641737007E-2</v>
      </c>
      <c r="W47" s="219">
        <f>'viaj entrados lugar residen acu'!W48/'viaj entrados lugar residen acu'!$E15</f>
        <v>1.7258303160072656E-2</v>
      </c>
      <c r="X47" s="219">
        <f>'viaj entrados lugar residen acu'!X48/'viaj entrados lugar residen acu'!$F15</f>
        <v>5.1874802583232859E-3</v>
      </c>
      <c r="Y47" s="219">
        <f>'viaj entrados lugar residen acu'!Y48/'viaj entrados lugar residen acu'!$G15</f>
        <v>9.1042610951598442E-3</v>
      </c>
      <c r="Z47" s="201">
        <f t="shared" si="30"/>
        <v>0.75504496244628649</v>
      </c>
      <c r="AA47" s="202">
        <f t="shared" si="19"/>
        <v>-0.66377051376422003</v>
      </c>
      <c r="AB47" s="200">
        <f t="shared" si="23"/>
        <v>3.9167808368365583E-3</v>
      </c>
      <c r="AC47" s="200">
        <f t="shared" si="24"/>
        <v>-1.7973260264092714E-2</v>
      </c>
      <c r="AD47" s="201">
        <f t="shared" si="20"/>
        <v>0.7689607034137228</v>
      </c>
      <c r="AE47" s="203">
        <f t="shared" si="25"/>
        <v>9.1042610951598442E-3</v>
      </c>
      <c r="AF47" s="203">
        <f t="shared" si="25"/>
        <v>0.75504496244628649</v>
      </c>
      <c r="AG47" s="50"/>
      <c r="AH47" s="50"/>
      <c r="AI47" s="50"/>
    </row>
    <row r="48" spans="1:35" x14ac:dyDescent="0.25">
      <c r="B48" s="199" t="s">
        <v>196</v>
      </c>
      <c r="C48" s="219">
        <f>'viaj entrados lugar residen acu'!C49/'viaj entrados lugar residen acu'!$C16</f>
        <v>0.20866237598768644</v>
      </c>
      <c r="D48" s="219">
        <f>'viaj entrados lugar residen acu'!D49/'viaj entrados lugar residen acu'!$D16</f>
        <v>0.20362792402125451</v>
      </c>
      <c r="E48" s="219">
        <f>'viaj entrados lugar residen acu'!E49/'viaj entrados lugar residen acu'!$E16</f>
        <v>0.19600309280448186</v>
      </c>
      <c r="F48" s="219">
        <f>'viaj entrados lugar residen acu'!F49/'viaj entrados lugar residen acu'!$F16</f>
        <v>0.20899681608933501</v>
      </c>
      <c r="G48" s="219">
        <f>'viaj entrados lugar residen acu'!G49/'viaj entrados lugar residen acu'!$G16</f>
        <v>0.17136230505047501</v>
      </c>
      <c r="H48" s="201">
        <f t="shared" si="26"/>
        <v>-0.18007217403146114</v>
      </c>
      <c r="I48" s="202">
        <f t="shared" si="27"/>
        <v>-0.17875800925133045</v>
      </c>
      <c r="J48" s="201">
        <f t="shared" si="17"/>
        <v>1.1984357888245851</v>
      </c>
      <c r="K48" s="203">
        <f t="shared" si="21"/>
        <v>0.17136230505047501</v>
      </c>
      <c r="L48" s="219">
        <f>'viaj entrados lugar residen acu'!L49/'viaj entrados lugar residen acu'!$C16</f>
        <v>0.24382256158449817</v>
      </c>
      <c r="M48" s="219">
        <f>'viaj entrados lugar residen acu'!M49/'viaj entrados lugar residen acu'!$D16</f>
        <v>0.25320819506368886</v>
      </c>
      <c r="N48" s="219">
        <f>'viaj entrados lugar residen acu'!N49/'viaj entrados lugar residen acu'!$E16</f>
        <v>0.22915239522785694</v>
      </c>
      <c r="O48" s="219">
        <f>'viaj entrados lugar residen acu'!O49/'viaj entrados lugar residen acu'!$F16</f>
        <v>0.24892575781711568</v>
      </c>
      <c r="P48" s="219">
        <f>'viaj entrados lugar residen acu'!P49/'viaj entrados lugar residen acu'!$G16</f>
        <v>0.27013982842955053</v>
      </c>
      <c r="Q48" s="201">
        <f t="shared" si="28"/>
        <v>8.5222480784896248E-2</v>
      </c>
      <c r="R48" s="202">
        <f t="shared" si="29"/>
        <v>0.10793614288205222</v>
      </c>
      <c r="S48" s="201">
        <f t="shared" si="18"/>
        <v>1.5028723733423528</v>
      </c>
      <c r="T48" s="203">
        <f t="shared" si="22"/>
        <v>0.27013982842955053</v>
      </c>
      <c r="U48" s="219">
        <f>'viaj entrados lugar residen acu'!U49/'viaj entrados lugar residen acu'!$C16</f>
        <v>2.6054593342373398E-2</v>
      </c>
      <c r="V48" s="219">
        <f>'viaj entrados lugar residen acu'!V49/'viaj entrados lugar residen acu'!$D16</f>
        <v>5.2552644258501466E-2</v>
      </c>
      <c r="W48" s="219">
        <f>'viaj entrados lugar residen acu'!W49/'viaj entrados lugar residen acu'!$E16</f>
        <v>4.43234151072647E-3</v>
      </c>
      <c r="X48" s="219">
        <f>'viaj entrados lugar residen acu'!X49/'viaj entrados lugar residen acu'!$F16</f>
        <v>3.8311781276024284E-3</v>
      </c>
      <c r="Y48" s="219">
        <f>'viaj entrados lugar residen acu'!Y49/'viaj entrados lugar residen acu'!$G16</f>
        <v>7.27390315338755E-3</v>
      </c>
      <c r="Z48" s="201">
        <f t="shared" si="30"/>
        <v>0.89860740250665327</v>
      </c>
      <c r="AA48" s="202">
        <f t="shared" si="19"/>
        <v>-0.72082069914490754</v>
      </c>
      <c r="AB48" s="200">
        <f t="shared" si="23"/>
        <v>3.4427250257851216E-3</v>
      </c>
      <c r="AC48" s="200">
        <f t="shared" si="24"/>
        <v>-1.8780690188985847E-2</v>
      </c>
      <c r="AD48" s="201">
        <f t="shared" si="20"/>
        <v>0.61436569392389373</v>
      </c>
      <c r="AE48" s="203">
        <f t="shared" si="25"/>
        <v>7.27390315338755E-3</v>
      </c>
      <c r="AF48" s="203">
        <f t="shared" si="25"/>
        <v>0.89860740250665327</v>
      </c>
      <c r="AG48" s="50"/>
      <c r="AH48" s="50"/>
      <c r="AI48" s="50"/>
    </row>
    <row r="49" spans="2:35" x14ac:dyDescent="0.25">
      <c r="B49" s="199" t="s">
        <v>205</v>
      </c>
      <c r="C49" s="219">
        <f>'viaj entrados lugar residen acu'!C50/'viaj entrados lugar residen acu'!$C17</f>
        <v>8.4258780991735532E-2</v>
      </c>
      <c r="D49" s="219">
        <f>'viaj entrados lugar residen acu'!D50/'viaj entrados lugar residen acu'!$D17</f>
        <v>9.8157722847856704E-2</v>
      </c>
      <c r="E49" s="219">
        <f>'viaj entrados lugar residen acu'!E50/'viaj entrados lugar residen acu'!$E17</f>
        <v>9.4146343603444718E-2</v>
      </c>
      <c r="F49" s="219">
        <f>'viaj entrados lugar residen acu'!F50/'viaj entrados lugar residen acu'!$F17</f>
        <v>9.9024537369584456E-2</v>
      </c>
      <c r="G49" s="219">
        <f>'viaj entrados lugar residen acu'!G50/'viaj entrados lugar residen acu'!$G17</f>
        <v>9.66347277401262E-2</v>
      </c>
      <c r="H49" s="201">
        <f t="shared" si="26"/>
        <v>-2.4133509662750408E-2</v>
      </c>
      <c r="I49" s="202">
        <f t="shared" si="27"/>
        <v>0.14688020171576599</v>
      </c>
      <c r="J49" s="201">
        <f t="shared" si="17"/>
        <v>0.67582258614562296</v>
      </c>
      <c r="K49" s="203">
        <f t="shared" si="21"/>
        <v>9.66347277401262E-2</v>
      </c>
      <c r="L49" s="219">
        <f>'viaj entrados lugar residen acu'!L50/'viaj entrados lugar residen acu'!$C17</f>
        <v>0.14857355002951594</v>
      </c>
      <c r="M49" s="219">
        <f>'viaj entrados lugar residen acu'!M50/'viaj entrados lugar residen acu'!$D17</f>
        <v>0.17016471106704126</v>
      </c>
      <c r="N49" s="219">
        <f>'viaj entrados lugar residen acu'!N50/'viaj entrados lugar residen acu'!$E17</f>
        <v>0.12607976555542394</v>
      </c>
      <c r="O49" s="219">
        <f>'viaj entrados lugar residen acu'!O50/'viaj entrados lugar residen acu'!$F17</f>
        <v>0.15276427378037408</v>
      </c>
      <c r="P49" s="219">
        <f>'viaj entrados lugar residen acu'!P50/'viaj entrados lugar residen acu'!$G17</f>
        <v>0.13344239308249592</v>
      </c>
      <c r="Q49" s="201">
        <f t="shared" si="28"/>
        <v>-0.12648167153045753</v>
      </c>
      <c r="R49" s="202">
        <f t="shared" si="29"/>
        <v>-0.10184287138601744</v>
      </c>
      <c r="S49" s="201">
        <f t="shared" si="18"/>
        <v>0.7423817774751944</v>
      </c>
      <c r="T49" s="203">
        <f t="shared" si="22"/>
        <v>0.13344239308249592</v>
      </c>
      <c r="U49" s="219">
        <f>'viaj entrados lugar residen acu'!U50/'viaj entrados lugar residen acu'!$C17</f>
        <v>3.5442185655253838E-2</v>
      </c>
      <c r="V49" s="219">
        <f>'viaj entrados lugar residen acu'!V50/'viaj entrados lugar residen acu'!$D17</f>
        <v>0.11303916707982152</v>
      </c>
      <c r="W49" s="219">
        <f>'viaj entrados lugar residen acu'!W50/'viaj entrados lugar residen acu'!$E17</f>
        <v>1.4964267382635132E-2</v>
      </c>
      <c r="X49" s="219">
        <f>'viaj entrados lugar residen acu'!X50/'viaj entrados lugar residen acu'!$F17</f>
        <v>3.0438561331518395E-3</v>
      </c>
      <c r="Y49" s="219">
        <f>'viaj entrados lugar residen acu'!Y50/'viaj entrados lugar residen acu'!$G17</f>
        <v>9.867542483223718E-3</v>
      </c>
      <c r="Z49" s="201">
        <f t="shared" si="30"/>
        <v>2.2417900359193772</v>
      </c>
      <c r="AA49" s="202">
        <f t="shared" si="19"/>
        <v>-0.72158764193593172</v>
      </c>
      <c r="AB49" s="200">
        <f t="shared" si="23"/>
        <v>6.8236863500718784E-3</v>
      </c>
      <c r="AC49" s="200">
        <f t="shared" si="24"/>
        <v>-2.557464317203012E-2</v>
      </c>
      <c r="AD49" s="201">
        <f t="shared" si="20"/>
        <v>0.83342869119806195</v>
      </c>
      <c r="AE49" s="203">
        <f t="shared" si="25"/>
        <v>9.867542483223718E-3</v>
      </c>
      <c r="AF49" s="203">
        <f t="shared" si="25"/>
        <v>2.2417900359193772</v>
      </c>
      <c r="AG49" s="50"/>
      <c r="AH49" s="50"/>
      <c r="AI49" s="50"/>
    </row>
    <row r="50" spans="2:35" x14ac:dyDescent="0.25">
      <c r="B50" s="199" t="s">
        <v>200</v>
      </c>
      <c r="C50" s="219">
        <f>'viaj entrados lugar residen acu'!C51/'viaj entrados lugar residen acu'!$C18</f>
        <v>3.6709140277414287E-2</v>
      </c>
      <c r="D50" s="219">
        <f>'viaj entrados lugar residen acu'!D51/'viaj entrados lugar residen acu'!$D18</f>
        <v>4.8738656593287306E-2</v>
      </c>
      <c r="E50" s="219">
        <f>'viaj entrados lugar residen acu'!E51/'viaj entrados lugar residen acu'!$E18</f>
        <v>4.9173156006649753E-2</v>
      </c>
      <c r="F50" s="219">
        <f>'viaj entrados lugar residen acu'!F51/'viaj entrados lugar residen acu'!$F18</f>
        <v>4.2248794950041253E-2</v>
      </c>
      <c r="G50" s="219">
        <f>'viaj entrados lugar residen acu'!G51/'viaj entrados lugar residen acu'!$G18</f>
        <v>4.0125742439584687E-2</v>
      </c>
      <c r="H50" s="201">
        <f t="shared" si="26"/>
        <v>-5.025119682033663E-2</v>
      </c>
      <c r="I50" s="202">
        <f t="shared" si="27"/>
        <v>9.307224675791459E-2</v>
      </c>
      <c r="J50" s="201">
        <f t="shared" si="17"/>
        <v>0.28062254285498422</v>
      </c>
      <c r="K50" s="203">
        <f t="shared" si="21"/>
        <v>4.0125742439584687E-2</v>
      </c>
      <c r="L50" s="219">
        <f>'viaj entrados lugar residen acu'!L51/'viaj entrados lugar residen acu'!$C18</f>
        <v>0.14206032452237635</v>
      </c>
      <c r="M50" s="219">
        <f>'viaj entrados lugar residen acu'!M51/'viaj entrados lugar residen acu'!$D18</f>
        <v>0.12936911119795058</v>
      </c>
      <c r="N50" s="219">
        <f>'viaj entrados lugar residen acu'!N51/'viaj entrados lugar residen acu'!$E18</f>
        <v>0.1175955901653688</v>
      </c>
      <c r="O50" s="219">
        <f>'viaj entrados lugar residen acu'!O51/'viaj entrados lugar residen acu'!$F18</f>
        <v>0.12109715801649369</v>
      </c>
      <c r="P50" s="219">
        <f>'viaj entrados lugar residen acu'!P51/'viaj entrados lugar residen acu'!$G18</f>
        <v>0.1272802152130216</v>
      </c>
      <c r="Q50" s="201">
        <f t="shared" si="28"/>
        <v>5.1058648260645212E-2</v>
      </c>
      <c r="R50" s="202">
        <f t="shared" si="29"/>
        <v>-0.10404107803531515</v>
      </c>
      <c r="S50" s="201">
        <f t="shared" si="18"/>
        <v>0.70809965427443233</v>
      </c>
      <c r="T50" s="203">
        <f t="shared" si="22"/>
        <v>0.1272802152130216</v>
      </c>
      <c r="U50" s="219">
        <f>'viaj entrados lugar residen acu'!U51/'viaj entrados lugar residen acu'!$C18</f>
        <v>1.3923874640146558E-2</v>
      </c>
      <c r="V50" s="219">
        <f>'viaj entrados lugar residen acu'!V51/'viaj entrados lugar residen acu'!$D18</f>
        <v>4.5221657765620253E-2</v>
      </c>
      <c r="W50" s="219">
        <f>'viaj entrados lugar residen acu'!W51/'viaj entrados lugar residen acu'!$E18</f>
        <v>7.3497243853355501E-3</v>
      </c>
      <c r="X50" s="219">
        <f>'viaj entrados lugar residen acu'!X51/'viaj entrados lugar residen acu'!$F18</f>
        <v>4.7451926303447569E-3</v>
      </c>
      <c r="Y50" s="219">
        <f>'viaj entrados lugar residen acu'!Y51/'viaj entrados lugar residen acu'!$G18</f>
        <v>7.4961838983178923E-3</v>
      </c>
      <c r="Z50" s="201">
        <f t="shared" si="30"/>
        <v>0.57974280124709399</v>
      </c>
      <c r="AA50" s="202">
        <f t="shared" si="19"/>
        <v>-0.46163089714236394</v>
      </c>
      <c r="AB50" s="200">
        <f t="shared" si="23"/>
        <v>2.7509912679731354E-3</v>
      </c>
      <c r="AC50" s="200">
        <f t="shared" si="24"/>
        <v>-6.427690741828666E-3</v>
      </c>
      <c r="AD50" s="201">
        <f t="shared" si="20"/>
        <v>0.63313988725934545</v>
      </c>
      <c r="AE50" s="203">
        <f t="shared" si="25"/>
        <v>7.4961838983178923E-3</v>
      </c>
      <c r="AF50" s="203">
        <f>Z50/$G17</f>
        <v>0.57974280124709399</v>
      </c>
      <c r="AG50" s="50"/>
      <c r="AH50" s="50"/>
      <c r="AI50" s="50"/>
    </row>
    <row r="51" spans="2:35" x14ac:dyDescent="0.25">
      <c r="B51" s="199" t="s">
        <v>209</v>
      </c>
      <c r="C51" s="219">
        <f>'viaj entrados lugar residen acu'!C52/'viaj entrados lugar residen acu'!$C19</f>
        <v>0.21086889354251775</v>
      </c>
      <c r="D51" s="219">
        <f>'viaj entrados lugar residen acu'!D52/'viaj entrados lugar residen acu'!$D19</f>
        <v>0.18623471792151397</v>
      </c>
      <c r="E51" s="219">
        <f>'viaj entrados lugar residen acu'!E52/'viaj entrados lugar residen acu'!$E19</f>
        <v>0.26867619060299031</v>
      </c>
      <c r="F51" s="219">
        <f>'viaj entrados lugar residen acu'!F52/'viaj entrados lugar residen acu'!$F19</f>
        <v>0.21203638908327502</v>
      </c>
      <c r="G51" s="219">
        <f>'viaj entrados lugar residen acu'!G52/'viaj entrados lugar residen acu'!$G19</f>
        <v>0.17425593263670225</v>
      </c>
      <c r="H51" s="201">
        <f t="shared" si="26"/>
        <v>-0.17817911637674089</v>
      </c>
      <c r="I51" s="202">
        <f t="shared" si="27"/>
        <v>-0.17362902745270581</v>
      </c>
      <c r="J51" s="201">
        <f t="shared" si="17"/>
        <v>1.218672601452913</v>
      </c>
      <c r="K51" s="203">
        <f t="shared" si="21"/>
        <v>0.17425593263670225</v>
      </c>
      <c r="L51" s="219">
        <f>'viaj entrados lugar residen acu'!L52/'viaj entrados lugar residen acu'!$C19</f>
        <v>0.14199938205911636</v>
      </c>
      <c r="M51" s="219">
        <f>'viaj entrados lugar residen acu'!M52/'viaj entrados lugar residen acu'!$D19</f>
        <v>0.15240750564403707</v>
      </c>
      <c r="N51" s="219">
        <f>'viaj entrados lugar residen acu'!N52/'viaj entrados lugar residen acu'!$E19</f>
        <v>0.13953720592738553</v>
      </c>
      <c r="O51" s="219">
        <f>'viaj entrados lugar residen acu'!O52/'viaj entrados lugar residen acu'!$F19</f>
        <v>0.14278987331837831</v>
      </c>
      <c r="P51" s="219">
        <f>'viaj entrados lugar residen acu'!P52/'viaj entrados lugar residen acu'!$G19</f>
        <v>0.14882318105180722</v>
      </c>
      <c r="Q51" s="201">
        <f t="shared" si="28"/>
        <v>4.2253050536549264E-2</v>
      </c>
      <c r="R51" s="202">
        <f t="shared" si="29"/>
        <v>4.8055131605079904E-2</v>
      </c>
      <c r="S51" s="201">
        <f t="shared" si="18"/>
        <v>0.82794991251731254</v>
      </c>
      <c r="T51" s="203">
        <f t="shared" si="22"/>
        <v>0.14882318105180722</v>
      </c>
      <c r="U51" s="219">
        <f>'viaj entrados lugar residen acu'!U52/'viaj entrados lugar residen acu'!$C19</f>
        <v>6.6394314943870368E-3</v>
      </c>
      <c r="V51" s="219">
        <f>'viaj entrados lugar residen acu'!V52/'viaj entrados lugar residen acu'!$D19</f>
        <v>2.5771351731454867E-2</v>
      </c>
      <c r="W51" s="219">
        <f>'viaj entrados lugar residen acu'!W52/'viaj entrados lugar residen acu'!$E19</f>
        <v>4.7064932298393003E-3</v>
      </c>
      <c r="X51" s="219">
        <f>'viaj entrados lugar residen acu'!X52/'viaj entrados lugar residen acu'!$F19</f>
        <v>3.2144562238804993E-3</v>
      </c>
      <c r="Y51" s="219">
        <f>'viaj entrados lugar residen acu'!Y52/'viaj entrados lugar residen acu'!$G19</f>
        <v>5.9188831465546536E-3</v>
      </c>
      <c r="Z51" s="201">
        <f t="shared" si="30"/>
        <v>0.84133263429836469</v>
      </c>
      <c r="AA51" s="202">
        <f t="shared" si="19"/>
        <v>-0.10852560922445442</v>
      </c>
      <c r="AB51" s="200">
        <f t="shared" si="23"/>
        <v>2.7044269226741543E-3</v>
      </c>
      <c r="AC51" s="200">
        <f t="shared" si="24"/>
        <v>-7.2054834783238323E-4</v>
      </c>
      <c r="AD51" s="201">
        <f t="shared" si="20"/>
        <v>0.49991849972514285</v>
      </c>
      <c r="AE51" s="203">
        <f t="shared" si="25"/>
        <v>5.9188831465546536E-3</v>
      </c>
      <c r="AF51" s="203">
        <f t="shared" si="25"/>
        <v>0.84133263429836469</v>
      </c>
      <c r="AG51" s="50"/>
      <c r="AH51" s="50"/>
      <c r="AI51" s="50"/>
    </row>
    <row r="52" spans="2:35" x14ac:dyDescent="0.25">
      <c r="B52" s="199" t="s">
        <v>213</v>
      </c>
      <c r="C52" s="219">
        <f>'viaj entrados lugar residen acu'!C53/'viaj entrados lugar residen acu'!$C20</f>
        <v>5.1656430925562796E-2</v>
      </c>
      <c r="D52" s="219">
        <f>'viaj entrados lugar residen acu'!D53/'viaj entrados lugar residen acu'!$D20</f>
        <v>6.0296007233617284E-2</v>
      </c>
      <c r="E52" s="219">
        <f>'viaj entrados lugar residen acu'!E53/'viaj entrados lugar residen acu'!$E20</f>
        <v>6.1647337405483948E-2</v>
      </c>
      <c r="F52" s="219">
        <f>'viaj entrados lugar residen acu'!F53/'viaj entrados lugar residen acu'!$F20</f>
        <v>5.595675742237706E-2</v>
      </c>
      <c r="G52" s="219">
        <f>'viaj entrados lugar residen acu'!G53/'viaj entrados lugar residen acu'!$G20</f>
        <v>7.03183661210392E-2</v>
      </c>
      <c r="H52" s="201">
        <f t="shared" si="26"/>
        <v>0.25665548470324606</v>
      </c>
      <c r="I52" s="202">
        <f t="shared" si="27"/>
        <v>0.36127031738542592</v>
      </c>
      <c r="J52" s="201">
        <f t="shared" si="17"/>
        <v>0.49177703664934447</v>
      </c>
      <c r="K52" s="203">
        <f t="shared" si="21"/>
        <v>7.03183661210392E-2</v>
      </c>
      <c r="L52" s="219">
        <f>'viaj entrados lugar residen acu'!L53/'viaj entrados lugar residen acu'!$C20</f>
        <v>0.53429533777945648</v>
      </c>
      <c r="M52" s="219">
        <f>'viaj entrados lugar residen acu'!M53/'viaj entrados lugar residen acu'!$D20</f>
        <v>0.47947699043449293</v>
      </c>
      <c r="N52" s="219">
        <f>'viaj entrados lugar residen acu'!N53/'viaj entrados lugar residen acu'!$E20</f>
        <v>0.48209240373489759</v>
      </c>
      <c r="O52" s="219">
        <f>'viaj entrados lugar residen acu'!O53/'viaj entrados lugar residen acu'!$F20</f>
        <v>0.48908289101361979</v>
      </c>
      <c r="P52" s="219">
        <f>'viaj entrados lugar residen acu'!P53/'viaj entrados lugar residen acu'!$G20</f>
        <v>0.4840629223607148</v>
      </c>
      <c r="Q52" s="201">
        <f t="shared" si="28"/>
        <v>-1.0264044694961894E-2</v>
      </c>
      <c r="R52" s="202">
        <f t="shared" si="29"/>
        <v>-9.401619641209813E-2</v>
      </c>
      <c r="S52" s="201">
        <f t="shared" si="18"/>
        <v>2.6929934664003179</v>
      </c>
      <c r="T52" s="203">
        <f t="shared" si="22"/>
        <v>0.4840629223607148</v>
      </c>
      <c r="U52" s="219">
        <f>'viaj entrados lugar residen acu'!U53/'viaj entrados lugar residen acu'!$C20</f>
        <v>8.5628398619597775E-4</v>
      </c>
      <c r="V52" s="219">
        <f>'viaj entrados lugar residen acu'!V53/'viaj entrados lugar residen acu'!$D20</f>
        <v>3.2955789273307E-3</v>
      </c>
      <c r="W52" s="219">
        <f>'viaj entrados lugar residen acu'!W53/'viaj entrados lugar residen acu'!$E20</f>
        <v>1.076339369803299E-3</v>
      </c>
      <c r="X52" s="219">
        <f>'viaj entrados lugar residen acu'!X53/'viaj entrados lugar residen acu'!$F20</f>
        <v>2.2832163078083433E-4</v>
      </c>
      <c r="Y52" s="219">
        <f>'viaj entrados lugar residen acu'!Y53/'viaj entrados lugar residen acu'!$G20</f>
        <v>3.3997430378268341E-4</v>
      </c>
      <c r="Z52" s="201">
        <f t="shared" si="30"/>
        <v>0.48901487178419978</v>
      </c>
      <c r="AA52" s="202">
        <f t="shared" si="19"/>
        <v>-0.60296547726763927</v>
      </c>
      <c r="AB52" s="200">
        <f t="shared" si="23"/>
        <v>1.1165267300184908E-4</v>
      </c>
      <c r="AC52" s="200">
        <f t="shared" si="24"/>
        <v>-5.1630968241329434E-4</v>
      </c>
      <c r="AD52" s="201">
        <f t="shared" si="20"/>
        <v>2.8714782786524756E-2</v>
      </c>
      <c r="AE52" s="203">
        <f t="shared" si="25"/>
        <v>3.3997430378268341E-4</v>
      </c>
      <c r="AF52" s="203">
        <f t="shared" si="25"/>
        <v>0.48901487178419978</v>
      </c>
      <c r="AG52" s="50"/>
      <c r="AH52" s="50"/>
      <c r="AI52" s="50"/>
    </row>
    <row r="53" spans="2:35" x14ac:dyDescent="0.25">
      <c r="B53" s="199" t="s">
        <v>235</v>
      </c>
      <c r="C53" s="219">
        <f>'viaj entrados lugar residen acu'!C54/'viaj entrados lugar residen acu'!$C21</f>
        <v>0.23668419387034739</v>
      </c>
      <c r="D53" s="219">
        <f>'viaj entrados lugar residen acu'!D54/'viaj entrados lugar residen acu'!$D21</f>
        <v>0.24825027009253606</v>
      </c>
      <c r="E53" s="219">
        <f>'viaj entrados lugar residen acu'!E54/'viaj entrados lugar residen acu'!$E21</f>
        <v>0.32463209128268705</v>
      </c>
      <c r="F53" s="219">
        <f>'viaj entrados lugar residen acu'!F54/'viaj entrados lugar residen acu'!$F21</f>
        <v>0.27056946423929512</v>
      </c>
      <c r="G53" s="219">
        <f>'viaj entrados lugar residen acu'!G54/'viaj entrados lugar residen acu'!$G21</f>
        <v>0.28180913234964611</v>
      </c>
      <c r="H53" s="201">
        <f t="shared" si="26"/>
        <v>4.1540785623947807E-2</v>
      </c>
      <c r="I53" s="202">
        <f t="shared" si="27"/>
        <v>0.19065463452121167</v>
      </c>
      <c r="J53" s="201">
        <f t="shared" si="17"/>
        <v>1.9708543820412614</v>
      </c>
      <c r="K53" s="203">
        <f t="shared" si="21"/>
        <v>0.28180913234964611</v>
      </c>
      <c r="L53" s="219">
        <f>'viaj entrados lugar residen acu'!L54/'viaj entrados lugar residen acu'!$C21</f>
        <v>0.19906156430292851</v>
      </c>
      <c r="M53" s="219">
        <f>'viaj entrados lugar residen acu'!M54/'viaj entrados lugar residen acu'!$D21</f>
        <v>0.14112139289460912</v>
      </c>
      <c r="N53" s="219">
        <f>'viaj entrados lugar residen acu'!N54/'viaj entrados lugar residen acu'!$E21</f>
        <v>6.9694117286926704E-2</v>
      </c>
      <c r="O53" s="219">
        <f>'viaj entrados lugar residen acu'!O54/'viaj entrados lugar residen acu'!$F21</f>
        <v>0.11907386990077178</v>
      </c>
      <c r="P53" s="219">
        <f>'viaj entrados lugar residen acu'!P54/'viaj entrados lugar residen acu'!$G21</f>
        <v>0.11256570465139343</v>
      </c>
      <c r="Q53" s="201">
        <f t="shared" si="28"/>
        <v>-5.465653593690889E-2</v>
      </c>
      <c r="R53" s="202">
        <f t="shared" si="29"/>
        <v>-0.43451813490175906</v>
      </c>
      <c r="S53" s="201">
        <f t="shared" si="18"/>
        <v>0.62623822888268432</v>
      </c>
      <c r="T53" s="203">
        <f t="shared" si="22"/>
        <v>0.11256570465139343</v>
      </c>
      <c r="U53" s="219">
        <f>'viaj entrados lugar residen acu'!U54/'viaj entrados lugar residen acu'!$C21</f>
        <v>2.8871199396285206E-2</v>
      </c>
      <c r="V53" s="219">
        <f>'viaj entrados lugar residen acu'!V54/'viaj entrados lugar residen acu'!$D21</f>
        <v>5.4143767516871E-2</v>
      </c>
      <c r="W53" s="219">
        <f>'viaj entrados lugar residen acu'!W54/'viaj entrados lugar residen acu'!$E21</f>
        <v>2.6325657567478631E-3</v>
      </c>
      <c r="X53" s="219">
        <f>'viaj entrados lugar residen acu'!X54/'viaj entrados lugar residen acu'!$F21</f>
        <v>1.16752270058533E-2</v>
      </c>
      <c r="Y53" s="219">
        <f>'viaj entrados lugar residen acu'!Y54/'viaj entrados lugar residen acu'!$G21</f>
        <v>2.6263494477319726E-3</v>
      </c>
      <c r="Z53" s="201">
        <f t="shared" si="30"/>
        <v>-0.7750493890683865</v>
      </c>
      <c r="AA53" s="202">
        <f t="shared" si="19"/>
        <v>-0.909032201548582</v>
      </c>
      <c r="AB53" s="200">
        <f t="shared" si="23"/>
        <v>-9.0488775581213272E-3</v>
      </c>
      <c r="AC53" s="200">
        <f t="shared" si="24"/>
        <v>-2.6244849948553233E-2</v>
      </c>
      <c r="AD53" s="201">
        <f t="shared" si="20"/>
        <v>0.22182574704628047</v>
      </c>
      <c r="AE53" s="203">
        <f t="shared" si="25"/>
        <v>2.6263494477319726E-3</v>
      </c>
      <c r="AF53" s="203">
        <f t="shared" si="25"/>
        <v>-0.7750493890683865</v>
      </c>
      <c r="AG53" s="50"/>
      <c r="AH53" s="50"/>
      <c r="AI53" s="50"/>
    </row>
    <row r="54" spans="2:35" x14ac:dyDescent="0.25">
      <c r="B54" s="199" t="s">
        <v>225</v>
      </c>
      <c r="C54" s="219">
        <f>'viaj entrados lugar residen acu'!C55/'viaj entrados lugar residen acu'!$C22</f>
        <v>9.2171390522882743E-2</v>
      </c>
      <c r="D54" s="219">
        <f>'viaj entrados lugar residen acu'!D55/'viaj entrados lugar residen acu'!$D22</f>
        <v>8.6571386871147737E-2</v>
      </c>
      <c r="E54" s="219">
        <f>'viaj entrados lugar residen acu'!E55/'viaj entrados lugar residen acu'!$E22</f>
        <v>0.17156989489067506</v>
      </c>
      <c r="F54" s="219">
        <f>'viaj entrados lugar residen acu'!F55/'viaj entrados lugar residen acu'!$F22</f>
        <v>0.10388051253258106</v>
      </c>
      <c r="G54" s="219">
        <f>'viaj entrados lugar residen acu'!G55/'viaj entrados lugar residen acu'!$G22</f>
        <v>0.10317720428496517</v>
      </c>
      <c r="H54" s="201">
        <f t="shared" si="26"/>
        <v>-6.7703578897466699E-3</v>
      </c>
      <c r="I54" s="202">
        <f t="shared" si="27"/>
        <v>0.11940596425471184</v>
      </c>
      <c r="J54" s="201">
        <f t="shared" si="17"/>
        <v>0.72157791160398987</v>
      </c>
      <c r="K54" s="203">
        <f t="shared" si="21"/>
        <v>0.10317720428496517</v>
      </c>
      <c r="L54" s="219">
        <f>'viaj entrados lugar residen acu'!L55/'viaj entrados lugar residen acu'!$C22</f>
        <v>0.13693174830038721</v>
      </c>
      <c r="M54" s="219">
        <f>'viaj entrados lugar residen acu'!M55/'viaj entrados lugar residen acu'!$D22</f>
        <v>9.5564212818987096E-2</v>
      </c>
      <c r="N54" s="219">
        <f>'viaj entrados lugar residen acu'!N55/'viaj entrados lugar residen acu'!$E22</f>
        <v>0.17667359901073576</v>
      </c>
      <c r="O54" s="219">
        <f>'viaj entrados lugar residen acu'!O55/'viaj entrados lugar residen acu'!$F22</f>
        <v>0.15643929538182033</v>
      </c>
      <c r="P54" s="219">
        <f>'viaj entrados lugar residen acu'!P55/'viaj entrados lugar residen acu'!$G22</f>
        <v>0.11121619596973556</v>
      </c>
      <c r="Q54" s="201">
        <f t="shared" si="28"/>
        <v>-0.28907762146146887</v>
      </c>
      <c r="R54" s="202">
        <f t="shared" si="29"/>
        <v>-0.18779832032991672</v>
      </c>
      <c r="S54" s="201">
        <f t="shared" si="18"/>
        <v>0.61873048992008939</v>
      </c>
      <c r="T54" s="203">
        <f t="shared" si="22"/>
        <v>0.11121619596973556</v>
      </c>
      <c r="U54" s="219">
        <f>'viaj entrados lugar residen acu'!U55/'viaj entrados lugar residen acu'!$C22</f>
        <v>2.1179953263298967E-2</v>
      </c>
      <c r="V54" s="219">
        <f>'viaj entrados lugar residen acu'!V55/'viaj entrados lugar residen acu'!$D22</f>
        <v>5.2957752803942923E-2</v>
      </c>
      <c r="W54" s="219">
        <f>'viaj entrados lugar residen acu'!W55/'viaj entrados lugar residen acu'!$E22</f>
        <v>3.532122983530999E-2</v>
      </c>
      <c r="X54" s="219">
        <f>'viaj entrados lugar residen acu'!X55/'viaj entrados lugar residen acu'!$F22</f>
        <v>3.5605220273064649E-4</v>
      </c>
      <c r="Y54" s="219">
        <f>'viaj entrados lugar residen acu'!Y55/'viaj entrados lugar residen acu'!$G22</f>
        <v>1.2805266312083303E-2</v>
      </c>
      <c r="Z54" s="201">
        <f t="shared" si="30"/>
        <v>34.964575457971506</v>
      </c>
      <c r="AA54" s="202">
        <f t="shared" si="19"/>
        <v>-0.39540629986787945</v>
      </c>
      <c r="AB54" s="200">
        <f t="shared" si="23"/>
        <v>1.2449214109352656E-2</v>
      </c>
      <c r="AC54" s="200">
        <f t="shared" si="24"/>
        <v>-8.3746869512156645E-3</v>
      </c>
      <c r="AD54" s="201">
        <f t="shared" si="20"/>
        <v>1.0815536250354807</v>
      </c>
      <c r="AE54" s="203">
        <f t="shared" si="25"/>
        <v>1.2805266312083303E-2</v>
      </c>
      <c r="AF54" s="203">
        <f t="shared" si="25"/>
        <v>34.964575457971506</v>
      </c>
      <c r="AG54" s="50"/>
      <c r="AH54" s="50"/>
      <c r="AI54" s="50"/>
    </row>
    <row r="55" spans="2:35" x14ac:dyDescent="0.25">
      <c r="B55" s="199" t="s">
        <v>237</v>
      </c>
      <c r="C55" s="219">
        <f>'viaj entrados lugar residen acu'!C56/'viaj entrados lugar residen acu'!$C23</f>
        <v>1.245078574553286E-3</v>
      </c>
      <c r="D55" s="219">
        <f>'viaj entrados lugar residen acu'!D56/'viaj entrados lugar residen acu'!$D23</f>
        <v>8.7252421254689822E-4</v>
      </c>
      <c r="E55" s="219">
        <f>'viaj entrados lugar residen acu'!E56/'viaj entrados lugar residen acu'!$E23</f>
        <v>1.0639489304513383E-3</v>
      </c>
      <c r="F55" s="219">
        <f>'viaj entrados lugar residen acu'!F56/'viaj entrados lugar residen acu'!$F23</f>
        <v>1.9891571434143295E-3</v>
      </c>
      <c r="G55" s="219">
        <f>'viaj entrados lugar residen acu'!G56/'viaj entrados lugar residen acu'!$G23</f>
        <v>1.7581700531076108E-3</v>
      </c>
      <c r="H55" s="201">
        <f t="shared" si="26"/>
        <v>-0.11612309820341105</v>
      </c>
      <c r="I55" s="202">
        <f t="shared" si="27"/>
        <v>0.41209566130267228</v>
      </c>
      <c r="J55" s="201">
        <f t="shared" si="17"/>
        <v>1.2295900862579706E-2</v>
      </c>
      <c r="K55" s="203">
        <f t="shared" si="21"/>
        <v>1.7581700531076108E-3</v>
      </c>
      <c r="L55" s="219">
        <f>'viaj entrados lugar residen acu'!L56/'viaj entrados lugar residen acu'!$C23</f>
        <v>4.3072988525086654E-3</v>
      </c>
      <c r="M55" s="219">
        <f>'viaj entrados lugar residen acu'!M56/'viaj entrados lugar residen acu'!$D23</f>
        <v>2.7920774801500742E-3</v>
      </c>
      <c r="N55" s="219">
        <f>'viaj entrados lugar residen acu'!N56/'viaj entrados lugar residen acu'!$E23</f>
        <v>2.1278978609026765E-3</v>
      </c>
      <c r="O55" s="219">
        <f>'viaj entrados lugar residen acu'!O56/'viaj entrados lugar residen acu'!$F23</f>
        <v>2.8667264713912398E-3</v>
      </c>
      <c r="P55" s="219">
        <f>'viaj entrados lugar residen acu'!P56/'viaj entrados lugar residen acu'!$G23</f>
        <v>4.0782295046310557E-3</v>
      </c>
      <c r="Q55" s="201">
        <f t="shared" si="28"/>
        <v>0.42260852066987264</v>
      </c>
      <c r="R55" s="202">
        <f t="shared" si="29"/>
        <v>-5.3181670397491665E-2</v>
      </c>
      <c r="S55" s="201">
        <f t="shared" si="18"/>
        <v>2.2688466525986828E-2</v>
      </c>
      <c r="T55" s="203">
        <f t="shared" si="22"/>
        <v>4.0782295046310557E-3</v>
      </c>
      <c r="U55" s="219">
        <f>'viaj entrados lugar residen acu'!U56/'viaj entrados lugar residen acu'!$C23</f>
        <v>7.0666621798970289E-4</v>
      </c>
      <c r="V55" s="219">
        <f>'viaj entrados lugar residen acu'!V56/'viaj entrados lugar residen acu'!$D23</f>
        <v>1.6577960038391066E-3</v>
      </c>
      <c r="W55" s="219">
        <f>'viaj entrados lugar residen acu'!W56/'viaj entrados lugar residen acu'!$E23</f>
        <v>2.7998656064508903E-4</v>
      </c>
      <c r="X55" s="219">
        <f>'viaj entrados lugar residen acu'!X56/'viaj entrados lugar residen acu'!$F23</f>
        <v>1.9501540621709114E-5</v>
      </c>
      <c r="Y55" s="219">
        <f>'viaj entrados lugar residen acu'!Y56/'viaj entrados lugar residen acu'!$G23</f>
        <v>3.0813289590545759E-4</v>
      </c>
      <c r="Z55" s="201">
        <f t="shared" si="30"/>
        <v>14.800438636240054</v>
      </c>
      <c r="AA55" s="202">
        <f t="shared" si="19"/>
        <v>-0.56396260630369133</v>
      </c>
      <c r="AB55" s="200">
        <f t="shared" si="23"/>
        <v>2.8863135528374846E-4</v>
      </c>
      <c r="AC55" s="200">
        <f t="shared" si="24"/>
        <v>-3.985333220842453E-4</v>
      </c>
      <c r="AD55" s="201">
        <f t="shared" si="20"/>
        <v>2.6025405675847227E-2</v>
      </c>
      <c r="AE55" s="203">
        <f t="shared" si="25"/>
        <v>3.0813289590545759E-4</v>
      </c>
      <c r="AF55" s="203">
        <f t="shared" si="25"/>
        <v>14.800438636240054</v>
      </c>
      <c r="AG55" s="50"/>
      <c r="AH55" s="50"/>
      <c r="AI55" s="50"/>
    </row>
    <row r="56" spans="2:35" x14ac:dyDescent="0.25">
      <c r="B56" s="199" t="s">
        <v>217</v>
      </c>
      <c r="C56" s="219">
        <f>'viaj entrados lugar residen acu'!C57/'viaj entrados lugar residen acu'!$C24</f>
        <v>0.17260779615104113</v>
      </c>
      <c r="D56" s="219">
        <f>'viaj entrados lugar residen acu'!D57/'viaj entrados lugar residen acu'!$D24</f>
        <v>0.154304121487532</v>
      </c>
      <c r="E56" s="219">
        <f>'viaj entrados lugar residen acu'!E57/'viaj entrados lugar residen acu'!$E24</f>
        <v>0.17599667342377462</v>
      </c>
      <c r="F56" s="219">
        <f>'viaj entrados lugar residen acu'!F57/'viaj entrados lugar residen acu'!$F24</f>
        <v>0.17118790607692241</v>
      </c>
      <c r="G56" s="219">
        <f>'viaj entrados lugar residen acu'!G57/'viaj entrados lugar residen acu'!$G24</f>
        <v>0.17669219055592042</v>
      </c>
      <c r="H56" s="201">
        <f t="shared" si="26"/>
        <v>3.2153465774180878E-2</v>
      </c>
      <c r="I56" s="202">
        <f t="shared" si="27"/>
        <v>2.3662861678074076E-2</v>
      </c>
      <c r="J56" s="201">
        <f t="shared" si="17"/>
        <v>1.2357107632606592</v>
      </c>
      <c r="K56" s="203">
        <f t="shared" si="21"/>
        <v>0.17669219055592042</v>
      </c>
      <c r="L56" s="219">
        <f>'viaj entrados lugar residen acu'!L57/'viaj entrados lugar residen acu'!$C24</f>
        <v>0.14445502850253769</v>
      </c>
      <c r="M56" s="219">
        <f>'viaj entrados lugar residen acu'!M57/'viaj entrados lugar residen acu'!$D24</f>
        <v>0.13138140297391354</v>
      </c>
      <c r="N56" s="219">
        <f>'viaj entrados lugar residen acu'!N57/'viaj entrados lugar residen acu'!$E24</f>
        <v>0.11870419460470918</v>
      </c>
      <c r="O56" s="219">
        <f>'viaj entrados lugar residen acu'!O57/'viaj entrados lugar residen acu'!$F24</f>
        <v>0.12785591384963063</v>
      </c>
      <c r="P56" s="219">
        <f>'viaj entrados lugar residen acu'!P57/'viaj entrados lugar residen acu'!$G24</f>
        <v>0.12390031971016793</v>
      </c>
      <c r="Q56" s="201">
        <f t="shared" si="28"/>
        <v>-3.0937905180630221E-2</v>
      </c>
      <c r="R56" s="202">
        <f t="shared" si="29"/>
        <v>-0.14229140380536265</v>
      </c>
      <c r="S56" s="201">
        <f t="shared" si="18"/>
        <v>0.68929623826001996</v>
      </c>
      <c r="T56" s="203">
        <f t="shared" si="22"/>
        <v>0.12390031971016793</v>
      </c>
      <c r="U56" s="219">
        <f>'viaj entrados lugar residen acu'!U57/'viaj entrados lugar residen acu'!$C24</f>
        <v>1.427359459419233E-2</v>
      </c>
      <c r="V56" s="219">
        <f>'viaj entrados lugar residen acu'!V57/'viaj entrados lugar residen acu'!$D24</f>
        <v>8.1854525583134399E-2</v>
      </c>
      <c r="W56" s="219">
        <f>'viaj entrados lugar residen acu'!W57/'viaj entrados lugar residen acu'!$E24</f>
        <v>9.9277509226051251E-3</v>
      </c>
      <c r="X56" s="219">
        <f>'viaj entrados lugar residen acu'!X57/'viaj entrados lugar residen acu'!$F24</f>
        <v>5.8552119090216487E-3</v>
      </c>
      <c r="Y56" s="219">
        <f>'viaj entrados lugar residen acu'!Y57/'viaj entrados lugar residen acu'!$G24</f>
        <v>8.9201301934859964E-3</v>
      </c>
      <c r="Z56" s="201">
        <f t="shared" si="30"/>
        <v>0.52345129981409455</v>
      </c>
      <c r="AA56" s="202">
        <f t="shared" si="19"/>
        <v>-0.37506070144969383</v>
      </c>
      <c r="AB56" s="200">
        <f t="shared" si="23"/>
        <v>3.0649182844643477E-3</v>
      </c>
      <c r="AC56" s="200">
        <f t="shared" si="24"/>
        <v>-5.3534644007063332E-3</v>
      </c>
      <c r="AD56" s="201">
        <f t="shared" si="20"/>
        <v>0.75340870790399395</v>
      </c>
      <c r="AE56" s="203">
        <f t="shared" si="25"/>
        <v>8.9201301934859964E-3</v>
      </c>
      <c r="AF56" s="203">
        <f t="shared" si="25"/>
        <v>0.52345129981409455</v>
      </c>
      <c r="AG56" s="50"/>
      <c r="AH56" s="50"/>
      <c r="AI56" s="50"/>
    </row>
    <row r="57" spans="2:35" x14ac:dyDescent="0.25">
      <c r="B57" s="199" t="s">
        <v>231</v>
      </c>
      <c r="C57" s="219">
        <f>'viaj entrados lugar residen acu'!C58/'viaj entrados lugar residen acu'!$C25</f>
        <v>8.2743364907786651E-2</v>
      </c>
      <c r="D57" s="219">
        <f>'viaj entrados lugar residen acu'!D58/'viaj entrados lugar residen acu'!$D25</f>
        <v>7.2064925207028993E-2</v>
      </c>
      <c r="E57" s="219">
        <f>'viaj entrados lugar residen acu'!E58/'viaj entrados lugar residen acu'!$E25</f>
        <v>0.13094350589454265</v>
      </c>
      <c r="F57" s="219">
        <f>'viaj entrados lugar residen acu'!F58/'viaj entrados lugar residen acu'!$F25</f>
        <v>8.3822171654527308E-2</v>
      </c>
      <c r="G57" s="219">
        <f>'viaj entrados lugar residen acu'!G58/'viaj entrados lugar residen acu'!$G25</f>
        <v>6.7695548051733889E-2</v>
      </c>
      <c r="H57" s="201">
        <f t="shared" si="26"/>
        <v>-0.19239090665962733</v>
      </c>
      <c r="I57" s="202">
        <f t="shared" si="27"/>
        <v>-0.18186131145165296</v>
      </c>
      <c r="J57" s="201">
        <f t="shared" si="17"/>
        <v>0.47343415172546677</v>
      </c>
      <c r="K57" s="203">
        <f t="shared" si="21"/>
        <v>6.7695548051733889E-2</v>
      </c>
      <c r="L57" s="219">
        <f>'viaj entrados lugar residen acu'!L58/'viaj entrados lugar residen acu'!$C25</f>
        <v>5.2646764908724962E-2</v>
      </c>
      <c r="M57" s="219">
        <f>'viaj entrados lugar residen acu'!M58/'viaj entrados lugar residen acu'!$D25</f>
        <v>5.6250249690383926E-2</v>
      </c>
      <c r="N57" s="219">
        <f>'viaj entrados lugar residen acu'!N58/'viaj entrados lugar residen acu'!$E25</f>
        <v>2.9024146776007381E-2</v>
      </c>
      <c r="O57" s="219">
        <f>'viaj entrados lugar residen acu'!O58/'viaj entrados lugar residen acu'!$F25</f>
        <v>5.692129780745521E-2</v>
      </c>
      <c r="P57" s="219">
        <f>'viaj entrados lugar residen acu'!P58/'viaj entrados lugar residen acu'!$G25</f>
        <v>4.7772526768280574E-2</v>
      </c>
      <c r="Q57" s="201">
        <f t="shared" si="28"/>
        <v>-0.16072667686042086</v>
      </c>
      <c r="R57" s="202">
        <f t="shared" si="29"/>
        <v>-9.2583811159051788E-2</v>
      </c>
      <c r="S57" s="201">
        <f t="shared" si="18"/>
        <v>0.26577351108198582</v>
      </c>
      <c r="T57" s="203">
        <f t="shared" si="22"/>
        <v>4.7772526768280574E-2</v>
      </c>
      <c r="U57" s="219">
        <f>'viaj entrados lugar residen acu'!U58/'viaj entrados lugar residen acu'!$C25</f>
        <v>1.1736031940397941E-2</v>
      </c>
      <c r="V57" s="219">
        <f>'viaj entrados lugar residen acu'!V58/'viaj entrados lugar residen acu'!$D25</f>
        <v>2.1031064337364524E-2</v>
      </c>
      <c r="W57" s="219">
        <f>'viaj entrados lugar residen acu'!W58/'viaj entrados lugar residen acu'!$E25</f>
        <v>1.689389823226899E-2</v>
      </c>
      <c r="X57" s="219">
        <f>'viaj entrados lugar residen acu'!X58/'viaj entrados lugar residen acu'!$F25</f>
        <v>4.8495248398257903E-4</v>
      </c>
      <c r="Y57" s="219">
        <f>'viaj entrados lugar residen acu'!Y58/'viaj entrados lugar residen acu'!$G25</f>
        <v>1.1393149868641479E-3</v>
      </c>
      <c r="Z57" s="201">
        <f t="shared" si="30"/>
        <v>1.3493332326246534</v>
      </c>
      <c r="AA57" s="202">
        <f t="shared" si="19"/>
        <v>-0.90292161842689089</v>
      </c>
      <c r="AB57" s="200">
        <f t="shared" si="23"/>
        <v>6.5436250288156887E-4</v>
      </c>
      <c r="AC57" s="200">
        <f t="shared" si="24"/>
        <v>-1.0596716953533793E-2</v>
      </c>
      <c r="AD57" s="201">
        <f t="shared" si="20"/>
        <v>9.622839729130922E-2</v>
      </c>
      <c r="AE57" s="203">
        <f t="shared" si="25"/>
        <v>1.1393149868641479E-3</v>
      </c>
      <c r="AF57" s="203">
        <f t="shared" si="25"/>
        <v>1.3493332326246534</v>
      </c>
      <c r="AG57" s="50"/>
      <c r="AH57" s="50"/>
      <c r="AI57" s="50"/>
    </row>
    <row r="58" spans="2:35" x14ac:dyDescent="0.25">
      <c r="B58" s="199" t="s">
        <v>394</v>
      </c>
      <c r="C58" s="219">
        <f>'viaj entrados lugar residen acu'!C59/'viaj entrados lugar residen acu'!$C26</f>
        <v>6.4460467122696735E-2</v>
      </c>
      <c r="D58" s="219">
        <f>'viaj entrados lugar residen acu'!D59/'viaj entrados lugar residen acu'!$D26</f>
        <v>6.7080045095828641E-2</v>
      </c>
      <c r="E58" s="219">
        <f>'viaj entrados lugar residen acu'!E59/'viaj entrados lugar residen acu'!$E26</f>
        <v>7.8982300884955753E-2</v>
      </c>
      <c r="F58" s="219">
        <f>'viaj entrados lugar residen acu'!F59/'viaj entrados lugar residen acu'!$F26</f>
        <v>4.8379138501011498E-2</v>
      </c>
      <c r="G58" s="219">
        <f>'viaj entrados lugar residen acu'!G59/'viaj entrados lugar residen acu'!$G26</f>
        <v>3.8479387423621315E-2</v>
      </c>
      <c r="H58" s="201">
        <f t="shared" si="26"/>
        <v>-0.20462851105096058</v>
      </c>
      <c r="I58" s="202">
        <f t="shared" si="27"/>
        <v>-0.4030544744521003</v>
      </c>
      <c r="J58" s="201">
        <f t="shared" si="17"/>
        <v>0.2691086292690284</v>
      </c>
      <c r="K58" s="203">
        <f t="shared" si="21"/>
        <v>3.8479387423621315E-2</v>
      </c>
      <c r="L58" s="219">
        <f>'viaj entrados lugar residen acu'!L59/'viaj entrados lugar residen acu'!$C26</f>
        <v>0.10824551673137364</v>
      </c>
      <c r="M58" s="219">
        <f>'viaj entrados lugar residen acu'!M59/'viaj entrados lugar residen acu'!$D26</f>
        <v>0.10462232243517475</v>
      </c>
      <c r="N58" s="219">
        <f>'viaj entrados lugar residen acu'!N59/'viaj entrados lugar residen acu'!$E26</f>
        <v>0.12160766961651917</v>
      </c>
      <c r="O58" s="219">
        <f>'viaj entrados lugar residen acu'!O59/'viaj entrados lugar residen acu'!$F26</f>
        <v>9.4291212315586917E-2</v>
      </c>
      <c r="P58" s="219">
        <f>'viaj entrados lugar residen acu'!P59/'viaj entrados lugar residen acu'!$G26</f>
        <v>8.192822337381081E-2</v>
      </c>
      <c r="Q58" s="201">
        <f t="shared" si="28"/>
        <v>-0.13111496435529901</v>
      </c>
      <c r="R58" s="202">
        <f t="shared" si="29"/>
        <v>-0.24312594324689552</v>
      </c>
      <c r="S58" s="201">
        <f t="shared" si="18"/>
        <v>0.45579233621832183</v>
      </c>
      <c r="T58" s="203">
        <f t="shared" si="22"/>
        <v>8.192822337381081E-2</v>
      </c>
      <c r="U58" s="219">
        <f>'viaj entrados lugar residen acu'!U59/'viaj entrados lugar residen acu'!$C26</f>
        <v>1.0907746348678129E-2</v>
      </c>
      <c r="V58" s="219">
        <f>'viaj entrados lugar residen acu'!V59/'viaj entrados lugar residen acu'!$D26</f>
        <v>6.1668545659526494E-2</v>
      </c>
      <c r="W58" s="219">
        <f>'viaj entrados lugar residen acu'!W59/'viaj entrados lugar residen acu'!$E26</f>
        <v>1.0914454277286136E-2</v>
      </c>
      <c r="X58" s="219">
        <f>'viaj entrados lugar residen acu'!X59/'viaj entrados lugar residen acu'!$F26</f>
        <v>3.305866679824345E-3</v>
      </c>
      <c r="Y58" s="219">
        <f>'viaj entrados lugar residen acu'!Y59/'viaj entrados lugar residen acu'!$G26</f>
        <v>8.3919870059556041E-3</v>
      </c>
      <c r="Z58" s="201">
        <f t="shared" si="30"/>
        <v>1.538513442532869</v>
      </c>
      <c r="AA58" s="202">
        <f t="shared" si="19"/>
        <v>-0.23063969974213794</v>
      </c>
      <c r="AB58" s="200">
        <f t="shared" si="23"/>
        <v>5.0861203261312587E-3</v>
      </c>
      <c r="AC58" s="200">
        <f t="shared" si="24"/>
        <v>-2.5157593427225251E-3</v>
      </c>
      <c r="AD58" s="201">
        <f t="shared" si="20"/>
        <v>0.70880087507256895</v>
      </c>
      <c r="AE58" s="203">
        <f t="shared" ref="AE58:AF70" si="31">Y58/$G25</f>
        <v>8.3919870059556041E-3</v>
      </c>
      <c r="AF58" s="203">
        <f t="shared" si="31"/>
        <v>1.538513442532869</v>
      </c>
      <c r="AG58" s="50"/>
      <c r="AH58" s="50"/>
      <c r="AI58" s="50"/>
    </row>
    <row r="59" spans="2:35" x14ac:dyDescent="0.25">
      <c r="B59" s="199" t="s">
        <v>227</v>
      </c>
      <c r="C59" s="219">
        <f>'viaj entrados lugar residen acu'!C60/'viaj entrados lugar residen acu'!$C27</f>
        <v>4.5782599321403036E-2</v>
      </c>
      <c r="D59" s="219">
        <f>'viaj entrados lugar residen acu'!D60/'viaj entrados lugar residen acu'!$D27</f>
        <v>4.9866940110842549E-2</v>
      </c>
      <c r="E59" s="219">
        <f>'viaj entrados lugar residen acu'!E60/'viaj entrados lugar residen acu'!$E27</f>
        <v>3.5851702686180729E-2</v>
      </c>
      <c r="F59" s="219">
        <f>'viaj entrados lugar residen acu'!F60/'viaj entrados lugar residen acu'!$F27</f>
        <v>3.3641897489464397E-2</v>
      </c>
      <c r="G59" s="219">
        <f>'viaj entrados lugar residen acu'!G60/'viaj entrados lugar residen acu'!$G27</f>
        <v>2.7573460916482221E-2</v>
      </c>
      <c r="H59" s="201">
        <f t="shared" si="26"/>
        <v>-0.18038330254358048</v>
      </c>
      <c r="I59" s="202">
        <f t="shared" si="27"/>
        <v>-0.39773054992113943</v>
      </c>
      <c r="J59" s="201">
        <f t="shared" si="17"/>
        <v>0.19283717252948238</v>
      </c>
      <c r="K59" s="203">
        <f t="shared" si="21"/>
        <v>2.7573460916482221E-2</v>
      </c>
      <c r="L59" s="219">
        <f>'viaj entrados lugar residen acu'!L60/'viaj entrados lugar residen acu'!$C27</f>
        <v>3.4962495602737086E-2</v>
      </c>
      <c r="M59" s="219">
        <f>'viaj entrados lugar residen acu'!M60/'viaj entrados lugar residen acu'!$D27</f>
        <v>3.7244561634805537E-2</v>
      </c>
      <c r="N59" s="219">
        <f>'viaj entrados lugar residen acu'!N60/'viaj entrados lugar residen acu'!$E27</f>
        <v>7.3285626955302247E-2</v>
      </c>
      <c r="O59" s="219">
        <f>'viaj entrados lugar residen acu'!O60/'viaj entrados lugar residen acu'!$F27</f>
        <v>4.8112595901019344E-2</v>
      </c>
      <c r="P59" s="219">
        <f>'viaj entrados lugar residen acu'!P60/'viaj entrados lugar residen acu'!$G27</f>
        <v>4.6427746353968714E-2</v>
      </c>
      <c r="Q59" s="201">
        <f t="shared" si="28"/>
        <v>-3.5018886748842681E-2</v>
      </c>
      <c r="R59" s="202">
        <f t="shared" si="29"/>
        <v>0.32792998765036829</v>
      </c>
      <c r="S59" s="201">
        <f t="shared" si="18"/>
        <v>0.25829207694977957</v>
      </c>
      <c r="T59" s="203">
        <f t="shared" si="22"/>
        <v>4.6427746353968714E-2</v>
      </c>
      <c r="U59" s="219">
        <f>'viaj entrados lugar residen acu'!U60/'viaj entrados lugar residen acu'!$C27</f>
        <v>1.1444231358442178E-2</v>
      </c>
      <c r="V59" s="219">
        <f>'viaj entrados lugar residen acu'!V60/'viaj entrados lugar residen acu'!$D27</f>
        <v>7.8371053980810079E-3</v>
      </c>
      <c r="W59" s="219">
        <f>'viaj entrados lugar residen acu'!W60/'viaj entrados lugar residen acu'!$E27</f>
        <v>1.5930094573699163E-2</v>
      </c>
      <c r="X59" s="219">
        <f>'viaj entrados lugar residen acu'!X60/'viaj entrados lugar residen acu'!$F27</f>
        <v>3.0616287865144258E-4</v>
      </c>
      <c r="Y59" s="219">
        <f>'viaj entrados lugar residen acu'!Y60/'viaj entrados lugar residen acu'!$G27</f>
        <v>9.0917898157049488E-4</v>
      </c>
      <c r="Z59" s="201">
        <f t="shared" si="30"/>
        <v>1.9695924782754881</v>
      </c>
      <c r="AA59" s="202">
        <f t="shared" si="19"/>
        <v>-0.92055569718102459</v>
      </c>
      <c r="AB59" s="200">
        <f t="shared" si="23"/>
        <v>6.0301610291905224E-4</v>
      </c>
      <c r="AC59" s="200">
        <f t="shared" si="24"/>
        <v>-1.0535052376871683E-2</v>
      </c>
      <c r="AD59" s="201">
        <f t="shared" si="20"/>
        <v>7.6790735886199377E-2</v>
      </c>
      <c r="AE59" s="203">
        <f t="shared" si="31"/>
        <v>9.0917898157049488E-4</v>
      </c>
      <c r="AF59" s="203">
        <f t="shared" si="31"/>
        <v>1.9695924782754881</v>
      </c>
      <c r="AG59" s="50"/>
      <c r="AH59" s="50"/>
      <c r="AI59" s="50"/>
    </row>
    <row r="60" spans="2:35" x14ac:dyDescent="0.25">
      <c r="B60" s="199" t="s">
        <v>250</v>
      </c>
      <c r="C60" s="219">
        <f>'viaj entrados lugar residen acu'!C61/'viaj entrados lugar residen acu'!$C28</f>
        <v>4.8244263052518097E-2</v>
      </c>
      <c r="D60" s="219">
        <f>'viaj entrados lugar residen acu'!D61/'viaj entrados lugar residen acu'!$D28</f>
        <v>7.3129755904733668E-2</v>
      </c>
      <c r="E60" s="219">
        <f>'viaj entrados lugar residen acu'!E61/'viaj entrados lugar residen acu'!$E28</f>
        <v>7.0745807337874195E-2</v>
      </c>
      <c r="F60" s="219">
        <f>'viaj entrados lugar residen acu'!F61/'viaj entrados lugar residen acu'!$F28</f>
        <v>9.8156452416542098E-2</v>
      </c>
      <c r="G60" s="219">
        <f>'viaj entrados lugar residen acu'!G61/'viaj entrados lugar residen acu'!$G28</f>
        <v>8.4762582384661472E-2</v>
      </c>
      <c r="H60" s="201">
        <f t="shared" si="26"/>
        <v>-0.1364543002740326</v>
      </c>
      <c r="I60" s="202">
        <f t="shared" si="27"/>
        <v>0.75694636049036523</v>
      </c>
      <c r="J60" s="201">
        <f t="shared" si="17"/>
        <v>0.59279380172348506</v>
      </c>
      <c r="K60" s="203">
        <f t="shared" si="21"/>
        <v>8.4762582384661472E-2</v>
      </c>
      <c r="L60" s="219">
        <f>'viaj entrados lugar residen acu'!L61/'viaj entrados lugar residen acu'!$C28</f>
        <v>0.11982134606499308</v>
      </c>
      <c r="M60" s="219">
        <f>'viaj entrados lugar residen acu'!M61/'viaj entrados lugar residen acu'!$D28</f>
        <v>0.10534637810060282</v>
      </c>
      <c r="N60" s="219">
        <f>'viaj entrados lugar residen acu'!N61/'viaj entrados lugar residen acu'!$E28</f>
        <v>6.3877282353614562E-2</v>
      </c>
      <c r="O60" s="219">
        <f>'viaj entrados lugar residen acu'!O61/'viaj entrados lugar residen acu'!$F28</f>
        <v>8.5154340759721919E-2</v>
      </c>
      <c r="P60" s="219">
        <f>'viaj entrados lugar residen acu'!P61/'viaj entrados lugar residen acu'!$G28</f>
        <v>8.8114140203714802E-2</v>
      </c>
      <c r="Q60" s="201">
        <f t="shared" si="28"/>
        <v>3.4758057165218181E-2</v>
      </c>
      <c r="R60" s="202">
        <f t="shared" si="29"/>
        <v>-0.26462067822272473</v>
      </c>
      <c r="S60" s="201">
        <f t="shared" si="18"/>
        <v>0.49020652668220849</v>
      </c>
      <c r="T60" s="203">
        <f t="shared" si="22"/>
        <v>8.8114140203714802E-2</v>
      </c>
      <c r="U60" s="219">
        <f>'viaj entrados lugar residen acu'!U61/'viaj entrados lugar residen acu'!$C28</f>
        <v>4.774372401047282E-3</v>
      </c>
      <c r="V60" s="219">
        <f>'viaj entrados lugar residen acu'!V61/'viaj entrados lugar residen acu'!$D28</f>
        <v>2.2433046743749383E-2</v>
      </c>
      <c r="W60" s="219">
        <f>'viaj entrados lugar residen acu'!W61/'viaj entrados lugar residen acu'!$E28</f>
        <v>4.9796806135882317E-3</v>
      </c>
      <c r="X60" s="219">
        <f>'viaj entrados lugar residen acu'!X61/'viaj entrados lugar residen acu'!$F28</f>
        <v>2.3963745936840105E-3</v>
      </c>
      <c r="Y60" s="219">
        <f>'viaj entrados lugar residen acu'!Y61/'viaj entrados lugar residen acu'!$G28</f>
        <v>5.6733073696824442E-3</v>
      </c>
      <c r="Z60" s="201">
        <f t="shared" si="30"/>
        <v>1.3674543139604554</v>
      </c>
      <c r="AA60" s="202">
        <f t="shared" si="19"/>
        <v>0.18828337907574544</v>
      </c>
      <c r="AB60" s="200">
        <f t="shared" si="23"/>
        <v>3.2769327759984337E-3</v>
      </c>
      <c r="AC60" s="200">
        <f t="shared" si="24"/>
        <v>8.989349686351622E-4</v>
      </c>
      <c r="AD60" s="201">
        <f t="shared" si="20"/>
        <v>0.47917677009423204</v>
      </c>
      <c r="AE60" s="203">
        <f t="shared" si="31"/>
        <v>5.6733073696824442E-3</v>
      </c>
      <c r="AF60" s="203">
        <f t="shared" si="31"/>
        <v>1.3674543139604554</v>
      </c>
      <c r="AG60" s="50"/>
      <c r="AH60" s="50"/>
      <c r="AI60" s="50"/>
    </row>
    <row r="61" spans="2:35" x14ac:dyDescent="0.25">
      <c r="B61" s="199" t="s">
        <v>241</v>
      </c>
      <c r="C61" s="219">
        <f>'viaj entrados lugar residen acu'!C62/'viaj entrados lugar residen acu'!$C29</f>
        <v>0.12337974075852136</v>
      </c>
      <c r="D61" s="219">
        <f>'viaj entrados lugar residen acu'!D62/'viaj entrados lugar residen acu'!$D29</f>
        <v>6.3422945853843241E-2</v>
      </c>
      <c r="E61" s="219">
        <f>'viaj entrados lugar residen acu'!E62/'viaj entrados lugar residen acu'!$E29</f>
        <v>5.2364864864864864E-2</v>
      </c>
      <c r="F61" s="219">
        <f>'viaj entrados lugar residen acu'!F62/'viaj entrados lugar residen acu'!$F29</f>
        <v>8.5949636908847868E-2</v>
      </c>
      <c r="G61" s="219">
        <f>'viaj entrados lugar residen acu'!G62/'viaj entrados lugar residen acu'!$G29</f>
        <v>8.3440945664050858E-2</v>
      </c>
      <c r="H61" s="201">
        <f t="shared" si="26"/>
        <v>-2.918792138072146E-2</v>
      </c>
      <c r="I61" s="202">
        <f t="shared" si="27"/>
        <v>-0.3237062652987629</v>
      </c>
      <c r="J61" s="201">
        <f t="shared" si="17"/>
        <v>0.58355083113355299</v>
      </c>
      <c r="K61" s="203">
        <f t="shared" si="21"/>
        <v>8.3440945664050858E-2</v>
      </c>
      <c r="L61" s="219">
        <f>'viaj entrados lugar residen acu'!L62/'viaj entrados lugar residen acu'!$C29</f>
        <v>0.13550168026884302</v>
      </c>
      <c r="M61" s="219">
        <f>'viaj entrados lugar residen acu'!M62/'viaj entrados lugar residen acu'!$D29</f>
        <v>0.11245740249905339</v>
      </c>
      <c r="N61" s="219">
        <f>'viaj entrados lugar residen acu'!N62/'viaj entrados lugar residen acu'!$E29</f>
        <v>4.4506462984723855E-2</v>
      </c>
      <c r="O61" s="219">
        <f>'viaj entrados lugar residen acu'!O62/'viaj entrados lugar residen acu'!$F29</f>
        <v>7.8145886773366091E-2</v>
      </c>
      <c r="P61" s="219">
        <f>'viaj entrados lugar residen acu'!P62/'viaj entrados lugar residen acu'!$G29</f>
        <v>9.6586205754776333E-2</v>
      </c>
      <c r="Q61" s="201">
        <f t="shared" si="28"/>
        <v>0.23597299541676109</v>
      </c>
      <c r="R61" s="202">
        <f t="shared" si="29"/>
        <v>-0.28719551253428133</v>
      </c>
      <c r="S61" s="201">
        <f t="shared" si="18"/>
        <v>0.53733927765734391</v>
      </c>
      <c r="T61" s="203">
        <f t="shared" si="22"/>
        <v>9.6586205754776333E-2</v>
      </c>
      <c r="U61" s="219">
        <f>'viaj entrados lugar residen acu'!U62/'viaj entrados lugar residen acu'!$C29</f>
        <v>6.1209793566970715E-3</v>
      </c>
      <c r="V61" s="219">
        <f>'viaj entrados lugar residen acu'!V62/'viaj entrados lugar residen acu'!$D29</f>
        <v>3.1238167360848165E-2</v>
      </c>
      <c r="W61" s="219">
        <f>'viaj entrados lugar residen acu'!W62/'viaj entrados lugar residen acu'!$E29</f>
        <v>2.4970622796709752E-3</v>
      </c>
      <c r="X61" s="219">
        <f>'viaj entrados lugar residen acu'!X62/'viaj entrados lugar residen acu'!$F29</f>
        <v>2.1677083709671593E-3</v>
      </c>
      <c r="Y61" s="219">
        <f>'viaj entrados lugar residen acu'!Y62/'viaj entrados lugar residen acu'!$G29</f>
        <v>4.4369391741995298E-3</v>
      </c>
      <c r="Z61" s="201">
        <f t="shared" si="30"/>
        <v>1.0468339900444796</v>
      </c>
      <c r="AA61" s="202">
        <f t="shared" si="19"/>
        <v>-0.27512593726606893</v>
      </c>
      <c r="AB61" s="200">
        <f t="shared" si="23"/>
        <v>2.2692308032323705E-3</v>
      </c>
      <c r="AC61" s="200">
        <f t="shared" si="24"/>
        <v>-1.6840401824975417E-3</v>
      </c>
      <c r="AD61" s="201">
        <f t="shared" si="20"/>
        <v>0.37475110091144315</v>
      </c>
      <c r="AE61" s="203">
        <f t="shared" si="31"/>
        <v>4.4369391741995298E-3</v>
      </c>
      <c r="AF61" s="203">
        <f t="shared" si="31"/>
        <v>1.0468339900444796</v>
      </c>
      <c r="AG61" s="50"/>
      <c r="AH61" s="50"/>
      <c r="AI61" s="50"/>
    </row>
    <row r="62" spans="2:35" x14ac:dyDescent="0.25">
      <c r="B62" s="199" t="s">
        <v>229</v>
      </c>
      <c r="C62" s="219">
        <f>'viaj entrados lugar residen acu'!C63/'viaj entrados lugar residen acu'!$C30</f>
        <v>8.4310850439882692E-3</v>
      </c>
      <c r="D62" s="219">
        <f>'viaj entrados lugar residen acu'!D63/'viaj entrados lugar residen acu'!$D30</f>
        <v>1.7316595866545749E-2</v>
      </c>
      <c r="E62" s="219">
        <f>'viaj entrados lugar residen acu'!E63/'viaj entrados lugar residen acu'!$E30</f>
        <v>1.0061574741255077E-2</v>
      </c>
      <c r="F62" s="219">
        <f>'viaj entrados lugar residen acu'!F63/'viaj entrados lugar residen acu'!$F30</f>
        <v>9.5832658666618695E-3</v>
      </c>
      <c r="G62" s="219">
        <f>'viaj entrados lugar residen acu'!G63/'viaj entrados lugar residen acu'!$G30</f>
        <v>9.4290723721869411E-3</v>
      </c>
      <c r="H62" s="201">
        <f t="shared" si="26"/>
        <v>-1.6089869217897235E-2</v>
      </c>
      <c r="I62" s="202">
        <f t="shared" si="27"/>
        <v>0.11836997527504245</v>
      </c>
      <c r="J62" s="201">
        <f t="shared" si="17"/>
        <v>6.5942960926660549E-2</v>
      </c>
      <c r="K62" s="203">
        <f t="shared" si="21"/>
        <v>9.4290723721869411E-3</v>
      </c>
      <c r="L62" s="219">
        <f>'viaj entrados lugar residen acu'!L63/'viaj entrados lugar residen acu'!$C30</f>
        <v>3.9021965937288516E-2</v>
      </c>
      <c r="M62" s="219">
        <f>'viaj entrados lugar residen acu'!M63/'viaj entrados lugar residen acu'!$D30</f>
        <v>4.3997899861581785E-2</v>
      </c>
      <c r="N62" s="219">
        <f>'viaj entrados lugar residen acu'!N63/'viaj entrados lugar residen acu'!$E30</f>
        <v>3.6604218524826412E-2</v>
      </c>
      <c r="O62" s="219">
        <f>'viaj entrados lugar residen acu'!O63/'viaj entrados lugar residen acu'!$F30</f>
        <v>4.3220648999394297E-2</v>
      </c>
      <c r="P62" s="219">
        <f>'viaj entrados lugar residen acu'!P63/'viaj entrados lugar residen acu'!$G30</f>
        <v>3.1694663920276561E-2</v>
      </c>
      <c r="Q62" s="201">
        <f t="shared" si="28"/>
        <v>-0.26667774191172522</v>
      </c>
      <c r="R62" s="202">
        <f t="shared" si="29"/>
        <v>-0.1877737792295634</v>
      </c>
      <c r="S62" s="201">
        <f t="shared" si="18"/>
        <v>0.17632733042390467</v>
      </c>
      <c r="T62" s="203">
        <f t="shared" si="22"/>
        <v>3.1694663920276561E-2</v>
      </c>
      <c r="U62" s="219">
        <f>'viaj entrados lugar residen acu'!U63/'viaj entrados lugar residen acu'!$C30</f>
        <v>5.1213907060681258E-3</v>
      </c>
      <c r="V62" s="219">
        <f>'viaj entrados lugar residen acu'!V63/'viaj entrados lugar residen acu'!$D30</f>
        <v>6.672712519688798E-3</v>
      </c>
      <c r="W62" s="219">
        <f>'viaj entrados lugar residen acu'!W63/'viaj entrados lugar residen acu'!$E30</f>
        <v>8.4894536879339712E-3</v>
      </c>
      <c r="X62" s="219">
        <f>'viaj entrados lugar residen acu'!X63/'viaj entrados lugar residen acu'!$F30</f>
        <v>2.2189038614924228E-4</v>
      </c>
      <c r="Y62" s="219">
        <f>'viaj entrados lugar residen acu'!Y63/'viaj entrados lugar residen acu'!$G30</f>
        <v>3.6959079087922045E-4</v>
      </c>
      <c r="Z62" s="201">
        <f t="shared" si="30"/>
        <v>0.66564580508970628</v>
      </c>
      <c r="AA62" s="202">
        <f t="shared" si="19"/>
        <v>-0.92783390057678916</v>
      </c>
      <c r="AB62" s="200">
        <f t="shared" si="23"/>
        <v>1.4770040472997817E-4</v>
      </c>
      <c r="AC62" s="200">
        <f t="shared" si="24"/>
        <v>-4.7517999151889057E-3</v>
      </c>
      <c r="AD62" s="201">
        <f t="shared" si="20"/>
        <v>3.1216239468440876E-2</v>
      </c>
      <c r="AE62" s="203">
        <f t="shared" si="31"/>
        <v>3.6959079087922045E-4</v>
      </c>
      <c r="AF62" s="203">
        <f t="shared" si="31"/>
        <v>0.66564580508970628</v>
      </c>
      <c r="AG62" s="50"/>
      <c r="AH62" s="50"/>
      <c r="AI62" s="50"/>
    </row>
    <row r="63" spans="2:35" x14ac:dyDescent="0.25">
      <c r="B63" s="199" t="s">
        <v>221</v>
      </c>
      <c r="C63" s="219">
        <f>'viaj entrados lugar residen acu'!C64/'viaj entrados lugar residen acu'!$C31</f>
        <v>0.15181241602496495</v>
      </c>
      <c r="D63" s="219">
        <f>'viaj entrados lugar residen acu'!D64/'viaj entrados lugar residen acu'!$D31</f>
        <v>0.13495270003941665</v>
      </c>
      <c r="E63" s="219">
        <f>'viaj entrados lugar residen acu'!E64/'viaj entrados lugar residen acu'!$E31</f>
        <v>0.15280203784570598</v>
      </c>
      <c r="F63" s="219">
        <f>'viaj entrados lugar residen acu'!F64/'viaj entrados lugar residen acu'!$F31</f>
        <v>0.14723482289354309</v>
      </c>
      <c r="G63" s="219">
        <f>'viaj entrados lugar residen acu'!G64/'viaj entrados lugar residen acu'!$G31</f>
        <v>0.14185431802753024</v>
      </c>
      <c r="H63" s="201">
        <f t="shared" si="26"/>
        <v>-3.6543697749432447E-2</v>
      </c>
      <c r="I63" s="202">
        <f t="shared" si="27"/>
        <v>-6.5594753434377484E-2</v>
      </c>
      <c r="J63" s="201">
        <f t="shared" si="17"/>
        <v>0.99206935547127506</v>
      </c>
      <c r="K63" s="203">
        <f t="shared" si="21"/>
        <v>0.14185431802753024</v>
      </c>
      <c r="L63" s="219">
        <f>'viaj entrados lugar residen acu'!L64/'viaj entrados lugar residen acu'!$C31</f>
        <v>7.3984714737708943E-2</v>
      </c>
      <c r="M63" s="219">
        <f>'viaj entrados lugar residen acu'!M64/'viaj entrados lugar residen acu'!$D31</f>
        <v>6.9176192353173044E-2</v>
      </c>
      <c r="N63" s="219">
        <f>'viaj entrados lugar residen acu'!N64/'viaj entrados lugar residen acu'!$E31</f>
        <v>6.3027656477438132E-2</v>
      </c>
      <c r="O63" s="219">
        <f>'viaj entrados lugar residen acu'!O64/'viaj entrados lugar residen acu'!$F31</f>
        <v>8.1990155390406327E-2</v>
      </c>
      <c r="P63" s="219">
        <f>'viaj entrados lugar residen acu'!P64/'viaj entrados lugar residen acu'!$G31</f>
        <v>7.3187641731544212E-2</v>
      </c>
      <c r="Q63" s="201">
        <f t="shared" si="28"/>
        <v>-0.10736061685635123</v>
      </c>
      <c r="R63" s="202">
        <f t="shared" si="29"/>
        <v>-1.0773482184671779E-2</v>
      </c>
      <c r="S63" s="201">
        <f t="shared" si="18"/>
        <v>0.40716574622797719</v>
      </c>
      <c r="T63" s="203">
        <f t="shared" si="22"/>
        <v>7.3187641731544212E-2</v>
      </c>
      <c r="U63" s="219">
        <f>'viaj entrados lugar residen acu'!U64/'viaj entrados lugar residen acu'!$C31</f>
        <v>1.2872560209197163E-2</v>
      </c>
      <c r="V63" s="219">
        <f>'viaj entrados lugar residen acu'!V64/'viaj entrados lugar residen acu'!$D31</f>
        <v>5.2867560110366578E-2</v>
      </c>
      <c r="W63" s="219">
        <f>'viaj entrados lugar residen acu'!W64/'viaj entrados lugar residen acu'!$E31</f>
        <v>1.2663755458515284E-2</v>
      </c>
      <c r="X63" s="219">
        <f>'viaj entrados lugar residen acu'!X64/'viaj entrados lugar residen acu'!$F31</f>
        <v>4.1823504809703057E-3</v>
      </c>
      <c r="Y63" s="219">
        <f>'viaj entrados lugar residen acu'!Y64/'viaj entrados lugar residen acu'!$G31</f>
        <v>7.1353256395071717E-3</v>
      </c>
      <c r="Z63" s="201">
        <f t="shared" si="30"/>
        <v>0.70605636040616448</v>
      </c>
      <c r="AA63" s="202">
        <f t="shared" si="19"/>
        <v>-0.44569491044919429</v>
      </c>
      <c r="AB63" s="200">
        <f t="shared" si="23"/>
        <v>2.952975158536866E-3</v>
      </c>
      <c r="AC63" s="200">
        <f t="shared" si="24"/>
        <v>-5.7372345696899913E-3</v>
      </c>
      <c r="AD63" s="201">
        <f t="shared" si="20"/>
        <v>0.60266121165597719</v>
      </c>
      <c r="AE63" s="203">
        <f t="shared" si="31"/>
        <v>7.1353256395071717E-3</v>
      </c>
      <c r="AF63" s="203">
        <f t="shared" si="31"/>
        <v>0.70605636040616448</v>
      </c>
      <c r="AG63" s="50"/>
      <c r="AH63" s="50"/>
      <c r="AI63" s="50"/>
    </row>
    <row r="64" spans="2:35" x14ac:dyDescent="0.25">
      <c r="B64" s="199" t="s">
        <v>247</v>
      </c>
      <c r="C64" s="219">
        <f>'viaj entrados lugar residen acu'!C65/'viaj entrados lugar residen acu'!$C32</f>
        <v>0.22986075672523146</v>
      </c>
      <c r="D64" s="219">
        <f>'viaj entrados lugar residen acu'!D65/'viaj entrados lugar residen acu'!$D32</f>
        <v>0.17984852842488736</v>
      </c>
      <c r="E64" s="219">
        <f>'viaj entrados lugar residen acu'!E65/'viaj entrados lugar residen acu'!$E32</f>
        <v>0.21325363967866642</v>
      </c>
      <c r="F64" s="219">
        <f>'viaj entrados lugar residen acu'!F65/'viaj entrados lugar residen acu'!$F32</f>
        <v>0.23649640262018112</v>
      </c>
      <c r="G64" s="219">
        <f>'viaj entrados lugar residen acu'!G65/'viaj entrados lugar residen acu'!$G32</f>
        <v>0.25067832859833372</v>
      </c>
      <c r="H64" s="201">
        <f t="shared" si="26"/>
        <v>5.9966772521817591E-2</v>
      </c>
      <c r="I64" s="202">
        <f t="shared" si="27"/>
        <v>9.0566011222119824E-2</v>
      </c>
      <c r="J64" s="201">
        <f t="shared" si="17"/>
        <v>1.7531386519718146</v>
      </c>
      <c r="K64" s="203">
        <f t="shared" si="21"/>
        <v>0.25067832859833372</v>
      </c>
      <c r="L64" s="219">
        <f>'viaj entrados lugar residen acu'!L65/'viaj entrados lugar residen acu'!$C32</f>
        <v>0.1403732594590654</v>
      </c>
      <c r="M64" s="219">
        <f>'viaj entrados lugar residen acu'!M65/'viaj entrados lugar residen acu'!$D32</f>
        <v>7.1613459879206212E-2</v>
      </c>
      <c r="N64" s="219">
        <f>'viaj entrados lugar residen acu'!N65/'viaj entrados lugar residen acu'!$E32</f>
        <v>7.3479011871795577E-2</v>
      </c>
      <c r="O64" s="219">
        <f>'viaj entrados lugar residen acu'!O65/'viaj entrados lugar residen acu'!$F32</f>
        <v>0.10144253140995813</v>
      </c>
      <c r="P64" s="219">
        <f>'viaj entrados lugar residen acu'!P65/'viaj entrados lugar residen acu'!$G32</f>
        <v>9.7599514795543782E-2</v>
      </c>
      <c r="Q64" s="201">
        <f t="shared" si="28"/>
        <v>-3.7883682130167129E-2</v>
      </c>
      <c r="R64" s="202">
        <f t="shared" si="29"/>
        <v>-0.30471433682135862</v>
      </c>
      <c r="S64" s="201">
        <f t="shared" si="18"/>
        <v>0.54297663284439879</v>
      </c>
      <c r="T64" s="203">
        <f t="shared" si="22"/>
        <v>9.7599514795543782E-2</v>
      </c>
      <c r="U64" s="219">
        <f>'viaj entrados lugar residen acu'!U65/'viaj entrados lugar residen acu'!$C32</f>
        <v>6.8528103812787056E-3</v>
      </c>
      <c r="V64" s="219">
        <f>'viaj entrados lugar residen acu'!V65/'viaj entrados lugar residen acu'!$D32</f>
        <v>2.7322404371584699E-2</v>
      </c>
      <c r="W64" s="219">
        <f>'viaj entrados lugar residen acu'!W65/'viaj entrados lugar residen acu'!$E32</f>
        <v>1.9192279220245113E-3</v>
      </c>
      <c r="X64" s="219">
        <f>'viaj entrados lugar residen acu'!X65/'viaj entrados lugar residen acu'!$F32</f>
        <v>2.7025092171671975E-3</v>
      </c>
      <c r="Y64" s="219">
        <f>'viaj entrados lugar residen acu'!Y65/'viaj entrados lugar residen acu'!$G32</f>
        <v>3.6709547674529958E-3</v>
      </c>
      <c r="Z64" s="201">
        <f t="shared" si="30"/>
        <v>0.35835050779250799</v>
      </c>
      <c r="AA64" s="202">
        <f t="shared" si="19"/>
        <v>-0.46431397292390697</v>
      </c>
      <c r="AB64" s="200">
        <f t="shared" si="23"/>
        <v>9.6844555028579834E-4</v>
      </c>
      <c r="AC64" s="200">
        <f t="shared" si="24"/>
        <v>-3.1818556138257098E-3</v>
      </c>
      <c r="AD64" s="201">
        <f t="shared" si="20"/>
        <v>0.31005481177174593</v>
      </c>
      <c r="AE64" s="203">
        <f t="shared" si="31"/>
        <v>3.6709547674529958E-3</v>
      </c>
      <c r="AF64" s="203">
        <f t="shared" si="31"/>
        <v>0.35835050779250799</v>
      </c>
      <c r="AG64" s="50"/>
      <c r="AH64" s="50"/>
      <c r="AI64" s="50"/>
    </row>
    <row r="65" spans="2:35" x14ac:dyDescent="0.25">
      <c r="B65" s="199" t="s">
        <v>233</v>
      </c>
      <c r="C65" s="219">
        <f>'viaj entrados lugar residen acu'!C66/'viaj entrados lugar residen acu'!$C33</f>
        <v>0.16201897606318932</v>
      </c>
      <c r="D65" s="219">
        <f>'viaj entrados lugar residen acu'!D66/'viaj entrados lugar residen acu'!$D33</f>
        <v>7.1370750134916353E-2</v>
      </c>
      <c r="E65" s="219">
        <f>'viaj entrados lugar residen acu'!E66/'viaj entrados lugar residen acu'!$E33</f>
        <v>0.12855344592468268</v>
      </c>
      <c r="F65" s="219">
        <f>'viaj entrados lugar residen acu'!F66/'viaj entrados lugar residen acu'!$F33</f>
        <v>0.14166466970205288</v>
      </c>
      <c r="G65" s="219">
        <f>'viaj entrados lugar residen acu'!G66/'viaj entrados lugar residen acu'!$G33</f>
        <v>0.11365897493501075</v>
      </c>
      <c r="H65" s="201">
        <f t="shared" si="26"/>
        <v>-0.19769004386162981</v>
      </c>
      <c r="I65" s="202">
        <f t="shared" si="27"/>
        <v>-0.29848356225456951</v>
      </c>
      <c r="J65" s="201">
        <f t="shared" si="17"/>
        <v>0.7948830009208363</v>
      </c>
      <c r="K65" s="203">
        <f t="shared" si="21"/>
        <v>0.11365897493501075</v>
      </c>
      <c r="L65" s="219">
        <f>'viaj entrados lugar residen acu'!L66/'viaj entrados lugar residen acu'!$C33</f>
        <v>0.11722776092086885</v>
      </c>
      <c r="M65" s="219">
        <f>'viaj entrados lugar residen acu'!M66/'viaj entrados lugar residen acu'!$D33</f>
        <v>0.12844036697247707</v>
      </c>
      <c r="N65" s="219">
        <f>'viaj entrados lugar residen acu'!N66/'viaj entrados lugar residen acu'!$E33</f>
        <v>9.3202559530053491E-2</v>
      </c>
      <c r="O65" s="219">
        <f>'viaj entrados lugar residen acu'!O66/'viaj entrados lugar residen acu'!$F33</f>
        <v>9.5654605000399393E-2</v>
      </c>
      <c r="P65" s="219">
        <f>'viaj entrados lugar residen acu'!P66/'viaj entrados lugar residen acu'!$G33</f>
        <v>8.9187714624987965E-2</v>
      </c>
      <c r="Q65" s="201">
        <f t="shared" si="28"/>
        <v>-6.7606681093758336E-2</v>
      </c>
      <c r="R65" s="202">
        <f t="shared" si="29"/>
        <v>-0.23919288465134547</v>
      </c>
      <c r="S65" s="201">
        <f t="shared" si="18"/>
        <v>0.49617915703382359</v>
      </c>
      <c r="T65" s="203">
        <f t="shared" si="22"/>
        <v>8.9187714624987965E-2</v>
      </c>
      <c r="U65" s="219">
        <f>'viaj entrados lugar residen acu'!U66/'viaj entrados lugar residen acu'!$C33</f>
        <v>2.9379184125608053E-3</v>
      </c>
      <c r="V65" s="219">
        <f>'viaj entrados lugar residen acu'!V66/'viaj entrados lugar residen acu'!$D33</f>
        <v>4.3038316243928766E-2</v>
      </c>
      <c r="W65" s="219">
        <f>'viaj entrados lugar residen acu'!W66/'viaj entrados lugar residen acu'!$E33</f>
        <v>8.496800587433127E-3</v>
      </c>
      <c r="X65" s="219">
        <f>'viaj entrados lugar residen acu'!X66/'viaj entrados lugar residen acu'!$F33</f>
        <v>5.1321990574327023E-3</v>
      </c>
      <c r="Y65" s="219">
        <f>'viaj entrados lugar residen acu'!Y66/'viaj entrados lugar residen acu'!$G33</f>
        <v>6.2261304919926826E-3</v>
      </c>
      <c r="Z65" s="201">
        <f t="shared" si="30"/>
        <v>0.213150624579866</v>
      </c>
      <c r="AA65" s="202">
        <f t="shared" si="19"/>
        <v>1.1192319246761322</v>
      </c>
      <c r="AB65" s="200">
        <f t="shared" si="23"/>
        <v>1.0939314345599803E-3</v>
      </c>
      <c r="AC65" s="200">
        <f t="shared" si="24"/>
        <v>3.2882120794318773E-3</v>
      </c>
      <c r="AD65" s="201">
        <f t="shared" si="20"/>
        <v>0.52586911036784845</v>
      </c>
      <c r="AE65" s="203">
        <f t="shared" si="31"/>
        <v>6.2261304919926826E-3</v>
      </c>
      <c r="AF65" s="203">
        <f t="shared" si="31"/>
        <v>0.213150624579866</v>
      </c>
      <c r="AG65" s="50"/>
      <c r="AH65" s="50"/>
      <c r="AI65" s="50"/>
    </row>
    <row r="66" spans="2:35" x14ac:dyDescent="0.25">
      <c r="B66" s="199" t="s">
        <v>243</v>
      </c>
      <c r="C66" s="219">
        <f>'viaj entrados lugar residen acu'!C67/'viaj entrados lugar residen acu'!$C34</f>
        <v>8.0078237358338605E-2</v>
      </c>
      <c r="D66" s="219">
        <f>'viaj entrados lugar residen acu'!D67/'viaj entrados lugar residen acu'!$D34</f>
        <v>8.4830524171142799E-2</v>
      </c>
      <c r="E66" s="219">
        <f>'viaj entrados lugar residen acu'!E67/'viaj entrados lugar residen acu'!$E34</f>
        <v>6.4331329827197595E-2</v>
      </c>
      <c r="F66" s="219">
        <f>'viaj entrados lugar residen acu'!F67/'viaj entrados lugar residen acu'!$F34</f>
        <v>0.17920886680680298</v>
      </c>
      <c r="G66" s="219">
        <f>'viaj entrados lugar residen acu'!G67/'viaj entrados lugar residen acu'!$G34</f>
        <v>0.22666288469720608</v>
      </c>
      <c r="H66" s="201">
        <f t="shared" si="26"/>
        <v>0.26479726553687288</v>
      </c>
      <c r="I66" s="202">
        <f t="shared" si="27"/>
        <v>1.8305179056692049</v>
      </c>
      <c r="J66" s="201">
        <f t="shared" si="17"/>
        <v>1.5851847519169395</v>
      </c>
      <c r="K66" s="203">
        <f t="shared" si="21"/>
        <v>0.22666288469720608</v>
      </c>
      <c r="L66" s="219">
        <f>'viaj entrados lugar residen acu'!L67/'viaj entrados lugar residen acu'!$C34</f>
        <v>7.4728182707242713E-2</v>
      </c>
      <c r="M66" s="219">
        <f>'viaj entrados lugar residen acu'!M67/'viaj entrados lugar residen acu'!$D34</f>
        <v>7.1865160214854604E-2</v>
      </c>
      <c r="N66" s="219">
        <f>'viaj entrados lugar residen acu'!N67/'viaj entrados lugar residen acu'!$E34</f>
        <v>3.1930879038317053E-2</v>
      </c>
      <c r="O66" s="219">
        <f>'viaj entrados lugar residen acu'!O67/'viaj entrados lugar residen acu'!$F34</f>
        <v>6.1494362698261036E-2</v>
      </c>
      <c r="P66" s="219">
        <f>'viaj entrados lugar residen acu'!P67/'viaj entrados lugar residen acu'!$G34</f>
        <v>6.3565451708977455E-2</v>
      </c>
      <c r="Q66" s="201">
        <f t="shared" si="28"/>
        <v>3.3679331240146215E-2</v>
      </c>
      <c r="R66" s="202">
        <f t="shared" si="29"/>
        <v>-0.14937779287362973</v>
      </c>
      <c r="S66" s="201">
        <f t="shared" si="18"/>
        <v>0.35363449302464861</v>
      </c>
      <c r="T66" s="203">
        <f t="shared" si="22"/>
        <v>6.3565451708977455E-2</v>
      </c>
      <c r="U66" s="219">
        <f>'viaj entrados lugar residen acu'!U67/'viaj entrados lugar residen acu'!$C34</f>
        <v>7.9387907725939136E-3</v>
      </c>
      <c r="V66" s="219">
        <f>'viaj entrados lugar residen acu'!V67/'viaj entrados lugar residen acu'!$D34</f>
        <v>2.685682533802556E-2</v>
      </c>
      <c r="W66" s="219">
        <f>'viaj entrados lugar residen acu'!W67/'viaj entrados lugar residen acu'!$E34</f>
        <v>3.3809166040570998E-3</v>
      </c>
      <c r="X66" s="219">
        <f>'viaj entrados lugar residen acu'!X67/'viaj entrados lugar residen acu'!$F34</f>
        <v>2.5606726543091918E-3</v>
      </c>
      <c r="Y66" s="219">
        <f>'viaj entrados lugar residen acu'!Y67/'viaj entrados lugar residen acu'!$G34</f>
        <v>3.8008793078995887E-3</v>
      </c>
      <c r="Z66" s="201">
        <f t="shared" si="30"/>
        <v>0.48432846404765262</v>
      </c>
      <c r="AA66" s="202">
        <f t="shared" si="19"/>
        <v>-0.52122692022305395</v>
      </c>
      <c r="AB66" s="200">
        <f t="shared" si="23"/>
        <v>1.2402066535903969E-3</v>
      </c>
      <c r="AC66" s="200">
        <f t="shared" si="24"/>
        <v>-4.1379114646943249E-3</v>
      </c>
      <c r="AD66" s="201">
        <f t="shared" si="20"/>
        <v>0.32102844982630818</v>
      </c>
      <c r="AE66" s="203">
        <f t="shared" si="31"/>
        <v>3.8008793078995887E-3</v>
      </c>
      <c r="AF66" s="203">
        <f t="shared" si="31"/>
        <v>0.48432846404765262</v>
      </c>
      <c r="AG66" s="50"/>
      <c r="AH66" s="50"/>
      <c r="AI66" s="50"/>
    </row>
    <row r="67" spans="2:35" x14ac:dyDescent="0.25">
      <c r="B67" s="199" t="s">
        <v>239</v>
      </c>
      <c r="C67" s="219">
        <f>'viaj entrados lugar residen acu'!C68/'viaj entrados lugar residen acu'!$C35</f>
        <v>0.15720214596619092</v>
      </c>
      <c r="D67" s="219">
        <f>'viaj entrados lugar residen acu'!D68/'viaj entrados lugar residen acu'!$D35</f>
        <v>0.16224552745219001</v>
      </c>
      <c r="E67" s="219">
        <f>'viaj entrados lugar residen acu'!E68/'viaj entrados lugar residen acu'!$E35</f>
        <v>0.22697211427013023</v>
      </c>
      <c r="F67" s="219">
        <f>'viaj entrados lugar residen acu'!F68/'viaj entrados lugar residen acu'!$F35</f>
        <v>0.15428046218487396</v>
      </c>
      <c r="G67" s="219">
        <f>'viaj entrados lugar residen acu'!G68/'viaj entrados lugar residen acu'!$G35</f>
        <v>0.14446158593026845</v>
      </c>
      <c r="H67" s="201">
        <f t="shared" si="26"/>
        <v>-6.3643031110702575E-2</v>
      </c>
      <c r="I67" s="202">
        <f t="shared" si="27"/>
        <v>-8.1045713196959523E-2</v>
      </c>
      <c r="J67" s="201">
        <f t="shared" si="17"/>
        <v>1.0103034890794493</v>
      </c>
      <c r="K67" s="203">
        <f t="shared" si="21"/>
        <v>0.14446158593026845</v>
      </c>
      <c r="L67" s="219">
        <f>'viaj entrados lugar residen acu'!L68/'viaj entrados lugar residen acu'!$C35</f>
        <v>0.20892802915274825</v>
      </c>
      <c r="M67" s="219">
        <f>'viaj entrados lugar residen acu'!M68/'viaj entrados lugar residen acu'!$D35</f>
        <v>0.22784289533209953</v>
      </c>
      <c r="N67" s="219">
        <f>'viaj entrados lugar residen acu'!N68/'viaj entrados lugar residen acu'!$E35</f>
        <v>0.18156405536237813</v>
      </c>
      <c r="O67" s="219">
        <f>'viaj entrados lugar residen acu'!O68/'viaj entrados lugar residen acu'!$F35</f>
        <v>0.19701943277310924</v>
      </c>
      <c r="P67" s="219">
        <f>'viaj entrados lugar residen acu'!P68/'viaj entrados lugar residen acu'!$G35</f>
        <v>0.19691453255168159</v>
      </c>
      <c r="Q67" s="201">
        <f t="shared" si="28"/>
        <v>-5.3243591229124032E-4</v>
      </c>
      <c r="R67" s="202">
        <f t="shared" si="29"/>
        <v>-5.7500645795512395E-2</v>
      </c>
      <c r="S67" s="201">
        <f t="shared" si="18"/>
        <v>1.0954971453190319</v>
      </c>
      <c r="T67" s="203">
        <f t="shared" si="22"/>
        <v>0.19691453255168159</v>
      </c>
      <c r="U67" s="219">
        <f>'viaj entrados lugar residen acu'!U68/'viaj entrados lugar residen acu'!$C35</f>
        <v>2.3281708674967104E-3</v>
      </c>
      <c r="V67" s="219">
        <f>'viaj entrados lugar residen acu'!V68/'viaj entrados lugar residen acu'!$D35</f>
        <v>7.1972033724038657E-3</v>
      </c>
      <c r="W67" s="219">
        <f>'viaj entrados lugar residen acu'!W68/'viaj entrados lugar residen acu'!$E35</f>
        <v>1.7045067157564601E-3</v>
      </c>
      <c r="X67" s="219">
        <f>'viaj entrados lugar residen acu'!X68/'viaj entrados lugar residen acu'!$F35</f>
        <v>6.5651260504201686E-4</v>
      </c>
      <c r="Y67" s="219">
        <f>'viaj entrados lugar residen acu'!Y68/'viaj entrados lugar residen acu'!$G35</f>
        <v>1.9129898179574205E-3</v>
      </c>
      <c r="Z67" s="201">
        <f t="shared" si="30"/>
        <v>1.9138660907127427</v>
      </c>
      <c r="AA67" s="202">
        <f t="shared" si="19"/>
        <v>-0.17832928645211499</v>
      </c>
      <c r="AB67" s="200">
        <f t="shared" si="23"/>
        <v>1.2564772129154036E-3</v>
      </c>
      <c r="AC67" s="200">
        <f t="shared" si="24"/>
        <v>-4.1518104953928991E-4</v>
      </c>
      <c r="AD67" s="201">
        <f t="shared" si="20"/>
        <v>0.16157423218254055</v>
      </c>
      <c r="AE67" s="203">
        <f t="shared" si="31"/>
        <v>1.9129898179574205E-3</v>
      </c>
      <c r="AF67" s="203">
        <f t="shared" si="31"/>
        <v>1.9138660907127427</v>
      </c>
      <c r="AG67" s="50"/>
      <c r="AH67" s="50"/>
      <c r="AI67" s="50"/>
    </row>
    <row r="68" spans="2:35" x14ac:dyDescent="0.25">
      <c r="B68" s="199" t="s">
        <v>245</v>
      </c>
      <c r="C68" s="219">
        <f>'viaj entrados lugar residen acu'!C69/'viaj entrados lugar residen acu'!$C36</f>
        <v>1.905306277984186E-2</v>
      </c>
      <c r="D68" s="219">
        <f>'viaj entrados lugar residen acu'!D69/'viaj entrados lugar residen acu'!$D36</f>
        <v>3.1975765735442613E-2</v>
      </c>
      <c r="E68" s="219">
        <f>'viaj entrados lugar residen acu'!E69/'viaj entrados lugar residen acu'!$E36</f>
        <v>6.5585585585585582E-2</v>
      </c>
      <c r="F68" s="219">
        <f>'viaj entrados lugar residen acu'!F69/'viaj entrados lugar residen acu'!$F36</f>
        <v>6.7061143984220903E-2</v>
      </c>
      <c r="G68" s="219">
        <f>'viaj entrados lugar residen acu'!G69/'viaj entrados lugar residen acu'!$G36</f>
        <v>7.4117010588144364E-2</v>
      </c>
      <c r="H68" s="201">
        <f t="shared" si="26"/>
        <v>0.10521542259379979</v>
      </c>
      <c r="I68" s="202">
        <f t="shared" si="27"/>
        <v>2.8900313007187566</v>
      </c>
      <c r="J68" s="201">
        <f t="shared" si="17"/>
        <v>0.51834315617638049</v>
      </c>
      <c r="K68" s="203">
        <f t="shared" si="21"/>
        <v>7.4117010588144364E-2</v>
      </c>
      <c r="L68" s="219">
        <f>'viaj entrados lugar residen acu'!L69/'viaj entrados lugar residen acu'!$C36</f>
        <v>1.9751675081769393E-2</v>
      </c>
      <c r="M68" s="219">
        <f>'viaj entrados lugar residen acu'!M69/'viaj entrados lugar residen acu'!$D36</f>
        <v>3.6014809828340627E-2</v>
      </c>
      <c r="N68" s="219">
        <f>'viaj entrados lugar residen acu'!N69/'viaj entrados lugar residen acu'!$E36</f>
        <v>4.5525525525525523E-2</v>
      </c>
      <c r="O68" s="219">
        <f>'viaj entrados lugar residen acu'!O69/'viaj entrados lugar residen acu'!$F36</f>
        <v>8.7814081125117918E-2</v>
      </c>
      <c r="P68" s="219">
        <f>'viaj entrados lugar residen acu'!P69/'viaj entrados lugar residen acu'!$G36</f>
        <v>6.2137723162531883E-2</v>
      </c>
      <c r="Q68" s="201">
        <f t="shared" si="28"/>
        <v>-0.29239454121261299</v>
      </c>
      <c r="R68" s="202">
        <f t="shared" si="29"/>
        <v>2.1459470098252278</v>
      </c>
      <c r="S68" s="201">
        <f t="shared" si="18"/>
        <v>0.34569159248473486</v>
      </c>
      <c r="T68" s="203">
        <f t="shared" si="22"/>
        <v>6.2137723162531883E-2</v>
      </c>
      <c r="U68" s="219">
        <f>'viaj entrados lugar residen acu'!U69/'viaj entrados lugar residen acu'!$C36</f>
        <v>2.5562859229621162E-3</v>
      </c>
      <c r="V68" s="219">
        <f>'viaj entrados lugar residen acu'!V69/'viaj entrados lugar residen acu'!$D36</f>
        <v>2.1070346684617974E-2</v>
      </c>
      <c r="W68" s="219">
        <f>'viaj entrados lugar residen acu'!W69/'viaj entrados lugar residen acu'!$E36</f>
        <v>9.129129129129129E-3</v>
      </c>
      <c r="X68" s="219">
        <f>'viaj entrados lugar residen acu'!X69/'viaj entrados lugar residen acu'!$F36</f>
        <v>1.2949146728410943E-2</v>
      </c>
      <c r="Y68" s="219">
        <f>'viaj entrados lugar residen acu'!Y69/'viaj entrados lugar residen acu'!$G36</f>
        <v>1.2211144601592085E-2</v>
      </c>
      <c r="Z68" s="201">
        <f t="shared" si="30"/>
        <v>-5.6992336429368851E-2</v>
      </c>
      <c r="AA68" s="202">
        <f t="shared" si="19"/>
        <v>3.776908753400452</v>
      </c>
      <c r="AB68" s="200">
        <f t="shared" si="23"/>
        <v>-7.3800212681885725E-4</v>
      </c>
      <c r="AC68" s="200">
        <f t="shared" si="24"/>
        <v>9.6548586786299687E-3</v>
      </c>
      <c r="AD68" s="201">
        <f t="shared" si="20"/>
        <v>1.0313731388172667</v>
      </c>
      <c r="AE68" s="203">
        <f t="shared" si="31"/>
        <v>1.2211144601592085E-2</v>
      </c>
      <c r="AF68" s="203">
        <f t="shared" si="31"/>
        <v>-5.6992336429368851E-2</v>
      </c>
      <c r="AG68" s="50"/>
      <c r="AH68" s="50"/>
      <c r="AI68" s="50"/>
    </row>
    <row r="69" spans="2:35" x14ac:dyDescent="0.25">
      <c r="B69" s="199" t="s">
        <v>223</v>
      </c>
      <c r="C69" s="219">
        <f>'viaj entrados lugar residen acu'!C70/'viaj entrados lugar residen acu'!$C37</f>
        <v>4.3478260869565216E-2</v>
      </c>
      <c r="D69" s="219">
        <f>'viaj entrados lugar residen acu'!D70/'viaj entrados lugar residen acu'!$D37</f>
        <v>5.2666012430487408E-2</v>
      </c>
      <c r="E69" s="219">
        <f>'viaj entrados lugar residen acu'!E70/'viaj entrados lugar residen acu'!$E37</f>
        <v>0.14767096134786917</v>
      </c>
      <c r="F69" s="219">
        <f>'viaj entrados lugar residen acu'!F70/'viaj entrados lugar residen acu'!$F37</f>
        <v>7.7751345937147859E-2</v>
      </c>
      <c r="G69" s="219">
        <f>'viaj entrados lugar residen acu'!G70/'viaj entrados lugar residen acu'!$G37</f>
        <v>5.9028449777433711E-2</v>
      </c>
      <c r="H69" s="201">
        <f t="shared" si="26"/>
        <v>-0.24080478522968907</v>
      </c>
      <c r="I69" s="202">
        <f t="shared" si="27"/>
        <v>0.35765434488097547</v>
      </c>
      <c r="J69" s="201">
        <f t="shared" si="17"/>
        <v>0.4128201167186335</v>
      </c>
      <c r="K69" s="203">
        <f t="shared" si="21"/>
        <v>5.9028449777433711E-2</v>
      </c>
      <c r="L69" s="219">
        <f>'viaj entrados lugar residen acu'!L70/'viaj entrados lugar residen acu'!$C37</f>
        <v>0.17500340738721548</v>
      </c>
      <c r="M69" s="219">
        <f>'viaj entrados lugar residen acu'!M70/'viaj entrados lugar residen acu'!$D37</f>
        <v>0.17108276087667648</v>
      </c>
      <c r="N69" s="219">
        <f>'viaj entrados lugar residen acu'!N70/'viaj entrados lugar residen acu'!$E37</f>
        <v>9.3161546085232902E-2</v>
      </c>
      <c r="O69" s="219">
        <f>'viaj entrados lugar residen acu'!O70/'viaj entrados lugar residen acu'!$F37</f>
        <v>0.12432703142606735</v>
      </c>
      <c r="P69" s="219">
        <f>'viaj entrados lugar residen acu'!P70/'viaj entrados lugar residen acu'!$G37</f>
        <v>0.12550803173988775</v>
      </c>
      <c r="Q69" s="201">
        <f t="shared" si="28"/>
        <v>9.499143511060959E-3</v>
      </c>
      <c r="R69" s="202">
        <f t="shared" si="29"/>
        <v>-0.2828252111561087</v>
      </c>
      <c r="S69" s="201">
        <f t="shared" si="18"/>
        <v>0.69824044322158552</v>
      </c>
      <c r="T69" s="203">
        <f t="shared" si="22"/>
        <v>0.12550803173988775</v>
      </c>
      <c r="U69" s="219">
        <f>'viaj entrados lugar residen acu'!U70/'viaj entrados lugar residen acu'!$C37</f>
        <v>2.0580618781518331E-2</v>
      </c>
      <c r="V69" s="219">
        <f>'viaj entrados lugar residen acu'!V70/'viaj entrados lugar residen acu'!$D37</f>
        <v>3.6310107948969578E-2</v>
      </c>
      <c r="W69" s="219">
        <f>'viaj entrados lugar residen acu'!W70/'viaj entrados lugar residen acu'!$E37</f>
        <v>3.1219028741328047E-2</v>
      </c>
      <c r="X69" s="219">
        <f>'viaj entrados lugar residen acu'!X70/'viaj entrados lugar residen acu'!$F37</f>
        <v>3.5056967572304996E-3</v>
      </c>
      <c r="Y69" s="219">
        <f>'viaj entrados lugar residen acu'!Y70/'viaj entrados lugar residen acu'!$G37</f>
        <v>6.5802206309270366E-3</v>
      </c>
      <c r="Z69" s="201">
        <f t="shared" si="30"/>
        <v>0.87700793497193708</v>
      </c>
      <c r="AA69" s="202">
        <f t="shared" si="19"/>
        <v>-0.68027100152906184</v>
      </c>
      <c r="AB69" s="200">
        <f t="shared" si="23"/>
        <v>3.074523873696537E-3</v>
      </c>
      <c r="AC69" s="200">
        <f t="shared" si="24"/>
        <v>-1.4000398150591294E-2</v>
      </c>
      <c r="AD69" s="201">
        <f t="shared" si="20"/>
        <v>0.55577613955570626</v>
      </c>
      <c r="AE69" s="203">
        <f t="shared" si="31"/>
        <v>6.5802206309270366E-3</v>
      </c>
      <c r="AF69" s="203">
        <f t="shared" si="31"/>
        <v>0.87700793497193708</v>
      </c>
      <c r="AG69" s="50"/>
      <c r="AH69" s="50"/>
      <c r="AI69" s="50"/>
    </row>
    <row r="70" spans="2:35" x14ac:dyDescent="0.25">
      <c r="B70" s="205" t="s">
        <v>396</v>
      </c>
      <c r="C70" s="221">
        <f>'viaj entrados lugar residen acu'!C71/'viaj entrados lugar residen acu'!$C38</f>
        <v>0.15049857813985171</v>
      </c>
      <c r="D70" s="221">
        <f>'viaj entrados lugar residen acu'!D71/'viaj entrados lugar residen acu'!$D38</f>
        <v>0.14748663544817869</v>
      </c>
      <c r="E70" s="221">
        <f>'viaj entrados lugar residen acu'!E71/'viaj entrados lugar residen acu'!$E38</f>
        <v>0.11516096494576902</v>
      </c>
      <c r="F70" s="221">
        <f>'viaj entrados lugar residen acu'!F71/'viaj entrados lugar residen acu'!$F38</f>
        <v>0.12915802022164333</v>
      </c>
      <c r="G70" s="221">
        <f>'viaj entrados lugar residen acu'!G71/'viaj entrados lugar residen acu'!$G38</f>
        <v>0.1408943292530602</v>
      </c>
      <c r="H70" s="207">
        <f t="shared" si="26"/>
        <v>9.0867830052494103E-2</v>
      </c>
      <c r="I70" s="208">
        <f t="shared" si="27"/>
        <v>-6.3816210129684414E-2</v>
      </c>
      <c r="J70" s="207">
        <f t="shared" si="17"/>
        <v>0.9853555983013077</v>
      </c>
      <c r="K70" s="209">
        <f t="shared" si="21"/>
        <v>0.1408943292530602</v>
      </c>
      <c r="L70" s="221">
        <f>'viaj entrados lugar residen acu'!L71/'viaj entrados lugar residen acu'!$C38</f>
        <v>7.4762323926480953E-2</v>
      </c>
      <c r="M70" s="221">
        <f>'viaj entrados lugar residen acu'!M71/'viaj entrados lugar residen acu'!$D38</f>
        <v>7.1851856237086856E-2</v>
      </c>
      <c r="N70" s="221">
        <f>'viaj entrados lugar residen acu'!N71/'viaj entrados lugar residen acu'!$E38</f>
        <v>6.7845991247493395E-2</v>
      </c>
      <c r="O70" s="221">
        <f>'viaj entrados lugar residen acu'!O71/'viaj entrados lugar residen acu'!$F38</f>
        <v>8.8774338822906085E-2</v>
      </c>
      <c r="P70" s="221">
        <f>'viaj entrados lugar residen acu'!P71/'viaj entrados lugar residen acu'!$G38</f>
        <v>7.7106036019204086E-2</v>
      </c>
      <c r="Q70" s="207">
        <f t="shared" si="28"/>
        <v>-0.1314377888747652</v>
      </c>
      <c r="R70" s="208">
        <f t="shared" si="29"/>
        <v>3.1348839490702218E-2</v>
      </c>
      <c r="S70" s="207">
        <f t="shared" si="18"/>
        <v>0.42896499944073418</v>
      </c>
      <c r="T70" s="209">
        <f t="shared" si="22"/>
        <v>7.7106036019204086E-2</v>
      </c>
      <c r="U70" s="221">
        <f>'viaj entrados lugar residen acu'!U71/'viaj entrados lugar residen acu'!$C38</f>
        <v>1.4661651934100637E-2</v>
      </c>
      <c r="V70" s="221">
        <f>'viaj entrados lugar residen acu'!V71/'viaj entrados lugar residen acu'!$D38</f>
        <v>5.6305759633429438E-2</v>
      </c>
      <c r="W70" s="221">
        <f>'viaj entrados lugar residen acu'!W71/'viaj entrados lugar residen acu'!$E38</f>
        <v>9.7370631281571106E-3</v>
      </c>
      <c r="X70" s="221">
        <f>'viaj entrados lugar residen acu'!X71/'viaj entrados lugar residen acu'!$F38</f>
        <v>6.7000750585014795E-3</v>
      </c>
      <c r="Y70" s="221">
        <f>'viaj entrados lugar residen acu'!Y71/'viaj entrados lugar residen acu'!$G38</f>
        <v>2.1366328195030197E-2</v>
      </c>
      <c r="Z70" s="207">
        <f t="shared" si="30"/>
        <v>2.1889684829603882</v>
      </c>
      <c r="AA70" s="208">
        <f t="shared" si="19"/>
        <v>0.45729337260664105</v>
      </c>
      <c r="AB70" s="206">
        <f>Y70-X70</f>
        <v>1.4666253136528718E-2</v>
      </c>
      <c r="AC70" s="206">
        <f t="shared" si="24"/>
        <v>6.7046762609295606E-3</v>
      </c>
      <c r="AD70" s="207">
        <f t="shared" si="20"/>
        <v>1.8046348392791143</v>
      </c>
      <c r="AE70" s="209">
        <f t="shared" si="31"/>
        <v>2.1366328195030197E-2</v>
      </c>
      <c r="AF70" s="209">
        <f t="shared" si="31"/>
        <v>2.1889684829603882</v>
      </c>
      <c r="AG70" s="50"/>
      <c r="AH70" s="50"/>
      <c r="AI70" s="50"/>
    </row>
    <row r="71" spans="2:35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</row>
    <row r="72" spans="2:35" x14ac:dyDescent="0.25">
      <c r="B72" s="49" t="s">
        <v>109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</row>
  </sheetData>
  <mergeCells count="6">
    <mergeCell ref="C39:K39"/>
    <mergeCell ref="L39:T39"/>
    <mergeCell ref="U39:AF39"/>
    <mergeCell ref="C6:K6"/>
    <mergeCell ref="L6:T6"/>
    <mergeCell ref="U6:AF6"/>
  </mergeCells>
  <pageMargins left="0.25" right="0.25" top="0.75" bottom="0.75" header="0.3" footer="0.3"/>
  <pageSetup paperSize="9" scale="3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BE7D9-623E-4223-ACF7-5A1652CA9AFF}">
  <sheetPr>
    <pageSetUpPr fitToPage="1"/>
  </sheetPr>
  <dimension ref="A1:AJ7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4" spans="1:34" ht="63.75" customHeight="1" thickBot="1" x14ac:dyDescent="0.3">
      <c r="B4" s="52" t="s">
        <v>409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</row>
    <row r="5" spans="1:34" ht="6" customHeight="1" x14ac:dyDescent="0.25"/>
    <row r="6" spans="1:34" ht="15.75" x14ac:dyDescent="0.25">
      <c r="B6" s="184"/>
      <c r="C6" s="335" t="s">
        <v>99</v>
      </c>
      <c r="D6" s="336"/>
      <c r="E6" s="336"/>
      <c r="F6" s="336"/>
      <c r="G6" s="336"/>
      <c r="H6" s="336"/>
      <c r="I6" s="336"/>
      <c r="J6" s="336"/>
      <c r="K6" s="337"/>
      <c r="L6" s="342" t="s">
        <v>103</v>
      </c>
      <c r="M6" s="343"/>
      <c r="N6" s="343"/>
      <c r="O6" s="343"/>
      <c r="P6" s="343"/>
      <c r="Q6" s="343"/>
      <c r="R6" s="343"/>
      <c r="S6" s="343"/>
      <c r="T6" s="344"/>
      <c r="U6" s="342" t="s">
        <v>102</v>
      </c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4"/>
    </row>
    <row r="7" spans="1:34" s="189" customFormat="1" ht="72" customHeight="1" x14ac:dyDescent="0.25">
      <c r="B7" s="185"/>
      <c r="C7" s="124">
        <v>2018</v>
      </c>
      <c r="D7" s="124">
        <v>2019</v>
      </c>
      <c r="E7" s="124">
        <v>2020</v>
      </c>
      <c r="F7" s="124">
        <v>2021</v>
      </c>
      <c r="G7" s="124">
        <v>2022</v>
      </c>
      <c r="H7" s="187" t="str">
        <f>CONCATENATE("var. ",RIGHT(G7,2),"/",RIGHT(F7,2))</f>
        <v>var. 22/21</v>
      </c>
      <c r="I7" s="187" t="str">
        <f>CONCATENATE("var. ",RIGHT(G7,2),"/",RIGHT(D7,2))</f>
        <v>var. 22/19</v>
      </c>
      <c r="J7" s="187" t="str">
        <f>CONCATENATE("Cuota s/ total lugares de residencia ",RIGHT(G7,4))</f>
        <v>Cuota s/ total lugares de residencia 2022</v>
      </c>
      <c r="K7" s="222" t="str">
        <f>CONCATENATE("cuota s/ Canarias ",RIGHT(G7,4))</f>
        <v>cuota s/ Canarias 2022</v>
      </c>
      <c r="L7" s="223">
        <v>2018</v>
      </c>
      <c r="M7" s="224">
        <v>2019</v>
      </c>
      <c r="N7" s="224">
        <v>2020</v>
      </c>
      <c r="O7" s="224">
        <v>2021</v>
      </c>
      <c r="P7" s="224">
        <v>2022</v>
      </c>
      <c r="Q7" s="225" t="str">
        <f>CONCATENATE("var. ",RIGHT(P7,2),"/",RIGHT(O7,2))</f>
        <v>var. 22/21</v>
      </c>
      <c r="R7" s="225" t="str">
        <f>CONCATENATE("var. ",RIGHT(P7,2),"/",RIGHT(M7,2))</f>
        <v>var. 22/19</v>
      </c>
      <c r="S7" s="225" t="str">
        <f>CONCATENATE("Cuota s/ total lugares de residencia ",RIGHT(P7,4))</f>
        <v>Cuota s/ total lugares de residencia 2022</v>
      </c>
      <c r="T7" s="226" t="str">
        <f>CONCATENATE("cuota s/ Canarias ",RIGHT(P7,4))</f>
        <v>cuota s/ Canarias 2022</v>
      </c>
      <c r="U7" s="223">
        <v>2017</v>
      </c>
      <c r="V7" s="224">
        <v>2018</v>
      </c>
      <c r="W7" s="224">
        <v>2019</v>
      </c>
      <c r="X7" s="224">
        <v>2020</v>
      </c>
      <c r="Y7" s="224">
        <v>2021</v>
      </c>
      <c r="Z7" s="224">
        <v>2022</v>
      </c>
      <c r="AA7" s="225" t="str">
        <f>CONCATENATE("var. ",RIGHT(Z7,2),"/",RIGHT(Y7,2))</f>
        <v>var. 22/21</v>
      </c>
      <c r="AB7" s="225" t="str">
        <f>CONCATENATE("var. ",RIGHT(Z7,2),"/",RIGHT(W7,2))</f>
        <v>var. 22/19</v>
      </c>
      <c r="AC7" s="227" t="str">
        <f>CONCATENATE("dif. ",RIGHT(Z7,2),"/",RIGHT(Y7,2))</f>
        <v>dif. 22/21</v>
      </c>
      <c r="AD7" s="227" t="str">
        <f>CONCATENATE("dif. ",RIGHT(Z7,2),"/",RIGHT(W7,2))</f>
        <v>dif. 22/19</v>
      </c>
      <c r="AE7" s="225" t="str">
        <f>CONCATENATE("Cuota s/ total lugares de residencia ",RIGHT(Z7,4))</f>
        <v>Cuota s/ total lugares de residencia 2022</v>
      </c>
      <c r="AF7" s="228" t="str">
        <f>CONCATENATE("cuota s/ Canarias ",RIGHT(W7,4))</f>
        <v>cuota s/ Canarias 2019</v>
      </c>
      <c r="AG7" s="226" t="str">
        <f>CONCATENATE("cuota s/ Canarias ",RIGHT(Z7,4))</f>
        <v>cuota s/ Canarias 2022</v>
      </c>
    </row>
    <row r="8" spans="1:34" x14ac:dyDescent="0.25">
      <c r="A8" s="1"/>
      <c r="B8" s="190" t="s">
        <v>139</v>
      </c>
      <c r="C8" s="191">
        <v>13460559</v>
      </c>
      <c r="D8" s="191">
        <v>13140461</v>
      </c>
      <c r="E8" s="191">
        <v>4156146</v>
      </c>
      <c r="F8" s="191">
        <v>6295130</v>
      </c>
      <c r="G8" s="191">
        <v>12449338</v>
      </c>
      <c r="H8" s="192">
        <f>IFERROR(G8/F8-1,"-")</f>
        <v>0.97761412393389802</v>
      </c>
      <c r="I8" s="192">
        <f>IFERROR(G8/C8-1,"-")</f>
        <v>-7.5124740361823039E-2</v>
      </c>
      <c r="J8" s="192">
        <f>G8/G$8</f>
        <v>1</v>
      </c>
      <c r="K8" s="193">
        <f>G8/$G8</f>
        <v>1</v>
      </c>
      <c r="L8" s="229">
        <v>3847262</v>
      </c>
      <c r="M8" s="229">
        <v>3784870</v>
      </c>
      <c r="N8" s="229">
        <v>1235446</v>
      </c>
      <c r="O8" s="229">
        <v>1829409</v>
      </c>
      <c r="P8" s="229">
        <v>3316536</v>
      </c>
      <c r="Q8" s="230">
        <f>IFERROR(P8/O8-1,"-")</f>
        <v>0.81290023171417647</v>
      </c>
      <c r="R8" s="230">
        <f>IFERROR(P8/M8-1,"-")</f>
        <v>-0.1237384639366742</v>
      </c>
      <c r="S8" s="230">
        <f>P8/P$8</f>
        <v>1</v>
      </c>
      <c r="T8" s="231">
        <f>P8/$G8</f>
        <v>0.26640259907795899</v>
      </c>
      <c r="U8" s="229">
        <v>5000499</v>
      </c>
      <c r="V8" s="229">
        <v>4872456</v>
      </c>
      <c r="W8" s="229">
        <v>4831573</v>
      </c>
      <c r="X8" s="229">
        <v>1565303</v>
      </c>
      <c r="Y8" s="229">
        <v>2335438</v>
      </c>
      <c r="Z8" s="229">
        <v>4757683</v>
      </c>
      <c r="AA8" s="230">
        <f>IFERROR(Z8/Y8-1,"-")</f>
        <v>1.0371694731352319</v>
      </c>
      <c r="AB8" s="230">
        <f>IFERROR(Z8/W8-1,"-")</f>
        <v>-1.5293156079810855E-2</v>
      </c>
      <c r="AC8" s="229">
        <f>Z8-Y8</f>
        <v>2422245</v>
      </c>
      <c r="AD8" s="229">
        <f>Z8-W8</f>
        <v>-73890</v>
      </c>
      <c r="AE8" s="230">
        <f>Z8/Z$8</f>
        <v>1</v>
      </c>
      <c r="AF8" s="231">
        <f>W8/$D8</f>
        <v>0.36768671966683664</v>
      </c>
      <c r="AG8" s="231">
        <f>Z8/$G8</f>
        <v>0.3821635335147941</v>
      </c>
      <c r="AH8" s="123"/>
    </row>
    <row r="9" spans="1:34" x14ac:dyDescent="0.25">
      <c r="A9" s="1" t="s">
        <v>171</v>
      </c>
      <c r="B9" s="194" t="s">
        <v>172</v>
      </c>
      <c r="C9" s="195">
        <v>2469952</v>
      </c>
      <c r="D9" s="195">
        <v>2680211</v>
      </c>
      <c r="E9" s="195">
        <v>1213596</v>
      </c>
      <c r="F9" s="195">
        <v>2187932</v>
      </c>
      <c r="G9" s="195">
        <v>2692202</v>
      </c>
      <c r="H9" s="196">
        <f>IFERROR(G9/F9-1,"-")</f>
        <v>0.23047791247625615</v>
      </c>
      <c r="I9" s="197">
        <f>IFERROR(G9/C9-1,"-")</f>
        <v>8.998150571347141E-2</v>
      </c>
      <c r="J9" s="196">
        <f>G9/G$8</f>
        <v>0.21625262323185376</v>
      </c>
      <c r="K9" s="198">
        <f>G9/$G9</f>
        <v>1</v>
      </c>
      <c r="L9" s="195">
        <v>756973</v>
      </c>
      <c r="M9" s="195">
        <v>908418</v>
      </c>
      <c r="N9" s="195">
        <v>426489</v>
      </c>
      <c r="O9" s="195">
        <v>753799</v>
      </c>
      <c r="P9" s="195">
        <v>876714</v>
      </c>
      <c r="Q9" s="196">
        <f>IFERROR(P9/O9-1,"-")</f>
        <v>0.16306070981786913</v>
      </c>
      <c r="R9" s="197">
        <f t="shared" ref="R9:R37" si="0">IFERROR(P9/M9-1,"-")</f>
        <v>-3.4900233152579507E-2</v>
      </c>
      <c r="S9" s="196">
        <f>P9/P$8</f>
        <v>0.26434629384393837</v>
      </c>
      <c r="T9" s="198">
        <f>P9/$G9</f>
        <v>0.3256494126369418</v>
      </c>
      <c r="U9" s="195">
        <v>971172</v>
      </c>
      <c r="V9" s="195">
        <v>1028693</v>
      </c>
      <c r="W9" s="195">
        <v>1047557</v>
      </c>
      <c r="X9" s="195">
        <v>456683</v>
      </c>
      <c r="Y9" s="195">
        <v>800301</v>
      </c>
      <c r="Z9" s="195">
        <v>1016781</v>
      </c>
      <c r="AA9" s="196">
        <f>IFERROR(Z9/Y9-1,"-")</f>
        <v>0.27049822504282761</v>
      </c>
      <c r="AB9" s="197">
        <f t="shared" ref="AB9:AB37" si="1">IFERROR(Z9/W9-1,"-")</f>
        <v>-2.9378830937123235E-2</v>
      </c>
      <c r="AC9" s="195">
        <f t="shared" ref="AC9:AC36" si="2">Z9-Y9</f>
        <v>216480</v>
      </c>
      <c r="AD9" s="195">
        <f t="shared" ref="AD9:AD37" si="3">Z9-W9</f>
        <v>-30776</v>
      </c>
      <c r="AE9" s="196">
        <f>Z9/Z$8</f>
        <v>0.21371348196170278</v>
      </c>
      <c r="AF9" s="198">
        <f t="shared" ref="AF9:AF37" si="4">W9/$D9</f>
        <v>0.39084870556833023</v>
      </c>
      <c r="AG9" s="198">
        <f t="shared" ref="AG9:AG16" si="5">Z9/$G9</f>
        <v>0.37767634077977802</v>
      </c>
      <c r="AH9" s="123"/>
    </row>
    <row r="10" spans="1:34" x14ac:dyDescent="0.25">
      <c r="A10" s="211" t="s">
        <v>99</v>
      </c>
      <c r="B10" s="199" t="s">
        <v>99</v>
      </c>
      <c r="C10" s="200">
        <v>1237955</v>
      </c>
      <c r="D10" s="200">
        <v>1328000</v>
      </c>
      <c r="E10" s="200">
        <v>655907</v>
      </c>
      <c r="F10" s="200">
        <v>1213921</v>
      </c>
      <c r="G10" s="200">
        <v>1280131</v>
      </c>
      <c r="H10" s="201">
        <f>IFERROR(G10/F10-1,"-")</f>
        <v>5.4542264282436914E-2</v>
      </c>
      <c r="I10" s="202">
        <f>IFERROR(G10/C10-1,"-")</f>
        <v>3.4069089748819614E-2</v>
      </c>
      <c r="J10" s="201">
        <f>G10/G$8</f>
        <v>0.10282723466902417</v>
      </c>
      <c r="K10" s="203">
        <f>G10/$G10</f>
        <v>1</v>
      </c>
      <c r="L10" s="200">
        <v>468136</v>
      </c>
      <c r="M10" s="200">
        <v>556320</v>
      </c>
      <c r="N10" s="200">
        <v>291692</v>
      </c>
      <c r="O10" s="200">
        <v>511444</v>
      </c>
      <c r="P10" s="200">
        <v>509752</v>
      </c>
      <c r="Q10" s="201">
        <f>IFERROR(P10/O10-1,"-")</f>
        <v>-3.3082800854052907E-3</v>
      </c>
      <c r="R10" s="202">
        <f t="shared" si="0"/>
        <v>-8.3707218866839184E-2</v>
      </c>
      <c r="S10" s="201">
        <f>P10/P$8</f>
        <v>0.15370012567329286</v>
      </c>
      <c r="T10" s="203">
        <f>P10/$G10</f>
        <v>0.39820299641208595</v>
      </c>
      <c r="U10" s="200">
        <v>397644</v>
      </c>
      <c r="V10" s="200">
        <v>422456</v>
      </c>
      <c r="W10" s="200">
        <v>415150</v>
      </c>
      <c r="X10" s="200">
        <v>208389</v>
      </c>
      <c r="Y10" s="200">
        <v>416048</v>
      </c>
      <c r="Z10" s="200">
        <v>423208</v>
      </c>
      <c r="AA10" s="201">
        <f>IFERROR(Z10/Y10-1,"-")</f>
        <v>1.7209552743914225E-2</v>
      </c>
      <c r="AB10" s="202">
        <f t="shared" si="1"/>
        <v>1.9409851860773264E-2</v>
      </c>
      <c r="AC10" s="200">
        <f t="shared" si="2"/>
        <v>7160</v>
      </c>
      <c r="AD10" s="200">
        <f t="shared" si="3"/>
        <v>8058</v>
      </c>
      <c r="AE10" s="201">
        <f>Z10/Z$8</f>
        <v>8.8952542655742303E-2</v>
      </c>
      <c r="AF10" s="203">
        <f t="shared" si="4"/>
        <v>0.31261295180722892</v>
      </c>
      <c r="AG10" s="203">
        <f>Z10/$G10</f>
        <v>0.33059741542076554</v>
      </c>
      <c r="AH10" s="123"/>
    </row>
    <row r="11" spans="1:34" x14ac:dyDescent="0.25">
      <c r="A11" s="211" t="s">
        <v>176</v>
      </c>
      <c r="B11" s="199" t="s">
        <v>176</v>
      </c>
      <c r="C11" s="200">
        <v>1231997</v>
      </c>
      <c r="D11" s="200">
        <v>1352211</v>
      </c>
      <c r="E11" s="200">
        <v>557689</v>
      </c>
      <c r="F11" s="200">
        <v>974011</v>
      </c>
      <c r="G11" s="200">
        <v>1412071</v>
      </c>
      <c r="H11" s="201">
        <f>IFERROR(G11/F11-1,"-")</f>
        <v>0.449748514133824</v>
      </c>
      <c r="I11" s="202">
        <f>IFERROR(G11/C11-1,"-")</f>
        <v>0.14616431695856402</v>
      </c>
      <c r="J11" s="201">
        <f>G11/G$8</f>
        <v>0.1134253885628296</v>
      </c>
      <c r="K11" s="203">
        <f>G11/$G11</f>
        <v>1</v>
      </c>
      <c r="L11" s="200">
        <v>288837</v>
      </c>
      <c r="M11" s="200">
        <v>352098</v>
      </c>
      <c r="N11" s="200">
        <v>134797</v>
      </c>
      <c r="O11" s="200">
        <v>242355</v>
      </c>
      <c r="P11" s="200">
        <v>366962</v>
      </c>
      <c r="Q11" s="201">
        <f>IFERROR(P11/O11-1,"-")</f>
        <v>0.51415072930205685</v>
      </c>
      <c r="R11" s="202">
        <f t="shared" si="0"/>
        <v>4.2215519542854629E-2</v>
      </c>
      <c r="S11" s="201">
        <f>P11/P$8</f>
        <v>0.11064616817064551</v>
      </c>
      <c r="T11" s="203">
        <f>P11/$G11</f>
        <v>0.25987503461228223</v>
      </c>
      <c r="U11" s="200">
        <v>573528</v>
      </c>
      <c r="V11" s="200">
        <v>606237</v>
      </c>
      <c r="W11" s="200">
        <v>632407</v>
      </c>
      <c r="X11" s="200">
        <v>248294</v>
      </c>
      <c r="Y11" s="200">
        <v>384253</v>
      </c>
      <c r="Z11" s="200">
        <v>593573</v>
      </c>
      <c r="AA11" s="201">
        <f>IFERROR(Z11/Y11-1,"-")</f>
        <v>0.54474525898301374</v>
      </c>
      <c r="AB11" s="202">
        <f t="shared" si="1"/>
        <v>-6.1406657421565591E-2</v>
      </c>
      <c r="AC11" s="200">
        <f t="shared" si="2"/>
        <v>209320</v>
      </c>
      <c r="AD11" s="200">
        <f t="shared" si="3"/>
        <v>-38834</v>
      </c>
      <c r="AE11" s="201">
        <f>Z11/Z$8</f>
        <v>0.12476093930596048</v>
      </c>
      <c r="AF11" s="203">
        <f t="shared" si="4"/>
        <v>0.46768366771162195</v>
      </c>
      <c r="AG11" s="203">
        <f t="shared" si="5"/>
        <v>0.42035634185533166</v>
      </c>
      <c r="AH11" s="123"/>
    </row>
    <row r="12" spans="1:34" x14ac:dyDescent="0.25">
      <c r="A12" s="1"/>
      <c r="B12" s="194" t="s">
        <v>184</v>
      </c>
      <c r="C12" s="195">
        <v>10990607</v>
      </c>
      <c r="D12" s="195">
        <v>10460250</v>
      </c>
      <c r="E12" s="195">
        <v>2942550</v>
      </c>
      <c r="F12" s="195">
        <v>4107198</v>
      </c>
      <c r="G12" s="195">
        <v>9757136</v>
      </c>
      <c r="H12" s="196">
        <f>IFERROR(G12/F12-1,"-")</f>
        <v>1.3756186090858051</v>
      </c>
      <c r="I12" s="197">
        <f>IFERROR(G12/C12-1,"-")</f>
        <v>-0.1122295611152323</v>
      </c>
      <c r="J12" s="196">
        <f>G12/G$8</f>
        <v>0.78374737676814621</v>
      </c>
      <c r="K12" s="198">
        <f>G12/$G12</f>
        <v>1</v>
      </c>
      <c r="L12" s="195">
        <v>3090289</v>
      </c>
      <c r="M12" s="195">
        <v>2876452</v>
      </c>
      <c r="N12" s="195">
        <v>808957</v>
      </c>
      <c r="O12" s="195">
        <v>1075610</v>
      </c>
      <c r="P12" s="195">
        <v>2439822</v>
      </c>
      <c r="Q12" s="196">
        <f>IFERROR(P12/O12-1,"-")</f>
        <v>1.268314723738158</v>
      </c>
      <c r="R12" s="197">
        <f t="shared" si="0"/>
        <v>-0.15179464145412469</v>
      </c>
      <c r="S12" s="196">
        <f>P12/P$8</f>
        <v>0.73565370615606163</v>
      </c>
      <c r="T12" s="198">
        <f>P12/$G12</f>
        <v>0.25005513913099092</v>
      </c>
      <c r="U12" s="195">
        <v>4029327</v>
      </c>
      <c r="V12" s="195">
        <v>3843763</v>
      </c>
      <c r="W12" s="195">
        <v>3784016</v>
      </c>
      <c r="X12" s="195">
        <v>1108620</v>
      </c>
      <c r="Y12" s="195">
        <v>1535137</v>
      </c>
      <c r="Z12" s="195">
        <v>3740902</v>
      </c>
      <c r="AA12" s="196">
        <f>IFERROR(Z12/Y12-1,"-")</f>
        <v>1.436852215795724</v>
      </c>
      <c r="AB12" s="197">
        <f t="shared" si="1"/>
        <v>-1.1393715037145702E-2</v>
      </c>
      <c r="AC12" s="195">
        <f t="shared" si="2"/>
        <v>2205765</v>
      </c>
      <c r="AD12" s="195">
        <f t="shared" si="3"/>
        <v>-43114</v>
      </c>
      <c r="AE12" s="196">
        <f>Z12/Z$8</f>
        <v>0.78628651803829719</v>
      </c>
      <c r="AF12" s="198">
        <f t="shared" si="4"/>
        <v>0.36175196577519658</v>
      </c>
      <c r="AG12" s="198">
        <f t="shared" si="5"/>
        <v>0.38340164572882862</v>
      </c>
      <c r="AH12" s="123"/>
    </row>
    <row r="13" spans="1:34" s="115" customFormat="1" x14ac:dyDescent="0.25">
      <c r="B13" s="199" t="s">
        <v>188</v>
      </c>
      <c r="C13" s="200">
        <v>3957578</v>
      </c>
      <c r="D13" s="200">
        <v>3883925</v>
      </c>
      <c r="E13" s="200">
        <v>919089</v>
      </c>
      <c r="F13" s="200">
        <v>958995</v>
      </c>
      <c r="G13" s="200">
        <v>3763014</v>
      </c>
      <c r="H13" s="201">
        <f t="shared" ref="H13:H37" si="6">IFERROR(G13/F13-1,"-")</f>
        <v>2.9239140975708944</v>
      </c>
      <c r="I13" s="202">
        <f t="shared" ref="I13:I37" si="7">IFERROR(G13/C13-1,"-")</f>
        <v>-4.9162391745658618E-2</v>
      </c>
      <c r="J13" s="201">
        <f t="shared" ref="J13:J37" si="8">G13/G$8</f>
        <v>0.30226619278872496</v>
      </c>
      <c r="K13" s="203">
        <f t="shared" ref="K13:K37" si="9">G13/$G13</f>
        <v>1</v>
      </c>
      <c r="L13" s="200">
        <v>712445</v>
      </c>
      <c r="M13" s="200">
        <v>662102</v>
      </c>
      <c r="N13" s="200">
        <v>138718</v>
      </c>
      <c r="O13" s="200">
        <v>149378</v>
      </c>
      <c r="P13" s="200">
        <v>587386</v>
      </c>
      <c r="Q13" s="201">
        <f t="shared" ref="Q13:Q37" si="10">IFERROR(P13/O13-1,"-")</f>
        <v>2.9322122400889019</v>
      </c>
      <c r="R13" s="202">
        <f t="shared" si="0"/>
        <v>-0.11284666108847274</v>
      </c>
      <c r="S13" s="201">
        <f t="shared" ref="S13:S30" si="11">P13/P$8</f>
        <v>0.17710828406506066</v>
      </c>
      <c r="T13" s="203">
        <f t="shared" ref="T13:T37" si="12">P13/$G13</f>
        <v>0.15609455611911091</v>
      </c>
      <c r="U13" s="200">
        <v>1792184</v>
      </c>
      <c r="V13" s="200">
        <v>1692213</v>
      </c>
      <c r="W13" s="200">
        <v>1721079</v>
      </c>
      <c r="X13" s="200">
        <v>436137</v>
      </c>
      <c r="Y13" s="200">
        <v>446045</v>
      </c>
      <c r="Z13" s="200">
        <v>1722453</v>
      </c>
      <c r="AA13" s="201">
        <f t="shared" ref="AA13:AA37" si="13">IFERROR(Z13/Y13-1,"-")</f>
        <v>2.8616126175610086</v>
      </c>
      <c r="AB13" s="202">
        <f t="shared" si="1"/>
        <v>7.983363924608522E-4</v>
      </c>
      <c r="AC13" s="200">
        <f t="shared" si="2"/>
        <v>1276408</v>
      </c>
      <c r="AD13" s="200">
        <f t="shared" si="3"/>
        <v>1374</v>
      </c>
      <c r="AE13" s="201">
        <f t="shared" ref="AE13:AE37" si="14">Z13/Z$8</f>
        <v>0.36203610034548328</v>
      </c>
      <c r="AF13" s="203">
        <f t="shared" si="4"/>
        <v>0.44312879368164937</v>
      </c>
      <c r="AG13" s="203">
        <f t="shared" si="5"/>
        <v>0.45773228587509907</v>
      </c>
      <c r="AH13" s="220"/>
    </row>
    <row r="14" spans="1:34" s="115" customFormat="1" x14ac:dyDescent="0.25">
      <c r="B14" s="199" t="s">
        <v>192</v>
      </c>
      <c r="C14" s="200">
        <v>2410944</v>
      </c>
      <c r="D14" s="200">
        <v>2062560</v>
      </c>
      <c r="E14" s="200">
        <v>608567</v>
      </c>
      <c r="F14" s="200">
        <v>975958</v>
      </c>
      <c r="G14" s="200">
        <v>1701446</v>
      </c>
      <c r="H14" s="201">
        <f t="shared" si="6"/>
        <v>0.74335985769879431</v>
      </c>
      <c r="I14" s="202">
        <f t="shared" si="7"/>
        <v>-0.29428223965384515</v>
      </c>
      <c r="J14" s="201">
        <f t="shared" si="8"/>
        <v>0.13666959640745557</v>
      </c>
      <c r="K14" s="203">
        <f t="shared" si="9"/>
        <v>1</v>
      </c>
      <c r="L14" s="200">
        <v>687605</v>
      </c>
      <c r="M14" s="200">
        <v>574270</v>
      </c>
      <c r="N14" s="200">
        <v>164634</v>
      </c>
      <c r="O14" s="200">
        <v>269763</v>
      </c>
      <c r="P14" s="200">
        <v>482557</v>
      </c>
      <c r="Q14" s="201">
        <f t="shared" si="10"/>
        <v>0.78881833312945071</v>
      </c>
      <c r="R14" s="202">
        <f t="shared" si="0"/>
        <v>-0.15970362373099767</v>
      </c>
      <c r="S14" s="201">
        <f t="shared" si="11"/>
        <v>0.14550030513764964</v>
      </c>
      <c r="T14" s="203">
        <f t="shared" si="12"/>
        <v>0.28361581854493179</v>
      </c>
      <c r="U14" s="200">
        <v>605850</v>
      </c>
      <c r="V14" s="200">
        <v>580856</v>
      </c>
      <c r="W14" s="200">
        <v>491040</v>
      </c>
      <c r="X14" s="200">
        <v>138922</v>
      </c>
      <c r="Y14" s="200">
        <v>222501</v>
      </c>
      <c r="Z14" s="200">
        <v>385709</v>
      </c>
      <c r="AA14" s="201">
        <f t="shared" si="13"/>
        <v>0.73351580442335096</v>
      </c>
      <c r="AB14" s="202">
        <f t="shared" si="1"/>
        <v>-0.21450594656239819</v>
      </c>
      <c r="AC14" s="200">
        <f t="shared" si="2"/>
        <v>163208</v>
      </c>
      <c r="AD14" s="200">
        <f t="shared" si="3"/>
        <v>-105331</v>
      </c>
      <c r="AE14" s="201">
        <f t="shared" si="14"/>
        <v>8.1070764908044532E-2</v>
      </c>
      <c r="AF14" s="203">
        <f t="shared" si="4"/>
        <v>0.23807307423784035</v>
      </c>
      <c r="AG14" s="203">
        <f t="shared" si="5"/>
        <v>0.22669482310928468</v>
      </c>
      <c r="AH14" s="220"/>
    </row>
    <row r="15" spans="1:34" x14ac:dyDescent="0.25">
      <c r="A15" s="1"/>
      <c r="B15" s="199" t="s">
        <v>196</v>
      </c>
      <c r="C15" s="200">
        <v>504329</v>
      </c>
      <c r="D15" s="200">
        <v>480257</v>
      </c>
      <c r="E15" s="200">
        <v>157525</v>
      </c>
      <c r="F15" s="200">
        <v>336107</v>
      </c>
      <c r="G15" s="200">
        <v>542162</v>
      </c>
      <c r="H15" s="201">
        <f t="shared" si="6"/>
        <v>0.61306369697745056</v>
      </c>
      <c r="I15" s="202">
        <f t="shared" si="7"/>
        <v>7.5016507081686834E-2</v>
      </c>
      <c r="J15" s="201">
        <f t="shared" si="8"/>
        <v>4.3549464236572258E-2</v>
      </c>
      <c r="K15" s="203">
        <f t="shared" si="9"/>
        <v>1</v>
      </c>
      <c r="L15" s="200">
        <v>91597</v>
      </c>
      <c r="M15" s="200">
        <v>82367</v>
      </c>
      <c r="N15" s="200">
        <v>24981</v>
      </c>
      <c r="O15" s="200">
        <v>56905</v>
      </c>
      <c r="P15" s="200">
        <v>89440</v>
      </c>
      <c r="Q15" s="201">
        <f t="shared" si="10"/>
        <v>0.57174237764695546</v>
      </c>
      <c r="R15" s="202">
        <f t="shared" si="0"/>
        <v>8.5871769033714962E-2</v>
      </c>
      <c r="S15" s="201">
        <f t="shared" si="11"/>
        <v>2.6967896624671042E-2</v>
      </c>
      <c r="T15" s="203">
        <f t="shared" si="12"/>
        <v>0.16496914206454896</v>
      </c>
      <c r="U15" s="200">
        <v>165031</v>
      </c>
      <c r="V15" s="200">
        <v>162041</v>
      </c>
      <c r="W15" s="200">
        <v>166950</v>
      </c>
      <c r="X15" s="200">
        <v>58766</v>
      </c>
      <c r="Y15" s="200">
        <v>128102</v>
      </c>
      <c r="Z15" s="200">
        <v>197280</v>
      </c>
      <c r="AA15" s="201">
        <f t="shared" si="13"/>
        <v>0.54002279433576361</v>
      </c>
      <c r="AB15" s="202">
        <f t="shared" si="1"/>
        <v>0.18167115902964959</v>
      </c>
      <c r="AC15" s="200">
        <f t="shared" si="2"/>
        <v>69178</v>
      </c>
      <c r="AD15" s="200">
        <f t="shared" si="3"/>
        <v>30330</v>
      </c>
      <c r="AE15" s="201">
        <f t="shared" si="14"/>
        <v>4.1465562123411751E-2</v>
      </c>
      <c r="AF15" s="203">
        <f t="shared" si="4"/>
        <v>0.34762637504502797</v>
      </c>
      <c r="AG15" s="203">
        <f t="shared" si="5"/>
        <v>0.36387647972377257</v>
      </c>
      <c r="AH15" s="123"/>
    </row>
    <row r="16" spans="1:34" x14ac:dyDescent="0.25">
      <c r="A16" s="1"/>
      <c r="B16" s="199" t="s">
        <v>205</v>
      </c>
      <c r="C16" s="200">
        <v>506021</v>
      </c>
      <c r="D16" s="200">
        <v>471579</v>
      </c>
      <c r="E16" s="200">
        <v>130947</v>
      </c>
      <c r="F16" s="200">
        <v>269719</v>
      </c>
      <c r="G16" s="200">
        <v>543959</v>
      </c>
      <c r="H16" s="201">
        <f t="shared" si="6"/>
        <v>1.0167618892254531</v>
      </c>
      <c r="I16" s="202">
        <f t="shared" si="7"/>
        <v>7.4973173050130404E-2</v>
      </c>
      <c r="J16" s="201">
        <f t="shared" si="8"/>
        <v>4.3693809261183207E-2</v>
      </c>
      <c r="K16" s="203">
        <f t="shared" si="9"/>
        <v>1</v>
      </c>
      <c r="L16" s="200">
        <v>205666</v>
      </c>
      <c r="M16" s="200">
        <v>205086</v>
      </c>
      <c r="N16" s="200">
        <v>51977</v>
      </c>
      <c r="O16" s="200">
        <v>112213</v>
      </c>
      <c r="P16" s="200">
        <v>229292</v>
      </c>
      <c r="Q16" s="201">
        <f t="shared" si="10"/>
        <v>1.0433639596125226</v>
      </c>
      <c r="R16" s="202">
        <f t="shared" si="0"/>
        <v>0.11802853437094685</v>
      </c>
      <c r="S16" s="201">
        <f t="shared" si="11"/>
        <v>6.9135990081217263E-2</v>
      </c>
      <c r="T16" s="203">
        <f t="shared" si="12"/>
        <v>0.42152441636226262</v>
      </c>
      <c r="U16" s="200">
        <v>154315</v>
      </c>
      <c r="V16" s="200">
        <v>146606</v>
      </c>
      <c r="W16" s="200">
        <v>137818</v>
      </c>
      <c r="X16" s="200">
        <v>39662</v>
      </c>
      <c r="Y16" s="200">
        <v>93209</v>
      </c>
      <c r="Z16" s="200">
        <v>169583</v>
      </c>
      <c r="AA16" s="201">
        <f t="shared" si="13"/>
        <v>0.8193843942108594</v>
      </c>
      <c r="AB16" s="202">
        <f t="shared" si="1"/>
        <v>0.2304851325661379</v>
      </c>
      <c r="AC16" s="200">
        <f t="shared" si="2"/>
        <v>76374</v>
      </c>
      <c r="AD16" s="200">
        <f t="shared" si="3"/>
        <v>31765</v>
      </c>
      <c r="AE16" s="201">
        <f t="shared" si="14"/>
        <v>3.5644030928500284E-2</v>
      </c>
      <c r="AF16" s="203">
        <f t="shared" si="4"/>
        <v>0.29224795845446894</v>
      </c>
      <c r="AG16" s="203">
        <f t="shared" si="5"/>
        <v>0.31175695227029976</v>
      </c>
      <c r="AH16" s="123"/>
    </row>
    <row r="17" spans="1:34" x14ac:dyDescent="0.25">
      <c r="A17" s="1"/>
      <c r="B17" s="199" t="s">
        <v>200</v>
      </c>
      <c r="C17" s="200">
        <v>278298</v>
      </c>
      <c r="D17" s="200">
        <v>267157</v>
      </c>
      <c r="E17" s="200">
        <v>101026</v>
      </c>
      <c r="F17" s="200">
        <v>174782</v>
      </c>
      <c r="G17" s="200">
        <v>277777</v>
      </c>
      <c r="H17" s="201">
        <f t="shared" si="6"/>
        <v>0.58927692783009689</v>
      </c>
      <c r="I17" s="202">
        <f t="shared" si="7"/>
        <v>-1.8720939424645699E-3</v>
      </c>
      <c r="J17" s="201">
        <f t="shared" si="8"/>
        <v>2.2312592043046788E-2</v>
      </c>
      <c r="K17" s="203">
        <f t="shared" si="9"/>
        <v>1</v>
      </c>
      <c r="L17" s="200">
        <v>84455</v>
      </c>
      <c r="M17" s="200">
        <v>79014</v>
      </c>
      <c r="N17" s="200">
        <v>24430</v>
      </c>
      <c r="O17" s="200">
        <v>49399</v>
      </c>
      <c r="P17" s="200">
        <v>81492</v>
      </c>
      <c r="Q17" s="201">
        <f t="shared" si="10"/>
        <v>0.6496690216401142</v>
      </c>
      <c r="R17" s="202">
        <f t="shared" si="0"/>
        <v>3.1361530867947351E-2</v>
      </c>
      <c r="S17" s="201">
        <f t="shared" si="11"/>
        <v>2.4571420301181715E-2</v>
      </c>
      <c r="T17" s="203">
        <f t="shared" si="12"/>
        <v>0.29337202144166002</v>
      </c>
      <c r="U17" s="200">
        <v>143695</v>
      </c>
      <c r="V17" s="200">
        <v>136223</v>
      </c>
      <c r="W17" s="200">
        <v>133862</v>
      </c>
      <c r="X17" s="200">
        <v>55544</v>
      </c>
      <c r="Y17" s="200">
        <v>93337</v>
      </c>
      <c r="Z17" s="200">
        <v>146133</v>
      </c>
      <c r="AA17" s="201">
        <f t="shared" si="13"/>
        <v>0.56564920663831053</v>
      </c>
      <c r="AB17" s="202">
        <f t="shared" si="1"/>
        <v>9.1669032286982199E-2</v>
      </c>
      <c r="AC17" s="200">
        <f t="shared" si="2"/>
        <v>52796</v>
      </c>
      <c r="AD17" s="200">
        <f t="shared" si="3"/>
        <v>12271</v>
      </c>
      <c r="AE17" s="201">
        <f t="shared" si="14"/>
        <v>3.0715161140412256E-2</v>
      </c>
      <c r="AF17" s="203">
        <f t="shared" si="4"/>
        <v>0.50106117376673642</v>
      </c>
      <c r="AG17" s="203">
        <f>Z17/$G17</f>
        <v>0.52608027302476446</v>
      </c>
      <c r="AH17" s="123"/>
    </row>
    <row r="18" spans="1:34" x14ac:dyDescent="0.25">
      <c r="A18" s="1"/>
      <c r="B18" s="199" t="s">
        <v>209</v>
      </c>
      <c r="C18" s="200">
        <v>326431</v>
      </c>
      <c r="D18" s="200">
        <v>320557</v>
      </c>
      <c r="E18" s="200">
        <v>84493</v>
      </c>
      <c r="F18" s="200">
        <v>178760</v>
      </c>
      <c r="G18" s="200">
        <v>336348</v>
      </c>
      <c r="H18" s="201">
        <f t="shared" si="6"/>
        <v>0.88156187066457825</v>
      </c>
      <c r="I18" s="202">
        <f t="shared" si="7"/>
        <v>3.0380080323253678E-2</v>
      </c>
      <c r="J18" s="201">
        <f t="shared" si="8"/>
        <v>2.7017340199133481E-2</v>
      </c>
      <c r="K18" s="203">
        <f t="shared" si="9"/>
        <v>1</v>
      </c>
      <c r="L18" s="200">
        <v>73607</v>
      </c>
      <c r="M18" s="200">
        <v>71937</v>
      </c>
      <c r="N18" s="200">
        <v>18789</v>
      </c>
      <c r="O18" s="200">
        <v>30860</v>
      </c>
      <c r="P18" s="200">
        <v>65446</v>
      </c>
      <c r="Q18" s="201">
        <f t="shared" si="10"/>
        <v>1.1207388204795854</v>
      </c>
      <c r="R18" s="202">
        <f t="shared" si="0"/>
        <v>-9.0231730542002064E-2</v>
      </c>
      <c r="S18" s="201">
        <f t="shared" si="11"/>
        <v>1.9733239741706408E-2</v>
      </c>
      <c r="T18" s="203">
        <f t="shared" si="12"/>
        <v>0.1945782344476554</v>
      </c>
      <c r="U18" s="200">
        <v>144247</v>
      </c>
      <c r="V18" s="200">
        <v>135496</v>
      </c>
      <c r="W18" s="200">
        <v>132707</v>
      </c>
      <c r="X18" s="200">
        <v>36101</v>
      </c>
      <c r="Y18" s="200">
        <v>74068</v>
      </c>
      <c r="Z18" s="200">
        <v>149766</v>
      </c>
      <c r="AA18" s="201">
        <f t="shared" si="13"/>
        <v>1.0220068045579738</v>
      </c>
      <c r="AB18" s="202">
        <f t="shared" si="1"/>
        <v>0.12854634646250762</v>
      </c>
      <c r="AC18" s="200">
        <f t="shared" si="2"/>
        <v>75698</v>
      </c>
      <c r="AD18" s="200">
        <f t="shared" si="3"/>
        <v>17059</v>
      </c>
      <c r="AE18" s="201">
        <f t="shared" si="14"/>
        <v>3.1478768131462311E-2</v>
      </c>
      <c r="AF18" s="203">
        <f t="shared" si="4"/>
        <v>0.41398877578714549</v>
      </c>
      <c r="AG18" s="203">
        <f t="shared" ref="AG18:AG37" si="15">Z18/$G18</f>
        <v>0.44527096935316995</v>
      </c>
      <c r="AH18" s="123"/>
    </row>
    <row r="19" spans="1:34" x14ac:dyDescent="0.25">
      <c r="A19" s="1"/>
      <c r="B19" s="199" t="s">
        <v>213</v>
      </c>
      <c r="C19" s="200">
        <v>396998</v>
      </c>
      <c r="D19" s="200">
        <v>415087</v>
      </c>
      <c r="E19" s="200">
        <v>87662</v>
      </c>
      <c r="F19" s="200">
        <v>133076</v>
      </c>
      <c r="G19" s="200">
        <v>425400</v>
      </c>
      <c r="H19" s="201">
        <f t="shared" si="6"/>
        <v>2.1966695722744896</v>
      </c>
      <c r="I19" s="202">
        <f t="shared" si="7"/>
        <v>7.1541922125552215E-2</v>
      </c>
      <c r="J19" s="201">
        <f t="shared" si="8"/>
        <v>3.4170491635780155E-2</v>
      </c>
      <c r="K19" s="203">
        <f t="shared" si="9"/>
        <v>1</v>
      </c>
      <c r="L19" s="200">
        <v>59742</v>
      </c>
      <c r="M19" s="200">
        <v>60296</v>
      </c>
      <c r="N19" s="200">
        <v>12827</v>
      </c>
      <c r="O19" s="200">
        <v>18583</v>
      </c>
      <c r="P19" s="200">
        <v>58318</v>
      </c>
      <c r="Q19" s="201">
        <f t="shared" si="10"/>
        <v>2.138244632190712</v>
      </c>
      <c r="R19" s="202">
        <f t="shared" si="0"/>
        <v>-3.2804829507761757E-2</v>
      </c>
      <c r="S19" s="201">
        <f t="shared" si="11"/>
        <v>1.7584009339865449E-2</v>
      </c>
      <c r="T19" s="203">
        <f t="shared" si="12"/>
        <v>0.13708979783732958</v>
      </c>
      <c r="U19" s="200">
        <v>95433</v>
      </c>
      <c r="V19" s="200">
        <v>103187</v>
      </c>
      <c r="W19" s="200">
        <v>111075</v>
      </c>
      <c r="X19" s="200">
        <v>27214</v>
      </c>
      <c r="Y19" s="200">
        <v>42715</v>
      </c>
      <c r="Z19" s="200">
        <v>134967</v>
      </c>
      <c r="AA19" s="201">
        <f t="shared" si="13"/>
        <v>2.1597097038511062</v>
      </c>
      <c r="AB19" s="202">
        <f t="shared" si="1"/>
        <v>0.2150979068197163</v>
      </c>
      <c r="AC19" s="200">
        <f t="shared" si="2"/>
        <v>92252</v>
      </c>
      <c r="AD19" s="200">
        <f t="shared" si="3"/>
        <v>23892</v>
      </c>
      <c r="AE19" s="201">
        <f t="shared" si="14"/>
        <v>2.8368220413171705E-2</v>
      </c>
      <c r="AF19" s="203">
        <f t="shared" si="4"/>
        <v>0.26759450428464393</v>
      </c>
      <c r="AG19" s="203">
        <f t="shared" si="15"/>
        <v>0.31727080394922424</v>
      </c>
      <c r="AH19" s="123"/>
    </row>
    <row r="20" spans="1:34" x14ac:dyDescent="0.25">
      <c r="A20" s="1"/>
      <c r="B20" s="199" t="s">
        <v>235</v>
      </c>
      <c r="C20" s="200">
        <v>201312</v>
      </c>
      <c r="D20" s="200">
        <v>177945</v>
      </c>
      <c r="E20" s="200">
        <v>68438</v>
      </c>
      <c r="F20" s="200">
        <v>148588</v>
      </c>
      <c r="G20" s="200">
        <v>244645</v>
      </c>
      <c r="H20" s="201">
        <f t="shared" si="6"/>
        <v>0.64646539424448801</v>
      </c>
      <c r="I20" s="202">
        <f t="shared" si="7"/>
        <v>0.2152529407089494</v>
      </c>
      <c r="J20" s="201">
        <f t="shared" si="8"/>
        <v>1.9651245712824249E-2</v>
      </c>
      <c r="K20" s="203">
        <f t="shared" si="9"/>
        <v>1</v>
      </c>
      <c r="L20" s="200">
        <v>44397</v>
      </c>
      <c r="M20" s="200">
        <v>42946</v>
      </c>
      <c r="N20" s="200">
        <v>12242</v>
      </c>
      <c r="O20" s="200">
        <v>26051</v>
      </c>
      <c r="P20" s="200">
        <v>56675</v>
      </c>
      <c r="Q20" s="201">
        <f t="shared" si="10"/>
        <v>1.1755402863613682</v>
      </c>
      <c r="R20" s="202">
        <f t="shared" si="0"/>
        <v>0.31968052903646438</v>
      </c>
      <c r="S20" s="201">
        <f t="shared" si="11"/>
        <v>1.7088612938318776E-2</v>
      </c>
      <c r="T20" s="203">
        <f t="shared" si="12"/>
        <v>0.23166220441864743</v>
      </c>
      <c r="U20" s="200">
        <v>52507</v>
      </c>
      <c r="V20" s="200">
        <v>56137</v>
      </c>
      <c r="W20" s="200">
        <v>53107</v>
      </c>
      <c r="X20" s="200">
        <v>29463</v>
      </c>
      <c r="Y20" s="200">
        <v>60951</v>
      </c>
      <c r="Z20" s="200">
        <v>91265</v>
      </c>
      <c r="AA20" s="201">
        <f t="shared" si="13"/>
        <v>0.49735033059342748</v>
      </c>
      <c r="AB20" s="202">
        <f t="shared" si="1"/>
        <v>0.71851168395880016</v>
      </c>
      <c r="AC20" s="200">
        <f t="shared" si="2"/>
        <v>30314</v>
      </c>
      <c r="AD20" s="200">
        <f t="shared" si="3"/>
        <v>38158</v>
      </c>
      <c r="AE20" s="201">
        <f t="shared" si="14"/>
        <v>1.9182656768010814E-2</v>
      </c>
      <c r="AF20" s="203">
        <f t="shared" si="4"/>
        <v>0.29844614909101125</v>
      </c>
      <c r="AG20" s="203">
        <f t="shared" si="15"/>
        <v>0.37305074700075619</v>
      </c>
      <c r="AH20" s="123"/>
    </row>
    <row r="21" spans="1:34" x14ac:dyDescent="0.25">
      <c r="A21" s="1"/>
      <c r="B21" s="199" t="s">
        <v>225</v>
      </c>
      <c r="C21" s="200">
        <v>260586</v>
      </c>
      <c r="D21" s="200">
        <v>265609</v>
      </c>
      <c r="E21" s="200">
        <v>89418</v>
      </c>
      <c r="F21" s="200">
        <v>115957</v>
      </c>
      <c r="G21" s="200">
        <v>247342</v>
      </c>
      <c r="H21" s="201">
        <f t="shared" si="6"/>
        <v>1.1330493200065543</v>
      </c>
      <c r="I21" s="202">
        <f t="shared" si="7"/>
        <v>-5.0823912259292503E-2</v>
      </c>
      <c r="J21" s="201">
        <f t="shared" si="8"/>
        <v>1.9867883738075069E-2</v>
      </c>
      <c r="K21" s="203">
        <f t="shared" si="9"/>
        <v>1</v>
      </c>
      <c r="L21" s="200">
        <v>121009</v>
      </c>
      <c r="M21" s="200">
        <v>123945</v>
      </c>
      <c r="N21" s="200">
        <v>40096</v>
      </c>
      <c r="O21" s="200">
        <v>53229</v>
      </c>
      <c r="P21" s="200">
        <v>115963</v>
      </c>
      <c r="Q21" s="201">
        <f t="shared" si="10"/>
        <v>1.1785680737943602</v>
      </c>
      <c r="R21" s="202">
        <f t="shared" si="0"/>
        <v>-6.4399532050506303E-2</v>
      </c>
      <c r="S21" s="201">
        <f t="shared" si="11"/>
        <v>3.4965096112329251E-2</v>
      </c>
      <c r="T21" s="203">
        <f t="shared" si="12"/>
        <v>0.46883667149129543</v>
      </c>
      <c r="U21" s="200">
        <v>77230</v>
      </c>
      <c r="V21" s="200">
        <v>68669</v>
      </c>
      <c r="W21" s="200">
        <v>74390</v>
      </c>
      <c r="X21" s="200">
        <v>28784</v>
      </c>
      <c r="Y21" s="200">
        <v>25400</v>
      </c>
      <c r="Z21" s="200">
        <v>62340</v>
      </c>
      <c r="AA21" s="201">
        <f t="shared" si="13"/>
        <v>1.4543307086614172</v>
      </c>
      <c r="AB21" s="202">
        <f t="shared" si="1"/>
        <v>-0.16198413765291031</v>
      </c>
      <c r="AC21" s="200">
        <f t="shared" si="2"/>
        <v>36940</v>
      </c>
      <c r="AD21" s="200">
        <f t="shared" si="3"/>
        <v>-12050</v>
      </c>
      <c r="AE21" s="201">
        <f t="shared" si="14"/>
        <v>1.3103016741552558E-2</v>
      </c>
      <c r="AF21" s="203">
        <f t="shared" si="4"/>
        <v>0.28007334088829822</v>
      </c>
      <c r="AG21" s="203">
        <f t="shared" si="15"/>
        <v>0.25203968594092391</v>
      </c>
      <c r="AH21" s="123"/>
    </row>
    <row r="22" spans="1:34" x14ac:dyDescent="0.25">
      <c r="A22" s="211" t="s">
        <v>192</v>
      </c>
      <c r="B22" s="199" t="s">
        <v>237</v>
      </c>
      <c r="C22" s="200">
        <v>27056</v>
      </c>
      <c r="D22" s="200">
        <v>33166</v>
      </c>
      <c r="E22" s="200">
        <v>11522</v>
      </c>
      <c r="F22" s="200">
        <v>22352</v>
      </c>
      <c r="G22" s="200">
        <v>57117</v>
      </c>
      <c r="H22" s="201">
        <f t="shared" si="6"/>
        <v>1.5553418038654261</v>
      </c>
      <c r="I22" s="202">
        <f t="shared" si="7"/>
        <v>1.1110659373151983</v>
      </c>
      <c r="J22" s="201">
        <f t="shared" si="8"/>
        <v>4.5879547972751643E-3</v>
      </c>
      <c r="K22" s="203">
        <f t="shared" si="9"/>
        <v>1</v>
      </c>
      <c r="L22" s="200">
        <v>5195</v>
      </c>
      <c r="M22" s="200">
        <v>7414</v>
      </c>
      <c r="N22" s="200">
        <v>3229</v>
      </c>
      <c r="O22" s="200">
        <v>1481</v>
      </c>
      <c r="P22" s="200">
        <v>5172</v>
      </c>
      <c r="Q22" s="201">
        <f t="shared" si="10"/>
        <v>2.4922349763673193</v>
      </c>
      <c r="R22" s="202">
        <f t="shared" si="0"/>
        <v>-0.30240086323172377</v>
      </c>
      <c r="S22" s="201">
        <f t="shared" si="11"/>
        <v>1.5594584228846001E-3</v>
      </c>
      <c r="T22" s="203">
        <f t="shared" si="12"/>
        <v>9.0550974315877941E-2</v>
      </c>
      <c r="U22" s="200">
        <v>17283</v>
      </c>
      <c r="V22" s="200">
        <v>21450</v>
      </c>
      <c r="W22" s="200">
        <v>25367</v>
      </c>
      <c r="X22" s="200">
        <v>8090</v>
      </c>
      <c r="Y22" s="200">
        <v>20409</v>
      </c>
      <c r="Z22" s="200">
        <v>51062</v>
      </c>
      <c r="AA22" s="201">
        <f t="shared" si="13"/>
        <v>1.5019354206477535</v>
      </c>
      <c r="AB22" s="202">
        <f t="shared" si="1"/>
        <v>1.0129301848858754</v>
      </c>
      <c r="AC22" s="200">
        <f t="shared" si="2"/>
        <v>30653</v>
      </c>
      <c r="AD22" s="200">
        <f t="shared" si="3"/>
        <v>25695</v>
      </c>
      <c r="AE22" s="201">
        <f t="shared" si="14"/>
        <v>1.0732535143682335E-2</v>
      </c>
      <c r="AF22" s="203">
        <f t="shared" si="4"/>
        <v>0.76484954471446664</v>
      </c>
      <c r="AG22" s="203">
        <f t="shared" si="15"/>
        <v>0.89398953026244377</v>
      </c>
      <c r="AH22" s="123"/>
    </row>
    <row r="23" spans="1:34" x14ac:dyDescent="0.25">
      <c r="A23" s="211" t="s">
        <v>392</v>
      </c>
      <c r="B23" s="199" t="s">
        <v>217</v>
      </c>
      <c r="C23" s="200">
        <v>162897</v>
      </c>
      <c r="D23" s="200">
        <v>145731</v>
      </c>
      <c r="E23" s="200">
        <v>37382</v>
      </c>
      <c r="F23" s="200">
        <v>85635</v>
      </c>
      <c r="G23" s="200">
        <v>128256</v>
      </c>
      <c r="H23" s="201">
        <f t="shared" si="6"/>
        <v>0.49770537747416355</v>
      </c>
      <c r="I23" s="202">
        <f t="shared" si="7"/>
        <v>-0.21265585001565401</v>
      </c>
      <c r="J23" s="201">
        <f t="shared" si="8"/>
        <v>1.0302234544519557E-2</v>
      </c>
      <c r="K23" s="203">
        <f t="shared" si="9"/>
        <v>1</v>
      </c>
      <c r="L23" s="200">
        <v>60919</v>
      </c>
      <c r="M23" s="200">
        <v>51135</v>
      </c>
      <c r="N23" s="200">
        <v>13137</v>
      </c>
      <c r="O23" s="200">
        <v>26494</v>
      </c>
      <c r="P23" s="200">
        <v>42041</v>
      </c>
      <c r="Q23" s="201">
        <f t="shared" si="10"/>
        <v>0.58681210840190223</v>
      </c>
      <c r="R23" s="202">
        <f t="shared" si="0"/>
        <v>-0.17784296470128091</v>
      </c>
      <c r="S23" s="201">
        <f t="shared" si="11"/>
        <v>1.2676177795145295E-2</v>
      </c>
      <c r="T23" s="203">
        <f t="shared" si="12"/>
        <v>0.32778973303393216</v>
      </c>
      <c r="U23" s="200">
        <v>49640</v>
      </c>
      <c r="V23" s="200">
        <v>47361</v>
      </c>
      <c r="W23" s="200">
        <v>41827</v>
      </c>
      <c r="X23" s="200">
        <v>11898</v>
      </c>
      <c r="Y23" s="200">
        <v>31225</v>
      </c>
      <c r="Z23" s="200">
        <v>44226</v>
      </c>
      <c r="AA23" s="201">
        <f t="shared" si="13"/>
        <v>0.41636509207365902</v>
      </c>
      <c r="AB23" s="202">
        <f t="shared" si="1"/>
        <v>5.7355296817845014E-2</v>
      </c>
      <c r="AC23" s="200">
        <f t="shared" si="2"/>
        <v>13001</v>
      </c>
      <c r="AD23" s="200">
        <f t="shared" si="3"/>
        <v>2399</v>
      </c>
      <c r="AE23" s="201">
        <f t="shared" si="14"/>
        <v>9.2957012898925804E-3</v>
      </c>
      <c r="AF23" s="203">
        <f t="shared" si="4"/>
        <v>0.28701511689345438</v>
      </c>
      <c r="AG23" s="203">
        <f t="shared" si="15"/>
        <v>0.34482597305389223</v>
      </c>
      <c r="AH23" s="123"/>
    </row>
    <row r="24" spans="1:34" x14ac:dyDescent="0.25">
      <c r="A24" s="211" t="s">
        <v>393</v>
      </c>
      <c r="B24" s="199" t="s">
        <v>231</v>
      </c>
      <c r="C24" s="200">
        <v>547719</v>
      </c>
      <c r="D24" s="200">
        <v>502021</v>
      </c>
      <c r="E24" s="200">
        <v>179722</v>
      </c>
      <c r="F24" s="200">
        <v>117864</v>
      </c>
      <c r="G24" s="200">
        <v>268406</v>
      </c>
      <c r="H24" s="201">
        <f t="shared" si="6"/>
        <v>1.277251747777099</v>
      </c>
      <c r="I24" s="202">
        <f t="shared" si="7"/>
        <v>-0.50995674789444956</v>
      </c>
      <c r="J24" s="201">
        <f t="shared" si="8"/>
        <v>2.155986125527317E-2</v>
      </c>
      <c r="K24" s="203">
        <f t="shared" si="9"/>
        <v>1</v>
      </c>
      <c r="L24" s="200">
        <v>338581</v>
      </c>
      <c r="M24" s="200">
        <v>321461</v>
      </c>
      <c r="N24" s="200">
        <v>111368</v>
      </c>
      <c r="O24" s="200">
        <v>78348</v>
      </c>
      <c r="P24" s="200">
        <v>173011</v>
      </c>
      <c r="Q24" s="201">
        <f t="shared" si="10"/>
        <v>1.20823760657579</v>
      </c>
      <c r="R24" s="202">
        <f t="shared" si="0"/>
        <v>-0.46179785417204577</v>
      </c>
      <c r="S24" s="201">
        <f t="shared" si="11"/>
        <v>5.2166175793056373E-2</v>
      </c>
      <c r="T24" s="203">
        <f t="shared" si="12"/>
        <v>0.64458693173774062</v>
      </c>
      <c r="U24" s="200">
        <v>139286</v>
      </c>
      <c r="V24" s="200">
        <v>119807</v>
      </c>
      <c r="W24" s="200">
        <v>106028</v>
      </c>
      <c r="X24" s="200">
        <v>42711</v>
      </c>
      <c r="Y24" s="200">
        <v>22147</v>
      </c>
      <c r="Z24" s="200">
        <v>56752</v>
      </c>
      <c r="AA24" s="201">
        <f t="shared" si="13"/>
        <v>1.5625141102632409</v>
      </c>
      <c r="AB24" s="202">
        <f t="shared" si="1"/>
        <v>-0.4647451616554118</v>
      </c>
      <c r="AC24" s="200">
        <f t="shared" si="2"/>
        <v>34605</v>
      </c>
      <c r="AD24" s="200">
        <f t="shared" si="3"/>
        <v>-49276</v>
      </c>
      <c r="AE24" s="201">
        <f t="shared" si="14"/>
        <v>1.1928495446207745E-2</v>
      </c>
      <c r="AF24" s="203">
        <f t="shared" si="4"/>
        <v>0.21120232022166405</v>
      </c>
      <c r="AG24" s="203">
        <f t="shared" si="15"/>
        <v>0.21144087688054664</v>
      </c>
      <c r="AH24" s="123"/>
    </row>
    <row r="25" spans="1:34" x14ac:dyDescent="0.25">
      <c r="A25" s="211" t="s">
        <v>200</v>
      </c>
      <c r="B25" s="199" t="s">
        <v>394</v>
      </c>
      <c r="C25" s="200">
        <v>35965</v>
      </c>
      <c r="D25" s="200">
        <v>35672</v>
      </c>
      <c r="E25" s="200">
        <v>9649</v>
      </c>
      <c r="F25" s="200">
        <v>16630</v>
      </c>
      <c r="G25" s="200">
        <v>45436</v>
      </c>
      <c r="H25" s="201">
        <f t="shared" si="6"/>
        <v>1.7321707757065545</v>
      </c>
      <c r="I25" s="202">
        <f t="shared" si="7"/>
        <v>0.26333935770888361</v>
      </c>
      <c r="J25" s="201">
        <f t="shared" si="8"/>
        <v>3.6496719745258742E-3</v>
      </c>
      <c r="K25" s="203">
        <f t="shared" si="9"/>
        <v>1</v>
      </c>
      <c r="L25" s="200">
        <v>11661</v>
      </c>
      <c r="M25" s="200">
        <v>11311</v>
      </c>
      <c r="N25" s="200">
        <v>3146</v>
      </c>
      <c r="O25" s="200">
        <v>5416</v>
      </c>
      <c r="P25" s="200">
        <v>11611</v>
      </c>
      <c r="Q25" s="201">
        <f t="shared" si="10"/>
        <v>1.1438330871491877</v>
      </c>
      <c r="R25" s="202">
        <f t="shared" si="0"/>
        <v>2.6522853859075157E-2</v>
      </c>
      <c r="S25" s="201">
        <f t="shared" si="11"/>
        <v>3.500941946657597E-3</v>
      </c>
      <c r="T25" s="203">
        <f t="shared" si="12"/>
        <v>0.25554626287525312</v>
      </c>
      <c r="U25" s="200">
        <v>18412</v>
      </c>
      <c r="V25" s="200">
        <v>17417</v>
      </c>
      <c r="W25" s="200">
        <v>17037</v>
      </c>
      <c r="X25" s="200">
        <v>4482</v>
      </c>
      <c r="Y25" s="200">
        <v>7560</v>
      </c>
      <c r="Z25" s="200">
        <v>26507</v>
      </c>
      <c r="AA25" s="201">
        <f t="shared" si="13"/>
        <v>2.5062169312169313</v>
      </c>
      <c r="AB25" s="202">
        <f t="shared" si="1"/>
        <v>0.55584903445442269</v>
      </c>
      <c r="AC25" s="200">
        <f t="shared" si="2"/>
        <v>18947</v>
      </c>
      <c r="AD25" s="200">
        <f t="shared" si="3"/>
        <v>9470</v>
      </c>
      <c r="AE25" s="201">
        <f t="shared" si="14"/>
        <v>5.5714094444711849E-3</v>
      </c>
      <c r="AF25" s="203">
        <f t="shared" si="4"/>
        <v>0.47760148015250053</v>
      </c>
      <c r="AG25" s="203">
        <f t="shared" si="15"/>
        <v>0.58339202394576983</v>
      </c>
      <c r="AH25" s="123"/>
    </row>
    <row r="26" spans="1:34" x14ac:dyDescent="0.25">
      <c r="A26" s="211" t="s">
        <v>196</v>
      </c>
      <c r="B26" s="199" t="s">
        <v>227</v>
      </c>
      <c r="C26" s="200">
        <v>221250</v>
      </c>
      <c r="D26" s="200">
        <v>213268</v>
      </c>
      <c r="E26" s="200">
        <v>82153</v>
      </c>
      <c r="F26" s="200">
        <v>49366</v>
      </c>
      <c r="G26" s="200">
        <v>140234</v>
      </c>
      <c r="H26" s="201">
        <f t="shared" si="6"/>
        <v>1.8407000769760562</v>
      </c>
      <c r="I26" s="202">
        <f t="shared" si="7"/>
        <v>-0.36617401129943505</v>
      </c>
      <c r="J26" s="201">
        <f t="shared" si="8"/>
        <v>1.1264374057480004E-2</v>
      </c>
      <c r="K26" s="203">
        <f t="shared" si="9"/>
        <v>1</v>
      </c>
      <c r="L26" s="200">
        <v>113455</v>
      </c>
      <c r="M26" s="200">
        <v>108822</v>
      </c>
      <c r="N26" s="200">
        <v>40276</v>
      </c>
      <c r="O26" s="200">
        <v>24261</v>
      </c>
      <c r="P26" s="200">
        <v>72439</v>
      </c>
      <c r="Q26" s="201">
        <f t="shared" si="10"/>
        <v>1.9858208647623758</v>
      </c>
      <c r="R26" s="202">
        <f t="shared" si="0"/>
        <v>-0.33433496903199722</v>
      </c>
      <c r="S26" s="201">
        <f t="shared" si="11"/>
        <v>2.1841765022300376E-2</v>
      </c>
      <c r="T26" s="203">
        <f t="shared" si="12"/>
        <v>0.516558038706733</v>
      </c>
      <c r="U26" s="200">
        <v>88258</v>
      </c>
      <c r="V26" s="200">
        <v>84450</v>
      </c>
      <c r="W26" s="200">
        <v>84811</v>
      </c>
      <c r="X26" s="200">
        <v>33820</v>
      </c>
      <c r="Y26" s="200">
        <v>19710</v>
      </c>
      <c r="Z26" s="200">
        <v>55641</v>
      </c>
      <c r="AA26" s="201">
        <f t="shared" si="13"/>
        <v>1.8229832572298328</v>
      </c>
      <c r="AB26" s="202">
        <f t="shared" si="1"/>
        <v>-0.34394123403803756</v>
      </c>
      <c r="AC26" s="200">
        <f t="shared" si="2"/>
        <v>35931</v>
      </c>
      <c r="AD26" s="200">
        <f t="shared" si="3"/>
        <v>-29170</v>
      </c>
      <c r="AE26" s="201">
        <f t="shared" si="14"/>
        <v>1.1694978417015172E-2</v>
      </c>
      <c r="AF26" s="203">
        <f t="shared" si="4"/>
        <v>0.39767334996342629</v>
      </c>
      <c r="AG26" s="203">
        <f t="shared" si="15"/>
        <v>0.39677253733046192</v>
      </c>
      <c r="AH26" s="123"/>
    </row>
    <row r="27" spans="1:34" x14ac:dyDescent="0.25">
      <c r="A27" s="211" t="s">
        <v>209</v>
      </c>
      <c r="B27" s="199" t="s">
        <v>250</v>
      </c>
      <c r="C27" s="200">
        <v>24411</v>
      </c>
      <c r="D27" s="200">
        <v>27888</v>
      </c>
      <c r="E27" s="200">
        <v>10880</v>
      </c>
      <c r="F27" s="200">
        <v>20006</v>
      </c>
      <c r="G27" s="200">
        <v>46277</v>
      </c>
      <c r="H27" s="201">
        <f t="shared" si="6"/>
        <v>1.3131560531840449</v>
      </c>
      <c r="I27" s="202">
        <f t="shared" si="7"/>
        <v>0.89574372209249931</v>
      </c>
      <c r="J27" s="201">
        <f t="shared" si="8"/>
        <v>3.7172257673460229E-3</v>
      </c>
      <c r="K27" s="203">
        <f t="shared" si="9"/>
        <v>1</v>
      </c>
      <c r="L27" s="200">
        <v>5257</v>
      </c>
      <c r="M27" s="200">
        <v>5738</v>
      </c>
      <c r="N27" s="200">
        <v>2193</v>
      </c>
      <c r="O27" s="200">
        <v>3622</v>
      </c>
      <c r="P27" s="200">
        <v>8886</v>
      </c>
      <c r="Q27" s="201">
        <f t="shared" si="10"/>
        <v>1.4533406957482056</v>
      </c>
      <c r="R27" s="202">
        <f t="shared" si="0"/>
        <v>0.54862321366329736</v>
      </c>
      <c r="S27" s="201">
        <f t="shared" si="11"/>
        <v>2.6793015363017316E-3</v>
      </c>
      <c r="T27" s="203">
        <f t="shared" si="12"/>
        <v>0.19201763294941332</v>
      </c>
      <c r="U27" s="200">
        <v>13540</v>
      </c>
      <c r="V27" s="200">
        <v>14538</v>
      </c>
      <c r="W27" s="200">
        <v>17159</v>
      </c>
      <c r="X27" s="200">
        <v>6665</v>
      </c>
      <c r="Y27" s="200">
        <v>13296</v>
      </c>
      <c r="Z27" s="200">
        <v>28264</v>
      </c>
      <c r="AA27" s="201">
        <f t="shared" si="13"/>
        <v>1.1257521058965101</v>
      </c>
      <c r="AB27" s="202">
        <f t="shared" si="1"/>
        <v>0.64718223672708208</v>
      </c>
      <c r="AC27" s="200">
        <f t="shared" si="2"/>
        <v>14968</v>
      </c>
      <c r="AD27" s="200">
        <f t="shared" si="3"/>
        <v>11105</v>
      </c>
      <c r="AE27" s="201">
        <f t="shared" si="14"/>
        <v>5.9407068524741985E-3</v>
      </c>
      <c r="AF27" s="203">
        <f t="shared" si="4"/>
        <v>0.61528255880665517</v>
      </c>
      <c r="AG27" s="203">
        <f t="shared" si="15"/>
        <v>0.61075696350238784</v>
      </c>
      <c r="AH27" s="123"/>
    </row>
    <row r="28" spans="1:34" x14ac:dyDescent="0.25">
      <c r="A28" s="211" t="s">
        <v>217</v>
      </c>
      <c r="B28" s="199" t="s">
        <v>241</v>
      </c>
      <c r="C28" s="200">
        <v>17997</v>
      </c>
      <c r="D28" s="200">
        <v>18775</v>
      </c>
      <c r="E28" s="200">
        <v>6338</v>
      </c>
      <c r="F28" s="200">
        <v>16530</v>
      </c>
      <c r="G28" s="200">
        <v>31705</v>
      </c>
      <c r="H28" s="201">
        <f t="shared" si="6"/>
        <v>0.91802782819116757</v>
      </c>
      <c r="I28" s="202">
        <f t="shared" si="7"/>
        <v>0.7616825026393288</v>
      </c>
      <c r="J28" s="201">
        <f t="shared" si="8"/>
        <v>2.5467217614302063E-3</v>
      </c>
      <c r="K28" s="203">
        <f t="shared" si="9"/>
        <v>1</v>
      </c>
      <c r="L28" s="200">
        <v>3702</v>
      </c>
      <c r="M28" s="200">
        <v>3426</v>
      </c>
      <c r="N28" s="200">
        <v>1050</v>
      </c>
      <c r="O28" s="200">
        <v>2049</v>
      </c>
      <c r="P28" s="200">
        <v>5172</v>
      </c>
      <c r="Q28" s="201">
        <f t="shared" si="10"/>
        <v>1.5241581259150805</v>
      </c>
      <c r="R28" s="202">
        <f t="shared" si="0"/>
        <v>0.50963222416812615</v>
      </c>
      <c r="S28" s="201">
        <f t="shared" si="11"/>
        <v>1.5594584228846001E-3</v>
      </c>
      <c r="T28" s="203">
        <f t="shared" si="12"/>
        <v>0.16312884403090996</v>
      </c>
      <c r="U28" s="200">
        <v>11788</v>
      </c>
      <c r="V28" s="200">
        <v>10072</v>
      </c>
      <c r="W28" s="200">
        <v>10476</v>
      </c>
      <c r="X28" s="200">
        <v>4167</v>
      </c>
      <c r="Y28" s="200">
        <v>12573</v>
      </c>
      <c r="Z28" s="200">
        <v>21097</v>
      </c>
      <c r="AA28" s="201">
        <f t="shared" si="13"/>
        <v>0.67796070945677256</v>
      </c>
      <c r="AB28" s="202">
        <f t="shared" si="1"/>
        <v>1.013841160748377</v>
      </c>
      <c r="AC28" s="200">
        <f t="shared" si="2"/>
        <v>8524</v>
      </c>
      <c r="AD28" s="200">
        <f t="shared" si="3"/>
        <v>10621</v>
      </c>
      <c r="AE28" s="201">
        <f t="shared" si="14"/>
        <v>4.4343013185199603E-3</v>
      </c>
      <c r="AF28" s="203">
        <f t="shared" si="4"/>
        <v>0.5579760319573901</v>
      </c>
      <c r="AG28" s="203">
        <f t="shared" si="15"/>
        <v>0.6654155495978552</v>
      </c>
      <c r="AH28" s="123"/>
    </row>
    <row r="29" spans="1:34" x14ac:dyDescent="0.25">
      <c r="A29" s="211" t="s">
        <v>213</v>
      </c>
      <c r="B29" s="199" t="s">
        <v>229</v>
      </c>
      <c r="C29" s="200">
        <v>326124</v>
      </c>
      <c r="D29" s="200">
        <v>321880</v>
      </c>
      <c r="E29" s="200">
        <v>105026</v>
      </c>
      <c r="F29" s="200">
        <v>57027</v>
      </c>
      <c r="G29" s="200">
        <v>199967</v>
      </c>
      <c r="H29" s="201">
        <f t="shared" si="6"/>
        <v>2.5065319936170587</v>
      </c>
      <c r="I29" s="202">
        <f t="shared" si="7"/>
        <v>-0.38683752192417609</v>
      </c>
      <c r="J29" s="201">
        <f t="shared" si="8"/>
        <v>1.60624605099484E-2</v>
      </c>
      <c r="K29" s="203">
        <f t="shared" si="9"/>
        <v>1</v>
      </c>
      <c r="L29" s="200">
        <v>246225</v>
      </c>
      <c r="M29" s="200">
        <v>242059</v>
      </c>
      <c r="N29" s="200">
        <v>76987</v>
      </c>
      <c r="O29" s="200">
        <v>45797</v>
      </c>
      <c r="P29" s="200">
        <v>154100</v>
      </c>
      <c r="Q29" s="201">
        <f t="shared" si="10"/>
        <v>2.3648492259318297</v>
      </c>
      <c r="R29" s="202">
        <f t="shared" si="0"/>
        <v>-0.36337834990642781</v>
      </c>
      <c r="S29" s="201">
        <f t="shared" si="11"/>
        <v>4.6464142104894988E-2</v>
      </c>
      <c r="T29" s="203">
        <f t="shared" si="12"/>
        <v>0.77062715348032429</v>
      </c>
      <c r="U29" s="200">
        <v>66068</v>
      </c>
      <c r="V29" s="200">
        <v>58644</v>
      </c>
      <c r="W29" s="200">
        <v>61542</v>
      </c>
      <c r="X29" s="200">
        <v>20813</v>
      </c>
      <c r="Y29" s="200">
        <v>8200</v>
      </c>
      <c r="Z29" s="200">
        <v>34417</v>
      </c>
      <c r="AA29" s="201">
        <f t="shared" si="13"/>
        <v>3.1971951219512196</v>
      </c>
      <c r="AB29" s="202">
        <f t="shared" si="1"/>
        <v>-0.44075590653537422</v>
      </c>
      <c r="AC29" s="200">
        <f t="shared" si="2"/>
        <v>26217</v>
      </c>
      <c r="AD29" s="200">
        <f t="shared" si="3"/>
        <v>-27125</v>
      </c>
      <c r="AE29" s="201">
        <f t="shared" si="14"/>
        <v>7.2339834326919216E-3</v>
      </c>
      <c r="AF29" s="203">
        <f t="shared" si="4"/>
        <v>0.19119547657512118</v>
      </c>
      <c r="AG29" s="203">
        <f t="shared" si="15"/>
        <v>0.17211339871078729</v>
      </c>
      <c r="AH29" s="123"/>
    </row>
    <row r="30" spans="1:34" x14ac:dyDescent="0.25">
      <c r="A30" s="211" t="s">
        <v>221</v>
      </c>
      <c r="B30" s="199" t="s">
        <v>221</v>
      </c>
      <c r="C30" s="200">
        <v>79253</v>
      </c>
      <c r="D30" s="200">
        <v>75266</v>
      </c>
      <c r="E30" s="200">
        <v>21607</v>
      </c>
      <c r="F30" s="200">
        <v>33631</v>
      </c>
      <c r="G30" s="200">
        <v>68970</v>
      </c>
      <c r="H30" s="201">
        <f t="shared" si="6"/>
        <v>1.0507864767625108</v>
      </c>
      <c r="I30" s="202">
        <f t="shared" si="7"/>
        <v>-0.1297490315824007</v>
      </c>
      <c r="J30" s="201">
        <f t="shared" si="8"/>
        <v>5.540053615702297E-3</v>
      </c>
      <c r="K30" s="203">
        <f t="shared" si="9"/>
        <v>1</v>
      </c>
      <c r="L30" s="200">
        <v>28977</v>
      </c>
      <c r="M30" s="200">
        <v>26871</v>
      </c>
      <c r="N30" s="200">
        <v>7484</v>
      </c>
      <c r="O30" s="200">
        <v>11145</v>
      </c>
      <c r="P30" s="200">
        <v>25341</v>
      </c>
      <c r="Q30" s="201">
        <f t="shared" si="10"/>
        <v>1.2737550471063259</v>
      </c>
      <c r="R30" s="202">
        <f t="shared" si="0"/>
        <v>-5.6938707156414026E-2</v>
      </c>
      <c r="S30" s="201">
        <f t="shared" si="11"/>
        <v>7.6408035371845805E-3</v>
      </c>
      <c r="T30" s="203">
        <f t="shared" si="12"/>
        <v>0.36742061765985212</v>
      </c>
      <c r="U30" s="200">
        <v>32467</v>
      </c>
      <c r="V30" s="200">
        <v>29690</v>
      </c>
      <c r="W30" s="200">
        <v>27683</v>
      </c>
      <c r="X30" s="200">
        <v>8544</v>
      </c>
      <c r="Y30" s="200">
        <v>14012</v>
      </c>
      <c r="Z30" s="200">
        <v>25510</v>
      </c>
      <c r="AA30" s="201">
        <f t="shared" si="13"/>
        <v>0.82058235797887535</v>
      </c>
      <c r="AB30" s="202">
        <f t="shared" si="1"/>
        <v>-7.8495827764331949E-2</v>
      </c>
      <c r="AC30" s="200">
        <f t="shared" si="2"/>
        <v>11498</v>
      </c>
      <c r="AD30" s="200">
        <f t="shared" si="3"/>
        <v>-2173</v>
      </c>
      <c r="AE30" s="201">
        <f t="shared" si="14"/>
        <v>5.3618536585981029E-3</v>
      </c>
      <c r="AF30" s="203">
        <f t="shared" si="4"/>
        <v>0.36780219488215132</v>
      </c>
      <c r="AG30" s="203">
        <f t="shared" si="15"/>
        <v>0.36987095838770478</v>
      </c>
      <c r="AH30" s="123"/>
    </row>
    <row r="31" spans="1:34" x14ac:dyDescent="0.25">
      <c r="A31" s="211" t="s">
        <v>394</v>
      </c>
      <c r="B31" s="199" t="s">
        <v>247</v>
      </c>
      <c r="C31" s="200">
        <v>31861</v>
      </c>
      <c r="D31" s="200">
        <v>30078</v>
      </c>
      <c r="E31" s="200">
        <v>11963</v>
      </c>
      <c r="F31" s="200">
        <v>41296</v>
      </c>
      <c r="G31" s="200">
        <v>60499</v>
      </c>
      <c r="H31" s="201">
        <f t="shared" si="6"/>
        <v>0.46500871755133666</v>
      </c>
      <c r="I31" s="202">
        <f t="shared" si="7"/>
        <v>0.89884184426100866</v>
      </c>
      <c r="J31" s="201">
        <f>G31/G$8</f>
        <v>4.8596158285685552E-3</v>
      </c>
      <c r="K31" s="203">
        <f t="shared" si="9"/>
        <v>1</v>
      </c>
      <c r="L31" s="200">
        <v>7589</v>
      </c>
      <c r="M31" s="200">
        <v>7924</v>
      </c>
      <c r="N31" s="200">
        <v>2785</v>
      </c>
      <c r="O31" s="200">
        <v>8485</v>
      </c>
      <c r="P31" s="200">
        <v>11872</v>
      </c>
      <c r="Q31" s="201">
        <f t="shared" si="10"/>
        <v>0.39917501473187977</v>
      </c>
      <c r="R31" s="202">
        <f t="shared" si="0"/>
        <v>0.49823321554770317</v>
      </c>
      <c r="S31" s="201">
        <f>P31/P$8</f>
        <v>3.5796385144017734E-3</v>
      </c>
      <c r="T31" s="203">
        <f t="shared" si="12"/>
        <v>0.1962346485065869</v>
      </c>
      <c r="U31" s="200">
        <v>9819</v>
      </c>
      <c r="V31" s="200">
        <v>9852</v>
      </c>
      <c r="W31" s="200">
        <v>10674</v>
      </c>
      <c r="X31" s="200">
        <v>6155</v>
      </c>
      <c r="Y31" s="200">
        <v>20489</v>
      </c>
      <c r="Z31" s="200">
        <v>27620</v>
      </c>
      <c r="AA31" s="201">
        <f t="shared" si="13"/>
        <v>0.34804041192835178</v>
      </c>
      <c r="AB31" s="202">
        <f t="shared" si="1"/>
        <v>1.5875960277309349</v>
      </c>
      <c r="AC31" s="200">
        <f t="shared" si="2"/>
        <v>7131</v>
      </c>
      <c r="AD31" s="200">
        <f t="shared" si="3"/>
        <v>16946</v>
      </c>
      <c r="AE31" s="201">
        <f t="shared" si="14"/>
        <v>5.8053468463535717E-3</v>
      </c>
      <c r="AF31" s="203">
        <f t="shared" si="4"/>
        <v>0.35487731897067626</v>
      </c>
      <c r="AG31" s="203">
        <f t="shared" si="15"/>
        <v>0.45653647167721778</v>
      </c>
      <c r="AH31" s="123"/>
    </row>
    <row r="32" spans="1:34" x14ac:dyDescent="0.25">
      <c r="A32" s="211" t="s">
        <v>229</v>
      </c>
      <c r="B32" s="199" t="s">
        <v>233</v>
      </c>
      <c r="C32" s="200">
        <v>36528</v>
      </c>
      <c r="D32" s="200">
        <v>43152</v>
      </c>
      <c r="E32" s="200">
        <v>7872</v>
      </c>
      <c r="F32" s="200">
        <v>20714</v>
      </c>
      <c r="G32" s="200">
        <v>52681</v>
      </c>
      <c r="H32" s="201">
        <f t="shared" si="6"/>
        <v>1.5432557690450901</v>
      </c>
      <c r="I32" s="202">
        <f t="shared" si="7"/>
        <v>0.44220871660096361</v>
      </c>
      <c r="J32" s="201">
        <f t="shared" si="8"/>
        <v>4.231630629676855E-3</v>
      </c>
      <c r="K32" s="203">
        <f t="shared" si="9"/>
        <v>1</v>
      </c>
      <c r="L32" s="200">
        <v>16656</v>
      </c>
      <c r="M32" s="200">
        <v>17398</v>
      </c>
      <c r="N32" s="200">
        <v>2460</v>
      </c>
      <c r="O32" s="200">
        <v>6090</v>
      </c>
      <c r="P32" s="200">
        <v>18787</v>
      </c>
      <c r="Q32" s="201">
        <f t="shared" si="10"/>
        <v>2.0848932676518883</v>
      </c>
      <c r="R32" s="202">
        <f t="shared" si="0"/>
        <v>7.9836762846304143E-2</v>
      </c>
      <c r="S32" s="201">
        <f t="shared" ref="S32:S37" si="16">P32/P$8</f>
        <v>5.6646452804974831E-3</v>
      </c>
      <c r="T32" s="203">
        <f t="shared" si="12"/>
        <v>0.3566181355706991</v>
      </c>
      <c r="U32" s="200">
        <v>9181</v>
      </c>
      <c r="V32" s="200">
        <v>10610</v>
      </c>
      <c r="W32" s="200">
        <v>13370</v>
      </c>
      <c r="X32" s="200">
        <v>3627</v>
      </c>
      <c r="Y32" s="200">
        <v>9571</v>
      </c>
      <c r="Z32" s="200">
        <v>20656</v>
      </c>
      <c r="AA32" s="201">
        <f t="shared" si="13"/>
        <v>1.1581861874412289</v>
      </c>
      <c r="AB32" s="202">
        <f t="shared" si="1"/>
        <v>0.5449513836948392</v>
      </c>
      <c r="AC32" s="200">
        <f t="shared" si="2"/>
        <v>11085</v>
      </c>
      <c r="AD32" s="200">
        <f t="shared" si="3"/>
        <v>7286</v>
      </c>
      <c r="AE32" s="201">
        <f t="shared" si="14"/>
        <v>4.3416091404156181E-3</v>
      </c>
      <c r="AF32" s="203">
        <f t="shared" si="4"/>
        <v>0.30983500185391177</v>
      </c>
      <c r="AG32" s="203">
        <f t="shared" si="15"/>
        <v>0.39209582202312027</v>
      </c>
      <c r="AH32" s="123"/>
    </row>
    <row r="33" spans="1:36" x14ac:dyDescent="0.25">
      <c r="A33" s="211" t="s">
        <v>225</v>
      </c>
      <c r="B33" s="199" t="s">
        <v>243</v>
      </c>
      <c r="C33" s="200">
        <v>19297</v>
      </c>
      <c r="D33" s="200">
        <v>19017</v>
      </c>
      <c r="E33" s="200">
        <v>5775</v>
      </c>
      <c r="F33" s="200">
        <v>12586</v>
      </c>
      <c r="G33" s="200">
        <v>29521</v>
      </c>
      <c r="H33" s="201">
        <f t="shared" si="6"/>
        <v>1.3455426664547909</v>
      </c>
      <c r="I33" s="202">
        <f t="shared" si="7"/>
        <v>0.5298232885940819</v>
      </c>
      <c r="J33" s="201">
        <f t="shared" si="8"/>
        <v>2.3712907465441133E-3</v>
      </c>
      <c r="K33" s="203">
        <f t="shared" si="9"/>
        <v>1</v>
      </c>
      <c r="L33" s="200">
        <v>4584</v>
      </c>
      <c r="M33" s="200">
        <v>5186</v>
      </c>
      <c r="N33" s="200">
        <v>1277</v>
      </c>
      <c r="O33" s="200">
        <v>2741</v>
      </c>
      <c r="P33" s="200">
        <v>6550</v>
      </c>
      <c r="Q33" s="201">
        <f t="shared" si="10"/>
        <v>1.3896388179496535</v>
      </c>
      <c r="R33" s="202">
        <f t="shared" si="0"/>
        <v>0.26301581180100264</v>
      </c>
      <c r="S33" s="201">
        <f t="shared" si="16"/>
        <v>1.9749521790205201E-3</v>
      </c>
      <c r="T33" s="203">
        <f t="shared" si="12"/>
        <v>0.22187595271162902</v>
      </c>
      <c r="U33" s="200">
        <v>8544</v>
      </c>
      <c r="V33" s="200">
        <v>9788</v>
      </c>
      <c r="W33" s="200">
        <v>10652</v>
      </c>
      <c r="X33" s="200">
        <v>3538</v>
      </c>
      <c r="Y33" s="200">
        <v>8256</v>
      </c>
      <c r="Z33" s="200">
        <v>15242</v>
      </c>
      <c r="AA33" s="201">
        <f t="shared" si="13"/>
        <v>0.84617248062015493</v>
      </c>
      <c r="AB33" s="202">
        <f t="shared" si="1"/>
        <v>0.43090499436725493</v>
      </c>
      <c r="AC33" s="200">
        <f t="shared" si="2"/>
        <v>6986</v>
      </c>
      <c r="AD33" s="200">
        <f t="shared" si="3"/>
        <v>4590</v>
      </c>
      <c r="AE33" s="201">
        <f t="shared" si="14"/>
        <v>3.2036602690847624E-3</v>
      </c>
      <c r="AF33" s="203">
        <f t="shared" si="4"/>
        <v>0.56013040963348582</v>
      </c>
      <c r="AG33" s="203">
        <f t="shared" si="15"/>
        <v>0.51631042308864872</v>
      </c>
      <c r="AH33" s="123"/>
    </row>
    <row r="34" spans="1:36" x14ac:dyDescent="0.25">
      <c r="A34" s="211" t="s">
        <v>231</v>
      </c>
      <c r="B34" s="199" t="s">
        <v>239</v>
      </c>
      <c r="C34" s="200">
        <v>11648</v>
      </c>
      <c r="D34" s="200">
        <v>11191</v>
      </c>
      <c r="E34" s="200">
        <v>5837</v>
      </c>
      <c r="F34" s="200">
        <v>16696</v>
      </c>
      <c r="G34" s="200">
        <v>16883</v>
      </c>
      <c r="H34" s="201">
        <f t="shared" si="6"/>
        <v>1.1200287494010475E-2</v>
      </c>
      <c r="I34" s="202">
        <f t="shared" si="7"/>
        <v>0.44943337912087911</v>
      </c>
      <c r="J34" s="201">
        <f t="shared" si="8"/>
        <v>1.3561363664477582E-3</v>
      </c>
      <c r="K34" s="203">
        <f t="shared" si="9"/>
        <v>1</v>
      </c>
      <c r="L34" s="200">
        <v>4913</v>
      </c>
      <c r="M34" s="200">
        <v>4057</v>
      </c>
      <c r="N34" s="200">
        <v>1814</v>
      </c>
      <c r="O34" s="200">
        <v>5469</v>
      </c>
      <c r="P34" s="200">
        <v>5867</v>
      </c>
      <c r="Q34" s="201">
        <f t="shared" si="10"/>
        <v>7.2773816054123142E-2</v>
      </c>
      <c r="R34" s="202">
        <f t="shared" si="0"/>
        <v>0.44614246980527494</v>
      </c>
      <c r="S34" s="201">
        <f t="shared" si="16"/>
        <v>1.7690144174524263E-3</v>
      </c>
      <c r="T34" s="203">
        <f t="shared" si="12"/>
        <v>0.3475093289107386</v>
      </c>
      <c r="U34" s="200">
        <v>2639</v>
      </c>
      <c r="V34" s="200">
        <v>2990</v>
      </c>
      <c r="W34" s="200">
        <v>2802</v>
      </c>
      <c r="X34" s="200">
        <v>1721</v>
      </c>
      <c r="Y34" s="200">
        <v>4449</v>
      </c>
      <c r="Z34" s="200">
        <v>4975</v>
      </c>
      <c r="AA34" s="201">
        <f t="shared" si="13"/>
        <v>0.11822881546414932</v>
      </c>
      <c r="AB34" s="202">
        <f t="shared" si="1"/>
        <v>0.77551748750892213</v>
      </c>
      <c r="AC34" s="200">
        <f t="shared" si="2"/>
        <v>526</v>
      </c>
      <c r="AD34" s="200">
        <f t="shared" si="3"/>
        <v>2173</v>
      </c>
      <c r="AE34" s="201">
        <f t="shared" si="14"/>
        <v>1.0456770659163295E-3</v>
      </c>
      <c r="AF34" s="203">
        <f t="shared" si="4"/>
        <v>0.25037976945759988</v>
      </c>
      <c r="AG34" s="203">
        <f t="shared" si="15"/>
        <v>0.29467511698157911</v>
      </c>
      <c r="AH34" s="123"/>
    </row>
    <row r="35" spans="1:36" x14ac:dyDescent="0.25">
      <c r="A35" s="211" t="s">
        <v>227</v>
      </c>
      <c r="B35" s="199" t="s">
        <v>245</v>
      </c>
      <c r="C35" s="200">
        <v>63500</v>
      </c>
      <c r="D35" s="200">
        <v>68274</v>
      </c>
      <c r="E35" s="200">
        <v>15605</v>
      </c>
      <c r="F35" s="200">
        <v>9893</v>
      </c>
      <c r="G35" s="200">
        <v>13393</v>
      </c>
      <c r="H35" s="201">
        <f t="shared" si="6"/>
        <v>0.3537855049024563</v>
      </c>
      <c r="I35" s="202">
        <f t="shared" si="7"/>
        <v>-0.78908661417322834</v>
      </c>
      <c r="J35" s="201">
        <f t="shared" si="8"/>
        <v>1.0758001750775824E-3</v>
      </c>
      <c r="K35" s="203">
        <f t="shared" si="9"/>
        <v>1</v>
      </c>
      <c r="L35" s="200">
        <v>6088</v>
      </c>
      <c r="M35" s="200">
        <v>6092</v>
      </c>
      <c r="N35" s="200">
        <v>2446</v>
      </c>
      <c r="O35" s="200">
        <v>2464</v>
      </c>
      <c r="P35" s="200">
        <v>3199</v>
      </c>
      <c r="Q35" s="201">
        <f t="shared" si="10"/>
        <v>0.29829545454545459</v>
      </c>
      <c r="R35" s="202">
        <f t="shared" si="0"/>
        <v>-0.47488509520682864</v>
      </c>
      <c r="S35" s="201">
        <f t="shared" si="16"/>
        <v>9.6456061384528921E-4</v>
      </c>
      <c r="T35" s="203">
        <f t="shared" si="12"/>
        <v>0.2388561188680654</v>
      </c>
      <c r="U35" s="200">
        <v>57860</v>
      </c>
      <c r="V35" s="200">
        <v>53207</v>
      </c>
      <c r="W35" s="200">
        <v>58773</v>
      </c>
      <c r="X35" s="200">
        <v>11884</v>
      </c>
      <c r="Y35" s="200">
        <v>5998</v>
      </c>
      <c r="Z35" s="200">
        <v>7855</v>
      </c>
      <c r="AA35" s="201">
        <f t="shared" si="13"/>
        <v>0.30960320106702244</v>
      </c>
      <c r="AB35" s="202">
        <f t="shared" si="1"/>
        <v>-0.8663501948173481</v>
      </c>
      <c r="AC35" s="200">
        <f t="shared" si="2"/>
        <v>1857</v>
      </c>
      <c r="AD35" s="200">
        <f t="shared" si="3"/>
        <v>-50918</v>
      </c>
      <c r="AE35" s="201">
        <f t="shared" si="14"/>
        <v>1.6510137392508075E-3</v>
      </c>
      <c r="AF35" s="203">
        <f t="shared" si="4"/>
        <v>0.86084014412514276</v>
      </c>
      <c r="AG35" s="203">
        <f t="shared" si="15"/>
        <v>0.58650041066228631</v>
      </c>
      <c r="AH35" s="123"/>
    </row>
    <row r="36" spans="1:36" x14ac:dyDescent="0.25">
      <c r="A36" s="211" t="s">
        <v>395</v>
      </c>
      <c r="B36" s="199" t="s">
        <v>223</v>
      </c>
      <c r="C36" s="200">
        <v>7033</v>
      </c>
      <c r="D36" s="200">
        <v>8036</v>
      </c>
      <c r="E36" s="200">
        <v>3204</v>
      </c>
      <c r="F36" s="200">
        <v>2735</v>
      </c>
      <c r="G36" s="200">
        <v>9051</v>
      </c>
      <c r="H36" s="201">
        <f t="shared" si="6"/>
        <v>2.3093235831809871</v>
      </c>
      <c r="I36" s="202">
        <f t="shared" si="7"/>
        <v>0.2869330300014219</v>
      </c>
      <c r="J36" s="201">
        <f t="shared" si="8"/>
        <v>7.2702660976832663E-4</v>
      </c>
      <c r="K36" s="203">
        <f t="shared" si="9"/>
        <v>1</v>
      </c>
      <c r="L36" s="200">
        <v>2327</v>
      </c>
      <c r="M36" s="200">
        <v>2508</v>
      </c>
      <c r="N36" s="200">
        <v>910</v>
      </c>
      <c r="O36" s="200">
        <v>880</v>
      </c>
      <c r="P36" s="200">
        <v>2516</v>
      </c>
      <c r="Q36" s="201">
        <f t="shared" si="10"/>
        <v>1.8590909090909089</v>
      </c>
      <c r="R36" s="202">
        <f t="shared" si="0"/>
        <v>3.1897926634769647E-3</v>
      </c>
      <c r="S36" s="201">
        <f t="shared" si="16"/>
        <v>7.5862285227719524E-4</v>
      </c>
      <c r="T36" s="203">
        <f t="shared" si="12"/>
        <v>0.27798033366478841</v>
      </c>
      <c r="U36" s="200">
        <v>2904</v>
      </c>
      <c r="V36" s="200">
        <v>2829</v>
      </c>
      <c r="W36" s="200">
        <v>3482</v>
      </c>
      <c r="X36" s="200">
        <v>1448</v>
      </c>
      <c r="Y36" s="200">
        <v>1141</v>
      </c>
      <c r="Z36" s="200">
        <v>4434</v>
      </c>
      <c r="AA36" s="201">
        <f t="shared" si="13"/>
        <v>2.8860648553900088</v>
      </c>
      <c r="AB36" s="202">
        <f t="shared" si="1"/>
        <v>0.27340608845491099</v>
      </c>
      <c r="AC36" s="200">
        <f t="shared" si="2"/>
        <v>3293</v>
      </c>
      <c r="AD36" s="200">
        <f t="shared" si="3"/>
        <v>952</v>
      </c>
      <c r="AE36" s="201">
        <f t="shared" si="14"/>
        <v>9.31966253321207E-4</v>
      </c>
      <c r="AF36" s="203">
        <f t="shared" si="4"/>
        <v>0.43330014932802391</v>
      </c>
      <c r="AG36" s="203">
        <f t="shared" si="15"/>
        <v>0.48989061982101423</v>
      </c>
      <c r="AH36" s="123"/>
    </row>
    <row r="37" spans="1:36" x14ac:dyDescent="0.25">
      <c r="A37" s="204" t="s">
        <v>396</v>
      </c>
      <c r="B37" s="205" t="s">
        <v>396</v>
      </c>
      <c r="C37" s="206">
        <f>C12-SUM(C13:C36)</f>
        <v>535571</v>
      </c>
      <c r="D37" s="206">
        <f t="shared" ref="D37:G37" si="17">D12-SUM(D13:D36)</f>
        <v>562159</v>
      </c>
      <c r="E37" s="206">
        <f t="shared" si="17"/>
        <v>180850</v>
      </c>
      <c r="F37" s="206">
        <f t="shared" si="17"/>
        <v>292295</v>
      </c>
      <c r="G37" s="206">
        <f t="shared" si="17"/>
        <v>506647</v>
      </c>
      <c r="H37" s="207">
        <f t="shared" si="6"/>
        <v>0.73334131613609532</v>
      </c>
      <c r="I37" s="208">
        <f t="shared" si="7"/>
        <v>-5.4005911447781885E-2</v>
      </c>
      <c r="J37" s="207">
        <f t="shared" si="8"/>
        <v>4.0696702105766591E-2</v>
      </c>
      <c r="K37" s="209">
        <f t="shared" si="9"/>
        <v>1</v>
      </c>
      <c r="L37" s="206">
        <f>L12-SUM(L13:L36)</f>
        <v>153637</v>
      </c>
      <c r="M37" s="206">
        <f t="shared" ref="M37:P37" si="18">M12-SUM(M13:M36)</f>
        <v>153087</v>
      </c>
      <c r="N37" s="206">
        <f t="shared" si="18"/>
        <v>49701</v>
      </c>
      <c r="O37" s="206">
        <f t="shared" si="18"/>
        <v>84487</v>
      </c>
      <c r="P37" s="206">
        <f t="shared" si="18"/>
        <v>126689</v>
      </c>
      <c r="Q37" s="207">
        <f t="shared" si="10"/>
        <v>0.49950880017044041</v>
      </c>
      <c r="R37" s="208">
        <f t="shared" si="0"/>
        <v>-0.17243789479185034</v>
      </c>
      <c r="S37" s="207">
        <f t="shared" si="16"/>
        <v>3.8199193375256596E-2</v>
      </c>
      <c r="T37" s="209">
        <f t="shared" si="12"/>
        <v>0.25005378498244341</v>
      </c>
      <c r="U37" s="206">
        <f t="shared" ref="U37:Z37" si="19">U12-SUM(U13:U36)</f>
        <v>271146</v>
      </c>
      <c r="V37" s="206">
        <f t="shared" si="19"/>
        <v>269630</v>
      </c>
      <c r="W37" s="206">
        <f t="shared" si="19"/>
        <v>270305</v>
      </c>
      <c r="X37" s="206">
        <f t="shared" si="19"/>
        <v>88464</v>
      </c>
      <c r="Y37" s="206">
        <f t="shared" si="19"/>
        <v>149773</v>
      </c>
      <c r="Z37" s="206">
        <f t="shared" si="19"/>
        <v>257148</v>
      </c>
      <c r="AA37" s="207">
        <f t="shared" si="13"/>
        <v>0.71691826964806737</v>
      </c>
      <c r="AB37" s="208">
        <f t="shared" si="1"/>
        <v>-4.8674645308077857E-2</v>
      </c>
      <c r="AC37" s="206">
        <f>Z37-Y37</f>
        <v>107375</v>
      </c>
      <c r="AD37" s="206">
        <f t="shared" si="3"/>
        <v>-13157</v>
      </c>
      <c r="AE37" s="207">
        <f t="shared" si="14"/>
        <v>5.4048998220352217E-2</v>
      </c>
      <c r="AF37" s="209">
        <f t="shared" si="4"/>
        <v>0.48083371430502758</v>
      </c>
      <c r="AG37" s="209">
        <f t="shared" si="15"/>
        <v>0.50754864826989998</v>
      </c>
      <c r="AH37" s="123"/>
    </row>
    <row r="38" spans="1:36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A38" s="123"/>
      <c r="AB38" s="123"/>
      <c r="AH38" s="123"/>
      <c r="AI38" s="123"/>
    </row>
    <row r="39" spans="1:36" ht="15.75" x14ac:dyDescent="0.25">
      <c r="B39" s="184"/>
      <c r="C39" s="338" t="s">
        <v>105</v>
      </c>
      <c r="D39" s="336"/>
      <c r="E39" s="336"/>
      <c r="F39" s="336"/>
      <c r="G39" s="336"/>
      <c r="H39" s="336"/>
      <c r="I39" s="336"/>
      <c r="J39" s="336"/>
      <c r="K39" s="337"/>
      <c r="L39" s="338" t="s">
        <v>104</v>
      </c>
      <c r="M39" s="336"/>
      <c r="N39" s="336"/>
      <c r="O39" s="336"/>
      <c r="P39" s="336"/>
      <c r="Q39" s="336"/>
      <c r="R39" s="336"/>
      <c r="S39" s="336"/>
      <c r="T39" s="337"/>
      <c r="U39" s="338" t="s">
        <v>106</v>
      </c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6"/>
      <c r="AG39" s="337"/>
      <c r="AH39" s="50"/>
      <c r="AI39" s="50"/>
      <c r="AJ39" s="50"/>
    </row>
    <row r="40" spans="1:36" s="189" customFormat="1" ht="75" x14ac:dyDescent="0.25">
      <c r="B40" s="185"/>
      <c r="C40" s="124">
        <v>2018</v>
      </c>
      <c r="D40" s="124">
        <v>2019</v>
      </c>
      <c r="E40" s="124">
        <v>2020</v>
      </c>
      <c r="F40" s="124">
        <v>2021</v>
      </c>
      <c r="G40" s="124">
        <v>2022</v>
      </c>
      <c r="H40" s="187" t="str">
        <f>CONCATENATE("var. ",RIGHT(G40,2),"/",RIGHT(F40,2))</f>
        <v>var. 22/21</v>
      </c>
      <c r="I40" s="187" t="str">
        <f>CONCATENATE("var. ",RIGHT(G40,2),"/",RIGHT(D40,2))</f>
        <v>var. 22/19</v>
      </c>
      <c r="J40" s="187" t="str">
        <f>CONCATENATE("Cuota s/ total lugares de residencia ",RIGHT(G40,4))</f>
        <v>Cuota s/ total lugares de residencia 2022</v>
      </c>
      <c r="K40" s="222" t="str">
        <f>CONCATENATE("cuota s/ Canarias ",RIGHT(G40,4))</f>
        <v>cuota s/ Canarias 2022</v>
      </c>
      <c r="L40" s="223">
        <v>2018</v>
      </c>
      <c r="M40" s="224">
        <v>2019</v>
      </c>
      <c r="N40" s="224">
        <v>2020</v>
      </c>
      <c r="O40" s="224">
        <v>2021</v>
      </c>
      <c r="P40" s="224">
        <v>2022</v>
      </c>
      <c r="Q40" s="225" t="str">
        <f>CONCATENATE("var. ",RIGHT(P40,2),"/",RIGHT(O40,2))</f>
        <v>var. 22/21</v>
      </c>
      <c r="R40" s="225" t="str">
        <f>CONCATENATE("var. ",RIGHT(P40,2),"/",RIGHT(M40,2))</f>
        <v>var. 22/19</v>
      </c>
      <c r="S40" s="225" t="str">
        <f>CONCATENATE("Cuota s/ total lugares de residencia ",RIGHT(P40,4))</f>
        <v>Cuota s/ total lugares de residencia 2022</v>
      </c>
      <c r="T40" s="226" t="str">
        <f>CONCATENATE("cuota s/ Canarias ",RIGHT(P40,4))</f>
        <v>cuota s/ Canarias 2022</v>
      </c>
      <c r="U40" s="223">
        <v>2017</v>
      </c>
      <c r="V40" s="224">
        <v>2018</v>
      </c>
      <c r="W40" s="224">
        <v>2019</v>
      </c>
      <c r="X40" s="224">
        <v>2020</v>
      </c>
      <c r="Y40" s="224">
        <v>2021</v>
      </c>
      <c r="Z40" s="224">
        <v>2022</v>
      </c>
      <c r="AA40" s="225" t="str">
        <f>CONCATENATE("var. ",RIGHT(Z40,2),"/",RIGHT(Y40,2))</f>
        <v>var. 22/21</v>
      </c>
      <c r="AB40" s="225" t="str">
        <f>CONCATENATE("var. ",RIGHT(Z40,2),"/",RIGHT(W40,2))</f>
        <v>var. 22/19</v>
      </c>
      <c r="AC40" s="227" t="str">
        <f>CONCATENATE("dif. ",RIGHT(Z40,2),"/",RIGHT(Y40,2))</f>
        <v>dif. 22/21</v>
      </c>
      <c r="AD40" s="227" t="str">
        <f>CONCATENATE("dif. ",RIGHT(Z40,2),"/",RIGHT(W40,2))</f>
        <v>dif. 22/19</v>
      </c>
      <c r="AE40" s="225" t="str">
        <f>CONCATENATE("Cuota s/ total lugares de residencia ",RIGHT(Z40,4))</f>
        <v>Cuota s/ total lugares de residencia 2022</v>
      </c>
      <c r="AF40" s="228" t="str">
        <f>CONCATENATE("cuota s/ Canarias ",RIGHT(W40,4))</f>
        <v>cuota s/ Canarias 2019</v>
      </c>
      <c r="AG40" s="226" t="str">
        <f>CONCATENATE("cuota s/ Canarias ",RIGHT(Z40,4))</f>
        <v>cuota s/ Canarias 2022</v>
      </c>
      <c r="AH40" s="210"/>
      <c r="AI40" s="210"/>
      <c r="AJ40" s="210"/>
    </row>
    <row r="41" spans="1:36" x14ac:dyDescent="0.25">
      <c r="B41" s="190" t="s">
        <v>139</v>
      </c>
      <c r="C41" s="191">
        <v>1903505</v>
      </c>
      <c r="D41" s="191">
        <v>1754941</v>
      </c>
      <c r="E41" s="191">
        <v>558351</v>
      </c>
      <c r="F41" s="191">
        <v>964380</v>
      </c>
      <c r="G41" s="191">
        <v>1824210</v>
      </c>
      <c r="H41" s="192">
        <f>IFERROR(G41/F41-1,"-")</f>
        <v>0.89158837802525981</v>
      </c>
      <c r="I41" s="192">
        <f>IFERROR(G41/D41-1,"-")</f>
        <v>3.9470842609523604E-2</v>
      </c>
      <c r="J41" s="192">
        <f t="shared" ref="J41:J70" si="20">G41/G$41</f>
        <v>1</v>
      </c>
      <c r="K41" s="193">
        <f>G41/$G8</f>
        <v>0.14653068299695934</v>
      </c>
      <c r="L41" s="191">
        <v>2399285</v>
      </c>
      <c r="M41" s="191">
        <v>2348180</v>
      </c>
      <c r="N41" s="191">
        <v>643160</v>
      </c>
      <c r="O41" s="191">
        <v>957523</v>
      </c>
      <c r="P41" s="191">
        <v>2251584</v>
      </c>
      <c r="Q41" s="192">
        <f>IFERROR(P41/O41-1,"-")</f>
        <v>1.3514672754597017</v>
      </c>
      <c r="R41" s="192">
        <f>IFERROR(P41/M41-1,"-")</f>
        <v>-4.1136539788261595E-2</v>
      </c>
      <c r="S41" s="192">
        <f t="shared" ref="S41:S70" si="21">P41/P$41</f>
        <v>1</v>
      </c>
      <c r="T41" s="193">
        <f>P41/$G8</f>
        <v>0.18085973728080962</v>
      </c>
      <c r="U41" s="191">
        <v>279331</v>
      </c>
      <c r="V41" s="191">
        <v>240107</v>
      </c>
      <c r="W41" s="191">
        <v>226489</v>
      </c>
      <c r="X41" s="191">
        <v>74438</v>
      </c>
      <c r="Y41" s="191">
        <v>99955</v>
      </c>
      <c r="Z41" s="191">
        <v>160141</v>
      </c>
      <c r="AA41" s="230">
        <f>IFERROR(Z41/Y41-1,"-")</f>
        <v>0.60213095893151913</v>
      </c>
      <c r="AB41" s="230">
        <f>IFERROR(Z41/W41-1,"-")</f>
        <v>-0.29294137905152129</v>
      </c>
      <c r="AC41" s="229">
        <f>Z41-Y41</f>
        <v>60186</v>
      </c>
      <c r="AD41" s="229">
        <f>Z41-W41</f>
        <v>-66348</v>
      </c>
      <c r="AE41" s="230">
        <f>Z41/Z$41</f>
        <v>1</v>
      </c>
      <c r="AF41" s="231">
        <f>W41/$D8</f>
        <v>1.7236001080936203E-2</v>
      </c>
      <c r="AG41" s="231">
        <f>Z41/$G8</f>
        <v>1.2863414906077737E-2</v>
      </c>
      <c r="AH41" s="50"/>
      <c r="AI41" s="50"/>
      <c r="AJ41" s="50"/>
    </row>
    <row r="42" spans="1:36" x14ac:dyDescent="0.25">
      <c r="B42" s="194" t="s">
        <v>172</v>
      </c>
      <c r="C42" s="195">
        <v>208730</v>
      </c>
      <c r="D42" s="195">
        <v>229355</v>
      </c>
      <c r="E42" s="195">
        <v>105020</v>
      </c>
      <c r="F42" s="195">
        <v>201911</v>
      </c>
      <c r="G42" s="195">
        <v>262433</v>
      </c>
      <c r="H42" s="196">
        <f>IFERROR(G42/F42-1,"-")</f>
        <v>0.29974592766119734</v>
      </c>
      <c r="I42" s="197">
        <f t="shared" ref="I42:I70" si="22">IFERROR(G42/D42-1,"-")</f>
        <v>0.14422183950644207</v>
      </c>
      <c r="J42" s="196">
        <f t="shared" si="20"/>
        <v>0.14386117826346748</v>
      </c>
      <c r="K42" s="198">
        <f t="shared" ref="K42:K70" si="23">G42/$G9</f>
        <v>9.7478941030427882E-2</v>
      </c>
      <c r="L42" s="195">
        <v>295939</v>
      </c>
      <c r="M42" s="195">
        <v>311526</v>
      </c>
      <c r="N42" s="195">
        <v>143479</v>
      </c>
      <c r="O42" s="195">
        <v>288131</v>
      </c>
      <c r="P42" s="195">
        <v>370720</v>
      </c>
      <c r="Q42" s="196">
        <f>IFERROR(P42/O42-1,"-")</f>
        <v>0.28663698109540459</v>
      </c>
      <c r="R42" s="197">
        <f t="shared" ref="R42:R70" si="24">IFERROR(P42/M42-1,"-")</f>
        <v>0.19001303262007019</v>
      </c>
      <c r="S42" s="196">
        <f t="shared" si="21"/>
        <v>0.16464853187800232</v>
      </c>
      <c r="T42" s="198">
        <f t="shared" ref="T42:T70" si="25">P42/$G9</f>
        <v>0.13770140576375769</v>
      </c>
      <c r="U42" s="195">
        <v>103532</v>
      </c>
      <c r="V42" s="195">
        <v>88862</v>
      </c>
      <c r="W42" s="195">
        <v>85077</v>
      </c>
      <c r="X42" s="195">
        <v>36534</v>
      </c>
      <c r="Y42" s="195">
        <v>74380</v>
      </c>
      <c r="Z42" s="195">
        <v>96008</v>
      </c>
      <c r="AA42" s="197">
        <f t="shared" ref="AA42:AA70" si="26">IFERROR(Y42/V42-1,"-")</f>
        <v>-0.16297179896918823</v>
      </c>
      <c r="AB42" s="196">
        <f t="shared" ref="AB42:AB70" si="27">Y42/Y$41</f>
        <v>0.74413486068730927</v>
      </c>
      <c r="AC42" s="198">
        <f t="shared" ref="AC42:AC70" si="28">Y42/$G9</f>
        <v>2.7627941736912756E-2</v>
      </c>
      <c r="AD42" s="195">
        <f t="shared" ref="AD42:AD70" si="29">Z42-V42</f>
        <v>7146</v>
      </c>
      <c r="AE42" s="196">
        <f t="shared" ref="AE42:AE70" si="30">Z42/Z$41</f>
        <v>0.59952167152696689</v>
      </c>
      <c r="AF42" s="198">
        <f t="shared" ref="AF42:AG57" si="31">Z42/$G9</f>
        <v>3.5661514254873891E-2</v>
      </c>
      <c r="AG42" s="198">
        <f t="shared" si="31"/>
        <v>-6.0534758895947712E-8</v>
      </c>
      <c r="AH42" s="50"/>
      <c r="AI42" s="50"/>
      <c r="AJ42" s="50"/>
    </row>
    <row r="43" spans="1:36" x14ac:dyDescent="0.25">
      <c r="B43" s="199" t="s">
        <v>99</v>
      </c>
      <c r="C43" s="200">
        <v>107054</v>
      </c>
      <c r="D43" s="200">
        <v>118822</v>
      </c>
      <c r="E43" s="200">
        <v>50311</v>
      </c>
      <c r="F43" s="200">
        <v>102784</v>
      </c>
      <c r="G43" s="200">
        <v>136035</v>
      </c>
      <c r="H43" s="201">
        <f>IFERROR(G43/F43-1,"-")</f>
        <v>0.32350365815691151</v>
      </c>
      <c r="I43" s="202">
        <f t="shared" si="22"/>
        <v>0.14486374577098515</v>
      </c>
      <c r="J43" s="201">
        <f t="shared" si="20"/>
        <v>7.4572006512408112E-2</v>
      </c>
      <c r="K43" s="203">
        <f t="shared" si="23"/>
        <v>0.10626646804116141</v>
      </c>
      <c r="L43" s="200">
        <v>98549</v>
      </c>
      <c r="M43" s="200">
        <v>94411</v>
      </c>
      <c r="N43" s="200">
        <v>48279</v>
      </c>
      <c r="O43" s="200">
        <v>89093</v>
      </c>
      <c r="P43" s="200">
        <v>113924</v>
      </c>
      <c r="Q43" s="201">
        <f>IFERROR(P43/O43-1,"-")</f>
        <v>0.27870876499837238</v>
      </c>
      <c r="R43" s="202">
        <f t="shared" si="24"/>
        <v>0.20668142483397056</v>
      </c>
      <c r="S43" s="201">
        <f t="shared" si="21"/>
        <v>5.0597268411926889E-2</v>
      </c>
      <c r="T43" s="203">
        <f t="shared" si="25"/>
        <v>8.8994017018570751E-2</v>
      </c>
      <c r="U43" s="200">
        <v>66194</v>
      </c>
      <c r="V43" s="200">
        <v>57743</v>
      </c>
      <c r="W43" s="200">
        <v>52499</v>
      </c>
      <c r="X43" s="200">
        <v>18339</v>
      </c>
      <c r="Y43" s="200">
        <v>34401</v>
      </c>
      <c r="Z43" s="200">
        <v>36642</v>
      </c>
      <c r="AA43" s="202">
        <f t="shared" si="26"/>
        <v>-0.40423947491470824</v>
      </c>
      <c r="AB43" s="201">
        <f t="shared" si="27"/>
        <v>0.34416487419338704</v>
      </c>
      <c r="AC43" s="203">
        <f t="shared" si="28"/>
        <v>2.6873030963237357E-2</v>
      </c>
      <c r="AD43" s="200">
        <f t="shared" si="29"/>
        <v>-21101</v>
      </c>
      <c r="AE43" s="201">
        <f t="shared" si="30"/>
        <v>0.22881086042924673</v>
      </c>
      <c r="AF43" s="203">
        <f t="shared" si="31"/>
        <v>2.8623633050055032E-2</v>
      </c>
      <c r="AG43" s="203">
        <f t="shared" si="31"/>
        <v>-3.1577977169110678E-7</v>
      </c>
      <c r="AH43" s="50"/>
      <c r="AI43" s="50"/>
      <c r="AJ43" s="50"/>
    </row>
    <row r="44" spans="1:36" x14ac:dyDescent="0.25">
      <c r="B44" s="199" t="s">
        <v>176</v>
      </c>
      <c r="C44" s="200">
        <v>101676</v>
      </c>
      <c r="D44" s="200">
        <v>110533</v>
      </c>
      <c r="E44" s="200">
        <v>54709</v>
      </c>
      <c r="F44" s="200">
        <v>99127</v>
      </c>
      <c r="G44" s="200">
        <v>126398</v>
      </c>
      <c r="H44" s="201">
        <f>IFERROR(G44/F44-1,"-")</f>
        <v>0.27511172536241379</v>
      </c>
      <c r="I44" s="202">
        <f t="shared" si="22"/>
        <v>0.14353179593424592</v>
      </c>
      <c r="J44" s="201">
        <f t="shared" si="20"/>
        <v>6.9289171751059364E-2</v>
      </c>
      <c r="K44" s="203">
        <f t="shared" si="23"/>
        <v>8.9512496184681933E-2</v>
      </c>
      <c r="L44" s="200">
        <v>197390</v>
      </c>
      <c r="M44" s="200">
        <v>217115</v>
      </c>
      <c r="N44" s="200">
        <v>95200</v>
      </c>
      <c r="O44" s="200">
        <v>199038</v>
      </c>
      <c r="P44" s="200">
        <v>256796</v>
      </c>
      <c r="Q44" s="201">
        <f>IFERROR(P44/O44-1,"-")</f>
        <v>0.29018579366754094</v>
      </c>
      <c r="R44" s="202">
        <f t="shared" si="24"/>
        <v>0.18276489418050335</v>
      </c>
      <c r="S44" s="201">
        <f t="shared" si="21"/>
        <v>0.11405126346607544</v>
      </c>
      <c r="T44" s="203">
        <f t="shared" si="25"/>
        <v>0.1818577111207581</v>
      </c>
      <c r="U44" s="200">
        <v>37338</v>
      </c>
      <c r="V44" s="200">
        <v>31119</v>
      </c>
      <c r="W44" s="200">
        <v>32578</v>
      </c>
      <c r="X44" s="200">
        <v>18195</v>
      </c>
      <c r="Y44" s="200">
        <v>39979</v>
      </c>
      <c r="Z44" s="200">
        <v>59366</v>
      </c>
      <c r="AA44" s="202">
        <f t="shared" si="26"/>
        <v>0.28471351907194964</v>
      </c>
      <c r="AB44" s="201">
        <f t="shared" si="27"/>
        <v>0.39996998649392229</v>
      </c>
      <c r="AC44" s="203">
        <f t="shared" si="28"/>
        <v>2.8312315740497467E-2</v>
      </c>
      <c r="AD44" s="200">
        <f t="shared" si="29"/>
        <v>28247</v>
      </c>
      <c r="AE44" s="201">
        <f t="shared" si="30"/>
        <v>0.37071081109772014</v>
      </c>
      <c r="AF44" s="203">
        <f t="shared" si="31"/>
        <v>4.2041795348817447E-2</v>
      </c>
      <c r="AG44" s="203">
        <f t="shared" si="31"/>
        <v>2.0162833106263752E-7</v>
      </c>
      <c r="AH44" s="50"/>
      <c r="AI44" s="50"/>
      <c r="AJ44" s="50"/>
    </row>
    <row r="45" spans="1:36" x14ac:dyDescent="0.25">
      <c r="B45" s="194" t="s">
        <v>184</v>
      </c>
      <c r="C45" s="195">
        <v>1694775</v>
      </c>
      <c r="D45" s="195">
        <v>1525586</v>
      </c>
      <c r="E45" s="195">
        <v>453331</v>
      </c>
      <c r="F45" s="195">
        <v>762469</v>
      </c>
      <c r="G45" s="195">
        <v>1561777</v>
      </c>
      <c r="H45" s="196">
        <f>IFERROR(G45/F45-1,"-")</f>
        <v>1.0483154069214615</v>
      </c>
      <c r="I45" s="197">
        <f t="shared" si="22"/>
        <v>2.372268754432727E-2</v>
      </c>
      <c r="J45" s="196">
        <f t="shared" si="20"/>
        <v>0.85613882173653255</v>
      </c>
      <c r="K45" s="198">
        <f t="shared" si="23"/>
        <v>0.1600651051702057</v>
      </c>
      <c r="L45" s="195">
        <v>2103346</v>
      </c>
      <c r="M45" s="195">
        <v>2036654</v>
      </c>
      <c r="N45" s="195">
        <v>499681</v>
      </c>
      <c r="O45" s="195">
        <v>669392</v>
      </c>
      <c r="P45" s="195">
        <v>1880864</v>
      </c>
      <c r="Q45" s="196">
        <f>IFERROR(P45/O45-1,"-")</f>
        <v>1.8098094987690323</v>
      </c>
      <c r="R45" s="197">
        <f t="shared" si="24"/>
        <v>-7.6493110759117688E-2</v>
      </c>
      <c r="S45" s="196">
        <f t="shared" si="21"/>
        <v>0.83535146812199768</v>
      </c>
      <c r="T45" s="198">
        <f t="shared" si="25"/>
        <v>0.19276804176963405</v>
      </c>
      <c r="U45" s="195">
        <v>175799</v>
      </c>
      <c r="V45" s="195">
        <v>151245</v>
      </c>
      <c r="W45" s="195">
        <v>141412</v>
      </c>
      <c r="X45" s="195">
        <v>37904</v>
      </c>
      <c r="Y45" s="195">
        <v>25575</v>
      </c>
      <c r="Z45" s="195">
        <v>64133</v>
      </c>
      <c r="AA45" s="197">
        <f t="shared" si="26"/>
        <v>-0.83090350094217991</v>
      </c>
      <c r="AB45" s="196">
        <f t="shared" si="27"/>
        <v>0.25586513931269073</v>
      </c>
      <c r="AC45" s="198">
        <f t="shared" si="28"/>
        <v>2.6211585038888462E-3</v>
      </c>
      <c r="AD45" s="195">
        <f t="shared" si="29"/>
        <v>-87112</v>
      </c>
      <c r="AE45" s="196">
        <f t="shared" si="30"/>
        <v>0.40047832847303316</v>
      </c>
      <c r="AF45" s="198">
        <f t="shared" si="31"/>
        <v>6.5729328770245694E-3</v>
      </c>
      <c r="AG45" s="198">
        <f t="shared" si="31"/>
        <v>-8.5158544571089295E-8</v>
      </c>
      <c r="AH45" s="50"/>
      <c r="AI45" s="50"/>
      <c r="AJ45" s="50"/>
    </row>
    <row r="46" spans="1:36" x14ac:dyDescent="0.25">
      <c r="B46" s="199" t="s">
        <v>188</v>
      </c>
      <c r="C46" s="200">
        <v>438991</v>
      </c>
      <c r="D46" s="200">
        <v>399698</v>
      </c>
      <c r="E46" s="200">
        <v>91415</v>
      </c>
      <c r="F46" s="200">
        <v>100688</v>
      </c>
      <c r="G46" s="200">
        <v>436362</v>
      </c>
      <c r="H46" s="201">
        <f t="shared" ref="H46:H70" si="32">IFERROR(G46/F46-1,"-")</f>
        <v>3.3338034323851895</v>
      </c>
      <c r="I46" s="202">
        <f t="shared" si="22"/>
        <v>9.1729255587968961E-2</v>
      </c>
      <c r="J46" s="201">
        <f t="shared" si="20"/>
        <v>0.23920601246567008</v>
      </c>
      <c r="K46" s="203">
        <f t="shared" si="23"/>
        <v>0.11596076974467807</v>
      </c>
      <c r="L46" s="200">
        <v>1068160</v>
      </c>
      <c r="M46" s="200">
        <v>1062423</v>
      </c>
      <c r="N46" s="200">
        <v>241592</v>
      </c>
      <c r="O46" s="200">
        <v>258463</v>
      </c>
      <c r="P46" s="200">
        <v>992481</v>
      </c>
      <c r="Q46" s="201">
        <f t="shared" ref="Q46:Q70" si="33">IFERROR(P46/O46-1,"-")</f>
        <v>2.8399345360844688</v>
      </c>
      <c r="R46" s="202">
        <f t="shared" si="24"/>
        <v>-6.5832535628464361E-2</v>
      </c>
      <c r="S46" s="201">
        <f t="shared" si="21"/>
        <v>0.44079234885307411</v>
      </c>
      <c r="T46" s="203">
        <f t="shared" si="25"/>
        <v>0.26374629485832368</v>
      </c>
      <c r="U46" s="200">
        <v>32237</v>
      </c>
      <c r="V46" s="200">
        <v>27318</v>
      </c>
      <c r="W46" s="200">
        <v>22639</v>
      </c>
      <c r="X46" s="200">
        <v>5936</v>
      </c>
      <c r="Y46" s="200">
        <v>2294</v>
      </c>
      <c r="Z46" s="200">
        <v>11682</v>
      </c>
      <c r="AA46" s="202">
        <f t="shared" si="26"/>
        <v>-0.91602606340142034</v>
      </c>
      <c r="AB46" s="201">
        <f t="shared" si="27"/>
        <v>2.295032764744135E-2</v>
      </c>
      <c r="AC46" s="203">
        <f t="shared" si="28"/>
        <v>6.0961771601168637E-4</v>
      </c>
      <c r="AD46" s="200">
        <f t="shared" si="29"/>
        <v>-15636</v>
      </c>
      <c r="AE46" s="201">
        <f t="shared" si="30"/>
        <v>7.2948214386072269E-2</v>
      </c>
      <c r="AF46" s="203">
        <f t="shared" si="31"/>
        <v>3.1044263986262075E-3</v>
      </c>
      <c r="AG46" s="203">
        <f t="shared" si="31"/>
        <v>-2.4342882152482565E-7</v>
      </c>
      <c r="AH46" s="50"/>
      <c r="AI46" s="50"/>
      <c r="AJ46" s="50"/>
    </row>
    <row r="47" spans="1:36" x14ac:dyDescent="0.25">
      <c r="B47" s="199" t="s">
        <v>192</v>
      </c>
      <c r="C47" s="200">
        <v>738354</v>
      </c>
      <c r="D47" s="200">
        <v>621075</v>
      </c>
      <c r="E47" s="200">
        <v>206510</v>
      </c>
      <c r="F47" s="200">
        <v>352250</v>
      </c>
      <c r="G47" s="200">
        <v>597693</v>
      </c>
      <c r="H47" s="201">
        <f t="shared" si="32"/>
        <v>0.69678637331440729</v>
      </c>
      <c r="I47" s="202">
        <f t="shared" si="22"/>
        <v>-3.7647627098176595E-2</v>
      </c>
      <c r="J47" s="201">
        <f t="shared" si="20"/>
        <v>0.32764484352130513</v>
      </c>
      <c r="K47" s="203">
        <f t="shared" si="23"/>
        <v>0.35128531848792144</v>
      </c>
      <c r="L47" s="200">
        <v>290408</v>
      </c>
      <c r="M47" s="200">
        <v>269498</v>
      </c>
      <c r="N47" s="200">
        <v>66774</v>
      </c>
      <c r="O47" s="200">
        <v>101735</v>
      </c>
      <c r="P47" s="200">
        <v>185077</v>
      </c>
      <c r="Q47" s="201">
        <f t="shared" si="33"/>
        <v>0.81920676266771508</v>
      </c>
      <c r="R47" s="202">
        <f t="shared" si="24"/>
        <v>-0.31325278851791105</v>
      </c>
      <c r="S47" s="201">
        <f t="shared" si="21"/>
        <v>8.2198576646485319E-2</v>
      </c>
      <c r="T47" s="203">
        <f t="shared" si="25"/>
        <v>0.10877629968861779</v>
      </c>
      <c r="U47" s="200">
        <v>59973</v>
      </c>
      <c r="V47" s="200">
        <v>57126</v>
      </c>
      <c r="W47" s="200">
        <v>56040</v>
      </c>
      <c r="X47" s="200">
        <v>14879</v>
      </c>
      <c r="Y47" s="200">
        <v>8530</v>
      </c>
      <c r="Z47" s="200">
        <v>17972</v>
      </c>
      <c r="AA47" s="202">
        <f t="shared" si="26"/>
        <v>-0.85068095088050977</v>
      </c>
      <c r="AB47" s="201">
        <f t="shared" si="27"/>
        <v>8.533840228102646E-2</v>
      </c>
      <c r="AC47" s="203">
        <f t="shared" si="28"/>
        <v>5.0133827344505787E-3</v>
      </c>
      <c r="AD47" s="200">
        <f t="shared" si="29"/>
        <v>-39154</v>
      </c>
      <c r="AE47" s="201">
        <f t="shared" si="30"/>
        <v>0.1122261007487152</v>
      </c>
      <c r="AF47" s="203">
        <f t="shared" si="31"/>
        <v>1.0562780129372311E-2</v>
      </c>
      <c r="AG47" s="203">
        <f t="shared" si="31"/>
        <v>-4.999752862450585E-7</v>
      </c>
      <c r="AH47" s="50"/>
      <c r="AI47" s="50"/>
      <c r="AJ47" s="50"/>
    </row>
    <row r="48" spans="1:36" x14ac:dyDescent="0.25">
      <c r="B48" s="199" t="s">
        <v>196</v>
      </c>
      <c r="C48" s="200">
        <v>113907</v>
      </c>
      <c r="D48" s="200">
        <v>100905</v>
      </c>
      <c r="E48" s="200">
        <v>31342</v>
      </c>
      <c r="F48" s="200">
        <v>67413</v>
      </c>
      <c r="G48" s="200">
        <v>112601</v>
      </c>
      <c r="H48" s="201">
        <f t="shared" si="32"/>
        <v>0.67031581445715216</v>
      </c>
      <c r="I48" s="202">
        <f t="shared" si="22"/>
        <v>0.11591100540111987</v>
      </c>
      <c r="J48" s="201">
        <f t="shared" si="20"/>
        <v>6.1725897785890882E-2</v>
      </c>
      <c r="K48" s="203">
        <f t="shared" si="23"/>
        <v>0.20768884576934568</v>
      </c>
      <c r="L48" s="200">
        <v>119699</v>
      </c>
      <c r="M48" s="200">
        <v>117858</v>
      </c>
      <c r="N48" s="200">
        <v>39433</v>
      </c>
      <c r="O48" s="200">
        <v>78415</v>
      </c>
      <c r="P48" s="200">
        <v>135128</v>
      </c>
      <c r="Q48" s="201">
        <f t="shared" si="33"/>
        <v>0.72324172671045073</v>
      </c>
      <c r="R48" s="202">
        <f t="shared" si="24"/>
        <v>0.14653226764411409</v>
      </c>
      <c r="S48" s="201">
        <f t="shared" si="21"/>
        <v>6.001463858332623E-2</v>
      </c>
      <c r="T48" s="203">
        <f t="shared" si="25"/>
        <v>0.24923915729984764</v>
      </c>
      <c r="U48" s="200">
        <v>14899</v>
      </c>
      <c r="V48" s="200">
        <v>11913</v>
      </c>
      <c r="W48" s="200">
        <v>7919</v>
      </c>
      <c r="X48" s="200">
        <v>1351</v>
      </c>
      <c r="Y48" s="200">
        <v>2030</v>
      </c>
      <c r="Z48" s="200">
        <v>4108</v>
      </c>
      <c r="AA48" s="202">
        <f t="shared" si="26"/>
        <v>-0.82959791824057749</v>
      </c>
      <c r="AB48" s="201">
        <f t="shared" si="27"/>
        <v>2.0309139112600669E-2</v>
      </c>
      <c r="AC48" s="203">
        <f t="shared" si="28"/>
        <v>3.744268318325519E-3</v>
      </c>
      <c r="AD48" s="200">
        <f t="shared" si="29"/>
        <v>-7805</v>
      </c>
      <c r="AE48" s="201">
        <f t="shared" si="30"/>
        <v>2.5652393827939129E-2</v>
      </c>
      <c r="AF48" s="203">
        <f t="shared" si="31"/>
        <v>7.5770710599414939E-3</v>
      </c>
      <c r="AG48" s="203">
        <f t="shared" si="31"/>
        <v>-1.5301661094665017E-6</v>
      </c>
      <c r="AH48" s="50"/>
      <c r="AI48" s="50"/>
      <c r="AJ48" s="50"/>
    </row>
    <row r="49" spans="2:36" x14ac:dyDescent="0.25">
      <c r="B49" s="199" t="s">
        <v>205</v>
      </c>
      <c r="C49" s="200">
        <v>46150</v>
      </c>
      <c r="D49" s="200">
        <v>39706</v>
      </c>
      <c r="E49" s="200">
        <v>12789</v>
      </c>
      <c r="F49" s="200">
        <v>25501</v>
      </c>
      <c r="G49" s="200">
        <v>53669</v>
      </c>
      <c r="H49" s="201">
        <f t="shared" si="32"/>
        <v>1.1045841339555311</v>
      </c>
      <c r="I49" s="202">
        <f t="shared" si="22"/>
        <v>0.35165969878607761</v>
      </c>
      <c r="J49" s="201">
        <f t="shared" si="20"/>
        <v>2.9420406641779182E-2</v>
      </c>
      <c r="K49" s="203">
        <f t="shared" si="23"/>
        <v>9.8663686049867735E-2</v>
      </c>
      <c r="L49" s="200">
        <v>88245</v>
      </c>
      <c r="M49" s="200">
        <v>70751</v>
      </c>
      <c r="N49" s="200">
        <v>22028</v>
      </c>
      <c r="O49" s="200">
        <v>35994</v>
      </c>
      <c r="P49" s="200">
        <v>83750</v>
      </c>
      <c r="Q49" s="201">
        <f t="shared" si="33"/>
        <v>1.3267766850030562</v>
      </c>
      <c r="R49" s="202">
        <f t="shared" si="24"/>
        <v>0.18372885188901922</v>
      </c>
      <c r="S49" s="201">
        <f t="shared" si="21"/>
        <v>3.7196036212728462E-2</v>
      </c>
      <c r="T49" s="203">
        <f t="shared" si="25"/>
        <v>0.15396380977242771</v>
      </c>
      <c r="U49" s="200">
        <v>18411</v>
      </c>
      <c r="V49" s="200">
        <v>16372</v>
      </c>
      <c r="W49" s="200">
        <v>15520</v>
      </c>
      <c r="X49" s="200">
        <v>3430</v>
      </c>
      <c r="Y49" s="200">
        <v>1586</v>
      </c>
      <c r="Z49" s="200">
        <v>5155</v>
      </c>
      <c r="AA49" s="202">
        <f t="shared" si="26"/>
        <v>-0.90312729049596874</v>
      </c>
      <c r="AB49" s="201">
        <f t="shared" si="27"/>
        <v>1.5867140213095893E-2</v>
      </c>
      <c r="AC49" s="203">
        <f t="shared" si="28"/>
        <v>2.9156609229739742E-3</v>
      </c>
      <c r="AD49" s="200">
        <f t="shared" si="29"/>
        <v>-11217</v>
      </c>
      <c r="AE49" s="201">
        <f t="shared" si="30"/>
        <v>3.2190382225663637E-2</v>
      </c>
      <c r="AF49" s="203">
        <f t="shared" si="31"/>
        <v>9.4768171865894299E-3</v>
      </c>
      <c r="AG49" s="203">
        <f t="shared" si="31"/>
        <v>-1.6602855922890672E-6</v>
      </c>
      <c r="AH49" s="50"/>
      <c r="AI49" s="50"/>
      <c r="AJ49" s="50"/>
    </row>
    <row r="50" spans="2:36" x14ac:dyDescent="0.25">
      <c r="B50" s="199" t="s">
        <v>200</v>
      </c>
      <c r="C50" s="200">
        <v>11879</v>
      </c>
      <c r="D50" s="200">
        <v>9770</v>
      </c>
      <c r="E50" s="200">
        <v>5423</v>
      </c>
      <c r="F50" s="200">
        <v>8418</v>
      </c>
      <c r="G50" s="200">
        <v>11840</v>
      </c>
      <c r="H50" s="201">
        <f t="shared" si="32"/>
        <v>0.4065098598241863</v>
      </c>
      <c r="I50" s="202">
        <f t="shared" si="22"/>
        <v>0.21187308085977485</v>
      </c>
      <c r="J50" s="201">
        <f t="shared" si="20"/>
        <v>6.4904808108715555E-3</v>
      </c>
      <c r="K50" s="203">
        <f t="shared" si="23"/>
        <v>4.262411934753417E-2</v>
      </c>
      <c r="L50" s="200">
        <v>39468</v>
      </c>
      <c r="M50" s="200">
        <v>37706</v>
      </c>
      <c r="N50" s="200">
        <v>13235</v>
      </c>
      <c r="O50" s="200">
        <v>20870</v>
      </c>
      <c r="P50" s="200">
        <v>33834</v>
      </c>
      <c r="Q50" s="201">
        <f t="shared" si="33"/>
        <v>0.62117872544321995</v>
      </c>
      <c r="R50" s="202">
        <f t="shared" si="24"/>
        <v>-0.10268922717869833</v>
      </c>
      <c r="S50" s="201">
        <f t="shared" si="21"/>
        <v>1.5026754498166624E-2</v>
      </c>
      <c r="T50" s="203">
        <f t="shared" si="25"/>
        <v>0.12180274104767494</v>
      </c>
      <c r="U50" s="200">
        <v>5044</v>
      </c>
      <c r="V50" s="200">
        <v>3668</v>
      </c>
      <c r="W50" s="200">
        <v>4410</v>
      </c>
      <c r="X50" s="200">
        <v>1309</v>
      </c>
      <c r="Y50" s="200">
        <v>1242</v>
      </c>
      <c r="Z50" s="200">
        <v>2207</v>
      </c>
      <c r="AA50" s="202">
        <f t="shared" si="26"/>
        <v>-0.66139585605234452</v>
      </c>
      <c r="AB50" s="201">
        <f t="shared" si="27"/>
        <v>1.2425591516182282E-2</v>
      </c>
      <c r="AC50" s="203">
        <f t="shared" si="28"/>
        <v>4.4712125193950543E-3</v>
      </c>
      <c r="AD50" s="200">
        <f t="shared" si="29"/>
        <v>-1461</v>
      </c>
      <c r="AE50" s="201">
        <f t="shared" si="30"/>
        <v>1.3781604960628446E-2</v>
      </c>
      <c r="AF50" s="203">
        <f t="shared" si="31"/>
        <v>7.9452222466222903E-3</v>
      </c>
      <c r="AG50" s="203">
        <f>AA50/$G17</f>
        <v>-2.3810317486773364E-6</v>
      </c>
      <c r="AH50" s="50"/>
      <c r="AI50" s="50"/>
      <c r="AJ50" s="50"/>
    </row>
    <row r="51" spans="2:36" x14ac:dyDescent="0.25">
      <c r="B51" s="199" t="s">
        <v>209</v>
      </c>
      <c r="C51" s="200">
        <v>62643</v>
      </c>
      <c r="D51" s="200">
        <v>66483</v>
      </c>
      <c r="E51" s="200">
        <v>15551</v>
      </c>
      <c r="F51" s="200">
        <v>46396</v>
      </c>
      <c r="G51" s="200">
        <v>69576</v>
      </c>
      <c r="H51" s="201">
        <f t="shared" si="32"/>
        <v>0.49961203552030353</v>
      </c>
      <c r="I51" s="202">
        <f t="shared" si="22"/>
        <v>4.6523171337033542E-2</v>
      </c>
      <c r="J51" s="201">
        <f t="shared" si="20"/>
        <v>3.814034568388508E-2</v>
      </c>
      <c r="K51" s="203">
        <f t="shared" si="23"/>
        <v>0.20685718363123906</v>
      </c>
      <c r="L51" s="200">
        <v>51124</v>
      </c>
      <c r="M51" s="200">
        <v>45437</v>
      </c>
      <c r="N51" s="200">
        <v>12678</v>
      </c>
      <c r="O51" s="200">
        <v>25260</v>
      </c>
      <c r="P51" s="200">
        <v>48096</v>
      </c>
      <c r="Q51" s="201">
        <f t="shared" si="33"/>
        <v>0.90403800475059382</v>
      </c>
      <c r="R51" s="202">
        <f t="shared" si="24"/>
        <v>5.8520588947333696E-2</v>
      </c>
      <c r="S51" s="201">
        <f t="shared" si="21"/>
        <v>2.1360961882834484E-2</v>
      </c>
      <c r="T51" s="203">
        <f t="shared" si="25"/>
        <v>0.14299475543187412</v>
      </c>
      <c r="U51" s="200">
        <v>2727</v>
      </c>
      <c r="V51" s="200">
        <v>2081</v>
      </c>
      <c r="W51" s="200">
        <v>2259</v>
      </c>
      <c r="X51" s="200">
        <v>738</v>
      </c>
      <c r="Y51" s="200">
        <v>1138</v>
      </c>
      <c r="Z51" s="200">
        <v>1983</v>
      </c>
      <c r="AA51" s="202">
        <f t="shared" si="26"/>
        <v>-0.45314752522825563</v>
      </c>
      <c r="AB51" s="201">
        <f t="shared" si="27"/>
        <v>1.1385123305487469E-2</v>
      </c>
      <c r="AC51" s="203">
        <f t="shared" si="28"/>
        <v>3.383400525646057E-3</v>
      </c>
      <c r="AD51" s="200">
        <f t="shared" si="29"/>
        <v>-98</v>
      </c>
      <c r="AE51" s="201">
        <f t="shared" si="30"/>
        <v>1.2382837624343548E-2</v>
      </c>
      <c r="AF51" s="203">
        <f t="shared" si="31"/>
        <v>5.8956794748296409E-3</v>
      </c>
      <c r="AG51" s="203">
        <f t="shared" si="31"/>
        <v>-1.3472579745628208E-6</v>
      </c>
      <c r="AH51" s="50"/>
      <c r="AI51" s="50"/>
      <c r="AJ51" s="50"/>
    </row>
    <row r="52" spans="2:36" x14ac:dyDescent="0.25">
      <c r="B52" s="199" t="s">
        <v>213</v>
      </c>
      <c r="C52" s="200">
        <v>21388</v>
      </c>
      <c r="D52" s="200">
        <v>21787</v>
      </c>
      <c r="E52" s="200">
        <v>5279</v>
      </c>
      <c r="F52" s="200">
        <v>8333</v>
      </c>
      <c r="G52" s="200">
        <v>24390</v>
      </c>
      <c r="H52" s="201">
        <f t="shared" si="32"/>
        <v>1.9269170766830674</v>
      </c>
      <c r="I52" s="202">
        <f t="shared" si="22"/>
        <v>0.11947491623445172</v>
      </c>
      <c r="J52" s="201">
        <f t="shared" si="20"/>
        <v>1.3370171197395036E-2</v>
      </c>
      <c r="K52" s="203">
        <f t="shared" si="23"/>
        <v>5.7334273624823698E-2</v>
      </c>
      <c r="L52" s="200">
        <v>211235</v>
      </c>
      <c r="M52" s="200">
        <v>220591</v>
      </c>
      <c r="N52" s="200">
        <v>41669</v>
      </c>
      <c r="O52" s="200">
        <v>62984</v>
      </c>
      <c r="P52" s="200">
        <v>206652</v>
      </c>
      <c r="Q52" s="201">
        <f t="shared" si="33"/>
        <v>2.2810237520640162</v>
      </c>
      <c r="R52" s="202">
        <f t="shared" si="24"/>
        <v>-6.3189341360255002E-2</v>
      </c>
      <c r="S52" s="201">
        <f t="shared" si="21"/>
        <v>9.1780719706659838E-2</v>
      </c>
      <c r="T52" s="203">
        <f t="shared" si="25"/>
        <v>0.48578279266572638</v>
      </c>
      <c r="U52" s="200">
        <v>256</v>
      </c>
      <c r="V52" s="200">
        <v>361</v>
      </c>
      <c r="W52" s="200">
        <v>326</v>
      </c>
      <c r="X52" s="200">
        <v>124</v>
      </c>
      <c r="Y52" s="200">
        <v>101</v>
      </c>
      <c r="Z52" s="200">
        <v>176</v>
      </c>
      <c r="AA52" s="202">
        <f t="shared" si="26"/>
        <v>-0.72022160664819945</v>
      </c>
      <c r="AB52" s="201">
        <f t="shared" si="27"/>
        <v>1.0104547046170776E-3</v>
      </c>
      <c r="AC52" s="203">
        <f t="shared" si="28"/>
        <v>2.3742360131640808E-4</v>
      </c>
      <c r="AD52" s="200">
        <f t="shared" si="29"/>
        <v>-185</v>
      </c>
      <c r="AE52" s="201">
        <f t="shared" si="30"/>
        <v>1.0990314785095634E-3</v>
      </c>
      <c r="AF52" s="203">
        <f t="shared" si="31"/>
        <v>4.1372825575928537E-4</v>
      </c>
      <c r="AG52" s="203">
        <f t="shared" si="31"/>
        <v>-1.693045619765396E-6</v>
      </c>
      <c r="AH52" s="50"/>
      <c r="AI52" s="50"/>
      <c r="AJ52" s="50"/>
    </row>
    <row r="53" spans="2:36" x14ac:dyDescent="0.25">
      <c r="B53" s="199" t="s">
        <v>235</v>
      </c>
      <c r="C53" s="200">
        <v>51927</v>
      </c>
      <c r="D53" s="200">
        <v>42310</v>
      </c>
      <c r="E53" s="200">
        <v>16787</v>
      </c>
      <c r="F53" s="200">
        <v>47128</v>
      </c>
      <c r="G53" s="200">
        <v>65760</v>
      </c>
      <c r="H53" s="201">
        <f t="shared" si="32"/>
        <v>0.39534883720930236</v>
      </c>
      <c r="I53" s="202">
        <f t="shared" si="22"/>
        <v>0.55424249586386187</v>
      </c>
      <c r="J53" s="201">
        <f t="shared" si="20"/>
        <v>3.6048481260381203E-2</v>
      </c>
      <c r="K53" s="203">
        <f t="shared" si="23"/>
        <v>0.26879764556806801</v>
      </c>
      <c r="L53" s="200">
        <v>43378</v>
      </c>
      <c r="M53" s="200">
        <v>35449</v>
      </c>
      <c r="N53" s="200">
        <v>9278</v>
      </c>
      <c r="O53" s="200">
        <v>11234</v>
      </c>
      <c r="P53" s="200">
        <v>29610</v>
      </c>
      <c r="Q53" s="201">
        <f t="shared" si="33"/>
        <v>1.6357486202599252</v>
      </c>
      <c r="R53" s="202">
        <f t="shared" si="24"/>
        <v>-0.16471550678439451</v>
      </c>
      <c r="S53" s="201">
        <f t="shared" si="21"/>
        <v>1.3150741877718086E-2</v>
      </c>
      <c r="T53" s="203">
        <f t="shared" si="25"/>
        <v>0.12103251650350508</v>
      </c>
      <c r="U53" s="200">
        <v>3312</v>
      </c>
      <c r="V53" s="200">
        <v>4853</v>
      </c>
      <c r="W53" s="200">
        <v>3546</v>
      </c>
      <c r="X53" s="200">
        <v>360</v>
      </c>
      <c r="Y53" s="200">
        <v>2649</v>
      </c>
      <c r="Z53" s="200">
        <v>768</v>
      </c>
      <c r="AA53" s="202">
        <f t="shared" si="26"/>
        <v>-0.45415207088398923</v>
      </c>
      <c r="AB53" s="201">
        <f t="shared" si="27"/>
        <v>2.6501925866639988E-2</v>
      </c>
      <c r="AC53" s="203">
        <f t="shared" si="28"/>
        <v>1.0827934353859675E-2</v>
      </c>
      <c r="AD53" s="200">
        <f t="shared" si="29"/>
        <v>-4085</v>
      </c>
      <c r="AE53" s="201">
        <f t="shared" si="30"/>
        <v>4.7957737244053679E-3</v>
      </c>
      <c r="AF53" s="203">
        <f t="shared" si="31"/>
        <v>3.1392425759774367E-3</v>
      </c>
      <c r="AG53" s="203">
        <f t="shared" si="31"/>
        <v>-1.856371766780393E-6</v>
      </c>
      <c r="AH53" s="50"/>
      <c r="AI53" s="50"/>
      <c r="AJ53" s="50"/>
    </row>
    <row r="54" spans="2:36" x14ac:dyDescent="0.25">
      <c r="B54" s="199" t="s">
        <v>225</v>
      </c>
      <c r="C54" s="200">
        <v>27703</v>
      </c>
      <c r="D54" s="200">
        <v>24207</v>
      </c>
      <c r="E54" s="200">
        <v>7717</v>
      </c>
      <c r="F54" s="200">
        <v>17567</v>
      </c>
      <c r="G54" s="200">
        <v>25131</v>
      </c>
      <c r="H54" s="201">
        <f t="shared" si="32"/>
        <v>0.43058006489440426</v>
      </c>
      <c r="I54" s="202">
        <f t="shared" si="22"/>
        <v>3.8170777047961346E-2</v>
      </c>
      <c r="J54" s="201">
        <f t="shared" si="20"/>
        <v>1.3776374430575427E-2</v>
      </c>
      <c r="K54" s="203">
        <f t="shared" si="23"/>
        <v>0.10160425645462558</v>
      </c>
      <c r="L54" s="200">
        <v>36068</v>
      </c>
      <c r="M54" s="200">
        <v>35393</v>
      </c>
      <c r="N54" s="200">
        <v>8524</v>
      </c>
      <c r="O54" s="200">
        <v>19022</v>
      </c>
      <c r="P54" s="200">
        <v>37786</v>
      </c>
      <c r="Q54" s="201">
        <f t="shared" si="33"/>
        <v>0.98643675743875514</v>
      </c>
      <c r="R54" s="202">
        <f t="shared" si="24"/>
        <v>6.7612239708416899E-2</v>
      </c>
      <c r="S54" s="201">
        <f t="shared" si="21"/>
        <v>1.6781963275631733E-2</v>
      </c>
      <c r="T54" s="203">
        <f t="shared" si="25"/>
        <v>0.1527682318409328</v>
      </c>
      <c r="U54" s="200">
        <v>8139</v>
      </c>
      <c r="V54" s="200">
        <v>5480</v>
      </c>
      <c r="W54" s="200">
        <v>5736</v>
      </c>
      <c r="X54" s="200">
        <v>3148</v>
      </c>
      <c r="Y54" s="200">
        <v>86</v>
      </c>
      <c r="Z54" s="200">
        <v>4297</v>
      </c>
      <c r="AA54" s="202">
        <f t="shared" si="26"/>
        <v>-0.98430656934306571</v>
      </c>
      <c r="AB54" s="201">
        <f t="shared" si="27"/>
        <v>8.6038717422840276E-4</v>
      </c>
      <c r="AC54" s="203">
        <f t="shared" si="28"/>
        <v>3.4769671143598742E-4</v>
      </c>
      <c r="AD54" s="200">
        <f t="shared" si="29"/>
        <v>-1183</v>
      </c>
      <c r="AE54" s="201">
        <f t="shared" si="30"/>
        <v>2.6832603767929512E-2</v>
      </c>
      <c r="AF54" s="203">
        <f t="shared" si="31"/>
        <v>1.7372706616749278E-2</v>
      </c>
      <c r="AG54" s="203">
        <f t="shared" si="31"/>
        <v>-3.9795367116909608E-6</v>
      </c>
      <c r="AH54" s="50"/>
      <c r="AI54" s="50"/>
      <c r="AJ54" s="50"/>
    </row>
    <row r="55" spans="2:36" x14ac:dyDescent="0.25">
      <c r="B55" s="199" t="s">
        <v>237</v>
      </c>
      <c r="C55" s="200">
        <v>120</v>
      </c>
      <c r="D55" s="200">
        <v>46</v>
      </c>
      <c r="E55" s="200">
        <v>11</v>
      </c>
      <c r="F55" s="200">
        <v>31</v>
      </c>
      <c r="G55" s="200">
        <v>112</v>
      </c>
      <c r="H55" s="201">
        <f t="shared" si="32"/>
        <v>2.6129032258064515</v>
      </c>
      <c r="I55" s="202">
        <f t="shared" si="22"/>
        <v>1.4347826086956523</v>
      </c>
      <c r="J55" s="201">
        <f t="shared" si="20"/>
        <v>6.1396440102839039E-5</v>
      </c>
      <c r="K55" s="203">
        <f t="shared" si="23"/>
        <v>1.9608873015039305E-3</v>
      </c>
      <c r="L55" s="200">
        <v>118</v>
      </c>
      <c r="M55" s="200">
        <v>145</v>
      </c>
      <c r="N55" s="200">
        <v>33</v>
      </c>
      <c r="O55" s="200">
        <v>53</v>
      </c>
      <c r="P55" s="200">
        <v>189</v>
      </c>
      <c r="Q55" s="201">
        <f t="shared" si="33"/>
        <v>2.5660377358490565</v>
      </c>
      <c r="R55" s="202">
        <f t="shared" si="24"/>
        <v>0.30344827586206891</v>
      </c>
      <c r="S55" s="201">
        <f t="shared" si="21"/>
        <v>8.3940905602455872E-5</v>
      </c>
      <c r="T55" s="203">
        <f t="shared" si="25"/>
        <v>3.3089973212878827E-3</v>
      </c>
      <c r="U55" s="200">
        <v>129</v>
      </c>
      <c r="V55" s="200">
        <v>21</v>
      </c>
      <c r="W55" s="200">
        <v>19</v>
      </c>
      <c r="X55" s="200">
        <v>5</v>
      </c>
      <c r="Y55" s="200">
        <v>6</v>
      </c>
      <c r="Z55" s="200">
        <v>19</v>
      </c>
      <c r="AA55" s="202">
        <f t="shared" si="26"/>
        <v>-0.7142857142857143</v>
      </c>
      <c r="AB55" s="201">
        <f t="shared" si="27"/>
        <v>6.0027012155469963E-5</v>
      </c>
      <c r="AC55" s="203">
        <f t="shared" si="28"/>
        <v>1.0504753400913914E-4</v>
      </c>
      <c r="AD55" s="200">
        <f t="shared" si="29"/>
        <v>-2</v>
      </c>
      <c r="AE55" s="201">
        <f t="shared" si="30"/>
        <v>1.1864544370273696E-4</v>
      </c>
      <c r="AF55" s="203">
        <f t="shared" si="31"/>
        <v>3.3265052436227391E-4</v>
      </c>
      <c r="AG55" s="203">
        <f t="shared" si="31"/>
        <v>-1.2505658810611802E-5</v>
      </c>
      <c r="AH55" s="50"/>
      <c r="AI55" s="50"/>
      <c r="AJ55" s="50"/>
    </row>
    <row r="56" spans="2:36" x14ac:dyDescent="0.25">
      <c r="B56" s="199" t="s">
        <v>217</v>
      </c>
      <c r="C56" s="200">
        <v>26532</v>
      </c>
      <c r="D56" s="200">
        <v>24975</v>
      </c>
      <c r="E56" s="200">
        <v>5686</v>
      </c>
      <c r="F56" s="200">
        <v>14995</v>
      </c>
      <c r="G56" s="200">
        <v>21696</v>
      </c>
      <c r="H56" s="201">
        <f t="shared" si="32"/>
        <v>0.4468822940980326</v>
      </c>
      <c r="I56" s="202">
        <f t="shared" si="22"/>
        <v>-0.13129129129129125</v>
      </c>
      <c r="J56" s="201">
        <f t="shared" si="20"/>
        <v>1.1893367539921391E-2</v>
      </c>
      <c r="K56" s="203">
        <f t="shared" si="23"/>
        <v>0.16916167664670659</v>
      </c>
      <c r="L56" s="200">
        <v>21631</v>
      </c>
      <c r="M56" s="200">
        <v>21012</v>
      </c>
      <c r="N56" s="200">
        <v>4832</v>
      </c>
      <c r="O56" s="200">
        <v>10276</v>
      </c>
      <c r="P56" s="200">
        <v>16365</v>
      </c>
      <c r="Q56" s="201">
        <f t="shared" si="33"/>
        <v>0.59254573764110541</v>
      </c>
      <c r="R56" s="202">
        <f t="shared" si="24"/>
        <v>-0.22115933752141637</v>
      </c>
      <c r="S56" s="201">
        <f t="shared" si="21"/>
        <v>7.2682165089110601E-3</v>
      </c>
      <c r="T56" s="203">
        <f t="shared" si="25"/>
        <v>0.12759636976047903</v>
      </c>
      <c r="U56" s="200">
        <v>3074</v>
      </c>
      <c r="V56" s="200">
        <v>2329</v>
      </c>
      <c r="W56" s="200">
        <v>3138</v>
      </c>
      <c r="X56" s="200">
        <v>805</v>
      </c>
      <c r="Y56" s="200">
        <v>752</v>
      </c>
      <c r="Z56" s="200">
        <v>1377</v>
      </c>
      <c r="AA56" s="202">
        <f t="shared" si="26"/>
        <v>-0.67711464147702882</v>
      </c>
      <c r="AB56" s="201">
        <f t="shared" si="27"/>
        <v>7.5233855234855688E-3</v>
      </c>
      <c r="AC56" s="203">
        <f t="shared" si="28"/>
        <v>5.863273453093812E-3</v>
      </c>
      <c r="AD56" s="200">
        <f t="shared" si="29"/>
        <v>-952</v>
      </c>
      <c r="AE56" s="201">
        <f t="shared" si="30"/>
        <v>8.5986724199299362E-3</v>
      </c>
      <c r="AF56" s="203">
        <f t="shared" si="31"/>
        <v>1.0736339820359281E-2</v>
      </c>
      <c r="AG56" s="203">
        <f t="shared" si="31"/>
        <v>-5.2793993378635605E-6</v>
      </c>
      <c r="AH56" s="50"/>
      <c r="AI56" s="50"/>
      <c r="AJ56" s="50"/>
    </row>
    <row r="57" spans="2:36" x14ac:dyDescent="0.25">
      <c r="B57" s="199" t="s">
        <v>231</v>
      </c>
      <c r="C57" s="200">
        <v>44875</v>
      </c>
      <c r="D57" s="200">
        <v>41333</v>
      </c>
      <c r="E57" s="200">
        <v>13445</v>
      </c>
      <c r="F57" s="200">
        <v>12795</v>
      </c>
      <c r="G57" s="200">
        <v>21271</v>
      </c>
      <c r="H57" s="201">
        <f t="shared" si="32"/>
        <v>0.66244626807346618</v>
      </c>
      <c r="I57" s="202">
        <f t="shared" si="22"/>
        <v>-0.4853748820555005</v>
      </c>
      <c r="J57" s="201">
        <f t="shared" si="20"/>
        <v>1.1660389977031154E-2</v>
      </c>
      <c r="K57" s="203">
        <f t="shared" si="23"/>
        <v>7.924934613980314E-2</v>
      </c>
      <c r="L57" s="200">
        <v>35918</v>
      </c>
      <c r="M57" s="200">
        <v>26615</v>
      </c>
      <c r="N57" s="200">
        <v>9898</v>
      </c>
      <c r="O57" s="200">
        <v>3792</v>
      </c>
      <c r="P57" s="200">
        <v>15476</v>
      </c>
      <c r="Q57" s="201">
        <f t="shared" si="33"/>
        <v>3.0812236286919834</v>
      </c>
      <c r="R57" s="202">
        <f t="shared" si="24"/>
        <v>-0.41852338906631603</v>
      </c>
      <c r="S57" s="201">
        <f t="shared" si="21"/>
        <v>6.8733833603365456E-3</v>
      </c>
      <c r="T57" s="203">
        <f t="shared" si="25"/>
        <v>5.7658919696281008E-2</v>
      </c>
      <c r="U57" s="200">
        <v>7261</v>
      </c>
      <c r="V57" s="200">
        <v>5566</v>
      </c>
      <c r="W57" s="200">
        <v>4218</v>
      </c>
      <c r="X57" s="200">
        <v>1339</v>
      </c>
      <c r="Y57" s="200">
        <v>132</v>
      </c>
      <c r="Z57" s="200">
        <v>422</v>
      </c>
      <c r="AA57" s="202">
        <f t="shared" si="26"/>
        <v>-0.97628458498023718</v>
      </c>
      <c r="AB57" s="201">
        <f t="shared" si="27"/>
        <v>1.3205942674203391E-3</v>
      </c>
      <c r="AC57" s="203">
        <f t="shared" si="28"/>
        <v>4.9179228482224685E-4</v>
      </c>
      <c r="AD57" s="200">
        <f t="shared" si="29"/>
        <v>-5144</v>
      </c>
      <c r="AE57" s="201">
        <f t="shared" si="30"/>
        <v>2.6351777496081579E-3</v>
      </c>
      <c r="AF57" s="203">
        <f t="shared" si="31"/>
        <v>1.5722450317802136E-3</v>
      </c>
      <c r="AG57" s="203">
        <f t="shared" si="31"/>
        <v>-3.6373426263952266E-6</v>
      </c>
      <c r="AH57" s="50"/>
      <c r="AI57" s="50"/>
      <c r="AJ57" s="50"/>
    </row>
    <row r="58" spans="2:36" x14ac:dyDescent="0.25">
      <c r="B58" s="199" t="s">
        <v>394</v>
      </c>
      <c r="C58" s="200">
        <v>2401</v>
      </c>
      <c r="D58" s="200">
        <v>2322</v>
      </c>
      <c r="E58" s="200">
        <v>647</v>
      </c>
      <c r="F58" s="200">
        <v>1335</v>
      </c>
      <c r="G58" s="200">
        <v>2203</v>
      </c>
      <c r="H58" s="201">
        <f t="shared" si="32"/>
        <v>0.6501872659176029</v>
      </c>
      <c r="I58" s="202">
        <f t="shared" si="22"/>
        <v>-5.1248923341946639E-2</v>
      </c>
      <c r="J58" s="201">
        <f t="shared" si="20"/>
        <v>1.2076460495228072E-3</v>
      </c>
      <c r="K58" s="203">
        <f t="shared" si="23"/>
        <v>4.8485782199137246E-2</v>
      </c>
      <c r="L58" s="200">
        <v>3521</v>
      </c>
      <c r="M58" s="200">
        <v>3881</v>
      </c>
      <c r="N58" s="200">
        <v>1022</v>
      </c>
      <c r="O58" s="200">
        <v>1981</v>
      </c>
      <c r="P58" s="200">
        <v>4257</v>
      </c>
      <c r="Q58" s="201">
        <f t="shared" si="33"/>
        <v>1.1489146895507321</v>
      </c>
      <c r="R58" s="202">
        <f t="shared" si="24"/>
        <v>9.6882246843597031E-2</v>
      </c>
      <c r="S58" s="201">
        <f t="shared" si="21"/>
        <v>1.8906689690457918E-3</v>
      </c>
      <c r="T58" s="203">
        <f t="shared" si="25"/>
        <v>9.3692226428382777E-2</v>
      </c>
      <c r="U58" s="200">
        <v>535</v>
      </c>
      <c r="V58" s="200">
        <v>393</v>
      </c>
      <c r="W58" s="200">
        <v>574</v>
      </c>
      <c r="X58" s="200">
        <v>154</v>
      </c>
      <c r="Y58" s="200">
        <v>157</v>
      </c>
      <c r="Z58" s="200">
        <v>486</v>
      </c>
      <c r="AA58" s="202">
        <f t="shared" si="26"/>
        <v>-0.60050890585241734</v>
      </c>
      <c r="AB58" s="201">
        <f t="shared" si="27"/>
        <v>1.5707068180681307E-3</v>
      </c>
      <c r="AC58" s="203">
        <f t="shared" si="28"/>
        <v>3.4554098072013383E-3</v>
      </c>
      <c r="AD58" s="200">
        <f t="shared" si="29"/>
        <v>93</v>
      </c>
      <c r="AE58" s="201">
        <f t="shared" si="30"/>
        <v>3.034825559975272E-3</v>
      </c>
      <c r="AF58" s="203">
        <f t="shared" ref="AF58:AG70" si="34">Z58/$G25</f>
        <v>1.0696364116559557E-2</v>
      </c>
      <c r="AG58" s="203">
        <f t="shared" si="34"/>
        <v>-1.3216588296778266E-5</v>
      </c>
      <c r="AH58" s="50"/>
      <c r="AI58" s="50"/>
      <c r="AJ58" s="50"/>
    </row>
    <row r="59" spans="2:36" x14ac:dyDescent="0.25">
      <c r="B59" s="199" t="s">
        <v>227</v>
      </c>
      <c r="C59" s="200">
        <v>10096</v>
      </c>
      <c r="D59" s="200">
        <v>10100</v>
      </c>
      <c r="E59" s="200">
        <v>4088</v>
      </c>
      <c r="F59" s="200">
        <v>1654</v>
      </c>
      <c r="G59" s="200">
        <v>4383</v>
      </c>
      <c r="H59" s="201">
        <f t="shared" si="32"/>
        <v>1.6499395405078596</v>
      </c>
      <c r="I59" s="202">
        <f t="shared" si="22"/>
        <v>-0.5660396039603961</v>
      </c>
      <c r="J59" s="201">
        <f t="shared" si="20"/>
        <v>2.4026839015244953E-3</v>
      </c>
      <c r="K59" s="203">
        <f t="shared" si="23"/>
        <v>3.1254902520073589E-2</v>
      </c>
      <c r="L59" s="200">
        <v>10278</v>
      </c>
      <c r="M59" s="200">
        <v>7499</v>
      </c>
      <c r="N59" s="200">
        <v>3067</v>
      </c>
      <c r="O59" s="200">
        <v>3243</v>
      </c>
      <c r="P59" s="200">
        <v>6702</v>
      </c>
      <c r="Q59" s="201">
        <f t="shared" si="33"/>
        <v>1.0666049953746533</v>
      </c>
      <c r="R59" s="202">
        <f t="shared" si="24"/>
        <v>-0.10628083744499262</v>
      </c>
      <c r="S59" s="201">
        <f t="shared" si="21"/>
        <v>2.9765711605696256E-3</v>
      </c>
      <c r="T59" s="203">
        <f t="shared" si="25"/>
        <v>4.7791548411940041E-2</v>
      </c>
      <c r="U59" s="200">
        <v>2431</v>
      </c>
      <c r="V59" s="200">
        <v>2107</v>
      </c>
      <c r="W59" s="200">
        <v>923</v>
      </c>
      <c r="X59" s="200">
        <v>446</v>
      </c>
      <c r="Y59" s="200">
        <v>40</v>
      </c>
      <c r="Z59" s="200">
        <v>138</v>
      </c>
      <c r="AA59" s="202">
        <f t="shared" si="26"/>
        <v>-0.98101566207878499</v>
      </c>
      <c r="AB59" s="201">
        <f t="shared" si="27"/>
        <v>4.0018008103646642E-4</v>
      </c>
      <c r="AC59" s="203">
        <f t="shared" si="28"/>
        <v>2.8523753155440193E-4</v>
      </c>
      <c r="AD59" s="200">
        <f t="shared" si="29"/>
        <v>-1969</v>
      </c>
      <c r="AE59" s="201">
        <f t="shared" si="30"/>
        <v>8.6174059110408956E-4</v>
      </c>
      <c r="AF59" s="203">
        <f t="shared" si="34"/>
        <v>9.8406948386268664E-4</v>
      </c>
      <c r="AG59" s="203">
        <f t="shared" si="34"/>
        <v>-6.9955621466889987E-6</v>
      </c>
      <c r="AH59" s="50"/>
      <c r="AI59" s="50"/>
      <c r="AJ59" s="50"/>
    </row>
    <row r="60" spans="2:36" x14ac:dyDescent="0.25">
      <c r="B60" s="199" t="s">
        <v>250</v>
      </c>
      <c r="C60" s="200">
        <v>1951</v>
      </c>
      <c r="D60" s="200">
        <v>1359</v>
      </c>
      <c r="E60" s="200">
        <v>771</v>
      </c>
      <c r="F60" s="200">
        <v>1473</v>
      </c>
      <c r="G60" s="200">
        <v>4565</v>
      </c>
      <c r="H60" s="201">
        <f t="shared" si="32"/>
        <v>2.0991174473862864</v>
      </c>
      <c r="I60" s="202">
        <f t="shared" si="22"/>
        <v>2.3590875643855775</v>
      </c>
      <c r="J60" s="201">
        <f t="shared" si="20"/>
        <v>2.502453116691609E-3</v>
      </c>
      <c r="K60" s="203">
        <f t="shared" si="23"/>
        <v>9.8645115284050386E-2</v>
      </c>
      <c r="L60" s="200">
        <v>2490</v>
      </c>
      <c r="M60" s="200">
        <v>3344</v>
      </c>
      <c r="N60" s="200">
        <v>1129</v>
      </c>
      <c r="O60" s="200">
        <v>1382</v>
      </c>
      <c r="P60" s="200">
        <v>4162</v>
      </c>
      <c r="Q60" s="201">
        <f t="shared" si="33"/>
        <v>2.0115774240231548</v>
      </c>
      <c r="R60" s="202">
        <f t="shared" si="24"/>
        <v>0.24461722488038284</v>
      </c>
      <c r="S60" s="201">
        <f t="shared" si="21"/>
        <v>1.8484764503567267E-3</v>
      </c>
      <c r="T60" s="203">
        <f t="shared" si="25"/>
        <v>8.9936685610562478E-2</v>
      </c>
      <c r="U60" s="200">
        <v>112</v>
      </c>
      <c r="V60" s="200">
        <v>134</v>
      </c>
      <c r="W60" s="200">
        <v>236</v>
      </c>
      <c r="X60" s="200">
        <v>96</v>
      </c>
      <c r="Y60" s="200">
        <v>125</v>
      </c>
      <c r="Z60" s="200">
        <v>319</v>
      </c>
      <c r="AA60" s="202">
        <f t="shared" si="26"/>
        <v>-6.7164179104477584E-2</v>
      </c>
      <c r="AB60" s="201">
        <f t="shared" si="27"/>
        <v>1.2505627532389575E-3</v>
      </c>
      <c r="AC60" s="203">
        <f t="shared" si="28"/>
        <v>2.7011258292456296E-3</v>
      </c>
      <c r="AD60" s="200">
        <f t="shared" si="29"/>
        <v>185</v>
      </c>
      <c r="AE60" s="201">
        <f t="shared" si="30"/>
        <v>1.9919945547985838E-3</v>
      </c>
      <c r="AF60" s="203">
        <f t="shared" si="34"/>
        <v>6.8932731162348465E-3</v>
      </c>
      <c r="AG60" s="203">
        <f t="shared" si="34"/>
        <v>-1.451351191833472E-6</v>
      </c>
      <c r="AH60" s="50"/>
      <c r="AI60" s="50"/>
      <c r="AJ60" s="50"/>
    </row>
    <row r="61" spans="2:36" x14ac:dyDescent="0.25">
      <c r="B61" s="199" t="s">
        <v>241</v>
      </c>
      <c r="C61" s="200">
        <v>2015</v>
      </c>
      <c r="D61" s="200">
        <v>2150</v>
      </c>
      <c r="E61" s="200">
        <v>399</v>
      </c>
      <c r="F61" s="200">
        <v>969</v>
      </c>
      <c r="G61" s="200">
        <v>2669</v>
      </c>
      <c r="H61" s="201">
        <f t="shared" si="32"/>
        <v>1.7543859649122808</v>
      </c>
      <c r="I61" s="202">
        <f t="shared" si="22"/>
        <v>0.24139534883720937</v>
      </c>
      <c r="J61" s="201">
        <f t="shared" si="20"/>
        <v>1.463099094950691E-3</v>
      </c>
      <c r="K61" s="203">
        <f t="shared" si="23"/>
        <v>8.4182305630026807E-2</v>
      </c>
      <c r="L61" s="200">
        <v>2070</v>
      </c>
      <c r="M61" s="200">
        <v>2527</v>
      </c>
      <c r="N61" s="200">
        <v>672</v>
      </c>
      <c r="O61" s="200">
        <v>806</v>
      </c>
      <c r="P61" s="200">
        <v>2581</v>
      </c>
      <c r="Q61" s="201">
        <f t="shared" si="33"/>
        <v>2.2022332506203472</v>
      </c>
      <c r="R61" s="202">
        <f t="shared" si="24"/>
        <v>2.13692125049465E-2</v>
      </c>
      <c r="S61" s="201">
        <f t="shared" si="21"/>
        <v>1.1463041130155482E-3</v>
      </c>
      <c r="T61" s="203">
        <f t="shared" si="25"/>
        <v>8.1406718183251847E-2</v>
      </c>
      <c r="U61" s="200">
        <v>49</v>
      </c>
      <c r="V61" s="200">
        <v>102</v>
      </c>
      <c r="W61" s="200">
        <v>169</v>
      </c>
      <c r="X61" s="200">
        <v>34</v>
      </c>
      <c r="Y61" s="200">
        <v>80</v>
      </c>
      <c r="Z61" s="200">
        <v>149</v>
      </c>
      <c r="AA61" s="202">
        <f t="shared" si="26"/>
        <v>-0.21568627450980393</v>
      </c>
      <c r="AB61" s="201">
        <f t="shared" si="27"/>
        <v>8.0036016207293283E-4</v>
      </c>
      <c r="AC61" s="203">
        <f t="shared" si="28"/>
        <v>2.5232613152499604E-3</v>
      </c>
      <c r="AD61" s="200">
        <f t="shared" si="29"/>
        <v>47</v>
      </c>
      <c r="AE61" s="201">
        <f t="shared" si="30"/>
        <v>9.3043005851093719E-4</v>
      </c>
      <c r="AF61" s="203">
        <f t="shared" si="34"/>
        <v>4.6995741996530517E-3</v>
      </c>
      <c r="AG61" s="203">
        <f t="shared" si="34"/>
        <v>-6.8029104087621486E-6</v>
      </c>
      <c r="AH61" s="50"/>
      <c r="AI61" s="50"/>
      <c r="AJ61" s="50"/>
    </row>
    <row r="62" spans="2:36" x14ac:dyDescent="0.25">
      <c r="B62" s="199" t="s">
        <v>229</v>
      </c>
      <c r="C62" s="200">
        <v>4459</v>
      </c>
      <c r="D62" s="200">
        <v>3438</v>
      </c>
      <c r="E62" s="200">
        <v>1818</v>
      </c>
      <c r="F62" s="200">
        <v>514</v>
      </c>
      <c r="G62" s="200">
        <v>1989</v>
      </c>
      <c r="H62" s="201">
        <f t="shared" si="32"/>
        <v>2.8696498054474708</v>
      </c>
      <c r="I62" s="202">
        <f t="shared" si="22"/>
        <v>-0.42146596858638741</v>
      </c>
      <c r="J62" s="201">
        <f t="shared" si="20"/>
        <v>1.0903349943263111E-3</v>
      </c>
      <c r="K62" s="203">
        <f t="shared" si="23"/>
        <v>9.9466411957973063E-3</v>
      </c>
      <c r="L62" s="200">
        <v>13976</v>
      </c>
      <c r="M62" s="200">
        <v>12867</v>
      </c>
      <c r="N62" s="200">
        <v>4615</v>
      </c>
      <c r="O62" s="200">
        <v>2160</v>
      </c>
      <c r="P62" s="200">
        <v>8666</v>
      </c>
      <c r="Q62" s="201">
        <f t="shared" si="33"/>
        <v>3.0120370370370368</v>
      </c>
      <c r="R62" s="202">
        <f t="shared" si="24"/>
        <v>-0.32649413227636592</v>
      </c>
      <c r="S62" s="201">
        <f t="shared" si="21"/>
        <v>3.8488459679940877E-3</v>
      </c>
      <c r="T62" s="203">
        <f t="shared" si="25"/>
        <v>4.3337150629853924E-2</v>
      </c>
      <c r="U62" s="200">
        <v>2686</v>
      </c>
      <c r="V62" s="200">
        <v>1513</v>
      </c>
      <c r="W62" s="200">
        <v>799</v>
      </c>
      <c r="X62" s="200">
        <v>330</v>
      </c>
      <c r="Y62" s="200">
        <v>64</v>
      </c>
      <c r="Z62" s="200">
        <v>111</v>
      </c>
      <c r="AA62" s="202">
        <f t="shared" si="26"/>
        <v>-0.95769993390614672</v>
      </c>
      <c r="AB62" s="201">
        <f t="shared" si="27"/>
        <v>6.4028812965834627E-4</v>
      </c>
      <c r="AC62" s="203">
        <f t="shared" si="28"/>
        <v>3.2005280871343772E-4</v>
      </c>
      <c r="AD62" s="200">
        <f t="shared" si="29"/>
        <v>-1402</v>
      </c>
      <c r="AE62" s="201">
        <f t="shared" si="30"/>
        <v>6.931391711054633E-4</v>
      </c>
      <c r="AF62" s="203">
        <f t="shared" si="34"/>
        <v>5.5509159011236855E-4</v>
      </c>
      <c r="AG62" s="203">
        <f t="shared" si="34"/>
        <v>-4.789289902364624E-6</v>
      </c>
      <c r="AH62" s="50"/>
      <c r="AI62" s="50"/>
      <c r="AJ62" s="50"/>
    </row>
    <row r="63" spans="2:36" x14ac:dyDescent="0.25">
      <c r="B63" s="199" t="s">
        <v>221</v>
      </c>
      <c r="C63" s="200">
        <v>10942</v>
      </c>
      <c r="D63" s="200">
        <v>11284</v>
      </c>
      <c r="E63" s="200">
        <v>2905</v>
      </c>
      <c r="F63" s="200">
        <v>4962</v>
      </c>
      <c r="G63" s="200">
        <v>10030</v>
      </c>
      <c r="H63" s="201">
        <f t="shared" si="32"/>
        <v>1.0213623538895606</v>
      </c>
      <c r="I63" s="202">
        <f t="shared" si="22"/>
        <v>-0.11113080467919179</v>
      </c>
      <c r="J63" s="201">
        <f t="shared" si="20"/>
        <v>5.4982704842096034E-3</v>
      </c>
      <c r="K63" s="203">
        <f t="shared" si="23"/>
        <v>0.14542554733942295</v>
      </c>
      <c r="L63" s="200">
        <v>6083</v>
      </c>
      <c r="M63" s="200">
        <v>5517</v>
      </c>
      <c r="N63" s="200">
        <v>1489</v>
      </c>
      <c r="O63" s="200">
        <v>2091</v>
      </c>
      <c r="P63" s="200">
        <v>5617</v>
      </c>
      <c r="Q63" s="201">
        <f t="shared" si="33"/>
        <v>1.6862745098039214</v>
      </c>
      <c r="R63" s="202">
        <f t="shared" si="24"/>
        <v>1.8125793003443968E-2</v>
      </c>
      <c r="S63" s="201">
        <f t="shared" si="21"/>
        <v>2.4946881839629344E-3</v>
      </c>
      <c r="T63" s="203">
        <f t="shared" si="25"/>
        <v>8.1441206321589091E-2</v>
      </c>
      <c r="U63" s="200">
        <v>1469</v>
      </c>
      <c r="V63" s="200">
        <v>964</v>
      </c>
      <c r="W63" s="200">
        <v>1172</v>
      </c>
      <c r="X63" s="200">
        <v>356</v>
      </c>
      <c r="Y63" s="200">
        <v>282</v>
      </c>
      <c r="Z63" s="200">
        <v>607</v>
      </c>
      <c r="AA63" s="202">
        <f t="shared" si="26"/>
        <v>-0.70746887966804972</v>
      </c>
      <c r="AB63" s="201">
        <f t="shared" si="27"/>
        <v>2.8212695713070884E-3</v>
      </c>
      <c r="AC63" s="203">
        <f t="shared" si="28"/>
        <v>4.0887342322749026E-3</v>
      </c>
      <c r="AD63" s="200">
        <f t="shared" si="29"/>
        <v>-357</v>
      </c>
      <c r="AE63" s="201">
        <f t="shared" si="30"/>
        <v>3.7904097014505966E-3</v>
      </c>
      <c r="AF63" s="203">
        <f t="shared" si="34"/>
        <v>8.800927939683921E-3</v>
      </c>
      <c r="AG63" s="203">
        <f t="shared" si="34"/>
        <v>-1.0257632009106128E-5</v>
      </c>
      <c r="AH63" s="50"/>
      <c r="AI63" s="50"/>
      <c r="AJ63" s="50"/>
    </row>
    <row r="64" spans="2:36" x14ac:dyDescent="0.25">
      <c r="B64" s="199" t="s">
        <v>247</v>
      </c>
      <c r="C64" s="200">
        <v>9679</v>
      </c>
      <c r="D64" s="200">
        <v>6770</v>
      </c>
      <c r="E64" s="200">
        <v>2032</v>
      </c>
      <c r="F64" s="200">
        <v>8812</v>
      </c>
      <c r="G64" s="200">
        <v>14123</v>
      </c>
      <c r="H64" s="201">
        <f t="shared" si="32"/>
        <v>0.60270086246028143</v>
      </c>
      <c r="I64" s="202">
        <f t="shared" si="22"/>
        <v>1.0861152141802068</v>
      </c>
      <c r="J64" s="201">
        <f t="shared" si="20"/>
        <v>7.7419814604678186E-3</v>
      </c>
      <c r="K64" s="203">
        <f t="shared" si="23"/>
        <v>0.23344187507231526</v>
      </c>
      <c r="L64" s="200">
        <v>4309</v>
      </c>
      <c r="M64" s="200">
        <v>4243</v>
      </c>
      <c r="N64" s="200">
        <v>806</v>
      </c>
      <c r="O64" s="200">
        <v>3089</v>
      </c>
      <c r="P64" s="200">
        <v>6289</v>
      </c>
      <c r="Q64" s="201">
        <f t="shared" si="33"/>
        <v>1.0359339592101002</v>
      </c>
      <c r="R64" s="202">
        <f t="shared" si="24"/>
        <v>0.48220598633042666</v>
      </c>
      <c r="S64" s="201">
        <f t="shared" si="21"/>
        <v>2.7931447372161111E-3</v>
      </c>
      <c r="T64" s="203">
        <f t="shared" si="25"/>
        <v>0.1039521314401891</v>
      </c>
      <c r="U64" s="200">
        <v>280</v>
      </c>
      <c r="V64" s="200">
        <v>227</v>
      </c>
      <c r="W64" s="200">
        <v>297</v>
      </c>
      <c r="X64" s="200">
        <v>77</v>
      </c>
      <c r="Y64" s="200">
        <v>170</v>
      </c>
      <c r="Z64" s="200">
        <v>265</v>
      </c>
      <c r="AA64" s="202">
        <f t="shared" si="26"/>
        <v>-0.25110132158590304</v>
      </c>
      <c r="AB64" s="201">
        <f t="shared" si="27"/>
        <v>1.7007653444049823E-3</v>
      </c>
      <c r="AC64" s="203">
        <f t="shared" si="28"/>
        <v>2.8099638010545629E-3</v>
      </c>
      <c r="AD64" s="200">
        <f t="shared" si="29"/>
        <v>38</v>
      </c>
      <c r="AE64" s="201">
        <f t="shared" si="30"/>
        <v>1.6547917148013313E-3</v>
      </c>
      <c r="AF64" s="203">
        <f t="shared" si="34"/>
        <v>4.3802376898791715E-3</v>
      </c>
      <c r="AG64" s="203">
        <f t="shared" si="34"/>
        <v>-4.1505036709020489E-6</v>
      </c>
      <c r="AH64" s="50"/>
      <c r="AI64" s="50"/>
      <c r="AJ64" s="50"/>
    </row>
    <row r="65" spans="2:36" x14ac:dyDescent="0.25">
      <c r="B65" s="199" t="s">
        <v>233</v>
      </c>
      <c r="C65" s="200">
        <v>2947</v>
      </c>
      <c r="D65" s="200">
        <v>6842</v>
      </c>
      <c r="E65" s="200">
        <v>553</v>
      </c>
      <c r="F65" s="200">
        <v>2600</v>
      </c>
      <c r="G65" s="200">
        <v>7526</v>
      </c>
      <c r="H65" s="201">
        <f t="shared" si="32"/>
        <v>1.8946153846153848</v>
      </c>
      <c r="I65" s="202">
        <f t="shared" si="22"/>
        <v>9.9970768781058261E-2</v>
      </c>
      <c r="J65" s="201">
        <f t="shared" si="20"/>
        <v>4.1256215019104163E-3</v>
      </c>
      <c r="K65" s="203">
        <f t="shared" si="23"/>
        <v>0.14285985459653386</v>
      </c>
      <c r="L65" s="200">
        <v>6086</v>
      </c>
      <c r="M65" s="200">
        <v>5096</v>
      </c>
      <c r="N65" s="200">
        <v>1006</v>
      </c>
      <c r="O65" s="200">
        <v>2039</v>
      </c>
      <c r="P65" s="200">
        <v>5124</v>
      </c>
      <c r="Q65" s="201">
        <f t="shared" si="33"/>
        <v>1.5129965669445808</v>
      </c>
      <c r="R65" s="202">
        <f t="shared" si="24"/>
        <v>5.494505494505475E-3</v>
      </c>
      <c r="S65" s="201">
        <f t="shared" si="21"/>
        <v>2.2757312185554702E-3</v>
      </c>
      <c r="T65" s="203">
        <f t="shared" si="25"/>
        <v>9.7264668476300747E-2</v>
      </c>
      <c r="U65" s="200">
        <v>139</v>
      </c>
      <c r="V65" s="200">
        <v>131</v>
      </c>
      <c r="W65" s="200">
        <v>349</v>
      </c>
      <c r="X65" s="200">
        <v>169</v>
      </c>
      <c r="Y65" s="200">
        <v>312</v>
      </c>
      <c r="Z65" s="200">
        <v>403</v>
      </c>
      <c r="AA65" s="202">
        <f t="shared" si="26"/>
        <v>1.3816793893129771</v>
      </c>
      <c r="AB65" s="201">
        <f t="shared" si="27"/>
        <v>3.1214046320844381E-3</v>
      </c>
      <c r="AC65" s="203">
        <f t="shared" si="28"/>
        <v>5.9224388299386876E-3</v>
      </c>
      <c r="AD65" s="200">
        <f t="shared" si="29"/>
        <v>272</v>
      </c>
      <c r="AE65" s="201">
        <f t="shared" si="30"/>
        <v>2.5165323059054209E-3</v>
      </c>
      <c r="AF65" s="203">
        <f t="shared" si="34"/>
        <v>7.6498168220041378E-3</v>
      </c>
      <c r="AG65" s="203">
        <f t="shared" si="34"/>
        <v>2.6227280980106246E-5</v>
      </c>
      <c r="AH65" s="50"/>
      <c r="AI65" s="50"/>
      <c r="AJ65" s="50"/>
    </row>
    <row r="66" spans="2:36" x14ac:dyDescent="0.25">
      <c r="B66" s="199" t="s">
        <v>243</v>
      </c>
      <c r="C66" s="200">
        <v>2940</v>
      </c>
      <c r="D66" s="200">
        <v>1514</v>
      </c>
      <c r="E66" s="200">
        <v>473</v>
      </c>
      <c r="F66" s="200">
        <v>1014</v>
      </c>
      <c r="G66" s="200">
        <v>5479</v>
      </c>
      <c r="H66" s="201">
        <f t="shared" si="32"/>
        <v>4.4033530571992108</v>
      </c>
      <c r="I66" s="202">
        <f t="shared" si="22"/>
        <v>2.61889035667107</v>
      </c>
      <c r="J66" s="201">
        <f t="shared" si="20"/>
        <v>3.0034919225308491E-3</v>
      </c>
      <c r="K66" s="203">
        <f t="shared" si="23"/>
        <v>0.18559669387893363</v>
      </c>
      <c r="L66" s="200">
        <v>1672</v>
      </c>
      <c r="M66" s="200">
        <v>1439</v>
      </c>
      <c r="N66" s="200">
        <v>416</v>
      </c>
      <c r="O66" s="200">
        <v>415</v>
      </c>
      <c r="P66" s="200">
        <v>2037</v>
      </c>
      <c r="Q66" s="201">
        <f t="shared" si="33"/>
        <v>3.9084337349397593</v>
      </c>
      <c r="R66" s="202">
        <f t="shared" si="24"/>
        <v>0.41556636553161908</v>
      </c>
      <c r="S66" s="201">
        <f t="shared" si="21"/>
        <v>9.0469642704869109E-4</v>
      </c>
      <c r="T66" s="203">
        <f t="shared" si="25"/>
        <v>6.9001727583753933E-2</v>
      </c>
      <c r="U66" s="200">
        <v>114</v>
      </c>
      <c r="V66" s="200">
        <v>146</v>
      </c>
      <c r="W66" s="200">
        <v>162</v>
      </c>
      <c r="X66" s="200">
        <v>36</v>
      </c>
      <c r="Y66" s="200">
        <v>105</v>
      </c>
      <c r="Z66" s="200">
        <v>142</v>
      </c>
      <c r="AA66" s="202">
        <f t="shared" si="26"/>
        <v>-0.28082191780821919</v>
      </c>
      <c r="AB66" s="201">
        <f t="shared" si="27"/>
        <v>1.0504727127207242E-3</v>
      </c>
      <c r="AC66" s="203">
        <f t="shared" si="28"/>
        <v>3.5567900816368008E-3</v>
      </c>
      <c r="AD66" s="200">
        <f t="shared" si="29"/>
        <v>-4</v>
      </c>
      <c r="AE66" s="201">
        <f t="shared" si="30"/>
        <v>8.8671857925203413E-4</v>
      </c>
      <c r="AF66" s="203">
        <f t="shared" si="34"/>
        <v>4.8101351580231025E-3</v>
      </c>
      <c r="AG66" s="203">
        <f t="shared" si="34"/>
        <v>-9.5126153520618944E-6</v>
      </c>
      <c r="AH66" s="50"/>
      <c r="AI66" s="50"/>
      <c r="AJ66" s="50"/>
    </row>
    <row r="67" spans="2:36" x14ac:dyDescent="0.25">
      <c r="B67" s="199" t="s">
        <v>239</v>
      </c>
      <c r="C67" s="200">
        <v>1550</v>
      </c>
      <c r="D67" s="200">
        <v>1731</v>
      </c>
      <c r="E67" s="200">
        <v>909</v>
      </c>
      <c r="F67" s="200">
        <v>3537</v>
      </c>
      <c r="G67" s="200">
        <v>2522</v>
      </c>
      <c r="H67" s="201">
        <f t="shared" si="32"/>
        <v>-0.2869663556686457</v>
      </c>
      <c r="I67" s="202">
        <f t="shared" si="22"/>
        <v>0.45696129404968233</v>
      </c>
      <c r="J67" s="201">
        <f t="shared" si="20"/>
        <v>1.3825162673157148E-3</v>
      </c>
      <c r="K67" s="203">
        <f t="shared" si="23"/>
        <v>0.14938103417639045</v>
      </c>
      <c r="L67" s="200">
        <v>1910</v>
      </c>
      <c r="M67" s="200">
        <v>2290</v>
      </c>
      <c r="N67" s="200">
        <v>1271</v>
      </c>
      <c r="O67" s="200">
        <v>3017</v>
      </c>
      <c r="P67" s="200">
        <v>3318</v>
      </c>
      <c r="Q67" s="201">
        <f t="shared" si="33"/>
        <v>9.9767981438515063E-2</v>
      </c>
      <c r="R67" s="202">
        <f t="shared" si="24"/>
        <v>0.44890829694323142</v>
      </c>
      <c r="S67" s="201">
        <f t="shared" si="21"/>
        <v>1.4736292316875586E-3</v>
      </c>
      <c r="T67" s="203">
        <f t="shared" si="25"/>
        <v>0.19652905289344311</v>
      </c>
      <c r="U67" s="200">
        <v>26</v>
      </c>
      <c r="V67" s="200">
        <v>27</v>
      </c>
      <c r="W67" s="200">
        <v>41</v>
      </c>
      <c r="X67" s="200">
        <v>30</v>
      </c>
      <c r="Y67" s="200">
        <v>13</v>
      </c>
      <c r="Z67" s="200">
        <v>34</v>
      </c>
      <c r="AA67" s="202">
        <f t="shared" si="26"/>
        <v>-0.5185185185185186</v>
      </c>
      <c r="AB67" s="201">
        <f t="shared" si="27"/>
        <v>1.3005852633685158E-4</v>
      </c>
      <c r="AC67" s="203">
        <f t="shared" si="28"/>
        <v>7.7000533080613632E-4</v>
      </c>
      <c r="AD67" s="200">
        <f t="shared" si="29"/>
        <v>7</v>
      </c>
      <c r="AE67" s="201">
        <f t="shared" si="30"/>
        <v>2.1231289925752929E-4</v>
      </c>
      <c r="AF67" s="203">
        <f t="shared" si="34"/>
        <v>2.0138600959545105E-3</v>
      </c>
      <c r="AG67" s="203">
        <f t="shared" si="34"/>
        <v>-3.0712463336996896E-5</v>
      </c>
      <c r="AH67" s="50"/>
      <c r="AI67" s="50"/>
      <c r="AJ67" s="50"/>
    </row>
    <row r="68" spans="2:36" x14ac:dyDescent="0.25">
      <c r="B68" s="199" t="s">
        <v>245</v>
      </c>
      <c r="C68" s="200">
        <v>2351</v>
      </c>
      <c r="D68" s="200">
        <v>1316</v>
      </c>
      <c r="E68" s="200">
        <v>504</v>
      </c>
      <c r="F68" s="200">
        <v>648</v>
      </c>
      <c r="G68" s="200">
        <v>910</v>
      </c>
      <c r="H68" s="201">
        <f t="shared" si="32"/>
        <v>0.40432098765432101</v>
      </c>
      <c r="I68" s="202">
        <f t="shared" si="22"/>
        <v>-0.30851063829787229</v>
      </c>
      <c r="J68" s="201">
        <f t="shared" si="20"/>
        <v>4.9884607583556716E-4</v>
      </c>
      <c r="K68" s="203">
        <f t="shared" si="23"/>
        <v>6.7945941909952956E-2</v>
      </c>
      <c r="L68" s="200">
        <v>1441</v>
      </c>
      <c r="M68" s="200">
        <v>1471</v>
      </c>
      <c r="N68" s="200">
        <v>593</v>
      </c>
      <c r="O68" s="200">
        <v>521</v>
      </c>
      <c r="P68" s="200">
        <v>1166</v>
      </c>
      <c r="Q68" s="201">
        <f t="shared" si="33"/>
        <v>1.238003838771593</v>
      </c>
      <c r="R68" s="202">
        <f t="shared" si="24"/>
        <v>-0.20734194425560848</v>
      </c>
      <c r="S68" s="201">
        <f t="shared" si="21"/>
        <v>5.1785765043631509E-4</v>
      </c>
      <c r="T68" s="203">
        <f t="shared" si="25"/>
        <v>8.7060404689016657E-2</v>
      </c>
      <c r="U68" s="200">
        <v>160</v>
      </c>
      <c r="V68" s="200">
        <v>164</v>
      </c>
      <c r="W68" s="200">
        <v>333</v>
      </c>
      <c r="X68" s="200">
        <v>82</v>
      </c>
      <c r="Y68" s="200">
        <v>182</v>
      </c>
      <c r="Z68" s="200">
        <v>189</v>
      </c>
      <c r="AA68" s="202">
        <f t="shared" si="26"/>
        <v>0.10975609756097571</v>
      </c>
      <c r="AB68" s="201">
        <f t="shared" si="27"/>
        <v>1.8208193687159222E-3</v>
      </c>
      <c r="AC68" s="203">
        <f t="shared" si="28"/>
        <v>1.3589188381990592E-2</v>
      </c>
      <c r="AD68" s="200">
        <f t="shared" si="29"/>
        <v>25</v>
      </c>
      <c r="AE68" s="201">
        <f t="shared" si="30"/>
        <v>1.1802099399903835E-3</v>
      </c>
      <c r="AF68" s="203">
        <f t="shared" si="34"/>
        <v>1.4111849473605614E-2</v>
      </c>
      <c r="AG68" s="203">
        <f t="shared" si="34"/>
        <v>8.1950345375177859E-6</v>
      </c>
      <c r="AH68" s="50"/>
      <c r="AI68" s="50"/>
      <c r="AJ68" s="50"/>
    </row>
    <row r="69" spans="2:36" x14ac:dyDescent="0.25">
      <c r="B69" s="199" t="s">
        <v>223</v>
      </c>
      <c r="C69" s="200">
        <v>361</v>
      </c>
      <c r="D69" s="200">
        <v>351</v>
      </c>
      <c r="E69" s="200">
        <v>172</v>
      </c>
      <c r="F69" s="200">
        <v>357</v>
      </c>
      <c r="G69" s="200">
        <v>691</v>
      </c>
      <c r="H69" s="201">
        <f t="shared" si="32"/>
        <v>0.93557422969187676</v>
      </c>
      <c r="I69" s="202">
        <f t="shared" si="22"/>
        <v>0.96866096866096862</v>
      </c>
      <c r="J69" s="201">
        <f t="shared" si="20"/>
        <v>3.7879410813448011E-4</v>
      </c>
      <c r="K69" s="203">
        <f t="shared" si="23"/>
        <v>7.6345155231466136E-2</v>
      </c>
      <c r="L69" s="200">
        <v>1223</v>
      </c>
      <c r="M69" s="200">
        <v>1391</v>
      </c>
      <c r="N69" s="200">
        <v>551</v>
      </c>
      <c r="O69" s="200">
        <v>265</v>
      </c>
      <c r="P69" s="200">
        <v>1150</v>
      </c>
      <c r="Q69" s="201">
        <f t="shared" si="33"/>
        <v>3.3396226415094343</v>
      </c>
      <c r="R69" s="202">
        <f t="shared" si="24"/>
        <v>-0.17325664989216394</v>
      </c>
      <c r="S69" s="201">
        <f t="shared" si="21"/>
        <v>5.1075154202552509E-4</v>
      </c>
      <c r="T69" s="203">
        <f t="shared" si="25"/>
        <v>0.12705778367031267</v>
      </c>
      <c r="U69" s="200">
        <v>208</v>
      </c>
      <c r="V69" s="200">
        <v>158</v>
      </c>
      <c r="W69" s="200">
        <v>126</v>
      </c>
      <c r="X69" s="200">
        <v>69</v>
      </c>
      <c r="Y69" s="200">
        <v>32</v>
      </c>
      <c r="Z69" s="200">
        <v>79</v>
      </c>
      <c r="AA69" s="202">
        <f t="shared" si="26"/>
        <v>-0.79746835443037978</v>
      </c>
      <c r="AB69" s="201">
        <f t="shared" si="27"/>
        <v>3.2014406482917313E-4</v>
      </c>
      <c r="AC69" s="203">
        <f t="shared" si="28"/>
        <v>3.5355209369130483E-3</v>
      </c>
      <c r="AD69" s="200">
        <f t="shared" si="29"/>
        <v>-79</v>
      </c>
      <c r="AE69" s="201">
        <f t="shared" si="30"/>
        <v>4.9331526592190627E-4</v>
      </c>
      <c r="AF69" s="203">
        <f t="shared" si="34"/>
        <v>8.7283173130040873E-3</v>
      </c>
      <c r="AG69" s="203">
        <f t="shared" si="34"/>
        <v>-8.8108314487943842E-5</v>
      </c>
      <c r="AH69" s="50"/>
      <c r="AI69" s="50"/>
      <c r="AJ69" s="50"/>
    </row>
    <row r="70" spans="2:36" x14ac:dyDescent="0.25">
      <c r="B70" s="205" t="s">
        <v>396</v>
      </c>
      <c r="C70" s="206">
        <f>C45-SUM(C46:C69)</f>
        <v>58614</v>
      </c>
      <c r="D70" s="206">
        <f>D45-SUM(D46:D69)</f>
        <v>84114</v>
      </c>
      <c r="E70" s="206">
        <f>E45-SUM(E46:E69)</f>
        <v>26105</v>
      </c>
      <c r="F70" s="206">
        <f>F45-SUM(F46:F69)</f>
        <v>33079</v>
      </c>
      <c r="G70" s="206">
        <f>G45-SUM(G46:G69)</f>
        <v>64586</v>
      </c>
      <c r="H70" s="207">
        <f t="shared" si="32"/>
        <v>0.95247740258169844</v>
      </c>
      <c r="I70" s="208">
        <f t="shared" si="22"/>
        <v>-0.23216111467769929</v>
      </c>
      <c r="J70" s="207">
        <f t="shared" si="20"/>
        <v>3.5404915004303233E-2</v>
      </c>
      <c r="K70" s="209">
        <f t="shared" si="23"/>
        <v>0.12747731655373465</v>
      </c>
      <c r="L70" s="206">
        <f>L45-SUM(L46:L69)</f>
        <v>42835</v>
      </c>
      <c r="M70" s="206">
        <f>M45-SUM(M46:M69)</f>
        <v>42211</v>
      </c>
      <c r="N70" s="206">
        <f>N45-SUM(N46:N69)</f>
        <v>13070</v>
      </c>
      <c r="O70" s="206">
        <f>O45-SUM(O46:O69)</f>
        <v>20285</v>
      </c>
      <c r="P70" s="206">
        <f>P45-SUM(P46:P69)</f>
        <v>45351</v>
      </c>
      <c r="Q70" s="207">
        <f t="shared" si="33"/>
        <v>1.2356913975844219</v>
      </c>
      <c r="R70" s="208">
        <f t="shared" si="24"/>
        <v>7.4388192651204665E-2</v>
      </c>
      <c r="S70" s="207">
        <f t="shared" si="21"/>
        <v>2.014182015860834E-2</v>
      </c>
      <c r="T70" s="209">
        <f t="shared" si="25"/>
        <v>8.9512027111578671E-2</v>
      </c>
      <c r="U70" s="206">
        <f t="shared" ref="U70:Z70" si="35">U45-SUM(U46:U69)</f>
        <v>12128</v>
      </c>
      <c r="V70" s="206">
        <f t="shared" si="35"/>
        <v>8091</v>
      </c>
      <c r="W70" s="206">
        <f t="shared" si="35"/>
        <v>10461</v>
      </c>
      <c r="X70" s="206">
        <f t="shared" si="35"/>
        <v>2601</v>
      </c>
      <c r="Y70" s="206">
        <f t="shared" si="35"/>
        <v>3467</v>
      </c>
      <c r="Z70" s="206">
        <f t="shared" si="35"/>
        <v>11045</v>
      </c>
      <c r="AA70" s="208">
        <f t="shared" si="26"/>
        <v>-0.57149919663824</v>
      </c>
      <c r="AB70" s="207">
        <f t="shared" si="27"/>
        <v>3.4685608523835725E-2</v>
      </c>
      <c r="AC70" s="209">
        <f t="shared" si="28"/>
        <v>6.8430287754590478E-3</v>
      </c>
      <c r="AD70" s="206">
        <f t="shared" si="29"/>
        <v>2954</v>
      </c>
      <c r="AE70" s="207">
        <f t="shared" si="30"/>
        <v>6.8970469773512094E-2</v>
      </c>
      <c r="AF70" s="209">
        <f t="shared" si="34"/>
        <v>2.1800188296782572E-2</v>
      </c>
      <c r="AG70" s="209">
        <f t="shared" si="34"/>
        <v>-1.1280027250496697E-6</v>
      </c>
      <c r="AH70" s="50"/>
      <c r="AI70" s="50"/>
      <c r="AJ70" s="50"/>
    </row>
    <row r="71" spans="2:36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</row>
    <row r="72" spans="2:36" x14ac:dyDescent="0.25">
      <c r="B72" s="49" t="s">
        <v>109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</row>
  </sheetData>
  <mergeCells count="6">
    <mergeCell ref="C39:K39"/>
    <mergeCell ref="L39:T39"/>
    <mergeCell ref="U39:AG39"/>
    <mergeCell ref="C6:K6"/>
    <mergeCell ref="L6:T6"/>
    <mergeCell ref="U6:AG6"/>
  </mergeCells>
  <pageMargins left="0.25" right="0.25" top="0.75" bottom="0.75" header="0.3" footer="0.3"/>
  <pageSetup paperSize="9" scale="38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F8810-9196-4832-995B-17A767BBC937}">
  <sheetPr>
    <pageSetUpPr fitToPage="1"/>
  </sheetPr>
  <dimension ref="A1:AJ7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4" spans="1:34" ht="42" customHeight="1" thickBot="1" x14ac:dyDescent="0.3">
      <c r="B4" s="52" t="s">
        <v>411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</row>
    <row r="5" spans="1:34" ht="6" customHeight="1" x14ac:dyDescent="0.25"/>
    <row r="6" spans="1:34" ht="15.75" x14ac:dyDescent="0.25">
      <c r="B6" s="184"/>
      <c r="C6" s="335" t="s">
        <v>99</v>
      </c>
      <c r="D6" s="336"/>
      <c r="E6" s="336"/>
      <c r="F6" s="336"/>
      <c r="G6" s="336"/>
      <c r="H6" s="336"/>
      <c r="I6" s="336"/>
      <c r="J6" s="336"/>
      <c r="K6" s="337"/>
      <c r="L6" s="338" t="s">
        <v>103</v>
      </c>
      <c r="M6" s="336"/>
      <c r="N6" s="336"/>
      <c r="O6" s="336"/>
      <c r="P6" s="336"/>
      <c r="Q6" s="336"/>
      <c r="R6" s="336"/>
      <c r="S6" s="336"/>
      <c r="T6" s="337"/>
      <c r="U6" s="338" t="s">
        <v>102</v>
      </c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7"/>
    </row>
    <row r="7" spans="1:34" s="189" customFormat="1" ht="72" customHeight="1" x14ac:dyDescent="0.25">
      <c r="B7" s="185"/>
      <c r="C7" s="186" t="s">
        <v>545</v>
      </c>
      <c r="D7" s="186" t="s">
        <v>546</v>
      </c>
      <c r="E7" s="186" t="s">
        <v>547</v>
      </c>
      <c r="F7" s="186" t="s">
        <v>548</v>
      </c>
      <c r="G7" s="186" t="s">
        <v>549</v>
      </c>
      <c r="H7" s="187" t="str">
        <f>CONCATENATE("var. ",RIGHT(G7,2),"/",RIGHT(F7,2))</f>
        <v>var. 23/22</v>
      </c>
      <c r="I7" s="187" t="str">
        <f>CONCATENATE("var. ",RIGHT(G7,2),"/",RIGHT(C7,2))</f>
        <v>var. 23/19</v>
      </c>
      <c r="J7" s="187" t="str">
        <f>CONCATENATE("Cuota s/ total lugares de residencia ",RIGHT(G7,4))</f>
        <v>Cuota s/ total lugares de residencia 2023</v>
      </c>
      <c r="K7" s="188" t="str">
        <f>CONCATENATE("cuota s/ Canarias ",RIGHT(G7,4))</f>
        <v>cuota s/ Canarias 2023</v>
      </c>
      <c r="L7" s="186" t="s">
        <v>545</v>
      </c>
      <c r="M7" s="186" t="s">
        <v>546</v>
      </c>
      <c r="N7" s="186" t="s">
        <v>547</v>
      </c>
      <c r="O7" s="186" t="s">
        <v>548</v>
      </c>
      <c r="P7" s="186" t="s">
        <v>549</v>
      </c>
      <c r="Q7" s="187" t="str">
        <f>CONCATENATE("var. ",RIGHT(P7,2),"/",RIGHT(O7,2))</f>
        <v>var. 23/22</v>
      </c>
      <c r="R7" s="187" t="str">
        <f>CONCATENATE("var. ",RIGHT(P7,2),"/",RIGHT(L7,2))</f>
        <v>var. 23/19</v>
      </c>
      <c r="S7" s="187" t="str">
        <f>CONCATENATE("Cuota s/ total lugares de residencia ",RIGHT(P7,4))</f>
        <v>Cuota s/ total lugares de residencia 2023</v>
      </c>
      <c r="T7" s="188" t="str">
        <f>CONCATENATE("cuota s/ Canarias ",RIGHT(P7,4))</f>
        <v>cuota s/ Canarias 2023</v>
      </c>
      <c r="U7" s="186" t="s">
        <v>550</v>
      </c>
      <c r="V7" s="186" t="s">
        <v>545</v>
      </c>
      <c r="W7" s="186" t="s">
        <v>546</v>
      </c>
      <c r="X7" s="186" t="s">
        <v>547</v>
      </c>
      <c r="Y7" s="186" t="s">
        <v>548</v>
      </c>
      <c r="Z7" s="186" t="s">
        <v>549</v>
      </c>
      <c r="AA7" s="187" t="str">
        <f>CONCATENATE("var. ",RIGHT(Z7,2),"/",RIGHT(Y7,2))</f>
        <v>var. 23/22</v>
      </c>
      <c r="AB7" s="187" t="str">
        <f>CONCATENATE("var. ",RIGHT(Z7,2),"/",RIGHT(V7,2))</f>
        <v>var. 23/19</v>
      </c>
      <c r="AC7" s="186" t="str">
        <f>CONCATENATE("dif. ",RIGHT(Z7,2),"/",RIGHT(Y7,2))</f>
        <v>dif. 23/22</v>
      </c>
      <c r="AD7" s="186" t="str">
        <f>CONCATENATE("dif. ",RIGHT(Z7,2),"/",RIGHT(V7,2))</f>
        <v>dif. 23/19</v>
      </c>
      <c r="AE7" s="187" t="str">
        <f>CONCATENATE("Cuota s/ total lugares de residencia ",RIGHT(Z7,4))</f>
        <v>Cuota s/ total lugares de residencia 2023</v>
      </c>
      <c r="AF7" s="188" t="str">
        <f>CONCATENATE("cuota s/ Canarias ",RIGHT(V7,4))</f>
        <v>cuota s/ Canarias 2019</v>
      </c>
      <c r="AG7" s="188" t="str">
        <f>CONCATENATE("cuota s/ Canarias ",RIGHT(Z7,4))</f>
        <v>cuota s/ Canarias 2023</v>
      </c>
    </row>
    <row r="8" spans="1:34" x14ac:dyDescent="0.25">
      <c r="A8" s="1"/>
      <c r="B8" s="190" t="s">
        <v>139</v>
      </c>
      <c r="C8" s="191">
        <f>C9+C12</f>
        <v>8723381</v>
      </c>
      <c r="D8" s="191">
        <f>D9+D12</f>
        <v>2952322</v>
      </c>
      <c r="E8" s="191">
        <f>E9+E12</f>
        <v>4315722</v>
      </c>
      <c r="F8" s="191">
        <f>F9+F12</f>
        <v>8926145</v>
      </c>
      <c r="G8" s="191">
        <f>G9+G12</f>
        <v>9725966</v>
      </c>
      <c r="H8" s="192">
        <f>IFERROR(G8/F8-1,"-")</f>
        <v>8.9604302865346597E-2</v>
      </c>
      <c r="I8" s="192">
        <f>IFERROR(G8/C8-1,"-")</f>
        <v>0.11493078199840179</v>
      </c>
      <c r="J8" s="192">
        <f>G8/G$8</f>
        <v>1</v>
      </c>
      <c r="K8" s="193">
        <f>G8/$G8</f>
        <v>1</v>
      </c>
      <c r="L8" s="191">
        <f>L9+L12</f>
        <v>2317090</v>
      </c>
      <c r="M8" s="191">
        <f>M9+M12</f>
        <v>835460</v>
      </c>
      <c r="N8" s="191">
        <f>N9+N12</f>
        <v>1259977</v>
      </c>
      <c r="O8" s="191">
        <f>O9+O12</f>
        <v>2354742</v>
      </c>
      <c r="P8" s="191">
        <f>P9+P12</f>
        <v>2576755</v>
      </c>
      <c r="Q8" s="192">
        <f>IFERROR(P8/O8-1,"-")</f>
        <v>9.4283365226423888E-2</v>
      </c>
      <c r="R8" s="192">
        <f>IFERROR(P8/L8-1,"-")</f>
        <v>0.11206513342166247</v>
      </c>
      <c r="S8" s="192">
        <f>P8/P$8</f>
        <v>1</v>
      </c>
      <c r="T8" s="193">
        <f>P8/$G8</f>
        <v>0.26493563724158609</v>
      </c>
      <c r="U8" s="191">
        <f t="shared" ref="U8:Z8" si="0">U9+U12</f>
        <v>3243351</v>
      </c>
      <c r="V8" s="191">
        <f t="shared" si="0"/>
        <v>3270138</v>
      </c>
      <c r="W8" s="191">
        <f t="shared" si="0"/>
        <v>1128405</v>
      </c>
      <c r="X8" s="191">
        <f t="shared" si="0"/>
        <v>1610625</v>
      </c>
      <c r="Y8" s="191">
        <f t="shared" si="0"/>
        <v>3440613</v>
      </c>
      <c r="Z8" s="191">
        <f t="shared" si="0"/>
        <v>3753189</v>
      </c>
      <c r="AA8" s="192">
        <f>IFERROR(Z8/Y8-1,"-")</f>
        <v>9.0848927211517161E-2</v>
      </c>
      <c r="AB8" s="192">
        <f>IFERROR(Z8/V8-1,"-")</f>
        <v>0.14771578447148093</v>
      </c>
      <c r="AC8" s="191">
        <f>Z8-Y8</f>
        <v>312576</v>
      </c>
      <c r="AD8" s="191">
        <f>Z8-V8</f>
        <v>483051</v>
      </c>
      <c r="AE8" s="192">
        <f>Z8/Z$8</f>
        <v>1</v>
      </c>
      <c r="AF8" s="193">
        <f t="shared" ref="AF8:AF37" si="1">V8/$C8</f>
        <v>0.37487047739861412</v>
      </c>
      <c r="AG8" s="193">
        <f t="shared" ref="AG8:AG16" si="2">Z8/$G8</f>
        <v>0.3858936994021982</v>
      </c>
      <c r="AH8" s="123"/>
    </row>
    <row r="9" spans="1:34" x14ac:dyDescent="0.25">
      <c r="A9" s="1" t="s">
        <v>171</v>
      </c>
      <c r="B9" s="194" t="s">
        <v>172</v>
      </c>
      <c r="C9" s="195">
        <v>1881337</v>
      </c>
      <c r="D9" s="195">
        <v>880552</v>
      </c>
      <c r="E9" s="195">
        <v>1581670</v>
      </c>
      <c r="F9" s="195">
        <v>2007980</v>
      </c>
      <c r="G9" s="195">
        <v>2030833</v>
      </c>
      <c r="H9" s="196">
        <f>IFERROR(G9/F9-1,"-")</f>
        <v>1.1381089453082138E-2</v>
      </c>
      <c r="I9" s="197">
        <f>IFERROR(G9/C9-1,"-")</f>
        <v>7.9462637475369968E-2</v>
      </c>
      <c r="J9" s="196">
        <f>G9/G$8</f>
        <v>0.20880527445808467</v>
      </c>
      <c r="K9" s="198">
        <f>G9/$G9</f>
        <v>1</v>
      </c>
      <c r="L9" s="195">
        <v>580490</v>
      </c>
      <c r="M9" s="195">
        <v>295392</v>
      </c>
      <c r="N9" s="195">
        <v>548995</v>
      </c>
      <c r="O9" s="195">
        <v>642483</v>
      </c>
      <c r="P9" s="195">
        <v>638028</v>
      </c>
      <c r="Q9" s="196">
        <f>IFERROR(P9/O9-1,"-")</f>
        <v>-6.9340356087242982E-3</v>
      </c>
      <c r="R9" s="197">
        <f>IFERROR(P9/L9-1,"-")</f>
        <v>9.9119709211183737E-2</v>
      </c>
      <c r="S9" s="196">
        <f>P9/P$8</f>
        <v>0.24760910525059621</v>
      </c>
      <c r="T9" s="198">
        <f>P9/$G9</f>
        <v>0.31417058911294038</v>
      </c>
      <c r="U9" s="195">
        <v>777135</v>
      </c>
      <c r="V9" s="195">
        <v>801065</v>
      </c>
      <c r="W9" s="195">
        <v>353175</v>
      </c>
      <c r="X9" s="195">
        <v>615450</v>
      </c>
      <c r="Y9" s="195">
        <v>801327</v>
      </c>
      <c r="Z9" s="195">
        <v>827090</v>
      </c>
      <c r="AA9" s="196">
        <f>IFERROR(Z9/Y9-1,"-")</f>
        <v>3.2150420490012266E-2</v>
      </c>
      <c r="AB9" s="197">
        <f t="shared" ref="AB9:AB37" si="3">IFERROR(Z9/V9-1,"-")</f>
        <v>3.2488000349534696E-2</v>
      </c>
      <c r="AC9" s="195">
        <f t="shared" ref="AC9:AC36" si="4">Z9-Y9</f>
        <v>25763</v>
      </c>
      <c r="AD9" s="195">
        <f t="shared" ref="AD9:AD37" si="5">Z9-V9</f>
        <v>26025</v>
      </c>
      <c r="AE9" s="196">
        <f>Z9/Z$8</f>
        <v>0.22036993074422845</v>
      </c>
      <c r="AF9" s="198">
        <f t="shared" si="1"/>
        <v>0.42579559111419168</v>
      </c>
      <c r="AG9" s="198">
        <f t="shared" si="2"/>
        <v>0.40726637788533082</v>
      </c>
      <c r="AH9" s="123"/>
    </row>
    <row r="10" spans="1:34" x14ac:dyDescent="0.25">
      <c r="A10" s="211" t="s">
        <v>99</v>
      </c>
      <c r="B10" s="199" t="s">
        <v>99</v>
      </c>
      <c r="C10" s="200">
        <v>790109</v>
      </c>
      <c r="D10" s="200">
        <v>413248</v>
      </c>
      <c r="E10" s="200">
        <v>820901</v>
      </c>
      <c r="F10" s="200">
        <v>868298</v>
      </c>
      <c r="G10" s="200">
        <v>893550</v>
      </c>
      <c r="H10" s="201">
        <f>IFERROR(G10/F10-1,"-")</f>
        <v>2.9082181463046197E-2</v>
      </c>
      <c r="I10" s="202">
        <f>IFERROR(G10/C10-1,"-")</f>
        <v>0.13091991105024747</v>
      </c>
      <c r="J10" s="201">
        <f>G10/G$8</f>
        <v>9.1872622215623617E-2</v>
      </c>
      <c r="K10" s="203">
        <f>G10/$G10</f>
        <v>1</v>
      </c>
      <c r="L10" s="200">
        <v>288659</v>
      </c>
      <c r="M10" s="200">
        <v>181286</v>
      </c>
      <c r="N10" s="200">
        <v>348279</v>
      </c>
      <c r="O10" s="200">
        <v>332724</v>
      </c>
      <c r="P10" s="200">
        <v>352552</v>
      </c>
      <c r="Q10" s="201">
        <f>IFERROR(P10/O10-1,"-")</f>
        <v>5.9592935886801035E-2</v>
      </c>
      <c r="R10" s="202">
        <f>IFERROR(P10/L10-1,"-")</f>
        <v>0.22134421583945074</v>
      </c>
      <c r="S10" s="201">
        <f>P10/P$8</f>
        <v>0.13682014782158181</v>
      </c>
      <c r="T10" s="203">
        <f>P10/$G10</f>
        <v>0.39455206759554584</v>
      </c>
      <c r="U10" s="200">
        <v>298610</v>
      </c>
      <c r="V10" s="200">
        <v>289590</v>
      </c>
      <c r="W10" s="200">
        <v>137722</v>
      </c>
      <c r="X10" s="200">
        <v>302337</v>
      </c>
      <c r="Y10" s="200">
        <v>311312</v>
      </c>
      <c r="Z10" s="200">
        <v>321347</v>
      </c>
      <c r="AA10" s="201">
        <f>IFERROR(Z10/Y10-1,"-")</f>
        <v>3.2234542838053049E-2</v>
      </c>
      <c r="AB10" s="202">
        <f t="shared" si="3"/>
        <v>0.10966193584032591</v>
      </c>
      <c r="AC10" s="200">
        <f t="shared" si="4"/>
        <v>10035</v>
      </c>
      <c r="AD10" s="200">
        <f t="shared" si="5"/>
        <v>31757</v>
      </c>
      <c r="AE10" s="201">
        <f>Z10/Z$8</f>
        <v>8.5619722321471151E-2</v>
      </c>
      <c r="AF10" s="203">
        <f t="shared" si="1"/>
        <v>0.36651904990324119</v>
      </c>
      <c r="AG10" s="203">
        <f t="shared" si="2"/>
        <v>0.35962956745565439</v>
      </c>
      <c r="AH10" s="123"/>
    </row>
    <row r="11" spans="1:34" x14ac:dyDescent="0.25">
      <c r="A11" s="211" t="s">
        <v>176</v>
      </c>
      <c r="B11" s="199" t="s">
        <v>176</v>
      </c>
      <c r="C11" s="200">
        <v>1091228</v>
      </c>
      <c r="D11" s="200">
        <v>467304</v>
      </c>
      <c r="E11" s="200">
        <v>760769</v>
      </c>
      <c r="F11" s="200">
        <v>1139682</v>
      </c>
      <c r="G11" s="200">
        <v>1137283</v>
      </c>
      <c r="H11" s="201">
        <f>IFERROR(G11/F11-1,"-")</f>
        <v>-2.1049731416307171E-3</v>
      </c>
      <c r="I11" s="202">
        <f>IFERROR(G11/C11-1,"-")</f>
        <v>4.2204745479404782E-2</v>
      </c>
      <c r="J11" s="201">
        <f>G11/G$8</f>
        <v>0.11693265224246106</v>
      </c>
      <c r="K11" s="203">
        <f>G11/$G11</f>
        <v>1</v>
      </c>
      <c r="L11" s="200">
        <v>291831</v>
      </c>
      <c r="M11" s="200">
        <v>114106</v>
      </c>
      <c r="N11" s="200">
        <v>200716</v>
      </c>
      <c r="O11" s="200">
        <v>309759</v>
      </c>
      <c r="P11" s="200">
        <v>285476</v>
      </c>
      <c r="Q11" s="201">
        <f>IFERROR(P11/O11-1,"-")</f>
        <v>-7.839320245739434E-2</v>
      </c>
      <c r="R11" s="202">
        <f>IFERROR(P11/L11-1,"-")</f>
        <v>-2.1776302037823214E-2</v>
      </c>
      <c r="S11" s="201">
        <f>P11/P$8</f>
        <v>0.1107889574290144</v>
      </c>
      <c r="T11" s="203">
        <f>P11/$G11</f>
        <v>0.25101579817864156</v>
      </c>
      <c r="U11" s="200">
        <v>478525</v>
      </c>
      <c r="V11" s="200">
        <v>511475</v>
      </c>
      <c r="W11" s="200">
        <v>215453</v>
      </c>
      <c r="X11" s="200">
        <v>313113</v>
      </c>
      <c r="Y11" s="200">
        <v>490015</v>
      </c>
      <c r="Z11" s="200">
        <v>505743</v>
      </c>
      <c r="AA11" s="201">
        <f>IFERROR(Z11/Y11-1,"-")</f>
        <v>3.2096976623164686E-2</v>
      </c>
      <c r="AB11" s="202">
        <f t="shared" si="3"/>
        <v>-1.1206803851605662E-2</v>
      </c>
      <c r="AC11" s="200">
        <f t="shared" si="4"/>
        <v>15728</v>
      </c>
      <c r="AD11" s="200">
        <f t="shared" si="5"/>
        <v>-5732</v>
      </c>
      <c r="AE11" s="201">
        <f>Z11/Z$8</f>
        <v>0.13475020842275728</v>
      </c>
      <c r="AF11" s="203">
        <f t="shared" si="1"/>
        <v>0.46871506229678855</v>
      </c>
      <c r="AG11" s="203">
        <f t="shared" si="2"/>
        <v>0.4446940647138839</v>
      </c>
      <c r="AH11" s="123"/>
    </row>
    <row r="12" spans="1:34" x14ac:dyDescent="0.25">
      <c r="A12" s="1"/>
      <c r="B12" s="194" t="s">
        <v>184</v>
      </c>
      <c r="C12" s="195">
        <v>6842044</v>
      </c>
      <c r="D12" s="195">
        <v>2071770</v>
      </c>
      <c r="E12" s="195">
        <v>2734052</v>
      </c>
      <c r="F12" s="195">
        <v>6918165</v>
      </c>
      <c r="G12" s="195">
        <v>7695133</v>
      </c>
      <c r="H12" s="196">
        <f>IFERROR(G12/F12-1,"-")</f>
        <v>0.11230839391659497</v>
      </c>
      <c r="I12" s="197">
        <f>IFERROR(G12/C12-1,"-")</f>
        <v>0.12468335485711579</v>
      </c>
      <c r="J12" s="196">
        <f>G12/G$8</f>
        <v>0.79119472554191528</v>
      </c>
      <c r="K12" s="198">
        <f>G12/$G12</f>
        <v>1</v>
      </c>
      <c r="L12" s="195">
        <v>1736600</v>
      </c>
      <c r="M12" s="195">
        <v>540068</v>
      </c>
      <c r="N12" s="195">
        <v>710982</v>
      </c>
      <c r="O12" s="195">
        <v>1712259</v>
      </c>
      <c r="P12" s="195">
        <v>1938727</v>
      </c>
      <c r="Q12" s="196">
        <f>IFERROR(P12/O12-1,"-")</f>
        <v>0.13226270091148584</v>
      </c>
      <c r="R12" s="197">
        <f>IFERROR(P12/L12-1,"-")</f>
        <v>0.11639237590694451</v>
      </c>
      <c r="S12" s="196">
        <f>P12/P$8</f>
        <v>0.75239089474940379</v>
      </c>
      <c r="T12" s="198">
        <f>P12/$G12</f>
        <v>0.2519419742322842</v>
      </c>
      <c r="U12" s="195">
        <v>2466216</v>
      </c>
      <c r="V12" s="195">
        <v>2469073</v>
      </c>
      <c r="W12" s="195">
        <v>775230</v>
      </c>
      <c r="X12" s="195">
        <v>995175</v>
      </c>
      <c r="Y12" s="195">
        <v>2639286</v>
      </c>
      <c r="Z12" s="195">
        <v>2926099</v>
      </c>
      <c r="AA12" s="196">
        <f>IFERROR(Z12/Y12-1,"-")</f>
        <v>0.10867067835770738</v>
      </c>
      <c r="AB12" s="197">
        <f t="shared" si="3"/>
        <v>0.18510023802455411</v>
      </c>
      <c r="AC12" s="195">
        <f t="shared" si="4"/>
        <v>286813</v>
      </c>
      <c r="AD12" s="195">
        <f t="shared" si="5"/>
        <v>457026</v>
      </c>
      <c r="AE12" s="196">
        <f>Z12/Z$8</f>
        <v>0.77963006925577161</v>
      </c>
      <c r="AF12" s="198">
        <f t="shared" si="1"/>
        <v>0.3608677465388998</v>
      </c>
      <c r="AG12" s="198">
        <f t="shared" si="2"/>
        <v>0.38025320679967456</v>
      </c>
      <c r="AH12" s="123"/>
    </row>
    <row r="13" spans="1:34" s="115" customFormat="1" x14ac:dyDescent="0.25">
      <c r="B13" s="199" t="s">
        <v>188</v>
      </c>
      <c r="C13" s="200">
        <v>2405558</v>
      </c>
      <c r="D13" s="200">
        <v>617754</v>
      </c>
      <c r="E13" s="200">
        <v>593994</v>
      </c>
      <c r="F13" s="200">
        <v>2600884</v>
      </c>
      <c r="G13" s="200">
        <v>2970250</v>
      </c>
      <c r="H13" s="201">
        <f t="shared" ref="H13:H37" si="6">IFERROR(G13/F13-1,"-")</f>
        <v>0.14201556086315259</v>
      </c>
      <c r="I13" s="202">
        <f t="shared" ref="I13:I37" si="7">IFERROR(G13/C13-1,"-")</f>
        <v>0.23474470372362677</v>
      </c>
      <c r="J13" s="201">
        <f t="shared" ref="J13:J37" si="8">G13/G$8</f>
        <v>0.30539382926076442</v>
      </c>
      <c r="K13" s="203">
        <f t="shared" ref="K13:K37" si="9">G13/$G13</f>
        <v>1</v>
      </c>
      <c r="L13" s="200">
        <v>391465</v>
      </c>
      <c r="M13" s="200">
        <v>94150</v>
      </c>
      <c r="N13" s="200">
        <v>97596</v>
      </c>
      <c r="O13" s="200">
        <v>420040</v>
      </c>
      <c r="P13" s="200">
        <v>495479</v>
      </c>
      <c r="Q13" s="201">
        <f t="shared" ref="Q13:Q37" si="10">IFERROR(P13/O13-1,"-")</f>
        <v>0.17959956194648119</v>
      </c>
      <c r="R13" s="202">
        <f t="shared" ref="R13:R37" si="11">IFERROR(P13/L13-1,"-")</f>
        <v>0.26570446910962664</v>
      </c>
      <c r="S13" s="201">
        <f t="shared" ref="S13:S30" si="12">P13/P$8</f>
        <v>0.19228797460371669</v>
      </c>
      <c r="T13" s="203">
        <f t="shared" ref="T13:T37" si="13">P13/$G13</f>
        <v>0.16681390455348877</v>
      </c>
      <c r="U13" s="200">
        <v>1005229</v>
      </c>
      <c r="V13" s="200">
        <v>1057854</v>
      </c>
      <c r="W13" s="200">
        <v>293577</v>
      </c>
      <c r="X13" s="200">
        <v>276685</v>
      </c>
      <c r="Y13" s="200">
        <v>1203568</v>
      </c>
      <c r="Z13" s="200">
        <v>1340522</v>
      </c>
      <c r="AA13" s="201">
        <f t="shared" ref="AA13:AA37" si="14">IFERROR(Z13/Y13-1,"-")</f>
        <v>0.11378999774005294</v>
      </c>
      <c r="AB13" s="202">
        <f t="shared" si="3"/>
        <v>0.26720889650178559</v>
      </c>
      <c r="AC13" s="200">
        <f t="shared" si="4"/>
        <v>136954</v>
      </c>
      <c r="AD13" s="200">
        <f t="shared" si="5"/>
        <v>282668</v>
      </c>
      <c r="AE13" s="201">
        <f t="shared" ref="AE13:AE37" si="15">Z13/Z$8</f>
        <v>0.35716879698837439</v>
      </c>
      <c r="AF13" s="203">
        <f t="shared" si="1"/>
        <v>0.43975410279028815</v>
      </c>
      <c r="AG13" s="203">
        <f t="shared" si="2"/>
        <v>0.45131621917347026</v>
      </c>
      <c r="AH13" s="220"/>
    </row>
    <row r="14" spans="1:34" s="115" customFormat="1" x14ac:dyDescent="0.25">
      <c r="B14" s="199" t="s">
        <v>192</v>
      </c>
      <c r="C14" s="200">
        <v>1564283</v>
      </c>
      <c r="D14" s="200">
        <v>475519</v>
      </c>
      <c r="E14" s="200">
        <v>714808</v>
      </c>
      <c r="F14" s="200">
        <v>1326418</v>
      </c>
      <c r="G14" s="200">
        <v>1426301</v>
      </c>
      <c r="H14" s="201">
        <f t="shared" si="6"/>
        <v>7.5302808013763434E-2</v>
      </c>
      <c r="I14" s="202">
        <f t="shared" si="7"/>
        <v>-8.820782428754903E-2</v>
      </c>
      <c r="J14" s="201">
        <f t="shared" si="8"/>
        <v>0.14664877504198554</v>
      </c>
      <c r="K14" s="203">
        <f t="shared" si="9"/>
        <v>1</v>
      </c>
      <c r="L14" s="200">
        <v>403877</v>
      </c>
      <c r="M14" s="200">
        <v>118515</v>
      </c>
      <c r="N14" s="200">
        <v>187373</v>
      </c>
      <c r="O14" s="200">
        <v>353454</v>
      </c>
      <c r="P14" s="200">
        <v>382183</v>
      </c>
      <c r="Q14" s="201">
        <f t="shared" si="10"/>
        <v>8.1280732429113822E-2</v>
      </c>
      <c r="R14" s="202">
        <f t="shared" si="11"/>
        <v>-5.3714373435476692E-2</v>
      </c>
      <c r="S14" s="201">
        <f t="shared" si="12"/>
        <v>0.1483194948685459</v>
      </c>
      <c r="T14" s="203">
        <f t="shared" si="13"/>
        <v>0.26795395922740012</v>
      </c>
      <c r="U14" s="200">
        <v>446526</v>
      </c>
      <c r="V14" s="200">
        <v>383081</v>
      </c>
      <c r="W14" s="200">
        <v>111228</v>
      </c>
      <c r="X14" s="200">
        <v>163973</v>
      </c>
      <c r="Y14" s="200">
        <v>304828</v>
      </c>
      <c r="Z14" s="200">
        <v>343951</v>
      </c>
      <c r="AA14" s="201">
        <f t="shared" si="14"/>
        <v>0.12834450903460315</v>
      </c>
      <c r="AB14" s="202">
        <f t="shared" si="3"/>
        <v>-0.10214549925472682</v>
      </c>
      <c r="AC14" s="200">
        <f t="shared" si="4"/>
        <v>39123</v>
      </c>
      <c r="AD14" s="200">
        <f t="shared" si="5"/>
        <v>-39130</v>
      </c>
      <c r="AE14" s="201">
        <f t="shared" si="15"/>
        <v>9.1642334025811123E-2</v>
      </c>
      <c r="AF14" s="203">
        <f t="shared" si="1"/>
        <v>0.24489238839775157</v>
      </c>
      <c r="AG14" s="203">
        <f t="shared" si="2"/>
        <v>0.2411489580390114</v>
      </c>
      <c r="AH14" s="220"/>
    </row>
    <row r="15" spans="1:34" x14ac:dyDescent="0.25">
      <c r="A15" s="1"/>
      <c r="B15" s="199" t="s">
        <v>196</v>
      </c>
      <c r="C15" s="200">
        <v>380413</v>
      </c>
      <c r="D15" s="200">
        <v>126727</v>
      </c>
      <c r="E15" s="200">
        <v>246800</v>
      </c>
      <c r="F15" s="200">
        <v>430181</v>
      </c>
      <c r="G15" s="200">
        <v>461576</v>
      </c>
      <c r="H15" s="201">
        <f t="shared" si="6"/>
        <v>7.2980908036384795E-2</v>
      </c>
      <c r="I15" s="202">
        <f t="shared" si="7"/>
        <v>0.21335495895250678</v>
      </c>
      <c r="J15" s="201">
        <f t="shared" si="8"/>
        <v>4.7458113672204899E-2</v>
      </c>
      <c r="K15" s="203">
        <f t="shared" si="9"/>
        <v>1</v>
      </c>
      <c r="L15" s="200">
        <v>60795</v>
      </c>
      <c r="M15" s="200">
        <v>19062</v>
      </c>
      <c r="N15" s="200">
        <v>42047</v>
      </c>
      <c r="O15" s="200">
        <v>67689</v>
      </c>
      <c r="P15" s="200">
        <v>75161</v>
      </c>
      <c r="Q15" s="201">
        <f t="shared" si="10"/>
        <v>0.11038721210240965</v>
      </c>
      <c r="R15" s="202">
        <f t="shared" si="11"/>
        <v>0.23630232749403723</v>
      </c>
      <c r="S15" s="201">
        <f t="shared" si="12"/>
        <v>2.9168857729974327E-2</v>
      </c>
      <c r="T15" s="203">
        <f t="shared" si="13"/>
        <v>0.16283558937206441</v>
      </c>
      <c r="U15" s="200">
        <v>123054</v>
      </c>
      <c r="V15" s="200">
        <v>129430</v>
      </c>
      <c r="W15" s="200">
        <v>44912</v>
      </c>
      <c r="X15" s="200">
        <v>92570</v>
      </c>
      <c r="Y15" s="200">
        <v>151055</v>
      </c>
      <c r="Z15" s="200">
        <v>165349</v>
      </c>
      <c r="AA15" s="201">
        <f t="shared" si="14"/>
        <v>9.4627784581774899E-2</v>
      </c>
      <c r="AB15" s="202">
        <f t="shared" si="3"/>
        <v>0.27751680445028204</v>
      </c>
      <c r="AC15" s="200">
        <f t="shared" si="4"/>
        <v>14294</v>
      </c>
      <c r="AD15" s="200">
        <f t="shared" si="5"/>
        <v>35919</v>
      </c>
      <c r="AE15" s="201">
        <f t="shared" si="15"/>
        <v>4.4055601782910479E-2</v>
      </c>
      <c r="AF15" s="203">
        <f t="shared" si="1"/>
        <v>0.3402354809115356</v>
      </c>
      <c r="AG15" s="203">
        <f t="shared" si="2"/>
        <v>0.35822703086815605</v>
      </c>
      <c r="AH15" s="123"/>
    </row>
    <row r="16" spans="1:34" x14ac:dyDescent="0.25">
      <c r="A16" s="1"/>
      <c r="B16" s="199" t="s">
        <v>205</v>
      </c>
      <c r="C16" s="200">
        <v>286065</v>
      </c>
      <c r="D16" s="200">
        <v>87246</v>
      </c>
      <c r="E16" s="200">
        <v>170120</v>
      </c>
      <c r="F16" s="200">
        <v>372890</v>
      </c>
      <c r="G16" s="200">
        <v>346444</v>
      </c>
      <c r="H16" s="201">
        <f t="shared" si="6"/>
        <v>-7.092171954195603E-2</v>
      </c>
      <c r="I16" s="202">
        <f t="shared" si="7"/>
        <v>0.21106741474839641</v>
      </c>
      <c r="J16" s="201">
        <f t="shared" si="8"/>
        <v>3.5620523452374805E-2</v>
      </c>
      <c r="K16" s="203">
        <f t="shared" si="9"/>
        <v>1</v>
      </c>
      <c r="L16" s="200">
        <v>121443</v>
      </c>
      <c r="M16" s="200">
        <v>34870</v>
      </c>
      <c r="N16" s="200">
        <v>72701</v>
      </c>
      <c r="O16" s="200">
        <v>153177</v>
      </c>
      <c r="P16" s="200">
        <v>149218</v>
      </c>
      <c r="Q16" s="201">
        <f t="shared" si="10"/>
        <v>-2.5845916815187664E-2</v>
      </c>
      <c r="R16" s="202">
        <f t="shared" si="11"/>
        <v>0.22870811821183601</v>
      </c>
      <c r="S16" s="201">
        <f t="shared" si="12"/>
        <v>5.7909269604599585E-2</v>
      </c>
      <c r="T16" s="203">
        <f t="shared" si="13"/>
        <v>0.43071318885591897</v>
      </c>
      <c r="U16" s="200">
        <v>93146</v>
      </c>
      <c r="V16" s="200">
        <v>84403</v>
      </c>
      <c r="W16" s="200">
        <v>26447</v>
      </c>
      <c r="X16" s="200">
        <v>56928</v>
      </c>
      <c r="Y16" s="200">
        <v>114780</v>
      </c>
      <c r="Z16" s="200">
        <v>108005</v>
      </c>
      <c r="AA16" s="201">
        <f t="shared" si="14"/>
        <v>-5.9025962711273694E-2</v>
      </c>
      <c r="AB16" s="202">
        <f t="shared" si="3"/>
        <v>0.27963461014418911</v>
      </c>
      <c r="AC16" s="200">
        <f t="shared" si="4"/>
        <v>-6775</v>
      </c>
      <c r="AD16" s="200">
        <f t="shared" si="5"/>
        <v>23602</v>
      </c>
      <c r="AE16" s="201">
        <f t="shared" si="15"/>
        <v>2.8776861490321964E-2</v>
      </c>
      <c r="AF16" s="203">
        <f t="shared" si="1"/>
        <v>0.29504832817716253</v>
      </c>
      <c r="AG16" s="203">
        <f t="shared" si="2"/>
        <v>0.31175312604634514</v>
      </c>
      <c r="AH16" s="123"/>
    </row>
    <row r="17" spans="1:34" x14ac:dyDescent="0.25">
      <c r="A17" s="1"/>
      <c r="B17" s="199" t="s">
        <v>200</v>
      </c>
      <c r="C17" s="200">
        <v>215818</v>
      </c>
      <c r="D17" s="200">
        <v>81070</v>
      </c>
      <c r="E17" s="200">
        <v>132087</v>
      </c>
      <c r="F17" s="200">
        <v>228205</v>
      </c>
      <c r="G17" s="200">
        <v>236949</v>
      </c>
      <c r="H17" s="201">
        <f t="shared" si="6"/>
        <v>3.8316426020464034E-2</v>
      </c>
      <c r="I17" s="202">
        <f t="shared" si="7"/>
        <v>9.7911202958048005E-2</v>
      </c>
      <c r="J17" s="201">
        <f t="shared" si="8"/>
        <v>2.4362515764500926E-2</v>
      </c>
      <c r="K17" s="203">
        <f t="shared" si="9"/>
        <v>1</v>
      </c>
      <c r="L17" s="200">
        <v>64174</v>
      </c>
      <c r="M17" s="200">
        <v>18790</v>
      </c>
      <c r="N17" s="200">
        <v>39594</v>
      </c>
      <c r="O17" s="200">
        <v>68912</v>
      </c>
      <c r="P17" s="200">
        <v>72399</v>
      </c>
      <c r="Q17" s="201">
        <f t="shared" si="10"/>
        <v>5.0600766194566882E-2</v>
      </c>
      <c r="R17" s="202">
        <f t="shared" si="11"/>
        <v>0.128167170505189</v>
      </c>
      <c r="S17" s="201">
        <f t="shared" si="12"/>
        <v>2.8096966921573839E-2</v>
      </c>
      <c r="T17" s="203">
        <f t="shared" si="13"/>
        <v>0.30554676322752999</v>
      </c>
      <c r="U17" s="200">
        <v>109116</v>
      </c>
      <c r="V17" s="200">
        <v>107793</v>
      </c>
      <c r="W17" s="200">
        <v>46521</v>
      </c>
      <c r="X17" s="200">
        <v>70243</v>
      </c>
      <c r="Y17" s="200">
        <v>118522</v>
      </c>
      <c r="Z17" s="200">
        <v>121976</v>
      </c>
      <c r="AA17" s="201">
        <f t="shared" si="14"/>
        <v>2.9142268945849814E-2</v>
      </c>
      <c r="AB17" s="202">
        <f t="shared" si="3"/>
        <v>0.13157626190940053</v>
      </c>
      <c r="AC17" s="200">
        <f t="shared" si="4"/>
        <v>3454</v>
      </c>
      <c r="AD17" s="200">
        <f t="shared" si="5"/>
        <v>14183</v>
      </c>
      <c r="AE17" s="201">
        <f t="shared" si="15"/>
        <v>3.2499295932072701E-2</v>
      </c>
      <c r="AF17" s="203">
        <f t="shared" si="1"/>
        <v>0.49946251007793602</v>
      </c>
      <c r="AG17" s="203">
        <f>Z17/$G17</f>
        <v>0.51477744155915406</v>
      </c>
      <c r="AH17" s="123"/>
    </row>
    <row r="18" spans="1:34" x14ac:dyDescent="0.25">
      <c r="A18" s="1"/>
      <c r="B18" s="199" t="s">
        <v>209</v>
      </c>
      <c r="C18" s="200">
        <v>216331</v>
      </c>
      <c r="D18" s="200">
        <v>61994</v>
      </c>
      <c r="E18" s="200">
        <v>111945</v>
      </c>
      <c r="F18" s="200">
        <v>228461</v>
      </c>
      <c r="G18" s="200">
        <v>237104</v>
      </c>
      <c r="H18" s="201">
        <f t="shared" si="6"/>
        <v>3.7831402296234273E-2</v>
      </c>
      <c r="I18" s="202">
        <f t="shared" si="7"/>
        <v>9.6024148180334779E-2</v>
      </c>
      <c r="J18" s="201">
        <f t="shared" si="8"/>
        <v>2.4378452484822587E-2</v>
      </c>
      <c r="K18" s="203">
        <f t="shared" si="9"/>
        <v>1</v>
      </c>
      <c r="L18" s="200">
        <v>42241</v>
      </c>
      <c r="M18" s="200">
        <v>12584</v>
      </c>
      <c r="N18" s="200">
        <v>19381</v>
      </c>
      <c r="O18" s="200">
        <v>43257</v>
      </c>
      <c r="P18" s="200">
        <v>47147</v>
      </c>
      <c r="Q18" s="201">
        <f t="shared" si="10"/>
        <v>8.9927641768962285E-2</v>
      </c>
      <c r="R18" s="202">
        <f t="shared" si="11"/>
        <v>0.1161430837338131</v>
      </c>
      <c r="S18" s="201">
        <f t="shared" si="12"/>
        <v>1.8297044150491607E-2</v>
      </c>
      <c r="T18" s="203">
        <f t="shared" si="13"/>
        <v>0.1988452324718267</v>
      </c>
      <c r="U18" s="200">
        <v>93286</v>
      </c>
      <c r="V18" s="200">
        <v>92336</v>
      </c>
      <c r="W18" s="200">
        <v>27365</v>
      </c>
      <c r="X18" s="200">
        <v>47069</v>
      </c>
      <c r="Y18" s="200">
        <v>102197</v>
      </c>
      <c r="Z18" s="200">
        <v>108462</v>
      </c>
      <c r="AA18" s="201">
        <f t="shared" si="14"/>
        <v>6.130316936896385E-2</v>
      </c>
      <c r="AB18" s="202">
        <f t="shared" si="3"/>
        <v>0.17464477560214875</v>
      </c>
      <c r="AC18" s="200">
        <f t="shared" si="4"/>
        <v>6265</v>
      </c>
      <c r="AD18" s="200">
        <f t="shared" si="5"/>
        <v>16126</v>
      </c>
      <c r="AE18" s="201">
        <f t="shared" si="15"/>
        <v>2.8898624609631968E-2</v>
      </c>
      <c r="AF18" s="203">
        <f t="shared" si="1"/>
        <v>0.42682740799977814</v>
      </c>
      <c r="AG18" s="203">
        <f t="shared" ref="AG18:AG37" si="16">Z18/$G18</f>
        <v>0.45744483433430055</v>
      </c>
      <c r="AH18" s="123"/>
    </row>
    <row r="19" spans="1:34" x14ac:dyDescent="0.25">
      <c r="A19" s="1"/>
      <c r="B19" s="199" t="s">
        <v>213</v>
      </c>
      <c r="C19" s="200">
        <v>214145</v>
      </c>
      <c r="D19" s="200">
        <v>51192</v>
      </c>
      <c r="E19" s="200">
        <v>71319</v>
      </c>
      <c r="F19" s="200">
        <v>250735</v>
      </c>
      <c r="G19" s="200">
        <v>306580</v>
      </c>
      <c r="H19" s="201">
        <f t="shared" si="6"/>
        <v>0.22272518794743457</v>
      </c>
      <c r="I19" s="202">
        <f t="shared" si="7"/>
        <v>0.43164678138644375</v>
      </c>
      <c r="J19" s="201">
        <f t="shared" si="8"/>
        <v>3.1521804620744096E-2</v>
      </c>
      <c r="K19" s="203">
        <f t="shared" si="9"/>
        <v>1</v>
      </c>
      <c r="L19" s="200">
        <v>33547</v>
      </c>
      <c r="M19" s="200">
        <v>8180</v>
      </c>
      <c r="N19" s="200">
        <v>11958</v>
      </c>
      <c r="O19" s="200">
        <v>39424</v>
      </c>
      <c r="P19" s="200">
        <v>51787</v>
      </c>
      <c r="Q19" s="201">
        <f t="shared" si="10"/>
        <v>0.31359070616883122</v>
      </c>
      <c r="R19" s="202">
        <f t="shared" si="11"/>
        <v>0.54371478820758945</v>
      </c>
      <c r="S19" s="201">
        <f t="shared" si="12"/>
        <v>2.0097758615002202E-2</v>
      </c>
      <c r="T19" s="203">
        <f t="shared" si="13"/>
        <v>0.1689183899797769</v>
      </c>
      <c r="U19" s="200">
        <v>59531</v>
      </c>
      <c r="V19" s="200">
        <v>67649</v>
      </c>
      <c r="W19" s="200">
        <v>18715</v>
      </c>
      <c r="X19" s="200">
        <v>25546</v>
      </c>
      <c r="Y19" s="200">
        <v>91791</v>
      </c>
      <c r="Z19" s="200">
        <v>104607</v>
      </c>
      <c r="AA19" s="201">
        <f t="shared" si="14"/>
        <v>0.13962153152269829</v>
      </c>
      <c r="AB19" s="202">
        <f t="shared" si="3"/>
        <v>0.54631997516593001</v>
      </c>
      <c r="AC19" s="200">
        <f t="shared" si="4"/>
        <v>12816</v>
      </c>
      <c r="AD19" s="200">
        <f t="shared" si="5"/>
        <v>36958</v>
      </c>
      <c r="AE19" s="201">
        <f t="shared" si="15"/>
        <v>2.7871498078034438E-2</v>
      </c>
      <c r="AF19" s="203">
        <f t="shared" si="1"/>
        <v>0.31590277615634266</v>
      </c>
      <c r="AG19" s="203">
        <f t="shared" si="16"/>
        <v>0.34120621045077959</v>
      </c>
      <c r="AH19" s="123"/>
    </row>
    <row r="20" spans="1:34" x14ac:dyDescent="0.25">
      <c r="A20" s="1"/>
      <c r="B20" s="199" t="s">
        <v>235</v>
      </c>
      <c r="C20" s="200">
        <v>139924</v>
      </c>
      <c r="D20" s="200">
        <v>55001</v>
      </c>
      <c r="E20" s="200">
        <v>114667</v>
      </c>
      <c r="F20" s="200">
        <v>195979</v>
      </c>
      <c r="G20" s="200">
        <v>240015</v>
      </c>
      <c r="H20" s="201">
        <f t="shared" si="6"/>
        <v>0.2246975441246255</v>
      </c>
      <c r="I20" s="202">
        <f t="shared" si="7"/>
        <v>0.71532403304651093</v>
      </c>
      <c r="J20" s="201">
        <f t="shared" si="8"/>
        <v>2.4677754374218458E-2</v>
      </c>
      <c r="K20" s="203">
        <f t="shared" si="9"/>
        <v>1</v>
      </c>
      <c r="L20" s="200">
        <v>34310</v>
      </c>
      <c r="M20" s="200">
        <v>10255</v>
      </c>
      <c r="N20" s="200">
        <v>20917</v>
      </c>
      <c r="O20" s="200">
        <v>47866</v>
      </c>
      <c r="P20" s="200">
        <v>58140</v>
      </c>
      <c r="Q20" s="201">
        <f t="shared" si="10"/>
        <v>0.2146408724355493</v>
      </c>
      <c r="R20" s="202">
        <f t="shared" si="11"/>
        <v>0.69454969396677346</v>
      </c>
      <c r="S20" s="201">
        <f t="shared" si="12"/>
        <v>2.2563262708328886E-2</v>
      </c>
      <c r="T20" s="203">
        <f t="shared" si="13"/>
        <v>0.24223486032122993</v>
      </c>
      <c r="U20" s="200">
        <v>37528</v>
      </c>
      <c r="V20" s="200">
        <v>37693</v>
      </c>
      <c r="W20" s="200">
        <v>21453</v>
      </c>
      <c r="X20" s="200">
        <v>42988</v>
      </c>
      <c r="Y20" s="200">
        <v>67902</v>
      </c>
      <c r="Z20" s="200">
        <v>79819</v>
      </c>
      <c r="AA20" s="201">
        <f t="shared" si="14"/>
        <v>0.17550293069423573</v>
      </c>
      <c r="AB20" s="202">
        <f t="shared" si="3"/>
        <v>1.1176080439338869</v>
      </c>
      <c r="AC20" s="200">
        <f t="shared" si="4"/>
        <v>11917</v>
      </c>
      <c r="AD20" s="200">
        <f t="shared" si="5"/>
        <v>42126</v>
      </c>
      <c r="AE20" s="201">
        <f t="shared" si="15"/>
        <v>2.1266981225832218E-2</v>
      </c>
      <c r="AF20" s="203">
        <f t="shared" si="1"/>
        <v>0.26938195020153799</v>
      </c>
      <c r="AG20" s="203">
        <f t="shared" si="16"/>
        <v>0.33255838176780617</v>
      </c>
      <c r="AH20" s="123"/>
    </row>
    <row r="21" spans="1:34" x14ac:dyDescent="0.25">
      <c r="A21" s="1"/>
      <c r="B21" s="199" t="s">
        <v>225</v>
      </c>
      <c r="C21" s="200">
        <v>151203</v>
      </c>
      <c r="D21" s="200">
        <v>61465</v>
      </c>
      <c r="E21" s="200">
        <v>70671</v>
      </c>
      <c r="F21" s="200">
        <v>167377</v>
      </c>
      <c r="G21" s="200">
        <v>161383</v>
      </c>
      <c r="H21" s="201">
        <f t="shared" si="6"/>
        <v>-3.5811371932822356E-2</v>
      </c>
      <c r="I21" s="202">
        <f t="shared" si="7"/>
        <v>6.7326706480691501E-2</v>
      </c>
      <c r="J21" s="201">
        <f t="shared" si="8"/>
        <v>1.6593004746263764E-2</v>
      </c>
      <c r="K21" s="203">
        <f t="shared" si="9"/>
        <v>1</v>
      </c>
      <c r="L21" s="200">
        <v>57482</v>
      </c>
      <c r="M21" s="200">
        <v>25442</v>
      </c>
      <c r="N21" s="200">
        <v>29540</v>
      </c>
      <c r="O21" s="200">
        <v>75373</v>
      </c>
      <c r="P21" s="200">
        <v>70785</v>
      </c>
      <c r="Q21" s="201">
        <f t="shared" si="10"/>
        <v>-6.0870603531768652E-2</v>
      </c>
      <c r="R21" s="202">
        <f t="shared" si="11"/>
        <v>0.23142896906857802</v>
      </c>
      <c r="S21" s="201">
        <f t="shared" si="12"/>
        <v>2.7470597709134164E-2</v>
      </c>
      <c r="T21" s="203">
        <f t="shared" si="13"/>
        <v>0.43861497183718234</v>
      </c>
      <c r="U21" s="200">
        <v>35388</v>
      </c>
      <c r="V21" s="200">
        <v>39365</v>
      </c>
      <c r="W21" s="200">
        <v>18196</v>
      </c>
      <c r="X21" s="200">
        <v>10869</v>
      </c>
      <c r="Y21" s="200">
        <v>35711</v>
      </c>
      <c r="Z21" s="200">
        <v>39803</v>
      </c>
      <c r="AA21" s="201">
        <f t="shared" si="14"/>
        <v>0.11458654196186058</v>
      </c>
      <c r="AB21" s="202">
        <f t="shared" si="3"/>
        <v>1.1126635335958257E-2</v>
      </c>
      <c r="AC21" s="200">
        <f t="shared" si="4"/>
        <v>4092</v>
      </c>
      <c r="AD21" s="200">
        <f t="shared" si="5"/>
        <v>438</v>
      </c>
      <c r="AE21" s="201">
        <f t="shared" si="15"/>
        <v>1.0605114743755244E-2</v>
      </c>
      <c r="AF21" s="203">
        <f t="shared" si="1"/>
        <v>0.26034536351791959</v>
      </c>
      <c r="AG21" s="203">
        <f t="shared" si="16"/>
        <v>0.24663688244734575</v>
      </c>
      <c r="AH21" s="123"/>
    </row>
    <row r="22" spans="1:34" x14ac:dyDescent="0.25">
      <c r="A22" s="211" t="s">
        <v>192</v>
      </c>
      <c r="B22" s="199" t="s">
        <v>237</v>
      </c>
      <c r="C22" s="200">
        <v>17871</v>
      </c>
      <c r="D22" s="200">
        <v>7160</v>
      </c>
      <c r="E22" s="200">
        <v>11923</v>
      </c>
      <c r="F22" s="200">
        <v>35009</v>
      </c>
      <c r="G22" s="200">
        <v>39012</v>
      </c>
      <c r="H22" s="201">
        <f t="shared" si="6"/>
        <v>0.11434202633608503</v>
      </c>
      <c r="I22" s="202">
        <f t="shared" si="7"/>
        <v>1.1829780090649655</v>
      </c>
      <c r="J22" s="201">
        <f t="shared" si="8"/>
        <v>4.0111182786367952E-3</v>
      </c>
      <c r="K22" s="203">
        <f t="shared" si="9"/>
        <v>1</v>
      </c>
      <c r="L22" s="200">
        <v>3394</v>
      </c>
      <c r="M22" s="200">
        <v>1764</v>
      </c>
      <c r="N22" s="200">
        <v>746</v>
      </c>
      <c r="O22" s="200">
        <v>2799</v>
      </c>
      <c r="P22" s="200">
        <v>3437</v>
      </c>
      <c r="Q22" s="201">
        <f t="shared" si="10"/>
        <v>0.22793854948195791</v>
      </c>
      <c r="R22" s="202">
        <f t="shared" si="11"/>
        <v>1.2669416617560492E-2</v>
      </c>
      <c r="S22" s="201">
        <f t="shared" si="12"/>
        <v>1.3338481927851116E-3</v>
      </c>
      <c r="T22" s="203">
        <f t="shared" si="13"/>
        <v>8.8101097098328723E-2</v>
      </c>
      <c r="U22" s="200">
        <v>12797</v>
      </c>
      <c r="V22" s="200">
        <v>14172</v>
      </c>
      <c r="W22" s="200">
        <v>5193</v>
      </c>
      <c r="X22" s="200">
        <v>10788</v>
      </c>
      <c r="Y22" s="200">
        <v>31508</v>
      </c>
      <c r="Z22" s="200">
        <v>34695</v>
      </c>
      <c r="AA22" s="201">
        <f t="shared" si="14"/>
        <v>0.10114891456138131</v>
      </c>
      <c r="AB22" s="202">
        <f t="shared" si="3"/>
        <v>1.4481371718882303</v>
      </c>
      <c r="AC22" s="200">
        <f t="shared" si="4"/>
        <v>3187</v>
      </c>
      <c r="AD22" s="200">
        <f t="shared" si="5"/>
        <v>20523</v>
      </c>
      <c r="AE22" s="201">
        <f t="shared" si="15"/>
        <v>9.2441387843777648E-3</v>
      </c>
      <c r="AF22" s="203">
        <f t="shared" si="1"/>
        <v>0.79301661910357557</v>
      </c>
      <c r="AG22" s="203">
        <f t="shared" si="16"/>
        <v>0.88934174100276842</v>
      </c>
      <c r="AH22" s="123"/>
    </row>
    <row r="23" spans="1:34" x14ac:dyDescent="0.25">
      <c r="A23" s="211" t="s">
        <v>392</v>
      </c>
      <c r="B23" s="199" t="s">
        <v>217</v>
      </c>
      <c r="C23" s="200">
        <v>113018</v>
      </c>
      <c r="D23" s="200">
        <v>28985</v>
      </c>
      <c r="E23" s="200">
        <v>66403</v>
      </c>
      <c r="F23" s="200">
        <v>100344</v>
      </c>
      <c r="G23" s="200">
        <v>117261</v>
      </c>
      <c r="H23" s="201">
        <f t="shared" si="6"/>
        <v>0.1685900502272184</v>
      </c>
      <c r="I23" s="202">
        <f t="shared" si="7"/>
        <v>3.7542692314498582E-2</v>
      </c>
      <c r="J23" s="201">
        <f t="shared" si="8"/>
        <v>1.2056488784764414E-2</v>
      </c>
      <c r="K23" s="203">
        <f t="shared" si="9"/>
        <v>1</v>
      </c>
      <c r="L23" s="200">
        <v>37446</v>
      </c>
      <c r="M23" s="200">
        <v>9576</v>
      </c>
      <c r="N23" s="200">
        <v>20348</v>
      </c>
      <c r="O23" s="200">
        <v>31781</v>
      </c>
      <c r="P23" s="200">
        <v>38143</v>
      </c>
      <c r="Q23" s="201">
        <f t="shared" si="10"/>
        <v>0.20018249897737639</v>
      </c>
      <c r="R23" s="202">
        <f t="shared" si="11"/>
        <v>1.8613470063558291E-2</v>
      </c>
      <c r="S23" s="201">
        <f t="shared" si="12"/>
        <v>1.4802726685307684E-2</v>
      </c>
      <c r="T23" s="203">
        <f t="shared" si="13"/>
        <v>0.32528291588848807</v>
      </c>
      <c r="U23" s="200">
        <v>36713</v>
      </c>
      <c r="V23" s="200">
        <v>32679</v>
      </c>
      <c r="W23" s="200">
        <v>9522</v>
      </c>
      <c r="X23" s="200">
        <v>24652</v>
      </c>
      <c r="Y23" s="200">
        <v>35419</v>
      </c>
      <c r="Z23" s="200">
        <v>39921</v>
      </c>
      <c r="AA23" s="201">
        <f t="shared" si="14"/>
        <v>0.12710692001468149</v>
      </c>
      <c r="AB23" s="202">
        <f t="shared" si="3"/>
        <v>0.22161020839070966</v>
      </c>
      <c r="AC23" s="200">
        <f t="shared" si="4"/>
        <v>4502</v>
      </c>
      <c r="AD23" s="200">
        <f t="shared" si="5"/>
        <v>7242</v>
      </c>
      <c r="AE23" s="201">
        <f t="shared" si="15"/>
        <v>1.0636554673905311E-2</v>
      </c>
      <c r="AF23" s="203">
        <f t="shared" si="1"/>
        <v>0.28914863119149165</v>
      </c>
      <c r="AG23" s="203">
        <f t="shared" si="16"/>
        <v>0.34044567247422419</v>
      </c>
      <c r="AH23" s="123"/>
    </row>
    <row r="24" spans="1:34" x14ac:dyDescent="0.25">
      <c r="A24" s="211" t="s">
        <v>393</v>
      </c>
      <c r="B24" s="199" t="s">
        <v>231</v>
      </c>
      <c r="C24" s="200">
        <v>243209</v>
      </c>
      <c r="D24" s="200">
        <v>105806</v>
      </c>
      <c r="E24" s="200">
        <v>58388</v>
      </c>
      <c r="F24" s="200">
        <v>152352</v>
      </c>
      <c r="G24" s="200">
        <v>184312</v>
      </c>
      <c r="H24" s="201">
        <f t="shared" si="6"/>
        <v>0.20977735769796269</v>
      </c>
      <c r="I24" s="202">
        <f t="shared" si="7"/>
        <v>-0.24216620273098444</v>
      </c>
      <c r="J24" s="201">
        <f t="shared" si="8"/>
        <v>1.8950508360814751E-2</v>
      </c>
      <c r="K24" s="203">
        <f t="shared" si="9"/>
        <v>1</v>
      </c>
      <c r="L24" s="200">
        <v>153277</v>
      </c>
      <c r="M24" s="200">
        <v>64481</v>
      </c>
      <c r="N24" s="200">
        <v>38544</v>
      </c>
      <c r="O24" s="200">
        <v>101233</v>
      </c>
      <c r="P24" s="200">
        <v>123699</v>
      </c>
      <c r="Q24" s="201">
        <f t="shared" si="10"/>
        <v>0.22192368101310844</v>
      </c>
      <c r="R24" s="202">
        <f t="shared" si="11"/>
        <v>-0.19297089582911986</v>
      </c>
      <c r="S24" s="201">
        <f t="shared" si="12"/>
        <v>4.8005728134805213E-2</v>
      </c>
      <c r="T24" s="203">
        <f t="shared" si="13"/>
        <v>0.67113915534528412</v>
      </c>
      <c r="U24" s="200">
        <v>56936</v>
      </c>
      <c r="V24" s="200">
        <v>49945</v>
      </c>
      <c r="W24" s="200">
        <v>25256</v>
      </c>
      <c r="X24" s="200">
        <v>8520</v>
      </c>
      <c r="Y24" s="200">
        <v>28361</v>
      </c>
      <c r="Z24" s="200">
        <v>37469</v>
      </c>
      <c r="AA24" s="201">
        <f t="shared" si="14"/>
        <v>0.32114523465322087</v>
      </c>
      <c r="AB24" s="202">
        <f t="shared" si="3"/>
        <v>-0.24979477425167684</v>
      </c>
      <c r="AC24" s="200">
        <f t="shared" si="4"/>
        <v>9108</v>
      </c>
      <c r="AD24" s="200">
        <f t="shared" si="5"/>
        <v>-12476</v>
      </c>
      <c r="AE24" s="201">
        <f t="shared" si="15"/>
        <v>9.9832435829903584E-3</v>
      </c>
      <c r="AF24" s="203">
        <f t="shared" si="1"/>
        <v>0.20535835433721614</v>
      </c>
      <c r="AG24" s="203">
        <f t="shared" si="16"/>
        <v>0.20329115847041973</v>
      </c>
      <c r="AH24" s="123"/>
    </row>
    <row r="25" spans="1:34" x14ac:dyDescent="0.25">
      <c r="A25" s="211" t="s">
        <v>200</v>
      </c>
      <c r="B25" s="199" t="s">
        <v>394</v>
      </c>
      <c r="C25" s="200">
        <v>25283</v>
      </c>
      <c r="D25" s="200">
        <v>7440</v>
      </c>
      <c r="E25" s="200">
        <v>11826</v>
      </c>
      <c r="F25" s="200">
        <v>34761</v>
      </c>
      <c r="G25" s="200">
        <v>45997</v>
      </c>
      <c r="H25" s="201">
        <f t="shared" si="6"/>
        <v>0.32323581024711601</v>
      </c>
      <c r="I25" s="202">
        <f t="shared" si="7"/>
        <v>0.81928568603409402</v>
      </c>
      <c r="J25" s="201">
        <f t="shared" si="8"/>
        <v>4.7292988686162378E-3</v>
      </c>
      <c r="K25" s="203">
        <f t="shared" si="9"/>
        <v>1</v>
      </c>
      <c r="L25" s="200">
        <v>8090</v>
      </c>
      <c r="M25" s="200">
        <v>2183</v>
      </c>
      <c r="N25" s="200">
        <v>3944</v>
      </c>
      <c r="O25" s="200">
        <v>9212</v>
      </c>
      <c r="P25" s="200">
        <v>11665</v>
      </c>
      <c r="Q25" s="201">
        <f t="shared" si="10"/>
        <v>0.26628310898827623</v>
      </c>
      <c r="R25" s="202">
        <f t="shared" si="11"/>
        <v>0.44190358467243507</v>
      </c>
      <c r="S25" s="201">
        <f t="shared" si="12"/>
        <v>4.5270116871801939E-3</v>
      </c>
      <c r="T25" s="203">
        <f t="shared" si="13"/>
        <v>0.25360349588016612</v>
      </c>
      <c r="U25" s="200">
        <v>12741</v>
      </c>
      <c r="V25" s="200">
        <v>11788</v>
      </c>
      <c r="W25" s="200">
        <v>3440</v>
      </c>
      <c r="X25" s="200">
        <v>5319</v>
      </c>
      <c r="Y25" s="200">
        <v>19927</v>
      </c>
      <c r="Z25" s="200">
        <v>28215</v>
      </c>
      <c r="AA25" s="201">
        <f t="shared" si="14"/>
        <v>0.41591810106890148</v>
      </c>
      <c r="AB25" s="202">
        <f t="shared" si="3"/>
        <v>1.3935357991177471</v>
      </c>
      <c r="AC25" s="200">
        <f t="shared" si="4"/>
        <v>8288</v>
      </c>
      <c r="AD25" s="200">
        <f t="shared" si="5"/>
        <v>16427</v>
      </c>
      <c r="AE25" s="201">
        <f t="shared" si="15"/>
        <v>7.5176070269842524E-3</v>
      </c>
      <c r="AF25" s="203">
        <f t="shared" si="1"/>
        <v>0.46624213898667088</v>
      </c>
      <c r="AG25" s="203">
        <f t="shared" si="16"/>
        <v>0.61340957018936015</v>
      </c>
      <c r="AH25" s="123"/>
    </row>
    <row r="26" spans="1:34" x14ac:dyDescent="0.25">
      <c r="A26" s="211" t="s">
        <v>196</v>
      </c>
      <c r="B26" s="199" t="s">
        <v>227</v>
      </c>
      <c r="C26" s="200">
        <v>92867</v>
      </c>
      <c r="D26" s="200">
        <v>47823</v>
      </c>
      <c r="E26" s="200">
        <v>18041</v>
      </c>
      <c r="F26" s="200">
        <v>74051</v>
      </c>
      <c r="G26" s="200">
        <v>90092</v>
      </c>
      <c r="H26" s="201">
        <f t="shared" si="6"/>
        <v>0.21662097743447073</v>
      </c>
      <c r="I26" s="202">
        <f t="shared" si="7"/>
        <v>-2.9881443354474624E-2</v>
      </c>
      <c r="J26" s="201">
        <f t="shared" si="8"/>
        <v>9.2630387562531065E-3</v>
      </c>
      <c r="K26" s="203">
        <f t="shared" si="9"/>
        <v>1</v>
      </c>
      <c r="L26" s="200">
        <v>47490</v>
      </c>
      <c r="M26" s="200">
        <v>23370</v>
      </c>
      <c r="N26" s="200">
        <v>9360</v>
      </c>
      <c r="O26" s="200">
        <v>40435</v>
      </c>
      <c r="P26" s="200">
        <v>48663</v>
      </c>
      <c r="Q26" s="201">
        <f t="shared" si="10"/>
        <v>0.20348707802646215</v>
      </c>
      <c r="R26" s="202">
        <f t="shared" si="11"/>
        <v>2.4699936828806113E-2</v>
      </c>
      <c r="S26" s="201">
        <f t="shared" si="12"/>
        <v>1.8885381031568775E-2</v>
      </c>
      <c r="T26" s="203">
        <f t="shared" si="13"/>
        <v>0.54014784886560407</v>
      </c>
      <c r="U26" s="200">
        <v>32546</v>
      </c>
      <c r="V26" s="200">
        <v>34561</v>
      </c>
      <c r="W26" s="200">
        <v>18601</v>
      </c>
      <c r="X26" s="200">
        <v>6541</v>
      </c>
      <c r="Y26" s="200">
        <v>26958</v>
      </c>
      <c r="Z26" s="200">
        <v>34309</v>
      </c>
      <c r="AA26" s="201">
        <f t="shared" si="14"/>
        <v>0.27268343348913127</v>
      </c>
      <c r="AB26" s="202">
        <f t="shared" si="3"/>
        <v>-7.2914556870461444E-3</v>
      </c>
      <c r="AC26" s="200">
        <f t="shared" si="4"/>
        <v>7351</v>
      </c>
      <c r="AD26" s="200">
        <f t="shared" si="5"/>
        <v>-252</v>
      </c>
      <c r="AE26" s="201">
        <f t="shared" si="15"/>
        <v>9.141292911175004E-3</v>
      </c>
      <c r="AF26" s="203">
        <f t="shared" si="1"/>
        <v>0.37215587883747725</v>
      </c>
      <c r="AG26" s="203">
        <f t="shared" si="16"/>
        <v>0.38082182657727653</v>
      </c>
      <c r="AH26" s="123"/>
    </row>
    <row r="27" spans="1:34" x14ac:dyDescent="0.25">
      <c r="A27" s="211" t="s">
        <v>209</v>
      </c>
      <c r="B27" s="199" t="s">
        <v>250</v>
      </c>
      <c r="C27" s="200">
        <v>19544</v>
      </c>
      <c r="D27" s="200">
        <v>7797</v>
      </c>
      <c r="E27" s="200">
        <v>14106</v>
      </c>
      <c r="F27" s="200">
        <v>33699</v>
      </c>
      <c r="G27" s="200">
        <v>43396</v>
      </c>
      <c r="H27" s="201">
        <f t="shared" si="6"/>
        <v>0.28775334579661127</v>
      </c>
      <c r="I27" s="202">
        <f t="shared" si="7"/>
        <v>1.2204257060990584</v>
      </c>
      <c r="J27" s="201">
        <f t="shared" si="8"/>
        <v>4.461870419863693E-3</v>
      </c>
      <c r="K27" s="203">
        <f t="shared" si="9"/>
        <v>1</v>
      </c>
      <c r="L27" s="200">
        <v>3696</v>
      </c>
      <c r="M27" s="200">
        <v>1668</v>
      </c>
      <c r="N27" s="200">
        <v>2575</v>
      </c>
      <c r="O27" s="200">
        <v>6613</v>
      </c>
      <c r="P27" s="200">
        <v>8245</v>
      </c>
      <c r="Q27" s="201">
        <f t="shared" si="10"/>
        <v>0.2467866323907455</v>
      </c>
      <c r="R27" s="202">
        <f t="shared" si="11"/>
        <v>1.2307900432900434</v>
      </c>
      <c r="S27" s="201">
        <f t="shared" si="12"/>
        <v>3.1997609396314359E-3</v>
      </c>
      <c r="T27" s="203">
        <f t="shared" si="13"/>
        <v>0.18999446953636279</v>
      </c>
      <c r="U27" s="200">
        <v>9436</v>
      </c>
      <c r="V27" s="200">
        <v>12126</v>
      </c>
      <c r="W27" s="200">
        <v>4530</v>
      </c>
      <c r="X27" s="200">
        <v>9488</v>
      </c>
      <c r="Y27" s="200">
        <v>20330</v>
      </c>
      <c r="Z27" s="200">
        <v>26642</v>
      </c>
      <c r="AA27" s="201">
        <f t="shared" si="14"/>
        <v>0.31047712739793409</v>
      </c>
      <c r="AB27" s="202">
        <f t="shared" si="3"/>
        <v>1.1970971466270823</v>
      </c>
      <c r="AC27" s="200">
        <f t="shared" si="4"/>
        <v>6312</v>
      </c>
      <c r="AD27" s="200">
        <f t="shared" si="5"/>
        <v>14516</v>
      </c>
      <c r="AE27" s="201">
        <f t="shared" si="15"/>
        <v>7.0984967716786977E-3</v>
      </c>
      <c r="AF27" s="203">
        <f t="shared" si="1"/>
        <v>0.62044617273843639</v>
      </c>
      <c r="AG27" s="203">
        <f t="shared" si="16"/>
        <v>0.61392755092635265</v>
      </c>
      <c r="AH27" s="123"/>
    </row>
    <row r="28" spans="1:34" x14ac:dyDescent="0.25">
      <c r="A28" s="211" t="s">
        <v>217</v>
      </c>
      <c r="B28" s="199" t="s">
        <v>241</v>
      </c>
      <c r="C28" s="200">
        <v>11075</v>
      </c>
      <c r="D28" s="200">
        <v>3685</v>
      </c>
      <c r="E28" s="200">
        <v>9412</v>
      </c>
      <c r="F28" s="200">
        <v>20971</v>
      </c>
      <c r="G28" s="200">
        <v>23181</v>
      </c>
      <c r="H28" s="201">
        <f t="shared" si="6"/>
        <v>0.10538362500596055</v>
      </c>
      <c r="I28" s="202">
        <f t="shared" si="7"/>
        <v>1.0930925507900677</v>
      </c>
      <c r="J28" s="201">
        <f t="shared" si="8"/>
        <v>2.3834136372674962E-3</v>
      </c>
      <c r="K28" s="203">
        <f t="shared" si="9"/>
        <v>1</v>
      </c>
      <c r="L28" s="200">
        <v>2159</v>
      </c>
      <c r="M28" s="200">
        <v>712</v>
      </c>
      <c r="N28" s="200">
        <v>1362</v>
      </c>
      <c r="O28" s="200">
        <v>3496</v>
      </c>
      <c r="P28" s="200">
        <v>4482</v>
      </c>
      <c r="Q28" s="201">
        <f t="shared" si="10"/>
        <v>0.28203661327231111</v>
      </c>
      <c r="R28" s="202">
        <f t="shared" si="11"/>
        <v>1.0759610930986567</v>
      </c>
      <c r="S28" s="201">
        <f t="shared" si="12"/>
        <v>1.7393970323138987E-3</v>
      </c>
      <c r="T28" s="203">
        <f t="shared" si="13"/>
        <v>0.19334800051766532</v>
      </c>
      <c r="U28" s="200">
        <v>5521</v>
      </c>
      <c r="V28" s="200">
        <v>5458</v>
      </c>
      <c r="W28" s="200">
        <v>2212</v>
      </c>
      <c r="X28" s="200">
        <v>6948</v>
      </c>
      <c r="Y28" s="200">
        <v>13487</v>
      </c>
      <c r="Z28" s="200">
        <v>13821</v>
      </c>
      <c r="AA28" s="201">
        <f t="shared" si="14"/>
        <v>2.4764588121895192E-2</v>
      </c>
      <c r="AB28" s="202">
        <f t="shared" si="3"/>
        <v>1.5322462440454379</v>
      </c>
      <c r="AC28" s="200">
        <f t="shared" si="4"/>
        <v>334</v>
      </c>
      <c r="AD28" s="200">
        <f t="shared" si="5"/>
        <v>8363</v>
      </c>
      <c r="AE28" s="201">
        <f t="shared" si="15"/>
        <v>3.6824684288481076E-3</v>
      </c>
      <c r="AF28" s="203">
        <f t="shared" si="1"/>
        <v>0.49282167042889391</v>
      </c>
      <c r="AG28" s="203">
        <f t="shared" si="16"/>
        <v>0.59622104309563861</v>
      </c>
      <c r="AH28" s="123"/>
    </row>
    <row r="29" spans="1:34" x14ac:dyDescent="0.25">
      <c r="A29" s="211" t="s">
        <v>213</v>
      </c>
      <c r="B29" s="199" t="s">
        <v>229</v>
      </c>
      <c r="C29" s="200">
        <v>145294</v>
      </c>
      <c r="D29" s="200">
        <v>58607</v>
      </c>
      <c r="E29" s="200">
        <v>26488</v>
      </c>
      <c r="F29" s="200">
        <v>114698</v>
      </c>
      <c r="G29" s="200">
        <v>148406</v>
      </c>
      <c r="H29" s="201">
        <f t="shared" si="6"/>
        <v>0.2938848105459555</v>
      </c>
      <c r="I29" s="202">
        <f t="shared" si="7"/>
        <v>2.1418640824810486E-2</v>
      </c>
      <c r="J29" s="201">
        <f t="shared" si="8"/>
        <v>1.5258741393913982E-2</v>
      </c>
      <c r="K29" s="203">
        <f t="shared" si="9"/>
        <v>1</v>
      </c>
      <c r="L29" s="200">
        <v>112263</v>
      </c>
      <c r="M29" s="200">
        <v>43756</v>
      </c>
      <c r="N29" s="200">
        <v>22633</v>
      </c>
      <c r="O29" s="200">
        <v>91929</v>
      </c>
      <c r="P29" s="200">
        <v>116488</v>
      </c>
      <c r="Q29" s="201">
        <f t="shared" si="10"/>
        <v>0.26715182369002166</v>
      </c>
      <c r="R29" s="202">
        <f t="shared" si="11"/>
        <v>3.7634839617683546E-2</v>
      </c>
      <c r="S29" s="201">
        <f t="shared" si="12"/>
        <v>4.5207247099549625E-2</v>
      </c>
      <c r="T29" s="203">
        <f t="shared" si="13"/>
        <v>0.78492783310647818</v>
      </c>
      <c r="U29" s="200">
        <v>23807</v>
      </c>
      <c r="V29" s="200">
        <v>25679</v>
      </c>
      <c r="W29" s="200">
        <v>10887</v>
      </c>
      <c r="X29" s="200">
        <v>2847</v>
      </c>
      <c r="Y29" s="200">
        <v>17431</v>
      </c>
      <c r="Z29" s="200">
        <v>26071</v>
      </c>
      <c r="AA29" s="201">
        <f t="shared" si="14"/>
        <v>0.49566863633755953</v>
      </c>
      <c r="AB29" s="202">
        <f t="shared" si="3"/>
        <v>1.5265391954515373E-2</v>
      </c>
      <c r="AC29" s="200">
        <f t="shared" si="4"/>
        <v>8640</v>
      </c>
      <c r="AD29" s="200">
        <f t="shared" si="5"/>
        <v>392</v>
      </c>
      <c r="AE29" s="201">
        <f t="shared" si="15"/>
        <v>6.9463594825626956E-3</v>
      </c>
      <c r="AF29" s="203">
        <f t="shared" si="1"/>
        <v>0.17673819978801603</v>
      </c>
      <c r="AG29" s="203">
        <f t="shared" si="16"/>
        <v>0.17567349029015</v>
      </c>
      <c r="AH29" s="123"/>
    </row>
    <row r="30" spans="1:34" x14ac:dyDescent="0.25">
      <c r="A30" s="211" t="s">
        <v>221</v>
      </c>
      <c r="B30" s="199" t="s">
        <v>221</v>
      </c>
      <c r="C30" s="200">
        <v>57512</v>
      </c>
      <c r="D30" s="200">
        <v>16644</v>
      </c>
      <c r="E30" s="200">
        <v>23530</v>
      </c>
      <c r="F30" s="200">
        <v>53880</v>
      </c>
      <c r="G30" s="200">
        <v>58226</v>
      </c>
      <c r="H30" s="201">
        <f t="shared" si="6"/>
        <v>8.0660727542687383E-2</v>
      </c>
      <c r="I30" s="202">
        <f t="shared" si="7"/>
        <v>1.2414800389483949E-2</v>
      </c>
      <c r="J30" s="201">
        <f t="shared" si="8"/>
        <v>5.9866546932201906E-3</v>
      </c>
      <c r="K30" s="203">
        <f t="shared" si="9"/>
        <v>1</v>
      </c>
      <c r="L30" s="200">
        <v>19888</v>
      </c>
      <c r="M30" s="200">
        <v>5794</v>
      </c>
      <c r="N30" s="200">
        <v>7596</v>
      </c>
      <c r="O30" s="200">
        <v>19669</v>
      </c>
      <c r="P30" s="200">
        <v>21157</v>
      </c>
      <c r="Q30" s="201">
        <f t="shared" si="10"/>
        <v>7.5652041283237548E-2</v>
      </c>
      <c r="R30" s="202">
        <f t="shared" si="11"/>
        <v>6.3807320997586459E-2</v>
      </c>
      <c r="S30" s="201">
        <f t="shared" si="12"/>
        <v>8.2107146391488528E-3</v>
      </c>
      <c r="T30" s="203">
        <f t="shared" si="13"/>
        <v>0.36336001099165322</v>
      </c>
      <c r="U30" s="200">
        <v>22850</v>
      </c>
      <c r="V30" s="200">
        <v>21078</v>
      </c>
      <c r="W30" s="200">
        <v>6339</v>
      </c>
      <c r="X30" s="200">
        <v>9893</v>
      </c>
      <c r="Y30" s="200">
        <v>19806</v>
      </c>
      <c r="Z30" s="200">
        <v>21642</v>
      </c>
      <c r="AA30" s="201">
        <f t="shared" si="14"/>
        <v>9.2699182066040553E-2</v>
      </c>
      <c r="AB30" s="202">
        <f t="shared" si="3"/>
        <v>2.6757756902932028E-2</v>
      </c>
      <c r="AC30" s="200">
        <f t="shared" si="4"/>
        <v>1836</v>
      </c>
      <c r="AD30" s="200">
        <f t="shared" si="5"/>
        <v>564</v>
      </c>
      <c r="AE30" s="201">
        <f t="shared" si="15"/>
        <v>5.766296341591111E-3</v>
      </c>
      <c r="AF30" s="203">
        <f t="shared" si="1"/>
        <v>0.36649742662400892</v>
      </c>
      <c r="AG30" s="203">
        <f t="shared" si="16"/>
        <v>0.3716896231923883</v>
      </c>
      <c r="AH30" s="123"/>
    </row>
    <row r="31" spans="1:34" x14ac:dyDescent="0.25">
      <c r="A31" s="211" t="s">
        <v>394</v>
      </c>
      <c r="B31" s="199" t="s">
        <v>247</v>
      </c>
      <c r="C31" s="200">
        <v>21159</v>
      </c>
      <c r="D31" s="200">
        <v>7848</v>
      </c>
      <c r="E31" s="200">
        <v>27979</v>
      </c>
      <c r="F31" s="200">
        <v>44840</v>
      </c>
      <c r="G31" s="200">
        <v>52488</v>
      </c>
      <c r="H31" s="201">
        <f t="shared" si="6"/>
        <v>0.17056199821587859</v>
      </c>
      <c r="I31" s="202">
        <f t="shared" si="7"/>
        <v>1.4806465333900469</v>
      </c>
      <c r="J31" s="201">
        <f>G31/G$8</f>
        <v>5.3966875886672849E-3</v>
      </c>
      <c r="K31" s="203">
        <f t="shared" si="9"/>
        <v>1</v>
      </c>
      <c r="L31" s="200">
        <v>5445</v>
      </c>
      <c r="M31" s="200">
        <v>1762</v>
      </c>
      <c r="N31" s="200">
        <v>6414</v>
      </c>
      <c r="O31" s="200">
        <v>8724</v>
      </c>
      <c r="P31" s="200">
        <v>9474</v>
      </c>
      <c r="Q31" s="201">
        <f t="shared" si="10"/>
        <v>8.5969738651994421E-2</v>
      </c>
      <c r="R31" s="202">
        <f t="shared" si="11"/>
        <v>0.7399449035812673</v>
      </c>
      <c r="S31" s="201">
        <f>P31/P$8</f>
        <v>3.6767174217184014E-3</v>
      </c>
      <c r="T31" s="203">
        <f t="shared" si="13"/>
        <v>0.18049839963420211</v>
      </c>
      <c r="U31" s="200">
        <v>5818</v>
      </c>
      <c r="V31" s="200">
        <v>6857</v>
      </c>
      <c r="W31" s="200">
        <v>3693</v>
      </c>
      <c r="X31" s="200">
        <v>12245</v>
      </c>
      <c r="Y31" s="200">
        <v>19763</v>
      </c>
      <c r="Z31" s="200">
        <v>22972</v>
      </c>
      <c r="AA31" s="201">
        <f t="shared" si="14"/>
        <v>0.16237413348175878</v>
      </c>
      <c r="AB31" s="202">
        <f t="shared" si="3"/>
        <v>2.3501531281901706</v>
      </c>
      <c r="AC31" s="200">
        <f t="shared" si="4"/>
        <v>3209</v>
      </c>
      <c r="AD31" s="200">
        <f t="shared" si="5"/>
        <v>16115</v>
      </c>
      <c r="AE31" s="201">
        <f t="shared" si="15"/>
        <v>6.1206616559944093E-3</v>
      </c>
      <c r="AF31" s="203">
        <f t="shared" si="1"/>
        <v>0.32407013563968051</v>
      </c>
      <c r="AG31" s="203">
        <f t="shared" si="16"/>
        <v>0.43766194177716811</v>
      </c>
      <c r="AH31" s="123"/>
    </row>
    <row r="32" spans="1:34" x14ac:dyDescent="0.25">
      <c r="A32" s="211" t="s">
        <v>229</v>
      </c>
      <c r="B32" s="199" t="s">
        <v>233</v>
      </c>
      <c r="C32" s="200">
        <v>35875</v>
      </c>
      <c r="D32" s="200">
        <v>6027</v>
      </c>
      <c r="E32" s="200">
        <v>16119</v>
      </c>
      <c r="F32" s="200">
        <v>43601</v>
      </c>
      <c r="G32" s="200">
        <v>54124</v>
      </c>
      <c r="H32" s="201">
        <f t="shared" si="6"/>
        <v>0.24134767551202962</v>
      </c>
      <c r="I32" s="202">
        <f t="shared" si="7"/>
        <v>0.5086829268292683</v>
      </c>
      <c r="J32" s="201">
        <f t="shared" si="8"/>
        <v>5.5648971012236727E-3</v>
      </c>
      <c r="K32" s="203">
        <f t="shared" si="9"/>
        <v>1</v>
      </c>
      <c r="L32" s="200">
        <v>14278</v>
      </c>
      <c r="M32" s="200">
        <v>1829</v>
      </c>
      <c r="N32" s="200">
        <v>5110</v>
      </c>
      <c r="O32" s="200">
        <v>16358</v>
      </c>
      <c r="P32" s="200">
        <v>23025</v>
      </c>
      <c r="Q32" s="201">
        <f t="shared" si="10"/>
        <v>0.40756816236703752</v>
      </c>
      <c r="R32" s="202">
        <f t="shared" si="11"/>
        <v>0.61262081524022971</v>
      </c>
      <c r="S32" s="201">
        <f t="shared" ref="S32:S37" si="17">P32/P$8</f>
        <v>8.9356574451199284E-3</v>
      </c>
      <c r="T32" s="203">
        <f t="shared" si="13"/>
        <v>0.42541201685019586</v>
      </c>
      <c r="U32" s="200">
        <v>8512</v>
      </c>
      <c r="V32" s="200">
        <v>10561</v>
      </c>
      <c r="W32" s="200">
        <v>2729</v>
      </c>
      <c r="X32" s="200">
        <v>7178</v>
      </c>
      <c r="Y32" s="200">
        <v>16158</v>
      </c>
      <c r="Z32" s="200">
        <v>19394</v>
      </c>
      <c r="AA32" s="201">
        <f t="shared" si="14"/>
        <v>0.20027231092957054</v>
      </c>
      <c r="AB32" s="202">
        <f t="shared" si="3"/>
        <v>0.83637913076413217</v>
      </c>
      <c r="AC32" s="200">
        <f t="shared" si="4"/>
        <v>3236</v>
      </c>
      <c r="AD32" s="200">
        <f t="shared" si="5"/>
        <v>8833</v>
      </c>
      <c r="AE32" s="201">
        <f t="shared" si="15"/>
        <v>5.1673390282237315E-3</v>
      </c>
      <c r="AF32" s="203">
        <f t="shared" si="1"/>
        <v>0.29438327526132402</v>
      </c>
      <c r="AG32" s="203">
        <f t="shared" si="16"/>
        <v>0.35832532702682729</v>
      </c>
      <c r="AH32" s="123"/>
    </row>
    <row r="33" spans="1:36" x14ac:dyDescent="0.25">
      <c r="A33" s="211" t="s">
        <v>225</v>
      </c>
      <c r="B33" s="199" t="s">
        <v>243</v>
      </c>
      <c r="C33" s="200">
        <v>12188</v>
      </c>
      <c r="D33" s="200">
        <v>3769</v>
      </c>
      <c r="E33" s="200">
        <v>8087</v>
      </c>
      <c r="F33" s="200">
        <v>20738</v>
      </c>
      <c r="G33" s="200">
        <v>28607</v>
      </c>
      <c r="H33" s="201">
        <f t="shared" si="6"/>
        <v>0.37944835567557145</v>
      </c>
      <c r="I33" s="202">
        <f t="shared" si="7"/>
        <v>1.3471447325237937</v>
      </c>
      <c r="J33" s="201">
        <f t="shared" si="8"/>
        <v>2.9413016660761512E-3</v>
      </c>
      <c r="K33" s="203">
        <f t="shared" si="9"/>
        <v>1</v>
      </c>
      <c r="L33" s="200">
        <v>3605</v>
      </c>
      <c r="M33" s="200">
        <v>887</v>
      </c>
      <c r="N33" s="200">
        <v>1941</v>
      </c>
      <c r="O33" s="200">
        <v>4844</v>
      </c>
      <c r="P33" s="200">
        <v>5122</v>
      </c>
      <c r="Q33" s="201">
        <f t="shared" si="10"/>
        <v>5.73905862923203E-2</v>
      </c>
      <c r="R33" s="202">
        <f t="shared" si="11"/>
        <v>0.42080443828016634</v>
      </c>
      <c r="S33" s="201">
        <f t="shared" si="17"/>
        <v>1.9877714412119118E-3</v>
      </c>
      <c r="T33" s="203">
        <f t="shared" si="13"/>
        <v>0.17904708637746006</v>
      </c>
      <c r="U33" s="200">
        <v>5791</v>
      </c>
      <c r="V33" s="200">
        <v>6480</v>
      </c>
      <c r="W33" s="200">
        <v>2167</v>
      </c>
      <c r="X33" s="200">
        <v>5240</v>
      </c>
      <c r="Y33" s="200">
        <v>10453</v>
      </c>
      <c r="Z33" s="200">
        <v>13890</v>
      </c>
      <c r="AA33" s="201">
        <f t="shared" si="14"/>
        <v>0.32880512771453163</v>
      </c>
      <c r="AB33" s="202">
        <f t="shared" si="3"/>
        <v>1.1435185185185186</v>
      </c>
      <c r="AC33" s="200">
        <f t="shared" si="4"/>
        <v>3437</v>
      </c>
      <c r="AD33" s="200">
        <f t="shared" si="5"/>
        <v>7410</v>
      </c>
      <c r="AE33" s="201">
        <f t="shared" si="15"/>
        <v>3.7008527947833161E-3</v>
      </c>
      <c r="AF33" s="203">
        <f t="shared" si="1"/>
        <v>0.53167049556941248</v>
      </c>
      <c r="AG33" s="203">
        <f t="shared" si="16"/>
        <v>0.48554549585765722</v>
      </c>
      <c r="AH33" s="123"/>
    </row>
    <row r="34" spans="1:36" x14ac:dyDescent="0.25">
      <c r="A34" s="211" t="s">
        <v>231</v>
      </c>
      <c r="B34" s="199" t="s">
        <v>239</v>
      </c>
      <c r="C34" s="200">
        <v>9256</v>
      </c>
      <c r="D34" s="200">
        <v>4491</v>
      </c>
      <c r="E34" s="200">
        <v>13872</v>
      </c>
      <c r="F34" s="200">
        <v>14375</v>
      </c>
      <c r="G34" s="200">
        <v>15200</v>
      </c>
      <c r="H34" s="201">
        <f t="shared" si="6"/>
        <v>5.7391304347826022E-2</v>
      </c>
      <c r="I34" s="202">
        <f t="shared" si="7"/>
        <v>0.64217804667242873</v>
      </c>
      <c r="J34" s="201">
        <f t="shared" si="8"/>
        <v>1.5628267670275632E-3</v>
      </c>
      <c r="K34" s="203">
        <f t="shared" si="9"/>
        <v>1</v>
      </c>
      <c r="L34" s="200">
        <v>3415</v>
      </c>
      <c r="M34" s="200">
        <v>1367</v>
      </c>
      <c r="N34" s="200">
        <v>4522</v>
      </c>
      <c r="O34" s="200">
        <v>5152</v>
      </c>
      <c r="P34" s="200">
        <v>5572</v>
      </c>
      <c r="Q34" s="201">
        <f t="shared" si="10"/>
        <v>8.1521739130434812E-2</v>
      </c>
      <c r="R34" s="202">
        <f t="shared" si="11"/>
        <v>0.63162518301610548</v>
      </c>
      <c r="S34" s="201">
        <f t="shared" si="17"/>
        <v>2.1624096974683276E-3</v>
      </c>
      <c r="T34" s="203">
        <f t="shared" si="13"/>
        <v>0.36657894736842106</v>
      </c>
      <c r="U34" s="200">
        <v>2449</v>
      </c>
      <c r="V34" s="200">
        <v>2173</v>
      </c>
      <c r="W34" s="200">
        <v>1272</v>
      </c>
      <c r="X34" s="200">
        <v>3553</v>
      </c>
      <c r="Y34" s="200">
        <v>4105</v>
      </c>
      <c r="Z34" s="200">
        <v>4395</v>
      </c>
      <c r="AA34" s="201">
        <f t="shared" si="14"/>
        <v>7.0645554202192429E-2</v>
      </c>
      <c r="AB34" s="202">
        <f t="shared" si="3"/>
        <v>1.0225494707777267</v>
      </c>
      <c r="AC34" s="200">
        <f t="shared" si="4"/>
        <v>290</v>
      </c>
      <c r="AD34" s="200">
        <f t="shared" si="5"/>
        <v>2222</v>
      </c>
      <c r="AE34" s="201">
        <f t="shared" si="15"/>
        <v>1.1710041780469888E-3</v>
      </c>
      <c r="AF34" s="203">
        <f t="shared" si="1"/>
        <v>0.23476663785652549</v>
      </c>
      <c r="AG34" s="203">
        <f t="shared" si="16"/>
        <v>0.28914473684210529</v>
      </c>
      <c r="AH34" s="123"/>
    </row>
    <row r="35" spans="1:36" x14ac:dyDescent="0.25">
      <c r="A35" s="211" t="s">
        <v>227</v>
      </c>
      <c r="B35" s="199" t="s">
        <v>245</v>
      </c>
      <c r="C35" s="200">
        <v>44196</v>
      </c>
      <c r="D35" s="200">
        <v>10753</v>
      </c>
      <c r="E35" s="200">
        <v>6180</v>
      </c>
      <c r="F35" s="200">
        <v>9212</v>
      </c>
      <c r="G35" s="200">
        <v>10282</v>
      </c>
      <c r="H35" s="201">
        <f t="shared" si="6"/>
        <v>0.11615284411636995</v>
      </c>
      <c r="I35" s="202">
        <f t="shared" si="7"/>
        <v>-0.76735451172051772</v>
      </c>
      <c r="J35" s="201">
        <f t="shared" si="8"/>
        <v>1.0571700538537765E-3</v>
      </c>
      <c r="K35" s="203">
        <f t="shared" si="9"/>
        <v>1</v>
      </c>
      <c r="L35" s="200">
        <v>3589</v>
      </c>
      <c r="M35" s="200">
        <v>1692</v>
      </c>
      <c r="N35" s="200">
        <v>1940</v>
      </c>
      <c r="O35" s="200">
        <v>2272</v>
      </c>
      <c r="P35" s="200">
        <v>2293</v>
      </c>
      <c r="Q35" s="201">
        <f t="shared" si="10"/>
        <v>9.2429577464787638E-3</v>
      </c>
      <c r="R35" s="202">
        <f t="shared" si="11"/>
        <v>-0.36110337141264981</v>
      </c>
      <c r="S35" s="201">
        <f t="shared" si="17"/>
        <v>8.8987893687991293E-4</v>
      </c>
      <c r="T35" s="203">
        <f t="shared" si="13"/>
        <v>0.22301108733709396</v>
      </c>
      <c r="U35" s="200">
        <v>32245</v>
      </c>
      <c r="V35" s="200">
        <v>38532</v>
      </c>
      <c r="W35" s="200">
        <v>7998</v>
      </c>
      <c r="X35" s="200">
        <v>3385</v>
      </c>
      <c r="Y35" s="200">
        <v>5246</v>
      </c>
      <c r="Z35" s="200">
        <v>6271</v>
      </c>
      <c r="AA35" s="201">
        <f t="shared" si="14"/>
        <v>0.19538696149447188</v>
      </c>
      <c r="AB35" s="202">
        <f t="shared" si="3"/>
        <v>-0.83725215405377351</v>
      </c>
      <c r="AC35" s="200">
        <f t="shared" si="4"/>
        <v>1025</v>
      </c>
      <c r="AD35" s="200">
        <f t="shared" si="5"/>
        <v>-32261</v>
      </c>
      <c r="AE35" s="201">
        <f t="shared" si="15"/>
        <v>1.6708457794158515E-3</v>
      </c>
      <c r="AF35" s="203">
        <f t="shared" si="1"/>
        <v>0.87184360575617703</v>
      </c>
      <c r="AG35" s="203">
        <f t="shared" si="16"/>
        <v>0.60990079751021198</v>
      </c>
      <c r="AH35" s="123"/>
    </row>
    <row r="36" spans="1:36" x14ac:dyDescent="0.25">
      <c r="A36" s="211" t="s">
        <v>395</v>
      </c>
      <c r="B36" s="199" t="s">
        <v>223</v>
      </c>
      <c r="C36" s="200">
        <v>5623</v>
      </c>
      <c r="D36" s="200">
        <v>2466</v>
      </c>
      <c r="E36" s="200">
        <v>1730</v>
      </c>
      <c r="F36" s="200">
        <v>6667</v>
      </c>
      <c r="G36" s="200">
        <v>8594</v>
      </c>
      <c r="H36" s="201">
        <f t="shared" si="6"/>
        <v>0.28903554822258881</v>
      </c>
      <c r="I36" s="202">
        <f t="shared" si="7"/>
        <v>0.52836564111684159</v>
      </c>
      <c r="J36" s="201">
        <f t="shared" si="8"/>
        <v>8.8361402867334724E-4</v>
      </c>
      <c r="K36" s="203">
        <f t="shared" si="9"/>
        <v>1</v>
      </c>
      <c r="L36" s="200">
        <v>1707</v>
      </c>
      <c r="M36" s="200">
        <v>732</v>
      </c>
      <c r="N36" s="200">
        <v>553</v>
      </c>
      <c r="O36" s="200">
        <v>1932</v>
      </c>
      <c r="P36" s="200">
        <v>2723</v>
      </c>
      <c r="Q36" s="201">
        <f t="shared" si="10"/>
        <v>0.40942028985507251</v>
      </c>
      <c r="R36" s="202">
        <f t="shared" si="11"/>
        <v>0.59519625073227878</v>
      </c>
      <c r="S36" s="201">
        <f t="shared" si="17"/>
        <v>1.0567554928582656E-3</v>
      </c>
      <c r="T36" s="203">
        <f t="shared" si="13"/>
        <v>0.31684896439376309</v>
      </c>
      <c r="U36" s="200">
        <v>1915</v>
      </c>
      <c r="V36" s="200">
        <v>2277</v>
      </c>
      <c r="W36" s="200">
        <v>1042</v>
      </c>
      <c r="X36" s="200">
        <v>680</v>
      </c>
      <c r="Y36" s="200">
        <v>3167</v>
      </c>
      <c r="Z36" s="200">
        <v>4010</v>
      </c>
      <c r="AA36" s="201">
        <f t="shared" si="14"/>
        <v>0.26618250710451541</v>
      </c>
      <c r="AB36" s="202">
        <f t="shared" si="3"/>
        <v>0.76108915239350017</v>
      </c>
      <c r="AC36" s="200">
        <f t="shared" si="4"/>
        <v>843</v>
      </c>
      <c r="AD36" s="200">
        <f t="shared" si="5"/>
        <v>1733</v>
      </c>
      <c r="AE36" s="201">
        <f t="shared" si="15"/>
        <v>1.0684247449302446E-3</v>
      </c>
      <c r="AF36" s="203">
        <f t="shared" si="1"/>
        <v>0.40494398008180688</v>
      </c>
      <c r="AG36" s="203">
        <f t="shared" si="16"/>
        <v>0.46660460786595298</v>
      </c>
      <c r="AH36" s="123"/>
    </row>
    <row r="37" spans="1:36" x14ac:dyDescent="0.25">
      <c r="A37" s="204" t="s">
        <v>396</v>
      </c>
      <c r="B37" s="205" t="s">
        <v>396</v>
      </c>
      <c r="C37" s="206">
        <f>C12-SUM(C13:C36)</f>
        <v>414334</v>
      </c>
      <c r="D37" s="206">
        <f>D12-SUM(D13:D36)</f>
        <v>134501</v>
      </c>
      <c r="E37" s="206">
        <f>E12-SUM(E13:E36)</f>
        <v>193557</v>
      </c>
      <c r="F37" s="206">
        <f>F12-SUM(F13:F36)</f>
        <v>357837</v>
      </c>
      <c r="G37" s="206">
        <f>G12-SUM(G13:G36)</f>
        <v>389353</v>
      </c>
      <c r="H37" s="207">
        <f t="shared" si="6"/>
        <v>8.8073620111950524E-2</v>
      </c>
      <c r="I37" s="208">
        <f t="shared" si="7"/>
        <v>-6.0291938387870614E-2</v>
      </c>
      <c r="J37" s="207">
        <f t="shared" si="8"/>
        <v>4.0032321725163342E-2</v>
      </c>
      <c r="K37" s="209">
        <f t="shared" si="9"/>
        <v>1</v>
      </c>
      <c r="L37" s="206">
        <f>L12-SUM(L13:L36)</f>
        <v>107524</v>
      </c>
      <c r="M37" s="206">
        <f>M12-SUM(M13:M36)</f>
        <v>36647</v>
      </c>
      <c r="N37" s="206">
        <f>N12-SUM(N13:N36)</f>
        <v>62287</v>
      </c>
      <c r="O37" s="206">
        <f>O12-SUM(O13:O36)</f>
        <v>96618</v>
      </c>
      <c r="P37" s="206">
        <f>P12-SUM(P13:P36)</f>
        <v>112240</v>
      </c>
      <c r="Q37" s="207">
        <f t="shared" si="10"/>
        <v>0.16168829824670361</v>
      </c>
      <c r="R37" s="208">
        <f t="shared" si="11"/>
        <v>4.3859975447341881E-2</v>
      </c>
      <c r="S37" s="207">
        <f t="shared" si="17"/>
        <v>4.3558661960489062E-2</v>
      </c>
      <c r="T37" s="209">
        <f t="shared" si="13"/>
        <v>0.28827310949190066</v>
      </c>
      <c r="U37" s="206">
        <f t="shared" ref="U37:Z37" si="18">U12-SUM(U13:U36)</f>
        <v>193335</v>
      </c>
      <c r="V37" s="206">
        <f t="shared" si="18"/>
        <v>195103</v>
      </c>
      <c r="W37" s="206">
        <f t="shared" si="18"/>
        <v>61935</v>
      </c>
      <c r="X37" s="206">
        <f t="shared" si="18"/>
        <v>91027</v>
      </c>
      <c r="Y37" s="206">
        <f t="shared" si="18"/>
        <v>176813</v>
      </c>
      <c r="Z37" s="206">
        <f t="shared" si="18"/>
        <v>179888</v>
      </c>
      <c r="AA37" s="207">
        <f t="shared" si="14"/>
        <v>1.7391255167889197E-2</v>
      </c>
      <c r="AB37" s="208">
        <f t="shared" si="3"/>
        <v>-7.7984449239632436E-2</v>
      </c>
      <c r="AC37" s="206">
        <f>Z37-Y37</f>
        <v>3075</v>
      </c>
      <c r="AD37" s="206">
        <f t="shared" si="5"/>
        <v>-15215</v>
      </c>
      <c r="AE37" s="207">
        <f t="shared" si="15"/>
        <v>4.7929374193519163E-2</v>
      </c>
      <c r="AF37" s="209">
        <f t="shared" si="1"/>
        <v>0.47088339359067805</v>
      </c>
      <c r="AG37" s="209">
        <f t="shared" si="16"/>
        <v>0.46201775766463854</v>
      </c>
      <c r="AH37" s="123"/>
    </row>
    <row r="38" spans="1:36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A38" s="123"/>
      <c r="AB38" s="123"/>
      <c r="AH38" s="123"/>
      <c r="AI38" s="123"/>
    </row>
    <row r="39" spans="1:36" ht="15.75" x14ac:dyDescent="0.25">
      <c r="B39" s="184"/>
      <c r="C39" s="338" t="s">
        <v>105</v>
      </c>
      <c r="D39" s="336"/>
      <c r="E39" s="336"/>
      <c r="F39" s="336"/>
      <c r="G39" s="336"/>
      <c r="H39" s="336"/>
      <c r="I39" s="336"/>
      <c r="J39" s="336"/>
      <c r="K39" s="337"/>
      <c r="L39" s="338" t="s">
        <v>104</v>
      </c>
      <c r="M39" s="336"/>
      <c r="N39" s="336"/>
      <c r="O39" s="336"/>
      <c r="P39" s="336"/>
      <c r="Q39" s="336"/>
      <c r="R39" s="336"/>
      <c r="S39" s="336"/>
      <c r="T39" s="337"/>
      <c r="U39" s="338" t="s">
        <v>106</v>
      </c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6"/>
      <c r="AG39" s="337"/>
      <c r="AH39" s="50"/>
      <c r="AI39" s="50"/>
      <c r="AJ39" s="50"/>
    </row>
    <row r="40" spans="1:36" s="189" customFormat="1" ht="75" x14ac:dyDescent="0.25">
      <c r="B40" s="185"/>
      <c r="C40" s="186" t="s">
        <v>545</v>
      </c>
      <c r="D40" s="186" t="s">
        <v>546</v>
      </c>
      <c r="E40" s="186" t="s">
        <v>547</v>
      </c>
      <c r="F40" s="186" t="s">
        <v>548</v>
      </c>
      <c r="G40" s="186" t="s">
        <v>549</v>
      </c>
      <c r="H40" s="187" t="str">
        <f>CONCATENATE("var. ",RIGHT(G40,2),"/",RIGHT(F40,2))</f>
        <v>var. 23/22</v>
      </c>
      <c r="I40" s="187" t="str">
        <f>CONCATENATE("var. ",RIGHT(G40,2),"/",RIGHT(C40,2))</f>
        <v>var. 23/19</v>
      </c>
      <c r="J40" s="187" t="str">
        <f>CONCATENATE("Cuota s/ total lugares de residencia ",RIGHT(G40,4))</f>
        <v>Cuota s/ total lugares de residencia 2023</v>
      </c>
      <c r="K40" s="188" t="str">
        <f>CONCATENATE("cuota s/ Canarias ",RIGHT(G40,4))</f>
        <v>cuota s/ Canarias 2023</v>
      </c>
      <c r="L40" s="186" t="s">
        <v>545</v>
      </c>
      <c r="M40" s="186" t="s">
        <v>546</v>
      </c>
      <c r="N40" s="186" t="s">
        <v>547</v>
      </c>
      <c r="O40" s="186" t="s">
        <v>548</v>
      </c>
      <c r="P40" s="186" t="s">
        <v>549</v>
      </c>
      <c r="Q40" s="187" t="str">
        <f>CONCATENATE("var. ",RIGHT(P40,2),"/",RIGHT(O40,2))</f>
        <v>var. 23/22</v>
      </c>
      <c r="R40" s="187" t="str">
        <f>CONCATENATE("var. ",RIGHT(P40,2),"/",RIGHT(L40,2))</f>
        <v>var. 23/19</v>
      </c>
      <c r="S40" s="187" t="str">
        <f>CONCATENATE("Cuota s/ total lugares de residencia ",RIGHT(P40,4))</f>
        <v>Cuota s/ total lugares de residencia 2023</v>
      </c>
      <c r="T40" s="188" t="str">
        <f>CONCATENATE("cuota s/ Canarias ",RIGHT(P40,4))</f>
        <v>cuota s/ Canarias 2023</v>
      </c>
      <c r="U40" s="186" t="s">
        <v>550</v>
      </c>
      <c r="V40" s="186" t="s">
        <v>545</v>
      </c>
      <c r="W40" s="186" t="s">
        <v>546</v>
      </c>
      <c r="X40" s="186" t="s">
        <v>547</v>
      </c>
      <c r="Y40" s="186" t="s">
        <v>548</v>
      </c>
      <c r="Z40" s="186" t="s">
        <v>549</v>
      </c>
      <c r="AA40" s="187" t="str">
        <f>CONCATENATE("var. ",RIGHT(Z40,2),"/",RIGHT(Y40,2))</f>
        <v>var. 23/22</v>
      </c>
      <c r="AB40" s="187" t="str">
        <f>CONCATENATE("var. ",RIGHT(Z40,2),"/",RIGHT(V40,2))</f>
        <v>var. 23/19</v>
      </c>
      <c r="AC40" s="186" t="str">
        <f>CONCATENATE("dif. ",RIGHT(Z40,2),"/",RIGHT(Y40,2))</f>
        <v>dif. 23/22</v>
      </c>
      <c r="AD40" s="186" t="str">
        <f>CONCATENATE("dif. ",RIGHT(Z40,2),"/",RIGHT(V40,2))</f>
        <v>dif. 23/19</v>
      </c>
      <c r="AE40" s="187" t="str">
        <f>CONCATENATE("Cuota s/ total lugares de residencia ",RIGHT(Z40,4))</f>
        <v>Cuota s/ total lugares de residencia 2023</v>
      </c>
      <c r="AF40" s="188" t="str">
        <f>CONCATENATE("cuota s/ Canarias ",RIGHT(Z40,4))</f>
        <v>cuota s/ Canarias 2023</v>
      </c>
      <c r="AG40" s="188" t="str">
        <f>CONCATENATE("cuota s/ Canarias ",RIGHT(AA40,4))</f>
        <v>cuota s/ Canarias 3/22</v>
      </c>
      <c r="AH40" s="210"/>
      <c r="AI40" s="210"/>
      <c r="AJ40" s="210"/>
    </row>
    <row r="41" spans="1:36" x14ac:dyDescent="0.25">
      <c r="B41" s="190" t="s">
        <v>139</v>
      </c>
      <c r="C41" s="191">
        <f>C42+C45</f>
        <v>1382896</v>
      </c>
      <c r="D41" s="191">
        <f>D42+D45</f>
        <v>452864</v>
      </c>
      <c r="E41" s="191">
        <f>E42+E45</f>
        <v>734475</v>
      </c>
      <c r="F41" s="191">
        <f>F42+F45</f>
        <v>1475436</v>
      </c>
      <c r="G41" s="191">
        <f>G42+G45</f>
        <v>1601578</v>
      </c>
      <c r="H41" s="192">
        <f>IFERROR(G41/F41-1,"-")</f>
        <v>8.5494728337928594E-2</v>
      </c>
      <c r="I41" s="192">
        <f>IFERROR(G41/C41-1,"-")</f>
        <v>0.1581333665004454</v>
      </c>
      <c r="J41" s="192">
        <f t="shared" ref="J41:J70" si="19">G41/G$41</f>
        <v>1</v>
      </c>
      <c r="K41" s="193">
        <f>G41/$G8</f>
        <v>0.16467032683437305</v>
      </c>
      <c r="L41" s="191">
        <f>L42+L45</f>
        <v>1492781</v>
      </c>
      <c r="M41" s="191">
        <f>M42+M45</f>
        <v>429104</v>
      </c>
      <c r="N41" s="191">
        <f>N42+N45</f>
        <v>588810</v>
      </c>
      <c r="O41" s="191">
        <f>O42+O45</f>
        <v>1469827</v>
      </c>
      <c r="P41" s="191">
        <f>P42+P45</f>
        <v>1597117</v>
      </c>
      <c r="Q41" s="192">
        <f>IFERROR(P41/O41-1,"-")</f>
        <v>8.6602028674122922E-2</v>
      </c>
      <c r="R41" s="192">
        <f>IFERROR(P41/L41-1,"-")</f>
        <v>6.9893708454220604E-2</v>
      </c>
      <c r="S41" s="192">
        <f t="shared" ref="S41:S70" si="20">P41/P$41</f>
        <v>1</v>
      </c>
      <c r="T41" s="193">
        <f>P41/$G8</f>
        <v>0.16421165774176055</v>
      </c>
      <c r="U41" s="191">
        <f t="shared" ref="U41:Z41" si="21">U42+U45</f>
        <v>154687</v>
      </c>
      <c r="V41" s="191">
        <f t="shared" si="21"/>
        <v>150858</v>
      </c>
      <c r="W41" s="191">
        <f t="shared" si="21"/>
        <v>50526</v>
      </c>
      <c r="X41" s="191">
        <f t="shared" si="21"/>
        <v>57037</v>
      </c>
      <c r="Y41" s="191">
        <f t="shared" si="21"/>
        <v>100766</v>
      </c>
      <c r="Z41" s="191">
        <f t="shared" si="21"/>
        <v>106442</v>
      </c>
      <c r="AA41" s="192">
        <f>IFERROR(Z41/Y41-1,"-")</f>
        <v>5.6328523509914019E-2</v>
      </c>
      <c r="AB41" s="192">
        <f t="shared" ref="AB41:AB70" si="22">IFERROR(Z41/V41-1,"-")</f>
        <v>-0.29442256956873347</v>
      </c>
      <c r="AC41" s="191">
        <f>Z41-Y41</f>
        <v>5676</v>
      </c>
      <c r="AD41" s="191">
        <f>Z41-V41</f>
        <v>-44416</v>
      </c>
      <c r="AE41" s="192">
        <f t="shared" ref="AE41:AE70" si="23">Z41/Z$41</f>
        <v>1</v>
      </c>
      <c r="AF41" s="193">
        <f>Z41/$G8</f>
        <v>1.094410570631236E-2</v>
      </c>
      <c r="AG41" s="193">
        <f>AA41/$G8</f>
        <v>5.7915608084496719E-9</v>
      </c>
      <c r="AH41" s="50"/>
      <c r="AI41" s="50"/>
      <c r="AJ41" s="50"/>
    </row>
    <row r="42" spans="1:36" x14ac:dyDescent="0.25">
      <c r="B42" s="194" t="s">
        <v>172</v>
      </c>
      <c r="C42" s="195">
        <v>167155</v>
      </c>
      <c r="D42" s="195">
        <v>74085</v>
      </c>
      <c r="E42" s="195">
        <v>143680</v>
      </c>
      <c r="F42" s="195">
        <v>195654</v>
      </c>
      <c r="G42" s="195">
        <v>199732</v>
      </c>
      <c r="H42" s="196">
        <f>IFERROR(G42/F42-1,"-")</f>
        <v>2.0842916577223036E-2</v>
      </c>
      <c r="I42" s="197">
        <f>IFERROR(G42/C42-1,"-")</f>
        <v>0.19489096945948381</v>
      </c>
      <c r="J42" s="196">
        <f t="shared" si="19"/>
        <v>0.12470950525044674</v>
      </c>
      <c r="K42" s="198">
        <f t="shared" ref="K42:K70" si="24">G42/$G9</f>
        <v>9.8349790455443648E-2</v>
      </c>
      <c r="L42" s="195">
        <v>222140</v>
      </c>
      <c r="M42" s="195">
        <v>100648</v>
      </c>
      <c r="N42" s="195">
        <v>189937</v>
      </c>
      <c r="O42" s="195">
        <v>262539</v>
      </c>
      <c r="P42" s="195">
        <v>259386</v>
      </c>
      <c r="Q42" s="196">
        <f>IFERROR(P42/O42-1,"-")</f>
        <v>-1.2009644281421039E-2</v>
      </c>
      <c r="R42" s="197">
        <f>IFERROR(P42/L42-1,"-")</f>
        <v>0.16766903754389118</v>
      </c>
      <c r="S42" s="196">
        <f t="shared" si="20"/>
        <v>0.16240889051960503</v>
      </c>
      <c r="T42" s="198">
        <f t="shared" ref="T42:T70" si="25">P42/$G9</f>
        <v>0.12772394382009747</v>
      </c>
      <c r="U42" s="195">
        <v>52962</v>
      </c>
      <c r="V42" s="195">
        <v>56346</v>
      </c>
      <c r="W42" s="195">
        <v>23347</v>
      </c>
      <c r="X42" s="195">
        <v>41555</v>
      </c>
      <c r="Y42" s="195">
        <v>62326</v>
      </c>
      <c r="Z42" s="195">
        <v>59318</v>
      </c>
      <c r="AA42" s="196">
        <f>IFERROR(Z42/Y42-1,"-")</f>
        <v>-4.8262362416968796E-2</v>
      </c>
      <c r="AB42" s="197">
        <f t="shared" si="22"/>
        <v>5.2745536506584312E-2</v>
      </c>
      <c r="AC42" s="195">
        <f t="shared" ref="AC42:AC69" si="26">Z42-Y42</f>
        <v>-3008</v>
      </c>
      <c r="AD42" s="195">
        <f t="shared" ref="AD42:AD70" si="27">Z42-V42</f>
        <v>2972</v>
      </c>
      <c r="AE42" s="196">
        <f t="shared" si="23"/>
        <v>0.55728002104432461</v>
      </c>
      <c r="AF42" s="198">
        <f t="shared" ref="AF42:AG57" si="28">Z42/$G9</f>
        <v>2.9208704014559543E-2</v>
      </c>
      <c r="AG42" s="198">
        <f t="shared" si="28"/>
        <v>-2.3764810999707407E-8</v>
      </c>
      <c r="AH42" s="50"/>
      <c r="AI42" s="50"/>
      <c r="AJ42" s="50"/>
    </row>
    <row r="43" spans="1:36" x14ac:dyDescent="0.25">
      <c r="B43" s="199" t="s">
        <v>99</v>
      </c>
      <c r="C43" s="200">
        <v>79961</v>
      </c>
      <c r="D43" s="200">
        <v>35375</v>
      </c>
      <c r="E43" s="200">
        <v>76532</v>
      </c>
      <c r="F43" s="200">
        <v>101708</v>
      </c>
      <c r="G43" s="200">
        <v>97385</v>
      </c>
      <c r="H43" s="201">
        <f>IFERROR(G43/F43-1,"-")</f>
        <v>-4.2504031147992283E-2</v>
      </c>
      <c r="I43" s="202">
        <f>IFERROR(G43/C43-1,"-")</f>
        <v>0.21790622928677728</v>
      </c>
      <c r="J43" s="201">
        <f t="shared" si="19"/>
        <v>6.0805655422339719E-2</v>
      </c>
      <c r="K43" s="203">
        <f t="shared" si="24"/>
        <v>0.10898662637793073</v>
      </c>
      <c r="L43" s="200">
        <v>51471</v>
      </c>
      <c r="M43" s="200">
        <v>23863</v>
      </c>
      <c r="N43" s="200">
        <v>43471</v>
      </c>
      <c r="O43" s="200">
        <v>66429</v>
      </c>
      <c r="P43" s="200">
        <v>61412</v>
      </c>
      <c r="Q43" s="201">
        <f>IFERROR(P43/O43-1,"-")</f>
        <v>-7.5524243929609103E-2</v>
      </c>
      <c r="R43" s="202">
        <f>IFERROR(P43/L43-1,"-")</f>
        <v>0.1931378834683608</v>
      </c>
      <c r="S43" s="201">
        <f t="shared" si="20"/>
        <v>3.8451785310656642E-2</v>
      </c>
      <c r="T43" s="203">
        <f t="shared" si="25"/>
        <v>6.8728106988976551E-2</v>
      </c>
      <c r="U43" s="200">
        <v>28906</v>
      </c>
      <c r="V43" s="200">
        <v>30814</v>
      </c>
      <c r="W43" s="200">
        <v>9668</v>
      </c>
      <c r="X43" s="200">
        <v>14723</v>
      </c>
      <c r="Y43" s="200">
        <v>19119</v>
      </c>
      <c r="Z43" s="200">
        <v>19623</v>
      </c>
      <c r="AA43" s="201">
        <f>IFERROR(Z43/Y43-1,"-")</f>
        <v>2.6361211360426795E-2</v>
      </c>
      <c r="AB43" s="202">
        <f t="shared" si="22"/>
        <v>-0.36317907444668007</v>
      </c>
      <c r="AC43" s="200">
        <f t="shared" si="26"/>
        <v>504</v>
      </c>
      <c r="AD43" s="200">
        <f t="shared" si="27"/>
        <v>-11191</v>
      </c>
      <c r="AE43" s="201">
        <f t="shared" si="23"/>
        <v>0.18435392044493715</v>
      </c>
      <c r="AF43" s="203">
        <f t="shared" si="28"/>
        <v>2.1960718482457613E-2</v>
      </c>
      <c r="AG43" s="203">
        <f t="shared" si="28"/>
        <v>2.9501663432854115E-8</v>
      </c>
      <c r="AH43" s="50"/>
      <c r="AI43" s="50"/>
      <c r="AJ43" s="50"/>
    </row>
    <row r="44" spans="1:36" x14ac:dyDescent="0.25">
      <c r="B44" s="199" t="s">
        <v>176</v>
      </c>
      <c r="C44" s="200">
        <v>87194</v>
      </c>
      <c r="D44" s="200">
        <v>38710</v>
      </c>
      <c r="E44" s="200">
        <v>67148</v>
      </c>
      <c r="F44" s="200">
        <v>93946</v>
      </c>
      <c r="G44" s="200">
        <v>102347</v>
      </c>
      <c r="H44" s="201">
        <f>IFERROR(G44/F44-1,"-")</f>
        <v>8.9423711493836988E-2</v>
      </c>
      <c r="I44" s="202">
        <f>IFERROR(G44/C44-1,"-")</f>
        <v>0.17378489345597181</v>
      </c>
      <c r="J44" s="201">
        <f t="shared" si="19"/>
        <v>6.3903849828107026E-2</v>
      </c>
      <c r="K44" s="203">
        <f t="shared" si="24"/>
        <v>8.9992552425385772E-2</v>
      </c>
      <c r="L44" s="200">
        <v>170669</v>
      </c>
      <c r="M44" s="200">
        <v>76785</v>
      </c>
      <c r="N44" s="200">
        <v>146466</v>
      </c>
      <c r="O44" s="200">
        <v>196110</v>
      </c>
      <c r="P44" s="200">
        <v>197974</v>
      </c>
      <c r="Q44" s="201">
        <f>IFERROR(P44/O44-1,"-")</f>
        <v>9.504869715975639E-3</v>
      </c>
      <c r="R44" s="202">
        <f>IFERROR(P44/L44-1,"-")</f>
        <v>0.1599880470384194</v>
      </c>
      <c r="S44" s="201">
        <f t="shared" si="20"/>
        <v>0.12395710520894837</v>
      </c>
      <c r="T44" s="203">
        <f t="shared" si="25"/>
        <v>0.17407628532212299</v>
      </c>
      <c r="U44" s="200">
        <v>24056</v>
      </c>
      <c r="V44" s="200">
        <v>25532</v>
      </c>
      <c r="W44" s="200">
        <v>13679</v>
      </c>
      <c r="X44" s="200">
        <v>26832</v>
      </c>
      <c r="Y44" s="200">
        <v>43207</v>
      </c>
      <c r="Z44" s="200">
        <v>39695</v>
      </c>
      <c r="AA44" s="201">
        <f>IFERROR(Z44/Y44-1,"-")</f>
        <v>-8.128312541949223E-2</v>
      </c>
      <c r="AB44" s="202">
        <f t="shared" si="22"/>
        <v>0.55471565094783015</v>
      </c>
      <c r="AC44" s="200">
        <f t="shared" si="26"/>
        <v>-3512</v>
      </c>
      <c r="AD44" s="200">
        <f t="shared" si="27"/>
        <v>14163</v>
      </c>
      <c r="AE44" s="201">
        <f t="shared" si="23"/>
        <v>0.37292610059938747</v>
      </c>
      <c r="AF44" s="203">
        <f t="shared" si="28"/>
        <v>3.4903361784182123E-2</v>
      </c>
      <c r="AG44" s="203">
        <f t="shared" si="28"/>
        <v>-7.1471327206589946E-8</v>
      </c>
      <c r="AH44" s="50"/>
      <c r="AI44" s="50"/>
      <c r="AJ44" s="50"/>
    </row>
    <row r="45" spans="1:36" x14ac:dyDescent="0.25">
      <c r="B45" s="194" t="s">
        <v>184</v>
      </c>
      <c r="C45" s="195">
        <v>1215741</v>
      </c>
      <c r="D45" s="195">
        <v>378779</v>
      </c>
      <c r="E45" s="195">
        <v>590795</v>
      </c>
      <c r="F45" s="195">
        <v>1279782</v>
      </c>
      <c r="G45" s="195">
        <v>1401846</v>
      </c>
      <c r="H45" s="196">
        <f>IFERROR(G45/F45-1,"-")</f>
        <v>9.5378744192370357E-2</v>
      </c>
      <c r="I45" s="197">
        <f>IFERROR(G45/C45-1,"-")</f>
        <v>0.15307947992212156</v>
      </c>
      <c r="J45" s="196">
        <f t="shared" si="19"/>
        <v>0.87529049474955323</v>
      </c>
      <c r="K45" s="198">
        <f t="shared" si="24"/>
        <v>0.18217306965324706</v>
      </c>
      <c r="L45" s="195">
        <v>1270641</v>
      </c>
      <c r="M45" s="195">
        <v>328456</v>
      </c>
      <c r="N45" s="195">
        <v>398873</v>
      </c>
      <c r="O45" s="195">
        <v>1207288</v>
      </c>
      <c r="P45" s="195">
        <v>1337731</v>
      </c>
      <c r="Q45" s="196">
        <f>IFERROR(P45/O45-1,"-")</f>
        <v>0.10804629881188244</v>
      </c>
      <c r="R45" s="197">
        <f>IFERROR(P45/L45-1,"-")</f>
        <v>5.2800122143075834E-2</v>
      </c>
      <c r="S45" s="196">
        <f t="shared" si="20"/>
        <v>0.83759110948039495</v>
      </c>
      <c r="T45" s="198">
        <f t="shared" si="25"/>
        <v>0.17384117987304443</v>
      </c>
      <c r="U45" s="195">
        <v>101725</v>
      </c>
      <c r="V45" s="195">
        <v>94512</v>
      </c>
      <c r="W45" s="195">
        <v>27179</v>
      </c>
      <c r="X45" s="195">
        <v>15482</v>
      </c>
      <c r="Y45" s="195">
        <v>38440</v>
      </c>
      <c r="Z45" s="195">
        <v>47124</v>
      </c>
      <c r="AA45" s="196">
        <f>IFERROR(Z45/Y45-1,"-")</f>
        <v>0.22591050988553585</v>
      </c>
      <c r="AB45" s="197">
        <f t="shared" si="22"/>
        <v>-0.50139664804469275</v>
      </c>
      <c r="AC45" s="195">
        <f t="shared" si="26"/>
        <v>8684</v>
      </c>
      <c r="AD45" s="195">
        <f t="shared" si="27"/>
        <v>-47388</v>
      </c>
      <c r="AE45" s="196">
        <f t="shared" si="23"/>
        <v>0.44271997895567539</v>
      </c>
      <c r="AF45" s="198">
        <f t="shared" si="28"/>
        <v>6.1238707635072713E-3</v>
      </c>
      <c r="AG45" s="198">
        <f t="shared" si="28"/>
        <v>2.9357583538261893E-8</v>
      </c>
      <c r="AH45" s="50"/>
      <c r="AI45" s="50"/>
      <c r="AJ45" s="50"/>
    </row>
    <row r="46" spans="1:36" x14ac:dyDescent="0.25">
      <c r="B46" s="199" t="s">
        <v>188</v>
      </c>
      <c r="C46" s="200">
        <v>304584</v>
      </c>
      <c r="D46" s="200">
        <v>71175</v>
      </c>
      <c r="E46" s="200">
        <v>73437</v>
      </c>
      <c r="F46" s="200">
        <v>347720</v>
      </c>
      <c r="G46" s="200">
        <v>417348</v>
      </c>
      <c r="H46" s="201">
        <f t="shared" ref="H46:H70" si="29">IFERROR(G46/F46-1,"-")</f>
        <v>0.20024157367997231</v>
      </c>
      <c r="I46" s="202">
        <f t="shared" ref="I46:I70" si="30">IFERROR(G46/C46-1,"-")</f>
        <v>0.37022299267197223</v>
      </c>
      <c r="J46" s="201">
        <f t="shared" si="19"/>
        <v>0.26058549755303834</v>
      </c>
      <c r="K46" s="203">
        <f t="shared" si="24"/>
        <v>0.14050938473192492</v>
      </c>
      <c r="L46" s="200">
        <v>625244</v>
      </c>
      <c r="M46" s="200">
        <v>150482</v>
      </c>
      <c r="N46" s="200">
        <v>142924</v>
      </c>
      <c r="O46" s="200">
        <v>614701</v>
      </c>
      <c r="P46" s="200">
        <v>703408</v>
      </c>
      <c r="Q46" s="201">
        <f t="shared" ref="Q46:Q70" si="31">IFERROR(P46/O46-1,"-")</f>
        <v>0.14430918446529284</v>
      </c>
      <c r="R46" s="202">
        <f t="shared" ref="R46:R70" si="32">IFERROR(P46/L46-1,"-")</f>
        <v>0.12501359469263207</v>
      </c>
      <c r="S46" s="201">
        <f t="shared" si="20"/>
        <v>0.44042358825308353</v>
      </c>
      <c r="T46" s="203">
        <f t="shared" si="25"/>
        <v>0.23681777628145778</v>
      </c>
      <c r="U46" s="200">
        <v>22293</v>
      </c>
      <c r="V46" s="200">
        <v>19461</v>
      </c>
      <c r="W46" s="200">
        <v>5108</v>
      </c>
      <c r="X46" s="200">
        <v>1964</v>
      </c>
      <c r="Y46" s="200">
        <v>10484</v>
      </c>
      <c r="Z46" s="200">
        <v>9060</v>
      </c>
      <c r="AA46" s="201">
        <f t="shared" ref="AA46:AA70" si="33">IFERROR(Z46/Y46-1,"-")</f>
        <v>-0.13582602060282334</v>
      </c>
      <c r="AB46" s="202">
        <f t="shared" si="22"/>
        <v>-0.53445352242947441</v>
      </c>
      <c r="AC46" s="200">
        <f t="shared" si="26"/>
        <v>-1424</v>
      </c>
      <c r="AD46" s="200">
        <f t="shared" si="27"/>
        <v>-10401</v>
      </c>
      <c r="AE46" s="201">
        <f t="shared" si="23"/>
        <v>8.5116777212002781E-2</v>
      </c>
      <c r="AF46" s="203">
        <f t="shared" si="28"/>
        <v>3.0502482955980137E-3</v>
      </c>
      <c r="AG46" s="203">
        <f t="shared" si="28"/>
        <v>-4.5728817642563201E-8</v>
      </c>
      <c r="AH46" s="50"/>
      <c r="AI46" s="50"/>
      <c r="AJ46" s="50"/>
    </row>
    <row r="47" spans="1:36" x14ac:dyDescent="0.25">
      <c r="B47" s="199" t="s">
        <v>192</v>
      </c>
      <c r="C47" s="200">
        <v>502801</v>
      </c>
      <c r="D47" s="200">
        <v>173156</v>
      </c>
      <c r="E47" s="200">
        <v>277408</v>
      </c>
      <c r="F47" s="200">
        <v>499105</v>
      </c>
      <c r="G47" s="200">
        <v>513478</v>
      </c>
      <c r="H47" s="201">
        <f t="shared" si="29"/>
        <v>2.8797547610222241E-2</v>
      </c>
      <c r="I47" s="202">
        <f t="shared" si="30"/>
        <v>2.1235041298645063E-2</v>
      </c>
      <c r="J47" s="201">
        <f t="shared" si="19"/>
        <v>0.3206075508030205</v>
      </c>
      <c r="K47" s="203">
        <f t="shared" si="24"/>
        <v>0.36000675874166815</v>
      </c>
      <c r="L47" s="200">
        <v>216125</v>
      </c>
      <c r="M47" s="200">
        <v>54827</v>
      </c>
      <c r="N47" s="200">
        <v>70988</v>
      </c>
      <c r="O47" s="200">
        <v>142284</v>
      </c>
      <c r="P47" s="200">
        <v>153764</v>
      </c>
      <c r="Q47" s="201">
        <f t="shared" si="31"/>
        <v>8.0683703016502184E-2</v>
      </c>
      <c r="R47" s="202">
        <f t="shared" si="32"/>
        <v>-0.28854135338345865</v>
      </c>
      <c r="S47" s="201">
        <f t="shared" si="20"/>
        <v>9.6275977276555194E-2</v>
      </c>
      <c r="T47" s="203">
        <f t="shared" si="25"/>
        <v>0.10780613629240952</v>
      </c>
      <c r="U47" s="200">
        <v>29666</v>
      </c>
      <c r="V47" s="200">
        <v>28593</v>
      </c>
      <c r="W47" s="200">
        <v>8604</v>
      </c>
      <c r="X47" s="200">
        <v>3311</v>
      </c>
      <c r="Y47" s="200">
        <v>6788</v>
      </c>
      <c r="Z47" s="200">
        <v>10668</v>
      </c>
      <c r="AA47" s="201">
        <f t="shared" si="33"/>
        <v>0.57159693576900406</v>
      </c>
      <c r="AB47" s="202">
        <f t="shared" si="22"/>
        <v>-0.62690168922463541</v>
      </c>
      <c r="AC47" s="200">
        <f t="shared" si="26"/>
        <v>3880</v>
      </c>
      <c r="AD47" s="200">
        <f t="shared" si="27"/>
        <v>-17925</v>
      </c>
      <c r="AE47" s="201">
        <f t="shared" si="23"/>
        <v>0.10022359594896751</v>
      </c>
      <c r="AF47" s="203">
        <f t="shared" si="28"/>
        <v>7.4794871489257874E-3</v>
      </c>
      <c r="AG47" s="203">
        <f t="shared" si="28"/>
        <v>4.0075477460157714E-7</v>
      </c>
      <c r="AH47" s="50"/>
      <c r="AI47" s="50"/>
      <c r="AJ47" s="50"/>
    </row>
    <row r="48" spans="1:36" x14ac:dyDescent="0.25">
      <c r="B48" s="199" t="s">
        <v>196</v>
      </c>
      <c r="C48" s="200">
        <v>86855</v>
      </c>
      <c r="D48" s="200">
        <v>28501</v>
      </c>
      <c r="E48" s="200">
        <v>53569</v>
      </c>
      <c r="F48" s="200">
        <v>99311</v>
      </c>
      <c r="G48" s="200">
        <v>88917</v>
      </c>
      <c r="H48" s="201">
        <f t="shared" si="29"/>
        <v>-0.10466111508292131</v>
      </c>
      <c r="I48" s="202">
        <f t="shared" si="30"/>
        <v>2.37407172874331E-2</v>
      </c>
      <c r="J48" s="201">
        <f t="shared" si="19"/>
        <v>5.5518370007580024E-2</v>
      </c>
      <c r="K48" s="203">
        <f t="shared" si="24"/>
        <v>0.19263783212298732</v>
      </c>
      <c r="L48" s="200">
        <v>94200</v>
      </c>
      <c r="M48" s="200">
        <v>32422</v>
      </c>
      <c r="N48" s="200">
        <v>55718</v>
      </c>
      <c r="O48" s="200">
        <v>106980</v>
      </c>
      <c r="P48" s="200">
        <v>128212</v>
      </c>
      <c r="Q48" s="201">
        <f t="shared" si="31"/>
        <v>0.19846700317816413</v>
      </c>
      <c r="R48" s="202">
        <f t="shared" si="32"/>
        <v>0.36106157112526538</v>
      </c>
      <c r="S48" s="201">
        <f t="shared" si="20"/>
        <v>8.02771493885545E-2</v>
      </c>
      <c r="T48" s="203">
        <f t="shared" si="25"/>
        <v>0.27777007470059101</v>
      </c>
      <c r="U48" s="200">
        <v>10149</v>
      </c>
      <c r="V48" s="200">
        <v>6677</v>
      </c>
      <c r="W48" s="200">
        <v>927</v>
      </c>
      <c r="X48" s="200">
        <v>1150</v>
      </c>
      <c r="Y48" s="200">
        <v>2950</v>
      </c>
      <c r="Z48" s="200">
        <v>2202</v>
      </c>
      <c r="AA48" s="201">
        <f t="shared" si="33"/>
        <v>-0.2535593220338983</v>
      </c>
      <c r="AB48" s="202">
        <f t="shared" si="22"/>
        <v>-0.67021117268234232</v>
      </c>
      <c r="AC48" s="200">
        <f t="shared" si="26"/>
        <v>-748</v>
      </c>
      <c r="AD48" s="200">
        <f t="shared" si="27"/>
        <v>-4475</v>
      </c>
      <c r="AE48" s="201">
        <f t="shared" si="23"/>
        <v>2.0687322673380807E-2</v>
      </c>
      <c r="AF48" s="203">
        <f t="shared" si="28"/>
        <v>4.7706119902247946E-3</v>
      </c>
      <c r="AG48" s="203">
        <f t="shared" si="28"/>
        <v>-5.4933385192015683E-7</v>
      </c>
      <c r="AH48" s="50"/>
      <c r="AI48" s="50"/>
      <c r="AJ48" s="50"/>
    </row>
    <row r="49" spans="2:36" x14ac:dyDescent="0.25">
      <c r="B49" s="199" t="s">
        <v>205</v>
      </c>
      <c r="C49" s="200">
        <v>30019</v>
      </c>
      <c r="D49" s="200">
        <v>10745</v>
      </c>
      <c r="E49" s="200">
        <v>19291</v>
      </c>
      <c r="F49" s="200">
        <v>46186</v>
      </c>
      <c r="G49" s="200">
        <v>43181</v>
      </c>
      <c r="H49" s="201">
        <f t="shared" si="29"/>
        <v>-6.5063006105746335E-2</v>
      </c>
      <c r="I49" s="202">
        <f t="shared" si="30"/>
        <v>0.43845564475831966</v>
      </c>
      <c r="J49" s="201">
        <f t="shared" si="19"/>
        <v>2.6961534186908161E-2</v>
      </c>
      <c r="K49" s="203">
        <f t="shared" si="24"/>
        <v>0.12464063456142985</v>
      </c>
      <c r="L49" s="200">
        <v>39060</v>
      </c>
      <c r="M49" s="200">
        <v>12268</v>
      </c>
      <c r="N49" s="200">
        <v>19567</v>
      </c>
      <c r="O49" s="200">
        <v>54393</v>
      </c>
      <c r="P49" s="200">
        <v>42237</v>
      </c>
      <c r="Q49" s="201">
        <f t="shared" si="31"/>
        <v>-0.22348463956759146</v>
      </c>
      <c r="R49" s="202">
        <f t="shared" si="32"/>
        <v>8.1336405529953915E-2</v>
      </c>
      <c r="S49" s="201">
        <f t="shared" si="20"/>
        <v>2.6445776984403771E-2</v>
      </c>
      <c r="T49" s="203">
        <f t="shared" si="25"/>
        <v>0.12191580746094607</v>
      </c>
      <c r="U49" s="200">
        <v>10587</v>
      </c>
      <c r="V49" s="200">
        <v>9730</v>
      </c>
      <c r="W49" s="200">
        <v>2306</v>
      </c>
      <c r="X49" s="200">
        <v>1027</v>
      </c>
      <c r="Y49" s="200">
        <v>3041</v>
      </c>
      <c r="Z49" s="200">
        <v>2651</v>
      </c>
      <c r="AA49" s="201">
        <f t="shared" si="33"/>
        <v>-0.12824728707661959</v>
      </c>
      <c r="AB49" s="202">
        <f t="shared" si="22"/>
        <v>-0.72754367934224051</v>
      </c>
      <c r="AC49" s="200">
        <f t="shared" si="26"/>
        <v>-390</v>
      </c>
      <c r="AD49" s="200">
        <f t="shared" si="27"/>
        <v>-7079</v>
      </c>
      <c r="AE49" s="201">
        <f t="shared" si="23"/>
        <v>2.4905582382893969E-2</v>
      </c>
      <c r="AF49" s="203">
        <f t="shared" si="28"/>
        <v>7.652030342566187E-3</v>
      </c>
      <c r="AG49" s="203">
        <f t="shared" si="28"/>
        <v>-3.7018186799777045E-7</v>
      </c>
      <c r="AH49" s="50"/>
      <c r="AI49" s="50"/>
      <c r="AJ49" s="50"/>
    </row>
    <row r="50" spans="2:36" x14ac:dyDescent="0.25">
      <c r="B50" s="199" t="s">
        <v>200</v>
      </c>
      <c r="C50" s="200">
        <v>8407</v>
      </c>
      <c r="D50" s="200">
        <v>4137</v>
      </c>
      <c r="E50" s="200">
        <v>6899</v>
      </c>
      <c r="F50" s="200">
        <v>10194</v>
      </c>
      <c r="G50" s="200">
        <v>10221</v>
      </c>
      <c r="H50" s="201">
        <f t="shared" si="29"/>
        <v>2.6486168334314275E-3</v>
      </c>
      <c r="I50" s="202">
        <f t="shared" si="30"/>
        <v>0.21577257047698351</v>
      </c>
      <c r="J50" s="201">
        <f t="shared" si="19"/>
        <v>6.3818309192558839E-3</v>
      </c>
      <c r="K50" s="203">
        <f t="shared" si="24"/>
        <v>4.3135864679741211E-2</v>
      </c>
      <c r="L50" s="200">
        <v>30088</v>
      </c>
      <c r="M50" s="200">
        <v>9914</v>
      </c>
      <c r="N50" s="200">
        <v>13282</v>
      </c>
      <c r="O50" s="200">
        <v>26940</v>
      </c>
      <c r="P50" s="200">
        <v>28752</v>
      </c>
      <c r="Q50" s="201">
        <f t="shared" si="31"/>
        <v>6.7260579064587933E-2</v>
      </c>
      <c r="R50" s="202">
        <f t="shared" si="32"/>
        <v>-4.4403084286094074E-2</v>
      </c>
      <c r="S50" s="201">
        <f t="shared" si="20"/>
        <v>1.800243814322933E-2</v>
      </c>
      <c r="T50" s="203">
        <f t="shared" si="25"/>
        <v>0.12134256738791892</v>
      </c>
      <c r="U50" s="200">
        <v>2890</v>
      </c>
      <c r="V50" s="200">
        <v>3577</v>
      </c>
      <c r="W50" s="200">
        <v>921</v>
      </c>
      <c r="X50" s="200">
        <v>1067</v>
      </c>
      <c r="Y50" s="200">
        <v>1889</v>
      </c>
      <c r="Z50" s="200">
        <v>1655</v>
      </c>
      <c r="AA50" s="201">
        <f t="shared" si="33"/>
        <v>-0.12387506617257804</v>
      </c>
      <c r="AB50" s="202">
        <f t="shared" si="22"/>
        <v>-0.53732177802627901</v>
      </c>
      <c r="AC50" s="200">
        <f t="shared" si="26"/>
        <v>-234</v>
      </c>
      <c r="AD50" s="200">
        <f t="shared" si="27"/>
        <v>-1922</v>
      </c>
      <c r="AE50" s="201">
        <f t="shared" si="23"/>
        <v>1.554837376223671E-2</v>
      </c>
      <c r="AF50" s="203">
        <f t="shared" si="28"/>
        <v>6.9846253835213487E-3</v>
      </c>
      <c r="AG50" s="203">
        <f>AA50/$G17</f>
        <v>-5.2279210367031746E-7</v>
      </c>
      <c r="AH50" s="50"/>
      <c r="AI50" s="50"/>
      <c r="AJ50" s="50"/>
    </row>
    <row r="51" spans="2:36" x14ac:dyDescent="0.25">
      <c r="B51" s="199" t="s">
        <v>209</v>
      </c>
      <c r="C51" s="200">
        <v>50750</v>
      </c>
      <c r="D51" s="200">
        <v>12401</v>
      </c>
      <c r="E51" s="200">
        <v>31152</v>
      </c>
      <c r="F51" s="200">
        <v>51384</v>
      </c>
      <c r="G51" s="200">
        <v>45963</v>
      </c>
      <c r="H51" s="201">
        <f t="shared" si="29"/>
        <v>-0.10549976646426906</v>
      </c>
      <c r="I51" s="202">
        <f t="shared" si="30"/>
        <v>-9.4325123152709356E-2</v>
      </c>
      <c r="J51" s="201">
        <f t="shared" si="19"/>
        <v>2.8698571034317406E-2</v>
      </c>
      <c r="K51" s="203">
        <f t="shared" si="24"/>
        <v>0.19385164316080708</v>
      </c>
      <c r="L51" s="200">
        <v>28693</v>
      </c>
      <c r="M51" s="200">
        <v>8518</v>
      </c>
      <c r="N51" s="200">
        <v>13056</v>
      </c>
      <c r="O51" s="200">
        <v>29261</v>
      </c>
      <c r="P51" s="200">
        <v>33052</v>
      </c>
      <c r="Q51" s="201">
        <f t="shared" si="31"/>
        <v>0.12955811489696178</v>
      </c>
      <c r="R51" s="202">
        <f t="shared" si="32"/>
        <v>0.15191858641480493</v>
      </c>
      <c r="S51" s="201">
        <f t="shared" si="20"/>
        <v>2.0694789423692815E-2</v>
      </c>
      <c r="T51" s="203">
        <f t="shared" si="25"/>
        <v>0.13939874485457859</v>
      </c>
      <c r="U51" s="200">
        <v>1463</v>
      </c>
      <c r="V51" s="200">
        <v>1323</v>
      </c>
      <c r="W51" s="200">
        <v>580</v>
      </c>
      <c r="X51" s="200">
        <v>675</v>
      </c>
      <c r="Y51" s="200">
        <v>1334</v>
      </c>
      <c r="Z51" s="200">
        <v>1522</v>
      </c>
      <c r="AA51" s="201">
        <f t="shared" si="33"/>
        <v>0.14092953523238383</v>
      </c>
      <c r="AB51" s="202">
        <f t="shared" si="22"/>
        <v>0.15041572184429319</v>
      </c>
      <c r="AC51" s="200">
        <f t="shared" si="26"/>
        <v>188</v>
      </c>
      <c r="AD51" s="200">
        <f t="shared" si="27"/>
        <v>199</v>
      </c>
      <c r="AE51" s="201">
        <f t="shared" si="23"/>
        <v>1.4298866988594727E-2</v>
      </c>
      <c r="AF51" s="203">
        <f t="shared" si="28"/>
        <v>6.4191240974424725E-3</v>
      </c>
      <c r="AG51" s="203">
        <f t="shared" si="28"/>
        <v>5.943785648170585E-7</v>
      </c>
      <c r="AH51" s="50"/>
      <c r="AI51" s="50"/>
      <c r="AJ51" s="50"/>
    </row>
    <row r="52" spans="2:36" x14ac:dyDescent="0.25">
      <c r="B52" s="199" t="s">
        <v>213</v>
      </c>
      <c r="C52" s="200">
        <v>12566</v>
      </c>
      <c r="D52" s="200">
        <v>3402</v>
      </c>
      <c r="E52" s="200">
        <v>4711</v>
      </c>
      <c r="F52" s="200">
        <v>15726</v>
      </c>
      <c r="G52" s="200">
        <v>27786</v>
      </c>
      <c r="H52" s="201">
        <f t="shared" si="29"/>
        <v>0.76688286913391845</v>
      </c>
      <c r="I52" s="202">
        <f t="shared" si="30"/>
        <v>1.2112048384529683</v>
      </c>
      <c r="J52" s="201">
        <f t="shared" si="19"/>
        <v>1.7349139411255651E-2</v>
      </c>
      <c r="K52" s="203">
        <f t="shared" si="24"/>
        <v>9.0632135168634609E-2</v>
      </c>
      <c r="L52" s="200">
        <v>99574</v>
      </c>
      <c r="M52" s="200">
        <v>20443</v>
      </c>
      <c r="N52" s="200">
        <v>28822</v>
      </c>
      <c r="O52" s="200">
        <v>103028</v>
      </c>
      <c r="P52" s="200">
        <v>121609</v>
      </c>
      <c r="Q52" s="201">
        <f t="shared" si="31"/>
        <v>0.18034903133128855</v>
      </c>
      <c r="R52" s="202">
        <f t="shared" si="32"/>
        <v>0.22129270693152825</v>
      </c>
      <c r="S52" s="201">
        <f t="shared" si="20"/>
        <v>7.6142824852531155E-2</v>
      </c>
      <c r="T52" s="203">
        <f t="shared" si="25"/>
        <v>0.39666318742253248</v>
      </c>
      <c r="U52" s="200">
        <v>227</v>
      </c>
      <c r="V52" s="200">
        <v>217</v>
      </c>
      <c r="W52" s="200">
        <v>89</v>
      </c>
      <c r="X52" s="200">
        <v>68</v>
      </c>
      <c r="Y52" s="200">
        <v>150</v>
      </c>
      <c r="Z52" s="200">
        <v>223</v>
      </c>
      <c r="AA52" s="201">
        <f t="shared" si="33"/>
        <v>0.48666666666666658</v>
      </c>
      <c r="AB52" s="202">
        <f t="shared" si="22"/>
        <v>2.7649769585253559E-2</v>
      </c>
      <c r="AC52" s="200">
        <f t="shared" si="26"/>
        <v>73</v>
      </c>
      <c r="AD52" s="200">
        <f t="shared" si="27"/>
        <v>6</v>
      </c>
      <c r="AE52" s="201">
        <f t="shared" si="23"/>
        <v>2.0950376730989647E-3</v>
      </c>
      <c r="AF52" s="203">
        <f t="shared" si="28"/>
        <v>7.273794768086633E-4</v>
      </c>
      <c r="AG52" s="203">
        <f t="shared" si="28"/>
        <v>1.5874051362341528E-6</v>
      </c>
      <c r="AH52" s="50"/>
      <c r="AI52" s="50"/>
      <c r="AJ52" s="50"/>
    </row>
    <row r="53" spans="2:36" x14ac:dyDescent="0.25">
      <c r="B53" s="199" t="s">
        <v>235</v>
      </c>
      <c r="C53" s="200">
        <v>37231</v>
      </c>
      <c r="D53" s="200">
        <v>15428</v>
      </c>
      <c r="E53" s="200">
        <v>40712</v>
      </c>
      <c r="F53" s="200">
        <v>58112</v>
      </c>
      <c r="G53" s="200">
        <v>73732</v>
      </c>
      <c r="H53" s="201">
        <f t="shared" si="29"/>
        <v>0.26879129955947145</v>
      </c>
      <c r="I53" s="202">
        <f t="shared" si="30"/>
        <v>0.9803926835164245</v>
      </c>
      <c r="J53" s="201">
        <f t="shared" si="19"/>
        <v>4.6037095914154662E-2</v>
      </c>
      <c r="K53" s="203">
        <f t="shared" si="24"/>
        <v>0.30719746682499011</v>
      </c>
      <c r="L53" s="200">
        <v>26963</v>
      </c>
      <c r="M53" s="200">
        <v>7315</v>
      </c>
      <c r="N53" s="200">
        <v>7186</v>
      </c>
      <c r="O53" s="200">
        <v>21191</v>
      </c>
      <c r="P53" s="200">
        <v>25028</v>
      </c>
      <c r="Q53" s="201">
        <f t="shared" si="31"/>
        <v>0.18106743428814109</v>
      </c>
      <c r="R53" s="202">
        <f t="shared" si="32"/>
        <v>-7.1765011311797688E-2</v>
      </c>
      <c r="S53" s="201">
        <f t="shared" si="20"/>
        <v>1.5670736708707E-2</v>
      </c>
      <c r="T53" s="203">
        <f t="shared" si="25"/>
        <v>0.10427681603233131</v>
      </c>
      <c r="U53" s="200">
        <v>4328</v>
      </c>
      <c r="V53" s="200">
        <v>3327</v>
      </c>
      <c r="W53" s="200">
        <v>296</v>
      </c>
      <c r="X53" s="200">
        <v>2433</v>
      </c>
      <c r="Y53" s="200">
        <v>492</v>
      </c>
      <c r="Z53" s="200">
        <v>2724</v>
      </c>
      <c r="AA53" s="201">
        <f t="shared" si="33"/>
        <v>4.5365853658536581</v>
      </c>
      <c r="AB53" s="202">
        <f t="shared" si="22"/>
        <v>-0.18124436429215507</v>
      </c>
      <c r="AC53" s="200">
        <f t="shared" si="26"/>
        <v>2232</v>
      </c>
      <c r="AD53" s="200">
        <f t="shared" si="27"/>
        <v>-603</v>
      </c>
      <c r="AE53" s="201">
        <f t="shared" si="23"/>
        <v>2.5591401890231298E-2</v>
      </c>
      <c r="AF53" s="203">
        <f t="shared" si="28"/>
        <v>1.1349290669333167E-2</v>
      </c>
      <c r="AG53" s="203">
        <f t="shared" si="28"/>
        <v>1.8901257695784254E-5</v>
      </c>
      <c r="AH53" s="50"/>
      <c r="AI53" s="50"/>
      <c r="AJ53" s="50"/>
    </row>
    <row r="54" spans="2:36" x14ac:dyDescent="0.25">
      <c r="B54" s="199" t="s">
        <v>225</v>
      </c>
      <c r="C54" s="200">
        <v>20327</v>
      </c>
      <c r="D54" s="200">
        <v>7152</v>
      </c>
      <c r="E54" s="200">
        <v>14942</v>
      </c>
      <c r="F54" s="200">
        <v>21645</v>
      </c>
      <c r="G54" s="200">
        <v>21343</v>
      </c>
      <c r="H54" s="201">
        <f t="shared" si="29"/>
        <v>-1.3952413952413978E-2</v>
      </c>
      <c r="I54" s="202">
        <f t="shared" si="30"/>
        <v>4.998278152211344E-2</v>
      </c>
      <c r="J54" s="201">
        <f t="shared" si="19"/>
        <v>1.3326232003686364E-2</v>
      </c>
      <c r="K54" s="203">
        <f t="shared" si="24"/>
        <v>0.13225060880018341</v>
      </c>
      <c r="L54" s="200">
        <v>28889</v>
      </c>
      <c r="M54" s="200">
        <v>7179</v>
      </c>
      <c r="N54" s="200">
        <v>14930</v>
      </c>
      <c r="O54" s="200">
        <v>30968</v>
      </c>
      <c r="P54" s="200">
        <v>21802</v>
      </c>
      <c r="Q54" s="201">
        <f t="shared" si="31"/>
        <v>-0.2959829501420822</v>
      </c>
      <c r="R54" s="202">
        <f t="shared" si="32"/>
        <v>-0.24531828723735682</v>
      </c>
      <c r="S54" s="201">
        <f t="shared" si="20"/>
        <v>1.3650847120154628E-2</v>
      </c>
      <c r="T54" s="203">
        <f t="shared" si="25"/>
        <v>0.13509477454254784</v>
      </c>
      <c r="U54" s="200">
        <v>3542</v>
      </c>
      <c r="V54" s="200">
        <v>4024</v>
      </c>
      <c r="W54" s="200">
        <v>2805</v>
      </c>
      <c r="X54" s="200">
        <v>58</v>
      </c>
      <c r="Y54" s="200">
        <v>2369</v>
      </c>
      <c r="Z54" s="200">
        <v>6406</v>
      </c>
      <c r="AA54" s="201">
        <f t="shared" si="33"/>
        <v>1.7040945546644153</v>
      </c>
      <c r="AB54" s="202">
        <f t="shared" si="22"/>
        <v>0.59194831013916493</v>
      </c>
      <c r="AC54" s="200">
        <f t="shared" si="26"/>
        <v>4037</v>
      </c>
      <c r="AD54" s="200">
        <f t="shared" si="27"/>
        <v>2382</v>
      </c>
      <c r="AE54" s="201">
        <f t="shared" si="23"/>
        <v>6.0183010465793579E-2</v>
      </c>
      <c r="AF54" s="203">
        <f t="shared" si="28"/>
        <v>3.9694391602585158E-2</v>
      </c>
      <c r="AG54" s="203">
        <f t="shared" si="28"/>
        <v>1.0559318854305691E-5</v>
      </c>
      <c r="AH54" s="50"/>
      <c r="AI54" s="50"/>
      <c r="AJ54" s="50"/>
    </row>
    <row r="55" spans="2:36" x14ac:dyDescent="0.25">
      <c r="B55" s="199" t="s">
        <v>237</v>
      </c>
      <c r="C55" s="200">
        <v>31</v>
      </c>
      <c r="D55" s="200">
        <v>9</v>
      </c>
      <c r="E55" s="200">
        <v>18</v>
      </c>
      <c r="F55" s="200">
        <v>78</v>
      </c>
      <c r="G55" s="200">
        <v>92</v>
      </c>
      <c r="H55" s="201">
        <f t="shared" si="29"/>
        <v>0.17948717948717952</v>
      </c>
      <c r="I55" s="202">
        <f t="shared" si="30"/>
        <v>1.967741935483871</v>
      </c>
      <c r="J55" s="201">
        <f t="shared" si="19"/>
        <v>5.7443346499514857E-5</v>
      </c>
      <c r="K55" s="203">
        <f t="shared" si="24"/>
        <v>2.3582487439762125E-3</v>
      </c>
      <c r="L55" s="200">
        <v>111</v>
      </c>
      <c r="M55" s="200">
        <v>20</v>
      </c>
      <c r="N55" s="200">
        <v>31</v>
      </c>
      <c r="O55" s="200">
        <v>116</v>
      </c>
      <c r="P55" s="200">
        <v>163</v>
      </c>
      <c r="Q55" s="201">
        <f t="shared" si="31"/>
        <v>0.40517241379310343</v>
      </c>
      <c r="R55" s="202">
        <f t="shared" si="32"/>
        <v>0.46846846846846857</v>
      </c>
      <c r="S55" s="201">
        <f t="shared" si="20"/>
        <v>1.0205889737570886E-4</v>
      </c>
      <c r="T55" s="203">
        <f t="shared" si="25"/>
        <v>4.1782015790013333E-3</v>
      </c>
      <c r="U55" s="200">
        <v>10</v>
      </c>
      <c r="V55" s="200">
        <v>15</v>
      </c>
      <c r="W55" s="200">
        <v>3</v>
      </c>
      <c r="X55" s="200">
        <v>1</v>
      </c>
      <c r="Y55" s="200">
        <v>8</v>
      </c>
      <c r="Z55" s="200">
        <v>16</v>
      </c>
      <c r="AA55" s="201">
        <f t="shared" si="33"/>
        <v>1</v>
      </c>
      <c r="AB55" s="202">
        <f t="shared" si="22"/>
        <v>6.6666666666666652E-2</v>
      </c>
      <c r="AC55" s="200">
        <f t="shared" si="26"/>
        <v>8</v>
      </c>
      <c r="AD55" s="200">
        <f t="shared" si="27"/>
        <v>1</v>
      </c>
      <c r="AE55" s="201">
        <f t="shared" si="23"/>
        <v>1.5031660434790779E-4</v>
      </c>
      <c r="AF55" s="203">
        <f t="shared" si="28"/>
        <v>4.1013021634368914E-4</v>
      </c>
      <c r="AG55" s="203">
        <f t="shared" si="28"/>
        <v>2.5633138521480571E-5</v>
      </c>
      <c r="AH55" s="50"/>
      <c r="AI55" s="50"/>
      <c r="AJ55" s="50"/>
    </row>
    <row r="56" spans="2:36" x14ac:dyDescent="0.25">
      <c r="B56" s="199" t="s">
        <v>217</v>
      </c>
      <c r="C56" s="200">
        <v>21502</v>
      </c>
      <c r="D56" s="200">
        <v>4954</v>
      </c>
      <c r="E56" s="200">
        <v>12465</v>
      </c>
      <c r="F56" s="200">
        <v>18945</v>
      </c>
      <c r="G56" s="200">
        <v>23182</v>
      </c>
      <c r="H56" s="201">
        <f t="shared" si="29"/>
        <v>0.2236474003694906</v>
      </c>
      <c r="I56" s="202">
        <f t="shared" si="30"/>
        <v>7.8132266765882141E-2</v>
      </c>
      <c r="J56" s="201">
        <f t="shared" si="19"/>
        <v>1.4474474549475579E-2</v>
      </c>
      <c r="K56" s="203">
        <f t="shared" si="24"/>
        <v>0.19769573856610467</v>
      </c>
      <c r="L56" s="200">
        <v>16681</v>
      </c>
      <c r="M56" s="200">
        <v>3676</v>
      </c>
      <c r="N56" s="200">
        <v>7112</v>
      </c>
      <c r="O56" s="200">
        <v>11570</v>
      </c>
      <c r="P56" s="200">
        <v>13020</v>
      </c>
      <c r="Q56" s="201">
        <f t="shared" si="31"/>
        <v>0.12532411408815913</v>
      </c>
      <c r="R56" s="202">
        <f t="shared" si="32"/>
        <v>-0.21947125472093998</v>
      </c>
      <c r="S56" s="201">
        <f t="shared" si="20"/>
        <v>8.1521892259615297E-3</v>
      </c>
      <c r="T56" s="203">
        <f t="shared" si="25"/>
        <v>0.11103435924987848</v>
      </c>
      <c r="U56" s="200">
        <v>1362</v>
      </c>
      <c r="V56" s="200">
        <v>2030</v>
      </c>
      <c r="W56" s="200">
        <v>532</v>
      </c>
      <c r="X56" s="200">
        <v>409</v>
      </c>
      <c r="Y56" s="200">
        <v>743</v>
      </c>
      <c r="Z56" s="200">
        <v>1000</v>
      </c>
      <c r="AA56" s="201">
        <f t="shared" si="33"/>
        <v>0.34589502018842522</v>
      </c>
      <c r="AB56" s="202">
        <f t="shared" si="22"/>
        <v>-0.50738916256157629</v>
      </c>
      <c r="AC56" s="200">
        <f t="shared" si="26"/>
        <v>257</v>
      </c>
      <c r="AD56" s="200">
        <f t="shared" si="27"/>
        <v>-1030</v>
      </c>
      <c r="AE56" s="201">
        <f t="shared" si="23"/>
        <v>9.3947877717442362E-3</v>
      </c>
      <c r="AF56" s="203">
        <f t="shared" si="28"/>
        <v>8.527984581403877E-3</v>
      </c>
      <c r="AG56" s="203">
        <f t="shared" si="28"/>
        <v>2.949787398951273E-6</v>
      </c>
      <c r="AH56" s="50"/>
      <c r="AI56" s="50"/>
      <c r="AJ56" s="50"/>
    </row>
    <row r="57" spans="2:36" x14ac:dyDescent="0.25">
      <c r="B57" s="199" t="s">
        <v>231</v>
      </c>
      <c r="C57" s="200">
        <v>29504</v>
      </c>
      <c r="D57" s="200">
        <v>11963</v>
      </c>
      <c r="E57" s="200">
        <v>10117</v>
      </c>
      <c r="F57" s="200">
        <v>17561</v>
      </c>
      <c r="G57" s="200">
        <v>17624</v>
      </c>
      <c r="H57" s="201">
        <f t="shared" si="29"/>
        <v>3.587495017367992E-3</v>
      </c>
      <c r="I57" s="202">
        <f t="shared" si="30"/>
        <v>-0.40265726681127978</v>
      </c>
      <c r="J57" s="201">
        <f t="shared" si="19"/>
        <v>1.1004147159863585E-2</v>
      </c>
      <c r="K57" s="203">
        <f t="shared" si="24"/>
        <v>9.5620469638439162E-2</v>
      </c>
      <c r="L57" s="200">
        <v>5433</v>
      </c>
      <c r="M57" s="200">
        <v>2088</v>
      </c>
      <c r="N57" s="200">
        <v>801</v>
      </c>
      <c r="O57" s="200">
        <v>3950</v>
      </c>
      <c r="P57" s="200">
        <v>3873</v>
      </c>
      <c r="Q57" s="201">
        <f t="shared" si="31"/>
        <v>-1.9493670886075898E-2</v>
      </c>
      <c r="R57" s="202">
        <f t="shared" si="32"/>
        <v>-0.28713418001104363</v>
      </c>
      <c r="S57" s="201">
        <f t="shared" si="20"/>
        <v>2.4249945370314135E-3</v>
      </c>
      <c r="T57" s="203">
        <f t="shared" si="25"/>
        <v>2.1013281826468163E-2</v>
      </c>
      <c r="U57" s="200">
        <v>4258</v>
      </c>
      <c r="V57" s="200">
        <v>3390</v>
      </c>
      <c r="W57" s="200">
        <v>1237</v>
      </c>
      <c r="X57" s="200">
        <v>62</v>
      </c>
      <c r="Y57" s="200">
        <v>262</v>
      </c>
      <c r="Z57" s="200">
        <v>392</v>
      </c>
      <c r="AA57" s="201">
        <f t="shared" si="33"/>
        <v>0.49618320610687028</v>
      </c>
      <c r="AB57" s="202">
        <f t="shared" si="22"/>
        <v>-0.88436578171091451</v>
      </c>
      <c r="AC57" s="200">
        <f t="shared" si="26"/>
        <v>130</v>
      </c>
      <c r="AD57" s="200">
        <f t="shared" si="27"/>
        <v>-2998</v>
      </c>
      <c r="AE57" s="201">
        <f t="shared" si="23"/>
        <v>3.6827568065237407E-3</v>
      </c>
      <c r="AF57" s="203">
        <f t="shared" si="28"/>
        <v>2.1268284213724555E-3</v>
      </c>
      <c r="AG57" s="203">
        <f t="shared" si="28"/>
        <v>2.6920830228464248E-6</v>
      </c>
      <c r="AH57" s="50"/>
      <c r="AI57" s="50"/>
      <c r="AJ57" s="50"/>
    </row>
    <row r="58" spans="2:36" x14ac:dyDescent="0.25">
      <c r="B58" s="199" t="s">
        <v>394</v>
      </c>
      <c r="C58" s="200">
        <v>1899</v>
      </c>
      <c r="D58" s="200">
        <v>542</v>
      </c>
      <c r="E58" s="200">
        <v>1016</v>
      </c>
      <c r="F58" s="200">
        <v>1844</v>
      </c>
      <c r="G58" s="200">
        <v>1879</v>
      </c>
      <c r="H58" s="201">
        <f t="shared" si="29"/>
        <v>1.8980477223427439E-2</v>
      </c>
      <c r="I58" s="202">
        <f t="shared" si="30"/>
        <v>-1.0531858873091049E-2</v>
      </c>
      <c r="J58" s="201">
        <f t="shared" si="19"/>
        <v>1.1732179138324826E-3</v>
      </c>
      <c r="K58" s="203">
        <f t="shared" si="24"/>
        <v>4.0850490249364088E-2</v>
      </c>
      <c r="L58" s="200">
        <v>2651</v>
      </c>
      <c r="M58" s="200">
        <v>778</v>
      </c>
      <c r="N58" s="200">
        <v>1327</v>
      </c>
      <c r="O58" s="200">
        <v>3131</v>
      </c>
      <c r="P58" s="200">
        <v>3419</v>
      </c>
      <c r="Q58" s="201">
        <f t="shared" si="31"/>
        <v>9.1983391887575872E-2</v>
      </c>
      <c r="R58" s="202">
        <f t="shared" si="32"/>
        <v>0.28970199924556761</v>
      </c>
      <c r="S58" s="201">
        <f t="shared" si="20"/>
        <v>2.1407323320708502E-3</v>
      </c>
      <c r="T58" s="203">
        <f t="shared" si="25"/>
        <v>7.4330934626171269E-2</v>
      </c>
      <c r="U58" s="200">
        <v>252</v>
      </c>
      <c r="V58" s="200">
        <v>484</v>
      </c>
      <c r="W58" s="200">
        <v>135</v>
      </c>
      <c r="X58" s="200">
        <v>88</v>
      </c>
      <c r="Y58" s="200">
        <v>354</v>
      </c>
      <c r="Z58" s="200">
        <v>463</v>
      </c>
      <c r="AA58" s="201">
        <f t="shared" si="33"/>
        <v>0.30790960451977401</v>
      </c>
      <c r="AB58" s="202">
        <f t="shared" si="22"/>
        <v>-4.3388429752066138E-2</v>
      </c>
      <c r="AC58" s="200">
        <f t="shared" si="26"/>
        <v>109</v>
      </c>
      <c r="AD58" s="200">
        <f t="shared" si="27"/>
        <v>-21</v>
      </c>
      <c r="AE58" s="201">
        <f t="shared" si="23"/>
        <v>4.3497867383175811E-3</v>
      </c>
      <c r="AF58" s="203">
        <f t="shared" ref="AF58:AG70" si="34">Z58/$G25</f>
        <v>1.0065873861338783E-2</v>
      </c>
      <c r="AG58" s="203">
        <f t="shared" si="34"/>
        <v>6.6941236280577869E-6</v>
      </c>
      <c r="AH58" s="50"/>
      <c r="AI58" s="50"/>
      <c r="AJ58" s="50"/>
    </row>
    <row r="59" spans="2:36" x14ac:dyDescent="0.25">
      <c r="B59" s="199" t="s">
        <v>227</v>
      </c>
      <c r="C59" s="200">
        <v>5941</v>
      </c>
      <c r="D59" s="200">
        <v>3292</v>
      </c>
      <c r="E59" s="200">
        <v>663</v>
      </c>
      <c r="F59" s="200">
        <v>2801</v>
      </c>
      <c r="G59" s="200">
        <v>3016</v>
      </c>
      <c r="H59" s="201">
        <f t="shared" si="29"/>
        <v>7.6758300606926122E-2</v>
      </c>
      <c r="I59" s="202">
        <f t="shared" si="30"/>
        <v>-0.49234135667396062</v>
      </c>
      <c r="J59" s="201">
        <f t="shared" si="19"/>
        <v>1.8831427504623565E-3</v>
      </c>
      <c r="K59" s="203">
        <f t="shared" si="24"/>
        <v>3.3476890289925856E-2</v>
      </c>
      <c r="L59" s="200">
        <v>3580</v>
      </c>
      <c r="M59" s="200">
        <v>1780</v>
      </c>
      <c r="N59" s="200">
        <v>1221</v>
      </c>
      <c r="O59" s="200">
        <v>3106</v>
      </c>
      <c r="P59" s="200">
        <v>3207</v>
      </c>
      <c r="Q59" s="201">
        <f t="shared" si="31"/>
        <v>3.2517707662588435E-2</v>
      </c>
      <c r="R59" s="202">
        <f t="shared" si="32"/>
        <v>-0.10418994413407823</v>
      </c>
      <c r="S59" s="201">
        <f t="shared" si="20"/>
        <v>2.0079931526619525E-3</v>
      </c>
      <c r="T59" s="203">
        <f t="shared" si="25"/>
        <v>3.5596945344758692E-2</v>
      </c>
      <c r="U59" s="200">
        <v>1661</v>
      </c>
      <c r="V59" s="200">
        <v>573</v>
      </c>
      <c r="W59" s="200">
        <v>412</v>
      </c>
      <c r="X59" s="200">
        <v>22</v>
      </c>
      <c r="Y59" s="200">
        <v>88</v>
      </c>
      <c r="Z59" s="200">
        <v>238</v>
      </c>
      <c r="AA59" s="201">
        <f t="shared" si="33"/>
        <v>1.7045454545454546</v>
      </c>
      <c r="AB59" s="202">
        <f t="shared" si="22"/>
        <v>-0.58464223385689351</v>
      </c>
      <c r="AC59" s="200">
        <f t="shared" si="26"/>
        <v>150</v>
      </c>
      <c r="AD59" s="200">
        <f t="shared" si="27"/>
        <v>-335</v>
      </c>
      <c r="AE59" s="201">
        <f t="shared" si="23"/>
        <v>2.2359594896751282E-3</v>
      </c>
      <c r="AF59" s="203">
        <f t="shared" si="34"/>
        <v>2.6417439950273056E-3</v>
      </c>
      <c r="AG59" s="203">
        <f t="shared" si="34"/>
        <v>1.8920053440321611E-5</v>
      </c>
      <c r="AH59" s="50"/>
      <c r="AI59" s="50"/>
      <c r="AJ59" s="50"/>
    </row>
    <row r="60" spans="2:36" x14ac:dyDescent="0.25">
      <c r="B60" s="199" t="s">
        <v>250</v>
      </c>
      <c r="C60" s="200">
        <v>1017</v>
      </c>
      <c r="D60" s="200">
        <v>560</v>
      </c>
      <c r="E60" s="200">
        <v>1023</v>
      </c>
      <c r="F60" s="200">
        <v>3566</v>
      </c>
      <c r="G60" s="200">
        <v>4235</v>
      </c>
      <c r="H60" s="201">
        <f t="shared" si="29"/>
        <v>0.18760515984296133</v>
      </c>
      <c r="I60" s="202">
        <f t="shared" si="30"/>
        <v>3.1642084562438546</v>
      </c>
      <c r="J60" s="201">
        <f t="shared" si="19"/>
        <v>2.6442670915809282E-3</v>
      </c>
      <c r="K60" s="203">
        <f t="shared" si="24"/>
        <v>9.7589639598119643E-2</v>
      </c>
      <c r="L60" s="200">
        <v>2520</v>
      </c>
      <c r="M60" s="200">
        <v>857</v>
      </c>
      <c r="N60" s="200">
        <v>865</v>
      </c>
      <c r="O60" s="200">
        <v>2888</v>
      </c>
      <c r="P60" s="200">
        <v>3918</v>
      </c>
      <c r="Q60" s="201">
        <f t="shared" si="31"/>
        <v>0.35664819944598336</v>
      </c>
      <c r="R60" s="202">
        <f t="shared" si="32"/>
        <v>0.55476190476190479</v>
      </c>
      <c r="S60" s="201">
        <f t="shared" si="20"/>
        <v>2.4531703062455664E-3</v>
      </c>
      <c r="T60" s="203">
        <f t="shared" si="25"/>
        <v>9.0284818877315876E-2</v>
      </c>
      <c r="U60" s="200">
        <v>74</v>
      </c>
      <c r="V60" s="200">
        <v>140</v>
      </c>
      <c r="W60" s="200">
        <v>74</v>
      </c>
      <c r="X60" s="200">
        <v>79</v>
      </c>
      <c r="Y60" s="200">
        <v>238</v>
      </c>
      <c r="Z60" s="200">
        <v>232</v>
      </c>
      <c r="AA60" s="201">
        <f t="shared" si="33"/>
        <v>-2.5210084033613467E-2</v>
      </c>
      <c r="AB60" s="202">
        <f t="shared" si="22"/>
        <v>0.65714285714285725</v>
      </c>
      <c r="AC60" s="200">
        <f t="shared" si="26"/>
        <v>-6</v>
      </c>
      <c r="AD60" s="200">
        <f t="shared" si="27"/>
        <v>92</v>
      </c>
      <c r="AE60" s="201">
        <f t="shared" si="23"/>
        <v>2.179590763044663E-3</v>
      </c>
      <c r="AF60" s="203">
        <f t="shared" si="34"/>
        <v>5.3461148492948661E-3</v>
      </c>
      <c r="AG60" s="203">
        <f t="shared" si="34"/>
        <v>-5.8093105432789811E-7</v>
      </c>
      <c r="AH60" s="50"/>
      <c r="AI60" s="50"/>
      <c r="AJ60" s="50"/>
    </row>
    <row r="61" spans="2:36" x14ac:dyDescent="0.25">
      <c r="B61" s="199" t="s">
        <v>241</v>
      </c>
      <c r="C61" s="200">
        <v>1731</v>
      </c>
      <c r="D61" s="200">
        <v>289</v>
      </c>
      <c r="E61" s="200">
        <v>600</v>
      </c>
      <c r="F61" s="200">
        <v>2084</v>
      </c>
      <c r="G61" s="200">
        <v>2328</v>
      </c>
      <c r="H61" s="201">
        <f t="shared" si="29"/>
        <v>0.11708253358925136</v>
      </c>
      <c r="I61" s="202">
        <f t="shared" si="30"/>
        <v>0.34488734835355284</v>
      </c>
      <c r="J61" s="201">
        <f t="shared" si="19"/>
        <v>1.4535664201181585E-3</v>
      </c>
      <c r="K61" s="203">
        <f t="shared" si="24"/>
        <v>0.10042707389672577</v>
      </c>
      <c r="L61" s="200">
        <v>1649</v>
      </c>
      <c r="M61" s="200">
        <v>400</v>
      </c>
      <c r="N61" s="200">
        <v>420</v>
      </c>
      <c r="O61" s="200">
        <v>1757</v>
      </c>
      <c r="P61" s="200">
        <v>2398</v>
      </c>
      <c r="Q61" s="201">
        <f t="shared" si="31"/>
        <v>0.36482640865110993</v>
      </c>
      <c r="R61" s="202">
        <f t="shared" si="32"/>
        <v>0.45421467556094597</v>
      </c>
      <c r="S61" s="201">
        <f t="shared" si="20"/>
        <v>1.5014554350119623E-3</v>
      </c>
      <c r="T61" s="203">
        <f t="shared" si="25"/>
        <v>0.10344678831801907</v>
      </c>
      <c r="U61" s="200">
        <v>101</v>
      </c>
      <c r="V61" s="200">
        <v>66</v>
      </c>
      <c r="W61" s="200">
        <v>23</v>
      </c>
      <c r="X61" s="200">
        <v>47</v>
      </c>
      <c r="Y61" s="200">
        <v>114</v>
      </c>
      <c r="Z61" s="200">
        <v>97</v>
      </c>
      <c r="AA61" s="201">
        <f t="shared" si="33"/>
        <v>-0.14912280701754388</v>
      </c>
      <c r="AB61" s="202">
        <f t="shared" si="22"/>
        <v>0.46969696969696972</v>
      </c>
      <c r="AC61" s="200">
        <f t="shared" si="26"/>
        <v>-17</v>
      </c>
      <c r="AD61" s="200">
        <f t="shared" si="27"/>
        <v>31</v>
      </c>
      <c r="AE61" s="201">
        <f t="shared" si="23"/>
        <v>9.1129441385919094E-4</v>
      </c>
      <c r="AF61" s="203">
        <f t="shared" si="34"/>
        <v>4.1844614123635734E-3</v>
      </c>
      <c r="AG61" s="203">
        <f t="shared" si="34"/>
        <v>-6.4329755842087864E-6</v>
      </c>
      <c r="AH61" s="50"/>
      <c r="AI61" s="50"/>
      <c r="AJ61" s="50"/>
    </row>
    <row r="62" spans="2:36" x14ac:dyDescent="0.25">
      <c r="B62" s="199" t="s">
        <v>229</v>
      </c>
      <c r="C62" s="200">
        <v>2013</v>
      </c>
      <c r="D62" s="200">
        <v>1419</v>
      </c>
      <c r="E62" s="200">
        <v>345</v>
      </c>
      <c r="F62" s="200">
        <v>1231</v>
      </c>
      <c r="G62" s="200">
        <v>1683</v>
      </c>
      <c r="H62" s="201">
        <f t="shared" si="29"/>
        <v>0.36718115353371239</v>
      </c>
      <c r="I62" s="202">
        <f t="shared" si="30"/>
        <v>-0.16393442622950816</v>
      </c>
      <c r="J62" s="201">
        <f t="shared" si="19"/>
        <v>1.0508386104204728E-3</v>
      </c>
      <c r="K62" s="203">
        <f t="shared" si="24"/>
        <v>1.1340511839143971E-2</v>
      </c>
      <c r="L62" s="200">
        <v>4015</v>
      </c>
      <c r="M62" s="200">
        <v>1941</v>
      </c>
      <c r="N62" s="200">
        <v>511</v>
      </c>
      <c r="O62" s="200">
        <v>3617</v>
      </c>
      <c r="P62" s="200">
        <v>3245</v>
      </c>
      <c r="Q62" s="201">
        <f t="shared" si="31"/>
        <v>-0.10284766380978716</v>
      </c>
      <c r="R62" s="202">
        <f t="shared" si="32"/>
        <v>-0.19178082191780821</v>
      </c>
      <c r="S62" s="201">
        <f t="shared" si="20"/>
        <v>2.0317860244427927E-3</v>
      </c>
      <c r="T62" s="203">
        <f t="shared" si="25"/>
        <v>2.1865692761748177E-2</v>
      </c>
      <c r="U62" s="200">
        <v>1199</v>
      </c>
      <c r="V62" s="200">
        <v>648</v>
      </c>
      <c r="W62" s="200">
        <v>292</v>
      </c>
      <c r="X62" s="200">
        <v>26</v>
      </c>
      <c r="Y62" s="200">
        <v>61</v>
      </c>
      <c r="Z62" s="200">
        <v>225</v>
      </c>
      <c r="AA62" s="201">
        <f t="shared" si="33"/>
        <v>2.6885245901639343</v>
      </c>
      <c r="AB62" s="202">
        <f t="shared" si="22"/>
        <v>-0.65277777777777779</v>
      </c>
      <c r="AC62" s="200">
        <f t="shared" si="26"/>
        <v>164</v>
      </c>
      <c r="AD62" s="200">
        <f t="shared" si="27"/>
        <v>-423</v>
      </c>
      <c r="AE62" s="201">
        <f t="shared" si="23"/>
        <v>2.113827248642453E-3</v>
      </c>
      <c r="AF62" s="203">
        <f t="shared" si="34"/>
        <v>1.5161112084417071E-3</v>
      </c>
      <c r="AG62" s="203">
        <f t="shared" si="34"/>
        <v>1.811601006808306E-5</v>
      </c>
      <c r="AH62" s="50"/>
      <c r="AI62" s="50"/>
      <c r="AJ62" s="50"/>
    </row>
    <row r="63" spans="2:36" x14ac:dyDescent="0.25">
      <c r="B63" s="199" t="s">
        <v>221</v>
      </c>
      <c r="C63" s="200">
        <v>9740</v>
      </c>
      <c r="D63" s="200">
        <v>2533</v>
      </c>
      <c r="E63" s="200">
        <v>3792</v>
      </c>
      <c r="F63" s="200">
        <v>8461</v>
      </c>
      <c r="G63" s="200">
        <v>9161</v>
      </c>
      <c r="H63" s="201">
        <f t="shared" si="29"/>
        <v>8.2732537525115335E-2</v>
      </c>
      <c r="I63" s="202">
        <f t="shared" si="30"/>
        <v>-5.9445585215605723E-2</v>
      </c>
      <c r="J63" s="201">
        <f t="shared" si="19"/>
        <v>5.7199836661092993E-3</v>
      </c>
      <c r="K63" s="203">
        <f t="shared" si="24"/>
        <v>0.15733521107409063</v>
      </c>
      <c r="L63" s="200">
        <v>4290</v>
      </c>
      <c r="M63" s="200">
        <v>1169</v>
      </c>
      <c r="N63" s="200">
        <v>1394</v>
      </c>
      <c r="O63" s="200">
        <v>4437</v>
      </c>
      <c r="P63" s="200">
        <v>4423</v>
      </c>
      <c r="Q63" s="201">
        <f t="shared" si="31"/>
        <v>-3.155285102546812E-3</v>
      </c>
      <c r="R63" s="202">
        <f t="shared" si="32"/>
        <v>3.1002331002331074E-2</v>
      </c>
      <c r="S63" s="201">
        <f t="shared" si="20"/>
        <v>2.769365049648836E-3</v>
      </c>
      <c r="T63" s="203">
        <f t="shared" si="25"/>
        <v>7.5962628379074637E-2</v>
      </c>
      <c r="U63" s="200">
        <v>476</v>
      </c>
      <c r="V63" s="200">
        <v>687</v>
      </c>
      <c r="W63" s="200">
        <v>236</v>
      </c>
      <c r="X63" s="200">
        <v>174</v>
      </c>
      <c r="Y63" s="200">
        <v>265</v>
      </c>
      <c r="Z63" s="200">
        <v>546</v>
      </c>
      <c r="AA63" s="201">
        <f t="shared" si="33"/>
        <v>1.060377358490566</v>
      </c>
      <c r="AB63" s="202">
        <f t="shared" si="22"/>
        <v>-0.20524017467248912</v>
      </c>
      <c r="AC63" s="200">
        <f t="shared" si="26"/>
        <v>281</v>
      </c>
      <c r="AD63" s="200">
        <f t="shared" si="27"/>
        <v>-141</v>
      </c>
      <c r="AE63" s="201">
        <f t="shared" si="23"/>
        <v>5.1295541233723528E-3</v>
      </c>
      <c r="AF63" s="203">
        <f t="shared" si="34"/>
        <v>9.3772541476316428E-3</v>
      </c>
      <c r="AG63" s="203">
        <f t="shared" si="34"/>
        <v>1.8211406562198433E-5</v>
      </c>
      <c r="AH63" s="50"/>
      <c r="AI63" s="50"/>
      <c r="AJ63" s="50"/>
    </row>
    <row r="64" spans="2:36" x14ac:dyDescent="0.25">
      <c r="B64" s="199" t="s">
        <v>247</v>
      </c>
      <c r="C64" s="200">
        <v>5820</v>
      </c>
      <c r="D64" s="200">
        <v>1662</v>
      </c>
      <c r="E64" s="200">
        <v>7110</v>
      </c>
      <c r="F64" s="200">
        <v>11929</v>
      </c>
      <c r="G64" s="200">
        <v>14764</v>
      </c>
      <c r="H64" s="201">
        <f t="shared" si="29"/>
        <v>0.23765613211501391</v>
      </c>
      <c r="I64" s="202">
        <f t="shared" si="30"/>
        <v>1.5367697594501717</v>
      </c>
      <c r="J64" s="201">
        <f t="shared" si="19"/>
        <v>9.2184083447699704E-3</v>
      </c>
      <c r="K64" s="203">
        <f t="shared" si="24"/>
        <v>0.28128334095412283</v>
      </c>
      <c r="L64" s="200">
        <v>2746</v>
      </c>
      <c r="M64" s="200">
        <v>586</v>
      </c>
      <c r="N64" s="200">
        <v>1957</v>
      </c>
      <c r="O64" s="200">
        <v>4044</v>
      </c>
      <c r="P64" s="200">
        <v>4603</v>
      </c>
      <c r="Q64" s="201">
        <f t="shared" si="31"/>
        <v>0.13822947576656786</v>
      </c>
      <c r="R64" s="202">
        <f t="shared" si="32"/>
        <v>0.67625637290604512</v>
      </c>
      <c r="S64" s="201">
        <f t="shared" si="20"/>
        <v>2.882068126505447E-3</v>
      </c>
      <c r="T64" s="203">
        <f t="shared" si="25"/>
        <v>8.7696235329980179E-2</v>
      </c>
      <c r="U64" s="200">
        <v>112</v>
      </c>
      <c r="V64" s="200">
        <v>197</v>
      </c>
      <c r="W64" s="200">
        <v>52</v>
      </c>
      <c r="X64" s="200">
        <v>97</v>
      </c>
      <c r="Y64" s="200">
        <v>155</v>
      </c>
      <c r="Z64" s="200">
        <v>531</v>
      </c>
      <c r="AA64" s="201">
        <f t="shared" si="33"/>
        <v>2.4258064516129032</v>
      </c>
      <c r="AB64" s="202">
        <f t="shared" si="22"/>
        <v>1.6954314720812182</v>
      </c>
      <c r="AC64" s="200">
        <f t="shared" si="26"/>
        <v>376</v>
      </c>
      <c r="AD64" s="200">
        <f t="shared" si="27"/>
        <v>334</v>
      </c>
      <c r="AE64" s="201">
        <f t="shared" si="23"/>
        <v>4.9886323067961898E-3</v>
      </c>
      <c r="AF64" s="203">
        <f t="shared" si="34"/>
        <v>1.0116598079561043E-2</v>
      </c>
      <c r="AG64" s="203">
        <f t="shared" si="34"/>
        <v>4.6216400922361363E-5</v>
      </c>
      <c r="AH64" s="50"/>
      <c r="AI64" s="50"/>
      <c r="AJ64" s="50"/>
    </row>
    <row r="65" spans="2:36" x14ac:dyDescent="0.25">
      <c r="B65" s="199" t="s">
        <v>233</v>
      </c>
      <c r="C65" s="200">
        <v>6454</v>
      </c>
      <c r="D65" s="200">
        <v>463</v>
      </c>
      <c r="E65" s="200">
        <v>2189</v>
      </c>
      <c r="F65" s="200">
        <v>6487</v>
      </c>
      <c r="G65" s="200">
        <v>6658</v>
      </c>
      <c r="H65" s="201">
        <f t="shared" si="29"/>
        <v>2.6360413133960314E-2</v>
      </c>
      <c r="I65" s="202">
        <f t="shared" si="30"/>
        <v>3.1608304927176922E-2</v>
      </c>
      <c r="J65" s="201">
        <f t="shared" si="19"/>
        <v>4.1571500108018465E-3</v>
      </c>
      <c r="K65" s="203">
        <f t="shared" si="24"/>
        <v>0.1230138201167689</v>
      </c>
      <c r="L65" s="200">
        <v>4236</v>
      </c>
      <c r="M65" s="200">
        <v>820</v>
      </c>
      <c r="N65" s="200">
        <v>1373</v>
      </c>
      <c r="O65" s="200">
        <v>4092</v>
      </c>
      <c r="P65" s="200">
        <v>4535</v>
      </c>
      <c r="Q65" s="201">
        <f t="shared" si="31"/>
        <v>0.10826001955034203</v>
      </c>
      <c r="R65" s="202">
        <f t="shared" si="32"/>
        <v>7.0585457979225774E-2</v>
      </c>
      <c r="S65" s="201">
        <f t="shared" si="20"/>
        <v>2.8394914085818385E-3</v>
      </c>
      <c r="T65" s="203">
        <f t="shared" si="25"/>
        <v>8.3789076934446829E-2</v>
      </c>
      <c r="U65" s="200">
        <v>108</v>
      </c>
      <c r="V65" s="200">
        <v>286</v>
      </c>
      <c r="W65" s="200">
        <v>141</v>
      </c>
      <c r="X65" s="200">
        <v>196</v>
      </c>
      <c r="Y65" s="200">
        <v>347</v>
      </c>
      <c r="Z65" s="200">
        <v>394</v>
      </c>
      <c r="AA65" s="201">
        <f t="shared" si="33"/>
        <v>0.13544668587896247</v>
      </c>
      <c r="AB65" s="202">
        <f t="shared" si="22"/>
        <v>0.37762237762237771</v>
      </c>
      <c r="AC65" s="200">
        <f t="shared" si="26"/>
        <v>47</v>
      </c>
      <c r="AD65" s="200">
        <f t="shared" si="27"/>
        <v>108</v>
      </c>
      <c r="AE65" s="201">
        <f t="shared" si="23"/>
        <v>3.701546382067229E-3</v>
      </c>
      <c r="AF65" s="203">
        <f t="shared" si="34"/>
        <v>7.2795802231911903E-3</v>
      </c>
      <c r="AG65" s="203">
        <f t="shared" si="34"/>
        <v>2.5025254208662048E-6</v>
      </c>
      <c r="AH65" s="50"/>
      <c r="AI65" s="50"/>
      <c r="AJ65" s="50"/>
    </row>
    <row r="66" spans="2:36" x14ac:dyDescent="0.25">
      <c r="B66" s="199" t="s">
        <v>243</v>
      </c>
      <c r="C66" s="200">
        <v>1020</v>
      </c>
      <c r="D66" s="200">
        <v>354</v>
      </c>
      <c r="E66" s="200">
        <v>575</v>
      </c>
      <c r="F66" s="200">
        <v>4081</v>
      </c>
      <c r="G66" s="200">
        <v>7685</v>
      </c>
      <c r="H66" s="201">
        <f t="shared" si="29"/>
        <v>0.88311688311688319</v>
      </c>
      <c r="I66" s="202">
        <f t="shared" si="30"/>
        <v>6.534313725490196</v>
      </c>
      <c r="J66" s="201">
        <f t="shared" si="19"/>
        <v>4.7983925853127352E-3</v>
      </c>
      <c r="K66" s="203">
        <f t="shared" si="24"/>
        <v>0.26864054252455694</v>
      </c>
      <c r="L66" s="200">
        <v>910</v>
      </c>
      <c r="M66" s="200">
        <v>299</v>
      </c>
      <c r="N66" s="200">
        <v>251</v>
      </c>
      <c r="O66" s="200">
        <v>1242</v>
      </c>
      <c r="P66" s="200">
        <v>1726</v>
      </c>
      <c r="Q66" s="201">
        <f t="shared" si="31"/>
        <v>0.38969404186795487</v>
      </c>
      <c r="R66" s="202">
        <f t="shared" si="32"/>
        <v>0.89670329670329663</v>
      </c>
      <c r="S66" s="201">
        <f t="shared" si="20"/>
        <v>1.0806972814139477E-3</v>
      </c>
      <c r="T66" s="203">
        <f t="shared" si="25"/>
        <v>6.0334883070577133E-2</v>
      </c>
      <c r="U66" s="200">
        <v>108</v>
      </c>
      <c r="V66" s="200">
        <v>127</v>
      </c>
      <c r="W66" s="200">
        <v>28</v>
      </c>
      <c r="X66" s="200">
        <v>42</v>
      </c>
      <c r="Y66" s="200">
        <v>66</v>
      </c>
      <c r="Z66" s="200">
        <v>114</v>
      </c>
      <c r="AA66" s="201">
        <f t="shared" si="33"/>
        <v>0.72727272727272729</v>
      </c>
      <c r="AB66" s="202">
        <f t="shared" si="22"/>
        <v>-0.10236220472440949</v>
      </c>
      <c r="AC66" s="200">
        <f t="shared" si="26"/>
        <v>48</v>
      </c>
      <c r="AD66" s="200">
        <f t="shared" si="27"/>
        <v>-13</v>
      </c>
      <c r="AE66" s="201">
        <f t="shared" si="23"/>
        <v>1.071005805978843E-3</v>
      </c>
      <c r="AF66" s="203">
        <f t="shared" si="34"/>
        <v>3.985038626909498E-3</v>
      </c>
      <c r="AG66" s="203">
        <f t="shared" si="34"/>
        <v>2.5422893951575743E-5</v>
      </c>
      <c r="AH66" s="50"/>
      <c r="AI66" s="50"/>
      <c r="AJ66" s="50"/>
    </row>
    <row r="67" spans="2:36" x14ac:dyDescent="0.25">
      <c r="B67" s="199" t="s">
        <v>239</v>
      </c>
      <c r="C67" s="200">
        <v>1547</v>
      </c>
      <c r="D67" s="200">
        <v>782</v>
      </c>
      <c r="E67" s="200">
        <v>3260</v>
      </c>
      <c r="F67" s="200">
        <v>2232</v>
      </c>
      <c r="G67" s="200">
        <v>2310</v>
      </c>
      <c r="H67" s="201">
        <f t="shared" si="29"/>
        <v>3.4946236559139754E-2</v>
      </c>
      <c r="I67" s="202">
        <f t="shared" si="30"/>
        <v>0.49321266968325794</v>
      </c>
      <c r="J67" s="201">
        <f t="shared" si="19"/>
        <v>1.4423275044986882E-3</v>
      </c>
      <c r="K67" s="203">
        <f t="shared" si="24"/>
        <v>0.15197368421052632</v>
      </c>
      <c r="L67" s="200">
        <v>1908</v>
      </c>
      <c r="M67" s="200">
        <v>982</v>
      </c>
      <c r="N67" s="200">
        <v>2351</v>
      </c>
      <c r="O67" s="200">
        <v>2712</v>
      </c>
      <c r="P67" s="200">
        <v>2717</v>
      </c>
      <c r="Q67" s="201">
        <f t="shared" si="31"/>
        <v>1.8436578171090456E-3</v>
      </c>
      <c r="R67" s="202">
        <f t="shared" si="32"/>
        <v>0.42400419287211744</v>
      </c>
      <c r="S67" s="201">
        <f t="shared" si="20"/>
        <v>1.7011903323300673E-3</v>
      </c>
      <c r="T67" s="203">
        <f t="shared" si="25"/>
        <v>0.17874999999999999</v>
      </c>
      <c r="U67" s="200">
        <v>21</v>
      </c>
      <c r="V67" s="200">
        <v>27</v>
      </c>
      <c r="W67" s="200">
        <v>20</v>
      </c>
      <c r="X67" s="200">
        <v>7</v>
      </c>
      <c r="Y67" s="200">
        <v>28</v>
      </c>
      <c r="Z67" s="200">
        <v>96</v>
      </c>
      <c r="AA67" s="201">
        <f t="shared" si="33"/>
        <v>2.4285714285714284</v>
      </c>
      <c r="AB67" s="202">
        <f t="shared" si="22"/>
        <v>2.5555555555555554</v>
      </c>
      <c r="AC67" s="200">
        <f t="shared" si="26"/>
        <v>68</v>
      </c>
      <c r="AD67" s="200">
        <f t="shared" si="27"/>
        <v>69</v>
      </c>
      <c r="AE67" s="201">
        <f t="shared" si="23"/>
        <v>9.018996260874467E-4</v>
      </c>
      <c r="AF67" s="203">
        <f t="shared" si="34"/>
        <v>6.3157894736842104E-3</v>
      </c>
      <c r="AG67" s="203">
        <f t="shared" si="34"/>
        <v>1.5977443609022554E-4</v>
      </c>
      <c r="AH67" s="50"/>
      <c r="AI67" s="50"/>
      <c r="AJ67" s="50"/>
    </row>
    <row r="68" spans="2:36" x14ac:dyDescent="0.25">
      <c r="B68" s="199" t="s">
        <v>245</v>
      </c>
      <c r="C68" s="200">
        <v>803</v>
      </c>
      <c r="D68" s="200">
        <v>416</v>
      </c>
      <c r="E68" s="200">
        <v>463</v>
      </c>
      <c r="F68" s="200">
        <v>679</v>
      </c>
      <c r="G68" s="200">
        <v>889</v>
      </c>
      <c r="H68" s="201">
        <f t="shared" si="29"/>
        <v>0.30927835051546393</v>
      </c>
      <c r="I68" s="202">
        <f t="shared" si="30"/>
        <v>0.10709838107098379</v>
      </c>
      <c r="J68" s="201">
        <f t="shared" si="19"/>
        <v>5.5507755476161638E-4</v>
      </c>
      <c r="K68" s="203">
        <f t="shared" si="24"/>
        <v>8.6461777864228748E-2</v>
      </c>
      <c r="L68" s="200">
        <v>886</v>
      </c>
      <c r="M68" s="200">
        <v>400</v>
      </c>
      <c r="N68" s="200">
        <v>258</v>
      </c>
      <c r="O68" s="200">
        <v>832</v>
      </c>
      <c r="P68" s="200">
        <v>632</v>
      </c>
      <c r="Q68" s="201">
        <f t="shared" si="31"/>
        <v>-0.24038461538461542</v>
      </c>
      <c r="R68" s="202">
        <f t="shared" si="32"/>
        <v>-0.28668171557562072</v>
      </c>
      <c r="S68" s="201">
        <f t="shared" si="20"/>
        <v>3.957130254076564E-4</v>
      </c>
      <c r="T68" s="203">
        <f t="shared" si="25"/>
        <v>6.146664073137522E-2</v>
      </c>
      <c r="U68" s="200">
        <v>125</v>
      </c>
      <c r="V68" s="200">
        <v>207</v>
      </c>
      <c r="W68" s="200">
        <v>61</v>
      </c>
      <c r="X68" s="200">
        <v>80</v>
      </c>
      <c r="Y68" s="200">
        <v>127</v>
      </c>
      <c r="Z68" s="200">
        <v>117</v>
      </c>
      <c r="AA68" s="201">
        <f t="shared" si="33"/>
        <v>-7.8740157480314932E-2</v>
      </c>
      <c r="AB68" s="202">
        <f t="shared" si="22"/>
        <v>-0.43478260869565222</v>
      </c>
      <c r="AC68" s="200">
        <f t="shared" si="26"/>
        <v>-10</v>
      </c>
      <c r="AD68" s="200">
        <f t="shared" si="27"/>
        <v>-90</v>
      </c>
      <c r="AE68" s="201">
        <f t="shared" si="23"/>
        <v>1.0991901692940756E-3</v>
      </c>
      <c r="AF68" s="203">
        <f t="shared" si="34"/>
        <v>1.1379109122738767E-2</v>
      </c>
      <c r="AG68" s="203">
        <f t="shared" si="34"/>
        <v>-7.6580584983772545E-6</v>
      </c>
      <c r="AH68" s="50"/>
      <c r="AI68" s="50"/>
      <c r="AJ68" s="50"/>
    </row>
    <row r="69" spans="2:36" x14ac:dyDescent="0.25">
      <c r="B69" s="199" t="s">
        <v>223</v>
      </c>
      <c r="C69" s="200">
        <v>294</v>
      </c>
      <c r="D69" s="200">
        <v>146</v>
      </c>
      <c r="E69" s="200">
        <v>283</v>
      </c>
      <c r="F69" s="200">
        <v>590</v>
      </c>
      <c r="G69" s="200">
        <v>558</v>
      </c>
      <c r="H69" s="201">
        <f t="shared" si="29"/>
        <v>-5.4237288135593253E-2</v>
      </c>
      <c r="I69" s="202">
        <f t="shared" si="30"/>
        <v>0.8979591836734695</v>
      </c>
      <c r="J69" s="201">
        <f t="shared" si="19"/>
        <v>3.4840638420357921E-4</v>
      </c>
      <c r="K69" s="203">
        <f t="shared" si="24"/>
        <v>6.4929020246683733E-2</v>
      </c>
      <c r="L69" s="200">
        <v>1118</v>
      </c>
      <c r="M69" s="200">
        <v>428</v>
      </c>
      <c r="N69" s="200">
        <v>156</v>
      </c>
      <c r="O69" s="200">
        <v>811</v>
      </c>
      <c r="P69" s="200">
        <v>1026</v>
      </c>
      <c r="Q69" s="201">
        <f t="shared" si="31"/>
        <v>0.26510480887792842</v>
      </c>
      <c r="R69" s="202">
        <f t="shared" si="32"/>
        <v>-8.2289803220035762E-2</v>
      </c>
      <c r="S69" s="201">
        <f t="shared" si="20"/>
        <v>6.4240753808268269E-4</v>
      </c>
      <c r="T69" s="203">
        <f t="shared" si="25"/>
        <v>0.1193856178729346</v>
      </c>
      <c r="U69" s="200">
        <v>127</v>
      </c>
      <c r="V69" s="200">
        <v>98</v>
      </c>
      <c r="W69" s="200">
        <v>62</v>
      </c>
      <c r="X69" s="200">
        <v>14</v>
      </c>
      <c r="Y69" s="200">
        <v>50</v>
      </c>
      <c r="Z69" s="200">
        <v>99</v>
      </c>
      <c r="AA69" s="201">
        <f t="shared" si="33"/>
        <v>0.98</v>
      </c>
      <c r="AB69" s="202">
        <f t="shared" si="22"/>
        <v>1.0204081632652962E-2</v>
      </c>
      <c r="AC69" s="200">
        <f t="shared" si="26"/>
        <v>49</v>
      </c>
      <c r="AD69" s="200">
        <f t="shared" si="27"/>
        <v>1</v>
      </c>
      <c r="AE69" s="201">
        <f t="shared" si="23"/>
        <v>9.3008398940267942E-4</v>
      </c>
      <c r="AF69" s="203">
        <f t="shared" si="34"/>
        <v>1.1519664882476147E-2</v>
      </c>
      <c r="AG69" s="203">
        <f t="shared" si="34"/>
        <v>1.1403304631138003E-4</v>
      </c>
      <c r="AH69" s="50"/>
      <c r="AI69" s="50"/>
      <c r="AJ69" s="50"/>
    </row>
    <row r="70" spans="2:36" x14ac:dyDescent="0.25">
      <c r="B70" s="205" t="s">
        <v>396</v>
      </c>
      <c r="C70" s="206">
        <f>C45-SUM(C46:C69)</f>
        <v>72885</v>
      </c>
      <c r="D70" s="206">
        <f>D45-SUM(D46:D69)</f>
        <v>23298</v>
      </c>
      <c r="E70" s="206">
        <f>E45-SUM(E46:E69)</f>
        <v>24755</v>
      </c>
      <c r="F70" s="206">
        <f>F45-SUM(F46:F69)</f>
        <v>47830</v>
      </c>
      <c r="G70" s="206">
        <f>G45-SUM(G46:G69)</f>
        <v>63813</v>
      </c>
      <c r="H70" s="207">
        <f t="shared" si="29"/>
        <v>0.33416265941877477</v>
      </c>
      <c r="I70" s="208">
        <f t="shared" si="30"/>
        <v>-0.12447005556698909</v>
      </c>
      <c r="J70" s="207">
        <f t="shared" si="19"/>
        <v>3.9843829023625446E-2</v>
      </c>
      <c r="K70" s="209">
        <f t="shared" si="24"/>
        <v>0.1638949744833095</v>
      </c>
      <c r="L70" s="206">
        <f>L45-SUM(L46:L69)</f>
        <v>29071</v>
      </c>
      <c r="M70" s="206">
        <f>M45-SUM(M46:M69)</f>
        <v>8864</v>
      </c>
      <c r="N70" s="206">
        <f>N45-SUM(N46:N69)</f>
        <v>12372</v>
      </c>
      <c r="O70" s="206">
        <f>O45-SUM(O46:O69)</f>
        <v>29237</v>
      </c>
      <c r="P70" s="206">
        <f>P45-SUM(P46:P69)</f>
        <v>26962</v>
      </c>
      <c r="Q70" s="207">
        <f t="shared" si="31"/>
        <v>-7.7812361049355294E-2</v>
      </c>
      <c r="R70" s="208">
        <f t="shared" si="32"/>
        <v>-7.2546524027381265E-2</v>
      </c>
      <c r="S70" s="207">
        <f t="shared" si="20"/>
        <v>1.688166865671081E-2</v>
      </c>
      <c r="T70" s="209">
        <f t="shared" si="25"/>
        <v>6.9248214345337011E-2</v>
      </c>
      <c r="U70" s="206">
        <f t="shared" ref="U70:Z70" si="35">U45-SUM(U46:U69)</f>
        <v>6586</v>
      </c>
      <c r="V70" s="206">
        <f t="shared" si="35"/>
        <v>8608</v>
      </c>
      <c r="W70" s="206">
        <f t="shared" si="35"/>
        <v>2235</v>
      </c>
      <c r="X70" s="206">
        <f t="shared" si="35"/>
        <v>2385</v>
      </c>
      <c r="Y70" s="206">
        <f t="shared" si="35"/>
        <v>6037</v>
      </c>
      <c r="Z70" s="206">
        <f t="shared" si="35"/>
        <v>5453</v>
      </c>
      <c r="AA70" s="207">
        <f t="shared" si="33"/>
        <v>-9.6736789796256439E-2</v>
      </c>
      <c r="AB70" s="208">
        <f t="shared" si="22"/>
        <v>-0.36651951672862448</v>
      </c>
      <c r="AC70" s="206">
        <f>Z70-Y70</f>
        <v>-584</v>
      </c>
      <c r="AD70" s="206">
        <f t="shared" si="27"/>
        <v>-3155</v>
      </c>
      <c r="AE70" s="207">
        <f t="shared" si="23"/>
        <v>5.1229777719321322E-2</v>
      </c>
      <c r="AF70" s="209">
        <f t="shared" si="34"/>
        <v>1.4005285691904262E-2</v>
      </c>
      <c r="AG70" s="209">
        <f t="shared" si="34"/>
        <v>-2.4845523161823961E-7</v>
      </c>
      <c r="AH70" s="50"/>
      <c r="AI70" s="50"/>
      <c r="AJ70" s="50"/>
    </row>
    <row r="71" spans="2:36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</row>
    <row r="72" spans="2:36" x14ac:dyDescent="0.25">
      <c r="B72" s="49" t="s">
        <v>109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</row>
  </sheetData>
  <mergeCells count="6">
    <mergeCell ref="C39:K39"/>
    <mergeCell ref="L39:T39"/>
    <mergeCell ref="U39:AG39"/>
    <mergeCell ref="C6:K6"/>
    <mergeCell ref="L6:T6"/>
    <mergeCell ref="U6:AG6"/>
  </mergeCells>
  <pageMargins left="0.25" right="0.25" top="0.75" bottom="0.75" header="0.3" footer="0.3"/>
  <pageSetup paperSize="9" scale="3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BF61-3918-4A07-8A41-1E1813421A33}">
  <sheetPr>
    <pageSetUpPr fitToPage="1"/>
  </sheetPr>
  <dimension ref="A1:AJ7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5" spans="1:34" ht="42" customHeight="1" thickBot="1" x14ac:dyDescent="0.3">
      <c r="B5" s="52" t="s">
        <v>412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</row>
    <row r="6" spans="1:34" ht="6" customHeight="1" x14ac:dyDescent="0.25"/>
    <row r="7" spans="1:34" ht="15.75" x14ac:dyDescent="0.25">
      <c r="B7" s="184"/>
      <c r="C7" s="335" t="s">
        <v>99</v>
      </c>
      <c r="D7" s="336"/>
      <c r="E7" s="336"/>
      <c r="F7" s="336"/>
      <c r="G7" s="336"/>
      <c r="H7" s="336"/>
      <c r="I7" s="336"/>
      <c r="J7" s="336"/>
      <c r="K7" s="337"/>
      <c r="L7" s="338" t="s">
        <v>103</v>
      </c>
      <c r="M7" s="336"/>
      <c r="N7" s="336"/>
      <c r="O7" s="336"/>
      <c r="P7" s="336"/>
      <c r="Q7" s="336"/>
      <c r="R7" s="336"/>
      <c r="S7" s="336"/>
      <c r="T7" s="337"/>
      <c r="U7" s="338" t="s">
        <v>102</v>
      </c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7"/>
    </row>
    <row r="8" spans="1:34" s="189" customFormat="1" ht="72" customHeight="1" x14ac:dyDescent="0.25">
      <c r="B8" s="185"/>
      <c r="C8" s="186" t="s">
        <v>545</v>
      </c>
      <c r="D8" s="186" t="s">
        <v>546</v>
      </c>
      <c r="E8" s="186" t="s">
        <v>547</v>
      </c>
      <c r="F8" s="186" t="s">
        <v>548</v>
      </c>
      <c r="G8" s="186" t="s">
        <v>549</v>
      </c>
      <c r="H8" s="187" t="str">
        <f>CONCATENATE("var. ",RIGHT(G8,2),"/",RIGHT(F8,2))</f>
        <v>var. 23/22</v>
      </c>
      <c r="I8" s="187" t="str">
        <f>CONCATENATE("var. ",RIGHT(G8,2),"/",RIGHT(C8,2))</f>
        <v>var. 23/19</v>
      </c>
      <c r="J8" s="187" t="str">
        <f>CONCATENATE("Cuota s/ total lugares de residencia ",RIGHT(G8,4))</f>
        <v>Cuota s/ total lugares de residencia 2023</v>
      </c>
      <c r="K8" s="188" t="str">
        <f>CONCATENATE("cuota s/ Canarias ",RIGHT(G8,4))</f>
        <v>cuota s/ Canarias 2023</v>
      </c>
      <c r="L8" s="186" t="s">
        <v>545</v>
      </c>
      <c r="M8" s="186" t="s">
        <v>546</v>
      </c>
      <c r="N8" s="186" t="s">
        <v>547</v>
      </c>
      <c r="O8" s="186" t="s">
        <v>548</v>
      </c>
      <c r="P8" s="186" t="s">
        <v>549</v>
      </c>
      <c r="Q8" s="187" t="str">
        <f>CONCATENATE("var. ",RIGHT(P8,2),"/",RIGHT(O8,2))</f>
        <v>var. 23/22</v>
      </c>
      <c r="R8" s="187" t="str">
        <f>CONCATENATE("var. ",RIGHT(P8,2),"/",RIGHT(L8,2))</f>
        <v>var. 23/19</v>
      </c>
      <c r="S8" s="187" t="str">
        <f>CONCATENATE("Cuota s/ total lugares de residencia ",RIGHT(P8,4))</f>
        <v>Cuota s/ total lugares de residencia 2023</v>
      </c>
      <c r="T8" s="188" t="str">
        <f>CONCATENATE("cuota s/ Canarias ",RIGHT(P8,4))</f>
        <v>cuota s/ Canarias 2023</v>
      </c>
      <c r="U8" s="186" t="s">
        <v>550</v>
      </c>
      <c r="V8" s="186" t="s">
        <v>545</v>
      </c>
      <c r="W8" s="186" t="s">
        <v>546</v>
      </c>
      <c r="X8" s="186" t="s">
        <v>547</v>
      </c>
      <c r="Y8" s="186" t="s">
        <v>548</v>
      </c>
      <c r="Z8" s="186" t="s">
        <v>549</v>
      </c>
      <c r="AA8" s="187" t="str">
        <f>CONCATENATE("var. ",RIGHT(Z8,2),"/",RIGHT(Y8,2))</f>
        <v>var. 23/22</v>
      </c>
      <c r="AB8" s="187" t="str">
        <f>CONCATENATE("var. ",RIGHT(Z8,2),"/",RIGHT(V8,2))</f>
        <v>var. 23/19</v>
      </c>
      <c r="AC8" s="186" t="str">
        <f>CONCATENATE("dif. ",RIGHT(Z8,2),"/",RIGHT(Y8,2))</f>
        <v>dif. 23/22</v>
      </c>
      <c r="AD8" s="186" t="str">
        <f>CONCATENATE("dif. ",RIGHT(Z8,2),"/",RIGHT(V8,2))</f>
        <v>dif. 23/19</v>
      </c>
      <c r="AE8" s="187" t="str">
        <f>CONCATENATE("Cuota s/ total lugares de residencia ",RIGHT(Z8,4))</f>
        <v>Cuota s/ total lugares de residencia 2023</v>
      </c>
      <c r="AF8" s="188" t="str">
        <f>CONCATENATE("cuota s/ Canarias ",RIGHT(V8,4))</f>
        <v>cuota s/ Canarias 2019</v>
      </c>
      <c r="AG8" s="188" t="str">
        <f>CONCATENATE("cuota s/ Canarias ",RIGHT(Z8,4))</f>
        <v>cuota s/ Canarias 2023</v>
      </c>
    </row>
    <row r="9" spans="1:34" x14ac:dyDescent="0.25">
      <c r="A9" s="1"/>
      <c r="B9" s="190" t="s">
        <v>139</v>
      </c>
      <c r="C9" s="191">
        <f>C10+C13</f>
        <v>3356521</v>
      </c>
      <c r="D9" s="191">
        <f>D10+D13</f>
        <v>978366</v>
      </c>
      <c r="E9" s="191">
        <f>E10+E13</f>
        <v>1144506</v>
      </c>
      <c r="F9" s="191">
        <f>F10+F13</f>
        <v>2416099</v>
      </c>
      <c r="G9" s="191">
        <f>G10+G13</f>
        <v>2695721</v>
      </c>
      <c r="H9" s="192">
        <f>IFERROR(G9/F9-1,"-")</f>
        <v>0.11573284041754905</v>
      </c>
      <c r="I9" s="192">
        <f>IFERROR(G9/C9-1,"-")</f>
        <v>-0.19687050967355779</v>
      </c>
      <c r="J9" s="192">
        <f>G9/G$9</f>
        <v>1</v>
      </c>
      <c r="K9" s="193">
        <f>G9/$G9</f>
        <v>1</v>
      </c>
      <c r="L9" s="191">
        <f>L10+L13</f>
        <v>1156585</v>
      </c>
      <c r="M9" s="191">
        <f>M10+M13</f>
        <v>315553</v>
      </c>
      <c r="N9" s="191">
        <f>N10+N13</f>
        <v>325250</v>
      </c>
      <c r="O9" s="191">
        <f>O10+O13</f>
        <v>653358</v>
      </c>
      <c r="P9" s="191">
        <f>P10+P13</f>
        <v>800192</v>
      </c>
      <c r="Q9" s="192">
        <f>IFERROR(P9/O9-1,"-")</f>
        <v>0.22473743338261709</v>
      </c>
      <c r="R9" s="192">
        <f>IFERROR(P9/L9-1,"-")</f>
        <v>-0.3081425057388778</v>
      </c>
      <c r="S9" s="192">
        <f>P9/P$9</f>
        <v>1</v>
      </c>
      <c r="T9" s="193">
        <f>P9/$G9</f>
        <v>0.29683784041449396</v>
      </c>
      <c r="U9" s="191">
        <f t="shared" ref="U9:Z9" si="0">U10+U13</f>
        <v>1226508</v>
      </c>
      <c r="V9" s="191">
        <f t="shared" si="0"/>
        <v>1164182</v>
      </c>
      <c r="W9" s="191">
        <f t="shared" si="0"/>
        <v>344421</v>
      </c>
      <c r="X9" s="191">
        <f t="shared" si="0"/>
        <v>410899</v>
      </c>
      <c r="Y9" s="191">
        <f t="shared" si="0"/>
        <v>893612</v>
      </c>
      <c r="Z9" s="191">
        <f t="shared" si="0"/>
        <v>1003434</v>
      </c>
      <c r="AA9" s="192">
        <f>IFERROR(Z9/Y9-1,"-")</f>
        <v>0.12289673818167168</v>
      </c>
      <c r="AB9" s="192">
        <f>IFERROR(Z9/V9-1,"-")</f>
        <v>-0.13807806683147483</v>
      </c>
      <c r="AC9" s="191">
        <f>Z9-Y9</f>
        <v>109822</v>
      </c>
      <c r="AD9" s="191">
        <f>Z9-V9</f>
        <v>-160748</v>
      </c>
      <c r="AE9" s="192">
        <f>Z9/Z$9</f>
        <v>1</v>
      </c>
      <c r="AF9" s="193">
        <f t="shared" ref="AF9:AF38" si="1">V9/$C9</f>
        <v>0.34684186394186123</v>
      </c>
      <c r="AG9" s="193">
        <f t="shared" ref="AG9:AG17" si="2">Z9/$G9</f>
        <v>0.3722321412342004</v>
      </c>
      <c r="AH9" s="123"/>
    </row>
    <row r="10" spans="1:34" x14ac:dyDescent="0.25">
      <c r="A10" s="1" t="s">
        <v>171</v>
      </c>
      <c r="B10" s="194" t="s">
        <v>172</v>
      </c>
      <c r="C10" s="195">
        <v>638409</v>
      </c>
      <c r="D10" s="195">
        <v>257792</v>
      </c>
      <c r="E10" s="195">
        <v>445348</v>
      </c>
      <c r="F10" s="195">
        <v>513878</v>
      </c>
      <c r="G10" s="195">
        <v>530805</v>
      </c>
      <c r="H10" s="196">
        <f>IFERROR(G10/F10-1,"-")</f>
        <v>3.2939724993091835E-2</v>
      </c>
      <c r="I10" s="197">
        <f>IFERROR(G10/C10-1,"-")</f>
        <v>-0.16855025540053481</v>
      </c>
      <c r="J10" s="196">
        <f>G10/G$9</f>
        <v>0.19690650479036961</v>
      </c>
      <c r="K10" s="198">
        <f>G10/$G10</f>
        <v>1</v>
      </c>
      <c r="L10" s="195">
        <v>281041</v>
      </c>
      <c r="M10" s="195">
        <v>88865</v>
      </c>
      <c r="N10" s="195">
        <v>157431</v>
      </c>
      <c r="O10" s="195">
        <v>184123</v>
      </c>
      <c r="P10" s="195">
        <v>214116</v>
      </c>
      <c r="Q10" s="196">
        <f>IFERROR(P10/O10-1,"-")</f>
        <v>0.16289654198552062</v>
      </c>
      <c r="R10" s="197">
        <f>IFERROR(P10/L10-1,"-")</f>
        <v>-0.23813251447297723</v>
      </c>
      <c r="S10" s="196">
        <f>P10/P$9</f>
        <v>0.26758078061265295</v>
      </c>
      <c r="T10" s="198">
        <f>P10/$G10</f>
        <v>0.40337977223274085</v>
      </c>
      <c r="U10" s="195">
        <v>187933</v>
      </c>
      <c r="V10" s="195">
        <v>176377</v>
      </c>
      <c r="W10" s="195">
        <v>73937</v>
      </c>
      <c r="X10" s="195">
        <v>124178</v>
      </c>
      <c r="Y10" s="195">
        <v>146661</v>
      </c>
      <c r="Z10" s="195">
        <v>151461</v>
      </c>
      <c r="AA10" s="196">
        <f>IFERROR(Z10/Y10-1,"-")</f>
        <v>3.272853723893876E-2</v>
      </c>
      <c r="AB10" s="197">
        <f t="shared" ref="AB10:AB38" si="3">IFERROR(Z10/V10-1,"-")</f>
        <v>-0.14126558451498783</v>
      </c>
      <c r="AC10" s="195">
        <f t="shared" ref="AC10:AC37" si="4">Z10-Y10</f>
        <v>4800</v>
      </c>
      <c r="AD10" s="195">
        <f t="shared" ref="AD10:AD38" si="5">Z10-V10</f>
        <v>-24916</v>
      </c>
      <c r="AE10" s="196">
        <f>Z10/Z$9</f>
        <v>0.15094266289561645</v>
      </c>
      <c r="AF10" s="198">
        <f t="shared" si="1"/>
        <v>0.27627586703821533</v>
      </c>
      <c r="AG10" s="198">
        <f t="shared" si="2"/>
        <v>0.28534207477322182</v>
      </c>
      <c r="AH10" s="123"/>
    </row>
    <row r="11" spans="1:34" x14ac:dyDescent="0.25">
      <c r="A11" s="211" t="s">
        <v>99</v>
      </c>
      <c r="B11" s="199" t="s">
        <v>99</v>
      </c>
      <c r="C11" s="200">
        <v>469151</v>
      </c>
      <c r="D11" s="200">
        <v>194237</v>
      </c>
      <c r="E11" s="200">
        <v>322169</v>
      </c>
      <c r="F11" s="200">
        <v>342472</v>
      </c>
      <c r="G11" s="200">
        <v>354816</v>
      </c>
      <c r="H11" s="201">
        <f>IFERROR(G11/F11-1,"-")</f>
        <v>3.6043822560676508E-2</v>
      </c>
      <c r="I11" s="202">
        <f>IFERROR(G11/C11-1,"-")</f>
        <v>-0.24370618414966605</v>
      </c>
      <c r="J11" s="201">
        <f>G11/G$9</f>
        <v>0.13162192971750414</v>
      </c>
      <c r="K11" s="203">
        <f>G11/$G11</f>
        <v>1</v>
      </c>
      <c r="L11" s="200">
        <v>244327</v>
      </c>
      <c r="M11" s="200">
        <v>79742</v>
      </c>
      <c r="N11" s="200">
        <v>140064</v>
      </c>
      <c r="O11" s="200">
        <v>151990</v>
      </c>
      <c r="P11" s="200">
        <v>173534</v>
      </c>
      <c r="Q11" s="201">
        <f>IFERROR(P11/O11-1,"-")</f>
        <v>0.14174616751102054</v>
      </c>
      <c r="R11" s="202">
        <f>IFERROR(P11/L11-1,"-")</f>
        <v>-0.28974693750588354</v>
      </c>
      <c r="S11" s="201">
        <f>P11/P$9</f>
        <v>0.21686545229145004</v>
      </c>
      <c r="T11" s="203">
        <f>P11/$G11</f>
        <v>0.48908166486291488</v>
      </c>
      <c r="U11" s="200">
        <v>99352</v>
      </c>
      <c r="V11" s="200">
        <v>98304</v>
      </c>
      <c r="W11" s="200">
        <v>52785</v>
      </c>
      <c r="X11" s="200">
        <v>86528</v>
      </c>
      <c r="Y11" s="200">
        <v>86473</v>
      </c>
      <c r="Z11" s="200">
        <v>84408</v>
      </c>
      <c r="AA11" s="201">
        <f>IFERROR(Z11/Y11-1,"-")</f>
        <v>-2.3880286332149891E-2</v>
      </c>
      <c r="AB11" s="202">
        <f t="shared" si="3"/>
        <v>-0.141357421875</v>
      </c>
      <c r="AC11" s="200">
        <f t="shared" si="4"/>
        <v>-2065</v>
      </c>
      <c r="AD11" s="200">
        <f t="shared" si="5"/>
        <v>-13896</v>
      </c>
      <c r="AE11" s="201">
        <f>Z11/Z$9</f>
        <v>8.4119134890785041E-2</v>
      </c>
      <c r="AF11" s="203">
        <f t="shared" si="1"/>
        <v>0.20953594898017908</v>
      </c>
      <c r="AG11" s="203">
        <f t="shared" si="2"/>
        <v>0.23789231601731603</v>
      </c>
      <c r="AH11" s="123"/>
    </row>
    <row r="12" spans="1:34" x14ac:dyDescent="0.25">
      <c r="A12" s="211" t="s">
        <v>176</v>
      </c>
      <c r="B12" s="199" t="s">
        <v>176</v>
      </c>
      <c r="C12" s="200">
        <v>169258</v>
      </c>
      <c r="D12" s="200">
        <v>63555</v>
      </c>
      <c r="E12" s="200">
        <v>123179</v>
      </c>
      <c r="F12" s="200">
        <v>171406</v>
      </c>
      <c r="G12" s="200">
        <v>175989</v>
      </c>
      <c r="H12" s="201">
        <f>IFERROR(G12/F12-1,"-")</f>
        <v>2.6737687128805199E-2</v>
      </c>
      <c r="I12" s="202">
        <f>IFERROR(G12/C12-1,"-")</f>
        <v>3.9767691925935544E-2</v>
      </c>
      <c r="J12" s="201">
        <f>G12/G$9</f>
        <v>6.5284575072865475E-2</v>
      </c>
      <c r="K12" s="203">
        <f>G12/$G12</f>
        <v>1</v>
      </c>
      <c r="L12" s="200">
        <v>36714</v>
      </c>
      <c r="M12" s="200">
        <v>9123</v>
      </c>
      <c r="N12" s="200">
        <v>17367</v>
      </c>
      <c r="O12" s="200">
        <v>32133</v>
      </c>
      <c r="P12" s="200">
        <v>40582</v>
      </c>
      <c r="Q12" s="201">
        <f>IFERROR(P12/O12-1,"-")</f>
        <v>0.26293841222419312</v>
      </c>
      <c r="R12" s="202">
        <f>IFERROR(P12/L12-1,"-")</f>
        <v>0.10535490548564574</v>
      </c>
      <c r="S12" s="201">
        <f>P12/P$9</f>
        <v>5.0715328321202909E-2</v>
      </c>
      <c r="T12" s="203">
        <f>P12/$G12</f>
        <v>0.23059395757689402</v>
      </c>
      <c r="U12" s="200">
        <v>88581</v>
      </c>
      <c r="V12" s="200">
        <v>78073</v>
      </c>
      <c r="W12" s="200">
        <v>21152</v>
      </c>
      <c r="X12" s="200">
        <v>37650</v>
      </c>
      <c r="Y12" s="200">
        <v>60188</v>
      </c>
      <c r="Z12" s="200">
        <v>67053</v>
      </c>
      <c r="AA12" s="201">
        <f>IFERROR(Z12/Y12-1,"-")</f>
        <v>0.11405928091978468</v>
      </c>
      <c r="AB12" s="202">
        <f t="shared" si="3"/>
        <v>-0.14114994940632486</v>
      </c>
      <c r="AC12" s="200">
        <f t="shared" si="4"/>
        <v>6865</v>
      </c>
      <c r="AD12" s="200">
        <f t="shared" si="5"/>
        <v>-11020</v>
      </c>
      <c r="AE12" s="201">
        <f>Z12/Z$9</f>
        <v>6.6823528004831406E-2</v>
      </c>
      <c r="AF12" s="203">
        <f t="shared" si="1"/>
        <v>0.46126623261529737</v>
      </c>
      <c r="AG12" s="203">
        <f t="shared" si="2"/>
        <v>0.38100676746842133</v>
      </c>
      <c r="AH12" s="123"/>
    </row>
    <row r="13" spans="1:34" x14ac:dyDescent="0.25">
      <c r="A13" s="1"/>
      <c r="B13" s="194" t="s">
        <v>184</v>
      </c>
      <c r="C13" s="195">
        <v>2718112</v>
      </c>
      <c r="D13" s="195">
        <v>720574</v>
      </c>
      <c r="E13" s="195">
        <v>699158</v>
      </c>
      <c r="F13" s="195">
        <v>1902221</v>
      </c>
      <c r="G13" s="195">
        <v>2164916</v>
      </c>
      <c r="H13" s="196">
        <f>IFERROR(G13/F13-1,"-")</f>
        <v>0.13809909574124135</v>
      </c>
      <c r="I13" s="197">
        <f>IFERROR(G13/C13-1,"-")</f>
        <v>-0.20352215066928814</v>
      </c>
      <c r="J13" s="196">
        <f>G13/G$9</f>
        <v>0.80309349520963036</v>
      </c>
      <c r="K13" s="198">
        <f>G13/$G13</f>
        <v>1</v>
      </c>
      <c r="L13" s="195">
        <v>875544</v>
      </c>
      <c r="M13" s="195">
        <v>226688</v>
      </c>
      <c r="N13" s="195">
        <v>167819</v>
      </c>
      <c r="O13" s="195">
        <v>469235</v>
      </c>
      <c r="P13" s="195">
        <v>586076</v>
      </c>
      <c r="Q13" s="196">
        <f>IFERROR(P13/O13-1,"-")</f>
        <v>0.24900316472556394</v>
      </c>
      <c r="R13" s="197">
        <f>IFERROR(P13/L13-1,"-")</f>
        <v>-0.33061502334548576</v>
      </c>
      <c r="S13" s="196">
        <f>P13/P$9</f>
        <v>0.732419219387347</v>
      </c>
      <c r="T13" s="198">
        <f>P13/$G13</f>
        <v>0.27071535339015462</v>
      </c>
      <c r="U13" s="195">
        <v>1038575</v>
      </c>
      <c r="V13" s="195">
        <v>987805</v>
      </c>
      <c r="W13" s="195">
        <v>270484</v>
      </c>
      <c r="X13" s="195">
        <v>286721</v>
      </c>
      <c r="Y13" s="195">
        <v>746951</v>
      </c>
      <c r="Z13" s="195">
        <v>851973</v>
      </c>
      <c r="AA13" s="196">
        <f>IFERROR(Z13/Y13-1,"-")</f>
        <v>0.14060092295210791</v>
      </c>
      <c r="AB13" s="197">
        <f t="shared" si="3"/>
        <v>-0.13750892129519487</v>
      </c>
      <c r="AC13" s="195">
        <f t="shared" si="4"/>
        <v>105022</v>
      </c>
      <c r="AD13" s="195">
        <f t="shared" si="5"/>
        <v>-135832</v>
      </c>
      <c r="AE13" s="196">
        <f>Z13/Z$9</f>
        <v>0.84905733710438358</v>
      </c>
      <c r="AF13" s="198">
        <f t="shared" si="1"/>
        <v>0.36341585630025547</v>
      </c>
      <c r="AG13" s="198">
        <f t="shared" si="2"/>
        <v>0.39353628501059623</v>
      </c>
      <c r="AH13" s="123"/>
    </row>
    <row r="14" spans="1:34" s="115" customFormat="1" x14ac:dyDescent="0.25">
      <c r="B14" s="199" t="s">
        <v>188</v>
      </c>
      <c r="C14" s="200">
        <v>1185687</v>
      </c>
      <c r="D14" s="200">
        <v>251122</v>
      </c>
      <c r="E14" s="200">
        <v>203079</v>
      </c>
      <c r="F14" s="200">
        <v>833856</v>
      </c>
      <c r="G14" s="200">
        <v>974966</v>
      </c>
      <c r="H14" s="201">
        <f t="shared" ref="H14:H38" si="6">IFERROR(G14/F14-1,"-")</f>
        <v>0.16922586153964225</v>
      </c>
      <c r="I14" s="202">
        <f t="shared" ref="I14:I38" si="7">IFERROR(G14/C14-1,"-")</f>
        <v>-0.17772059573901033</v>
      </c>
      <c r="J14" s="201">
        <f t="shared" ref="J14:J38" si="8">G14/G$9</f>
        <v>0.3616717011886616</v>
      </c>
      <c r="K14" s="203">
        <f t="shared" ref="K14:K38" si="9">G14/$G14</f>
        <v>1</v>
      </c>
      <c r="L14" s="200">
        <v>226231</v>
      </c>
      <c r="M14" s="200">
        <v>37383</v>
      </c>
      <c r="N14" s="200">
        <v>27834</v>
      </c>
      <c r="O14" s="200">
        <v>119370</v>
      </c>
      <c r="P14" s="200">
        <v>157317</v>
      </c>
      <c r="Q14" s="201">
        <f t="shared" ref="Q14:Q38" si="10">IFERROR(P14/O14-1,"-")</f>
        <v>0.31789394320180953</v>
      </c>
      <c r="R14" s="202">
        <f t="shared" ref="R14:R38" si="11">IFERROR(P14/L14-1,"-")</f>
        <v>-0.30461784636057831</v>
      </c>
      <c r="S14" s="201">
        <f t="shared" ref="S14:S31" si="12">P14/P$9</f>
        <v>0.19659906622410622</v>
      </c>
      <c r="T14" s="203">
        <f t="shared" ref="T14:T38" si="13">P14/$G14</f>
        <v>0.16135639601791241</v>
      </c>
      <c r="U14" s="200">
        <v>552445</v>
      </c>
      <c r="V14" s="200">
        <v>529309</v>
      </c>
      <c r="W14" s="200">
        <v>113733</v>
      </c>
      <c r="X14" s="200">
        <v>91227</v>
      </c>
      <c r="Y14" s="200">
        <v>369208</v>
      </c>
      <c r="Z14" s="200">
        <v>440689</v>
      </c>
      <c r="AA14" s="201">
        <f t="shared" ref="AA14:AA38" si="14">IFERROR(Z14/Y14-1,"-")</f>
        <v>0.19360631405603335</v>
      </c>
      <c r="AB14" s="202">
        <f t="shared" si="3"/>
        <v>-0.16742583254771792</v>
      </c>
      <c r="AC14" s="200">
        <f t="shared" si="4"/>
        <v>71481</v>
      </c>
      <c r="AD14" s="200">
        <f t="shared" si="5"/>
        <v>-88620</v>
      </c>
      <c r="AE14" s="201">
        <f t="shared" ref="AE14:AE38" si="15">Z14/Z$9</f>
        <v>0.43918085295096637</v>
      </c>
      <c r="AF14" s="203">
        <f t="shared" si="1"/>
        <v>0.44641545365682511</v>
      </c>
      <c r="AG14" s="203">
        <f t="shared" si="2"/>
        <v>0.45200448015623107</v>
      </c>
      <c r="AH14" s="220"/>
    </row>
    <row r="15" spans="1:34" s="115" customFormat="1" x14ac:dyDescent="0.25">
      <c r="B15" s="199" t="s">
        <v>192</v>
      </c>
      <c r="C15" s="200">
        <v>327286</v>
      </c>
      <c r="D15" s="200">
        <v>96105</v>
      </c>
      <c r="E15" s="200">
        <v>116502</v>
      </c>
      <c r="F15" s="200">
        <v>215371</v>
      </c>
      <c r="G15" s="200">
        <v>235009</v>
      </c>
      <c r="H15" s="201">
        <f t="shared" si="6"/>
        <v>9.1182192588602939E-2</v>
      </c>
      <c r="I15" s="202">
        <f t="shared" si="7"/>
        <v>-0.28194606552067614</v>
      </c>
      <c r="J15" s="201">
        <f t="shared" si="8"/>
        <v>8.7178532199734315E-2</v>
      </c>
      <c r="K15" s="203">
        <f t="shared" si="9"/>
        <v>1</v>
      </c>
      <c r="L15" s="200">
        <v>122784</v>
      </c>
      <c r="M15" s="200">
        <v>33737</v>
      </c>
      <c r="N15" s="200">
        <v>40548</v>
      </c>
      <c r="O15" s="200">
        <v>84849</v>
      </c>
      <c r="P15" s="200">
        <v>99657</v>
      </c>
      <c r="Q15" s="201">
        <f t="shared" si="10"/>
        <v>0.17452179754622921</v>
      </c>
      <c r="R15" s="202">
        <f t="shared" si="11"/>
        <v>-0.18835516028146992</v>
      </c>
      <c r="S15" s="201">
        <f t="shared" si="12"/>
        <v>0.12454136007358234</v>
      </c>
      <c r="T15" s="203">
        <f t="shared" si="13"/>
        <v>0.42405609997914973</v>
      </c>
      <c r="U15" s="200">
        <v>86350</v>
      </c>
      <c r="V15" s="200">
        <v>68399</v>
      </c>
      <c r="W15" s="200">
        <v>20393</v>
      </c>
      <c r="X15" s="200">
        <v>23339</v>
      </c>
      <c r="Y15" s="200">
        <v>41382</v>
      </c>
      <c r="Z15" s="200">
        <v>43871</v>
      </c>
      <c r="AA15" s="201">
        <f t="shared" si="14"/>
        <v>6.0146923783287454E-2</v>
      </c>
      <c r="AB15" s="202">
        <f t="shared" si="3"/>
        <v>-0.35860173394347872</v>
      </c>
      <c r="AC15" s="200">
        <f t="shared" si="4"/>
        <v>2489</v>
      </c>
      <c r="AD15" s="200">
        <f t="shared" si="5"/>
        <v>-24528</v>
      </c>
      <c r="AE15" s="201">
        <f t="shared" si="15"/>
        <v>4.3720862557975908E-2</v>
      </c>
      <c r="AF15" s="203">
        <f t="shared" si="1"/>
        <v>0.20898846880098751</v>
      </c>
      <c r="AG15" s="203">
        <f t="shared" si="2"/>
        <v>0.18667795701441223</v>
      </c>
      <c r="AH15" s="220"/>
    </row>
    <row r="16" spans="1:34" x14ac:dyDescent="0.25">
      <c r="A16" s="1"/>
      <c r="B16" s="199" t="s">
        <v>196</v>
      </c>
      <c r="C16" s="200">
        <v>67224</v>
      </c>
      <c r="D16" s="200">
        <v>20630</v>
      </c>
      <c r="E16" s="200">
        <v>48078</v>
      </c>
      <c r="F16" s="200">
        <v>65750</v>
      </c>
      <c r="G16" s="200">
        <v>76512</v>
      </c>
      <c r="H16" s="201">
        <f t="shared" si="6"/>
        <v>0.16368060836501908</v>
      </c>
      <c r="I16" s="202">
        <f t="shared" si="7"/>
        <v>0.13816494109246702</v>
      </c>
      <c r="J16" s="201">
        <f t="shared" si="8"/>
        <v>2.8382759195035391E-2</v>
      </c>
      <c r="K16" s="203">
        <f t="shared" si="9"/>
        <v>1</v>
      </c>
      <c r="L16" s="200">
        <v>17106</v>
      </c>
      <c r="M16" s="200">
        <v>4116</v>
      </c>
      <c r="N16" s="200">
        <v>9549</v>
      </c>
      <c r="O16" s="200">
        <v>15046</v>
      </c>
      <c r="P16" s="200">
        <v>17479</v>
      </c>
      <c r="Q16" s="201">
        <f t="shared" si="10"/>
        <v>0.16170410740396113</v>
      </c>
      <c r="R16" s="202">
        <f t="shared" si="11"/>
        <v>2.1805214544604157E-2</v>
      </c>
      <c r="S16" s="201">
        <f t="shared" si="12"/>
        <v>2.1843507558186034E-2</v>
      </c>
      <c r="T16" s="203">
        <f t="shared" si="13"/>
        <v>0.22844782517774989</v>
      </c>
      <c r="U16" s="200">
        <v>27164</v>
      </c>
      <c r="V16" s="200">
        <v>26073</v>
      </c>
      <c r="W16" s="200">
        <v>9058</v>
      </c>
      <c r="X16" s="200">
        <v>20456</v>
      </c>
      <c r="Y16" s="200">
        <v>27745</v>
      </c>
      <c r="Z16" s="200">
        <v>36842</v>
      </c>
      <c r="AA16" s="201">
        <f t="shared" si="14"/>
        <v>0.32787889709857643</v>
      </c>
      <c r="AB16" s="202">
        <f t="shared" si="3"/>
        <v>0.41303263912860055</v>
      </c>
      <c r="AC16" s="200">
        <f t="shared" si="4"/>
        <v>9097</v>
      </c>
      <c r="AD16" s="200">
        <f t="shared" si="5"/>
        <v>10769</v>
      </c>
      <c r="AE16" s="201">
        <f t="shared" si="15"/>
        <v>3.6715917539170487E-2</v>
      </c>
      <c r="AF16" s="203">
        <f t="shared" si="1"/>
        <v>0.38785255265976437</v>
      </c>
      <c r="AG16" s="203">
        <f t="shared" si="2"/>
        <v>0.48151923881221248</v>
      </c>
      <c r="AH16" s="123"/>
    </row>
    <row r="17" spans="1:34" x14ac:dyDescent="0.25">
      <c r="A17" s="1"/>
      <c r="B17" s="199" t="s">
        <v>205</v>
      </c>
      <c r="C17" s="200">
        <v>147599</v>
      </c>
      <c r="D17" s="200">
        <v>39808</v>
      </c>
      <c r="E17" s="200">
        <v>57823</v>
      </c>
      <c r="F17" s="200">
        <v>131076</v>
      </c>
      <c r="G17" s="200">
        <v>132804</v>
      </c>
      <c r="H17" s="201">
        <f t="shared" si="6"/>
        <v>1.31831914309255E-2</v>
      </c>
      <c r="I17" s="202">
        <f t="shared" si="7"/>
        <v>-0.10023780648920388</v>
      </c>
      <c r="J17" s="201">
        <f t="shared" si="8"/>
        <v>4.9264742159889692E-2</v>
      </c>
      <c r="K17" s="203">
        <f t="shared" si="9"/>
        <v>1</v>
      </c>
      <c r="L17" s="200">
        <v>67085</v>
      </c>
      <c r="M17" s="200">
        <v>15402</v>
      </c>
      <c r="N17" s="200">
        <v>23767</v>
      </c>
      <c r="O17" s="200">
        <v>58848</v>
      </c>
      <c r="P17" s="200">
        <v>62063</v>
      </c>
      <c r="Q17" s="201">
        <f t="shared" si="10"/>
        <v>5.4632272974442619E-2</v>
      </c>
      <c r="R17" s="202">
        <f t="shared" si="11"/>
        <v>-7.4860251919206977E-2</v>
      </c>
      <c r="S17" s="201">
        <f t="shared" si="12"/>
        <v>7.7560135567463814E-2</v>
      </c>
      <c r="T17" s="203">
        <f t="shared" si="13"/>
        <v>0.46732779133158642</v>
      </c>
      <c r="U17" s="200">
        <v>43002</v>
      </c>
      <c r="V17" s="200">
        <v>42967</v>
      </c>
      <c r="W17" s="200">
        <v>11672</v>
      </c>
      <c r="X17" s="200">
        <v>21924</v>
      </c>
      <c r="Y17" s="200">
        <v>43252</v>
      </c>
      <c r="Z17" s="200">
        <v>43424</v>
      </c>
      <c r="AA17" s="201">
        <f t="shared" si="14"/>
        <v>3.9766947193193847E-3</v>
      </c>
      <c r="AB17" s="202">
        <f t="shared" si="3"/>
        <v>1.0636069541741344E-2</v>
      </c>
      <c r="AC17" s="200">
        <f t="shared" si="4"/>
        <v>172</v>
      </c>
      <c r="AD17" s="200">
        <f t="shared" si="5"/>
        <v>457</v>
      </c>
      <c r="AE17" s="201">
        <f t="shared" si="15"/>
        <v>4.3275392302832075E-2</v>
      </c>
      <c r="AF17" s="203">
        <f t="shared" si="1"/>
        <v>0.29110630830832185</v>
      </c>
      <c r="AG17" s="203">
        <f t="shared" si="2"/>
        <v>0.32697810306918468</v>
      </c>
      <c r="AH17" s="123"/>
    </row>
    <row r="18" spans="1:34" x14ac:dyDescent="0.25">
      <c r="A18" s="1"/>
      <c r="B18" s="199" t="s">
        <v>200</v>
      </c>
      <c r="C18" s="200">
        <v>28726</v>
      </c>
      <c r="D18" s="200">
        <v>11040</v>
      </c>
      <c r="E18" s="200">
        <v>16490</v>
      </c>
      <c r="F18" s="200">
        <v>25104</v>
      </c>
      <c r="G18" s="200">
        <v>27719</v>
      </c>
      <c r="H18" s="201">
        <f t="shared" si="6"/>
        <v>0.10416666666666674</v>
      </c>
      <c r="I18" s="202">
        <f t="shared" si="7"/>
        <v>-3.5055350553505504E-2</v>
      </c>
      <c r="J18" s="201">
        <f t="shared" si="8"/>
        <v>1.0282592300909478E-2</v>
      </c>
      <c r="K18" s="203">
        <f t="shared" si="9"/>
        <v>1</v>
      </c>
      <c r="L18" s="200">
        <v>9046</v>
      </c>
      <c r="M18" s="200">
        <v>1945</v>
      </c>
      <c r="N18" s="200">
        <v>3681</v>
      </c>
      <c r="O18" s="200">
        <v>6652</v>
      </c>
      <c r="P18" s="200">
        <v>7224</v>
      </c>
      <c r="Q18" s="201">
        <f t="shared" si="10"/>
        <v>8.5989176187612815E-2</v>
      </c>
      <c r="R18" s="202">
        <f t="shared" si="11"/>
        <v>-0.20141499005085117</v>
      </c>
      <c r="S18" s="201">
        <f t="shared" si="12"/>
        <v>9.0278333200032E-3</v>
      </c>
      <c r="T18" s="203">
        <f t="shared" si="13"/>
        <v>0.26061546231826543</v>
      </c>
      <c r="U18" s="200">
        <v>14395</v>
      </c>
      <c r="V18" s="200">
        <v>13509</v>
      </c>
      <c r="W18" s="200">
        <v>6309</v>
      </c>
      <c r="X18" s="200">
        <v>7864</v>
      </c>
      <c r="Y18" s="200">
        <v>13814</v>
      </c>
      <c r="Z18" s="200">
        <v>14771</v>
      </c>
      <c r="AA18" s="201">
        <f t="shared" si="14"/>
        <v>6.9277544520052192E-2</v>
      </c>
      <c r="AB18" s="202">
        <f t="shared" si="3"/>
        <v>9.3419202013472535E-2</v>
      </c>
      <c r="AC18" s="200">
        <f t="shared" si="4"/>
        <v>957</v>
      </c>
      <c r="AD18" s="200">
        <f t="shared" si="5"/>
        <v>1262</v>
      </c>
      <c r="AE18" s="201">
        <f t="shared" si="15"/>
        <v>1.4720449974786583E-2</v>
      </c>
      <c r="AF18" s="203">
        <f t="shared" si="1"/>
        <v>0.47027083478381954</v>
      </c>
      <c r="AG18" s="203">
        <f>Z18/$G18</f>
        <v>0.53288358165879002</v>
      </c>
      <c r="AH18" s="123"/>
    </row>
    <row r="19" spans="1:34" x14ac:dyDescent="0.25">
      <c r="A19" s="1"/>
      <c r="B19" s="199" t="s">
        <v>209</v>
      </c>
      <c r="C19" s="200">
        <v>74959</v>
      </c>
      <c r="D19" s="200">
        <v>19060</v>
      </c>
      <c r="E19" s="200">
        <v>38273</v>
      </c>
      <c r="F19" s="200">
        <v>77345</v>
      </c>
      <c r="G19" s="200">
        <v>71907</v>
      </c>
      <c r="H19" s="201">
        <f t="shared" si="6"/>
        <v>-7.0308358652789504E-2</v>
      </c>
      <c r="I19" s="202">
        <f t="shared" si="7"/>
        <v>-4.0715591189850464E-2</v>
      </c>
      <c r="J19" s="201">
        <f t="shared" si="8"/>
        <v>2.6674496359230054E-2</v>
      </c>
      <c r="K19" s="203">
        <f t="shared" si="9"/>
        <v>1</v>
      </c>
      <c r="L19" s="200">
        <v>22994</v>
      </c>
      <c r="M19" s="200">
        <v>4842</v>
      </c>
      <c r="N19" s="200">
        <v>6202</v>
      </c>
      <c r="O19" s="200">
        <v>15420</v>
      </c>
      <c r="P19" s="200">
        <v>17849</v>
      </c>
      <c r="Q19" s="201">
        <f t="shared" si="10"/>
        <v>0.15752269779507144</v>
      </c>
      <c r="R19" s="202">
        <f t="shared" si="11"/>
        <v>-0.2237540227885535</v>
      </c>
      <c r="S19" s="201">
        <f t="shared" si="12"/>
        <v>2.2305896584819643E-2</v>
      </c>
      <c r="T19" s="203">
        <f t="shared" si="13"/>
        <v>0.24822339966901694</v>
      </c>
      <c r="U19" s="200">
        <v>29361</v>
      </c>
      <c r="V19" s="200">
        <v>27277</v>
      </c>
      <c r="W19" s="200">
        <v>7304</v>
      </c>
      <c r="X19" s="200">
        <v>14343</v>
      </c>
      <c r="Y19" s="200">
        <v>33233</v>
      </c>
      <c r="Z19" s="200">
        <v>32430</v>
      </c>
      <c r="AA19" s="201">
        <f t="shared" si="14"/>
        <v>-2.4162729816748385E-2</v>
      </c>
      <c r="AB19" s="202">
        <f t="shared" si="3"/>
        <v>0.18891373684789392</v>
      </c>
      <c r="AC19" s="200">
        <f t="shared" si="4"/>
        <v>-803</v>
      </c>
      <c r="AD19" s="200">
        <f t="shared" si="5"/>
        <v>5153</v>
      </c>
      <c r="AE19" s="201">
        <f t="shared" si="15"/>
        <v>3.2319016497348106E-2</v>
      </c>
      <c r="AF19" s="203">
        <f t="shared" si="1"/>
        <v>0.36389226110273615</v>
      </c>
      <c r="AG19" s="203">
        <f t="shared" ref="AG19:AG38" si="16">Z19/$G19</f>
        <v>0.45099920730944137</v>
      </c>
      <c r="AH19" s="123"/>
    </row>
    <row r="20" spans="1:34" x14ac:dyDescent="0.25">
      <c r="A20" s="1"/>
      <c r="B20" s="199" t="s">
        <v>213</v>
      </c>
      <c r="C20" s="200">
        <v>172409</v>
      </c>
      <c r="D20" s="200">
        <v>32856</v>
      </c>
      <c r="E20" s="200">
        <v>40170</v>
      </c>
      <c r="F20" s="200">
        <v>139066</v>
      </c>
      <c r="G20" s="200">
        <v>172868</v>
      </c>
      <c r="H20" s="201">
        <f t="shared" si="6"/>
        <v>0.2430644442207297</v>
      </c>
      <c r="I20" s="202">
        <f t="shared" si="7"/>
        <v>2.6622740112174359E-3</v>
      </c>
      <c r="J20" s="201">
        <f t="shared" si="8"/>
        <v>6.4126814310531396E-2</v>
      </c>
      <c r="K20" s="203">
        <f t="shared" si="9"/>
        <v>1</v>
      </c>
      <c r="L20" s="200">
        <v>21960</v>
      </c>
      <c r="M20" s="200">
        <v>4165</v>
      </c>
      <c r="N20" s="200">
        <v>3634</v>
      </c>
      <c r="O20" s="200">
        <v>12728</v>
      </c>
      <c r="P20" s="200">
        <v>19798</v>
      </c>
      <c r="Q20" s="201">
        <f t="shared" si="10"/>
        <v>0.5554682589566311</v>
      </c>
      <c r="R20" s="202">
        <f t="shared" si="11"/>
        <v>-9.8451730418943506E-2</v>
      </c>
      <c r="S20" s="201">
        <f t="shared" si="12"/>
        <v>2.4741562025113972E-2</v>
      </c>
      <c r="T20" s="203">
        <f t="shared" si="13"/>
        <v>0.11452669088553116</v>
      </c>
      <c r="U20" s="200">
        <v>36384</v>
      </c>
      <c r="V20" s="200">
        <v>35706</v>
      </c>
      <c r="W20" s="200">
        <v>6942</v>
      </c>
      <c r="X20" s="200">
        <v>9351</v>
      </c>
      <c r="Y20" s="200">
        <v>32440</v>
      </c>
      <c r="Z20" s="200">
        <v>36361</v>
      </c>
      <c r="AA20" s="201">
        <f t="shared" si="14"/>
        <v>0.12086929716399508</v>
      </c>
      <c r="AB20" s="202">
        <f t="shared" si="3"/>
        <v>1.8344255867361214E-2</v>
      </c>
      <c r="AC20" s="200">
        <f t="shared" si="4"/>
        <v>3921</v>
      </c>
      <c r="AD20" s="200">
        <f t="shared" si="5"/>
        <v>655</v>
      </c>
      <c r="AE20" s="201">
        <f t="shared" si="15"/>
        <v>3.6236563640458665E-2</v>
      </c>
      <c r="AF20" s="203">
        <f t="shared" si="1"/>
        <v>0.2071005573954956</v>
      </c>
      <c r="AG20" s="203">
        <f t="shared" si="16"/>
        <v>0.21033968114399426</v>
      </c>
      <c r="AH20" s="123"/>
    </row>
    <row r="21" spans="1:34" x14ac:dyDescent="0.25">
      <c r="A21" s="1"/>
      <c r="B21" s="199" t="s">
        <v>235</v>
      </c>
      <c r="C21" s="200">
        <v>24392</v>
      </c>
      <c r="D21" s="200">
        <v>8866</v>
      </c>
      <c r="E21" s="200">
        <v>16004</v>
      </c>
      <c r="F21" s="200">
        <v>27143</v>
      </c>
      <c r="G21" s="200">
        <v>32226</v>
      </c>
      <c r="H21" s="201">
        <f t="shared" si="6"/>
        <v>0.18726743543455027</v>
      </c>
      <c r="I21" s="202">
        <f t="shared" si="7"/>
        <v>0.3211708756969498</v>
      </c>
      <c r="J21" s="201">
        <f t="shared" si="8"/>
        <v>1.1954501226202563E-2</v>
      </c>
      <c r="K21" s="203">
        <f t="shared" si="9"/>
        <v>1</v>
      </c>
      <c r="L21" s="200">
        <v>5464</v>
      </c>
      <c r="M21" s="200">
        <v>1472</v>
      </c>
      <c r="N21" s="200">
        <v>1606</v>
      </c>
      <c r="O21" s="200">
        <v>3627</v>
      </c>
      <c r="P21" s="200">
        <v>6160</v>
      </c>
      <c r="Q21" s="201">
        <f t="shared" si="10"/>
        <v>0.69837331127653712</v>
      </c>
      <c r="R21" s="202">
        <f t="shared" si="11"/>
        <v>0.12737920937042468</v>
      </c>
      <c r="S21" s="201">
        <f t="shared" si="12"/>
        <v>7.6981524434135808E-3</v>
      </c>
      <c r="T21" s="203">
        <f t="shared" si="13"/>
        <v>0.19115000310308447</v>
      </c>
      <c r="U21" s="200">
        <v>14628</v>
      </c>
      <c r="V21" s="200">
        <v>11284</v>
      </c>
      <c r="W21" s="200">
        <v>5148</v>
      </c>
      <c r="X21" s="200">
        <v>10507</v>
      </c>
      <c r="Y21" s="200">
        <v>15564</v>
      </c>
      <c r="Z21" s="200">
        <v>17176</v>
      </c>
      <c r="AA21" s="201">
        <f t="shared" si="14"/>
        <v>0.10357234644050384</v>
      </c>
      <c r="AB21" s="202">
        <f t="shared" si="3"/>
        <v>0.52215526409074786</v>
      </c>
      <c r="AC21" s="200">
        <f t="shared" si="4"/>
        <v>1612</v>
      </c>
      <c r="AD21" s="200">
        <f t="shared" si="5"/>
        <v>5892</v>
      </c>
      <c r="AE21" s="201">
        <f t="shared" si="15"/>
        <v>1.7117219468345702E-2</v>
      </c>
      <c r="AF21" s="203">
        <f t="shared" si="1"/>
        <v>0.46261069203017385</v>
      </c>
      <c r="AG21" s="203">
        <f t="shared" si="16"/>
        <v>0.53298578787314588</v>
      </c>
      <c r="AH21" s="123"/>
    </row>
    <row r="22" spans="1:34" x14ac:dyDescent="0.25">
      <c r="A22" s="1"/>
      <c r="B22" s="199" t="s">
        <v>225</v>
      </c>
      <c r="C22" s="200">
        <v>84586</v>
      </c>
      <c r="D22" s="200">
        <v>27591</v>
      </c>
      <c r="E22" s="200">
        <v>18284</v>
      </c>
      <c r="F22" s="200">
        <v>51692</v>
      </c>
      <c r="G22" s="200">
        <v>52201</v>
      </c>
      <c r="H22" s="201">
        <f t="shared" si="6"/>
        <v>9.8467848022905091E-3</v>
      </c>
      <c r="I22" s="202">
        <f t="shared" si="7"/>
        <v>-0.38286477667699148</v>
      </c>
      <c r="J22" s="201">
        <f t="shared" si="8"/>
        <v>1.9364392680103024E-2</v>
      </c>
      <c r="K22" s="203">
        <f t="shared" si="9"/>
        <v>1</v>
      </c>
      <c r="L22" s="200">
        <v>52667</v>
      </c>
      <c r="M22" s="200">
        <v>14436</v>
      </c>
      <c r="N22" s="200">
        <v>9347</v>
      </c>
      <c r="O22" s="200">
        <v>27775</v>
      </c>
      <c r="P22" s="200">
        <v>27178</v>
      </c>
      <c r="Q22" s="201">
        <f t="shared" si="10"/>
        <v>-2.1494149414941544E-2</v>
      </c>
      <c r="R22" s="202">
        <f t="shared" si="11"/>
        <v>-0.48396529135891542</v>
      </c>
      <c r="S22" s="201">
        <f t="shared" si="12"/>
        <v>3.3964348556346474E-2</v>
      </c>
      <c r="T22" s="203">
        <f t="shared" si="13"/>
        <v>0.52064136702362018</v>
      </c>
      <c r="U22" s="200">
        <v>23632</v>
      </c>
      <c r="V22" s="200">
        <v>25943</v>
      </c>
      <c r="W22" s="200">
        <v>10455</v>
      </c>
      <c r="X22" s="200">
        <v>7704</v>
      </c>
      <c r="Y22" s="200">
        <v>18824</v>
      </c>
      <c r="Z22" s="200">
        <v>20550</v>
      </c>
      <c r="AA22" s="201">
        <f t="shared" si="14"/>
        <v>9.1691457713557245E-2</v>
      </c>
      <c r="AB22" s="202">
        <f t="shared" si="3"/>
        <v>-0.20787881124002616</v>
      </c>
      <c r="AC22" s="200">
        <f t="shared" si="4"/>
        <v>1726</v>
      </c>
      <c r="AD22" s="200">
        <f t="shared" si="5"/>
        <v>-5393</v>
      </c>
      <c r="AE22" s="201">
        <f t="shared" si="15"/>
        <v>2.0479672803592464E-2</v>
      </c>
      <c r="AF22" s="203">
        <f t="shared" si="1"/>
        <v>0.30670560139975883</v>
      </c>
      <c r="AG22" s="203">
        <f t="shared" si="16"/>
        <v>0.39367061933679431</v>
      </c>
      <c r="AH22" s="123"/>
    </row>
    <row r="23" spans="1:34" x14ac:dyDescent="0.25">
      <c r="A23" s="211" t="s">
        <v>192</v>
      </c>
      <c r="B23" s="199" t="s">
        <v>237</v>
      </c>
      <c r="C23" s="200">
        <v>11846</v>
      </c>
      <c r="D23" s="200">
        <v>4301</v>
      </c>
      <c r="E23" s="200">
        <v>5935</v>
      </c>
      <c r="F23" s="200">
        <v>16269</v>
      </c>
      <c r="G23" s="200">
        <v>16159</v>
      </c>
      <c r="H23" s="201">
        <f t="shared" si="6"/>
        <v>-6.7613252197430418E-3</v>
      </c>
      <c r="I23" s="202">
        <f t="shared" si="7"/>
        <v>0.36408914401485726</v>
      </c>
      <c r="J23" s="201">
        <f t="shared" si="8"/>
        <v>5.9943146935458082E-3</v>
      </c>
      <c r="K23" s="203">
        <f t="shared" si="9"/>
        <v>1</v>
      </c>
      <c r="L23" s="200">
        <v>3186</v>
      </c>
      <c r="M23" s="200">
        <v>1428</v>
      </c>
      <c r="N23" s="200">
        <v>378</v>
      </c>
      <c r="O23" s="200">
        <v>1643</v>
      </c>
      <c r="P23" s="200">
        <v>2739</v>
      </c>
      <c r="Q23" s="201">
        <f t="shared" si="10"/>
        <v>0.66707242848447956</v>
      </c>
      <c r="R23" s="202">
        <f t="shared" si="11"/>
        <v>-0.14030131826741998</v>
      </c>
      <c r="S23" s="201">
        <f t="shared" si="12"/>
        <v>3.4229284971606815E-3</v>
      </c>
      <c r="T23" s="203">
        <f t="shared" si="13"/>
        <v>0.16950306330837303</v>
      </c>
      <c r="U23" s="200">
        <v>6597</v>
      </c>
      <c r="V23" s="200">
        <v>8617</v>
      </c>
      <c r="W23" s="200">
        <v>2858</v>
      </c>
      <c r="X23" s="200">
        <v>5545</v>
      </c>
      <c r="Y23" s="200">
        <v>14552</v>
      </c>
      <c r="Z23" s="200">
        <v>13332</v>
      </c>
      <c r="AA23" s="201">
        <f t="shared" si="14"/>
        <v>-8.3837273227047815E-2</v>
      </c>
      <c r="AB23" s="202">
        <f t="shared" si="3"/>
        <v>0.54717419055355698</v>
      </c>
      <c r="AC23" s="200">
        <f t="shared" si="4"/>
        <v>-1220</v>
      </c>
      <c r="AD23" s="200">
        <f t="shared" si="5"/>
        <v>4715</v>
      </c>
      <c r="AE23" s="201">
        <f t="shared" si="15"/>
        <v>1.328637458965911E-2</v>
      </c>
      <c r="AF23" s="203">
        <f t="shared" si="1"/>
        <v>0.72741853790308963</v>
      </c>
      <c r="AG23" s="203">
        <f t="shared" si="16"/>
        <v>0.82505105513955068</v>
      </c>
      <c r="AH23" s="123"/>
    </row>
    <row r="24" spans="1:34" x14ac:dyDescent="0.25">
      <c r="A24" s="211" t="s">
        <v>392</v>
      </c>
      <c r="B24" s="199" t="s">
        <v>217</v>
      </c>
      <c r="C24" s="200">
        <v>21356</v>
      </c>
      <c r="D24" s="200">
        <v>5780</v>
      </c>
      <c r="E24" s="200">
        <v>10553</v>
      </c>
      <c r="F24" s="200">
        <v>16475</v>
      </c>
      <c r="G24" s="200">
        <v>21302</v>
      </c>
      <c r="H24" s="201">
        <f t="shared" si="6"/>
        <v>0.29298937784521994</v>
      </c>
      <c r="I24" s="202">
        <f t="shared" si="7"/>
        <v>-2.5285634013860747E-3</v>
      </c>
      <c r="J24" s="201">
        <f t="shared" si="8"/>
        <v>7.9021530788980013E-3</v>
      </c>
      <c r="K24" s="203">
        <f t="shared" si="9"/>
        <v>1</v>
      </c>
      <c r="L24" s="200">
        <v>9892</v>
      </c>
      <c r="M24" s="200">
        <v>2507</v>
      </c>
      <c r="N24" s="200">
        <v>3259</v>
      </c>
      <c r="O24" s="200">
        <v>6300</v>
      </c>
      <c r="P24" s="200">
        <v>9143</v>
      </c>
      <c r="Q24" s="201">
        <f t="shared" si="10"/>
        <v>0.45126984126984127</v>
      </c>
      <c r="R24" s="202">
        <f t="shared" si="11"/>
        <v>-7.5717751718560433E-2</v>
      </c>
      <c r="S24" s="201">
        <f t="shared" si="12"/>
        <v>1.1426007758138047E-2</v>
      </c>
      <c r="T24" s="203">
        <f t="shared" si="13"/>
        <v>0.42920852502112478</v>
      </c>
      <c r="U24" s="200">
        <v>7164</v>
      </c>
      <c r="V24" s="200">
        <v>5589</v>
      </c>
      <c r="W24" s="200">
        <v>1517</v>
      </c>
      <c r="X24" s="200">
        <v>3625</v>
      </c>
      <c r="Y24" s="200">
        <v>4818</v>
      </c>
      <c r="Z24" s="200">
        <v>5708</v>
      </c>
      <c r="AA24" s="201">
        <f t="shared" si="14"/>
        <v>0.18472395184723944</v>
      </c>
      <c r="AB24" s="202">
        <f t="shared" si="3"/>
        <v>2.129182322419032E-2</v>
      </c>
      <c r="AC24" s="200">
        <f t="shared" si="4"/>
        <v>890</v>
      </c>
      <c r="AD24" s="200">
        <f t="shared" si="5"/>
        <v>119</v>
      </c>
      <c r="AE24" s="201">
        <f t="shared" si="15"/>
        <v>5.6884658084139063E-3</v>
      </c>
      <c r="AF24" s="203">
        <f t="shared" si="1"/>
        <v>0.26170631204345385</v>
      </c>
      <c r="AG24" s="203">
        <f t="shared" si="16"/>
        <v>0.26795606046380621</v>
      </c>
      <c r="AH24" s="123"/>
    </row>
    <row r="25" spans="1:34" x14ac:dyDescent="0.25">
      <c r="A25" s="211" t="s">
        <v>393</v>
      </c>
      <c r="B25" s="199" t="s">
        <v>231</v>
      </c>
      <c r="C25" s="200">
        <v>183085</v>
      </c>
      <c r="D25" s="200">
        <v>69411</v>
      </c>
      <c r="E25" s="200">
        <v>20753</v>
      </c>
      <c r="F25" s="200">
        <v>62102</v>
      </c>
      <c r="G25" s="200">
        <v>82515</v>
      </c>
      <c r="H25" s="201">
        <f t="shared" si="6"/>
        <v>0.32870116904447522</v>
      </c>
      <c r="I25" s="202">
        <f t="shared" si="7"/>
        <v>-0.54930769860993522</v>
      </c>
      <c r="J25" s="201">
        <f t="shared" si="8"/>
        <v>3.0609621693046127E-2</v>
      </c>
      <c r="K25" s="203">
        <f t="shared" si="9"/>
        <v>1</v>
      </c>
      <c r="L25" s="200">
        <v>121522</v>
      </c>
      <c r="M25" s="200">
        <v>43841</v>
      </c>
      <c r="N25" s="200">
        <v>12500</v>
      </c>
      <c r="O25" s="200">
        <v>35781</v>
      </c>
      <c r="P25" s="200">
        <v>51746</v>
      </c>
      <c r="Q25" s="201">
        <f t="shared" si="10"/>
        <v>0.44618652357396393</v>
      </c>
      <c r="R25" s="202">
        <f t="shared" si="11"/>
        <v>-0.57418409835256168</v>
      </c>
      <c r="S25" s="201">
        <f t="shared" si="12"/>
        <v>6.4666979924818041E-2</v>
      </c>
      <c r="T25" s="203">
        <f t="shared" si="13"/>
        <v>0.62711022238380898</v>
      </c>
      <c r="U25" s="200">
        <v>43415</v>
      </c>
      <c r="V25" s="200">
        <v>38115</v>
      </c>
      <c r="W25" s="200">
        <v>16810</v>
      </c>
      <c r="X25" s="200">
        <v>6390</v>
      </c>
      <c r="Y25" s="200">
        <v>17421</v>
      </c>
      <c r="Z25" s="200">
        <v>21219</v>
      </c>
      <c r="AA25" s="201">
        <f t="shared" si="14"/>
        <v>0.21801274324091624</v>
      </c>
      <c r="AB25" s="202">
        <f t="shared" si="3"/>
        <v>-0.44329004329004329</v>
      </c>
      <c r="AC25" s="200">
        <f t="shared" si="4"/>
        <v>3798</v>
      </c>
      <c r="AD25" s="200">
        <f t="shared" si="5"/>
        <v>-16896</v>
      </c>
      <c r="AE25" s="201">
        <f t="shared" si="15"/>
        <v>2.1146383319680218E-2</v>
      </c>
      <c r="AF25" s="203">
        <f t="shared" si="1"/>
        <v>0.20818199197094245</v>
      </c>
      <c r="AG25" s="203">
        <f t="shared" si="16"/>
        <v>0.25715324486457009</v>
      </c>
      <c r="AH25" s="123"/>
    </row>
    <row r="26" spans="1:34" x14ac:dyDescent="0.25">
      <c r="A26" s="211" t="s">
        <v>200</v>
      </c>
      <c r="B26" s="199" t="s">
        <v>394</v>
      </c>
      <c r="C26" s="200">
        <v>7171</v>
      </c>
      <c r="D26" s="200">
        <v>1430</v>
      </c>
      <c r="E26" s="200">
        <v>1734</v>
      </c>
      <c r="F26" s="200">
        <v>5773</v>
      </c>
      <c r="G26" s="200">
        <v>5719</v>
      </c>
      <c r="H26" s="201">
        <f t="shared" si="6"/>
        <v>-9.3538887926554182E-3</v>
      </c>
      <c r="I26" s="202">
        <f t="shared" si="7"/>
        <v>-0.20248222005299121</v>
      </c>
      <c r="J26" s="201">
        <f t="shared" si="8"/>
        <v>2.1215103491793105E-3</v>
      </c>
      <c r="K26" s="203">
        <f t="shared" si="9"/>
        <v>1</v>
      </c>
      <c r="L26" s="200">
        <v>2338</v>
      </c>
      <c r="M26" s="200">
        <v>483</v>
      </c>
      <c r="N26" s="200">
        <v>535</v>
      </c>
      <c r="O26" s="200">
        <v>1048</v>
      </c>
      <c r="P26" s="200">
        <v>1336</v>
      </c>
      <c r="Q26" s="201">
        <f t="shared" si="10"/>
        <v>0.27480916030534353</v>
      </c>
      <c r="R26" s="202">
        <f t="shared" si="11"/>
        <v>-0.4285714285714286</v>
      </c>
      <c r="S26" s="201">
        <f t="shared" si="12"/>
        <v>1.6695992961689194E-3</v>
      </c>
      <c r="T26" s="203">
        <f t="shared" si="13"/>
        <v>0.23360727399895087</v>
      </c>
      <c r="U26" s="200">
        <v>2961</v>
      </c>
      <c r="V26" s="200">
        <v>3627</v>
      </c>
      <c r="W26" s="200">
        <v>693</v>
      </c>
      <c r="X26" s="200">
        <v>762</v>
      </c>
      <c r="Y26" s="200">
        <v>3806</v>
      </c>
      <c r="Z26" s="200">
        <v>3347</v>
      </c>
      <c r="AA26" s="201">
        <f t="shared" si="14"/>
        <v>-0.12059905412506566</v>
      </c>
      <c r="AB26" s="202">
        <f t="shared" si="3"/>
        <v>-7.7198786876206182E-2</v>
      </c>
      <c r="AC26" s="200">
        <f t="shared" si="4"/>
        <v>-459</v>
      </c>
      <c r="AD26" s="200">
        <f t="shared" si="5"/>
        <v>-280</v>
      </c>
      <c r="AE26" s="201">
        <f t="shared" si="15"/>
        <v>3.3355457359427725E-3</v>
      </c>
      <c r="AF26" s="203">
        <f t="shared" si="1"/>
        <v>0.50578719843815367</v>
      </c>
      <c r="AG26" s="203">
        <f t="shared" si="16"/>
        <v>0.58524217520545552</v>
      </c>
      <c r="AH26" s="123"/>
    </row>
    <row r="27" spans="1:34" x14ac:dyDescent="0.25">
      <c r="A27" s="211" t="s">
        <v>196</v>
      </c>
      <c r="B27" s="199" t="s">
        <v>227</v>
      </c>
      <c r="C27" s="200">
        <v>83379</v>
      </c>
      <c r="D27" s="200">
        <v>34070</v>
      </c>
      <c r="E27" s="200">
        <v>9768</v>
      </c>
      <c r="F27" s="200">
        <v>37001</v>
      </c>
      <c r="G27" s="200">
        <v>44095</v>
      </c>
      <c r="H27" s="201">
        <f t="shared" si="6"/>
        <v>0.19172454798518968</v>
      </c>
      <c r="I27" s="202">
        <f t="shared" si="7"/>
        <v>-0.47114980990417255</v>
      </c>
      <c r="J27" s="201">
        <f t="shared" si="8"/>
        <v>1.6357404939160988E-2</v>
      </c>
      <c r="K27" s="203">
        <f t="shared" si="9"/>
        <v>1</v>
      </c>
      <c r="L27" s="200">
        <v>42580</v>
      </c>
      <c r="M27" s="200">
        <v>16780</v>
      </c>
      <c r="N27" s="200">
        <v>3604</v>
      </c>
      <c r="O27" s="200">
        <v>16070</v>
      </c>
      <c r="P27" s="200">
        <v>20195</v>
      </c>
      <c r="Q27" s="201">
        <f t="shared" si="10"/>
        <v>0.25668948350964538</v>
      </c>
      <c r="R27" s="202">
        <f t="shared" si="11"/>
        <v>-0.52571629873179893</v>
      </c>
      <c r="S27" s="201">
        <f t="shared" si="12"/>
        <v>2.5237692953691115E-2</v>
      </c>
      <c r="T27" s="203">
        <f t="shared" si="13"/>
        <v>0.45798843406281892</v>
      </c>
      <c r="U27" s="200">
        <v>36936</v>
      </c>
      <c r="V27" s="200">
        <v>35849</v>
      </c>
      <c r="W27" s="200">
        <v>15105</v>
      </c>
      <c r="X27" s="200">
        <v>4986</v>
      </c>
      <c r="Y27" s="200">
        <v>17634</v>
      </c>
      <c r="Z27" s="200">
        <v>20019</v>
      </c>
      <c r="AA27" s="201">
        <f t="shared" si="14"/>
        <v>0.13525008506294656</v>
      </c>
      <c r="AB27" s="202">
        <f t="shared" si="3"/>
        <v>-0.4415743814332338</v>
      </c>
      <c r="AC27" s="200">
        <f t="shared" si="4"/>
        <v>2385</v>
      </c>
      <c r="AD27" s="200">
        <f t="shared" si="5"/>
        <v>-15830</v>
      </c>
      <c r="AE27" s="201">
        <f t="shared" si="15"/>
        <v>1.9950490017280657E-2</v>
      </c>
      <c r="AF27" s="203">
        <f t="shared" si="1"/>
        <v>0.42995238609242137</v>
      </c>
      <c r="AG27" s="203">
        <f t="shared" si="16"/>
        <v>0.45399705181993422</v>
      </c>
      <c r="AH27" s="123"/>
    </row>
    <row r="28" spans="1:34" x14ac:dyDescent="0.25">
      <c r="A28" s="211" t="s">
        <v>209</v>
      </c>
      <c r="B28" s="199" t="s">
        <v>250</v>
      </c>
      <c r="C28" s="200">
        <v>6428</v>
      </c>
      <c r="D28" s="200">
        <v>2322</v>
      </c>
      <c r="E28" s="200">
        <v>3365</v>
      </c>
      <c r="F28" s="200">
        <v>8448</v>
      </c>
      <c r="G28" s="200">
        <v>10012</v>
      </c>
      <c r="H28" s="201">
        <f t="shared" si="6"/>
        <v>0.18513257575757569</v>
      </c>
      <c r="I28" s="202">
        <f t="shared" si="7"/>
        <v>0.55756067205973858</v>
      </c>
      <c r="J28" s="201">
        <f t="shared" si="8"/>
        <v>3.7140342045782928E-3</v>
      </c>
      <c r="K28" s="203">
        <f t="shared" si="9"/>
        <v>1</v>
      </c>
      <c r="L28" s="200">
        <v>1671</v>
      </c>
      <c r="M28" s="200">
        <v>213</v>
      </c>
      <c r="N28" s="200">
        <v>439</v>
      </c>
      <c r="O28" s="200">
        <v>1186</v>
      </c>
      <c r="P28" s="200">
        <v>1940</v>
      </c>
      <c r="Q28" s="201">
        <f t="shared" si="10"/>
        <v>0.63575042158516015</v>
      </c>
      <c r="R28" s="202">
        <f t="shared" si="11"/>
        <v>0.16098144823459015</v>
      </c>
      <c r="S28" s="201">
        <f t="shared" si="12"/>
        <v>2.4244181396464847E-3</v>
      </c>
      <c r="T28" s="203">
        <f t="shared" si="13"/>
        <v>0.1937674790251698</v>
      </c>
      <c r="U28" s="200">
        <v>4213</v>
      </c>
      <c r="V28" s="200">
        <v>3836</v>
      </c>
      <c r="W28" s="200">
        <v>1700</v>
      </c>
      <c r="X28" s="200">
        <v>2414</v>
      </c>
      <c r="Y28" s="200">
        <v>5914</v>
      </c>
      <c r="Z28" s="200">
        <v>6913</v>
      </c>
      <c r="AA28" s="201">
        <f t="shared" si="14"/>
        <v>0.16892120392289489</v>
      </c>
      <c r="AB28" s="202">
        <f t="shared" si="3"/>
        <v>0.80213764337851923</v>
      </c>
      <c r="AC28" s="200">
        <f t="shared" si="4"/>
        <v>999</v>
      </c>
      <c r="AD28" s="200">
        <f t="shared" si="5"/>
        <v>3077</v>
      </c>
      <c r="AE28" s="201">
        <f t="shared" si="15"/>
        <v>6.889341999573465E-3</v>
      </c>
      <c r="AF28" s="203">
        <f t="shared" si="1"/>
        <v>0.59676415681393902</v>
      </c>
      <c r="AG28" s="203">
        <f t="shared" si="16"/>
        <v>0.69047143427886537</v>
      </c>
      <c r="AH28" s="123"/>
    </row>
    <row r="29" spans="1:34" x14ac:dyDescent="0.25">
      <c r="A29" s="211" t="s">
        <v>217</v>
      </c>
      <c r="B29" s="199" t="s">
        <v>241</v>
      </c>
      <c r="C29" s="200">
        <v>5589</v>
      </c>
      <c r="D29" s="200">
        <v>1593</v>
      </c>
      <c r="E29" s="200">
        <v>4204</v>
      </c>
      <c r="F29" s="200">
        <v>6708</v>
      </c>
      <c r="G29" s="200">
        <v>7020</v>
      </c>
      <c r="H29" s="201">
        <f t="shared" si="6"/>
        <v>4.6511627906976827E-2</v>
      </c>
      <c r="I29" s="202">
        <f t="shared" si="7"/>
        <v>0.2560386473429952</v>
      </c>
      <c r="J29" s="201">
        <f t="shared" si="8"/>
        <v>2.6041270591429899E-3</v>
      </c>
      <c r="K29" s="203">
        <f t="shared" si="9"/>
        <v>1</v>
      </c>
      <c r="L29" s="200">
        <v>822</v>
      </c>
      <c r="M29" s="200">
        <v>202</v>
      </c>
      <c r="N29" s="200">
        <v>245</v>
      </c>
      <c r="O29" s="200">
        <v>755</v>
      </c>
      <c r="P29" s="200">
        <v>1282</v>
      </c>
      <c r="Q29" s="201">
        <f t="shared" si="10"/>
        <v>0.69801324503311268</v>
      </c>
      <c r="R29" s="202">
        <f t="shared" si="11"/>
        <v>0.55961070559610704</v>
      </c>
      <c r="S29" s="201">
        <f t="shared" si="12"/>
        <v>1.6021154922818523E-3</v>
      </c>
      <c r="T29" s="203">
        <f t="shared" si="13"/>
        <v>0.18262108262108262</v>
      </c>
      <c r="U29" s="200">
        <v>3278</v>
      </c>
      <c r="V29" s="200">
        <v>3720</v>
      </c>
      <c r="W29" s="200">
        <v>1130</v>
      </c>
      <c r="X29" s="200">
        <v>3632</v>
      </c>
      <c r="Y29" s="200">
        <v>5230</v>
      </c>
      <c r="Z29" s="200">
        <v>5006</v>
      </c>
      <c r="AA29" s="201">
        <f t="shared" si="14"/>
        <v>-4.2829827915869978E-2</v>
      </c>
      <c r="AB29" s="202">
        <f t="shared" si="3"/>
        <v>0.3456989247311828</v>
      </c>
      <c r="AC29" s="200">
        <f t="shared" si="4"/>
        <v>-224</v>
      </c>
      <c r="AD29" s="200">
        <f t="shared" si="5"/>
        <v>1286</v>
      </c>
      <c r="AE29" s="201">
        <f t="shared" si="15"/>
        <v>4.9888682265101644E-3</v>
      </c>
      <c r="AF29" s="203">
        <f t="shared" si="1"/>
        <v>0.66559312936124526</v>
      </c>
      <c r="AG29" s="203">
        <f t="shared" si="16"/>
        <v>0.71310541310541309</v>
      </c>
      <c r="AH29" s="123"/>
    </row>
    <row r="30" spans="1:34" x14ac:dyDescent="0.25">
      <c r="A30" s="211" t="s">
        <v>213</v>
      </c>
      <c r="B30" s="199" t="s">
        <v>229</v>
      </c>
      <c r="C30" s="200">
        <v>138418</v>
      </c>
      <c r="D30" s="200">
        <v>46146</v>
      </c>
      <c r="E30" s="200">
        <v>11677</v>
      </c>
      <c r="F30" s="200">
        <v>52051</v>
      </c>
      <c r="G30" s="200">
        <v>73461</v>
      </c>
      <c r="H30" s="201">
        <f t="shared" si="6"/>
        <v>0.41132735202013415</v>
      </c>
      <c r="I30" s="202">
        <f t="shared" si="7"/>
        <v>-0.46928145183429903</v>
      </c>
      <c r="J30" s="201">
        <f t="shared" si="8"/>
        <v>2.7250965511638629E-2</v>
      </c>
      <c r="K30" s="203">
        <f t="shared" si="9"/>
        <v>1</v>
      </c>
      <c r="L30" s="200">
        <v>103124</v>
      </c>
      <c r="M30" s="200">
        <v>32983</v>
      </c>
      <c r="N30" s="200">
        <v>8495</v>
      </c>
      <c r="O30" s="200">
        <v>36670</v>
      </c>
      <c r="P30" s="200">
        <v>51142</v>
      </c>
      <c r="Q30" s="201">
        <f t="shared" si="10"/>
        <v>0.39465503136078528</v>
      </c>
      <c r="R30" s="202">
        <f t="shared" si="11"/>
        <v>-0.50407276676622326</v>
      </c>
      <c r="S30" s="201">
        <f t="shared" si="12"/>
        <v>6.3912161081340485E-2</v>
      </c>
      <c r="T30" s="203">
        <f t="shared" si="13"/>
        <v>0.69617892487170063</v>
      </c>
      <c r="U30" s="200">
        <v>26600</v>
      </c>
      <c r="V30" s="200">
        <v>27515</v>
      </c>
      <c r="W30" s="200">
        <v>9880</v>
      </c>
      <c r="X30" s="200">
        <v>2161</v>
      </c>
      <c r="Y30" s="200">
        <v>11284</v>
      </c>
      <c r="Z30" s="200">
        <v>17847</v>
      </c>
      <c r="AA30" s="201">
        <f t="shared" si="14"/>
        <v>0.58161999291031541</v>
      </c>
      <c r="AB30" s="202">
        <f t="shared" si="3"/>
        <v>-0.3513719789205888</v>
      </c>
      <c r="AC30" s="200">
        <f t="shared" si="4"/>
        <v>6563</v>
      </c>
      <c r="AD30" s="200">
        <f t="shared" si="5"/>
        <v>-9668</v>
      </c>
      <c r="AE30" s="201">
        <f t="shared" si="15"/>
        <v>1.7785923139937456E-2</v>
      </c>
      <c r="AF30" s="203">
        <f t="shared" si="1"/>
        <v>0.19878195032437979</v>
      </c>
      <c r="AG30" s="203">
        <f t="shared" si="16"/>
        <v>0.24294523624780495</v>
      </c>
      <c r="AH30" s="123"/>
    </row>
    <row r="31" spans="1:34" x14ac:dyDescent="0.25">
      <c r="A31" s="211" t="s">
        <v>221</v>
      </c>
      <c r="B31" s="199" t="s">
        <v>221</v>
      </c>
      <c r="C31" s="200">
        <v>11705</v>
      </c>
      <c r="D31" s="200">
        <v>3642</v>
      </c>
      <c r="E31" s="200">
        <v>3950</v>
      </c>
      <c r="F31" s="200">
        <v>8286</v>
      </c>
      <c r="G31" s="200">
        <v>11007</v>
      </c>
      <c r="H31" s="201">
        <f t="shared" si="6"/>
        <v>0.32838522809558301</v>
      </c>
      <c r="I31" s="202">
        <f t="shared" si="7"/>
        <v>-5.96326356258009E-2</v>
      </c>
      <c r="J31" s="201">
        <f t="shared" si="8"/>
        <v>4.0831376837588166E-3</v>
      </c>
      <c r="K31" s="203">
        <f t="shared" si="9"/>
        <v>1</v>
      </c>
      <c r="L31" s="200">
        <v>4867</v>
      </c>
      <c r="M31" s="200">
        <v>1185</v>
      </c>
      <c r="N31" s="200">
        <v>1129</v>
      </c>
      <c r="O31" s="200">
        <v>3132</v>
      </c>
      <c r="P31" s="200">
        <v>3973</v>
      </c>
      <c r="Q31" s="201">
        <f t="shared" si="10"/>
        <v>0.2685185185185186</v>
      </c>
      <c r="R31" s="202">
        <f t="shared" si="11"/>
        <v>-0.18368604890076023</v>
      </c>
      <c r="S31" s="201">
        <f t="shared" si="12"/>
        <v>4.9650583859873632E-3</v>
      </c>
      <c r="T31" s="203">
        <f t="shared" si="13"/>
        <v>0.36095212137730537</v>
      </c>
      <c r="U31" s="200">
        <v>4166</v>
      </c>
      <c r="V31" s="200">
        <v>4238</v>
      </c>
      <c r="W31" s="200">
        <v>1724</v>
      </c>
      <c r="X31" s="200">
        <v>1724</v>
      </c>
      <c r="Y31" s="200">
        <v>3127</v>
      </c>
      <c r="Z31" s="200">
        <v>5122</v>
      </c>
      <c r="AA31" s="201">
        <f t="shared" si="14"/>
        <v>0.63799168532139428</v>
      </c>
      <c r="AB31" s="202">
        <f t="shared" si="3"/>
        <v>0.20858895705521463</v>
      </c>
      <c r="AC31" s="200">
        <f t="shared" si="4"/>
        <v>1995</v>
      </c>
      <c r="AD31" s="200">
        <f t="shared" si="5"/>
        <v>884</v>
      </c>
      <c r="AE31" s="201">
        <f t="shared" si="15"/>
        <v>5.1044712457421213E-3</v>
      </c>
      <c r="AF31" s="203">
        <f t="shared" si="1"/>
        <v>0.36206749252456216</v>
      </c>
      <c r="AG31" s="203">
        <f t="shared" si="16"/>
        <v>0.4653402380303443</v>
      </c>
      <c r="AH31" s="123"/>
    </row>
    <row r="32" spans="1:34" x14ac:dyDescent="0.25">
      <c r="A32" s="211" t="s">
        <v>394</v>
      </c>
      <c r="B32" s="199" t="s">
        <v>247</v>
      </c>
      <c r="C32" s="200">
        <v>6275</v>
      </c>
      <c r="D32" s="200">
        <v>2576</v>
      </c>
      <c r="E32" s="200">
        <v>8494</v>
      </c>
      <c r="F32" s="200">
        <v>11034</v>
      </c>
      <c r="G32" s="200">
        <v>10166</v>
      </c>
      <c r="H32" s="201">
        <f t="shared" si="6"/>
        <v>-7.8665941634946557E-2</v>
      </c>
      <c r="I32" s="202">
        <f t="shared" si="7"/>
        <v>0.62007968127490032</v>
      </c>
      <c r="J32" s="201">
        <f>G32/G$9</f>
        <v>3.7711617782404038E-3</v>
      </c>
      <c r="K32" s="203">
        <f t="shared" si="9"/>
        <v>1</v>
      </c>
      <c r="L32" s="200">
        <v>1725</v>
      </c>
      <c r="M32" s="200">
        <v>500</v>
      </c>
      <c r="N32" s="200">
        <v>1070</v>
      </c>
      <c r="O32" s="200">
        <v>2113</v>
      </c>
      <c r="P32" s="200">
        <v>2675</v>
      </c>
      <c r="Q32" s="201">
        <f t="shared" si="10"/>
        <v>0.2659725508755324</v>
      </c>
      <c r="R32" s="202">
        <f t="shared" si="11"/>
        <v>0.55072463768115942</v>
      </c>
      <c r="S32" s="201">
        <f>P32/P$9</f>
        <v>3.3429476925537871E-3</v>
      </c>
      <c r="T32" s="203">
        <f t="shared" si="13"/>
        <v>0.26313200865630532</v>
      </c>
      <c r="U32" s="200">
        <v>3311</v>
      </c>
      <c r="V32" s="200">
        <v>2812</v>
      </c>
      <c r="W32" s="200">
        <v>1628</v>
      </c>
      <c r="X32" s="200">
        <v>5911</v>
      </c>
      <c r="Y32" s="200">
        <v>5864</v>
      </c>
      <c r="Z32" s="200">
        <v>4809</v>
      </c>
      <c r="AA32" s="201">
        <f t="shared" si="14"/>
        <v>-0.17991132332878579</v>
      </c>
      <c r="AB32" s="202">
        <f t="shared" si="3"/>
        <v>0.71017069701280233</v>
      </c>
      <c r="AC32" s="200">
        <f t="shared" si="4"/>
        <v>-1055</v>
      </c>
      <c r="AD32" s="200">
        <f t="shared" si="5"/>
        <v>1997</v>
      </c>
      <c r="AE32" s="201">
        <f t="shared" si="15"/>
        <v>4.7925424093662366E-3</v>
      </c>
      <c r="AF32" s="203">
        <f t="shared" si="1"/>
        <v>0.44812749003984065</v>
      </c>
      <c r="AG32" s="203">
        <f t="shared" si="16"/>
        <v>0.47304741294511116</v>
      </c>
      <c r="AH32" s="123"/>
    </row>
    <row r="33" spans="1:36" x14ac:dyDescent="0.25">
      <c r="A33" s="211" t="s">
        <v>229</v>
      </c>
      <c r="B33" s="199" t="s">
        <v>233</v>
      </c>
      <c r="C33" s="200">
        <v>5651</v>
      </c>
      <c r="D33" s="200">
        <v>1385</v>
      </c>
      <c r="E33" s="200">
        <v>2947</v>
      </c>
      <c r="F33" s="200">
        <v>6475</v>
      </c>
      <c r="G33" s="200">
        <v>8194</v>
      </c>
      <c r="H33" s="201">
        <f t="shared" si="6"/>
        <v>0.26548262548262547</v>
      </c>
      <c r="I33" s="202">
        <f t="shared" si="7"/>
        <v>0.45000884799150587</v>
      </c>
      <c r="J33" s="201">
        <f t="shared" si="8"/>
        <v>3.0396320687489545E-3</v>
      </c>
      <c r="K33" s="203">
        <f t="shared" si="9"/>
        <v>1</v>
      </c>
      <c r="L33" s="200">
        <v>2635</v>
      </c>
      <c r="M33" s="200">
        <v>453</v>
      </c>
      <c r="N33" s="200">
        <v>624</v>
      </c>
      <c r="O33" s="200">
        <v>1673</v>
      </c>
      <c r="P33" s="200">
        <v>3015</v>
      </c>
      <c r="Q33" s="201">
        <f t="shared" si="10"/>
        <v>0.80215182307232524</v>
      </c>
      <c r="R33" s="202">
        <f t="shared" si="11"/>
        <v>0.14421252371916515</v>
      </c>
      <c r="S33" s="201">
        <f t="shared" ref="S33:S38" si="17">P33/P$9</f>
        <v>3.7678457170279133E-3</v>
      </c>
      <c r="T33" s="203">
        <f t="shared" si="13"/>
        <v>0.36795216011715892</v>
      </c>
      <c r="U33" s="200">
        <v>1664</v>
      </c>
      <c r="V33" s="200">
        <v>2049</v>
      </c>
      <c r="W33" s="200">
        <v>683</v>
      </c>
      <c r="X33" s="200">
        <v>1579</v>
      </c>
      <c r="Y33" s="200">
        <v>3437</v>
      </c>
      <c r="Z33" s="200">
        <v>3675</v>
      </c>
      <c r="AA33" s="201">
        <f t="shared" si="14"/>
        <v>6.9246435845213838E-2</v>
      </c>
      <c r="AB33" s="202">
        <f t="shared" si="3"/>
        <v>0.79355783308931183</v>
      </c>
      <c r="AC33" s="200">
        <f t="shared" si="4"/>
        <v>238</v>
      </c>
      <c r="AD33" s="200">
        <f t="shared" si="5"/>
        <v>1626</v>
      </c>
      <c r="AE33" s="201">
        <f t="shared" si="15"/>
        <v>3.6624232385986523E-3</v>
      </c>
      <c r="AF33" s="203">
        <f t="shared" si="1"/>
        <v>0.36259069191293575</v>
      </c>
      <c r="AG33" s="203">
        <f t="shared" si="16"/>
        <v>0.44849890163534295</v>
      </c>
      <c r="AH33" s="123"/>
    </row>
    <row r="34" spans="1:36" x14ac:dyDescent="0.25">
      <c r="A34" s="211" t="s">
        <v>225</v>
      </c>
      <c r="B34" s="199" t="s">
        <v>243</v>
      </c>
      <c r="C34" s="200">
        <v>5195</v>
      </c>
      <c r="D34" s="200">
        <v>1630</v>
      </c>
      <c r="E34" s="200">
        <v>2561</v>
      </c>
      <c r="F34" s="200">
        <v>5427</v>
      </c>
      <c r="G34" s="200">
        <v>6648</v>
      </c>
      <c r="H34" s="201">
        <f t="shared" si="6"/>
        <v>0.22498618021006078</v>
      </c>
      <c r="I34" s="202">
        <f t="shared" si="7"/>
        <v>0.27969201154956691</v>
      </c>
      <c r="J34" s="201">
        <f t="shared" si="8"/>
        <v>2.4661305825046435E-3</v>
      </c>
      <c r="K34" s="203">
        <f t="shared" si="9"/>
        <v>1</v>
      </c>
      <c r="L34" s="200">
        <v>1232</v>
      </c>
      <c r="M34" s="200">
        <v>302</v>
      </c>
      <c r="N34" s="200">
        <v>436</v>
      </c>
      <c r="O34" s="200">
        <v>1122</v>
      </c>
      <c r="P34" s="200">
        <v>1558</v>
      </c>
      <c r="Q34" s="201">
        <f t="shared" si="10"/>
        <v>0.38859180035650631</v>
      </c>
      <c r="R34" s="202">
        <f t="shared" si="11"/>
        <v>0.26461038961038952</v>
      </c>
      <c r="S34" s="201">
        <f t="shared" si="17"/>
        <v>1.9470327121490843E-3</v>
      </c>
      <c r="T34" s="203">
        <f t="shared" si="13"/>
        <v>0.23435619735258725</v>
      </c>
      <c r="U34" s="200">
        <v>3176</v>
      </c>
      <c r="V34" s="200">
        <v>3178</v>
      </c>
      <c r="W34" s="200">
        <v>1066</v>
      </c>
      <c r="X34" s="200">
        <v>1884</v>
      </c>
      <c r="Y34" s="200">
        <v>3245</v>
      </c>
      <c r="Z34" s="200">
        <v>4203</v>
      </c>
      <c r="AA34" s="201">
        <f t="shared" si="14"/>
        <v>0.29522342064714957</v>
      </c>
      <c r="AB34" s="202">
        <f t="shared" si="3"/>
        <v>0.32252989301447443</v>
      </c>
      <c r="AC34" s="200">
        <f t="shared" si="4"/>
        <v>958</v>
      </c>
      <c r="AD34" s="200">
        <f t="shared" si="5"/>
        <v>1025</v>
      </c>
      <c r="AE34" s="201">
        <f t="shared" si="15"/>
        <v>4.1886162916544584E-3</v>
      </c>
      <c r="AF34" s="203">
        <f t="shared" si="1"/>
        <v>0.6117420596727623</v>
      </c>
      <c r="AG34" s="203">
        <f t="shared" si="16"/>
        <v>0.63222021660649819</v>
      </c>
      <c r="AH34" s="123"/>
    </row>
    <row r="35" spans="1:36" x14ac:dyDescent="0.25">
      <c r="A35" s="211" t="s">
        <v>231</v>
      </c>
      <c r="B35" s="199" t="s">
        <v>239</v>
      </c>
      <c r="C35" s="200">
        <v>623</v>
      </c>
      <c r="D35" s="200">
        <v>372</v>
      </c>
      <c r="E35" s="200">
        <v>795</v>
      </c>
      <c r="F35" s="200">
        <v>857</v>
      </c>
      <c r="G35" s="200">
        <v>1005</v>
      </c>
      <c r="H35" s="201">
        <f t="shared" si="6"/>
        <v>0.17269544924154023</v>
      </c>
      <c r="I35" s="202">
        <f t="shared" si="7"/>
        <v>0.61316211878009641</v>
      </c>
      <c r="J35" s="201">
        <f t="shared" si="8"/>
        <v>3.7281306188585538E-4</v>
      </c>
      <c r="K35" s="203">
        <f t="shared" si="9"/>
        <v>1</v>
      </c>
      <c r="L35" s="200">
        <v>229</v>
      </c>
      <c r="M35" s="200">
        <v>123</v>
      </c>
      <c r="N35" s="200">
        <v>105</v>
      </c>
      <c r="O35" s="200">
        <v>170</v>
      </c>
      <c r="P35" s="200">
        <v>249</v>
      </c>
      <c r="Q35" s="201">
        <f t="shared" si="10"/>
        <v>0.46470588235294108</v>
      </c>
      <c r="R35" s="202">
        <f t="shared" si="11"/>
        <v>8.7336244541484698E-2</v>
      </c>
      <c r="S35" s="201">
        <f t="shared" si="17"/>
        <v>3.1117531792369829E-4</v>
      </c>
      <c r="T35" s="203">
        <f t="shared" si="13"/>
        <v>0.24776119402985075</v>
      </c>
      <c r="U35" s="200">
        <v>186</v>
      </c>
      <c r="V35" s="200">
        <v>218</v>
      </c>
      <c r="W35" s="200">
        <v>107</v>
      </c>
      <c r="X35" s="200">
        <v>284</v>
      </c>
      <c r="Y35" s="200">
        <v>276</v>
      </c>
      <c r="Z35" s="200">
        <v>246</v>
      </c>
      <c r="AA35" s="201">
        <f t="shared" si="14"/>
        <v>-0.10869565217391308</v>
      </c>
      <c r="AB35" s="202">
        <f t="shared" si="3"/>
        <v>0.12844036697247696</v>
      </c>
      <c r="AC35" s="200">
        <f t="shared" si="4"/>
        <v>-30</v>
      </c>
      <c r="AD35" s="200">
        <f t="shared" si="5"/>
        <v>28</v>
      </c>
      <c r="AE35" s="201">
        <f t="shared" si="15"/>
        <v>2.4515812699190976E-4</v>
      </c>
      <c r="AF35" s="203">
        <f t="shared" si="1"/>
        <v>0.34991974317817015</v>
      </c>
      <c r="AG35" s="203">
        <f t="shared" si="16"/>
        <v>0.24477611940298508</v>
      </c>
      <c r="AH35" s="123"/>
    </row>
    <row r="36" spans="1:36" x14ac:dyDescent="0.25">
      <c r="A36" s="211" t="s">
        <v>227</v>
      </c>
      <c r="B36" s="199" t="s">
        <v>245</v>
      </c>
      <c r="C36" s="200">
        <v>18786</v>
      </c>
      <c r="D36" s="200">
        <v>4102</v>
      </c>
      <c r="E36" s="200">
        <v>2145</v>
      </c>
      <c r="F36" s="200">
        <v>2449</v>
      </c>
      <c r="G36" s="200">
        <v>2657</v>
      </c>
      <c r="H36" s="201">
        <f t="shared" si="6"/>
        <v>8.4932625561453756E-2</v>
      </c>
      <c r="I36" s="202">
        <f t="shared" si="7"/>
        <v>-0.85856488874693926</v>
      </c>
      <c r="J36" s="201">
        <f t="shared" si="8"/>
        <v>9.8563612480668432E-4</v>
      </c>
      <c r="K36" s="203">
        <f t="shared" si="9"/>
        <v>1</v>
      </c>
      <c r="L36" s="200">
        <v>1890</v>
      </c>
      <c r="M36" s="200">
        <v>403</v>
      </c>
      <c r="N36" s="200">
        <v>196</v>
      </c>
      <c r="O36" s="200">
        <v>487</v>
      </c>
      <c r="P36" s="200">
        <v>580</v>
      </c>
      <c r="Q36" s="201">
        <f t="shared" si="10"/>
        <v>0.19096509240246418</v>
      </c>
      <c r="R36" s="202">
        <f t="shared" si="11"/>
        <v>-0.69312169312169314</v>
      </c>
      <c r="S36" s="201">
        <f t="shared" si="17"/>
        <v>7.2482604174998002E-4</v>
      </c>
      <c r="T36" s="203">
        <f t="shared" si="13"/>
        <v>0.21829130598419269</v>
      </c>
      <c r="U36" s="200">
        <v>15679</v>
      </c>
      <c r="V36" s="200">
        <v>15955</v>
      </c>
      <c r="W36" s="200">
        <v>3463</v>
      </c>
      <c r="X36" s="200">
        <v>1652</v>
      </c>
      <c r="Y36" s="200">
        <v>1624</v>
      </c>
      <c r="Z36" s="200">
        <v>1786</v>
      </c>
      <c r="AA36" s="201">
        <f t="shared" si="14"/>
        <v>9.9753694581280694E-2</v>
      </c>
      <c r="AB36" s="202">
        <f t="shared" si="3"/>
        <v>-0.88806016922594799</v>
      </c>
      <c r="AC36" s="200">
        <f t="shared" si="4"/>
        <v>162</v>
      </c>
      <c r="AD36" s="200">
        <f t="shared" si="5"/>
        <v>-14169</v>
      </c>
      <c r="AE36" s="201">
        <f t="shared" si="15"/>
        <v>1.779887865071345E-3</v>
      </c>
      <c r="AF36" s="203">
        <f t="shared" si="1"/>
        <v>0.84930267220270417</v>
      </c>
      <c r="AG36" s="203">
        <f t="shared" si="16"/>
        <v>0.67218667670304855</v>
      </c>
      <c r="AH36" s="123"/>
    </row>
    <row r="37" spans="1:36" x14ac:dyDescent="0.25">
      <c r="A37" s="211" t="s">
        <v>395</v>
      </c>
      <c r="B37" s="199" t="s">
        <v>223</v>
      </c>
      <c r="C37" s="200">
        <v>1714</v>
      </c>
      <c r="D37" s="200">
        <v>591</v>
      </c>
      <c r="E37" s="200">
        <v>288</v>
      </c>
      <c r="F37" s="200">
        <v>1320</v>
      </c>
      <c r="G37" s="200">
        <v>1740</v>
      </c>
      <c r="H37" s="201">
        <f t="shared" si="6"/>
        <v>0.31818181818181812</v>
      </c>
      <c r="I37" s="202">
        <f t="shared" si="7"/>
        <v>1.5169194865811031E-2</v>
      </c>
      <c r="J37" s="201">
        <f t="shared" si="8"/>
        <v>6.4546739072774968E-4</v>
      </c>
      <c r="K37" s="203">
        <f t="shared" si="9"/>
        <v>1</v>
      </c>
      <c r="L37" s="200">
        <v>602</v>
      </c>
      <c r="M37" s="200">
        <v>116</v>
      </c>
      <c r="N37" s="200">
        <v>64</v>
      </c>
      <c r="O37" s="200">
        <v>319</v>
      </c>
      <c r="P37" s="200">
        <v>432</v>
      </c>
      <c r="Q37" s="201">
        <f t="shared" si="10"/>
        <v>0.35423197492163006</v>
      </c>
      <c r="R37" s="202">
        <f t="shared" si="11"/>
        <v>-0.28239202657807305</v>
      </c>
      <c r="S37" s="201">
        <f t="shared" si="17"/>
        <v>5.3987043109653685E-4</v>
      </c>
      <c r="T37" s="203">
        <f t="shared" si="13"/>
        <v>0.24827586206896551</v>
      </c>
      <c r="U37" s="200">
        <v>652</v>
      </c>
      <c r="V37" s="200">
        <v>874</v>
      </c>
      <c r="W37" s="200">
        <v>353</v>
      </c>
      <c r="X37" s="200">
        <v>154</v>
      </c>
      <c r="Y37" s="200">
        <v>720</v>
      </c>
      <c r="Z37" s="200">
        <v>928</v>
      </c>
      <c r="AA37" s="201">
        <f t="shared" si="14"/>
        <v>0.28888888888888897</v>
      </c>
      <c r="AB37" s="202">
        <f t="shared" si="3"/>
        <v>6.1784897025171537E-2</v>
      </c>
      <c r="AC37" s="200">
        <f t="shared" si="4"/>
        <v>208</v>
      </c>
      <c r="AD37" s="200">
        <f t="shared" si="5"/>
        <v>54</v>
      </c>
      <c r="AE37" s="201">
        <f t="shared" si="15"/>
        <v>9.2482415385565964E-4</v>
      </c>
      <c r="AF37" s="203">
        <f t="shared" si="1"/>
        <v>0.50991831971995327</v>
      </c>
      <c r="AG37" s="203">
        <f t="shared" si="16"/>
        <v>0.53333333333333333</v>
      </c>
      <c r="AH37" s="123"/>
    </row>
    <row r="38" spans="1:36" x14ac:dyDescent="0.25">
      <c r="A38" s="204" t="s">
        <v>396</v>
      </c>
      <c r="B38" s="205" t="s">
        <v>396</v>
      </c>
      <c r="C38" s="206">
        <f>C13-SUM(C14:C37)</f>
        <v>98023</v>
      </c>
      <c r="D38" s="206">
        <f>D13-SUM(D14:D37)</f>
        <v>34145</v>
      </c>
      <c r="E38" s="206">
        <f>E13-SUM(E14:E37)</f>
        <v>55286</v>
      </c>
      <c r="F38" s="206">
        <f>F13-SUM(F14:F37)</f>
        <v>95143</v>
      </c>
      <c r="G38" s="206">
        <f>G13-SUM(G14:G37)</f>
        <v>87004</v>
      </c>
      <c r="H38" s="207">
        <f t="shared" si="6"/>
        <v>-8.5544916599224363E-2</v>
      </c>
      <c r="I38" s="208">
        <f t="shared" si="7"/>
        <v>-0.11241239300980377</v>
      </c>
      <c r="J38" s="207">
        <f t="shared" si="8"/>
        <v>3.2274853369469614E-2</v>
      </c>
      <c r="K38" s="209">
        <f t="shared" si="9"/>
        <v>1</v>
      </c>
      <c r="L38" s="206">
        <f>L13-SUM(L14:L37)</f>
        <v>31892</v>
      </c>
      <c r="M38" s="206">
        <f>M13-SUM(M14:M37)</f>
        <v>7671</v>
      </c>
      <c r="N38" s="206">
        <f>N13-SUM(N14:N37)</f>
        <v>8572</v>
      </c>
      <c r="O38" s="206">
        <f>O13-SUM(O14:O37)</f>
        <v>16451</v>
      </c>
      <c r="P38" s="206">
        <f>P13-SUM(P14:P37)</f>
        <v>19346</v>
      </c>
      <c r="Q38" s="207">
        <f t="shared" si="10"/>
        <v>0.17597714424655031</v>
      </c>
      <c r="R38" s="208">
        <f t="shared" si="11"/>
        <v>-0.39339019189765456</v>
      </c>
      <c r="S38" s="207">
        <f t="shared" si="17"/>
        <v>2.4176697592577782E-2</v>
      </c>
      <c r="T38" s="209">
        <f t="shared" si="13"/>
        <v>0.22235759275435613</v>
      </c>
      <c r="U38" s="206">
        <f t="shared" ref="U38:Z38" si="18">U13-SUM(U14:U37)</f>
        <v>51216</v>
      </c>
      <c r="V38" s="206">
        <f t="shared" si="18"/>
        <v>51146</v>
      </c>
      <c r="W38" s="206">
        <f t="shared" si="18"/>
        <v>20753</v>
      </c>
      <c r="X38" s="206">
        <f t="shared" si="18"/>
        <v>37303</v>
      </c>
      <c r="Y38" s="206">
        <f t="shared" si="18"/>
        <v>52537</v>
      </c>
      <c r="Z38" s="206">
        <f t="shared" si="18"/>
        <v>51699</v>
      </c>
      <c r="AA38" s="207">
        <f t="shared" si="14"/>
        <v>-1.5950663342025662E-2</v>
      </c>
      <c r="AB38" s="208">
        <f t="shared" si="3"/>
        <v>1.0812184726078256E-2</v>
      </c>
      <c r="AC38" s="206">
        <f>Z38-Y38</f>
        <v>-838</v>
      </c>
      <c r="AD38" s="206">
        <f t="shared" si="5"/>
        <v>553</v>
      </c>
      <c r="AE38" s="207">
        <f t="shared" si="15"/>
        <v>5.1522073200629043E-2</v>
      </c>
      <c r="AF38" s="209">
        <f t="shared" si="1"/>
        <v>0.52177550166797593</v>
      </c>
      <c r="AG38" s="209">
        <f t="shared" si="16"/>
        <v>0.5942140591237185</v>
      </c>
      <c r="AH38" s="123"/>
    </row>
    <row r="39" spans="1:36" ht="6" customHeight="1" x14ac:dyDescent="0.25">
      <c r="C39" s="123"/>
      <c r="D39" s="123"/>
      <c r="E39" s="123"/>
      <c r="F39" s="123"/>
      <c r="G39" s="123"/>
      <c r="H39" s="123"/>
      <c r="L39" s="123"/>
      <c r="M39" s="123"/>
      <c r="N39" s="123"/>
      <c r="O39" s="123"/>
      <c r="P39" s="123"/>
      <c r="Q39" s="123"/>
      <c r="U39" s="123"/>
      <c r="V39" s="123"/>
      <c r="W39" s="123"/>
      <c r="X39" s="123"/>
      <c r="Y39" s="123"/>
      <c r="Z39" s="123"/>
      <c r="AA39" s="123"/>
      <c r="AB39" s="123"/>
      <c r="AH39" s="123"/>
      <c r="AI39" s="123"/>
    </row>
    <row r="40" spans="1:36" ht="15.75" x14ac:dyDescent="0.25">
      <c r="B40" s="184"/>
      <c r="C40" s="338" t="s">
        <v>105</v>
      </c>
      <c r="D40" s="336"/>
      <c r="E40" s="336"/>
      <c r="F40" s="336"/>
      <c r="G40" s="336"/>
      <c r="H40" s="336"/>
      <c r="I40" s="336"/>
      <c r="J40" s="336"/>
      <c r="K40" s="337"/>
      <c r="L40" s="338" t="s">
        <v>104</v>
      </c>
      <c r="M40" s="336"/>
      <c r="N40" s="336"/>
      <c r="O40" s="336"/>
      <c r="P40" s="336"/>
      <c r="Q40" s="336"/>
      <c r="R40" s="336"/>
      <c r="S40" s="336"/>
      <c r="T40" s="337"/>
      <c r="U40" s="338" t="s">
        <v>106</v>
      </c>
      <c r="V40" s="336"/>
      <c r="W40" s="336"/>
      <c r="X40" s="336"/>
      <c r="Y40" s="336"/>
      <c r="Z40" s="336"/>
      <c r="AA40" s="336"/>
      <c r="AB40" s="336"/>
      <c r="AC40" s="336"/>
      <c r="AD40" s="336"/>
      <c r="AE40" s="336"/>
      <c r="AF40" s="336"/>
      <c r="AG40" s="337"/>
      <c r="AH40" s="50"/>
      <c r="AI40" s="50"/>
      <c r="AJ40" s="50"/>
    </row>
    <row r="41" spans="1:36" s="189" customFormat="1" ht="75" x14ac:dyDescent="0.25">
      <c r="B41" s="185"/>
      <c r="C41" s="186" t="s">
        <v>545</v>
      </c>
      <c r="D41" s="186" t="s">
        <v>546</v>
      </c>
      <c r="E41" s="186" t="s">
        <v>547</v>
      </c>
      <c r="F41" s="186" t="s">
        <v>548</v>
      </c>
      <c r="G41" s="186" t="s">
        <v>549</v>
      </c>
      <c r="H41" s="187" t="str">
        <f>CONCATENATE("var. ",RIGHT(G41,2),"/",RIGHT(F41,2))</f>
        <v>var. 23/22</v>
      </c>
      <c r="I41" s="187" t="str">
        <f>CONCATENATE("var. ",RIGHT(G41,2),"/",RIGHT(C41,2))</f>
        <v>var. 23/19</v>
      </c>
      <c r="J41" s="187" t="str">
        <f>CONCATENATE("Cuota s/ total lugares de residencia ",RIGHT(G41,4))</f>
        <v>Cuota s/ total lugares de residencia 2023</v>
      </c>
      <c r="K41" s="188" t="str">
        <f>CONCATENATE("cuota s/ Canarias ",RIGHT(G41,4))</f>
        <v>cuota s/ Canarias 2023</v>
      </c>
      <c r="L41" s="186" t="s">
        <v>545</v>
      </c>
      <c r="M41" s="186" t="s">
        <v>546</v>
      </c>
      <c r="N41" s="186" t="s">
        <v>547</v>
      </c>
      <c r="O41" s="186" t="s">
        <v>548</v>
      </c>
      <c r="P41" s="186" t="s">
        <v>549</v>
      </c>
      <c r="Q41" s="187" t="str">
        <f>CONCATENATE("var. ",RIGHT(P41,2),"/",RIGHT(O41,2))</f>
        <v>var. 23/22</v>
      </c>
      <c r="R41" s="187" t="str">
        <f>CONCATENATE("var. ",RIGHT(P41,2),"/",RIGHT(L41,2))</f>
        <v>var. 23/19</v>
      </c>
      <c r="S41" s="187" t="str">
        <f>CONCATENATE("Cuota s/ total lugares de residencia ",RIGHT(P41,4))</f>
        <v>Cuota s/ total lugares de residencia 2023</v>
      </c>
      <c r="T41" s="188" t="str">
        <f>CONCATENATE("cuota s/ Canarias ",RIGHT(P41,4))</f>
        <v>cuota s/ Canarias 2023</v>
      </c>
      <c r="U41" s="186" t="s">
        <v>550</v>
      </c>
      <c r="V41" s="186" t="s">
        <v>545</v>
      </c>
      <c r="W41" s="186" t="s">
        <v>546</v>
      </c>
      <c r="X41" s="186" t="s">
        <v>547</v>
      </c>
      <c r="Y41" s="186" t="s">
        <v>548</v>
      </c>
      <c r="Z41" s="186" t="s">
        <v>549</v>
      </c>
      <c r="AA41" s="187" t="str">
        <f>CONCATENATE("var. ",RIGHT(Z41,2),"/",RIGHT(Y41,2))</f>
        <v>var. 23/22</v>
      </c>
      <c r="AB41" s="187" t="str">
        <f>CONCATENATE("var. ",RIGHT(Z41,2),"/",RIGHT(V41,2))</f>
        <v>var. 23/19</v>
      </c>
      <c r="AC41" s="186" t="str">
        <f>CONCATENATE("dif. ",RIGHT(Z41,2),"/",RIGHT(Y41,2))</f>
        <v>dif. 23/22</v>
      </c>
      <c r="AD41" s="186" t="str">
        <f>CONCATENATE("dif. ",RIGHT(Z41,2),"/",RIGHT(V41,2))</f>
        <v>dif. 23/19</v>
      </c>
      <c r="AE41" s="187" t="str">
        <f>CONCATENATE("Cuota s/ total lugares de residencia ",RIGHT(Z41,4))</f>
        <v>Cuota s/ total lugares de residencia 2023</v>
      </c>
      <c r="AF41" s="188" t="str">
        <f>CONCATENATE("cuota s/ Canarias ",RIGHT(Z41,4))</f>
        <v>cuota s/ Canarias 2023</v>
      </c>
      <c r="AG41" s="188" t="str">
        <f>CONCATENATE("cuota s/ Canarias ",RIGHT(AA41,4))</f>
        <v>cuota s/ Canarias 3/22</v>
      </c>
      <c r="AH41" s="210"/>
      <c r="AI41" s="210"/>
      <c r="AJ41" s="210"/>
    </row>
    <row r="42" spans="1:36" x14ac:dyDescent="0.25">
      <c r="B42" s="190" t="s">
        <v>139</v>
      </c>
      <c r="C42" s="191">
        <f>C43+C46</f>
        <v>238675</v>
      </c>
      <c r="D42" s="191">
        <f>D43+D46</f>
        <v>75024</v>
      </c>
      <c r="E42" s="191">
        <f>E43+E46</f>
        <v>109954</v>
      </c>
      <c r="F42" s="191">
        <f>F43+F46</f>
        <v>197816</v>
      </c>
      <c r="G42" s="191">
        <f>G43+G46</f>
        <v>174578</v>
      </c>
      <c r="H42" s="192">
        <f>IFERROR(G42/F42-1,"-")</f>
        <v>-0.11747280300885676</v>
      </c>
      <c r="I42" s="192">
        <f>IFERROR(G42/C42-1,"-")</f>
        <v>-0.26855347229496174</v>
      </c>
      <c r="J42" s="192">
        <f t="shared" ref="J42:J71" si="19">G42/G$42</f>
        <v>1</v>
      </c>
      <c r="K42" s="193">
        <f>G42/$G9</f>
        <v>6.476115295314315E-2</v>
      </c>
      <c r="L42" s="191">
        <f>L43+L46</f>
        <v>669309</v>
      </c>
      <c r="M42" s="191">
        <f>M43+M46</f>
        <v>185072</v>
      </c>
      <c r="N42" s="191">
        <f>N43+N46</f>
        <v>232749</v>
      </c>
      <c r="O42" s="191">
        <f>O43+O46</f>
        <v>581135</v>
      </c>
      <c r="P42" s="191">
        <f>P43+P46</f>
        <v>635669</v>
      </c>
      <c r="Q42" s="192">
        <f>IFERROR(P42/O42-1,"-")</f>
        <v>9.3840501776695673E-2</v>
      </c>
      <c r="R42" s="192">
        <f>IFERROR(P42/L42-1,"-")</f>
        <v>-5.0260791353470502E-2</v>
      </c>
      <c r="S42" s="192">
        <f t="shared" ref="S42:S71" si="20">P42/P$42</f>
        <v>1</v>
      </c>
      <c r="T42" s="193">
        <f>P42/$G9</f>
        <v>0.23580667287156201</v>
      </c>
      <c r="U42" s="191">
        <f t="shared" ref="U42:Z42" si="21">U43+U46</f>
        <v>68193</v>
      </c>
      <c r="V42" s="191">
        <f t="shared" si="21"/>
        <v>58053</v>
      </c>
      <c r="W42" s="191">
        <f t="shared" si="21"/>
        <v>20482</v>
      </c>
      <c r="X42" s="191">
        <f t="shared" si="21"/>
        <v>31462</v>
      </c>
      <c r="Y42" s="191">
        <f t="shared" si="21"/>
        <v>46303</v>
      </c>
      <c r="Z42" s="191">
        <f t="shared" si="21"/>
        <v>38051</v>
      </c>
      <c r="AA42" s="192">
        <f>IFERROR(Z42/Y42-1,"-")</f>
        <v>-0.1782173941213312</v>
      </c>
      <c r="AB42" s="192">
        <f t="shared" ref="AB42:AB71" si="22">IFERROR(Z42/V42-1,"-")</f>
        <v>-0.34454722408833305</v>
      </c>
      <c r="AC42" s="191">
        <f>Z42-Y42</f>
        <v>-8252</v>
      </c>
      <c r="AD42" s="191">
        <f>Z42-V42</f>
        <v>-20002</v>
      </c>
      <c r="AE42" s="192">
        <f t="shared" ref="AE42:AE71" si="23">Z42/Z$42</f>
        <v>1</v>
      </c>
      <c r="AF42" s="193">
        <f>Z42/$G9</f>
        <v>1.4115333152058393E-2</v>
      </c>
      <c r="AG42" s="193">
        <f>AA42/$G9</f>
        <v>-6.6111216302180822E-8</v>
      </c>
      <c r="AH42" s="50"/>
      <c r="AI42" s="50"/>
      <c r="AJ42" s="50"/>
    </row>
    <row r="43" spans="1:36" x14ac:dyDescent="0.25">
      <c r="B43" s="194" t="s">
        <v>172</v>
      </c>
      <c r="C43" s="195">
        <v>50393</v>
      </c>
      <c r="D43" s="195">
        <v>24932</v>
      </c>
      <c r="E43" s="195">
        <v>42669</v>
      </c>
      <c r="F43" s="195">
        <v>51542</v>
      </c>
      <c r="G43" s="195">
        <v>41969</v>
      </c>
      <c r="H43" s="196">
        <f>IFERROR(G43/F43-1,"-")</f>
        <v>-0.18573202436847625</v>
      </c>
      <c r="I43" s="197">
        <f>IFERROR(G43/C43-1,"-")</f>
        <v>-0.16716607465322564</v>
      </c>
      <c r="J43" s="196">
        <f t="shared" si="19"/>
        <v>0.24040257077065838</v>
      </c>
      <c r="K43" s="198">
        <f t="shared" ref="K43:K71" si="24">G43/$G10</f>
        <v>7.9066700577424862E-2</v>
      </c>
      <c r="L43" s="195">
        <v>67698</v>
      </c>
      <c r="M43" s="195">
        <v>34616</v>
      </c>
      <c r="N43" s="195">
        <v>73617</v>
      </c>
      <c r="O43" s="195">
        <v>80879</v>
      </c>
      <c r="P43" s="195">
        <v>80926</v>
      </c>
      <c r="Q43" s="196">
        <f>IFERROR(P43/O43-1,"-")</f>
        <v>5.8111499894897278E-4</v>
      </c>
      <c r="R43" s="197">
        <f>IFERROR(P43/L43-1,"-")</f>
        <v>0.19539720523501436</v>
      </c>
      <c r="S43" s="196">
        <f t="shared" si="20"/>
        <v>0.1273083947777853</v>
      </c>
      <c r="T43" s="198">
        <f t="shared" ref="T43:T71" si="25">P43/$G10</f>
        <v>0.15245900095138515</v>
      </c>
      <c r="U43" s="195">
        <v>30777</v>
      </c>
      <c r="V43" s="195">
        <v>23804</v>
      </c>
      <c r="W43" s="195">
        <v>10969</v>
      </c>
      <c r="X43" s="195">
        <v>23231</v>
      </c>
      <c r="Y43" s="195">
        <v>28273</v>
      </c>
      <c r="Z43" s="195">
        <v>20311</v>
      </c>
      <c r="AA43" s="196">
        <f>IFERROR(Z43/Y43-1,"-")</f>
        <v>-0.28161143140098333</v>
      </c>
      <c r="AB43" s="197">
        <f t="shared" si="22"/>
        <v>-0.14674004369013616</v>
      </c>
      <c r="AC43" s="195">
        <f t="shared" ref="AC43:AC70" si="26">Z43-Y43</f>
        <v>-7962</v>
      </c>
      <c r="AD43" s="195">
        <f t="shared" ref="AD43:AD71" si="27">Z43-V43</f>
        <v>-3493</v>
      </c>
      <c r="AE43" s="196">
        <f t="shared" si="23"/>
        <v>0.53378360621271448</v>
      </c>
      <c r="AF43" s="198">
        <f t="shared" ref="AF43:AG58" si="28">Z43/$G10</f>
        <v>3.826452275317678E-2</v>
      </c>
      <c r="AG43" s="198">
        <f t="shared" si="28"/>
        <v>-5.3053650851251086E-7</v>
      </c>
      <c r="AH43" s="50"/>
      <c r="AI43" s="50"/>
      <c r="AJ43" s="50"/>
    </row>
    <row r="44" spans="1:36" x14ac:dyDescent="0.25">
      <c r="B44" s="199" t="s">
        <v>99</v>
      </c>
      <c r="C44" s="200">
        <v>33507</v>
      </c>
      <c r="D44" s="200">
        <v>11870</v>
      </c>
      <c r="E44" s="200">
        <v>19444</v>
      </c>
      <c r="F44" s="200">
        <v>28164</v>
      </c>
      <c r="G44" s="200">
        <v>25207</v>
      </c>
      <c r="H44" s="201">
        <f>IFERROR(G44/F44-1,"-")</f>
        <v>-0.10499218860957249</v>
      </c>
      <c r="I44" s="202">
        <f>IFERROR(G44/C44-1,"-")</f>
        <v>-0.24770943384964339</v>
      </c>
      <c r="J44" s="201">
        <f t="shared" si="19"/>
        <v>0.14438818178693763</v>
      </c>
      <c r="K44" s="203">
        <f t="shared" si="24"/>
        <v>7.1042455808080815E-2</v>
      </c>
      <c r="L44" s="200">
        <v>37484</v>
      </c>
      <c r="M44" s="200">
        <v>20728</v>
      </c>
      <c r="N44" s="200">
        <v>38486</v>
      </c>
      <c r="O44" s="200">
        <v>39423</v>
      </c>
      <c r="P44" s="200">
        <v>36790</v>
      </c>
      <c r="Q44" s="201">
        <f>IFERROR(P44/O44-1,"-")</f>
        <v>-6.6788423001800989E-2</v>
      </c>
      <c r="R44" s="202">
        <f>IFERROR(P44/L44-1,"-")</f>
        <v>-1.8514566214918315E-2</v>
      </c>
      <c r="S44" s="201">
        <f t="shared" si="20"/>
        <v>5.7876032966842808E-2</v>
      </c>
      <c r="T44" s="203">
        <f t="shared" si="25"/>
        <v>0.10368754509379509</v>
      </c>
      <c r="U44" s="200">
        <v>25740</v>
      </c>
      <c r="V44" s="200">
        <v>18772</v>
      </c>
      <c r="W44" s="200">
        <v>7532</v>
      </c>
      <c r="X44" s="200">
        <v>15561</v>
      </c>
      <c r="Y44" s="200">
        <v>15610</v>
      </c>
      <c r="Z44" s="200">
        <v>14652</v>
      </c>
      <c r="AA44" s="201">
        <f>IFERROR(Z44/Y44-1,"-")</f>
        <v>-6.1370916079436233E-2</v>
      </c>
      <c r="AB44" s="202">
        <f t="shared" si="22"/>
        <v>-0.21947581504368208</v>
      </c>
      <c r="AC44" s="200">
        <f t="shared" si="26"/>
        <v>-958</v>
      </c>
      <c r="AD44" s="200">
        <f t="shared" si="27"/>
        <v>-4120</v>
      </c>
      <c r="AE44" s="201">
        <f t="shared" si="23"/>
        <v>0.38506215342566558</v>
      </c>
      <c r="AF44" s="203">
        <f t="shared" si="28"/>
        <v>4.1294642857142856E-2</v>
      </c>
      <c r="AG44" s="203">
        <f t="shared" si="28"/>
        <v>-1.7296546965028701E-7</v>
      </c>
      <c r="AH44" s="50"/>
      <c r="AI44" s="50"/>
      <c r="AJ44" s="50"/>
    </row>
    <row r="45" spans="1:36" x14ac:dyDescent="0.25">
      <c r="B45" s="199" t="s">
        <v>176</v>
      </c>
      <c r="C45" s="200">
        <v>16886</v>
      </c>
      <c r="D45" s="200">
        <v>13062</v>
      </c>
      <c r="E45" s="200">
        <v>23225</v>
      </c>
      <c r="F45" s="200">
        <v>23378</v>
      </c>
      <c r="G45" s="200">
        <v>16762</v>
      </c>
      <c r="H45" s="201">
        <f>IFERROR(G45/F45-1,"-")</f>
        <v>-0.28300111215672852</v>
      </c>
      <c r="I45" s="202">
        <f>IFERROR(G45/C45-1,"-")</f>
        <v>-7.3433613644439122E-3</v>
      </c>
      <c r="J45" s="201">
        <f t="shared" si="19"/>
        <v>9.601438898372075E-2</v>
      </c>
      <c r="K45" s="203">
        <f t="shared" si="24"/>
        <v>9.5244589150458261E-2</v>
      </c>
      <c r="L45" s="200">
        <v>30214</v>
      </c>
      <c r="M45" s="200">
        <v>13888</v>
      </c>
      <c r="N45" s="200">
        <v>35131</v>
      </c>
      <c r="O45" s="200">
        <v>41456</v>
      </c>
      <c r="P45" s="200">
        <v>44136</v>
      </c>
      <c r="Q45" s="201">
        <f>IFERROR(P45/O45-1,"-")</f>
        <v>6.464685449633345E-2</v>
      </c>
      <c r="R45" s="202">
        <f>IFERROR(P45/L45-1,"-")</f>
        <v>0.46077977096710132</v>
      </c>
      <c r="S45" s="201">
        <f t="shared" si="20"/>
        <v>6.9432361810942492E-2</v>
      </c>
      <c r="T45" s="203">
        <f t="shared" si="25"/>
        <v>0.250788401547824</v>
      </c>
      <c r="U45" s="200">
        <v>5037</v>
      </c>
      <c r="V45" s="200">
        <v>5032</v>
      </c>
      <c r="W45" s="200">
        <v>3437</v>
      </c>
      <c r="X45" s="200">
        <v>7670</v>
      </c>
      <c r="Y45" s="200">
        <v>12663</v>
      </c>
      <c r="Z45" s="200">
        <v>5659</v>
      </c>
      <c r="AA45" s="201">
        <f>IFERROR(Z45/Y45-1,"-")</f>
        <v>-0.55310747848061281</v>
      </c>
      <c r="AB45" s="202">
        <f t="shared" si="22"/>
        <v>0.12460254372019075</v>
      </c>
      <c r="AC45" s="200">
        <f t="shared" si="26"/>
        <v>-7004</v>
      </c>
      <c r="AD45" s="200">
        <f t="shared" si="27"/>
        <v>627</v>
      </c>
      <c r="AE45" s="201">
        <f t="shared" si="23"/>
        <v>0.14872145278704896</v>
      </c>
      <c r="AF45" s="203">
        <f t="shared" si="28"/>
        <v>3.2155418804584376E-2</v>
      </c>
      <c r="AG45" s="203">
        <f t="shared" si="28"/>
        <v>-3.1428525560155056E-6</v>
      </c>
      <c r="AH45" s="50"/>
      <c r="AI45" s="50"/>
      <c r="AJ45" s="50"/>
    </row>
    <row r="46" spans="1:36" x14ac:dyDescent="0.25">
      <c r="B46" s="194" t="s">
        <v>184</v>
      </c>
      <c r="C46" s="195">
        <v>188282</v>
      </c>
      <c r="D46" s="195">
        <v>50092</v>
      </c>
      <c r="E46" s="195">
        <v>67285</v>
      </c>
      <c r="F46" s="195">
        <v>146274</v>
      </c>
      <c r="G46" s="195">
        <v>132609</v>
      </c>
      <c r="H46" s="196">
        <f>IFERROR(G46/F46-1,"-")</f>
        <v>-9.3420566881332268E-2</v>
      </c>
      <c r="I46" s="197">
        <f>IFERROR(G46/C46-1,"-")</f>
        <v>-0.29568944455656943</v>
      </c>
      <c r="J46" s="196">
        <f t="shared" si="19"/>
        <v>0.75959742922934159</v>
      </c>
      <c r="K46" s="198">
        <f t="shared" si="24"/>
        <v>6.1253646792762399E-2</v>
      </c>
      <c r="L46" s="195">
        <v>601611</v>
      </c>
      <c r="M46" s="195">
        <v>150456</v>
      </c>
      <c r="N46" s="195">
        <v>159132</v>
      </c>
      <c r="O46" s="195">
        <v>500256</v>
      </c>
      <c r="P46" s="195">
        <v>554743</v>
      </c>
      <c r="Q46" s="196">
        <f>IFERROR(P46/O46-1,"-")</f>
        <v>0.10891823386426158</v>
      </c>
      <c r="R46" s="197">
        <f>IFERROR(P46/L46-1,"-")</f>
        <v>-7.7904160661955935E-2</v>
      </c>
      <c r="S46" s="196">
        <f t="shared" si="20"/>
        <v>0.87269160522221467</v>
      </c>
      <c r="T46" s="198">
        <f t="shared" si="25"/>
        <v>0.25624227452704862</v>
      </c>
      <c r="U46" s="195">
        <v>37416</v>
      </c>
      <c r="V46" s="195">
        <v>34249</v>
      </c>
      <c r="W46" s="195">
        <v>9513</v>
      </c>
      <c r="X46" s="195">
        <v>8231</v>
      </c>
      <c r="Y46" s="195">
        <v>18030</v>
      </c>
      <c r="Z46" s="195">
        <v>17740</v>
      </c>
      <c r="AA46" s="196">
        <f>IFERROR(Z46/Y46-1,"-")</f>
        <v>-1.6084303937881295E-2</v>
      </c>
      <c r="AB46" s="197">
        <f t="shared" si="22"/>
        <v>-0.48202867236999625</v>
      </c>
      <c r="AC46" s="195">
        <f t="shared" si="26"/>
        <v>-290</v>
      </c>
      <c r="AD46" s="195">
        <f t="shared" si="27"/>
        <v>-16509</v>
      </c>
      <c r="AE46" s="196">
        <f t="shared" si="23"/>
        <v>0.46621639378728547</v>
      </c>
      <c r="AF46" s="198">
        <f t="shared" si="28"/>
        <v>8.1943133128490903E-3</v>
      </c>
      <c r="AG46" s="198">
        <f t="shared" si="28"/>
        <v>-7.4295279529927695E-9</v>
      </c>
      <c r="AH46" s="50"/>
      <c r="AI46" s="50"/>
      <c r="AJ46" s="50"/>
    </row>
    <row r="47" spans="1:36" x14ac:dyDescent="0.25">
      <c r="B47" s="199" t="s">
        <v>188</v>
      </c>
      <c r="C47" s="200">
        <v>67785</v>
      </c>
      <c r="D47" s="200">
        <v>16244</v>
      </c>
      <c r="E47" s="200">
        <v>10852</v>
      </c>
      <c r="F47" s="200">
        <v>48961</v>
      </c>
      <c r="G47" s="200">
        <v>51600</v>
      </c>
      <c r="H47" s="201">
        <f t="shared" ref="H47:H71" si="29">IFERROR(G47/F47-1,"-")</f>
        <v>5.3900042891280808E-2</v>
      </c>
      <c r="I47" s="202">
        <f t="shared" ref="I47:I71" si="30">IFERROR(G47/C47-1,"-")</f>
        <v>-0.23876963930073025</v>
      </c>
      <c r="J47" s="201">
        <f t="shared" si="19"/>
        <v>0.29556988853120097</v>
      </c>
      <c r="K47" s="203">
        <f t="shared" si="24"/>
        <v>5.2924922510118301E-2</v>
      </c>
      <c r="L47" s="200">
        <v>353167</v>
      </c>
      <c r="M47" s="200">
        <v>80937</v>
      </c>
      <c r="N47" s="200">
        <v>72587</v>
      </c>
      <c r="O47" s="200">
        <v>288695</v>
      </c>
      <c r="P47" s="200">
        <v>318314</v>
      </c>
      <c r="Q47" s="201">
        <f t="shared" ref="Q47:Q71" si="31">IFERROR(P47/O47-1,"-")</f>
        <v>0.10259616550338602</v>
      </c>
      <c r="R47" s="202">
        <f t="shared" ref="R47:R71" si="32">IFERROR(P47/L47-1,"-")</f>
        <v>-9.8687023419515407E-2</v>
      </c>
      <c r="S47" s="201">
        <f t="shared" si="20"/>
        <v>0.50075432339786907</v>
      </c>
      <c r="T47" s="203">
        <f t="shared" si="25"/>
        <v>0.32648728263344567</v>
      </c>
      <c r="U47" s="200">
        <v>3010</v>
      </c>
      <c r="V47" s="200">
        <v>1492</v>
      </c>
      <c r="W47" s="200">
        <v>775</v>
      </c>
      <c r="X47" s="200">
        <v>246</v>
      </c>
      <c r="Y47" s="200">
        <v>479</v>
      </c>
      <c r="Z47" s="200">
        <v>452</v>
      </c>
      <c r="AA47" s="201">
        <f t="shared" ref="AA47:AA71" si="33">IFERROR(Z47/Y47-1,"-")</f>
        <v>-5.6367432150313146E-2</v>
      </c>
      <c r="AB47" s="202">
        <f t="shared" si="22"/>
        <v>-0.69705093833780163</v>
      </c>
      <c r="AC47" s="200">
        <f t="shared" si="26"/>
        <v>-27</v>
      </c>
      <c r="AD47" s="200">
        <f t="shared" si="27"/>
        <v>-1040</v>
      </c>
      <c r="AE47" s="201">
        <f t="shared" si="23"/>
        <v>1.1878794249822607E-2</v>
      </c>
      <c r="AF47" s="203">
        <f t="shared" si="28"/>
        <v>4.6360591035995101E-4</v>
      </c>
      <c r="AG47" s="203">
        <f t="shared" si="28"/>
        <v>-5.7814767028094462E-8</v>
      </c>
      <c r="AH47" s="50"/>
      <c r="AI47" s="50"/>
      <c r="AJ47" s="50"/>
    </row>
    <row r="48" spans="1:36" x14ac:dyDescent="0.25">
      <c r="B48" s="199" t="s">
        <v>192</v>
      </c>
      <c r="C48" s="200">
        <v>68434</v>
      </c>
      <c r="D48" s="200">
        <v>20136</v>
      </c>
      <c r="E48" s="200">
        <v>28635</v>
      </c>
      <c r="F48" s="200">
        <v>47938</v>
      </c>
      <c r="G48" s="200">
        <v>47472</v>
      </c>
      <c r="H48" s="201">
        <f t="shared" si="29"/>
        <v>-9.7208894822479186E-3</v>
      </c>
      <c r="I48" s="202">
        <f t="shared" si="30"/>
        <v>-0.30630972908203524</v>
      </c>
      <c r="J48" s="201">
        <f t="shared" si="19"/>
        <v>0.27192429744870489</v>
      </c>
      <c r="K48" s="203">
        <f t="shared" si="24"/>
        <v>0.20200077443842576</v>
      </c>
      <c r="L48" s="200">
        <v>30374</v>
      </c>
      <c r="M48" s="200">
        <v>9175</v>
      </c>
      <c r="N48" s="200">
        <v>13273</v>
      </c>
      <c r="O48" s="200">
        <v>23792</v>
      </c>
      <c r="P48" s="200">
        <v>25255</v>
      </c>
      <c r="Q48" s="201">
        <f t="shared" si="31"/>
        <v>6.1491257565568169E-2</v>
      </c>
      <c r="R48" s="202">
        <f t="shared" si="32"/>
        <v>-0.16853229735958386</v>
      </c>
      <c r="S48" s="201">
        <f t="shared" si="20"/>
        <v>3.9729796482131423E-2</v>
      </c>
      <c r="T48" s="203">
        <f t="shared" si="25"/>
        <v>0.10746396946499921</v>
      </c>
      <c r="U48" s="200">
        <v>21553</v>
      </c>
      <c r="V48" s="200">
        <v>21778</v>
      </c>
      <c r="W48" s="200">
        <v>5743</v>
      </c>
      <c r="X48" s="200">
        <v>4687</v>
      </c>
      <c r="Y48" s="200">
        <v>8337</v>
      </c>
      <c r="Z48" s="200">
        <v>9119</v>
      </c>
      <c r="AA48" s="201">
        <f t="shared" si="33"/>
        <v>9.3798728559433941E-2</v>
      </c>
      <c r="AB48" s="202">
        <f t="shared" si="22"/>
        <v>-0.5812746808706033</v>
      </c>
      <c r="AC48" s="200">
        <f t="shared" si="26"/>
        <v>782</v>
      </c>
      <c r="AD48" s="200">
        <f t="shared" si="27"/>
        <v>-12659</v>
      </c>
      <c r="AE48" s="201">
        <f t="shared" si="23"/>
        <v>0.23965204593834591</v>
      </c>
      <c r="AF48" s="203">
        <f t="shared" si="28"/>
        <v>3.8802769255645526E-2</v>
      </c>
      <c r="AG48" s="203">
        <f t="shared" si="28"/>
        <v>3.9912824002244142E-7</v>
      </c>
      <c r="AH48" s="50"/>
      <c r="AI48" s="50"/>
      <c r="AJ48" s="50"/>
    </row>
    <row r="49" spans="2:36" x14ac:dyDescent="0.25">
      <c r="B49" s="199" t="s">
        <v>196</v>
      </c>
      <c r="C49" s="200">
        <v>6550</v>
      </c>
      <c r="D49" s="200">
        <v>1505</v>
      </c>
      <c r="E49" s="200">
        <v>4228</v>
      </c>
      <c r="F49" s="200">
        <v>4337</v>
      </c>
      <c r="G49" s="200">
        <v>3291</v>
      </c>
      <c r="H49" s="201">
        <f t="shared" si="29"/>
        <v>-0.24118053954346319</v>
      </c>
      <c r="I49" s="202">
        <f t="shared" si="30"/>
        <v>-0.49755725190839695</v>
      </c>
      <c r="J49" s="201">
        <f t="shared" si="19"/>
        <v>1.885117254178648E-2</v>
      </c>
      <c r="K49" s="203">
        <f t="shared" si="24"/>
        <v>4.3012860727728981E-2</v>
      </c>
      <c r="L49" s="200">
        <v>14944</v>
      </c>
      <c r="M49" s="200">
        <v>4890</v>
      </c>
      <c r="N49" s="200">
        <v>11854</v>
      </c>
      <c r="O49" s="200">
        <v>16470</v>
      </c>
      <c r="P49" s="200">
        <v>17147</v>
      </c>
      <c r="Q49" s="201">
        <f t="shared" si="31"/>
        <v>4.1105039465695103E-2</v>
      </c>
      <c r="R49" s="202">
        <f t="shared" si="32"/>
        <v>0.14741702355460395</v>
      </c>
      <c r="S49" s="201">
        <f t="shared" si="20"/>
        <v>2.697473055945783E-2</v>
      </c>
      <c r="T49" s="203">
        <f t="shared" si="25"/>
        <v>0.22410863655374319</v>
      </c>
      <c r="U49" s="200">
        <v>1514</v>
      </c>
      <c r="V49" s="200">
        <v>1067</v>
      </c>
      <c r="W49" s="200">
        <v>380</v>
      </c>
      <c r="X49" s="200">
        <v>750</v>
      </c>
      <c r="Y49" s="200">
        <v>964</v>
      </c>
      <c r="Z49" s="200">
        <v>634</v>
      </c>
      <c r="AA49" s="201">
        <f t="shared" si="33"/>
        <v>-0.34232365145228216</v>
      </c>
      <c r="AB49" s="202">
        <f t="shared" si="22"/>
        <v>-0.40581068416119959</v>
      </c>
      <c r="AC49" s="200">
        <f t="shared" si="26"/>
        <v>-330</v>
      </c>
      <c r="AD49" s="200">
        <f t="shared" si="27"/>
        <v>-433</v>
      </c>
      <c r="AE49" s="201">
        <f t="shared" si="23"/>
        <v>1.6661848571653832E-2</v>
      </c>
      <c r="AF49" s="203">
        <f t="shared" si="28"/>
        <v>8.2862818904224176E-3</v>
      </c>
      <c r="AG49" s="203">
        <f t="shared" si="28"/>
        <v>-4.4741171509342611E-6</v>
      </c>
      <c r="AH49" s="50"/>
      <c r="AI49" s="50"/>
      <c r="AJ49" s="50"/>
    </row>
    <row r="50" spans="2:36" x14ac:dyDescent="0.25">
      <c r="B50" s="199" t="s">
        <v>205</v>
      </c>
      <c r="C50" s="200">
        <v>6521</v>
      </c>
      <c r="D50" s="200">
        <v>1726</v>
      </c>
      <c r="E50" s="200">
        <v>2169</v>
      </c>
      <c r="F50" s="200">
        <v>3719</v>
      </c>
      <c r="G50" s="200">
        <v>3131</v>
      </c>
      <c r="H50" s="201">
        <f t="shared" si="29"/>
        <v>-0.15810701801559557</v>
      </c>
      <c r="I50" s="202">
        <f t="shared" si="30"/>
        <v>-0.51985891734396561</v>
      </c>
      <c r="J50" s="201">
        <f t="shared" si="19"/>
        <v>1.793467676339516E-2</v>
      </c>
      <c r="K50" s="203">
        <f t="shared" si="24"/>
        <v>2.357609710550887E-2</v>
      </c>
      <c r="L50" s="200">
        <v>25371</v>
      </c>
      <c r="M50" s="200">
        <v>9355</v>
      </c>
      <c r="N50" s="200">
        <v>9172</v>
      </c>
      <c r="O50" s="200">
        <v>22595</v>
      </c>
      <c r="P50" s="200">
        <v>21715</v>
      </c>
      <c r="Q50" s="201">
        <f t="shared" si="31"/>
        <v>-3.894666961717197E-2</v>
      </c>
      <c r="R50" s="202">
        <f t="shared" si="32"/>
        <v>-0.14410153324662012</v>
      </c>
      <c r="S50" s="201">
        <f t="shared" si="20"/>
        <v>3.4160860447811678E-2</v>
      </c>
      <c r="T50" s="203">
        <f t="shared" si="25"/>
        <v>0.16351164121562603</v>
      </c>
      <c r="U50" s="200">
        <v>4783</v>
      </c>
      <c r="V50" s="200">
        <v>4634</v>
      </c>
      <c r="W50" s="200">
        <v>1105</v>
      </c>
      <c r="X50" s="200">
        <v>507</v>
      </c>
      <c r="Y50" s="200">
        <v>1688</v>
      </c>
      <c r="Z50" s="200">
        <v>1565</v>
      </c>
      <c r="AA50" s="201">
        <f t="shared" si="33"/>
        <v>-7.2867298578199069E-2</v>
      </c>
      <c r="AB50" s="202">
        <f t="shared" si="22"/>
        <v>-0.66227880880448864</v>
      </c>
      <c r="AC50" s="200">
        <f t="shared" si="26"/>
        <v>-123</v>
      </c>
      <c r="AD50" s="200">
        <f t="shared" si="27"/>
        <v>-3069</v>
      </c>
      <c r="AE50" s="201">
        <f t="shared" si="23"/>
        <v>4.1129011064098185E-2</v>
      </c>
      <c r="AF50" s="203">
        <f t="shared" si="28"/>
        <v>1.1784283605915484E-2</v>
      </c>
      <c r="AG50" s="203">
        <f t="shared" si="28"/>
        <v>-5.4868301088972523E-7</v>
      </c>
      <c r="AH50" s="50"/>
      <c r="AI50" s="50"/>
      <c r="AJ50" s="50"/>
    </row>
    <row r="51" spans="2:36" x14ac:dyDescent="0.25">
      <c r="B51" s="199" t="s">
        <v>200</v>
      </c>
      <c r="C51" s="200">
        <v>570</v>
      </c>
      <c r="D51" s="200">
        <v>353</v>
      </c>
      <c r="E51" s="200">
        <v>407</v>
      </c>
      <c r="F51" s="200">
        <v>508</v>
      </c>
      <c r="G51" s="200">
        <v>399</v>
      </c>
      <c r="H51" s="201">
        <f t="shared" si="29"/>
        <v>-0.21456692913385822</v>
      </c>
      <c r="I51" s="202">
        <f t="shared" si="30"/>
        <v>-0.30000000000000004</v>
      </c>
      <c r="J51" s="201">
        <f t="shared" si="19"/>
        <v>2.285511347363356E-3</v>
      </c>
      <c r="K51" s="203">
        <f t="shared" si="24"/>
        <v>1.4394458674555358E-2</v>
      </c>
      <c r="L51" s="200">
        <v>4652</v>
      </c>
      <c r="M51" s="200">
        <v>2004</v>
      </c>
      <c r="N51" s="200">
        <v>4190</v>
      </c>
      <c r="O51" s="200">
        <v>3735</v>
      </c>
      <c r="P51" s="200">
        <v>4935</v>
      </c>
      <c r="Q51" s="201">
        <f t="shared" si="31"/>
        <v>0.32128514056224899</v>
      </c>
      <c r="R51" s="202">
        <f t="shared" si="32"/>
        <v>6.0834049871023144E-2</v>
      </c>
      <c r="S51" s="201">
        <f t="shared" si="20"/>
        <v>7.7634743868271062E-3</v>
      </c>
      <c r="T51" s="203">
        <f t="shared" si="25"/>
        <v>0.17803672571160575</v>
      </c>
      <c r="U51" s="200">
        <v>515</v>
      </c>
      <c r="V51" s="200">
        <v>589</v>
      </c>
      <c r="W51" s="200">
        <v>169</v>
      </c>
      <c r="X51" s="200">
        <v>135</v>
      </c>
      <c r="Y51" s="200">
        <v>95</v>
      </c>
      <c r="Z51" s="200">
        <v>83</v>
      </c>
      <c r="AA51" s="201">
        <f t="shared" si="33"/>
        <v>-0.12631578947368416</v>
      </c>
      <c r="AB51" s="202">
        <f t="shared" si="22"/>
        <v>-0.85908319185059423</v>
      </c>
      <c r="AC51" s="200">
        <f t="shared" si="26"/>
        <v>-12</v>
      </c>
      <c r="AD51" s="200">
        <f t="shared" si="27"/>
        <v>-506</v>
      </c>
      <c r="AE51" s="201">
        <f t="shared" si="23"/>
        <v>2.1812830149010539E-3</v>
      </c>
      <c r="AF51" s="203">
        <f t="shared" si="28"/>
        <v>2.9943360150077565E-3</v>
      </c>
      <c r="AG51" s="203">
        <f>AA51/$G18</f>
        <v>-4.5570110564480737E-6</v>
      </c>
      <c r="AH51" s="50"/>
      <c r="AI51" s="50"/>
      <c r="AJ51" s="50"/>
    </row>
    <row r="52" spans="2:36" x14ac:dyDescent="0.25">
      <c r="B52" s="199" t="s">
        <v>209</v>
      </c>
      <c r="C52" s="200">
        <v>10674</v>
      </c>
      <c r="D52" s="200">
        <v>2673</v>
      </c>
      <c r="E52" s="200">
        <v>9208</v>
      </c>
      <c r="F52" s="200">
        <v>13458</v>
      </c>
      <c r="G52" s="200">
        <v>7884</v>
      </c>
      <c r="H52" s="201">
        <f t="shared" si="29"/>
        <v>-0.41417744092732944</v>
      </c>
      <c r="I52" s="202">
        <f t="shared" si="30"/>
        <v>-0.26138279932546371</v>
      </c>
      <c r="J52" s="201">
        <f t="shared" si="19"/>
        <v>4.5160329480232332E-2</v>
      </c>
      <c r="K52" s="203">
        <f t="shared" si="24"/>
        <v>0.10964162042638408</v>
      </c>
      <c r="L52" s="200">
        <v>12670</v>
      </c>
      <c r="M52" s="200">
        <v>3827</v>
      </c>
      <c r="N52" s="200">
        <v>7905</v>
      </c>
      <c r="O52" s="200">
        <v>14405</v>
      </c>
      <c r="P52" s="200">
        <v>12936</v>
      </c>
      <c r="Q52" s="201">
        <f t="shared" si="31"/>
        <v>-0.10197847969455054</v>
      </c>
      <c r="R52" s="202">
        <f t="shared" si="32"/>
        <v>2.0994475138121471E-2</v>
      </c>
      <c r="S52" s="201">
        <f t="shared" si="20"/>
        <v>2.0350213711853183E-2</v>
      </c>
      <c r="T52" s="203">
        <f t="shared" si="25"/>
        <v>0.17989903625516293</v>
      </c>
      <c r="U52" s="200">
        <v>471</v>
      </c>
      <c r="V52" s="200">
        <v>766</v>
      </c>
      <c r="W52" s="200">
        <v>127</v>
      </c>
      <c r="X52" s="200">
        <v>308</v>
      </c>
      <c r="Y52" s="200">
        <v>495</v>
      </c>
      <c r="Z52" s="200">
        <v>496</v>
      </c>
      <c r="AA52" s="201">
        <f t="shared" si="33"/>
        <v>2.0202020202020332E-3</v>
      </c>
      <c r="AB52" s="202">
        <f t="shared" si="22"/>
        <v>-0.35248041775456918</v>
      </c>
      <c r="AC52" s="200">
        <f t="shared" si="26"/>
        <v>1</v>
      </c>
      <c r="AD52" s="200">
        <f t="shared" si="27"/>
        <v>-270</v>
      </c>
      <c r="AE52" s="201">
        <f t="shared" si="23"/>
        <v>1.3035137052902683E-2</v>
      </c>
      <c r="AF52" s="203">
        <f t="shared" si="28"/>
        <v>6.8977985453432906E-3</v>
      </c>
      <c r="AG52" s="203">
        <f t="shared" si="28"/>
        <v>2.809465031501847E-8</v>
      </c>
      <c r="AH52" s="50"/>
      <c r="AI52" s="50"/>
      <c r="AJ52" s="50"/>
    </row>
    <row r="53" spans="2:36" x14ac:dyDescent="0.25">
      <c r="B53" s="199" t="s">
        <v>213</v>
      </c>
      <c r="C53" s="200">
        <v>7402</v>
      </c>
      <c r="D53" s="200">
        <v>1666</v>
      </c>
      <c r="E53" s="200">
        <v>2162</v>
      </c>
      <c r="F53" s="200">
        <v>6086</v>
      </c>
      <c r="G53" s="200">
        <v>5928</v>
      </c>
      <c r="H53" s="201">
        <f t="shared" si="29"/>
        <v>-2.5961222477817958E-2</v>
      </c>
      <c r="I53" s="202">
        <f t="shared" si="30"/>
        <v>-0.19913536881923799</v>
      </c>
      <c r="J53" s="201">
        <f t="shared" si="19"/>
        <v>3.3956168589398435E-2</v>
      </c>
      <c r="K53" s="203">
        <f t="shared" si="24"/>
        <v>3.4292060994516045E-2</v>
      </c>
      <c r="L53" s="200">
        <v>106960</v>
      </c>
      <c r="M53" s="200">
        <v>19855</v>
      </c>
      <c r="N53" s="200">
        <v>24926</v>
      </c>
      <c r="O53" s="200">
        <v>87617</v>
      </c>
      <c r="P53" s="200">
        <v>110474</v>
      </c>
      <c r="Q53" s="201">
        <f t="shared" si="31"/>
        <v>0.26087403129529663</v>
      </c>
      <c r="R53" s="202">
        <f t="shared" si="32"/>
        <v>3.2853403141361204E-2</v>
      </c>
      <c r="S53" s="201">
        <f t="shared" si="20"/>
        <v>0.17379170606085872</v>
      </c>
      <c r="T53" s="203">
        <f t="shared" si="25"/>
        <v>0.63906564546359068</v>
      </c>
      <c r="U53" s="200">
        <v>104</v>
      </c>
      <c r="V53" s="200">
        <v>60</v>
      </c>
      <c r="W53" s="200">
        <v>31</v>
      </c>
      <c r="X53" s="200">
        <v>21</v>
      </c>
      <c r="Y53" s="200">
        <v>13</v>
      </c>
      <c r="Z53" s="200">
        <v>61</v>
      </c>
      <c r="AA53" s="201">
        <f t="shared" si="33"/>
        <v>3.6923076923076925</v>
      </c>
      <c r="AB53" s="202">
        <f t="shared" si="22"/>
        <v>1.6666666666666607E-2</v>
      </c>
      <c r="AC53" s="200">
        <f t="shared" si="26"/>
        <v>48</v>
      </c>
      <c r="AD53" s="200">
        <f t="shared" si="27"/>
        <v>1</v>
      </c>
      <c r="AE53" s="201">
        <f t="shared" si="23"/>
        <v>1.6031116133610156E-3</v>
      </c>
      <c r="AF53" s="203">
        <f t="shared" si="28"/>
        <v>3.5287039822292152E-4</v>
      </c>
      <c r="AG53" s="203">
        <f t="shared" si="28"/>
        <v>2.1359116159773308E-5</v>
      </c>
      <c r="AH53" s="50"/>
      <c r="AI53" s="50"/>
      <c r="AJ53" s="50"/>
    </row>
    <row r="54" spans="2:36" x14ac:dyDescent="0.25">
      <c r="B54" s="199" t="s">
        <v>235</v>
      </c>
      <c r="C54" s="200">
        <v>1660</v>
      </c>
      <c r="D54" s="200">
        <v>427</v>
      </c>
      <c r="E54" s="200">
        <v>1708</v>
      </c>
      <c r="F54" s="200">
        <v>2258</v>
      </c>
      <c r="G54" s="200">
        <v>2988</v>
      </c>
      <c r="H54" s="201">
        <f t="shared" si="29"/>
        <v>0.3232949512843224</v>
      </c>
      <c r="I54" s="202">
        <f t="shared" si="30"/>
        <v>0.8</v>
      </c>
      <c r="J54" s="201">
        <f t="shared" si="19"/>
        <v>1.7115558661457916E-2</v>
      </c>
      <c r="K54" s="203">
        <f t="shared" si="24"/>
        <v>9.2720163842859804E-2</v>
      </c>
      <c r="L54" s="200">
        <v>5746</v>
      </c>
      <c r="M54" s="200">
        <v>1698</v>
      </c>
      <c r="N54" s="200">
        <v>1921</v>
      </c>
      <c r="O54" s="200">
        <v>5377</v>
      </c>
      <c r="P54" s="200">
        <v>5617</v>
      </c>
      <c r="Q54" s="201">
        <f t="shared" si="31"/>
        <v>4.4634554584340735E-2</v>
      </c>
      <c r="R54" s="202">
        <f t="shared" si="32"/>
        <v>-2.2450400278454574E-2</v>
      </c>
      <c r="S54" s="201">
        <f t="shared" si="20"/>
        <v>8.8363598036084821E-3</v>
      </c>
      <c r="T54" s="203">
        <f t="shared" si="25"/>
        <v>0.17430025445292621</v>
      </c>
      <c r="U54" s="200">
        <v>416</v>
      </c>
      <c r="V54" s="200">
        <v>131</v>
      </c>
      <c r="W54" s="200">
        <v>48</v>
      </c>
      <c r="X54" s="200">
        <v>172</v>
      </c>
      <c r="Y54" s="200">
        <v>223</v>
      </c>
      <c r="Z54" s="200">
        <v>140</v>
      </c>
      <c r="AA54" s="201">
        <f t="shared" si="33"/>
        <v>-0.37219730941704032</v>
      </c>
      <c r="AB54" s="202">
        <f t="shared" si="22"/>
        <v>6.8702290076335881E-2</v>
      </c>
      <c r="AC54" s="200">
        <f t="shared" si="26"/>
        <v>-83</v>
      </c>
      <c r="AD54" s="200">
        <f t="shared" si="27"/>
        <v>9</v>
      </c>
      <c r="AE54" s="201">
        <f t="shared" si="23"/>
        <v>3.6792725552547896E-3</v>
      </c>
      <c r="AF54" s="203">
        <f t="shared" si="28"/>
        <v>4.3443182523428287E-3</v>
      </c>
      <c r="AG54" s="203">
        <f t="shared" si="28"/>
        <v>-1.1549596891238141E-5</v>
      </c>
      <c r="AH54" s="50"/>
      <c r="AI54" s="50"/>
      <c r="AJ54" s="50"/>
    </row>
    <row r="55" spans="2:36" x14ac:dyDescent="0.25">
      <c r="B55" s="199" t="s">
        <v>225</v>
      </c>
      <c r="C55" s="200">
        <v>1406</v>
      </c>
      <c r="D55" s="200">
        <v>557</v>
      </c>
      <c r="E55" s="200">
        <v>320</v>
      </c>
      <c r="F55" s="200">
        <v>1112</v>
      </c>
      <c r="G55" s="200">
        <v>694</v>
      </c>
      <c r="H55" s="201">
        <f t="shared" si="29"/>
        <v>-0.37589928057553956</v>
      </c>
      <c r="I55" s="202">
        <f t="shared" si="30"/>
        <v>-0.50640113798008535</v>
      </c>
      <c r="J55" s="201">
        <f t="shared" si="19"/>
        <v>3.9753004387723537E-3</v>
      </c>
      <c r="K55" s="203">
        <f t="shared" si="24"/>
        <v>1.3294764468113637E-2</v>
      </c>
      <c r="L55" s="200">
        <v>3398</v>
      </c>
      <c r="M55" s="200">
        <v>1333</v>
      </c>
      <c r="N55" s="200">
        <v>786</v>
      </c>
      <c r="O55" s="200">
        <v>3303</v>
      </c>
      <c r="P55" s="200">
        <v>1952</v>
      </c>
      <c r="Q55" s="201">
        <f t="shared" si="31"/>
        <v>-0.40902210112019377</v>
      </c>
      <c r="R55" s="202">
        <f t="shared" si="32"/>
        <v>-0.4255444379046498</v>
      </c>
      <c r="S55" s="201">
        <f t="shared" si="20"/>
        <v>3.0707805477378949E-3</v>
      </c>
      <c r="T55" s="203">
        <f t="shared" si="25"/>
        <v>3.7393919656711558E-2</v>
      </c>
      <c r="U55" s="200">
        <v>1452</v>
      </c>
      <c r="V55" s="200">
        <v>693</v>
      </c>
      <c r="W55" s="200">
        <v>333</v>
      </c>
      <c r="X55" s="200">
        <v>20</v>
      </c>
      <c r="Y55" s="200">
        <v>366</v>
      </c>
      <c r="Z55" s="200">
        <v>1549</v>
      </c>
      <c r="AA55" s="201">
        <f t="shared" si="33"/>
        <v>3.2322404371584703</v>
      </c>
      <c r="AB55" s="202">
        <f t="shared" si="22"/>
        <v>1.2352092352092354</v>
      </c>
      <c r="AC55" s="200">
        <f t="shared" si="26"/>
        <v>1183</v>
      </c>
      <c r="AD55" s="200">
        <f t="shared" si="27"/>
        <v>856</v>
      </c>
      <c r="AE55" s="201">
        <f t="shared" si="23"/>
        <v>4.0708522772069065E-2</v>
      </c>
      <c r="AF55" s="203">
        <f t="shared" si="28"/>
        <v>2.9673761039060553E-2</v>
      </c>
      <c r="AG55" s="203">
        <f t="shared" si="28"/>
        <v>6.1919128697888366E-5</v>
      </c>
      <c r="AH55" s="50"/>
      <c r="AI55" s="50"/>
      <c r="AJ55" s="50"/>
    </row>
    <row r="56" spans="2:36" x14ac:dyDescent="0.25">
      <c r="B56" s="199" t="s">
        <v>237</v>
      </c>
      <c r="C56" s="200">
        <v>6</v>
      </c>
      <c r="D56" s="200">
        <v>1</v>
      </c>
      <c r="E56" s="200">
        <v>1</v>
      </c>
      <c r="F56" s="200">
        <v>24</v>
      </c>
      <c r="G56" s="200">
        <v>5</v>
      </c>
      <c r="H56" s="201">
        <f t="shared" si="29"/>
        <v>-0.79166666666666663</v>
      </c>
      <c r="I56" s="202">
        <f t="shared" si="30"/>
        <v>-0.16666666666666663</v>
      </c>
      <c r="J56" s="201">
        <f t="shared" si="19"/>
        <v>2.8640493074728776E-5</v>
      </c>
      <c r="K56" s="203">
        <f t="shared" si="24"/>
        <v>3.0942508818615011E-4</v>
      </c>
      <c r="L56" s="200">
        <v>17</v>
      </c>
      <c r="M56" s="200">
        <v>12</v>
      </c>
      <c r="N56" s="200">
        <v>7</v>
      </c>
      <c r="O56" s="200">
        <v>31</v>
      </c>
      <c r="P56" s="200">
        <v>62</v>
      </c>
      <c r="Q56" s="201">
        <f t="shared" si="31"/>
        <v>1</v>
      </c>
      <c r="R56" s="202">
        <f t="shared" si="32"/>
        <v>2.6470588235294117</v>
      </c>
      <c r="S56" s="201">
        <f t="shared" si="20"/>
        <v>9.7535037889215928E-5</v>
      </c>
      <c r="T56" s="203">
        <f t="shared" si="25"/>
        <v>3.8368710935082618E-3</v>
      </c>
      <c r="U56" s="200">
        <v>11</v>
      </c>
      <c r="V56" s="200">
        <v>4</v>
      </c>
      <c r="W56" s="200">
        <v>2</v>
      </c>
      <c r="X56" s="200">
        <v>0</v>
      </c>
      <c r="Y56" s="200">
        <v>9</v>
      </c>
      <c r="Z56" s="200">
        <v>13</v>
      </c>
      <c r="AA56" s="201">
        <f t="shared" si="33"/>
        <v>0.44444444444444442</v>
      </c>
      <c r="AB56" s="202">
        <f t="shared" si="22"/>
        <v>2.25</v>
      </c>
      <c r="AC56" s="200">
        <f t="shared" si="26"/>
        <v>4</v>
      </c>
      <c r="AD56" s="200">
        <f t="shared" si="27"/>
        <v>9</v>
      </c>
      <c r="AE56" s="201">
        <f t="shared" si="23"/>
        <v>3.4164673727365904E-4</v>
      </c>
      <c r="AF56" s="203">
        <f t="shared" si="28"/>
        <v>8.045052292839903E-4</v>
      </c>
      <c r="AG56" s="203">
        <f t="shared" si="28"/>
        <v>2.7504452283213343E-5</v>
      </c>
      <c r="AH56" s="50"/>
      <c r="AI56" s="50"/>
      <c r="AJ56" s="50"/>
    </row>
    <row r="57" spans="2:36" x14ac:dyDescent="0.25">
      <c r="B57" s="199" t="s">
        <v>217</v>
      </c>
      <c r="C57" s="200">
        <v>1692</v>
      </c>
      <c r="D57" s="200">
        <v>410</v>
      </c>
      <c r="E57" s="200">
        <v>1079</v>
      </c>
      <c r="F57" s="200">
        <v>1053</v>
      </c>
      <c r="G57" s="200">
        <v>1301</v>
      </c>
      <c r="H57" s="201">
        <f t="shared" si="29"/>
        <v>0.23551756885090214</v>
      </c>
      <c r="I57" s="202">
        <f t="shared" si="30"/>
        <v>-0.23108747044917255</v>
      </c>
      <c r="J57" s="201">
        <f t="shared" si="19"/>
        <v>7.4522562980444268E-3</v>
      </c>
      <c r="K57" s="203">
        <f t="shared" si="24"/>
        <v>6.1074077551403622E-2</v>
      </c>
      <c r="L57" s="200">
        <v>2730</v>
      </c>
      <c r="M57" s="200">
        <v>890</v>
      </c>
      <c r="N57" s="200">
        <v>2023</v>
      </c>
      <c r="O57" s="200">
        <v>3366</v>
      </c>
      <c r="P57" s="200">
        <v>4148</v>
      </c>
      <c r="Q57" s="201">
        <f t="shared" si="31"/>
        <v>0.23232323232323226</v>
      </c>
      <c r="R57" s="202">
        <f t="shared" si="32"/>
        <v>0.51941391941391934</v>
      </c>
      <c r="S57" s="201">
        <f t="shared" si="20"/>
        <v>6.5254086639430272E-3</v>
      </c>
      <c r="T57" s="203">
        <f t="shared" si="25"/>
        <v>0.19472350014083184</v>
      </c>
      <c r="U57" s="200">
        <v>556</v>
      </c>
      <c r="V57" s="200">
        <v>816</v>
      </c>
      <c r="W57" s="200">
        <v>232</v>
      </c>
      <c r="X57" s="200">
        <v>275</v>
      </c>
      <c r="Y57" s="200">
        <v>493</v>
      </c>
      <c r="Z57" s="200">
        <v>452</v>
      </c>
      <c r="AA57" s="201">
        <f t="shared" si="33"/>
        <v>-8.3164300202839714E-2</v>
      </c>
      <c r="AB57" s="202">
        <f t="shared" si="22"/>
        <v>-0.44607843137254899</v>
      </c>
      <c r="AC57" s="200">
        <f t="shared" si="26"/>
        <v>-41</v>
      </c>
      <c r="AD57" s="200">
        <f t="shared" si="27"/>
        <v>-364</v>
      </c>
      <c r="AE57" s="201">
        <f t="shared" si="23"/>
        <v>1.1878794249822607E-2</v>
      </c>
      <c r="AF57" s="203">
        <f t="shared" si="28"/>
        <v>2.1218664914092574E-2</v>
      </c>
      <c r="AG57" s="203">
        <f t="shared" si="28"/>
        <v>-3.9040606611041079E-6</v>
      </c>
      <c r="AH57" s="50"/>
      <c r="AI57" s="50"/>
      <c r="AJ57" s="50"/>
    </row>
    <row r="58" spans="2:36" x14ac:dyDescent="0.25">
      <c r="B58" s="199" t="s">
        <v>231</v>
      </c>
      <c r="C58" s="200">
        <v>5769</v>
      </c>
      <c r="D58" s="200">
        <v>660</v>
      </c>
      <c r="E58" s="200">
        <v>246</v>
      </c>
      <c r="F58" s="200">
        <v>415</v>
      </c>
      <c r="G58" s="200">
        <v>439</v>
      </c>
      <c r="H58" s="201">
        <f t="shared" si="29"/>
        <v>5.7831325301204828E-2</v>
      </c>
      <c r="I58" s="202">
        <f t="shared" si="30"/>
        <v>-0.92390362281157912</v>
      </c>
      <c r="J58" s="201">
        <f t="shared" si="19"/>
        <v>2.5146352919611864E-3</v>
      </c>
      <c r="K58" s="203">
        <f t="shared" si="24"/>
        <v>5.320244803975035E-3</v>
      </c>
      <c r="L58" s="200">
        <v>17010</v>
      </c>
      <c r="M58" s="200">
        <v>7768</v>
      </c>
      <c r="N58" s="200">
        <v>1496</v>
      </c>
      <c r="O58" s="200">
        <v>8257</v>
      </c>
      <c r="P58" s="200">
        <v>8874</v>
      </c>
      <c r="Q58" s="201">
        <f t="shared" si="31"/>
        <v>7.4724476202010504E-2</v>
      </c>
      <c r="R58" s="202">
        <f t="shared" si="32"/>
        <v>-0.47830687830687835</v>
      </c>
      <c r="S58" s="201">
        <f t="shared" si="20"/>
        <v>1.3960095584337131E-2</v>
      </c>
      <c r="T58" s="203">
        <f t="shared" si="25"/>
        <v>0.10754408289401927</v>
      </c>
      <c r="U58" s="200">
        <v>745</v>
      </c>
      <c r="V58" s="200">
        <v>295</v>
      </c>
      <c r="W58" s="200">
        <v>100</v>
      </c>
      <c r="X58" s="200">
        <v>42</v>
      </c>
      <c r="Y58" s="200">
        <v>42</v>
      </c>
      <c r="Z58" s="200">
        <v>67</v>
      </c>
      <c r="AA58" s="201">
        <f t="shared" si="33"/>
        <v>0.59523809523809534</v>
      </c>
      <c r="AB58" s="202">
        <f t="shared" si="22"/>
        <v>-0.77288135593220342</v>
      </c>
      <c r="AC58" s="200">
        <f t="shared" si="26"/>
        <v>25</v>
      </c>
      <c r="AD58" s="200">
        <f t="shared" si="27"/>
        <v>-228</v>
      </c>
      <c r="AE58" s="201">
        <f t="shared" si="23"/>
        <v>1.760794722871935E-3</v>
      </c>
      <c r="AF58" s="203">
        <f t="shared" si="28"/>
        <v>8.1197358056111005E-4</v>
      </c>
      <c r="AG58" s="203">
        <f t="shared" si="28"/>
        <v>7.2136956339828562E-6</v>
      </c>
      <c r="AH58" s="50"/>
      <c r="AI58" s="50"/>
      <c r="AJ58" s="50"/>
    </row>
    <row r="59" spans="2:36" x14ac:dyDescent="0.25">
      <c r="B59" s="199" t="s">
        <v>394</v>
      </c>
      <c r="C59" s="200">
        <v>193</v>
      </c>
      <c r="D59" s="200">
        <v>53</v>
      </c>
      <c r="E59" s="200">
        <v>55</v>
      </c>
      <c r="F59" s="200">
        <v>117</v>
      </c>
      <c r="G59" s="200">
        <v>111</v>
      </c>
      <c r="H59" s="201">
        <f t="shared" si="29"/>
        <v>-5.1282051282051322E-2</v>
      </c>
      <c r="I59" s="202">
        <f t="shared" si="30"/>
        <v>-0.42487046632124348</v>
      </c>
      <c r="J59" s="201">
        <f t="shared" si="19"/>
        <v>6.3581894625897874E-4</v>
      </c>
      <c r="K59" s="203">
        <f t="shared" si="24"/>
        <v>1.9408987585242177E-2</v>
      </c>
      <c r="L59" s="200">
        <v>862</v>
      </c>
      <c r="M59" s="200">
        <v>150</v>
      </c>
      <c r="N59" s="200">
        <v>322</v>
      </c>
      <c r="O59" s="200">
        <v>691</v>
      </c>
      <c r="P59" s="200">
        <v>818</v>
      </c>
      <c r="Q59" s="201">
        <f t="shared" si="31"/>
        <v>0.18379160636758329</v>
      </c>
      <c r="R59" s="202">
        <f t="shared" si="32"/>
        <v>-5.1044083526682105E-2</v>
      </c>
      <c r="S59" s="201">
        <f t="shared" si="20"/>
        <v>1.2868332418286875E-3</v>
      </c>
      <c r="T59" s="203">
        <f t="shared" si="25"/>
        <v>0.14303199860115404</v>
      </c>
      <c r="U59" s="200">
        <v>102</v>
      </c>
      <c r="V59" s="200">
        <v>63</v>
      </c>
      <c r="W59" s="200">
        <v>13</v>
      </c>
      <c r="X59" s="200">
        <v>46</v>
      </c>
      <c r="Y59" s="200">
        <v>80</v>
      </c>
      <c r="Z59" s="200">
        <v>54</v>
      </c>
      <c r="AA59" s="201">
        <f t="shared" si="33"/>
        <v>-0.32499999999999996</v>
      </c>
      <c r="AB59" s="202">
        <f t="shared" si="22"/>
        <v>-0.1428571428571429</v>
      </c>
      <c r="AC59" s="200">
        <f t="shared" si="26"/>
        <v>-26</v>
      </c>
      <c r="AD59" s="200">
        <f t="shared" si="27"/>
        <v>-9</v>
      </c>
      <c r="AE59" s="201">
        <f t="shared" si="23"/>
        <v>1.4191479855982759E-3</v>
      </c>
      <c r="AF59" s="203">
        <f t="shared" ref="AF59:AG71" si="34">Z59/$G26</f>
        <v>9.4422101766043019E-3</v>
      </c>
      <c r="AG59" s="203">
        <f t="shared" si="34"/>
        <v>-5.6828116803636992E-5</v>
      </c>
      <c r="AH59" s="50"/>
      <c r="AI59" s="50"/>
      <c r="AJ59" s="50"/>
    </row>
    <row r="60" spans="2:36" x14ac:dyDescent="0.25">
      <c r="B60" s="199" t="s">
        <v>227</v>
      </c>
      <c r="C60" s="200">
        <v>2128</v>
      </c>
      <c r="D60" s="200">
        <v>793</v>
      </c>
      <c r="E60" s="200">
        <v>334</v>
      </c>
      <c r="F60" s="200">
        <v>935</v>
      </c>
      <c r="G60" s="200">
        <v>684</v>
      </c>
      <c r="H60" s="201">
        <f t="shared" si="29"/>
        <v>-0.26844919786096255</v>
      </c>
      <c r="I60" s="202">
        <f t="shared" si="30"/>
        <v>-0.6785714285714286</v>
      </c>
      <c r="J60" s="201">
        <f t="shared" si="19"/>
        <v>3.9180194526228966E-3</v>
      </c>
      <c r="K60" s="203">
        <f t="shared" si="24"/>
        <v>1.5511962807574555E-2</v>
      </c>
      <c r="L60" s="200">
        <v>2582</v>
      </c>
      <c r="M60" s="200">
        <v>1271</v>
      </c>
      <c r="N60" s="200">
        <v>817</v>
      </c>
      <c r="O60" s="200">
        <v>2237</v>
      </c>
      <c r="P60" s="200">
        <v>3023</v>
      </c>
      <c r="Q60" s="201">
        <f t="shared" si="31"/>
        <v>0.35136343316942331</v>
      </c>
      <c r="R60" s="202">
        <f t="shared" si="32"/>
        <v>0.17079783113865221</v>
      </c>
      <c r="S60" s="201">
        <f t="shared" si="20"/>
        <v>4.7556196699854803E-3</v>
      </c>
      <c r="T60" s="203">
        <f t="shared" si="25"/>
        <v>6.855652568318403E-2</v>
      </c>
      <c r="U60" s="200">
        <v>356</v>
      </c>
      <c r="V60" s="200">
        <v>69</v>
      </c>
      <c r="W60" s="200">
        <v>31</v>
      </c>
      <c r="X60" s="200">
        <v>12</v>
      </c>
      <c r="Y60" s="200">
        <v>34</v>
      </c>
      <c r="Z60" s="200">
        <v>45</v>
      </c>
      <c r="AA60" s="201">
        <f t="shared" si="33"/>
        <v>0.32352941176470584</v>
      </c>
      <c r="AB60" s="202">
        <f t="shared" si="22"/>
        <v>-0.34782608695652173</v>
      </c>
      <c r="AC60" s="200">
        <f t="shared" si="26"/>
        <v>11</v>
      </c>
      <c r="AD60" s="200">
        <f t="shared" si="27"/>
        <v>-24</v>
      </c>
      <c r="AE60" s="201">
        <f t="shared" si="23"/>
        <v>1.1826233213318967E-3</v>
      </c>
      <c r="AF60" s="203">
        <f t="shared" si="34"/>
        <v>1.0205238689193787E-3</v>
      </c>
      <c r="AG60" s="203">
        <f t="shared" si="34"/>
        <v>7.3370997111850741E-6</v>
      </c>
      <c r="AH60" s="50"/>
      <c r="AI60" s="50"/>
      <c r="AJ60" s="50"/>
    </row>
    <row r="61" spans="2:36" x14ac:dyDescent="0.25">
      <c r="B61" s="199" t="s">
        <v>250</v>
      </c>
      <c r="C61" s="200">
        <v>236</v>
      </c>
      <c r="D61" s="200">
        <v>175</v>
      </c>
      <c r="E61" s="200">
        <v>213</v>
      </c>
      <c r="F61" s="200">
        <v>571</v>
      </c>
      <c r="G61" s="200">
        <v>292</v>
      </c>
      <c r="H61" s="201">
        <f t="shared" si="29"/>
        <v>-0.48861646234676004</v>
      </c>
      <c r="I61" s="202">
        <f t="shared" si="30"/>
        <v>0.23728813559322037</v>
      </c>
      <c r="J61" s="201">
        <f t="shared" si="19"/>
        <v>1.6726047955641604E-3</v>
      </c>
      <c r="K61" s="203">
        <f t="shared" si="24"/>
        <v>2.9165001997602878E-2</v>
      </c>
      <c r="L61" s="200">
        <v>592</v>
      </c>
      <c r="M61" s="200">
        <v>208</v>
      </c>
      <c r="N61" s="200">
        <v>251</v>
      </c>
      <c r="O61" s="200">
        <v>701</v>
      </c>
      <c r="P61" s="200">
        <v>788</v>
      </c>
      <c r="Q61" s="201">
        <f t="shared" si="31"/>
        <v>0.12410841654778881</v>
      </c>
      <c r="R61" s="202">
        <f t="shared" si="32"/>
        <v>0.33108108108108114</v>
      </c>
      <c r="S61" s="201">
        <f t="shared" si="20"/>
        <v>1.2396388686564863E-3</v>
      </c>
      <c r="T61" s="203">
        <f t="shared" si="25"/>
        <v>7.8705553335996797E-2</v>
      </c>
      <c r="U61" s="200">
        <v>50</v>
      </c>
      <c r="V61" s="200">
        <v>87</v>
      </c>
      <c r="W61" s="200">
        <v>13</v>
      </c>
      <c r="X61" s="200">
        <v>22</v>
      </c>
      <c r="Y61" s="200">
        <v>65</v>
      </c>
      <c r="Z61" s="200">
        <v>49</v>
      </c>
      <c r="AA61" s="201">
        <f t="shared" si="33"/>
        <v>-0.24615384615384617</v>
      </c>
      <c r="AB61" s="202">
        <f t="shared" si="22"/>
        <v>-0.43678160919540232</v>
      </c>
      <c r="AC61" s="200">
        <f t="shared" si="26"/>
        <v>-16</v>
      </c>
      <c r="AD61" s="200">
        <f t="shared" si="27"/>
        <v>-38</v>
      </c>
      <c r="AE61" s="201">
        <f t="shared" si="23"/>
        <v>1.2877453943391764E-3</v>
      </c>
      <c r="AF61" s="203">
        <f t="shared" si="34"/>
        <v>4.8941270475429486E-3</v>
      </c>
      <c r="AG61" s="203">
        <f t="shared" si="34"/>
        <v>-2.4585881557515598E-5</v>
      </c>
      <c r="AH61" s="50"/>
      <c r="AI61" s="50"/>
      <c r="AJ61" s="50"/>
    </row>
    <row r="62" spans="2:36" x14ac:dyDescent="0.25">
      <c r="B62" s="199" t="s">
        <v>241</v>
      </c>
      <c r="C62" s="200">
        <v>325</v>
      </c>
      <c r="D62" s="200">
        <v>46</v>
      </c>
      <c r="E62" s="200">
        <v>113</v>
      </c>
      <c r="F62" s="200">
        <v>295</v>
      </c>
      <c r="G62" s="200">
        <v>192</v>
      </c>
      <c r="H62" s="201">
        <f t="shared" si="29"/>
        <v>-0.3491525423728814</v>
      </c>
      <c r="I62" s="202">
        <f t="shared" si="30"/>
        <v>-0.40923076923076918</v>
      </c>
      <c r="J62" s="201">
        <f t="shared" si="19"/>
        <v>1.099794934069585E-3</v>
      </c>
      <c r="K62" s="203">
        <f t="shared" si="24"/>
        <v>2.735042735042735E-2</v>
      </c>
      <c r="L62" s="200">
        <v>609</v>
      </c>
      <c r="M62" s="200">
        <v>194</v>
      </c>
      <c r="N62" s="200">
        <v>186</v>
      </c>
      <c r="O62" s="200">
        <v>406</v>
      </c>
      <c r="P62" s="200">
        <v>519</v>
      </c>
      <c r="Q62" s="201">
        <f t="shared" si="31"/>
        <v>0.2783251231527093</v>
      </c>
      <c r="R62" s="202">
        <f t="shared" si="32"/>
        <v>-0.14778325123152714</v>
      </c>
      <c r="S62" s="201">
        <f t="shared" si="20"/>
        <v>8.1646265587908174E-4</v>
      </c>
      <c r="T62" s="203">
        <f t="shared" si="25"/>
        <v>7.3931623931623933E-2</v>
      </c>
      <c r="U62" s="200">
        <v>1</v>
      </c>
      <c r="V62" s="200">
        <v>99</v>
      </c>
      <c r="W62" s="200">
        <v>11</v>
      </c>
      <c r="X62" s="200">
        <v>13</v>
      </c>
      <c r="Y62" s="200">
        <v>20</v>
      </c>
      <c r="Z62" s="200">
        <v>14</v>
      </c>
      <c r="AA62" s="201">
        <f t="shared" si="33"/>
        <v>-0.30000000000000004</v>
      </c>
      <c r="AB62" s="202">
        <f t="shared" si="22"/>
        <v>-0.85858585858585856</v>
      </c>
      <c r="AC62" s="200">
        <f t="shared" si="26"/>
        <v>-6</v>
      </c>
      <c r="AD62" s="200">
        <f t="shared" si="27"/>
        <v>-85</v>
      </c>
      <c r="AE62" s="201">
        <f t="shared" si="23"/>
        <v>3.6792725552547897E-4</v>
      </c>
      <c r="AF62" s="203">
        <f t="shared" si="34"/>
        <v>1.9943019943019944E-3</v>
      </c>
      <c r="AG62" s="203">
        <f t="shared" si="34"/>
        <v>-4.2735042735042742E-5</v>
      </c>
      <c r="AH62" s="50"/>
      <c r="AI62" s="50"/>
      <c r="AJ62" s="50"/>
    </row>
    <row r="63" spans="2:36" x14ac:dyDescent="0.25">
      <c r="B63" s="199" t="s">
        <v>229</v>
      </c>
      <c r="C63" s="200">
        <v>379</v>
      </c>
      <c r="D63" s="200">
        <v>395</v>
      </c>
      <c r="E63" s="200">
        <v>39</v>
      </c>
      <c r="F63" s="200">
        <v>367</v>
      </c>
      <c r="G63" s="200">
        <v>409</v>
      </c>
      <c r="H63" s="201">
        <f t="shared" si="29"/>
        <v>0.11444141689373288</v>
      </c>
      <c r="I63" s="202">
        <f t="shared" si="30"/>
        <v>7.9155672823219003E-2</v>
      </c>
      <c r="J63" s="201">
        <f t="shared" si="19"/>
        <v>2.3427923335128139E-3</v>
      </c>
      <c r="K63" s="203">
        <f t="shared" si="24"/>
        <v>5.5675800765031787E-3</v>
      </c>
      <c r="L63" s="200">
        <v>7056</v>
      </c>
      <c r="M63" s="200">
        <v>2668</v>
      </c>
      <c r="N63" s="200">
        <v>886</v>
      </c>
      <c r="O63" s="200">
        <v>3590</v>
      </c>
      <c r="P63" s="200">
        <v>3787</v>
      </c>
      <c r="Q63" s="201">
        <f t="shared" si="31"/>
        <v>5.4874651810584929E-2</v>
      </c>
      <c r="R63" s="202">
        <f t="shared" si="32"/>
        <v>-0.46329365079365081</v>
      </c>
      <c r="S63" s="201">
        <f t="shared" si="20"/>
        <v>5.957503040104205E-3</v>
      </c>
      <c r="T63" s="203">
        <f t="shared" si="25"/>
        <v>5.1551163202243365E-2</v>
      </c>
      <c r="U63" s="200">
        <v>254</v>
      </c>
      <c r="V63" s="200">
        <v>51</v>
      </c>
      <c r="W63" s="200">
        <v>32</v>
      </c>
      <c r="X63" s="200">
        <v>11</v>
      </c>
      <c r="Y63" s="200">
        <v>21</v>
      </c>
      <c r="Z63" s="200">
        <v>83</v>
      </c>
      <c r="AA63" s="201">
        <f t="shared" si="33"/>
        <v>2.9523809523809526</v>
      </c>
      <c r="AB63" s="202">
        <f t="shared" si="22"/>
        <v>0.62745098039215685</v>
      </c>
      <c r="AC63" s="200">
        <f t="shared" si="26"/>
        <v>62</v>
      </c>
      <c r="AD63" s="200">
        <f t="shared" si="27"/>
        <v>32</v>
      </c>
      <c r="AE63" s="201">
        <f t="shared" si="23"/>
        <v>2.1812830149010539E-3</v>
      </c>
      <c r="AF63" s="203">
        <f t="shared" si="34"/>
        <v>1.1298512135691048E-3</v>
      </c>
      <c r="AG63" s="203">
        <f t="shared" si="34"/>
        <v>4.0189773517661786E-5</v>
      </c>
      <c r="AH63" s="50"/>
      <c r="AI63" s="50"/>
      <c r="AJ63" s="50"/>
    </row>
    <row r="64" spans="2:36" x14ac:dyDescent="0.25">
      <c r="B64" s="199" t="s">
        <v>221</v>
      </c>
      <c r="C64" s="200">
        <v>768</v>
      </c>
      <c r="D64" s="200">
        <v>205</v>
      </c>
      <c r="E64" s="200">
        <v>407</v>
      </c>
      <c r="F64" s="200">
        <v>692</v>
      </c>
      <c r="G64" s="200">
        <v>660</v>
      </c>
      <c r="H64" s="201">
        <f t="shared" si="29"/>
        <v>-4.6242774566473965E-2</v>
      </c>
      <c r="I64" s="202">
        <f t="shared" si="30"/>
        <v>-0.140625</v>
      </c>
      <c r="J64" s="201">
        <f t="shared" si="19"/>
        <v>3.7805450858641983E-3</v>
      </c>
      <c r="K64" s="203">
        <f t="shared" si="24"/>
        <v>5.9961842463886618E-2</v>
      </c>
      <c r="L64" s="200">
        <v>831</v>
      </c>
      <c r="M64" s="200">
        <v>234</v>
      </c>
      <c r="N64" s="200">
        <v>338</v>
      </c>
      <c r="O64" s="200">
        <v>660</v>
      </c>
      <c r="P64" s="200">
        <v>644</v>
      </c>
      <c r="Q64" s="201">
        <f t="shared" si="31"/>
        <v>-2.4242424242424288E-2</v>
      </c>
      <c r="R64" s="202">
        <f t="shared" si="32"/>
        <v>-0.22503008423586046</v>
      </c>
      <c r="S64" s="201">
        <f t="shared" si="20"/>
        <v>1.0131058774299202E-3</v>
      </c>
      <c r="T64" s="203">
        <f t="shared" si="25"/>
        <v>5.850822204051967E-2</v>
      </c>
      <c r="U64" s="200">
        <v>415</v>
      </c>
      <c r="V64" s="200">
        <v>386</v>
      </c>
      <c r="W64" s="200">
        <v>112</v>
      </c>
      <c r="X64" s="200">
        <v>86</v>
      </c>
      <c r="Y64" s="200">
        <v>229</v>
      </c>
      <c r="Z64" s="200">
        <v>255</v>
      </c>
      <c r="AA64" s="201">
        <f t="shared" si="33"/>
        <v>0.11353711790393017</v>
      </c>
      <c r="AB64" s="202">
        <f t="shared" si="22"/>
        <v>-0.3393782383419689</v>
      </c>
      <c r="AC64" s="200">
        <f t="shared" si="26"/>
        <v>26</v>
      </c>
      <c r="AD64" s="200">
        <f t="shared" si="27"/>
        <v>-131</v>
      </c>
      <c r="AE64" s="201">
        <f t="shared" si="23"/>
        <v>6.7015321542140812E-3</v>
      </c>
      <c r="AF64" s="203">
        <f t="shared" si="34"/>
        <v>2.316707549741074E-2</v>
      </c>
      <c r="AG64" s="203">
        <f t="shared" si="34"/>
        <v>1.0314992087210882E-5</v>
      </c>
      <c r="AH64" s="50"/>
      <c r="AI64" s="50"/>
      <c r="AJ64" s="50"/>
    </row>
    <row r="65" spans="2:36" x14ac:dyDescent="0.25">
      <c r="B65" s="199" t="s">
        <v>247</v>
      </c>
      <c r="C65" s="200">
        <v>486</v>
      </c>
      <c r="D65" s="200">
        <v>214</v>
      </c>
      <c r="E65" s="200">
        <v>668</v>
      </c>
      <c r="F65" s="200">
        <v>1285</v>
      </c>
      <c r="G65" s="200">
        <v>942</v>
      </c>
      <c r="H65" s="201">
        <f t="shared" si="29"/>
        <v>-0.26692607003891056</v>
      </c>
      <c r="I65" s="202">
        <f t="shared" si="30"/>
        <v>0.93827160493827155</v>
      </c>
      <c r="J65" s="201">
        <f t="shared" si="19"/>
        <v>5.3958688952789012E-3</v>
      </c>
      <c r="K65" s="203">
        <f t="shared" si="24"/>
        <v>9.2661813889435368E-2</v>
      </c>
      <c r="L65" s="200">
        <v>1105</v>
      </c>
      <c r="M65" s="200">
        <v>161</v>
      </c>
      <c r="N65" s="200">
        <v>723</v>
      </c>
      <c r="O65" s="200">
        <v>1624</v>
      </c>
      <c r="P65" s="200">
        <v>1512</v>
      </c>
      <c r="Q65" s="201">
        <f t="shared" si="31"/>
        <v>-6.8965517241379337E-2</v>
      </c>
      <c r="R65" s="202">
        <f t="shared" si="32"/>
        <v>0.36832579185520364</v>
      </c>
      <c r="S65" s="201">
        <f t="shared" si="20"/>
        <v>2.3785964078789435E-3</v>
      </c>
      <c r="T65" s="203">
        <f t="shared" si="25"/>
        <v>0.14873106433208735</v>
      </c>
      <c r="U65" s="200">
        <v>76</v>
      </c>
      <c r="V65" s="200">
        <v>88</v>
      </c>
      <c r="W65" s="200">
        <v>18</v>
      </c>
      <c r="X65" s="200">
        <v>54</v>
      </c>
      <c r="Y65" s="200">
        <v>75</v>
      </c>
      <c r="Z65" s="200">
        <v>97</v>
      </c>
      <c r="AA65" s="201">
        <f t="shared" si="33"/>
        <v>0.29333333333333322</v>
      </c>
      <c r="AB65" s="202">
        <f t="shared" si="22"/>
        <v>0.10227272727272729</v>
      </c>
      <c r="AC65" s="200">
        <f t="shared" si="26"/>
        <v>22</v>
      </c>
      <c r="AD65" s="200">
        <f t="shared" si="27"/>
        <v>9</v>
      </c>
      <c r="AE65" s="201">
        <f t="shared" si="23"/>
        <v>2.5492102704265328E-3</v>
      </c>
      <c r="AF65" s="203">
        <f t="shared" si="34"/>
        <v>9.5416092858548098E-3</v>
      </c>
      <c r="AG65" s="203">
        <f t="shared" si="34"/>
        <v>2.8854351104990481E-5</v>
      </c>
      <c r="AH65" s="50"/>
      <c r="AI65" s="50"/>
      <c r="AJ65" s="50"/>
    </row>
    <row r="66" spans="2:36" x14ac:dyDescent="0.25">
      <c r="B66" s="199" t="s">
        <v>233</v>
      </c>
      <c r="C66" s="200">
        <v>274</v>
      </c>
      <c r="D66" s="200">
        <v>66</v>
      </c>
      <c r="E66" s="200">
        <v>262</v>
      </c>
      <c r="F66" s="200">
        <v>607</v>
      </c>
      <c r="G66" s="200">
        <v>425</v>
      </c>
      <c r="H66" s="201">
        <f t="shared" si="29"/>
        <v>-0.29983525535420097</v>
      </c>
      <c r="I66" s="202">
        <f t="shared" si="30"/>
        <v>0.55109489051094895</v>
      </c>
      <c r="J66" s="201">
        <f t="shared" si="19"/>
        <v>2.434441911351946E-3</v>
      </c>
      <c r="K66" s="203">
        <f t="shared" si="24"/>
        <v>5.1867219917012451E-2</v>
      </c>
      <c r="L66" s="200">
        <v>632</v>
      </c>
      <c r="M66" s="200">
        <v>132</v>
      </c>
      <c r="N66" s="200">
        <v>404</v>
      </c>
      <c r="O66" s="200">
        <v>698</v>
      </c>
      <c r="P66" s="200">
        <v>1023</v>
      </c>
      <c r="Q66" s="201">
        <f t="shared" si="31"/>
        <v>0.46561604584527228</v>
      </c>
      <c r="R66" s="202">
        <f t="shared" si="32"/>
        <v>0.61867088607594933</v>
      </c>
      <c r="S66" s="201">
        <f t="shared" si="20"/>
        <v>1.6093281251720627E-3</v>
      </c>
      <c r="T66" s="203">
        <f t="shared" si="25"/>
        <v>0.12484744935318526</v>
      </c>
      <c r="U66" s="200">
        <v>14</v>
      </c>
      <c r="V66" s="200">
        <v>33</v>
      </c>
      <c r="W66" s="200">
        <v>21</v>
      </c>
      <c r="X66" s="200">
        <v>61</v>
      </c>
      <c r="Y66" s="200">
        <v>41</v>
      </c>
      <c r="Z66" s="200">
        <v>35</v>
      </c>
      <c r="AA66" s="201">
        <f t="shared" si="33"/>
        <v>-0.14634146341463417</v>
      </c>
      <c r="AB66" s="202">
        <f t="shared" si="22"/>
        <v>6.0606060606060552E-2</v>
      </c>
      <c r="AC66" s="200">
        <f t="shared" si="26"/>
        <v>-6</v>
      </c>
      <c r="AD66" s="200">
        <f t="shared" si="27"/>
        <v>2</v>
      </c>
      <c r="AE66" s="201">
        <f t="shared" si="23"/>
        <v>9.1981813881369739E-4</v>
      </c>
      <c r="AF66" s="203">
        <f t="shared" si="34"/>
        <v>4.2714181108127894E-3</v>
      </c>
      <c r="AG66" s="203">
        <f t="shared" si="34"/>
        <v>-1.7859587919774733E-5</v>
      </c>
      <c r="AH66" s="50"/>
      <c r="AI66" s="50"/>
      <c r="AJ66" s="50"/>
    </row>
    <row r="67" spans="2:36" x14ac:dyDescent="0.25">
      <c r="B67" s="199" t="s">
        <v>243</v>
      </c>
      <c r="C67" s="200">
        <v>372</v>
      </c>
      <c r="D67" s="200">
        <v>104</v>
      </c>
      <c r="E67" s="200">
        <v>110</v>
      </c>
      <c r="F67" s="200">
        <v>608</v>
      </c>
      <c r="G67" s="200">
        <v>306</v>
      </c>
      <c r="H67" s="201">
        <f t="shared" si="29"/>
        <v>-0.49671052631578949</v>
      </c>
      <c r="I67" s="202">
        <f t="shared" si="30"/>
        <v>-0.17741935483870963</v>
      </c>
      <c r="J67" s="201">
        <f t="shared" si="19"/>
        <v>1.752798176173401E-3</v>
      </c>
      <c r="K67" s="203">
        <f t="shared" si="24"/>
        <v>4.6028880866425995E-2</v>
      </c>
      <c r="L67" s="200">
        <v>389</v>
      </c>
      <c r="M67" s="200">
        <v>89</v>
      </c>
      <c r="N67" s="200">
        <v>89</v>
      </c>
      <c r="O67" s="200">
        <v>367</v>
      </c>
      <c r="P67" s="200">
        <v>515</v>
      </c>
      <c r="Q67" s="201">
        <f t="shared" si="31"/>
        <v>0.40326975476839233</v>
      </c>
      <c r="R67" s="202">
        <f t="shared" si="32"/>
        <v>0.32390745501285356</v>
      </c>
      <c r="S67" s="201">
        <f t="shared" si="20"/>
        <v>8.1017007278945494E-4</v>
      </c>
      <c r="T67" s="203">
        <f t="shared" si="25"/>
        <v>7.7466907340553545E-2</v>
      </c>
      <c r="U67" s="200">
        <v>30</v>
      </c>
      <c r="V67" s="200">
        <v>18</v>
      </c>
      <c r="W67" s="200">
        <v>8</v>
      </c>
      <c r="X67" s="200">
        <v>25</v>
      </c>
      <c r="Y67" s="200">
        <v>68</v>
      </c>
      <c r="Z67" s="200">
        <v>43</v>
      </c>
      <c r="AA67" s="201">
        <f t="shared" si="33"/>
        <v>-0.36764705882352944</v>
      </c>
      <c r="AB67" s="202">
        <f t="shared" si="22"/>
        <v>1.3888888888888888</v>
      </c>
      <c r="AC67" s="200">
        <f t="shared" si="26"/>
        <v>-25</v>
      </c>
      <c r="AD67" s="200">
        <f t="shared" si="27"/>
        <v>25</v>
      </c>
      <c r="AE67" s="201">
        <f t="shared" si="23"/>
        <v>1.1300622848282567E-3</v>
      </c>
      <c r="AF67" s="203">
        <f t="shared" si="34"/>
        <v>6.468110709987966E-3</v>
      </c>
      <c r="AG67" s="203">
        <f t="shared" si="34"/>
        <v>-5.5301904155163877E-5</v>
      </c>
      <c r="AH67" s="50"/>
      <c r="AI67" s="50"/>
      <c r="AJ67" s="50"/>
    </row>
    <row r="68" spans="2:36" x14ac:dyDescent="0.25">
      <c r="B68" s="199" t="s">
        <v>239</v>
      </c>
      <c r="C68" s="200">
        <v>6</v>
      </c>
      <c r="D68" s="200">
        <v>7</v>
      </c>
      <c r="E68" s="200">
        <v>69</v>
      </c>
      <c r="F68" s="200">
        <v>118</v>
      </c>
      <c r="G68" s="200">
        <v>31</v>
      </c>
      <c r="H68" s="201">
        <f t="shared" si="29"/>
        <v>-0.73728813559322037</v>
      </c>
      <c r="I68" s="202">
        <f t="shared" si="30"/>
        <v>4.166666666666667</v>
      </c>
      <c r="J68" s="201">
        <f t="shared" si="19"/>
        <v>1.7757105706331841E-4</v>
      </c>
      <c r="K68" s="203">
        <f t="shared" si="24"/>
        <v>3.0845771144278607E-2</v>
      </c>
      <c r="L68" s="200">
        <v>156</v>
      </c>
      <c r="M68" s="200">
        <v>126</v>
      </c>
      <c r="N68" s="200">
        <v>312</v>
      </c>
      <c r="O68" s="200">
        <v>289</v>
      </c>
      <c r="P68" s="200">
        <v>474</v>
      </c>
      <c r="Q68" s="201">
        <f t="shared" si="31"/>
        <v>0.64013840830449831</v>
      </c>
      <c r="R68" s="202">
        <f t="shared" si="32"/>
        <v>2.0384615384615383</v>
      </c>
      <c r="S68" s="201">
        <f t="shared" si="20"/>
        <v>7.4567109612077979E-4</v>
      </c>
      <c r="T68" s="203">
        <f t="shared" si="25"/>
        <v>0.4716417910447761</v>
      </c>
      <c r="U68" s="200">
        <v>2</v>
      </c>
      <c r="V68" s="200">
        <v>8</v>
      </c>
      <c r="W68" s="200">
        <v>5</v>
      </c>
      <c r="X68" s="200">
        <v>3</v>
      </c>
      <c r="Y68" s="200">
        <v>3</v>
      </c>
      <c r="Z68" s="200">
        <v>3</v>
      </c>
      <c r="AA68" s="201">
        <f t="shared" si="33"/>
        <v>0</v>
      </c>
      <c r="AB68" s="202">
        <f t="shared" si="22"/>
        <v>-0.625</v>
      </c>
      <c r="AC68" s="200">
        <f t="shared" si="26"/>
        <v>0</v>
      </c>
      <c r="AD68" s="200">
        <f t="shared" si="27"/>
        <v>-5</v>
      </c>
      <c r="AE68" s="201">
        <f t="shared" si="23"/>
        <v>7.8841554755459777E-5</v>
      </c>
      <c r="AF68" s="203">
        <f t="shared" si="34"/>
        <v>2.9850746268656717E-3</v>
      </c>
      <c r="AG68" s="203">
        <f t="shared" si="34"/>
        <v>0</v>
      </c>
      <c r="AH68" s="50"/>
      <c r="AI68" s="50"/>
      <c r="AJ68" s="50"/>
    </row>
    <row r="69" spans="2:36" x14ac:dyDescent="0.25">
      <c r="B69" s="199" t="s">
        <v>245</v>
      </c>
      <c r="C69" s="200">
        <v>397</v>
      </c>
      <c r="D69" s="200">
        <v>58</v>
      </c>
      <c r="E69" s="200">
        <v>83</v>
      </c>
      <c r="F69" s="200">
        <v>103</v>
      </c>
      <c r="G69" s="200">
        <v>70</v>
      </c>
      <c r="H69" s="201">
        <f t="shared" si="29"/>
        <v>-0.32038834951456308</v>
      </c>
      <c r="I69" s="202">
        <f t="shared" si="30"/>
        <v>-0.82367758186397988</v>
      </c>
      <c r="J69" s="201">
        <f t="shared" si="19"/>
        <v>4.0096690304620286E-4</v>
      </c>
      <c r="K69" s="203">
        <f t="shared" si="24"/>
        <v>2.6345502446368085E-2</v>
      </c>
      <c r="L69" s="200">
        <v>358</v>
      </c>
      <c r="M69" s="200">
        <v>134</v>
      </c>
      <c r="N69" s="200">
        <v>121</v>
      </c>
      <c r="O69" s="200">
        <v>192</v>
      </c>
      <c r="P69" s="200">
        <v>172</v>
      </c>
      <c r="Q69" s="201">
        <f t="shared" si="31"/>
        <v>-0.10416666666666663</v>
      </c>
      <c r="R69" s="202">
        <f t="shared" si="32"/>
        <v>-0.51955307262569828</v>
      </c>
      <c r="S69" s="201">
        <f t="shared" si="20"/>
        <v>2.7058107285395387E-4</v>
      </c>
      <c r="T69" s="203">
        <f t="shared" si="25"/>
        <v>6.4734663153933003E-2</v>
      </c>
      <c r="U69" s="200">
        <v>36</v>
      </c>
      <c r="V69" s="200">
        <v>106</v>
      </c>
      <c r="W69" s="200">
        <v>15</v>
      </c>
      <c r="X69" s="200">
        <v>71</v>
      </c>
      <c r="Y69" s="200">
        <v>31</v>
      </c>
      <c r="Z69" s="200">
        <v>28</v>
      </c>
      <c r="AA69" s="201">
        <f t="shared" si="33"/>
        <v>-9.6774193548387122E-2</v>
      </c>
      <c r="AB69" s="202">
        <f t="shared" si="22"/>
        <v>-0.73584905660377364</v>
      </c>
      <c r="AC69" s="200">
        <f t="shared" si="26"/>
        <v>-3</v>
      </c>
      <c r="AD69" s="200">
        <f t="shared" si="27"/>
        <v>-78</v>
      </c>
      <c r="AE69" s="201">
        <f t="shared" si="23"/>
        <v>7.3585451105095793E-4</v>
      </c>
      <c r="AF69" s="203">
        <f t="shared" si="34"/>
        <v>1.0538200978547234E-2</v>
      </c>
      <c r="AG69" s="203">
        <f t="shared" si="34"/>
        <v>-3.6422353612490449E-5</v>
      </c>
      <c r="AH69" s="50"/>
      <c r="AI69" s="50"/>
      <c r="AJ69" s="50"/>
    </row>
    <row r="70" spans="2:36" x14ac:dyDescent="0.25">
      <c r="B70" s="199" t="s">
        <v>223</v>
      </c>
      <c r="C70" s="200">
        <v>25</v>
      </c>
      <c r="D70" s="200">
        <v>15</v>
      </c>
      <c r="E70" s="200">
        <v>15</v>
      </c>
      <c r="F70" s="200">
        <v>31</v>
      </c>
      <c r="G70" s="200">
        <v>52</v>
      </c>
      <c r="H70" s="201">
        <f t="shared" si="29"/>
        <v>0.67741935483870974</v>
      </c>
      <c r="I70" s="202">
        <f t="shared" si="30"/>
        <v>1.08</v>
      </c>
      <c r="J70" s="201">
        <f t="shared" si="19"/>
        <v>2.9786112797717927E-4</v>
      </c>
      <c r="K70" s="203">
        <f t="shared" si="24"/>
        <v>2.9885057471264367E-2</v>
      </c>
      <c r="L70" s="200">
        <v>166</v>
      </c>
      <c r="M70" s="200">
        <v>95</v>
      </c>
      <c r="N70" s="200">
        <v>32</v>
      </c>
      <c r="O70" s="200">
        <v>182</v>
      </c>
      <c r="P70" s="200">
        <v>271</v>
      </c>
      <c r="Q70" s="201">
        <f t="shared" si="31"/>
        <v>0.48901098901098905</v>
      </c>
      <c r="R70" s="202">
        <f t="shared" si="32"/>
        <v>0.6325301204819278</v>
      </c>
      <c r="S70" s="201">
        <f t="shared" si="20"/>
        <v>4.2632250432221802E-4</v>
      </c>
      <c r="T70" s="203">
        <f t="shared" si="25"/>
        <v>0.1557471264367816</v>
      </c>
      <c r="U70" s="200">
        <v>24</v>
      </c>
      <c r="V70" s="200">
        <v>13</v>
      </c>
      <c r="W70" s="200">
        <v>1</v>
      </c>
      <c r="X70" s="200">
        <v>14</v>
      </c>
      <c r="Y70" s="200">
        <v>18</v>
      </c>
      <c r="Z70" s="200">
        <v>15</v>
      </c>
      <c r="AA70" s="201">
        <f t="shared" si="33"/>
        <v>-0.16666666666666663</v>
      </c>
      <c r="AB70" s="202">
        <f t="shared" si="22"/>
        <v>0.15384615384615374</v>
      </c>
      <c r="AC70" s="200">
        <f t="shared" si="26"/>
        <v>-3</v>
      </c>
      <c r="AD70" s="200">
        <f t="shared" si="27"/>
        <v>2</v>
      </c>
      <c r="AE70" s="201">
        <f t="shared" si="23"/>
        <v>3.942077737772989E-4</v>
      </c>
      <c r="AF70" s="203">
        <f t="shared" si="34"/>
        <v>8.6206896551724137E-3</v>
      </c>
      <c r="AG70" s="203">
        <f t="shared" si="34"/>
        <v>-9.5785440613026796E-5</v>
      </c>
      <c r="AH70" s="50"/>
      <c r="AI70" s="50"/>
      <c r="AJ70" s="50"/>
    </row>
    <row r="71" spans="2:36" x14ac:dyDescent="0.25">
      <c r="B71" s="205" t="s">
        <v>396</v>
      </c>
      <c r="C71" s="206">
        <f>C46-SUM(C47:C70)</f>
        <v>4224</v>
      </c>
      <c r="D71" s="206">
        <f>D46-SUM(D47:D70)</f>
        <v>1603</v>
      </c>
      <c r="E71" s="206">
        <f>E46-SUM(E47:E70)</f>
        <v>3902</v>
      </c>
      <c r="F71" s="206">
        <f>F46-SUM(F47:F70)</f>
        <v>10676</v>
      </c>
      <c r="G71" s="206">
        <f>G46-SUM(G47:G70)</f>
        <v>3303</v>
      </c>
      <c r="H71" s="207">
        <f t="shared" si="29"/>
        <v>-0.69061446234544777</v>
      </c>
      <c r="I71" s="208">
        <f t="shared" si="30"/>
        <v>-0.21803977272727271</v>
      </c>
      <c r="J71" s="207">
        <f t="shared" si="19"/>
        <v>1.8919909725165829E-2</v>
      </c>
      <c r="K71" s="209">
        <f t="shared" si="24"/>
        <v>3.7963771780607787E-2</v>
      </c>
      <c r="L71" s="206">
        <f>L46-SUM(L47:L70)</f>
        <v>9234</v>
      </c>
      <c r="M71" s="206">
        <f>M46-SUM(M47:M70)</f>
        <v>3250</v>
      </c>
      <c r="N71" s="206">
        <f>N46-SUM(N47:N70)</f>
        <v>4511</v>
      </c>
      <c r="O71" s="206">
        <f>O46-SUM(O47:O70)</f>
        <v>10976</v>
      </c>
      <c r="P71" s="206">
        <f>P46-SUM(P47:P70)</f>
        <v>9768</v>
      </c>
      <c r="Q71" s="207">
        <f t="shared" si="31"/>
        <v>-0.11005830903790093</v>
      </c>
      <c r="R71" s="208">
        <f t="shared" si="32"/>
        <v>5.782975958414549E-2</v>
      </c>
      <c r="S71" s="207">
        <f t="shared" si="20"/>
        <v>1.5366487904868728E-2</v>
      </c>
      <c r="T71" s="209">
        <f t="shared" si="25"/>
        <v>0.11227070019769206</v>
      </c>
      <c r="U71" s="206">
        <f t="shared" ref="U71:Z71" si="35">U46-SUM(U47:U70)</f>
        <v>926</v>
      </c>
      <c r="V71" s="206">
        <f t="shared" si="35"/>
        <v>903</v>
      </c>
      <c r="W71" s="206">
        <f t="shared" si="35"/>
        <v>188</v>
      </c>
      <c r="X71" s="206">
        <f t="shared" si="35"/>
        <v>650</v>
      </c>
      <c r="Y71" s="206">
        <f t="shared" si="35"/>
        <v>4141</v>
      </c>
      <c r="Z71" s="206">
        <f t="shared" si="35"/>
        <v>2388</v>
      </c>
      <c r="AA71" s="207">
        <f t="shared" si="33"/>
        <v>-0.42332769862352093</v>
      </c>
      <c r="AB71" s="208">
        <f t="shared" si="22"/>
        <v>1.6445182724252492</v>
      </c>
      <c r="AC71" s="206">
        <f>Z71-Y71</f>
        <v>-1753</v>
      </c>
      <c r="AD71" s="206">
        <f t="shared" si="27"/>
        <v>1485</v>
      </c>
      <c r="AE71" s="207">
        <f t="shared" si="23"/>
        <v>6.2757877585345984E-2</v>
      </c>
      <c r="AF71" s="209">
        <f t="shared" si="34"/>
        <v>2.7447013930394004E-2</v>
      </c>
      <c r="AG71" s="209">
        <f t="shared" si="34"/>
        <v>-4.8656119100675939E-6</v>
      </c>
      <c r="AH71" s="50"/>
      <c r="AI71" s="50"/>
      <c r="AJ71" s="50"/>
    </row>
    <row r="72" spans="2:36" ht="6" customHeight="1" x14ac:dyDescent="0.25"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</row>
    <row r="73" spans="2:36" x14ac:dyDescent="0.25">
      <c r="B73" s="49" t="s">
        <v>109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</row>
  </sheetData>
  <mergeCells count="6">
    <mergeCell ref="C40:K40"/>
    <mergeCell ref="L40:T40"/>
    <mergeCell ref="U40:AG40"/>
    <mergeCell ref="C7:K7"/>
    <mergeCell ref="L7:T7"/>
    <mergeCell ref="U7:AG7"/>
  </mergeCells>
  <pageMargins left="0.25" right="0.25" top="0.75" bottom="0.75" header="0.3" footer="0.3"/>
  <pageSetup paperSize="9" scale="38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02E97-BD9A-4A48-94B3-02D2C0A202DA}">
  <sheetPr>
    <pageSetUpPr fitToPage="1"/>
  </sheetPr>
  <dimension ref="A1:AF7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1" width="11.7109375" customWidth="1"/>
    <col min="22" max="25" width="11" customWidth="1"/>
    <col min="26" max="29" width="10.5703125" customWidth="1"/>
  </cols>
  <sheetData>
    <row r="1" spans="1:30" ht="42.75" customHeight="1" x14ac:dyDescent="0.25"/>
    <row r="5" spans="1:30" ht="42" customHeight="1" thickBot="1" x14ac:dyDescent="0.3">
      <c r="B5" s="52" t="s">
        <v>413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</row>
    <row r="6" spans="1:30" ht="6" customHeight="1" x14ac:dyDescent="0.25"/>
    <row r="7" spans="1:30" ht="15.75" x14ac:dyDescent="0.25">
      <c r="B7" s="184"/>
      <c r="C7" s="335" t="s">
        <v>99</v>
      </c>
      <c r="D7" s="336"/>
      <c r="E7" s="336"/>
      <c r="F7" s="336"/>
      <c r="G7" s="336"/>
      <c r="H7" s="336"/>
      <c r="I7" s="336"/>
      <c r="J7" s="336"/>
      <c r="K7" s="337"/>
      <c r="L7" s="338" t="s">
        <v>103</v>
      </c>
      <c r="M7" s="336"/>
      <c r="N7" s="336"/>
      <c r="O7" s="336"/>
      <c r="P7" s="336"/>
      <c r="Q7" s="336"/>
      <c r="R7" s="336"/>
      <c r="S7" s="336"/>
      <c r="T7" s="337"/>
      <c r="U7" s="338" t="s">
        <v>102</v>
      </c>
      <c r="V7" s="336"/>
      <c r="W7" s="336"/>
      <c r="X7" s="336"/>
      <c r="Y7" s="336"/>
      <c r="Z7" s="336"/>
      <c r="AA7" s="336"/>
      <c r="AB7" s="336"/>
      <c r="AC7" s="337"/>
    </row>
    <row r="8" spans="1:30" s="189" customFormat="1" ht="72" customHeight="1" x14ac:dyDescent="0.25">
      <c r="B8" s="185"/>
      <c r="C8" s="186" t="s">
        <v>545</v>
      </c>
      <c r="D8" s="186" t="s">
        <v>546</v>
      </c>
      <c r="E8" s="186" t="s">
        <v>547</v>
      </c>
      <c r="F8" s="186" t="s">
        <v>548</v>
      </c>
      <c r="G8" s="186" t="s">
        <v>549</v>
      </c>
      <c r="H8" s="187" t="str">
        <f>CONCATENATE("var. ",RIGHT(G8,2),"/",RIGHT(F8,2))</f>
        <v>var. 23/22</v>
      </c>
      <c r="I8" s="187" t="str">
        <f>CONCATENATE("var. ",RIGHT(G8,2),"/",RIGHT(C8,2))</f>
        <v>var. 23/19</v>
      </c>
      <c r="J8" s="187" t="str">
        <f>CONCATENATE("Cuota s/ total lugares de residencia ",RIGHT(G8,4))</f>
        <v>Cuota s/ total lugares de residencia 2023</v>
      </c>
      <c r="K8" s="188" t="str">
        <f>CONCATENATE("cuota s/ Canarias ",RIGHT(G8,4))</f>
        <v>cuota s/ Canarias 2023</v>
      </c>
      <c r="L8" s="186" t="s">
        <v>545</v>
      </c>
      <c r="M8" s="186" t="s">
        <v>546</v>
      </c>
      <c r="N8" s="186" t="s">
        <v>547</v>
      </c>
      <c r="O8" s="186" t="s">
        <v>548</v>
      </c>
      <c r="P8" s="186" t="s">
        <v>549</v>
      </c>
      <c r="Q8" s="187" t="str">
        <f>CONCATENATE("var. ",RIGHT(P8,2),"/",RIGHT(O8,2))</f>
        <v>var. 23/22</v>
      </c>
      <c r="R8" s="187" t="str">
        <f>CONCATENATE("var. ",RIGHT(P8,2),"/",RIGHT(L8,2))</f>
        <v>var. 23/19</v>
      </c>
      <c r="S8" s="187" t="str">
        <f>CONCATENATE("Cuota s/ total lugares de residencia ",RIGHT(P8,4))</f>
        <v>Cuota s/ total lugares de residencia 2023</v>
      </c>
      <c r="T8" s="188" t="str">
        <f>CONCATENATE("cuota s/ Canarias ",RIGHT(P8,4))</f>
        <v>cuota s/ Canarias 2023</v>
      </c>
      <c r="U8" s="186" t="s">
        <v>545</v>
      </c>
      <c r="V8" s="186" t="s">
        <v>546</v>
      </c>
      <c r="W8" s="186" t="s">
        <v>547</v>
      </c>
      <c r="X8" s="186" t="s">
        <v>548</v>
      </c>
      <c r="Y8" s="186" t="s">
        <v>549</v>
      </c>
      <c r="Z8" s="187" t="str">
        <f>CONCATENATE("var. ",RIGHT(Y8,2),"/",RIGHT(X8,2))</f>
        <v>var. 23/22</v>
      </c>
      <c r="AA8" s="187" t="str">
        <f>CONCATENATE("var. ",RIGHT(Y8,2),"/",RIGHT(U8,2))</f>
        <v>var. 23/19</v>
      </c>
      <c r="AB8" s="187" t="str">
        <f>CONCATENATE("Cuota s/ total lugares de residencia ",RIGHT(Y8,4))</f>
        <v>Cuota s/ total lugares de residencia 2023</v>
      </c>
      <c r="AC8" s="188" t="str">
        <f>CONCATENATE("cuota s/ Canarias ",RIGHT(Y8,4))</f>
        <v>cuota s/ Canarias 2023</v>
      </c>
    </row>
    <row r="9" spans="1:30" x14ac:dyDescent="0.25">
      <c r="A9" s="1"/>
      <c r="B9" s="190" t="s">
        <v>139</v>
      </c>
      <c r="C9" s="191">
        <f>C10+C13</f>
        <v>1092794</v>
      </c>
      <c r="D9" s="191">
        <f>D10+D13</f>
        <v>460738</v>
      </c>
      <c r="E9" s="191">
        <f>E10+E13</f>
        <v>724729</v>
      </c>
      <c r="F9" s="191">
        <f>F10+F13</f>
        <v>1399348</v>
      </c>
      <c r="G9" s="191">
        <f>G10+G13</f>
        <v>1477439</v>
      </c>
      <c r="H9" s="192">
        <f t="shared" ref="H9:H38" si="0">IFERROR(G9/F9-1,"-")</f>
        <v>5.5805275028084411E-2</v>
      </c>
      <c r="I9" s="192">
        <f t="shared" ref="I9:I38" si="1">IFERROR(G9/C9-1,"-")</f>
        <v>0.35198308189832672</v>
      </c>
      <c r="J9" s="192">
        <f t="shared" ref="J9:J38" si="2">G9/G$9</f>
        <v>1</v>
      </c>
      <c r="K9" s="193">
        <f t="shared" ref="K9:K38" si="3">G9/$G9</f>
        <v>1</v>
      </c>
      <c r="L9" s="191">
        <f>L10+L13</f>
        <v>262866</v>
      </c>
      <c r="M9" s="191">
        <f>M10+M13</f>
        <v>62284</v>
      </c>
      <c r="N9" s="191">
        <f>N10+N13</f>
        <v>215310</v>
      </c>
      <c r="O9" s="191">
        <f>O10+O13</f>
        <v>334244</v>
      </c>
      <c r="P9" s="191">
        <f>P10+P13</f>
        <v>406333</v>
      </c>
      <c r="Q9" s="192">
        <f>IFERROR(P9/O9-1,"-")</f>
        <v>0.21567776833690355</v>
      </c>
      <c r="R9" s="192">
        <f>IFERROR(P9/L9-1,"-")</f>
        <v>0.54577997915287635</v>
      </c>
      <c r="S9" s="192">
        <f>P9/P$9</f>
        <v>1</v>
      </c>
      <c r="T9" s="193">
        <f t="shared" ref="T9:T38" si="4">P9/$G9</f>
        <v>0.27502522946801866</v>
      </c>
      <c r="U9" s="191">
        <f>U10+U13</f>
        <v>546579</v>
      </c>
      <c r="V9" s="191">
        <f>V10+V13</f>
        <v>137076</v>
      </c>
      <c r="W9" s="191">
        <f>W10+W13</f>
        <v>367597</v>
      </c>
      <c r="X9" s="191">
        <f>X10+X13</f>
        <v>715635</v>
      </c>
      <c r="Y9" s="191">
        <f>Y10+Y13</f>
        <v>715566</v>
      </c>
      <c r="Z9" s="192">
        <f>IFERROR(Y9/X9-1,"-")</f>
        <v>-9.6417866649933792E-5</v>
      </c>
      <c r="AA9" s="192">
        <f>IFERROR(Y9/U9-1,"-")</f>
        <v>0.30917214163002971</v>
      </c>
      <c r="AB9" s="192">
        <f>Y9/Y$9</f>
        <v>1</v>
      </c>
      <c r="AC9" s="193">
        <f t="shared" ref="AC9:AC38" si="5">Y9/$G9</f>
        <v>0.48432862541194593</v>
      </c>
      <c r="AD9" s="123"/>
    </row>
    <row r="10" spans="1:30" x14ac:dyDescent="0.25">
      <c r="A10" s="1" t="s">
        <v>171</v>
      </c>
      <c r="B10" s="194" t="s">
        <v>172</v>
      </c>
      <c r="C10" s="195">
        <v>216598</v>
      </c>
      <c r="D10" s="195">
        <v>157317</v>
      </c>
      <c r="E10" s="195">
        <v>257658</v>
      </c>
      <c r="F10" s="195">
        <v>259140</v>
      </c>
      <c r="G10" s="195">
        <v>255248</v>
      </c>
      <c r="H10" s="196">
        <f t="shared" si="0"/>
        <v>-1.5018908698001043E-2</v>
      </c>
      <c r="I10" s="197">
        <f t="shared" si="1"/>
        <v>0.17844116750847183</v>
      </c>
      <c r="J10" s="196">
        <f t="shared" si="2"/>
        <v>0.17276381630646004</v>
      </c>
      <c r="K10" s="198">
        <f t="shared" si="3"/>
        <v>1</v>
      </c>
      <c r="L10" s="195">
        <v>52215</v>
      </c>
      <c r="M10" s="195">
        <v>7610</v>
      </c>
      <c r="N10" s="195">
        <v>78014</v>
      </c>
      <c r="O10" s="195">
        <v>80098</v>
      </c>
      <c r="P10" s="195">
        <v>79394</v>
      </c>
      <c r="Q10" s="196">
        <f>IFERROR(P10/O10-1,"-")</f>
        <v>-8.7892331893431042E-3</v>
      </c>
      <c r="R10" s="197">
        <f>IFERROR(P10/L10-1,"-")</f>
        <v>0.52052092310638698</v>
      </c>
      <c r="S10" s="196">
        <f>P10/P$9</f>
        <v>0.19539146463614818</v>
      </c>
      <c r="T10" s="198">
        <f t="shared" si="4"/>
        <v>0.31104651162790697</v>
      </c>
      <c r="U10" s="195">
        <v>113745</v>
      </c>
      <c r="V10" s="195">
        <v>18882</v>
      </c>
      <c r="W10" s="195">
        <v>136638</v>
      </c>
      <c r="X10" s="195">
        <v>121352</v>
      </c>
      <c r="Y10" s="195">
        <v>124761</v>
      </c>
      <c r="Z10" s="196">
        <f>IFERROR(Y10/X10-1,"-")</f>
        <v>2.8091832025842089E-2</v>
      </c>
      <c r="AA10" s="197">
        <f>IFERROR(Y10/U10-1,"-")</f>
        <v>9.6848213108268411E-2</v>
      </c>
      <c r="AB10" s="196">
        <f>Y10/Y$9</f>
        <v>0.17435288988017877</v>
      </c>
      <c r="AC10" s="198">
        <f t="shared" si="5"/>
        <v>0.48878345765686704</v>
      </c>
      <c r="AD10" s="123"/>
    </row>
    <row r="11" spans="1:30" x14ac:dyDescent="0.25">
      <c r="A11" s="211" t="s">
        <v>99</v>
      </c>
      <c r="B11" s="199" t="s">
        <v>99</v>
      </c>
      <c r="C11" s="200">
        <v>101227</v>
      </c>
      <c r="D11" s="200">
        <v>72833</v>
      </c>
      <c r="E11" s="200">
        <v>120390</v>
      </c>
      <c r="F11" s="200">
        <v>111725</v>
      </c>
      <c r="G11" s="200">
        <v>130466</v>
      </c>
      <c r="H11" s="201">
        <f t="shared" si="0"/>
        <v>0.16774222421123297</v>
      </c>
      <c r="I11" s="202">
        <f t="shared" si="1"/>
        <v>0.28884586128206902</v>
      </c>
      <c r="J11" s="201">
        <f t="shared" si="2"/>
        <v>8.8305507029393424E-2</v>
      </c>
      <c r="K11" s="203">
        <f t="shared" si="3"/>
        <v>1</v>
      </c>
      <c r="L11" s="200">
        <v>23388</v>
      </c>
      <c r="M11" s="200">
        <v>2306</v>
      </c>
      <c r="N11" s="200">
        <v>37945</v>
      </c>
      <c r="O11" s="200">
        <v>32911</v>
      </c>
      <c r="P11" s="200">
        <v>43715</v>
      </c>
      <c r="Q11" s="201">
        <f>IFERROR(P11/O11-1,"-")</f>
        <v>0.3282792987147154</v>
      </c>
      <c r="R11" s="202">
        <f>IFERROR(P11/L11-1,"-")</f>
        <v>0.8691209167094236</v>
      </c>
      <c r="S11" s="201">
        <f>P11/P$9</f>
        <v>0.10758417357192254</v>
      </c>
      <c r="T11" s="203">
        <f t="shared" si="4"/>
        <v>0.33506814035840754</v>
      </c>
      <c r="U11" s="200">
        <v>61117</v>
      </c>
      <c r="V11" s="200">
        <v>7306</v>
      </c>
      <c r="W11" s="200">
        <v>71389</v>
      </c>
      <c r="X11" s="200">
        <v>63132</v>
      </c>
      <c r="Y11" s="200">
        <v>71027</v>
      </c>
      <c r="Z11" s="201">
        <f>IFERROR(Y11/X11-1,"-")</f>
        <v>0.12505543939681929</v>
      </c>
      <c r="AA11" s="202">
        <f>IFERROR(Y11/U11-1,"-")</f>
        <v>0.1621480111916489</v>
      </c>
      <c r="AB11" s="201">
        <f>Y11/Y$9</f>
        <v>9.925988657929527E-2</v>
      </c>
      <c r="AC11" s="203">
        <f t="shared" si="5"/>
        <v>0.54441003786427111</v>
      </c>
      <c r="AD11" s="123"/>
    </row>
    <row r="12" spans="1:30" x14ac:dyDescent="0.25">
      <c r="A12" s="211" t="s">
        <v>176</v>
      </c>
      <c r="B12" s="199" t="s">
        <v>176</v>
      </c>
      <c r="C12" s="200">
        <v>115371</v>
      </c>
      <c r="D12" s="200">
        <v>84484</v>
      </c>
      <c r="E12" s="200">
        <v>137268</v>
      </c>
      <c r="F12" s="200">
        <v>147415</v>
      </c>
      <c r="G12" s="200">
        <v>124782</v>
      </c>
      <c r="H12" s="201">
        <f t="shared" si="0"/>
        <v>-0.15353254417800088</v>
      </c>
      <c r="I12" s="202">
        <f t="shared" si="1"/>
        <v>8.1571625451803298E-2</v>
      </c>
      <c r="J12" s="201">
        <f t="shared" si="2"/>
        <v>8.4458309277066601E-2</v>
      </c>
      <c r="K12" s="203">
        <f t="shared" si="3"/>
        <v>1</v>
      </c>
      <c r="L12" s="200">
        <v>28827</v>
      </c>
      <c r="M12" s="200">
        <v>5304</v>
      </c>
      <c r="N12" s="200">
        <v>40069</v>
      </c>
      <c r="O12" s="200">
        <v>47187</v>
      </c>
      <c r="P12" s="200">
        <v>35679</v>
      </c>
      <c r="Q12" s="201">
        <f>IFERROR(P12/O12-1,"-")</f>
        <v>-0.24388072986203824</v>
      </c>
      <c r="R12" s="202">
        <f>IFERROR(P12/L12-1,"-")</f>
        <v>0.2376938287022583</v>
      </c>
      <c r="S12" s="201">
        <f>P12/P$9</f>
        <v>8.7807291064225648E-2</v>
      </c>
      <c r="T12" s="203">
        <f t="shared" si="4"/>
        <v>0.28593066307640524</v>
      </c>
      <c r="U12" s="200">
        <v>52628</v>
      </c>
      <c r="V12" s="200">
        <v>11576</v>
      </c>
      <c r="W12" s="200">
        <v>65249</v>
      </c>
      <c r="X12" s="200">
        <v>58220</v>
      </c>
      <c r="Y12" s="200">
        <v>53734</v>
      </c>
      <c r="Z12" s="201">
        <f>IFERROR(Y12/X12-1,"-")</f>
        <v>-7.705255925798693E-2</v>
      </c>
      <c r="AA12" s="202">
        <f>IFERROR(Y12/U12-1,"-")</f>
        <v>2.1015429049175305E-2</v>
      </c>
      <c r="AB12" s="201">
        <f>Y12/Y$9</f>
        <v>7.509300330088349E-2</v>
      </c>
      <c r="AC12" s="203">
        <f t="shared" si="5"/>
        <v>0.43062300652337676</v>
      </c>
      <c r="AD12" s="123"/>
    </row>
    <row r="13" spans="1:30" x14ac:dyDescent="0.25">
      <c r="A13" s="1"/>
      <c r="B13" s="194" t="s">
        <v>184</v>
      </c>
      <c r="C13" s="195">
        <v>876196</v>
      </c>
      <c r="D13" s="195">
        <v>303421</v>
      </c>
      <c r="E13" s="195">
        <v>467071</v>
      </c>
      <c r="F13" s="195">
        <v>1140208</v>
      </c>
      <c r="G13" s="195">
        <v>1222191</v>
      </c>
      <c r="H13" s="196">
        <f t="shared" si="0"/>
        <v>7.190179335700142E-2</v>
      </c>
      <c r="I13" s="197">
        <f t="shared" si="1"/>
        <v>0.39488310834562124</v>
      </c>
      <c r="J13" s="196">
        <f t="shared" si="2"/>
        <v>0.82723618369354002</v>
      </c>
      <c r="K13" s="198">
        <f t="shared" si="3"/>
        <v>1</v>
      </c>
      <c r="L13" s="195">
        <v>210651</v>
      </c>
      <c r="M13" s="195">
        <v>54674</v>
      </c>
      <c r="N13" s="195">
        <v>137296</v>
      </c>
      <c r="O13" s="195">
        <v>254146</v>
      </c>
      <c r="P13" s="195">
        <v>326939</v>
      </c>
      <c r="Q13" s="196">
        <f>IFERROR(P13/O13-1,"-")</f>
        <v>0.28642197791820445</v>
      </c>
      <c r="R13" s="197">
        <f>IFERROR(P13/L13-1,"-")</f>
        <v>0.55204105368595457</v>
      </c>
      <c r="S13" s="196">
        <f>P13/P$9</f>
        <v>0.8046085353638518</v>
      </c>
      <c r="T13" s="198">
        <f t="shared" si="4"/>
        <v>0.26750237892440709</v>
      </c>
      <c r="U13" s="195">
        <v>432834</v>
      </c>
      <c r="V13" s="195">
        <v>118194</v>
      </c>
      <c r="W13" s="195">
        <v>230959</v>
      </c>
      <c r="X13" s="195">
        <v>594283</v>
      </c>
      <c r="Y13" s="195">
        <v>590805</v>
      </c>
      <c r="Z13" s="196">
        <f>IFERROR(Y13/X13-1,"-")</f>
        <v>-5.852430576005041E-3</v>
      </c>
      <c r="AA13" s="197">
        <f>IFERROR(Y13/U13-1,"-")</f>
        <v>0.36496901814552452</v>
      </c>
      <c r="AB13" s="196">
        <f>Y13/Y$9</f>
        <v>0.82564711011982128</v>
      </c>
      <c r="AC13" s="198">
        <f t="shared" si="5"/>
        <v>0.48339825771912903</v>
      </c>
      <c r="AD13" s="123"/>
    </row>
    <row r="14" spans="1:30" s="115" customFormat="1" x14ac:dyDescent="0.25">
      <c r="B14" s="199" t="s">
        <v>188</v>
      </c>
      <c r="C14" s="200">
        <v>384287</v>
      </c>
      <c r="D14" s="200">
        <v>119032</v>
      </c>
      <c r="E14" s="200">
        <v>131770</v>
      </c>
      <c r="F14" s="200">
        <v>519134</v>
      </c>
      <c r="G14" s="200">
        <v>532083</v>
      </c>
      <c r="H14" s="201">
        <f t="shared" si="0"/>
        <v>2.4943463537352661E-2</v>
      </c>
      <c r="I14" s="202">
        <f t="shared" si="1"/>
        <v>0.38459796974656957</v>
      </c>
      <c r="J14" s="201">
        <f t="shared" si="2"/>
        <v>0.36013872653964057</v>
      </c>
      <c r="K14" s="203">
        <f t="shared" si="3"/>
        <v>1</v>
      </c>
      <c r="L14" s="200">
        <v>48422</v>
      </c>
      <c r="M14" s="200">
        <v>11552</v>
      </c>
      <c r="N14" s="200">
        <v>16733</v>
      </c>
      <c r="O14" s="200">
        <v>57844</v>
      </c>
      <c r="P14" s="200">
        <v>71852</v>
      </c>
      <c r="Q14" s="201">
        <f t="shared" ref="Q14:Q38" si="6">IFERROR(P14/O14-1,"-")</f>
        <v>0.24216859138372171</v>
      </c>
      <c r="R14" s="202">
        <f t="shared" ref="R14:R38" si="7">IFERROR(P14/L14-1,"-")</f>
        <v>0.4838709677419355</v>
      </c>
      <c r="S14" s="201">
        <f t="shared" ref="S14:S38" si="8">P14/P$9</f>
        <v>0.1768303337410449</v>
      </c>
      <c r="T14" s="203">
        <f t="shared" si="4"/>
        <v>0.13503908224844621</v>
      </c>
      <c r="U14" s="200">
        <v>225679</v>
      </c>
      <c r="V14" s="200">
        <v>59673</v>
      </c>
      <c r="W14" s="200">
        <v>82277</v>
      </c>
      <c r="X14" s="200">
        <v>313394</v>
      </c>
      <c r="Y14" s="200">
        <v>304800</v>
      </c>
      <c r="Z14" s="201">
        <f t="shared" ref="Z14:Z38" si="9">IFERROR(Y14/X14-1,"-")</f>
        <v>-2.7422350140717477E-2</v>
      </c>
      <c r="AA14" s="202">
        <f t="shared" ref="AA14:AA38" si="10">IFERROR(Y14/U14-1,"-")</f>
        <v>0.35059088351153633</v>
      </c>
      <c r="AB14" s="201">
        <f t="shared" ref="AB14:AB38" si="11">Y14/Y$9</f>
        <v>0.42595651554154335</v>
      </c>
      <c r="AC14" s="203">
        <f t="shared" si="5"/>
        <v>0.57284295871132884</v>
      </c>
      <c r="AD14" s="220"/>
    </row>
    <row r="15" spans="1:30" s="115" customFormat="1" x14ac:dyDescent="0.25">
      <c r="B15" s="199" t="s">
        <v>192</v>
      </c>
      <c r="C15" s="200">
        <v>152390</v>
      </c>
      <c r="D15" s="200">
        <v>57358</v>
      </c>
      <c r="E15" s="200">
        <v>97215</v>
      </c>
      <c r="F15" s="200">
        <v>156300</v>
      </c>
      <c r="G15" s="200">
        <v>186528</v>
      </c>
      <c r="H15" s="201">
        <f t="shared" si="0"/>
        <v>0.19339731285988493</v>
      </c>
      <c r="I15" s="202">
        <f t="shared" si="1"/>
        <v>0.22401732397138918</v>
      </c>
      <c r="J15" s="201">
        <f t="shared" si="2"/>
        <v>0.12625089766819475</v>
      </c>
      <c r="K15" s="203">
        <f t="shared" si="3"/>
        <v>1</v>
      </c>
      <c r="L15" s="200">
        <v>53680</v>
      </c>
      <c r="M15" s="200">
        <v>13930</v>
      </c>
      <c r="N15" s="200">
        <v>41112</v>
      </c>
      <c r="O15" s="200">
        <v>57040</v>
      </c>
      <c r="P15" s="200">
        <v>84541</v>
      </c>
      <c r="Q15" s="201">
        <f t="shared" si="6"/>
        <v>0.4821353436185134</v>
      </c>
      <c r="R15" s="202">
        <f t="shared" si="7"/>
        <v>0.57490685543964237</v>
      </c>
      <c r="S15" s="201">
        <f t="shared" si="8"/>
        <v>0.20805841514226017</v>
      </c>
      <c r="T15" s="203">
        <f t="shared" si="4"/>
        <v>0.45323490307085262</v>
      </c>
      <c r="U15" s="200">
        <v>54249</v>
      </c>
      <c r="V15" s="200">
        <v>14045</v>
      </c>
      <c r="W15" s="200">
        <v>32779</v>
      </c>
      <c r="X15" s="200">
        <v>52673</v>
      </c>
      <c r="Y15" s="200">
        <v>53888</v>
      </c>
      <c r="Z15" s="201">
        <f t="shared" si="9"/>
        <v>2.3066846391889495E-2</v>
      </c>
      <c r="AA15" s="202">
        <f t="shared" si="10"/>
        <v>-6.6545005437887994E-3</v>
      </c>
      <c r="AB15" s="201">
        <f t="shared" si="11"/>
        <v>7.5308217550861839E-2</v>
      </c>
      <c r="AC15" s="203">
        <f t="shared" si="5"/>
        <v>0.28890032595642479</v>
      </c>
      <c r="AD15" s="220"/>
    </row>
    <row r="16" spans="1:30" x14ac:dyDescent="0.25">
      <c r="A16" s="1"/>
      <c r="B16" s="199" t="s">
        <v>196</v>
      </c>
      <c r="C16" s="200">
        <v>39177</v>
      </c>
      <c r="D16" s="200">
        <v>16655</v>
      </c>
      <c r="E16" s="200">
        <v>42545</v>
      </c>
      <c r="F16" s="200">
        <v>62350</v>
      </c>
      <c r="G16" s="200">
        <v>64154</v>
      </c>
      <c r="H16" s="201">
        <f t="shared" si="0"/>
        <v>2.8933440256615928E-2</v>
      </c>
      <c r="I16" s="202">
        <f t="shared" si="1"/>
        <v>0.63754243561273194</v>
      </c>
      <c r="J16" s="201">
        <f t="shared" si="2"/>
        <v>4.3422435714774013E-2</v>
      </c>
      <c r="K16" s="203">
        <f t="shared" si="3"/>
        <v>1</v>
      </c>
      <c r="L16" s="200">
        <v>7378</v>
      </c>
      <c r="M16" s="200">
        <v>1242</v>
      </c>
      <c r="N16" s="200">
        <v>8801</v>
      </c>
      <c r="O16" s="200">
        <v>10983</v>
      </c>
      <c r="P16" s="200">
        <v>12806</v>
      </c>
      <c r="Q16" s="201">
        <f t="shared" si="6"/>
        <v>0.16598379313484468</v>
      </c>
      <c r="R16" s="202">
        <f t="shared" si="7"/>
        <v>0.73570073190566543</v>
      </c>
      <c r="S16" s="201">
        <f t="shared" si="8"/>
        <v>3.1516022572619012E-2</v>
      </c>
      <c r="T16" s="203">
        <f t="shared" si="4"/>
        <v>0.19961343018362065</v>
      </c>
      <c r="U16" s="200">
        <v>18833</v>
      </c>
      <c r="V16" s="200">
        <v>5467</v>
      </c>
      <c r="W16" s="200">
        <v>20531</v>
      </c>
      <c r="X16" s="200">
        <v>31517</v>
      </c>
      <c r="Y16" s="200">
        <v>30722</v>
      </c>
      <c r="Z16" s="201">
        <f t="shared" si="9"/>
        <v>-2.522448202557348E-2</v>
      </c>
      <c r="AA16" s="202">
        <f t="shared" si="10"/>
        <v>0.63128550947804385</v>
      </c>
      <c r="AB16" s="201">
        <f t="shared" si="11"/>
        <v>4.2933845375548868E-2</v>
      </c>
      <c r="AC16" s="203">
        <f t="shared" si="5"/>
        <v>0.47887894753249993</v>
      </c>
      <c r="AD16" s="123"/>
    </row>
    <row r="17" spans="1:30" x14ac:dyDescent="0.25">
      <c r="A17" s="1"/>
      <c r="B17" s="199" t="s">
        <v>205</v>
      </c>
      <c r="C17" s="200">
        <v>25539</v>
      </c>
      <c r="D17" s="200">
        <v>10100</v>
      </c>
      <c r="E17" s="200">
        <v>23566</v>
      </c>
      <c r="F17" s="200">
        <v>45945</v>
      </c>
      <c r="G17" s="200">
        <v>50089</v>
      </c>
      <c r="H17" s="201">
        <f t="shared" si="0"/>
        <v>9.0194798128196751E-2</v>
      </c>
      <c r="I17" s="202">
        <f t="shared" si="1"/>
        <v>0.96127491287834288</v>
      </c>
      <c r="J17" s="201">
        <f t="shared" si="2"/>
        <v>3.3902584133761189E-2</v>
      </c>
      <c r="K17" s="203">
        <f t="shared" si="3"/>
        <v>1</v>
      </c>
      <c r="L17" s="200">
        <v>9691</v>
      </c>
      <c r="M17" s="200">
        <v>2359</v>
      </c>
      <c r="N17" s="200">
        <v>9977</v>
      </c>
      <c r="O17" s="200">
        <v>16791</v>
      </c>
      <c r="P17" s="200">
        <v>23142</v>
      </c>
      <c r="Q17" s="201">
        <f t="shared" si="6"/>
        <v>0.37823834196891193</v>
      </c>
      <c r="R17" s="202">
        <f t="shared" si="7"/>
        <v>1.3879888556392528</v>
      </c>
      <c r="S17" s="201">
        <f t="shared" si="8"/>
        <v>5.695328708226996E-2</v>
      </c>
      <c r="T17" s="203">
        <f t="shared" si="4"/>
        <v>0.46201760865659125</v>
      </c>
      <c r="U17" s="200">
        <v>11568</v>
      </c>
      <c r="V17" s="200">
        <v>3424</v>
      </c>
      <c r="W17" s="200">
        <v>10733</v>
      </c>
      <c r="X17" s="200">
        <v>20825</v>
      </c>
      <c r="Y17" s="200">
        <v>19678</v>
      </c>
      <c r="Z17" s="201">
        <f t="shared" si="9"/>
        <v>-5.5078031212485001E-2</v>
      </c>
      <c r="AA17" s="202">
        <f t="shared" si="10"/>
        <v>0.70107192254495154</v>
      </c>
      <c r="AB17" s="201">
        <f t="shared" si="11"/>
        <v>2.7499909162816569E-2</v>
      </c>
      <c r="AC17" s="203">
        <f t="shared" si="5"/>
        <v>0.39286070793986705</v>
      </c>
      <c r="AD17" s="123"/>
    </row>
    <row r="18" spans="1:30" x14ac:dyDescent="0.25">
      <c r="A18" s="1"/>
      <c r="B18" s="199" t="s">
        <v>200</v>
      </c>
      <c r="C18" s="200">
        <v>41630</v>
      </c>
      <c r="D18" s="200">
        <v>18885</v>
      </c>
      <c r="E18" s="200">
        <v>31439</v>
      </c>
      <c r="F18" s="200">
        <v>50107</v>
      </c>
      <c r="G18" s="200">
        <v>55935</v>
      </c>
      <c r="H18" s="201">
        <f t="shared" si="0"/>
        <v>0.11631109425828723</v>
      </c>
      <c r="I18" s="202">
        <f t="shared" si="1"/>
        <v>0.34362238770117703</v>
      </c>
      <c r="J18" s="201">
        <f t="shared" si="2"/>
        <v>3.7859431083110705E-2</v>
      </c>
      <c r="K18" s="203">
        <f t="shared" si="3"/>
        <v>1</v>
      </c>
      <c r="L18" s="200">
        <v>10077</v>
      </c>
      <c r="M18" s="200">
        <v>1812</v>
      </c>
      <c r="N18" s="200">
        <v>7844</v>
      </c>
      <c r="O18" s="200">
        <v>12226</v>
      </c>
      <c r="P18" s="200">
        <v>20739</v>
      </c>
      <c r="Q18" s="201">
        <f t="shared" si="6"/>
        <v>0.6963029609029936</v>
      </c>
      <c r="R18" s="202">
        <f t="shared" si="7"/>
        <v>1.0580529919618935</v>
      </c>
      <c r="S18" s="201">
        <f t="shared" si="8"/>
        <v>5.1039418408054475E-2</v>
      </c>
      <c r="T18" s="203">
        <f t="shared" si="4"/>
        <v>0.37076964333601503</v>
      </c>
      <c r="U18" s="200">
        <v>24778</v>
      </c>
      <c r="V18" s="200">
        <v>7266</v>
      </c>
      <c r="W18" s="200">
        <v>19860</v>
      </c>
      <c r="X18" s="200">
        <v>31201</v>
      </c>
      <c r="Y18" s="200">
        <v>28741</v>
      </c>
      <c r="Z18" s="201">
        <f t="shared" si="9"/>
        <v>-7.88436268068331E-2</v>
      </c>
      <c r="AA18" s="202">
        <f t="shared" si="10"/>
        <v>0.15994026959399466</v>
      </c>
      <c r="AB18" s="201">
        <f t="shared" si="11"/>
        <v>4.0165407523554783E-2</v>
      </c>
      <c r="AC18" s="203">
        <f t="shared" si="5"/>
        <v>0.51382855099669256</v>
      </c>
      <c r="AD18" s="123"/>
    </row>
    <row r="19" spans="1:30" x14ac:dyDescent="0.25">
      <c r="A19" s="1"/>
      <c r="B19" s="199" t="s">
        <v>209</v>
      </c>
      <c r="C19" s="200">
        <v>23114</v>
      </c>
      <c r="D19" s="200">
        <v>7912</v>
      </c>
      <c r="E19" s="200">
        <v>13762</v>
      </c>
      <c r="F19" s="200">
        <v>25371</v>
      </c>
      <c r="G19" s="200">
        <v>26595</v>
      </c>
      <c r="H19" s="201">
        <f t="shared" si="0"/>
        <v>4.8244058176658333E-2</v>
      </c>
      <c r="I19" s="202">
        <f t="shared" si="1"/>
        <v>0.15060136713680028</v>
      </c>
      <c r="J19" s="201">
        <f t="shared" si="2"/>
        <v>1.8000743177890931E-2</v>
      </c>
      <c r="K19" s="203">
        <f t="shared" si="3"/>
        <v>1</v>
      </c>
      <c r="L19" s="200">
        <v>5907</v>
      </c>
      <c r="M19" s="200">
        <v>1214</v>
      </c>
      <c r="N19" s="200">
        <v>3610</v>
      </c>
      <c r="O19" s="200">
        <v>5439</v>
      </c>
      <c r="P19" s="200">
        <v>6917</v>
      </c>
      <c r="Q19" s="201">
        <f t="shared" si="6"/>
        <v>0.27174112888398594</v>
      </c>
      <c r="R19" s="202">
        <f t="shared" si="7"/>
        <v>0.17098357880480775</v>
      </c>
      <c r="S19" s="201">
        <f t="shared" si="8"/>
        <v>1.7022983611963586E-2</v>
      </c>
      <c r="T19" s="203">
        <f t="shared" si="4"/>
        <v>0.26008648242150778</v>
      </c>
      <c r="U19" s="200">
        <v>11388</v>
      </c>
      <c r="V19" s="200">
        <v>2598</v>
      </c>
      <c r="W19" s="200">
        <v>6912</v>
      </c>
      <c r="X19" s="200">
        <v>12636</v>
      </c>
      <c r="Y19" s="200">
        <v>13221</v>
      </c>
      <c r="Z19" s="201">
        <f t="shared" si="9"/>
        <v>4.629629629629628E-2</v>
      </c>
      <c r="AA19" s="202">
        <f t="shared" si="10"/>
        <v>0.16095890410958913</v>
      </c>
      <c r="AB19" s="201">
        <f t="shared" si="11"/>
        <v>1.8476283110153362E-2</v>
      </c>
      <c r="AC19" s="203">
        <f t="shared" si="5"/>
        <v>0.49712351945854483</v>
      </c>
      <c r="AD19" s="123"/>
    </row>
    <row r="20" spans="1:30" x14ac:dyDescent="0.25">
      <c r="A20" s="1"/>
      <c r="B20" s="199" t="s">
        <v>213</v>
      </c>
      <c r="C20" s="200">
        <v>38342</v>
      </c>
      <c r="D20" s="200">
        <v>10802</v>
      </c>
      <c r="E20" s="200">
        <v>16822</v>
      </c>
      <c r="F20" s="200">
        <v>59662</v>
      </c>
      <c r="G20" s="200">
        <v>62736</v>
      </c>
      <c r="H20" s="201">
        <f t="shared" si="0"/>
        <v>5.1523582850055316E-2</v>
      </c>
      <c r="I20" s="202">
        <f t="shared" si="1"/>
        <v>0.63622137603672213</v>
      </c>
      <c r="J20" s="201">
        <f t="shared" si="2"/>
        <v>4.2462666817377911E-2</v>
      </c>
      <c r="K20" s="203">
        <f t="shared" si="3"/>
        <v>1</v>
      </c>
      <c r="L20" s="200">
        <v>5015</v>
      </c>
      <c r="M20" s="200">
        <v>1332</v>
      </c>
      <c r="N20" s="200">
        <v>2986</v>
      </c>
      <c r="O20" s="200">
        <v>7369</v>
      </c>
      <c r="P20" s="200">
        <v>8411</v>
      </c>
      <c r="Q20" s="201">
        <f t="shared" si="6"/>
        <v>0.14140317546478487</v>
      </c>
      <c r="R20" s="202">
        <f t="shared" si="7"/>
        <v>0.67716849451645067</v>
      </c>
      <c r="S20" s="201">
        <f t="shared" si="8"/>
        <v>2.0699770877580702E-2</v>
      </c>
      <c r="T20" s="203">
        <f t="shared" si="4"/>
        <v>0.13406975261412904</v>
      </c>
      <c r="U20" s="200">
        <v>15210</v>
      </c>
      <c r="V20" s="200">
        <v>4093</v>
      </c>
      <c r="W20" s="200">
        <v>6389</v>
      </c>
      <c r="X20" s="200">
        <v>24173</v>
      </c>
      <c r="Y20" s="200">
        <v>22385</v>
      </c>
      <c r="Z20" s="201">
        <f t="shared" si="9"/>
        <v>-7.3966822487899764E-2</v>
      </c>
      <c r="AA20" s="202">
        <f t="shared" si="10"/>
        <v>0.47172912557527935</v>
      </c>
      <c r="AB20" s="201">
        <f t="shared" si="11"/>
        <v>3.1282928478994249E-2</v>
      </c>
      <c r="AC20" s="203">
        <f t="shared" si="5"/>
        <v>0.35681267533792399</v>
      </c>
      <c r="AD20" s="123"/>
    </row>
    <row r="21" spans="1:30" x14ac:dyDescent="0.25">
      <c r="A21" s="1"/>
      <c r="B21" s="199" t="s">
        <v>235</v>
      </c>
      <c r="C21" s="200">
        <v>6022</v>
      </c>
      <c r="D21" s="200">
        <v>3263</v>
      </c>
      <c r="E21" s="200">
        <v>9626</v>
      </c>
      <c r="F21" s="200">
        <v>17601</v>
      </c>
      <c r="G21" s="200">
        <v>18151</v>
      </c>
      <c r="H21" s="201">
        <f t="shared" si="0"/>
        <v>3.1248224532697044E-2</v>
      </c>
      <c r="I21" s="202">
        <f t="shared" si="1"/>
        <v>2.0141149119893722</v>
      </c>
      <c r="J21" s="201">
        <f t="shared" si="2"/>
        <v>1.2285447994807231E-2</v>
      </c>
      <c r="K21" s="203">
        <f t="shared" si="3"/>
        <v>1</v>
      </c>
      <c r="L21" s="200">
        <v>1550</v>
      </c>
      <c r="M21" s="200">
        <v>359</v>
      </c>
      <c r="N21" s="200">
        <v>1882</v>
      </c>
      <c r="O21" s="200">
        <v>2793</v>
      </c>
      <c r="P21" s="200">
        <v>3789</v>
      </c>
      <c r="Q21" s="201">
        <f t="shared" si="6"/>
        <v>0.35660580021482269</v>
      </c>
      <c r="R21" s="202">
        <f t="shared" si="7"/>
        <v>1.4445161290322579</v>
      </c>
      <c r="S21" s="201">
        <f t="shared" si="8"/>
        <v>9.3248640893060612E-3</v>
      </c>
      <c r="T21" s="203">
        <f t="shared" si="4"/>
        <v>0.2087488292656052</v>
      </c>
      <c r="U21" s="200">
        <v>2506</v>
      </c>
      <c r="V21" s="200">
        <v>748</v>
      </c>
      <c r="W21" s="200">
        <v>6286</v>
      </c>
      <c r="X21" s="200">
        <v>11959</v>
      </c>
      <c r="Y21" s="200">
        <v>11447</v>
      </c>
      <c r="Z21" s="201">
        <f t="shared" si="9"/>
        <v>-4.281294422610582E-2</v>
      </c>
      <c r="AA21" s="202">
        <f t="shared" si="10"/>
        <v>3.5678371907422184</v>
      </c>
      <c r="AB21" s="201">
        <f t="shared" si="11"/>
        <v>1.5997126750013278E-2</v>
      </c>
      <c r="AC21" s="203">
        <f t="shared" si="5"/>
        <v>0.63065395845958905</v>
      </c>
      <c r="AD21" s="123"/>
    </row>
    <row r="22" spans="1:30" x14ac:dyDescent="0.25">
      <c r="A22" s="1"/>
      <c r="B22" s="199" t="s">
        <v>225</v>
      </c>
      <c r="C22" s="200">
        <v>7355</v>
      </c>
      <c r="D22" s="200">
        <v>3088</v>
      </c>
      <c r="E22" s="200">
        <v>5329</v>
      </c>
      <c r="F22" s="200">
        <v>13948</v>
      </c>
      <c r="G22" s="200">
        <v>15137</v>
      </c>
      <c r="H22" s="201">
        <f t="shared" si="0"/>
        <v>8.524519644393469E-2</v>
      </c>
      <c r="I22" s="202">
        <f t="shared" si="1"/>
        <v>1.0580557443915706</v>
      </c>
      <c r="J22" s="201">
        <f t="shared" si="2"/>
        <v>1.0245431452669112E-2</v>
      </c>
      <c r="K22" s="203">
        <f t="shared" si="3"/>
        <v>1</v>
      </c>
      <c r="L22" s="200">
        <v>3603</v>
      </c>
      <c r="M22" s="200">
        <v>1278</v>
      </c>
      <c r="N22" s="200">
        <v>3221</v>
      </c>
      <c r="O22" s="200">
        <v>8709</v>
      </c>
      <c r="P22" s="200">
        <v>8559</v>
      </c>
      <c r="Q22" s="201">
        <f t="shared" si="6"/>
        <v>-1.7223561832586998E-2</v>
      </c>
      <c r="R22" s="202">
        <f t="shared" si="7"/>
        <v>1.3755203996669443</v>
      </c>
      <c r="S22" s="201">
        <f t="shared" si="8"/>
        <v>2.1064004154228183E-2</v>
      </c>
      <c r="T22" s="203">
        <f t="shared" si="4"/>
        <v>0.56543568738851824</v>
      </c>
      <c r="U22" s="200">
        <v>2827</v>
      </c>
      <c r="V22" s="200">
        <v>1393</v>
      </c>
      <c r="W22" s="200">
        <v>1962</v>
      </c>
      <c r="X22" s="200">
        <v>4584</v>
      </c>
      <c r="Y22" s="200">
        <v>6031</v>
      </c>
      <c r="Z22" s="201">
        <f t="shared" si="9"/>
        <v>0.31566317626527041</v>
      </c>
      <c r="AA22" s="202">
        <f t="shared" si="10"/>
        <v>1.1333569154580827</v>
      </c>
      <c r="AB22" s="201">
        <f t="shared" si="11"/>
        <v>8.4282931273984511E-3</v>
      </c>
      <c r="AC22" s="203">
        <f t="shared" si="5"/>
        <v>0.39842769373059389</v>
      </c>
      <c r="AD22" s="123"/>
    </row>
    <row r="23" spans="1:30" x14ac:dyDescent="0.25">
      <c r="A23" s="211" t="s">
        <v>192</v>
      </c>
      <c r="B23" s="199" t="s">
        <v>237</v>
      </c>
      <c r="C23" s="200">
        <v>1660</v>
      </c>
      <c r="D23" s="200">
        <v>978</v>
      </c>
      <c r="E23" s="200">
        <v>3301</v>
      </c>
      <c r="F23" s="200">
        <v>7549</v>
      </c>
      <c r="G23" s="200">
        <v>7206</v>
      </c>
      <c r="H23" s="201">
        <f t="shared" si="0"/>
        <v>-4.5436481653199134E-2</v>
      </c>
      <c r="I23" s="202">
        <f t="shared" si="1"/>
        <v>3.3409638554216867</v>
      </c>
      <c r="J23" s="201">
        <f t="shared" si="2"/>
        <v>4.8773587268239162E-3</v>
      </c>
      <c r="K23" s="203">
        <f t="shared" si="3"/>
        <v>1</v>
      </c>
      <c r="L23" s="200">
        <v>284</v>
      </c>
      <c r="M23" s="200">
        <v>103</v>
      </c>
      <c r="N23" s="200">
        <v>90</v>
      </c>
      <c r="O23" s="200">
        <v>233</v>
      </c>
      <c r="P23" s="200">
        <v>286</v>
      </c>
      <c r="Q23" s="201">
        <f t="shared" si="6"/>
        <v>0.22746781115879822</v>
      </c>
      <c r="R23" s="202">
        <f t="shared" si="7"/>
        <v>7.0422535211267512E-3</v>
      </c>
      <c r="S23" s="201">
        <f t="shared" si="8"/>
        <v>7.0385619676472256E-4</v>
      </c>
      <c r="T23" s="203">
        <f t="shared" si="4"/>
        <v>3.9689147932278658E-2</v>
      </c>
      <c r="U23" s="200">
        <v>1341</v>
      </c>
      <c r="V23" s="200">
        <v>781</v>
      </c>
      <c r="W23" s="200">
        <v>3205</v>
      </c>
      <c r="X23" s="200">
        <v>7260</v>
      </c>
      <c r="Y23" s="200">
        <v>6865</v>
      </c>
      <c r="Z23" s="201">
        <f t="shared" si="9"/>
        <v>-5.4407713498622612E-2</v>
      </c>
      <c r="AA23" s="202">
        <f t="shared" si="10"/>
        <v>4.1193139448173008</v>
      </c>
      <c r="AB23" s="201">
        <f t="shared" si="11"/>
        <v>9.5938040655928307E-3</v>
      </c>
      <c r="AC23" s="203">
        <f t="shared" si="5"/>
        <v>0.95267832361920624</v>
      </c>
      <c r="AD23" s="123"/>
    </row>
    <row r="24" spans="1:30" x14ac:dyDescent="0.25">
      <c r="A24" s="211" t="s">
        <v>392</v>
      </c>
      <c r="B24" s="199" t="s">
        <v>217</v>
      </c>
      <c r="C24" s="200">
        <v>24855</v>
      </c>
      <c r="D24" s="200">
        <v>6747</v>
      </c>
      <c r="E24" s="200">
        <v>19950</v>
      </c>
      <c r="F24" s="200">
        <v>26224</v>
      </c>
      <c r="G24" s="200">
        <v>30213</v>
      </c>
      <c r="H24" s="201">
        <f t="shared" si="0"/>
        <v>0.15211256863941425</v>
      </c>
      <c r="I24" s="202">
        <f t="shared" si="1"/>
        <v>0.21557030778515385</v>
      </c>
      <c r="J24" s="201">
        <f t="shared" si="2"/>
        <v>2.0449575244730917E-2</v>
      </c>
      <c r="K24" s="203">
        <f t="shared" si="3"/>
        <v>1</v>
      </c>
      <c r="L24" s="200">
        <v>7965</v>
      </c>
      <c r="M24" s="200">
        <v>1695</v>
      </c>
      <c r="N24" s="200">
        <v>7041</v>
      </c>
      <c r="O24" s="200">
        <v>8228</v>
      </c>
      <c r="P24" s="200">
        <v>11290</v>
      </c>
      <c r="Q24" s="201">
        <f t="shared" si="6"/>
        <v>0.37214389888186683</v>
      </c>
      <c r="R24" s="202">
        <f t="shared" si="7"/>
        <v>0.4174513496547394</v>
      </c>
      <c r="S24" s="201">
        <f t="shared" si="8"/>
        <v>2.7785092522635377E-2</v>
      </c>
      <c r="T24" s="203">
        <f t="shared" si="4"/>
        <v>0.37368020388574452</v>
      </c>
      <c r="U24" s="200">
        <v>10769</v>
      </c>
      <c r="V24" s="200">
        <v>2114</v>
      </c>
      <c r="W24" s="200">
        <v>9542</v>
      </c>
      <c r="X24" s="200">
        <v>12154</v>
      </c>
      <c r="Y24" s="200">
        <v>12536</v>
      </c>
      <c r="Z24" s="201">
        <f t="shared" si="9"/>
        <v>3.1429981898963399E-2</v>
      </c>
      <c r="AA24" s="202">
        <f t="shared" si="10"/>
        <v>0.16408208747330311</v>
      </c>
      <c r="AB24" s="201">
        <f t="shared" si="11"/>
        <v>1.7518998946288673E-2</v>
      </c>
      <c r="AC24" s="203">
        <f t="shared" si="5"/>
        <v>0.41492072948730679</v>
      </c>
      <c r="AD24" s="123"/>
    </row>
    <row r="25" spans="1:30" x14ac:dyDescent="0.25">
      <c r="A25" s="211" t="s">
        <v>393</v>
      </c>
      <c r="B25" s="199" t="s">
        <v>231</v>
      </c>
      <c r="C25" s="200">
        <v>23150</v>
      </c>
      <c r="D25" s="200">
        <v>9335</v>
      </c>
      <c r="E25" s="200">
        <v>8341</v>
      </c>
      <c r="F25" s="200">
        <v>21272</v>
      </c>
      <c r="G25" s="200">
        <v>22613</v>
      </c>
      <c r="H25" s="201">
        <f t="shared" si="0"/>
        <v>6.3040616773222924E-2</v>
      </c>
      <c r="I25" s="202">
        <f t="shared" si="1"/>
        <v>-2.3196544276457898E-2</v>
      </c>
      <c r="J25" s="201">
        <f t="shared" si="2"/>
        <v>1.5305538841197504E-2</v>
      </c>
      <c r="K25" s="203">
        <f t="shared" si="3"/>
        <v>1</v>
      </c>
      <c r="L25" s="200">
        <v>16378</v>
      </c>
      <c r="M25" s="200">
        <v>5713</v>
      </c>
      <c r="N25" s="200">
        <v>6612</v>
      </c>
      <c r="O25" s="200">
        <v>15682</v>
      </c>
      <c r="P25" s="200">
        <v>16411</v>
      </c>
      <c r="Q25" s="201">
        <f t="shared" si="6"/>
        <v>4.6486417548782022E-2</v>
      </c>
      <c r="R25" s="202">
        <f t="shared" si="7"/>
        <v>2.0148980339480538E-3</v>
      </c>
      <c r="S25" s="201">
        <f t="shared" si="8"/>
        <v>4.0388056101768745E-2</v>
      </c>
      <c r="T25" s="203">
        <f t="shared" si="4"/>
        <v>0.72573298545084686</v>
      </c>
      <c r="U25" s="200">
        <v>5705</v>
      </c>
      <c r="V25" s="200">
        <v>2473</v>
      </c>
      <c r="W25" s="200">
        <v>1501</v>
      </c>
      <c r="X25" s="200">
        <v>4699</v>
      </c>
      <c r="Y25" s="200">
        <v>5438</v>
      </c>
      <c r="Z25" s="201">
        <f t="shared" si="9"/>
        <v>0.15726750372419662</v>
      </c>
      <c r="AA25" s="202">
        <f t="shared" si="10"/>
        <v>-4.6801051709027153E-2</v>
      </c>
      <c r="AB25" s="201">
        <f t="shared" si="11"/>
        <v>7.5995785154688734E-3</v>
      </c>
      <c r="AC25" s="203">
        <f t="shared" si="5"/>
        <v>0.24048113916773536</v>
      </c>
      <c r="AD25" s="123"/>
    </row>
    <row r="26" spans="1:30" x14ac:dyDescent="0.25">
      <c r="A26" s="211" t="s">
        <v>200</v>
      </c>
      <c r="B26" s="199" t="s">
        <v>394</v>
      </c>
      <c r="C26" s="200">
        <v>6836</v>
      </c>
      <c r="D26" s="200">
        <v>2063</v>
      </c>
      <c r="E26" s="200">
        <v>3682</v>
      </c>
      <c r="F26" s="200">
        <v>14138</v>
      </c>
      <c r="G26" s="200">
        <v>20671</v>
      </c>
      <c r="H26" s="201">
        <f t="shared" si="0"/>
        <v>0.46208798981468391</v>
      </c>
      <c r="I26" s="202">
        <f t="shared" si="1"/>
        <v>2.0238443534230544</v>
      </c>
      <c r="J26" s="201">
        <f t="shared" si="2"/>
        <v>1.3991102170715678E-2</v>
      </c>
      <c r="K26" s="203">
        <f t="shared" si="3"/>
        <v>1</v>
      </c>
      <c r="L26" s="200">
        <v>1131</v>
      </c>
      <c r="M26" s="200">
        <v>239</v>
      </c>
      <c r="N26" s="200">
        <v>1026</v>
      </c>
      <c r="O26" s="200">
        <v>2493</v>
      </c>
      <c r="P26" s="200">
        <v>3168</v>
      </c>
      <c r="Q26" s="201">
        <f t="shared" si="6"/>
        <v>0.27075812274368238</v>
      </c>
      <c r="R26" s="202">
        <f t="shared" si="7"/>
        <v>1.8010610079575597</v>
      </c>
      <c r="S26" s="201">
        <f t="shared" si="8"/>
        <v>7.7965609487784648E-3</v>
      </c>
      <c r="T26" s="203">
        <f t="shared" si="4"/>
        <v>0.1532581877993324</v>
      </c>
      <c r="U26" s="200">
        <v>4754</v>
      </c>
      <c r="V26" s="200">
        <v>1245</v>
      </c>
      <c r="W26" s="200">
        <v>2295</v>
      </c>
      <c r="X26" s="200">
        <v>10136</v>
      </c>
      <c r="Y26" s="200">
        <v>15889</v>
      </c>
      <c r="Z26" s="201">
        <f t="shared" si="9"/>
        <v>0.56758089976322013</v>
      </c>
      <c r="AA26" s="202">
        <f t="shared" si="10"/>
        <v>2.3422381152713503</v>
      </c>
      <c r="AB26" s="201">
        <f t="shared" si="11"/>
        <v>2.2204800116271593E-2</v>
      </c>
      <c r="AC26" s="203">
        <f t="shared" si="5"/>
        <v>0.76866140970441676</v>
      </c>
      <c r="AD26" s="123"/>
    </row>
    <row r="27" spans="1:30" x14ac:dyDescent="0.25">
      <c r="A27" s="211" t="s">
        <v>196</v>
      </c>
      <c r="B27" s="199" t="s">
        <v>227</v>
      </c>
      <c r="C27" s="200">
        <v>7459</v>
      </c>
      <c r="D27" s="200">
        <v>3483</v>
      </c>
      <c r="E27" s="200">
        <v>2748</v>
      </c>
      <c r="F27" s="200">
        <v>11758</v>
      </c>
      <c r="G27" s="200">
        <v>12524</v>
      </c>
      <c r="H27" s="201">
        <f t="shared" si="0"/>
        <v>6.5147133866303886E-2</v>
      </c>
      <c r="I27" s="202">
        <f t="shared" si="1"/>
        <v>0.67904544845153514</v>
      </c>
      <c r="J27" s="201">
        <f t="shared" si="2"/>
        <v>8.4768305155069005E-3</v>
      </c>
      <c r="K27" s="203">
        <f t="shared" si="3"/>
        <v>1</v>
      </c>
      <c r="L27" s="200">
        <v>3919</v>
      </c>
      <c r="M27" s="200">
        <v>1550</v>
      </c>
      <c r="N27" s="200">
        <v>1350</v>
      </c>
      <c r="O27" s="200">
        <v>6200</v>
      </c>
      <c r="P27" s="200">
        <v>6340</v>
      </c>
      <c r="Q27" s="201">
        <f t="shared" si="6"/>
        <v>2.2580645161290214E-2</v>
      </c>
      <c r="R27" s="202">
        <f t="shared" si="7"/>
        <v>0.61775963255932642</v>
      </c>
      <c r="S27" s="201">
        <f t="shared" si="8"/>
        <v>1.5602966040169024E-2</v>
      </c>
      <c r="T27" s="203">
        <f t="shared" si="4"/>
        <v>0.50622804215905459</v>
      </c>
      <c r="U27" s="200">
        <v>3270</v>
      </c>
      <c r="V27" s="200">
        <v>1722</v>
      </c>
      <c r="W27" s="200">
        <v>1171</v>
      </c>
      <c r="X27" s="200">
        <v>5254</v>
      </c>
      <c r="Y27" s="200">
        <v>5816</v>
      </c>
      <c r="Z27" s="201">
        <f t="shared" si="9"/>
        <v>0.10696612105062808</v>
      </c>
      <c r="AA27" s="202">
        <f t="shared" si="10"/>
        <v>0.77859327217125385</v>
      </c>
      <c r="AB27" s="201">
        <f t="shared" si="11"/>
        <v>8.127831674506614E-3</v>
      </c>
      <c r="AC27" s="203">
        <f t="shared" si="5"/>
        <v>0.46438837432130309</v>
      </c>
      <c r="AD27" s="123"/>
    </row>
    <row r="28" spans="1:30" x14ac:dyDescent="0.25">
      <c r="A28" s="211" t="s">
        <v>209</v>
      </c>
      <c r="B28" s="199" t="s">
        <v>250</v>
      </c>
      <c r="C28" s="200">
        <v>2063</v>
      </c>
      <c r="D28" s="200">
        <v>1045</v>
      </c>
      <c r="E28" s="200">
        <v>2083</v>
      </c>
      <c r="F28" s="200">
        <v>4397</v>
      </c>
      <c r="G28" s="200">
        <v>5260</v>
      </c>
      <c r="H28" s="201">
        <f t="shared" si="0"/>
        <v>0.19627018421651132</v>
      </c>
      <c r="I28" s="202">
        <f t="shared" si="1"/>
        <v>1.5496849248666988</v>
      </c>
      <c r="J28" s="201">
        <f t="shared" si="2"/>
        <v>3.5602146687612824E-3</v>
      </c>
      <c r="K28" s="203">
        <f t="shared" si="3"/>
        <v>1</v>
      </c>
      <c r="L28" s="200">
        <v>213</v>
      </c>
      <c r="M28" s="200">
        <v>20</v>
      </c>
      <c r="N28" s="200">
        <v>348</v>
      </c>
      <c r="O28" s="200">
        <v>669</v>
      </c>
      <c r="P28" s="200">
        <v>670</v>
      </c>
      <c r="Q28" s="201">
        <f t="shared" si="6"/>
        <v>1.494768310911887E-3</v>
      </c>
      <c r="R28" s="202">
        <f t="shared" si="7"/>
        <v>2.1455399061032865</v>
      </c>
      <c r="S28" s="201">
        <f t="shared" si="8"/>
        <v>1.6488938875257487E-3</v>
      </c>
      <c r="T28" s="203">
        <f t="shared" si="4"/>
        <v>0.12737642585551331</v>
      </c>
      <c r="U28" s="200">
        <v>1268</v>
      </c>
      <c r="V28" s="200">
        <v>260</v>
      </c>
      <c r="W28" s="200">
        <v>1522</v>
      </c>
      <c r="X28" s="200">
        <v>3231</v>
      </c>
      <c r="Y28" s="200">
        <v>3866</v>
      </c>
      <c r="Z28" s="201">
        <f t="shared" si="9"/>
        <v>0.19653358093469508</v>
      </c>
      <c r="AA28" s="202">
        <f t="shared" si="10"/>
        <v>2.0488958990536279</v>
      </c>
      <c r="AB28" s="201">
        <f t="shared" si="11"/>
        <v>5.402716171534142E-3</v>
      </c>
      <c r="AC28" s="203">
        <f t="shared" si="5"/>
        <v>0.73498098859315586</v>
      </c>
      <c r="AD28" s="123"/>
    </row>
    <row r="29" spans="1:30" x14ac:dyDescent="0.25">
      <c r="A29" s="211" t="s">
        <v>217</v>
      </c>
      <c r="B29" s="199" t="s">
        <v>241</v>
      </c>
      <c r="C29" s="200">
        <v>854</v>
      </c>
      <c r="D29" s="200">
        <v>405</v>
      </c>
      <c r="E29" s="200">
        <v>1953</v>
      </c>
      <c r="F29" s="200">
        <v>3133</v>
      </c>
      <c r="G29" s="200">
        <v>2922</v>
      </c>
      <c r="H29" s="201">
        <f t="shared" si="0"/>
        <v>-6.7347590169166915E-2</v>
      </c>
      <c r="I29" s="202">
        <f t="shared" si="1"/>
        <v>2.4215456674473068</v>
      </c>
      <c r="J29" s="201">
        <f t="shared" si="2"/>
        <v>1.9777466277795565E-3</v>
      </c>
      <c r="K29" s="203">
        <f t="shared" si="3"/>
        <v>1</v>
      </c>
      <c r="L29" s="200">
        <v>95</v>
      </c>
      <c r="M29" s="200">
        <v>23</v>
      </c>
      <c r="N29" s="200">
        <v>225</v>
      </c>
      <c r="O29" s="200">
        <v>311</v>
      </c>
      <c r="P29" s="200">
        <v>258</v>
      </c>
      <c r="Q29" s="201">
        <f t="shared" si="6"/>
        <v>-0.17041800643086813</v>
      </c>
      <c r="R29" s="202">
        <f t="shared" si="7"/>
        <v>1.7157894736842105</v>
      </c>
      <c r="S29" s="201">
        <f t="shared" si="8"/>
        <v>6.3494719848006438E-4</v>
      </c>
      <c r="T29" s="203">
        <f t="shared" si="4"/>
        <v>8.8295687885010271E-2</v>
      </c>
      <c r="U29" s="200">
        <v>475</v>
      </c>
      <c r="V29" s="200">
        <v>185</v>
      </c>
      <c r="W29" s="200">
        <v>1625</v>
      </c>
      <c r="X29" s="200">
        <v>2576</v>
      </c>
      <c r="Y29" s="200">
        <v>2372</v>
      </c>
      <c r="Z29" s="201">
        <f t="shared" si="9"/>
        <v>-7.9192546583850887E-2</v>
      </c>
      <c r="AA29" s="202">
        <f t="shared" si="10"/>
        <v>3.9936842105263155</v>
      </c>
      <c r="AB29" s="201">
        <f t="shared" si="11"/>
        <v>3.3148584477183099E-3</v>
      </c>
      <c r="AC29" s="203">
        <f t="shared" si="5"/>
        <v>0.811772758384668</v>
      </c>
      <c r="AD29" s="123"/>
    </row>
    <row r="30" spans="1:30" x14ac:dyDescent="0.25">
      <c r="A30" s="211" t="s">
        <v>213</v>
      </c>
      <c r="B30" s="199" t="s">
        <v>229</v>
      </c>
      <c r="C30" s="200">
        <v>17860</v>
      </c>
      <c r="D30" s="200">
        <v>7033</v>
      </c>
      <c r="E30" s="200">
        <v>5155</v>
      </c>
      <c r="F30" s="200">
        <v>18068</v>
      </c>
      <c r="G30" s="200">
        <v>20307</v>
      </c>
      <c r="H30" s="201">
        <f t="shared" si="0"/>
        <v>0.12392074385654195</v>
      </c>
      <c r="I30" s="202">
        <f t="shared" si="1"/>
        <v>0.13701007838745793</v>
      </c>
      <c r="J30" s="201">
        <f t="shared" si="2"/>
        <v>1.3744729900862234E-2</v>
      </c>
      <c r="K30" s="203">
        <f t="shared" si="3"/>
        <v>1</v>
      </c>
      <c r="L30" s="200">
        <v>13890</v>
      </c>
      <c r="M30" s="200">
        <v>5363</v>
      </c>
      <c r="N30" s="200">
        <v>4471</v>
      </c>
      <c r="O30" s="200">
        <v>15087</v>
      </c>
      <c r="P30" s="200">
        <v>16592</v>
      </c>
      <c r="Q30" s="201">
        <f t="shared" si="6"/>
        <v>9.9754755749983381E-2</v>
      </c>
      <c r="R30" s="202">
        <f t="shared" si="7"/>
        <v>0.19452843772498207</v>
      </c>
      <c r="S30" s="201">
        <f t="shared" si="8"/>
        <v>4.0833503554966004E-2</v>
      </c>
      <c r="T30" s="203">
        <f t="shared" si="4"/>
        <v>0.817058157285665</v>
      </c>
      <c r="U30" s="200">
        <v>3146</v>
      </c>
      <c r="V30" s="200">
        <v>1092</v>
      </c>
      <c r="W30" s="200">
        <v>559</v>
      </c>
      <c r="X30" s="200">
        <v>2370</v>
      </c>
      <c r="Y30" s="200">
        <v>3272</v>
      </c>
      <c r="Z30" s="201">
        <f t="shared" si="9"/>
        <v>0.38059071729957816</v>
      </c>
      <c r="AA30" s="202">
        <f t="shared" si="10"/>
        <v>4.0050858232676401E-2</v>
      </c>
      <c r="AB30" s="201">
        <f t="shared" si="11"/>
        <v>4.5726040644748353E-3</v>
      </c>
      <c r="AC30" s="203">
        <f t="shared" si="5"/>
        <v>0.16112670507706703</v>
      </c>
      <c r="AD30" s="123"/>
    </row>
    <row r="31" spans="1:30" x14ac:dyDescent="0.25">
      <c r="A31" s="211" t="s">
        <v>221</v>
      </c>
      <c r="B31" s="199" t="s">
        <v>221</v>
      </c>
      <c r="C31" s="200">
        <v>9978</v>
      </c>
      <c r="D31" s="200">
        <v>3053</v>
      </c>
      <c r="E31" s="200">
        <v>5322</v>
      </c>
      <c r="F31" s="200">
        <v>10039</v>
      </c>
      <c r="G31" s="200">
        <v>11642</v>
      </c>
      <c r="H31" s="201">
        <f t="shared" si="0"/>
        <v>0.15967725869110461</v>
      </c>
      <c r="I31" s="202">
        <f t="shared" si="1"/>
        <v>0.16676688715173382</v>
      </c>
      <c r="J31" s="201">
        <f t="shared" si="2"/>
        <v>7.8798515539389435E-3</v>
      </c>
      <c r="K31" s="203">
        <f t="shared" si="3"/>
        <v>1</v>
      </c>
      <c r="L31" s="200">
        <v>3714</v>
      </c>
      <c r="M31" s="200">
        <v>845</v>
      </c>
      <c r="N31" s="200">
        <v>2143</v>
      </c>
      <c r="O31" s="200">
        <v>3803</v>
      </c>
      <c r="P31" s="200">
        <v>5361</v>
      </c>
      <c r="Q31" s="201">
        <f t="shared" si="6"/>
        <v>0.40967657112805678</v>
      </c>
      <c r="R31" s="202">
        <f t="shared" si="7"/>
        <v>0.44345718901453957</v>
      </c>
      <c r="S31" s="201">
        <f t="shared" si="8"/>
        <v>1.3193612135859012E-2</v>
      </c>
      <c r="T31" s="203">
        <f t="shared" si="4"/>
        <v>0.46048788867892115</v>
      </c>
      <c r="U31" s="200">
        <v>4323</v>
      </c>
      <c r="V31" s="200">
        <v>1068</v>
      </c>
      <c r="W31" s="200">
        <v>2592</v>
      </c>
      <c r="X31" s="200">
        <v>4428</v>
      </c>
      <c r="Y31" s="200">
        <v>4627</v>
      </c>
      <c r="Z31" s="201">
        <f t="shared" si="9"/>
        <v>4.4941282746160827E-2</v>
      </c>
      <c r="AA31" s="202">
        <f t="shared" si="10"/>
        <v>7.0321535970391036E-2</v>
      </c>
      <c r="AB31" s="201">
        <f t="shared" si="11"/>
        <v>6.4662099652582714E-3</v>
      </c>
      <c r="AC31" s="203">
        <f t="shared" si="5"/>
        <v>0.39744030235354749</v>
      </c>
      <c r="AD31" s="123"/>
    </row>
    <row r="32" spans="1:30" x14ac:dyDescent="0.25">
      <c r="A32" s="211" t="s">
        <v>394</v>
      </c>
      <c r="B32" s="199" t="s">
        <v>247</v>
      </c>
      <c r="C32" s="200">
        <v>1748</v>
      </c>
      <c r="D32" s="200">
        <v>877</v>
      </c>
      <c r="E32" s="200">
        <v>3870</v>
      </c>
      <c r="F32" s="200">
        <v>5514</v>
      </c>
      <c r="G32" s="200">
        <v>6409</v>
      </c>
      <c r="H32" s="201">
        <f t="shared" si="0"/>
        <v>0.16231410953935432</v>
      </c>
      <c r="I32" s="202">
        <f t="shared" si="1"/>
        <v>2.666475972540046</v>
      </c>
      <c r="J32" s="201">
        <f t="shared" si="2"/>
        <v>4.3379117513481094E-3</v>
      </c>
      <c r="K32" s="203">
        <f t="shared" si="3"/>
        <v>1</v>
      </c>
      <c r="L32" s="200">
        <v>336</v>
      </c>
      <c r="M32" s="200">
        <v>61</v>
      </c>
      <c r="N32" s="200">
        <v>1611</v>
      </c>
      <c r="O32" s="200">
        <v>1013</v>
      </c>
      <c r="P32" s="200">
        <v>1669</v>
      </c>
      <c r="Q32" s="201">
        <f t="shared" si="6"/>
        <v>0.64758144126357364</v>
      </c>
      <c r="R32" s="202">
        <f t="shared" si="7"/>
        <v>3.9672619047619051</v>
      </c>
      <c r="S32" s="201">
        <f t="shared" si="8"/>
        <v>4.1074685048962303E-3</v>
      </c>
      <c r="T32" s="203">
        <f t="shared" si="4"/>
        <v>0.26041504134810423</v>
      </c>
      <c r="U32" s="200">
        <v>774</v>
      </c>
      <c r="V32" s="200">
        <v>185</v>
      </c>
      <c r="W32" s="200">
        <v>1965</v>
      </c>
      <c r="X32" s="200">
        <v>3896</v>
      </c>
      <c r="Y32" s="200">
        <v>4139</v>
      </c>
      <c r="Z32" s="201">
        <f t="shared" si="9"/>
        <v>6.237166324435317E-2</v>
      </c>
      <c r="AA32" s="202">
        <f t="shared" si="10"/>
        <v>4.3475452196382429</v>
      </c>
      <c r="AB32" s="201">
        <f t="shared" si="11"/>
        <v>5.7842323419502887E-3</v>
      </c>
      <c r="AC32" s="203">
        <f t="shared" si="5"/>
        <v>0.64581057887345916</v>
      </c>
      <c r="AD32" s="123"/>
    </row>
    <row r="33" spans="1:32" x14ac:dyDescent="0.25">
      <c r="A33" s="211" t="s">
        <v>229</v>
      </c>
      <c r="B33" s="199" t="s">
        <v>233</v>
      </c>
      <c r="C33" s="200">
        <v>2332</v>
      </c>
      <c r="D33" s="200">
        <v>821</v>
      </c>
      <c r="E33" s="200">
        <v>2305</v>
      </c>
      <c r="F33" s="200">
        <v>4653</v>
      </c>
      <c r="G33" s="200">
        <v>5828</v>
      </c>
      <c r="H33" s="201">
        <f t="shared" si="0"/>
        <v>0.2525252525252526</v>
      </c>
      <c r="I33" s="202">
        <f t="shared" si="1"/>
        <v>1.4991423670668955</v>
      </c>
      <c r="J33" s="201">
        <f t="shared" si="2"/>
        <v>3.9446637052358846E-3</v>
      </c>
      <c r="K33" s="203">
        <f t="shared" si="3"/>
        <v>1</v>
      </c>
      <c r="L33" s="200">
        <v>622</v>
      </c>
      <c r="M33" s="200">
        <v>56</v>
      </c>
      <c r="N33" s="200">
        <v>831</v>
      </c>
      <c r="O33" s="200">
        <v>1576</v>
      </c>
      <c r="P33" s="200">
        <v>2276</v>
      </c>
      <c r="Q33" s="201">
        <f t="shared" si="6"/>
        <v>0.44416243654822329</v>
      </c>
      <c r="R33" s="202">
        <f t="shared" si="7"/>
        <v>2.6591639871382635</v>
      </c>
      <c r="S33" s="201">
        <f t="shared" si="8"/>
        <v>5.601317146281498E-3</v>
      </c>
      <c r="T33" s="203">
        <f t="shared" si="4"/>
        <v>0.39052848318462596</v>
      </c>
      <c r="U33" s="200">
        <v>1013</v>
      </c>
      <c r="V33" s="200">
        <v>181</v>
      </c>
      <c r="W33" s="200">
        <v>1132</v>
      </c>
      <c r="X33" s="200">
        <v>2071</v>
      </c>
      <c r="Y33" s="200">
        <v>2638</v>
      </c>
      <c r="Z33" s="201">
        <f t="shared" si="9"/>
        <v>0.27378078223080626</v>
      </c>
      <c r="AA33" s="202">
        <f t="shared" si="10"/>
        <v>1.6041461006910169</v>
      </c>
      <c r="AB33" s="201">
        <f t="shared" si="11"/>
        <v>3.6865921522263494E-3</v>
      </c>
      <c r="AC33" s="203">
        <f t="shared" si="5"/>
        <v>0.4526424159231297</v>
      </c>
      <c r="AD33" s="123"/>
    </row>
    <row r="34" spans="1:32" x14ac:dyDescent="0.25">
      <c r="A34" s="211" t="s">
        <v>225</v>
      </c>
      <c r="B34" s="199" t="s">
        <v>243</v>
      </c>
      <c r="C34" s="200">
        <v>1035</v>
      </c>
      <c r="D34" s="200">
        <v>428</v>
      </c>
      <c r="E34" s="200">
        <v>1325</v>
      </c>
      <c r="F34" s="200">
        <v>2660</v>
      </c>
      <c r="G34" s="200">
        <v>3076</v>
      </c>
      <c r="H34" s="201">
        <f t="shared" si="0"/>
        <v>0.15639097744360897</v>
      </c>
      <c r="I34" s="202">
        <f t="shared" si="1"/>
        <v>1.9719806763285024</v>
      </c>
      <c r="J34" s="201">
        <f t="shared" si="2"/>
        <v>2.0819810496406281E-3</v>
      </c>
      <c r="K34" s="203">
        <f t="shared" si="3"/>
        <v>1</v>
      </c>
      <c r="L34" s="200">
        <v>113</v>
      </c>
      <c r="M34" s="200">
        <v>15</v>
      </c>
      <c r="N34" s="200">
        <v>451</v>
      </c>
      <c r="O34" s="200">
        <v>640</v>
      </c>
      <c r="P34" s="200">
        <v>553</v>
      </c>
      <c r="Q34" s="201">
        <f t="shared" si="6"/>
        <v>-0.13593750000000004</v>
      </c>
      <c r="R34" s="202">
        <f t="shared" si="7"/>
        <v>3.8938053097345131</v>
      </c>
      <c r="S34" s="201">
        <f t="shared" si="8"/>
        <v>1.3609527161219984E-3</v>
      </c>
      <c r="T34" s="203">
        <f t="shared" si="4"/>
        <v>0.17977893368010403</v>
      </c>
      <c r="U34" s="200">
        <v>685</v>
      </c>
      <c r="V34" s="200">
        <v>191</v>
      </c>
      <c r="W34" s="200">
        <v>814</v>
      </c>
      <c r="X34" s="200">
        <v>1681</v>
      </c>
      <c r="Y34" s="200">
        <v>2154</v>
      </c>
      <c r="Z34" s="201">
        <f t="shared" si="9"/>
        <v>0.28138013087447944</v>
      </c>
      <c r="AA34" s="202">
        <f t="shared" si="10"/>
        <v>2.1445255474452556</v>
      </c>
      <c r="AB34" s="201">
        <f t="shared" si="11"/>
        <v>3.0102045094372847E-3</v>
      </c>
      <c r="AC34" s="203">
        <f t="shared" si="5"/>
        <v>0.70026007802340706</v>
      </c>
      <c r="AD34" s="123"/>
    </row>
    <row r="35" spans="1:32" x14ac:dyDescent="0.25">
      <c r="A35" s="211" t="s">
        <v>231</v>
      </c>
      <c r="B35" s="199" t="s">
        <v>239</v>
      </c>
      <c r="C35" s="200">
        <v>2027</v>
      </c>
      <c r="D35" s="200">
        <v>1486</v>
      </c>
      <c r="E35" s="200">
        <v>4398</v>
      </c>
      <c r="F35" s="200">
        <v>4350</v>
      </c>
      <c r="G35" s="200">
        <v>6033</v>
      </c>
      <c r="H35" s="201">
        <f t="shared" si="0"/>
        <v>0.38689655172413784</v>
      </c>
      <c r="I35" s="202">
        <f t="shared" si="1"/>
        <v>1.9763196842624566</v>
      </c>
      <c r="J35" s="201">
        <f t="shared" si="2"/>
        <v>4.0834173187522466E-3</v>
      </c>
      <c r="K35" s="203">
        <f t="shared" si="3"/>
        <v>1</v>
      </c>
      <c r="L35" s="200">
        <v>330</v>
      </c>
      <c r="M35" s="200">
        <v>210</v>
      </c>
      <c r="N35" s="200">
        <v>1854</v>
      </c>
      <c r="O35" s="200">
        <v>1386</v>
      </c>
      <c r="P35" s="200">
        <v>2823</v>
      </c>
      <c r="Q35" s="201">
        <f t="shared" si="6"/>
        <v>1.0367965367965368</v>
      </c>
      <c r="R35" s="202">
        <f t="shared" si="7"/>
        <v>7.5545454545454547</v>
      </c>
      <c r="S35" s="201">
        <f t="shared" si="8"/>
        <v>6.9475036484853555E-3</v>
      </c>
      <c r="T35" s="203">
        <f t="shared" si="4"/>
        <v>0.46792640477374442</v>
      </c>
      <c r="U35" s="200">
        <v>829</v>
      </c>
      <c r="V35" s="200">
        <v>310</v>
      </c>
      <c r="W35" s="200">
        <v>1677</v>
      </c>
      <c r="X35" s="200">
        <v>1841</v>
      </c>
      <c r="Y35" s="200">
        <v>2048</v>
      </c>
      <c r="Z35" s="201">
        <f t="shared" si="9"/>
        <v>0.11243889190657241</v>
      </c>
      <c r="AA35" s="202">
        <f t="shared" si="10"/>
        <v>1.4704463208685161</v>
      </c>
      <c r="AB35" s="201">
        <f t="shared" si="11"/>
        <v>2.8620700256859603E-3</v>
      </c>
      <c r="AC35" s="203">
        <f t="shared" si="5"/>
        <v>0.33946626885463288</v>
      </c>
      <c r="AD35" s="123"/>
    </row>
    <row r="36" spans="1:32" x14ac:dyDescent="0.25">
      <c r="A36" s="211" t="s">
        <v>227</v>
      </c>
      <c r="B36" s="199" t="s">
        <v>245</v>
      </c>
      <c r="C36" s="200">
        <v>8291</v>
      </c>
      <c r="D36" s="200">
        <v>2257</v>
      </c>
      <c r="E36" s="200">
        <v>1161</v>
      </c>
      <c r="F36" s="200">
        <v>2022</v>
      </c>
      <c r="G36" s="200">
        <v>2086</v>
      </c>
      <c r="H36" s="201">
        <f t="shared" si="0"/>
        <v>3.165182987141435E-2</v>
      </c>
      <c r="I36" s="202">
        <f t="shared" si="1"/>
        <v>-0.74840188155831622</v>
      </c>
      <c r="J36" s="201">
        <f t="shared" si="2"/>
        <v>1.4119026233908811E-3</v>
      </c>
      <c r="K36" s="203">
        <f t="shared" si="3"/>
        <v>1</v>
      </c>
      <c r="L36" s="200">
        <v>328</v>
      </c>
      <c r="M36" s="200">
        <v>126</v>
      </c>
      <c r="N36" s="200">
        <v>382</v>
      </c>
      <c r="O36" s="200">
        <v>350</v>
      </c>
      <c r="P36" s="200">
        <v>323</v>
      </c>
      <c r="Q36" s="201">
        <f t="shared" si="6"/>
        <v>-7.714285714285718E-2</v>
      </c>
      <c r="R36" s="202">
        <f t="shared" si="7"/>
        <v>-1.5243902439024404E-2</v>
      </c>
      <c r="S36" s="201">
        <f t="shared" si="8"/>
        <v>7.9491451592659222E-4</v>
      </c>
      <c r="T36" s="203">
        <f t="shared" si="4"/>
        <v>0.15484180249280921</v>
      </c>
      <c r="U36" s="200">
        <v>7694</v>
      </c>
      <c r="V36" s="200">
        <v>1845</v>
      </c>
      <c r="W36" s="200">
        <v>705</v>
      </c>
      <c r="X36" s="200">
        <v>1361</v>
      </c>
      <c r="Y36" s="200">
        <v>1611</v>
      </c>
      <c r="Z36" s="201">
        <f t="shared" si="9"/>
        <v>0.18368846436443786</v>
      </c>
      <c r="AA36" s="202">
        <f t="shared" si="10"/>
        <v>-0.79061606446581756</v>
      </c>
      <c r="AB36" s="201">
        <f t="shared" si="11"/>
        <v>2.2513646539941809E-3</v>
      </c>
      <c r="AC36" s="203">
        <f t="shared" si="5"/>
        <v>0.77229146692233941</v>
      </c>
      <c r="AD36" s="123"/>
    </row>
    <row r="37" spans="1:32" x14ac:dyDescent="0.25">
      <c r="A37" s="211" t="s">
        <v>395</v>
      </c>
      <c r="B37" s="199" t="s">
        <v>223</v>
      </c>
      <c r="C37" s="200">
        <v>1273</v>
      </c>
      <c r="D37" s="200">
        <v>522</v>
      </c>
      <c r="E37" s="200">
        <v>469</v>
      </c>
      <c r="F37" s="200">
        <v>1927</v>
      </c>
      <c r="G37" s="200">
        <v>2139</v>
      </c>
      <c r="H37" s="201">
        <f t="shared" si="0"/>
        <v>0.11001556824078884</v>
      </c>
      <c r="I37" s="202">
        <f t="shared" si="1"/>
        <v>0.6802827965435978</v>
      </c>
      <c r="J37" s="201">
        <f t="shared" si="2"/>
        <v>1.4477755088365745E-3</v>
      </c>
      <c r="K37" s="203">
        <f t="shared" si="3"/>
        <v>1</v>
      </c>
      <c r="L37" s="200">
        <v>302</v>
      </c>
      <c r="M37" s="200">
        <v>74</v>
      </c>
      <c r="N37" s="200">
        <v>177</v>
      </c>
      <c r="O37" s="200">
        <v>420</v>
      </c>
      <c r="P37" s="200">
        <v>557</v>
      </c>
      <c r="Q37" s="201">
        <f t="shared" si="6"/>
        <v>0.32619047619047614</v>
      </c>
      <c r="R37" s="202">
        <f t="shared" si="7"/>
        <v>0.8443708609271523</v>
      </c>
      <c r="S37" s="201">
        <f t="shared" si="8"/>
        <v>1.3707968587340924E-3</v>
      </c>
      <c r="T37" s="203">
        <f t="shared" si="4"/>
        <v>0.26040205703599811</v>
      </c>
      <c r="U37" s="200">
        <v>651</v>
      </c>
      <c r="V37" s="200">
        <v>297</v>
      </c>
      <c r="W37" s="200">
        <v>234</v>
      </c>
      <c r="X37" s="200">
        <v>1088</v>
      </c>
      <c r="Y37" s="200">
        <v>1151</v>
      </c>
      <c r="Z37" s="201">
        <f t="shared" si="9"/>
        <v>5.7904411764705843E-2</v>
      </c>
      <c r="AA37" s="202">
        <f t="shared" si="10"/>
        <v>0.76804915514592942</v>
      </c>
      <c r="AB37" s="201">
        <f t="shared" si="11"/>
        <v>1.6085168943186232E-3</v>
      </c>
      <c r="AC37" s="203">
        <f t="shared" si="5"/>
        <v>0.53810191678354369</v>
      </c>
      <c r="AD37" s="123"/>
    </row>
    <row r="38" spans="1:32" x14ac:dyDescent="0.25">
      <c r="A38" s="204" t="s">
        <v>396</v>
      </c>
      <c r="B38" s="205" t="s">
        <v>396</v>
      </c>
      <c r="C38" s="206">
        <f>C13-SUM(C14:C37)</f>
        <v>46919</v>
      </c>
      <c r="D38" s="206">
        <f>D13-SUM(D14:D37)</f>
        <v>15793</v>
      </c>
      <c r="E38" s="206">
        <f>E13-SUM(E14:E37)</f>
        <v>28934</v>
      </c>
      <c r="F38" s="206">
        <f>F13-SUM(F14:F37)</f>
        <v>52086</v>
      </c>
      <c r="G38" s="206">
        <f>G13-SUM(G14:G37)</f>
        <v>51854</v>
      </c>
      <c r="H38" s="207">
        <f t="shared" si="0"/>
        <v>-4.4541719463963014E-3</v>
      </c>
      <c r="I38" s="208">
        <f t="shared" si="1"/>
        <v>0.10518126984803589</v>
      </c>
      <c r="J38" s="207">
        <f t="shared" si="2"/>
        <v>3.5097218903792304E-2</v>
      </c>
      <c r="K38" s="209">
        <f t="shared" si="3"/>
        <v>1</v>
      </c>
      <c r="L38" s="206">
        <f>L13-SUM(L14:L37)</f>
        <v>15708</v>
      </c>
      <c r="M38" s="206">
        <f>M13-SUM(M14:M37)</f>
        <v>3503</v>
      </c>
      <c r="N38" s="206">
        <f>N13-SUM(N14:N37)</f>
        <v>12518</v>
      </c>
      <c r="O38" s="206">
        <f>O13-SUM(O14:O37)</f>
        <v>16861</v>
      </c>
      <c r="P38" s="206">
        <f>P13-SUM(P14:P37)</f>
        <v>17606</v>
      </c>
      <c r="Q38" s="207">
        <f t="shared" si="6"/>
        <v>4.4184805171697983E-2</v>
      </c>
      <c r="R38" s="208">
        <f t="shared" si="7"/>
        <v>0.1208301502419149</v>
      </c>
      <c r="S38" s="207">
        <f t="shared" si="8"/>
        <v>4.3328993707131835E-2</v>
      </c>
      <c r="T38" s="209">
        <f t="shared" si="4"/>
        <v>0.33953021946233658</v>
      </c>
      <c r="U38" s="206">
        <f>U13-SUM(U14:U37)</f>
        <v>19099</v>
      </c>
      <c r="V38" s="206">
        <f>V13-SUM(V14:V37)</f>
        <v>5538</v>
      </c>
      <c r="W38" s="206">
        <f>W13-SUM(W14:W37)</f>
        <v>12691</v>
      </c>
      <c r="X38" s="206">
        <f>X13-SUM(X14:X37)</f>
        <v>27275</v>
      </c>
      <c r="Y38" s="206">
        <f>Y13-SUM(Y14:Y37)</f>
        <v>25470</v>
      </c>
      <c r="Z38" s="207">
        <f t="shared" si="9"/>
        <v>-6.6177818515123721E-2</v>
      </c>
      <c r="AA38" s="208">
        <f t="shared" si="10"/>
        <v>0.33357767422378126</v>
      </c>
      <c r="AB38" s="207">
        <f t="shared" si="11"/>
        <v>3.5594200954209676E-2</v>
      </c>
      <c r="AC38" s="209">
        <f t="shared" si="5"/>
        <v>0.4911867936899757</v>
      </c>
      <c r="AD38" s="123"/>
    </row>
    <row r="39" spans="1:32" ht="6" customHeight="1" x14ac:dyDescent="0.25">
      <c r="C39" s="123"/>
      <c r="D39" s="123"/>
      <c r="E39" s="123"/>
      <c r="F39" s="123"/>
      <c r="G39" s="123"/>
      <c r="H39" s="123"/>
      <c r="L39" s="123"/>
      <c r="M39" s="123"/>
      <c r="N39" s="123"/>
      <c r="O39" s="123"/>
      <c r="P39" s="123"/>
      <c r="Q39" s="123"/>
      <c r="U39" s="123"/>
      <c r="V39" s="123"/>
      <c r="W39" s="123"/>
      <c r="X39" s="123"/>
      <c r="Y39" s="123"/>
      <c r="Z39" s="123"/>
      <c r="AD39" s="123"/>
      <c r="AE39" s="123"/>
    </row>
    <row r="40" spans="1:32" ht="15.75" x14ac:dyDescent="0.25">
      <c r="B40" s="184"/>
      <c r="C40" s="338" t="s">
        <v>105</v>
      </c>
      <c r="D40" s="336"/>
      <c r="E40" s="336"/>
      <c r="F40" s="336"/>
      <c r="G40" s="336"/>
      <c r="H40" s="336"/>
      <c r="I40" s="336"/>
      <c r="J40" s="336"/>
      <c r="K40" s="337"/>
      <c r="L40" s="338" t="s">
        <v>104</v>
      </c>
      <c r="M40" s="336"/>
      <c r="N40" s="336"/>
      <c r="O40" s="336"/>
      <c r="P40" s="336"/>
      <c r="Q40" s="336"/>
      <c r="R40" s="336"/>
      <c r="S40" s="336"/>
      <c r="T40" s="337"/>
      <c r="U40" s="338" t="s">
        <v>106</v>
      </c>
      <c r="V40" s="336"/>
      <c r="W40" s="336"/>
      <c r="X40" s="336"/>
      <c r="Y40" s="336"/>
      <c r="Z40" s="336"/>
      <c r="AA40" s="336"/>
      <c r="AB40" s="336"/>
      <c r="AC40" s="337"/>
      <c r="AD40" s="50"/>
      <c r="AE40" s="50"/>
      <c r="AF40" s="50"/>
    </row>
    <row r="41" spans="1:32" s="189" customFormat="1" ht="75" x14ac:dyDescent="0.25">
      <c r="B41" s="185"/>
      <c r="C41" s="186" t="s">
        <v>545</v>
      </c>
      <c r="D41" s="186" t="s">
        <v>546</v>
      </c>
      <c r="E41" s="186" t="s">
        <v>547</v>
      </c>
      <c r="F41" s="186" t="s">
        <v>548</v>
      </c>
      <c r="G41" s="186" t="s">
        <v>549</v>
      </c>
      <c r="H41" s="187" t="str">
        <f>CONCATENATE("var. ",RIGHT(G41,2),"/",RIGHT(F41,2))</f>
        <v>var. 23/22</v>
      </c>
      <c r="I41" s="187" t="str">
        <f>CONCATENATE("var. ",RIGHT(G41,2),"/",RIGHT(C41,2))</f>
        <v>var. 23/19</v>
      </c>
      <c r="J41" s="187" t="str">
        <f>CONCATENATE("Cuota s/ total lugares de residencia ",RIGHT(G41,4))</f>
        <v>Cuota s/ total lugares de residencia 2023</v>
      </c>
      <c r="K41" s="188" t="str">
        <f>CONCATENATE("cuota s/ Canarias ",RIGHT(G41,4))</f>
        <v>cuota s/ Canarias 2023</v>
      </c>
      <c r="L41" s="186" t="s">
        <v>545</v>
      </c>
      <c r="M41" s="186" t="s">
        <v>546</v>
      </c>
      <c r="N41" s="186" t="s">
        <v>547</v>
      </c>
      <c r="O41" s="186" t="s">
        <v>548</v>
      </c>
      <c r="P41" s="186" t="s">
        <v>549</v>
      </c>
      <c r="Q41" s="187" t="str">
        <f>CONCATENATE("var. ",RIGHT(P41,2),"/",RIGHT(O41,2))</f>
        <v>var. 23/22</v>
      </c>
      <c r="R41" s="187" t="str">
        <f>CONCATENATE("var. ",RIGHT(P41,2),"/",RIGHT(L41,2))</f>
        <v>var. 23/19</v>
      </c>
      <c r="S41" s="187" t="str">
        <f>CONCATENATE("Cuota s/ total lugares de residencia ",RIGHT(P41,4))</f>
        <v>Cuota s/ total lugares de residencia 2023</v>
      </c>
      <c r="T41" s="188" t="str">
        <f>CONCATENATE("cuota s/ Canarias ",RIGHT(P41,4))</f>
        <v>cuota s/ Canarias 2023</v>
      </c>
      <c r="U41" s="186" t="s">
        <v>545</v>
      </c>
      <c r="V41" s="186" t="s">
        <v>546</v>
      </c>
      <c r="W41" s="186" t="s">
        <v>547</v>
      </c>
      <c r="X41" s="186" t="s">
        <v>548</v>
      </c>
      <c r="Y41" s="186" t="s">
        <v>549</v>
      </c>
      <c r="Z41" s="187" t="str">
        <f>CONCATENATE("var. ",RIGHT(Y41,2),"/",RIGHT(X41,2))</f>
        <v>var. 23/22</v>
      </c>
      <c r="AA41" s="187" t="str">
        <f>CONCATENATE("var. ",RIGHT(Y41,2),"/",RIGHT(U41,2))</f>
        <v>var. 23/19</v>
      </c>
      <c r="AB41" s="187" t="str">
        <f>CONCATENATE("Cuota s/ total lugares de residencia ",RIGHT(Y41,4))</f>
        <v>Cuota s/ total lugares de residencia 2023</v>
      </c>
      <c r="AC41" s="188" t="str">
        <f>CONCATENATE("cuota s/ Canarias ",RIGHT(Y41,4))</f>
        <v>cuota s/ Canarias 2023</v>
      </c>
      <c r="AD41" s="210"/>
      <c r="AE41" s="210"/>
      <c r="AF41" s="210"/>
    </row>
    <row r="42" spans="1:32" x14ac:dyDescent="0.25">
      <c r="B42" s="190" t="s">
        <v>139</v>
      </c>
      <c r="C42" s="191">
        <f>C43+C46</f>
        <v>62977</v>
      </c>
      <c r="D42" s="191">
        <f>D43+D46</f>
        <v>13602</v>
      </c>
      <c r="E42" s="191">
        <f>E43+E46</f>
        <v>24526</v>
      </c>
      <c r="F42" s="191">
        <f>F43+F46</f>
        <v>63179</v>
      </c>
      <c r="G42" s="191">
        <f>G43+G46</f>
        <v>66370</v>
      </c>
      <c r="H42" s="192">
        <f t="shared" ref="H42:H71" si="12">IFERROR(G42/F42-1,"-")</f>
        <v>5.0507288814321205E-2</v>
      </c>
      <c r="I42" s="192">
        <f t="shared" ref="I42:I71" si="13">IFERROR(G42/C42-1,"-")</f>
        <v>5.3876812169522115E-2</v>
      </c>
      <c r="J42" s="192">
        <f t="shared" ref="J42:J71" si="14">G42/G$42</f>
        <v>1</v>
      </c>
      <c r="K42" s="193">
        <f t="shared" ref="K42:K71" si="15">G42/$G9</f>
        <v>4.4922328434541123E-2</v>
      </c>
      <c r="L42" s="191">
        <f>L43+L46</f>
        <v>220372</v>
      </c>
      <c r="M42" s="191">
        <f>M43+M46</f>
        <v>51766</v>
      </c>
      <c r="N42" s="191">
        <f>N43+N46</f>
        <v>115160</v>
      </c>
      <c r="O42" s="191">
        <f>O43+O46</f>
        <v>286290</v>
      </c>
      <c r="P42" s="191">
        <f>P43+P46</f>
        <v>289170</v>
      </c>
      <c r="Q42" s="192">
        <f>IFERROR(P42/O42-1,"-")</f>
        <v>1.0059729644765758E-2</v>
      </c>
      <c r="R42" s="192">
        <f>IFERROR(P42/L42-1,"-")</f>
        <v>0.3121902964078922</v>
      </c>
      <c r="S42" s="192">
        <f t="shared" ref="S42:S71" si="16">P42/P$42</f>
        <v>1</v>
      </c>
      <c r="T42" s="193">
        <f t="shared" ref="T42:T71" si="17">P42/$G9</f>
        <v>0.1957238166854943</v>
      </c>
      <c r="U42" s="191">
        <f>U43+U46</f>
        <v>0</v>
      </c>
      <c r="V42" s="191">
        <f>V43+V46</f>
        <v>0</v>
      </c>
      <c r="W42" s="191">
        <f>W43+W46</f>
        <v>0</v>
      </c>
      <c r="X42" s="191">
        <f>X43+X46</f>
        <v>0</v>
      </c>
      <c r="Y42" s="191">
        <f>Y43+Y46</f>
        <v>0</v>
      </c>
      <c r="Z42" s="192" t="str">
        <f>IFERROR(Y42/X42-1,"-")</f>
        <v>-</v>
      </c>
      <c r="AA42" s="192" t="str">
        <f>IFERROR(Y42/U42-1,"-")</f>
        <v>-</v>
      </c>
      <c r="AB42" s="192" t="e">
        <f t="shared" ref="AB42:AB71" si="18">Y42/Y$42</f>
        <v>#DIV/0!</v>
      </c>
      <c r="AC42" s="193">
        <f t="shared" ref="AC42:AC71" si="19">Y42/$G9</f>
        <v>0</v>
      </c>
      <c r="AD42" s="50"/>
      <c r="AE42" s="50"/>
      <c r="AF42" s="50"/>
    </row>
    <row r="43" spans="1:32" x14ac:dyDescent="0.25">
      <c r="B43" s="194" t="s">
        <v>172</v>
      </c>
      <c r="C43" s="195">
        <v>6563</v>
      </c>
      <c r="D43" s="195">
        <v>586</v>
      </c>
      <c r="E43" s="195">
        <v>5171</v>
      </c>
      <c r="F43" s="195">
        <v>8258</v>
      </c>
      <c r="G43" s="195">
        <v>6793</v>
      </c>
      <c r="H43" s="196">
        <f t="shared" si="12"/>
        <v>-0.17740372971663843</v>
      </c>
      <c r="I43" s="197">
        <f t="shared" si="13"/>
        <v>3.5044948956270083E-2</v>
      </c>
      <c r="J43" s="196">
        <f t="shared" si="14"/>
        <v>0.10235045954497514</v>
      </c>
      <c r="K43" s="198">
        <f t="shared" si="15"/>
        <v>2.6613332915439103E-2</v>
      </c>
      <c r="L43" s="195">
        <v>44075</v>
      </c>
      <c r="M43" s="195">
        <v>6762</v>
      </c>
      <c r="N43" s="195">
        <v>37237</v>
      </c>
      <c r="O43" s="195">
        <v>49432</v>
      </c>
      <c r="P43" s="195">
        <v>44300</v>
      </c>
      <c r="Q43" s="196">
        <f>IFERROR(P43/O43-1,"-")</f>
        <v>-0.10381938825052595</v>
      </c>
      <c r="R43" s="197">
        <f>IFERROR(P43/L43-1,"-")</f>
        <v>5.1049347702778469E-3</v>
      </c>
      <c r="S43" s="196">
        <f t="shared" si="16"/>
        <v>0.15319708130165646</v>
      </c>
      <c r="T43" s="198">
        <f t="shared" si="17"/>
        <v>0.17355669779978689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6" t="str">
        <f>IFERROR(Y43/X43-1,"-")</f>
        <v>-</v>
      </c>
      <c r="AA43" s="197" t="str">
        <f>IFERROR(Y43/U43-1,"-")</f>
        <v>-</v>
      </c>
      <c r="AB43" s="196" t="e">
        <f t="shared" si="18"/>
        <v>#DIV/0!</v>
      </c>
      <c r="AC43" s="198">
        <f t="shared" si="19"/>
        <v>0</v>
      </c>
      <c r="AD43" s="50"/>
      <c r="AE43" s="50"/>
      <c r="AF43" s="50"/>
    </row>
    <row r="44" spans="1:32" x14ac:dyDescent="0.25">
      <c r="B44" s="199" t="s">
        <v>99</v>
      </c>
      <c r="C44" s="200">
        <v>5044</v>
      </c>
      <c r="D44" s="200">
        <v>259</v>
      </c>
      <c r="E44" s="200">
        <v>3000</v>
      </c>
      <c r="F44" s="200">
        <v>4644</v>
      </c>
      <c r="G44" s="200">
        <v>3835</v>
      </c>
      <c r="H44" s="201">
        <f t="shared" si="12"/>
        <v>-0.17420327304048233</v>
      </c>
      <c r="I44" s="202">
        <f t="shared" si="13"/>
        <v>-0.23969072164948457</v>
      </c>
      <c r="J44" s="201">
        <f t="shared" si="14"/>
        <v>5.7782130480638842E-2</v>
      </c>
      <c r="K44" s="203">
        <f t="shared" si="15"/>
        <v>2.9394631551515338E-2</v>
      </c>
      <c r="L44" s="200">
        <v>11678</v>
      </c>
      <c r="M44" s="200">
        <v>1843</v>
      </c>
      <c r="N44" s="200">
        <v>7961</v>
      </c>
      <c r="O44" s="200">
        <v>11038</v>
      </c>
      <c r="P44" s="200">
        <v>11889</v>
      </c>
      <c r="Q44" s="201">
        <f>IFERROR(P44/O44-1,"-")</f>
        <v>7.7097300235549948E-2</v>
      </c>
      <c r="R44" s="202">
        <f>IFERROR(P44/L44-1,"-")</f>
        <v>1.8068162356567941E-2</v>
      </c>
      <c r="S44" s="201">
        <f t="shared" si="16"/>
        <v>4.1114223467164646E-2</v>
      </c>
      <c r="T44" s="203">
        <f t="shared" si="17"/>
        <v>9.1127190225805954E-2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1" t="str">
        <f>IFERROR(Y44/X44-1,"-")</f>
        <v>-</v>
      </c>
      <c r="AA44" s="202" t="str">
        <f>IFERROR(Y44/U44-1,"-")</f>
        <v>-</v>
      </c>
      <c r="AB44" s="201" t="e">
        <f t="shared" si="18"/>
        <v>#DIV/0!</v>
      </c>
      <c r="AC44" s="203">
        <f t="shared" si="19"/>
        <v>0</v>
      </c>
      <c r="AD44" s="50"/>
      <c r="AE44" s="50"/>
      <c r="AF44" s="50"/>
    </row>
    <row r="45" spans="1:32" x14ac:dyDescent="0.25">
      <c r="B45" s="199" t="s">
        <v>176</v>
      </c>
      <c r="C45" s="200">
        <v>1519</v>
      </c>
      <c r="D45" s="200">
        <v>327</v>
      </c>
      <c r="E45" s="200">
        <v>2171</v>
      </c>
      <c r="F45" s="200">
        <v>3614</v>
      </c>
      <c r="G45" s="200">
        <v>2958</v>
      </c>
      <c r="H45" s="201">
        <f t="shared" si="12"/>
        <v>-0.18151632540121754</v>
      </c>
      <c r="I45" s="202">
        <f t="shared" si="13"/>
        <v>0.94733377221856485</v>
      </c>
      <c r="J45" s="201">
        <f t="shared" si="14"/>
        <v>4.4568329064336297E-2</v>
      </c>
      <c r="K45" s="203">
        <f t="shared" si="15"/>
        <v>2.3705342116651439E-2</v>
      </c>
      <c r="L45" s="200">
        <v>32397</v>
      </c>
      <c r="M45" s="200">
        <v>4919</v>
      </c>
      <c r="N45" s="200">
        <v>29276</v>
      </c>
      <c r="O45" s="200">
        <v>38394</v>
      </c>
      <c r="P45" s="200">
        <v>32411</v>
      </c>
      <c r="Q45" s="201">
        <f>IFERROR(P45/O45-1,"-")</f>
        <v>-0.15583164036047303</v>
      </c>
      <c r="R45" s="202">
        <f>IFERROR(P45/L45-1,"-")</f>
        <v>4.3213877828196523E-4</v>
      </c>
      <c r="S45" s="201">
        <f t="shared" si="16"/>
        <v>0.11208285783449182</v>
      </c>
      <c r="T45" s="203">
        <f t="shared" si="17"/>
        <v>0.25974098828356657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1" t="str">
        <f>IFERROR(Y45/X45-1,"-")</f>
        <v>-</v>
      </c>
      <c r="AA45" s="202" t="str">
        <f>IFERROR(Y45/U45-1,"-")</f>
        <v>-</v>
      </c>
      <c r="AB45" s="201" t="e">
        <f t="shared" si="18"/>
        <v>#DIV/0!</v>
      </c>
      <c r="AC45" s="203">
        <f t="shared" si="19"/>
        <v>0</v>
      </c>
      <c r="AD45" s="50"/>
      <c r="AE45" s="50"/>
      <c r="AF45" s="50"/>
    </row>
    <row r="46" spans="1:32" x14ac:dyDescent="0.25">
      <c r="B46" s="194" t="s">
        <v>184</v>
      </c>
      <c r="C46" s="195">
        <v>56414</v>
      </c>
      <c r="D46" s="195">
        <v>13016</v>
      </c>
      <c r="E46" s="195">
        <v>19355</v>
      </c>
      <c r="F46" s="195">
        <v>54921</v>
      </c>
      <c r="G46" s="195">
        <v>59577</v>
      </c>
      <c r="H46" s="196">
        <f t="shared" si="12"/>
        <v>8.4776315070737907E-2</v>
      </c>
      <c r="I46" s="197">
        <f t="shared" si="13"/>
        <v>5.6067642783706129E-2</v>
      </c>
      <c r="J46" s="196">
        <f t="shared" si="14"/>
        <v>0.89764954045502487</v>
      </c>
      <c r="K46" s="198">
        <f t="shared" si="15"/>
        <v>4.87460634221656E-2</v>
      </c>
      <c r="L46" s="195">
        <v>176297</v>
      </c>
      <c r="M46" s="195">
        <v>45004</v>
      </c>
      <c r="N46" s="195">
        <v>77923</v>
      </c>
      <c r="O46" s="195">
        <v>236858</v>
      </c>
      <c r="P46" s="195">
        <v>244870</v>
      </c>
      <c r="Q46" s="196">
        <f>IFERROR(P46/O46-1,"-")</f>
        <v>3.3826174332300285E-2</v>
      </c>
      <c r="R46" s="197">
        <f>IFERROR(P46/L46-1,"-")</f>
        <v>0.38896294321514269</v>
      </c>
      <c r="S46" s="196">
        <f t="shared" si="16"/>
        <v>0.84680291869834357</v>
      </c>
      <c r="T46" s="198">
        <f t="shared" si="17"/>
        <v>0.20035329993429832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6" t="str">
        <f>IFERROR(Y46/X46-1,"-")</f>
        <v>-</v>
      </c>
      <c r="AA46" s="197" t="str">
        <f>IFERROR(Y46/U46-1,"-")</f>
        <v>-</v>
      </c>
      <c r="AB46" s="196" t="e">
        <f t="shared" si="18"/>
        <v>#DIV/0!</v>
      </c>
      <c r="AC46" s="198">
        <f t="shared" si="19"/>
        <v>0</v>
      </c>
      <c r="AD46" s="50"/>
      <c r="AE46" s="50"/>
      <c r="AF46" s="50"/>
    </row>
    <row r="47" spans="1:32" x14ac:dyDescent="0.25">
      <c r="B47" s="199" t="s">
        <v>188</v>
      </c>
      <c r="C47" s="200">
        <v>16903</v>
      </c>
      <c r="D47" s="200">
        <v>3639</v>
      </c>
      <c r="E47" s="200">
        <v>2675</v>
      </c>
      <c r="F47" s="200">
        <v>16220</v>
      </c>
      <c r="G47" s="200">
        <v>19412</v>
      </c>
      <c r="H47" s="201">
        <f t="shared" si="12"/>
        <v>0.19679408138101118</v>
      </c>
      <c r="I47" s="202">
        <f t="shared" si="13"/>
        <v>0.14843518901970065</v>
      </c>
      <c r="J47" s="201">
        <f t="shared" si="14"/>
        <v>0.29248154286575262</v>
      </c>
      <c r="K47" s="203">
        <f t="shared" si="15"/>
        <v>3.648302990322938E-2</v>
      </c>
      <c r="L47" s="200">
        <v>93283</v>
      </c>
      <c r="M47" s="200">
        <v>23695</v>
      </c>
      <c r="N47" s="200">
        <v>30085</v>
      </c>
      <c r="O47" s="200">
        <v>131676</v>
      </c>
      <c r="P47" s="200">
        <v>136019</v>
      </c>
      <c r="Q47" s="201">
        <f t="shared" ref="Q47:Q71" si="20">IFERROR(P47/O47-1,"-")</f>
        <v>3.2982472128557871E-2</v>
      </c>
      <c r="R47" s="202">
        <f t="shared" ref="R47:R71" si="21">IFERROR(P47/L47-1,"-")</f>
        <v>0.45813277874853942</v>
      </c>
      <c r="S47" s="201">
        <f t="shared" si="16"/>
        <v>0.47037728671715601</v>
      </c>
      <c r="T47" s="203">
        <f t="shared" si="17"/>
        <v>0.25563492913699554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1" t="str">
        <f t="shared" ref="Z47:Z71" si="22">IFERROR(Y47/X47-1,"-")</f>
        <v>-</v>
      </c>
      <c r="AA47" s="202" t="str">
        <f t="shared" ref="AA47:AA71" si="23">IFERROR(Y47/U47-1,"-")</f>
        <v>-</v>
      </c>
      <c r="AB47" s="201" t="e">
        <f t="shared" si="18"/>
        <v>#DIV/0!</v>
      </c>
      <c r="AC47" s="203">
        <f t="shared" si="19"/>
        <v>0</v>
      </c>
      <c r="AD47" s="50"/>
      <c r="AE47" s="50"/>
      <c r="AF47" s="50"/>
    </row>
    <row r="48" spans="1:32" x14ac:dyDescent="0.25">
      <c r="B48" s="199" t="s">
        <v>192</v>
      </c>
      <c r="C48" s="200">
        <v>22200</v>
      </c>
      <c r="D48" s="200">
        <v>5225</v>
      </c>
      <c r="E48" s="200">
        <v>11037</v>
      </c>
      <c r="F48" s="200">
        <v>23697</v>
      </c>
      <c r="G48" s="200">
        <v>24249</v>
      </c>
      <c r="H48" s="201">
        <f t="shared" si="12"/>
        <v>2.3294087859222712E-2</v>
      </c>
      <c r="I48" s="202">
        <f t="shared" si="13"/>
        <v>9.2297297297297298E-2</v>
      </c>
      <c r="J48" s="201">
        <f t="shared" si="14"/>
        <v>0.36536085580834715</v>
      </c>
      <c r="K48" s="203">
        <f t="shared" si="15"/>
        <v>0.13000193000514668</v>
      </c>
      <c r="L48" s="200">
        <v>22261</v>
      </c>
      <c r="M48" s="200">
        <v>5898</v>
      </c>
      <c r="N48" s="200">
        <v>11828</v>
      </c>
      <c r="O48" s="200">
        <v>22890</v>
      </c>
      <c r="P48" s="200">
        <v>23850</v>
      </c>
      <c r="Q48" s="201">
        <f t="shared" si="20"/>
        <v>4.1939711664482404E-2</v>
      </c>
      <c r="R48" s="202">
        <f t="shared" si="21"/>
        <v>7.1380441130227679E-2</v>
      </c>
      <c r="S48" s="201">
        <f t="shared" si="16"/>
        <v>8.2477435418611883E-2</v>
      </c>
      <c r="T48" s="203">
        <f t="shared" si="17"/>
        <v>0.12786284096757591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1" t="str">
        <f t="shared" si="22"/>
        <v>-</v>
      </c>
      <c r="AA48" s="202" t="str">
        <f t="shared" si="23"/>
        <v>-</v>
      </c>
      <c r="AB48" s="201" t="e">
        <f t="shared" si="18"/>
        <v>#DIV/0!</v>
      </c>
      <c r="AC48" s="203">
        <f t="shared" si="19"/>
        <v>0</v>
      </c>
      <c r="AD48" s="50"/>
      <c r="AE48" s="50"/>
      <c r="AF48" s="50"/>
    </row>
    <row r="49" spans="2:32" x14ac:dyDescent="0.25">
      <c r="B49" s="199" t="s">
        <v>196</v>
      </c>
      <c r="C49" s="200">
        <v>2093</v>
      </c>
      <c r="D49" s="200">
        <v>483</v>
      </c>
      <c r="E49" s="200">
        <v>896</v>
      </c>
      <c r="F49" s="200">
        <v>2178</v>
      </c>
      <c r="G49" s="200">
        <v>1926</v>
      </c>
      <c r="H49" s="201">
        <f t="shared" si="12"/>
        <v>-0.11570247933884292</v>
      </c>
      <c r="I49" s="202">
        <f t="shared" si="13"/>
        <v>-7.9789775441949318E-2</v>
      </c>
      <c r="J49" s="201">
        <f t="shared" si="14"/>
        <v>2.9019135151423837E-2</v>
      </c>
      <c r="K49" s="203">
        <f t="shared" si="15"/>
        <v>3.00215107397824E-2</v>
      </c>
      <c r="L49" s="200">
        <v>10873</v>
      </c>
      <c r="M49" s="200">
        <v>3790</v>
      </c>
      <c r="N49" s="200">
        <v>11948</v>
      </c>
      <c r="O49" s="200">
        <v>17672</v>
      </c>
      <c r="P49" s="200">
        <v>18700</v>
      </c>
      <c r="Q49" s="201">
        <f t="shared" si="20"/>
        <v>5.8171118153010459E-2</v>
      </c>
      <c r="R49" s="202">
        <f t="shared" si="21"/>
        <v>0.71985652533799316</v>
      </c>
      <c r="S49" s="201">
        <f t="shared" si="16"/>
        <v>6.4667842445620224E-2</v>
      </c>
      <c r="T49" s="203">
        <f t="shared" si="17"/>
        <v>0.29148611154409704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1" t="str">
        <f t="shared" si="22"/>
        <v>-</v>
      </c>
      <c r="AA49" s="202" t="str">
        <f t="shared" si="23"/>
        <v>-</v>
      </c>
      <c r="AB49" s="201" t="e">
        <f t="shared" si="18"/>
        <v>#DIV/0!</v>
      </c>
      <c r="AC49" s="203">
        <f t="shared" si="19"/>
        <v>0</v>
      </c>
      <c r="AD49" s="50"/>
      <c r="AE49" s="50"/>
      <c r="AF49" s="50"/>
    </row>
    <row r="50" spans="2:32" x14ac:dyDescent="0.25">
      <c r="B50" s="199" t="s">
        <v>205</v>
      </c>
      <c r="C50" s="200">
        <v>568</v>
      </c>
      <c r="D50" s="200">
        <v>178</v>
      </c>
      <c r="E50" s="200">
        <v>530</v>
      </c>
      <c r="F50" s="200">
        <v>1884</v>
      </c>
      <c r="G50" s="200">
        <v>2022</v>
      </c>
      <c r="H50" s="201">
        <f t="shared" si="12"/>
        <v>7.3248407643312197E-2</v>
      </c>
      <c r="I50" s="202">
        <f t="shared" si="13"/>
        <v>2.5598591549295775</v>
      </c>
      <c r="J50" s="201">
        <f t="shared" si="14"/>
        <v>3.046557179448546E-2</v>
      </c>
      <c r="K50" s="203">
        <f t="shared" si="15"/>
        <v>4.0368144702429679E-2</v>
      </c>
      <c r="L50" s="200">
        <v>3712</v>
      </c>
      <c r="M50" s="200">
        <v>1084</v>
      </c>
      <c r="N50" s="200">
        <v>2326</v>
      </c>
      <c r="O50" s="200">
        <v>6445</v>
      </c>
      <c r="P50" s="200">
        <v>5247</v>
      </c>
      <c r="Q50" s="201">
        <f t="shared" si="20"/>
        <v>-0.18588052754072926</v>
      </c>
      <c r="R50" s="202">
        <f t="shared" si="21"/>
        <v>0.41352370689655182</v>
      </c>
      <c r="S50" s="201">
        <f t="shared" si="16"/>
        <v>1.8145035792094616E-2</v>
      </c>
      <c r="T50" s="203">
        <f t="shared" si="17"/>
        <v>0.10475353870111202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1" t="str">
        <f t="shared" si="22"/>
        <v>-</v>
      </c>
      <c r="AA50" s="202" t="str">
        <f t="shared" si="23"/>
        <v>-</v>
      </c>
      <c r="AB50" s="201" t="e">
        <f t="shared" si="18"/>
        <v>#DIV/0!</v>
      </c>
      <c r="AC50" s="203">
        <f t="shared" si="19"/>
        <v>0</v>
      </c>
      <c r="AD50" s="50"/>
      <c r="AE50" s="50"/>
      <c r="AF50" s="50"/>
    </row>
    <row r="51" spans="2:32" x14ac:dyDescent="0.25">
      <c r="B51" s="199" t="s">
        <v>200</v>
      </c>
      <c r="C51" s="200">
        <v>609</v>
      </c>
      <c r="D51" s="200">
        <v>184</v>
      </c>
      <c r="E51" s="200">
        <v>234</v>
      </c>
      <c r="F51" s="200">
        <v>634</v>
      </c>
      <c r="G51" s="200">
        <v>663</v>
      </c>
      <c r="H51" s="201">
        <f t="shared" si="12"/>
        <v>4.5741324921135584E-2</v>
      </c>
      <c r="I51" s="202">
        <f t="shared" si="13"/>
        <v>8.8669950738916148E-2</v>
      </c>
      <c r="J51" s="201">
        <f t="shared" si="14"/>
        <v>9.9894530661443423E-3</v>
      </c>
      <c r="K51" s="203">
        <f t="shared" si="15"/>
        <v>1.1853043711450791E-2</v>
      </c>
      <c r="L51" s="200">
        <v>6166</v>
      </c>
      <c r="M51" s="200">
        <v>1141</v>
      </c>
      <c r="N51" s="200">
        <v>3501</v>
      </c>
      <c r="O51" s="200">
        <v>6046</v>
      </c>
      <c r="P51" s="200">
        <v>5792</v>
      </c>
      <c r="Q51" s="201">
        <f t="shared" si="20"/>
        <v>-4.2011247105524285E-2</v>
      </c>
      <c r="R51" s="202">
        <f t="shared" si="21"/>
        <v>-6.0655205968212833E-2</v>
      </c>
      <c r="S51" s="201">
        <f t="shared" si="16"/>
        <v>2.00297402911782E-2</v>
      </c>
      <c r="T51" s="203">
        <f t="shared" si="17"/>
        <v>0.1035487619558416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1" t="str">
        <f t="shared" si="22"/>
        <v>-</v>
      </c>
      <c r="AA51" s="202" t="str">
        <f t="shared" si="23"/>
        <v>-</v>
      </c>
      <c r="AB51" s="201" t="e">
        <f t="shared" si="18"/>
        <v>#DIV/0!</v>
      </c>
      <c r="AC51" s="203">
        <f t="shared" si="19"/>
        <v>0</v>
      </c>
      <c r="AD51" s="50"/>
      <c r="AE51" s="50"/>
      <c r="AF51" s="50"/>
    </row>
    <row r="52" spans="2:32" x14ac:dyDescent="0.25">
      <c r="B52" s="199" t="s">
        <v>209</v>
      </c>
      <c r="C52" s="200">
        <v>891</v>
      </c>
      <c r="D52" s="200">
        <v>157</v>
      </c>
      <c r="E52" s="200">
        <v>445</v>
      </c>
      <c r="F52" s="200">
        <v>1462</v>
      </c>
      <c r="G52" s="200">
        <v>816</v>
      </c>
      <c r="H52" s="201">
        <f t="shared" si="12"/>
        <v>-0.44186046511627908</v>
      </c>
      <c r="I52" s="202">
        <f t="shared" si="13"/>
        <v>-8.4175084175084125E-2</v>
      </c>
      <c r="J52" s="201">
        <f t="shared" si="14"/>
        <v>1.2294711466023806E-2</v>
      </c>
      <c r="K52" s="203">
        <f t="shared" si="15"/>
        <v>3.0682459108855049E-2</v>
      </c>
      <c r="L52" s="200">
        <v>4928</v>
      </c>
      <c r="M52" s="200">
        <v>1183</v>
      </c>
      <c r="N52" s="200">
        <v>2708</v>
      </c>
      <c r="O52" s="200">
        <v>5834</v>
      </c>
      <c r="P52" s="200">
        <v>5641</v>
      </c>
      <c r="Q52" s="201">
        <f t="shared" si="20"/>
        <v>-3.3081933493315008E-2</v>
      </c>
      <c r="R52" s="202">
        <f t="shared" si="21"/>
        <v>0.14468344155844148</v>
      </c>
      <c r="S52" s="201">
        <f t="shared" si="16"/>
        <v>1.9507556108863299E-2</v>
      </c>
      <c r="T52" s="203">
        <f t="shared" si="17"/>
        <v>0.21210753901109231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1" t="str">
        <f t="shared" si="22"/>
        <v>-</v>
      </c>
      <c r="AA52" s="202" t="str">
        <f t="shared" si="23"/>
        <v>-</v>
      </c>
      <c r="AB52" s="201" t="e">
        <f t="shared" si="18"/>
        <v>#DIV/0!</v>
      </c>
      <c r="AC52" s="203">
        <f t="shared" si="19"/>
        <v>0</v>
      </c>
      <c r="AD52" s="50"/>
      <c r="AE52" s="50"/>
      <c r="AF52" s="50"/>
    </row>
    <row r="53" spans="2:32" x14ac:dyDescent="0.25">
      <c r="B53" s="199" t="s">
        <v>213</v>
      </c>
      <c r="C53" s="200">
        <v>740</v>
      </c>
      <c r="D53" s="200">
        <v>81</v>
      </c>
      <c r="E53" s="200">
        <v>265</v>
      </c>
      <c r="F53" s="200">
        <v>994</v>
      </c>
      <c r="G53" s="200">
        <v>1715</v>
      </c>
      <c r="H53" s="201">
        <f t="shared" si="12"/>
        <v>0.72535211267605626</v>
      </c>
      <c r="I53" s="202">
        <f t="shared" si="13"/>
        <v>1.3175675675675675</v>
      </c>
      <c r="J53" s="201">
        <f t="shared" si="14"/>
        <v>2.5839987946361307E-2</v>
      </c>
      <c r="K53" s="203">
        <f t="shared" si="15"/>
        <v>2.7336776332568223E-2</v>
      </c>
      <c r="L53" s="200">
        <v>17377</v>
      </c>
      <c r="M53" s="200">
        <v>3808</v>
      </c>
      <c r="N53" s="200">
        <v>7182</v>
      </c>
      <c r="O53" s="200">
        <v>27126</v>
      </c>
      <c r="P53" s="200">
        <v>30225</v>
      </c>
      <c r="Q53" s="201">
        <f t="shared" si="20"/>
        <v>0.11424463614244629</v>
      </c>
      <c r="R53" s="202">
        <f t="shared" si="21"/>
        <v>0.73936813028716108</v>
      </c>
      <c r="S53" s="201">
        <f t="shared" si="16"/>
        <v>0.10452329079780061</v>
      </c>
      <c r="T53" s="203">
        <f t="shared" si="17"/>
        <v>0.48178079571537874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1" t="str">
        <f t="shared" si="22"/>
        <v>-</v>
      </c>
      <c r="AA53" s="202" t="str">
        <f t="shared" si="23"/>
        <v>-</v>
      </c>
      <c r="AB53" s="201" t="e">
        <f t="shared" si="18"/>
        <v>#DIV/0!</v>
      </c>
      <c r="AC53" s="203">
        <f t="shared" si="19"/>
        <v>0</v>
      </c>
      <c r="AD53" s="50"/>
      <c r="AE53" s="50"/>
      <c r="AF53" s="50"/>
    </row>
    <row r="54" spans="2:32" x14ac:dyDescent="0.25">
      <c r="B54" s="199" t="s">
        <v>235</v>
      </c>
      <c r="C54" s="200">
        <v>330</v>
      </c>
      <c r="D54" s="200">
        <v>73</v>
      </c>
      <c r="E54" s="200">
        <v>363</v>
      </c>
      <c r="F54" s="200">
        <v>716</v>
      </c>
      <c r="G54" s="200">
        <v>766</v>
      </c>
      <c r="H54" s="201">
        <f t="shared" si="12"/>
        <v>6.9832402234636826E-2</v>
      </c>
      <c r="I54" s="202">
        <f t="shared" si="13"/>
        <v>1.3212121212121213</v>
      </c>
      <c r="J54" s="201">
        <f t="shared" si="14"/>
        <v>1.1541359047762543E-2</v>
      </c>
      <c r="K54" s="203">
        <f t="shared" si="15"/>
        <v>4.2201531596055317E-2</v>
      </c>
      <c r="L54" s="200">
        <v>1636</v>
      </c>
      <c r="M54" s="200">
        <v>549</v>
      </c>
      <c r="N54" s="200">
        <v>1095</v>
      </c>
      <c r="O54" s="200">
        <v>2133</v>
      </c>
      <c r="P54" s="200">
        <v>2149</v>
      </c>
      <c r="Q54" s="201">
        <f t="shared" si="20"/>
        <v>7.5011720581341645E-3</v>
      </c>
      <c r="R54" s="202">
        <f t="shared" si="21"/>
        <v>0.3135696821515892</v>
      </c>
      <c r="S54" s="201">
        <f t="shared" si="16"/>
        <v>7.4316146211571045E-3</v>
      </c>
      <c r="T54" s="203">
        <f t="shared" si="17"/>
        <v>0.11839568067875048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1" t="str">
        <f t="shared" si="22"/>
        <v>-</v>
      </c>
      <c r="AA54" s="202" t="str">
        <f t="shared" si="23"/>
        <v>-</v>
      </c>
      <c r="AB54" s="201" t="e">
        <f t="shared" si="18"/>
        <v>#DIV/0!</v>
      </c>
      <c r="AC54" s="203">
        <f t="shared" si="19"/>
        <v>0</v>
      </c>
      <c r="AD54" s="50"/>
      <c r="AE54" s="50"/>
      <c r="AF54" s="50"/>
    </row>
    <row r="55" spans="2:32" x14ac:dyDescent="0.25">
      <c r="B55" s="199" t="s">
        <v>225</v>
      </c>
      <c r="C55" s="200">
        <v>24</v>
      </c>
      <c r="D55" s="200">
        <v>75</v>
      </c>
      <c r="E55" s="200">
        <v>4</v>
      </c>
      <c r="F55" s="200">
        <v>62</v>
      </c>
      <c r="G55" s="200">
        <v>110</v>
      </c>
      <c r="H55" s="201">
        <f t="shared" si="12"/>
        <v>0.77419354838709675</v>
      </c>
      <c r="I55" s="202">
        <f t="shared" si="13"/>
        <v>3.583333333333333</v>
      </c>
      <c r="J55" s="201">
        <f t="shared" si="14"/>
        <v>1.6573753201747777E-3</v>
      </c>
      <c r="K55" s="203">
        <f t="shared" si="15"/>
        <v>7.2669617493558826E-3</v>
      </c>
      <c r="L55" s="200">
        <v>901</v>
      </c>
      <c r="M55" s="200">
        <v>192</v>
      </c>
      <c r="N55" s="200">
        <v>142</v>
      </c>
      <c r="O55" s="200">
        <v>593</v>
      </c>
      <c r="P55" s="200">
        <v>437</v>
      </c>
      <c r="Q55" s="201">
        <f t="shared" si="20"/>
        <v>-0.26306913996627324</v>
      </c>
      <c r="R55" s="202">
        <f t="shared" si="21"/>
        <v>-0.51498335183129851</v>
      </c>
      <c r="S55" s="201">
        <f t="shared" si="16"/>
        <v>1.5112217726596811E-3</v>
      </c>
      <c r="T55" s="203">
        <f t="shared" si="17"/>
        <v>2.8869657131532007E-2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1" t="str">
        <f t="shared" si="22"/>
        <v>-</v>
      </c>
      <c r="AA55" s="202" t="str">
        <f t="shared" si="23"/>
        <v>-</v>
      </c>
      <c r="AB55" s="201" t="e">
        <f t="shared" si="18"/>
        <v>#DIV/0!</v>
      </c>
      <c r="AC55" s="203">
        <f t="shared" si="19"/>
        <v>0</v>
      </c>
      <c r="AD55" s="50"/>
      <c r="AE55" s="50"/>
      <c r="AF55" s="50"/>
    </row>
    <row r="56" spans="2:32" x14ac:dyDescent="0.25">
      <c r="B56" s="199" t="s">
        <v>237</v>
      </c>
      <c r="C56" s="200">
        <v>0</v>
      </c>
      <c r="D56" s="200">
        <v>2</v>
      </c>
      <c r="E56" s="200">
        <v>0</v>
      </c>
      <c r="F56" s="200">
        <v>0</v>
      </c>
      <c r="G56" s="200">
        <v>4</v>
      </c>
      <c r="H56" s="201" t="str">
        <f t="shared" si="12"/>
        <v>-</v>
      </c>
      <c r="I56" s="202" t="str">
        <f t="shared" si="13"/>
        <v>-</v>
      </c>
      <c r="J56" s="201">
        <f t="shared" si="14"/>
        <v>6.0268193460901012E-5</v>
      </c>
      <c r="K56" s="203">
        <f t="shared" si="15"/>
        <v>5.5509297807382742E-4</v>
      </c>
      <c r="L56" s="200">
        <v>35</v>
      </c>
      <c r="M56" s="200">
        <v>4</v>
      </c>
      <c r="N56" s="200">
        <v>6</v>
      </c>
      <c r="O56" s="200">
        <v>56</v>
      </c>
      <c r="P56" s="200">
        <v>51</v>
      </c>
      <c r="Q56" s="201">
        <f t="shared" si="20"/>
        <v>-8.9285714285714302E-2</v>
      </c>
      <c r="R56" s="202">
        <f t="shared" si="21"/>
        <v>0.45714285714285707</v>
      </c>
      <c r="S56" s="201">
        <f t="shared" si="16"/>
        <v>1.7636684303350971E-4</v>
      </c>
      <c r="T56" s="203">
        <f t="shared" si="17"/>
        <v>7.0774354704412987E-3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1" t="str">
        <f t="shared" si="22"/>
        <v>-</v>
      </c>
      <c r="AA56" s="202" t="str">
        <f t="shared" si="23"/>
        <v>-</v>
      </c>
      <c r="AB56" s="201" t="e">
        <f t="shared" si="18"/>
        <v>#DIV/0!</v>
      </c>
      <c r="AC56" s="203">
        <f t="shared" si="19"/>
        <v>0</v>
      </c>
      <c r="AD56" s="50"/>
      <c r="AE56" s="50"/>
      <c r="AF56" s="50"/>
    </row>
    <row r="57" spans="2:32" x14ac:dyDescent="0.25">
      <c r="B57" s="199" t="s">
        <v>217</v>
      </c>
      <c r="C57" s="200">
        <v>2125</v>
      </c>
      <c r="D57" s="200">
        <v>397</v>
      </c>
      <c r="E57" s="200">
        <v>813</v>
      </c>
      <c r="F57" s="200">
        <v>2031</v>
      </c>
      <c r="G57" s="200">
        <v>2292</v>
      </c>
      <c r="H57" s="201">
        <f t="shared" si="12"/>
        <v>0.12850812407680956</v>
      </c>
      <c r="I57" s="202">
        <f t="shared" si="13"/>
        <v>7.8588235294117625E-2</v>
      </c>
      <c r="J57" s="201">
        <f t="shared" si="14"/>
        <v>3.4533674853096281E-2</v>
      </c>
      <c r="K57" s="203">
        <f t="shared" si="15"/>
        <v>7.5861384172376131E-2</v>
      </c>
      <c r="L57" s="200">
        <v>3996</v>
      </c>
      <c r="M57" s="200">
        <v>793</v>
      </c>
      <c r="N57" s="200">
        <v>2435</v>
      </c>
      <c r="O57" s="200">
        <v>3811</v>
      </c>
      <c r="P57" s="200">
        <v>4095</v>
      </c>
      <c r="Q57" s="201">
        <f t="shared" si="20"/>
        <v>7.45211230648124E-2</v>
      </c>
      <c r="R57" s="202">
        <f t="shared" si="21"/>
        <v>2.4774774774774855E-2</v>
      </c>
      <c r="S57" s="201">
        <f t="shared" si="16"/>
        <v>1.4161220043572984E-2</v>
      </c>
      <c r="T57" s="203">
        <f t="shared" si="17"/>
        <v>0.13553768245457254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1" t="str">
        <f t="shared" si="22"/>
        <v>-</v>
      </c>
      <c r="AA57" s="202" t="str">
        <f t="shared" si="23"/>
        <v>-</v>
      </c>
      <c r="AB57" s="201" t="e">
        <f t="shared" si="18"/>
        <v>#DIV/0!</v>
      </c>
      <c r="AC57" s="203">
        <f t="shared" si="19"/>
        <v>0</v>
      </c>
      <c r="AD57" s="50"/>
      <c r="AE57" s="50"/>
      <c r="AF57" s="50"/>
    </row>
    <row r="58" spans="2:32" x14ac:dyDescent="0.25">
      <c r="B58" s="199" t="s">
        <v>231</v>
      </c>
      <c r="C58" s="200">
        <v>13</v>
      </c>
      <c r="D58" s="200">
        <v>72</v>
      </c>
      <c r="E58" s="200">
        <v>11</v>
      </c>
      <c r="F58" s="200">
        <v>202</v>
      </c>
      <c r="G58" s="200">
        <v>77</v>
      </c>
      <c r="H58" s="201">
        <f t="shared" si="12"/>
        <v>-0.61881188118811881</v>
      </c>
      <c r="I58" s="202">
        <f t="shared" si="13"/>
        <v>4.9230769230769234</v>
      </c>
      <c r="J58" s="201">
        <f t="shared" si="14"/>
        <v>1.1601627241223445E-3</v>
      </c>
      <c r="K58" s="203">
        <f t="shared" si="15"/>
        <v>3.4051209481271833E-3</v>
      </c>
      <c r="L58" s="200">
        <v>1054</v>
      </c>
      <c r="M58" s="200">
        <v>317</v>
      </c>
      <c r="N58" s="200">
        <v>217</v>
      </c>
      <c r="O58" s="200">
        <v>689</v>
      </c>
      <c r="P58" s="200">
        <v>687</v>
      </c>
      <c r="Q58" s="201">
        <f t="shared" si="20"/>
        <v>-2.9027576197387939E-3</v>
      </c>
      <c r="R58" s="202">
        <f t="shared" si="21"/>
        <v>-0.34819734345351039</v>
      </c>
      <c r="S58" s="201">
        <f t="shared" si="16"/>
        <v>2.3757651208631599E-3</v>
      </c>
      <c r="T58" s="203">
        <f t="shared" si="17"/>
        <v>3.0380754433290583E-2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1" t="str">
        <f t="shared" si="22"/>
        <v>-</v>
      </c>
      <c r="AA58" s="202" t="str">
        <f t="shared" si="23"/>
        <v>-</v>
      </c>
      <c r="AB58" s="201" t="e">
        <f t="shared" si="18"/>
        <v>#DIV/0!</v>
      </c>
      <c r="AC58" s="203">
        <f t="shared" si="19"/>
        <v>0</v>
      </c>
      <c r="AD58" s="50"/>
      <c r="AE58" s="50"/>
      <c r="AF58" s="50"/>
    </row>
    <row r="59" spans="2:32" x14ac:dyDescent="0.25">
      <c r="B59" s="199" t="s">
        <v>394</v>
      </c>
      <c r="C59" s="200">
        <v>71</v>
      </c>
      <c r="D59" s="200">
        <v>9</v>
      </c>
      <c r="E59" s="200">
        <v>12</v>
      </c>
      <c r="F59" s="200">
        <v>187</v>
      </c>
      <c r="G59" s="200">
        <v>202</v>
      </c>
      <c r="H59" s="201">
        <f t="shared" si="12"/>
        <v>8.0213903743315607E-2</v>
      </c>
      <c r="I59" s="202">
        <f t="shared" si="13"/>
        <v>1.8450704225352115</v>
      </c>
      <c r="J59" s="201">
        <f t="shared" si="14"/>
        <v>3.0435437697755008E-3</v>
      </c>
      <c r="K59" s="203">
        <f t="shared" si="15"/>
        <v>9.7721445503362193E-3</v>
      </c>
      <c r="L59" s="200">
        <v>880</v>
      </c>
      <c r="M59" s="200">
        <v>257</v>
      </c>
      <c r="N59" s="200">
        <v>349</v>
      </c>
      <c r="O59" s="200">
        <v>1322</v>
      </c>
      <c r="P59" s="200">
        <v>1412</v>
      </c>
      <c r="Q59" s="201">
        <f t="shared" si="20"/>
        <v>6.8078668683812404E-2</v>
      </c>
      <c r="R59" s="202">
        <f t="shared" si="21"/>
        <v>0.6045454545454545</v>
      </c>
      <c r="S59" s="201">
        <f t="shared" si="16"/>
        <v>4.882940830653249E-3</v>
      </c>
      <c r="T59" s="203">
        <f t="shared" si="17"/>
        <v>6.8308257945914566E-2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1" t="str">
        <f t="shared" si="22"/>
        <v>-</v>
      </c>
      <c r="AA59" s="202" t="str">
        <f t="shared" si="23"/>
        <v>-</v>
      </c>
      <c r="AB59" s="201" t="e">
        <f t="shared" si="18"/>
        <v>#DIV/0!</v>
      </c>
      <c r="AC59" s="203">
        <f t="shared" si="19"/>
        <v>0</v>
      </c>
      <c r="AD59" s="50"/>
      <c r="AE59" s="50"/>
      <c r="AF59" s="50"/>
    </row>
    <row r="60" spans="2:32" x14ac:dyDescent="0.25">
      <c r="B60" s="199" t="s">
        <v>227</v>
      </c>
      <c r="C60" s="200">
        <v>23</v>
      </c>
      <c r="D60" s="200">
        <v>39</v>
      </c>
      <c r="E60" s="200">
        <v>0</v>
      </c>
      <c r="F60" s="200">
        <v>36</v>
      </c>
      <c r="G60" s="200">
        <v>98</v>
      </c>
      <c r="H60" s="201">
        <f t="shared" si="12"/>
        <v>1.7222222222222223</v>
      </c>
      <c r="I60" s="202">
        <f t="shared" si="13"/>
        <v>3.2608695652173916</v>
      </c>
      <c r="J60" s="201">
        <f t="shared" si="14"/>
        <v>1.4765707397920748E-3</v>
      </c>
      <c r="K60" s="203">
        <f t="shared" si="15"/>
        <v>7.8249760459916957E-3</v>
      </c>
      <c r="L60" s="200">
        <v>247</v>
      </c>
      <c r="M60" s="200">
        <v>114</v>
      </c>
      <c r="N60" s="200">
        <v>227</v>
      </c>
      <c r="O60" s="200">
        <v>268</v>
      </c>
      <c r="P60" s="200">
        <v>270</v>
      </c>
      <c r="Q60" s="201">
        <f t="shared" si="20"/>
        <v>7.4626865671640896E-3</v>
      </c>
      <c r="R60" s="202">
        <f t="shared" si="21"/>
        <v>9.3117408906882693E-2</v>
      </c>
      <c r="S60" s="201">
        <f t="shared" si="16"/>
        <v>9.3370681605975728E-4</v>
      </c>
      <c r="T60" s="203">
        <f t="shared" si="17"/>
        <v>2.1558607473650591E-2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1" t="str">
        <f t="shared" si="22"/>
        <v>-</v>
      </c>
      <c r="AA60" s="202" t="str">
        <f t="shared" si="23"/>
        <v>-</v>
      </c>
      <c r="AB60" s="201" t="e">
        <f t="shared" si="18"/>
        <v>#DIV/0!</v>
      </c>
      <c r="AC60" s="203">
        <f t="shared" si="19"/>
        <v>0</v>
      </c>
      <c r="AD60" s="50"/>
      <c r="AE60" s="50"/>
      <c r="AF60" s="50"/>
    </row>
    <row r="61" spans="2:32" x14ac:dyDescent="0.25">
      <c r="B61" s="199" t="s">
        <v>250</v>
      </c>
      <c r="C61" s="200">
        <v>34</v>
      </c>
      <c r="D61" s="200">
        <v>6</v>
      </c>
      <c r="E61" s="200">
        <v>20</v>
      </c>
      <c r="F61" s="200">
        <v>38</v>
      </c>
      <c r="G61" s="200">
        <v>51</v>
      </c>
      <c r="H61" s="201">
        <f t="shared" si="12"/>
        <v>0.34210526315789469</v>
      </c>
      <c r="I61" s="202">
        <f t="shared" si="13"/>
        <v>0.5</v>
      </c>
      <c r="J61" s="201">
        <f t="shared" si="14"/>
        <v>7.6841946662648789E-4</v>
      </c>
      <c r="K61" s="203">
        <f t="shared" si="15"/>
        <v>9.6958174904942969E-3</v>
      </c>
      <c r="L61" s="200">
        <v>548</v>
      </c>
      <c r="M61" s="200">
        <v>79</v>
      </c>
      <c r="N61" s="200">
        <v>193</v>
      </c>
      <c r="O61" s="200">
        <v>459</v>
      </c>
      <c r="P61" s="200">
        <v>673</v>
      </c>
      <c r="Q61" s="201">
        <f t="shared" si="20"/>
        <v>0.46623093681917216</v>
      </c>
      <c r="R61" s="202">
        <f t="shared" si="21"/>
        <v>0.22810218978102181</v>
      </c>
      <c r="S61" s="201">
        <f t="shared" si="16"/>
        <v>2.3273506933637654E-3</v>
      </c>
      <c r="T61" s="203">
        <f t="shared" si="17"/>
        <v>0.12794676806083649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1" t="str">
        <f t="shared" si="22"/>
        <v>-</v>
      </c>
      <c r="AA61" s="202" t="str">
        <f t="shared" si="23"/>
        <v>-</v>
      </c>
      <c r="AB61" s="201" t="e">
        <f t="shared" si="18"/>
        <v>#DIV/0!</v>
      </c>
      <c r="AC61" s="203">
        <f t="shared" si="19"/>
        <v>0</v>
      </c>
      <c r="AD61" s="50"/>
      <c r="AE61" s="50"/>
      <c r="AF61" s="50"/>
    </row>
    <row r="62" spans="2:32" x14ac:dyDescent="0.25">
      <c r="B62" s="199" t="s">
        <v>241</v>
      </c>
      <c r="C62" s="200">
        <v>23</v>
      </c>
      <c r="D62" s="200">
        <v>5</v>
      </c>
      <c r="E62" s="200">
        <v>9</v>
      </c>
      <c r="F62" s="200">
        <v>27</v>
      </c>
      <c r="G62" s="200">
        <v>29</v>
      </c>
      <c r="H62" s="201">
        <f t="shared" si="12"/>
        <v>7.4074074074074181E-2</v>
      </c>
      <c r="I62" s="202">
        <f t="shared" si="13"/>
        <v>0.26086956521739135</v>
      </c>
      <c r="J62" s="201">
        <f t="shared" si="14"/>
        <v>4.3694440259153231E-4</v>
      </c>
      <c r="K62" s="203">
        <f t="shared" si="15"/>
        <v>9.9247091033538674E-3</v>
      </c>
      <c r="L62" s="200">
        <v>261</v>
      </c>
      <c r="M62" s="200">
        <v>82</v>
      </c>
      <c r="N62" s="200">
        <v>94</v>
      </c>
      <c r="O62" s="200">
        <v>219</v>
      </c>
      <c r="P62" s="200">
        <v>263</v>
      </c>
      <c r="Q62" s="201">
        <f t="shared" si="20"/>
        <v>0.20091324200913241</v>
      </c>
      <c r="R62" s="202">
        <f t="shared" si="21"/>
        <v>7.6628352490422103E-3</v>
      </c>
      <c r="S62" s="201">
        <f t="shared" si="16"/>
        <v>9.0949960231005982E-4</v>
      </c>
      <c r="T62" s="203">
        <f t="shared" si="17"/>
        <v>9.0006844626967827E-2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1" t="str">
        <f t="shared" si="22"/>
        <v>-</v>
      </c>
      <c r="AA62" s="202" t="str">
        <f t="shared" si="23"/>
        <v>-</v>
      </c>
      <c r="AB62" s="201" t="e">
        <f t="shared" si="18"/>
        <v>#DIV/0!</v>
      </c>
      <c r="AC62" s="203">
        <f t="shared" si="19"/>
        <v>0</v>
      </c>
      <c r="AD62" s="50"/>
      <c r="AE62" s="50"/>
      <c r="AF62" s="50"/>
    </row>
    <row r="63" spans="2:32" x14ac:dyDescent="0.25">
      <c r="B63" s="199" t="s">
        <v>229</v>
      </c>
      <c r="C63" s="200">
        <v>52</v>
      </c>
      <c r="D63" s="200">
        <v>18</v>
      </c>
      <c r="E63" s="200">
        <v>2</v>
      </c>
      <c r="F63" s="200">
        <v>11</v>
      </c>
      <c r="G63" s="200">
        <v>59</v>
      </c>
      <c r="H63" s="201">
        <f t="shared" si="12"/>
        <v>4.3636363636363633</v>
      </c>
      <c r="I63" s="202">
        <f t="shared" si="13"/>
        <v>0.13461538461538458</v>
      </c>
      <c r="J63" s="201">
        <f t="shared" si="14"/>
        <v>8.8895585354828986E-4</v>
      </c>
      <c r="K63" s="203">
        <f t="shared" si="15"/>
        <v>2.9054020781011476E-3</v>
      </c>
      <c r="L63" s="200">
        <v>772</v>
      </c>
      <c r="M63" s="200">
        <v>239</v>
      </c>
      <c r="N63" s="200">
        <v>123</v>
      </c>
      <c r="O63" s="200">
        <v>600</v>
      </c>
      <c r="P63" s="200">
        <v>384</v>
      </c>
      <c r="Q63" s="201">
        <f t="shared" si="20"/>
        <v>-0.36</v>
      </c>
      <c r="R63" s="202">
        <f t="shared" si="21"/>
        <v>-0.50259067357512954</v>
      </c>
      <c r="S63" s="201">
        <f t="shared" si="16"/>
        <v>1.3279385828405437E-3</v>
      </c>
      <c r="T63" s="203">
        <f t="shared" si="17"/>
        <v>1.890973555916679E-2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1" t="str">
        <f t="shared" si="22"/>
        <v>-</v>
      </c>
      <c r="AA63" s="202" t="str">
        <f t="shared" si="23"/>
        <v>-</v>
      </c>
      <c r="AB63" s="201" t="e">
        <f t="shared" si="18"/>
        <v>#DIV/0!</v>
      </c>
      <c r="AC63" s="203">
        <f t="shared" si="19"/>
        <v>0</v>
      </c>
      <c r="AD63" s="50"/>
      <c r="AE63" s="50"/>
      <c r="AF63" s="50"/>
    </row>
    <row r="64" spans="2:32" x14ac:dyDescent="0.25">
      <c r="B64" s="199" t="s">
        <v>221</v>
      </c>
      <c r="C64" s="200">
        <v>850</v>
      </c>
      <c r="D64" s="200">
        <v>132</v>
      </c>
      <c r="E64" s="200">
        <v>195</v>
      </c>
      <c r="F64" s="200">
        <v>594</v>
      </c>
      <c r="G64" s="200">
        <v>521</v>
      </c>
      <c r="H64" s="201">
        <f t="shared" si="12"/>
        <v>-0.12289562289562295</v>
      </c>
      <c r="I64" s="202">
        <f t="shared" si="13"/>
        <v>-0.38705882352941179</v>
      </c>
      <c r="J64" s="201">
        <f t="shared" si="14"/>
        <v>7.8499321982823562E-3</v>
      </c>
      <c r="K64" s="203">
        <f t="shared" si="15"/>
        <v>4.475176086583061E-2</v>
      </c>
      <c r="L64" s="200">
        <v>1091</v>
      </c>
      <c r="M64" s="200">
        <v>220</v>
      </c>
      <c r="N64" s="200">
        <v>386</v>
      </c>
      <c r="O64" s="200">
        <v>1214</v>
      </c>
      <c r="P64" s="200">
        <v>1133</v>
      </c>
      <c r="Q64" s="201">
        <f t="shared" si="20"/>
        <v>-6.672158154859964E-2</v>
      </c>
      <c r="R64" s="202">
        <f t="shared" si="21"/>
        <v>3.849679193400557E-2</v>
      </c>
      <c r="S64" s="201">
        <f t="shared" si="16"/>
        <v>3.9181104540581668E-3</v>
      </c>
      <c r="T64" s="203">
        <f t="shared" si="17"/>
        <v>9.7320048101700737E-2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1" t="str">
        <f t="shared" si="22"/>
        <v>-</v>
      </c>
      <c r="AA64" s="202" t="str">
        <f t="shared" si="23"/>
        <v>-</v>
      </c>
      <c r="AB64" s="201" t="e">
        <f t="shared" si="18"/>
        <v>#DIV/0!</v>
      </c>
      <c r="AC64" s="203">
        <f t="shared" si="19"/>
        <v>0</v>
      </c>
      <c r="AD64" s="50"/>
      <c r="AE64" s="50"/>
      <c r="AF64" s="50"/>
    </row>
    <row r="65" spans="2:32" x14ac:dyDescent="0.25">
      <c r="B65" s="199" t="s">
        <v>247</v>
      </c>
      <c r="C65" s="200">
        <v>151</v>
      </c>
      <c r="D65" s="200">
        <v>14</v>
      </c>
      <c r="E65" s="200">
        <v>76</v>
      </c>
      <c r="F65" s="200">
        <v>147</v>
      </c>
      <c r="G65" s="200">
        <v>222</v>
      </c>
      <c r="H65" s="201">
        <f t="shared" si="12"/>
        <v>0.51020408163265296</v>
      </c>
      <c r="I65" s="202">
        <f t="shared" si="13"/>
        <v>0.4701986754966887</v>
      </c>
      <c r="J65" s="201">
        <f t="shared" si="14"/>
        <v>3.3448847370800062E-3</v>
      </c>
      <c r="K65" s="203">
        <f t="shared" si="15"/>
        <v>3.4638789202683727E-2</v>
      </c>
      <c r="L65" s="200">
        <v>487</v>
      </c>
      <c r="M65" s="200">
        <v>112</v>
      </c>
      <c r="N65" s="200">
        <v>218</v>
      </c>
      <c r="O65" s="200">
        <v>458</v>
      </c>
      <c r="P65" s="200">
        <v>379</v>
      </c>
      <c r="Q65" s="201">
        <f t="shared" si="20"/>
        <v>-0.17248908296943233</v>
      </c>
      <c r="R65" s="202">
        <f t="shared" si="21"/>
        <v>-0.22176591375770016</v>
      </c>
      <c r="S65" s="201">
        <f t="shared" si="16"/>
        <v>1.3106477158764741E-3</v>
      </c>
      <c r="T65" s="203">
        <f t="shared" si="17"/>
        <v>5.913559057575285E-2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1" t="str">
        <f t="shared" si="22"/>
        <v>-</v>
      </c>
      <c r="AA65" s="202" t="str">
        <f t="shared" si="23"/>
        <v>-</v>
      </c>
      <c r="AB65" s="201" t="e">
        <f t="shared" si="18"/>
        <v>#DIV/0!</v>
      </c>
      <c r="AC65" s="203">
        <f t="shared" si="19"/>
        <v>0</v>
      </c>
      <c r="AD65" s="50"/>
      <c r="AE65" s="50"/>
      <c r="AF65" s="50"/>
    </row>
    <row r="66" spans="2:32" x14ac:dyDescent="0.25">
      <c r="B66" s="199" t="s">
        <v>233</v>
      </c>
      <c r="C66" s="200">
        <v>108</v>
      </c>
      <c r="D66" s="200">
        <v>2</v>
      </c>
      <c r="E66" s="200">
        <v>40</v>
      </c>
      <c r="F66" s="200">
        <v>201</v>
      </c>
      <c r="G66" s="200">
        <v>121</v>
      </c>
      <c r="H66" s="201">
        <f t="shared" si="12"/>
        <v>-0.39800995024875618</v>
      </c>
      <c r="I66" s="202">
        <f t="shared" si="13"/>
        <v>0.12037037037037046</v>
      </c>
      <c r="J66" s="201">
        <f t="shared" si="14"/>
        <v>1.8231128521922556E-3</v>
      </c>
      <c r="K66" s="203">
        <f t="shared" si="15"/>
        <v>2.0761839396019218E-2</v>
      </c>
      <c r="L66" s="200">
        <v>589</v>
      </c>
      <c r="M66" s="200">
        <v>83</v>
      </c>
      <c r="N66" s="200">
        <v>302</v>
      </c>
      <c r="O66" s="200">
        <v>805</v>
      </c>
      <c r="P66" s="200">
        <v>793</v>
      </c>
      <c r="Q66" s="201">
        <f t="shared" si="20"/>
        <v>-1.4906832298136607E-2</v>
      </c>
      <c r="R66" s="202">
        <f t="shared" si="21"/>
        <v>0.34634974533106955</v>
      </c>
      <c r="S66" s="201">
        <f t="shared" si="16"/>
        <v>2.7423315005014352E-3</v>
      </c>
      <c r="T66" s="203">
        <f t="shared" si="17"/>
        <v>0.13606726149622511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1" t="str">
        <f t="shared" si="22"/>
        <v>-</v>
      </c>
      <c r="AA66" s="202" t="str">
        <f t="shared" si="23"/>
        <v>-</v>
      </c>
      <c r="AB66" s="201" t="e">
        <f t="shared" si="18"/>
        <v>#DIV/0!</v>
      </c>
      <c r="AC66" s="203">
        <f t="shared" si="19"/>
        <v>0</v>
      </c>
      <c r="AD66" s="50"/>
      <c r="AE66" s="50"/>
      <c r="AF66" s="50"/>
    </row>
    <row r="67" spans="2:32" x14ac:dyDescent="0.25">
      <c r="B67" s="199" t="s">
        <v>243</v>
      </c>
      <c r="C67" s="200">
        <v>28</v>
      </c>
      <c r="D67" s="200">
        <v>6</v>
      </c>
      <c r="E67" s="200">
        <v>8</v>
      </c>
      <c r="F67" s="200">
        <v>86</v>
      </c>
      <c r="G67" s="200">
        <v>80</v>
      </c>
      <c r="H67" s="201">
        <f t="shared" si="12"/>
        <v>-6.9767441860465129E-2</v>
      </c>
      <c r="I67" s="202">
        <f t="shared" si="13"/>
        <v>1.8571428571428572</v>
      </c>
      <c r="J67" s="201">
        <f t="shared" si="14"/>
        <v>1.2053638692180201E-3</v>
      </c>
      <c r="K67" s="203">
        <f t="shared" si="15"/>
        <v>2.600780234070221E-2</v>
      </c>
      <c r="L67" s="200">
        <v>209</v>
      </c>
      <c r="M67" s="200">
        <v>85</v>
      </c>
      <c r="N67" s="200">
        <v>52</v>
      </c>
      <c r="O67" s="200">
        <v>253</v>
      </c>
      <c r="P67" s="200">
        <v>289</v>
      </c>
      <c r="Q67" s="201">
        <f t="shared" si="20"/>
        <v>0.14229249011857714</v>
      </c>
      <c r="R67" s="202">
        <f t="shared" si="21"/>
        <v>0.38277511961722488</v>
      </c>
      <c r="S67" s="201">
        <f t="shared" si="16"/>
        <v>9.9941211052322174E-4</v>
      </c>
      <c r="T67" s="203">
        <f t="shared" si="17"/>
        <v>9.3953185955786736E-2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1" t="str">
        <f t="shared" si="22"/>
        <v>-</v>
      </c>
      <c r="AA67" s="202" t="str">
        <f t="shared" si="23"/>
        <v>-</v>
      </c>
      <c r="AB67" s="201" t="e">
        <f t="shared" si="18"/>
        <v>#DIV/0!</v>
      </c>
      <c r="AC67" s="203">
        <f t="shared" si="19"/>
        <v>0</v>
      </c>
      <c r="AD67" s="50"/>
      <c r="AE67" s="50"/>
      <c r="AF67" s="50"/>
    </row>
    <row r="68" spans="2:32" x14ac:dyDescent="0.25">
      <c r="B68" s="199" t="s">
        <v>239</v>
      </c>
      <c r="C68" s="200">
        <v>200</v>
      </c>
      <c r="D68" s="200">
        <v>44</v>
      </c>
      <c r="E68" s="200">
        <v>153</v>
      </c>
      <c r="F68" s="200">
        <v>148</v>
      </c>
      <c r="G68" s="200">
        <v>247</v>
      </c>
      <c r="H68" s="201">
        <f t="shared" si="12"/>
        <v>0.66891891891891886</v>
      </c>
      <c r="I68" s="202">
        <f t="shared" si="13"/>
        <v>0.2350000000000001</v>
      </c>
      <c r="J68" s="201">
        <f t="shared" si="14"/>
        <v>3.7215609462106372E-3</v>
      </c>
      <c r="K68" s="203">
        <f t="shared" si="15"/>
        <v>4.0941488480026524E-2</v>
      </c>
      <c r="L68" s="200">
        <v>668</v>
      </c>
      <c r="M68" s="200">
        <v>193</v>
      </c>
      <c r="N68" s="200">
        <v>714</v>
      </c>
      <c r="O68" s="200">
        <v>975</v>
      </c>
      <c r="P68" s="200">
        <v>915</v>
      </c>
      <c r="Q68" s="201">
        <f t="shared" si="20"/>
        <v>-6.1538461538461542E-2</v>
      </c>
      <c r="R68" s="202">
        <f t="shared" si="21"/>
        <v>0.36976047904191622</v>
      </c>
      <c r="S68" s="201">
        <f t="shared" si="16"/>
        <v>3.164228654424733E-3</v>
      </c>
      <c r="T68" s="203">
        <f t="shared" si="17"/>
        <v>0.15166583789159621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1" t="str">
        <f t="shared" si="22"/>
        <v>-</v>
      </c>
      <c r="AA68" s="202" t="str">
        <f t="shared" si="23"/>
        <v>-</v>
      </c>
      <c r="AB68" s="201" t="e">
        <f t="shared" si="18"/>
        <v>#DIV/0!</v>
      </c>
      <c r="AC68" s="203">
        <f t="shared" si="19"/>
        <v>0</v>
      </c>
      <c r="AD68" s="50"/>
      <c r="AE68" s="50"/>
      <c r="AF68" s="50"/>
    </row>
    <row r="69" spans="2:32" x14ac:dyDescent="0.25">
      <c r="B69" s="199" t="s">
        <v>245</v>
      </c>
      <c r="C69" s="200">
        <v>31</v>
      </c>
      <c r="D69" s="200">
        <v>16</v>
      </c>
      <c r="E69" s="200">
        <v>3</v>
      </c>
      <c r="F69" s="200">
        <v>7</v>
      </c>
      <c r="G69" s="200">
        <v>20</v>
      </c>
      <c r="H69" s="201">
        <f t="shared" si="12"/>
        <v>1.8571428571428572</v>
      </c>
      <c r="I69" s="202">
        <f t="shared" si="13"/>
        <v>-0.35483870967741937</v>
      </c>
      <c r="J69" s="201">
        <f t="shared" si="14"/>
        <v>3.0134096730450503E-4</v>
      </c>
      <c r="K69" s="203">
        <f t="shared" si="15"/>
        <v>9.5877277085330784E-3</v>
      </c>
      <c r="L69" s="200">
        <v>238</v>
      </c>
      <c r="M69" s="200">
        <v>52</v>
      </c>
      <c r="N69" s="200">
        <v>71</v>
      </c>
      <c r="O69" s="200">
        <v>304</v>
      </c>
      <c r="P69" s="200">
        <v>132</v>
      </c>
      <c r="Q69" s="201">
        <f t="shared" si="20"/>
        <v>-0.56578947368421051</v>
      </c>
      <c r="R69" s="202">
        <f t="shared" si="21"/>
        <v>-0.44537815126050417</v>
      </c>
      <c r="S69" s="201">
        <f t="shared" si="16"/>
        <v>4.5647888785143686E-4</v>
      </c>
      <c r="T69" s="203">
        <f t="shared" si="17"/>
        <v>6.327900287631831E-2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1" t="str">
        <f t="shared" si="22"/>
        <v>-</v>
      </c>
      <c r="AA69" s="202" t="str">
        <f t="shared" si="23"/>
        <v>-</v>
      </c>
      <c r="AB69" s="201" t="e">
        <f t="shared" si="18"/>
        <v>#DIV/0!</v>
      </c>
      <c r="AC69" s="203">
        <f t="shared" si="19"/>
        <v>0</v>
      </c>
      <c r="AD69" s="50"/>
      <c r="AE69" s="50"/>
      <c r="AF69" s="50"/>
    </row>
    <row r="70" spans="2:32" x14ac:dyDescent="0.25">
      <c r="B70" s="199" t="s">
        <v>223</v>
      </c>
      <c r="C70" s="200">
        <v>19</v>
      </c>
      <c r="D70" s="200">
        <v>4</v>
      </c>
      <c r="E70" s="200">
        <v>0</v>
      </c>
      <c r="F70" s="200">
        <v>41</v>
      </c>
      <c r="G70" s="200">
        <v>66</v>
      </c>
      <c r="H70" s="201">
        <f t="shared" si="12"/>
        <v>0.60975609756097571</v>
      </c>
      <c r="I70" s="202">
        <f t="shared" si="13"/>
        <v>2.4736842105263159</v>
      </c>
      <c r="J70" s="201">
        <f t="shared" si="14"/>
        <v>9.9442519210486669E-4</v>
      </c>
      <c r="K70" s="203">
        <f t="shared" si="15"/>
        <v>3.0855539971949508E-2</v>
      </c>
      <c r="L70" s="200">
        <v>301</v>
      </c>
      <c r="M70" s="200">
        <v>73</v>
      </c>
      <c r="N70" s="200">
        <v>58</v>
      </c>
      <c r="O70" s="200">
        <v>378</v>
      </c>
      <c r="P70" s="200">
        <v>365</v>
      </c>
      <c r="Q70" s="201">
        <f t="shared" si="20"/>
        <v>-3.4391534391534417E-2</v>
      </c>
      <c r="R70" s="202">
        <f t="shared" si="21"/>
        <v>0.21262458471760803</v>
      </c>
      <c r="S70" s="201">
        <f t="shared" si="16"/>
        <v>1.2622332883770791E-3</v>
      </c>
      <c r="T70" s="203">
        <f t="shared" si="17"/>
        <v>0.17064048620850866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1" t="str">
        <f t="shared" si="22"/>
        <v>-</v>
      </c>
      <c r="AA70" s="202" t="str">
        <f t="shared" si="23"/>
        <v>-</v>
      </c>
      <c r="AB70" s="201" t="e">
        <f t="shared" si="18"/>
        <v>#DIV/0!</v>
      </c>
      <c r="AC70" s="203">
        <f t="shared" si="19"/>
        <v>0</v>
      </c>
      <c r="AD70" s="50"/>
      <c r="AE70" s="50"/>
      <c r="AF70" s="50"/>
    </row>
    <row r="71" spans="2:32" x14ac:dyDescent="0.25">
      <c r="B71" s="205" t="s">
        <v>396</v>
      </c>
      <c r="C71" s="206">
        <f>C46-SUM(C47:C70)</f>
        <v>8328</v>
      </c>
      <c r="D71" s="206">
        <f>D46-SUM(D47:D70)</f>
        <v>2155</v>
      </c>
      <c r="E71" s="206">
        <f>E46-SUM(E47:E70)</f>
        <v>1564</v>
      </c>
      <c r="F71" s="206">
        <f>F46-SUM(F47:F70)</f>
        <v>3318</v>
      </c>
      <c r="G71" s="206">
        <f>G46-SUM(G47:G70)</f>
        <v>3809</v>
      </c>
      <c r="H71" s="207">
        <f t="shared" si="12"/>
        <v>0.14798071127185053</v>
      </c>
      <c r="I71" s="208">
        <f t="shared" si="13"/>
        <v>-0.5426272814601345</v>
      </c>
      <c r="J71" s="207">
        <f t="shared" si="14"/>
        <v>5.7390387223142984E-2</v>
      </c>
      <c r="K71" s="209">
        <f t="shared" si="15"/>
        <v>7.3456242527095303E-2</v>
      </c>
      <c r="L71" s="206">
        <f>L46-SUM(L47:L70)</f>
        <v>3784</v>
      </c>
      <c r="M71" s="206">
        <f>M46-SUM(M47:M70)</f>
        <v>961</v>
      </c>
      <c r="N71" s="206">
        <f>N46-SUM(N47:N70)</f>
        <v>1663</v>
      </c>
      <c r="O71" s="206">
        <f>O46-SUM(O47:O70)</f>
        <v>4632</v>
      </c>
      <c r="P71" s="206">
        <f>P46-SUM(P47:P70)</f>
        <v>4969</v>
      </c>
      <c r="Q71" s="207">
        <f t="shared" si="20"/>
        <v>7.2754749568221033E-2</v>
      </c>
      <c r="R71" s="208">
        <f t="shared" si="21"/>
        <v>0.31316067653276947</v>
      </c>
      <c r="S71" s="207">
        <f t="shared" si="16"/>
        <v>1.7183663588892346E-2</v>
      </c>
      <c r="T71" s="209">
        <f t="shared" si="17"/>
        <v>9.5826744320592433E-2</v>
      </c>
      <c r="U71" s="206">
        <f>U46-SUM(U47:U70)</f>
        <v>0</v>
      </c>
      <c r="V71" s="206">
        <f>V46-SUM(V47:V70)</f>
        <v>0</v>
      </c>
      <c r="W71" s="206">
        <f>W46-SUM(W47:W70)</f>
        <v>0</v>
      </c>
      <c r="X71" s="206">
        <f>X46-SUM(X47:X70)</f>
        <v>0</v>
      </c>
      <c r="Y71" s="206">
        <f>Y46-SUM(Y47:Y70)</f>
        <v>0</v>
      </c>
      <c r="Z71" s="207" t="str">
        <f t="shared" si="22"/>
        <v>-</v>
      </c>
      <c r="AA71" s="208" t="str">
        <f t="shared" si="23"/>
        <v>-</v>
      </c>
      <c r="AB71" s="207" t="e">
        <f t="shared" si="18"/>
        <v>#DIV/0!</v>
      </c>
      <c r="AC71" s="209">
        <f t="shared" si="19"/>
        <v>0</v>
      </c>
      <c r="AD71" s="50"/>
      <c r="AE71" s="50"/>
      <c r="AF71" s="50"/>
    </row>
    <row r="72" spans="2:32" ht="6" customHeight="1" x14ac:dyDescent="0.25"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</row>
    <row r="73" spans="2:32" x14ac:dyDescent="0.25">
      <c r="B73" s="49" t="s">
        <v>109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</sheetData>
  <mergeCells count="6">
    <mergeCell ref="C40:K40"/>
    <mergeCell ref="L40:T40"/>
    <mergeCell ref="U40:AC40"/>
    <mergeCell ref="C7:K7"/>
    <mergeCell ref="L7:T7"/>
    <mergeCell ref="U7:AC7"/>
  </mergeCells>
  <pageMargins left="0.25" right="0.25" top="0.75" bottom="0.75" header="0.3" footer="0.3"/>
  <pageSetup paperSize="9" scale="4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DC29C-02FB-44B8-B7F7-16139AC67369}">
  <sheetPr>
    <pageSetUpPr fitToPage="1"/>
  </sheetPr>
  <dimension ref="A1:BM4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1" width="10.5703125" customWidth="1"/>
    <col min="12" max="14" width="11.7109375" customWidth="1"/>
    <col min="15" max="16" width="11" customWidth="1"/>
    <col min="17" max="20" width="10.5703125" customWidth="1"/>
    <col min="21" max="23" width="11.7109375" customWidth="1"/>
    <col min="24" max="25" width="11" customWidth="1"/>
    <col min="26" max="29" width="10.5703125" customWidth="1"/>
    <col min="30" max="32" width="11.7109375" customWidth="1"/>
    <col min="33" max="34" width="11" customWidth="1"/>
    <col min="35" max="38" width="10.5703125" customWidth="1"/>
    <col min="39" max="41" width="11.7109375" customWidth="1"/>
    <col min="42" max="43" width="11" customWidth="1"/>
    <col min="44" max="47" width="10.5703125" customWidth="1"/>
    <col min="48" max="50" width="11.7109375" customWidth="1"/>
    <col min="51" max="52" width="11" customWidth="1"/>
    <col min="53" max="56" width="10.5703125" customWidth="1"/>
    <col min="57" max="59" width="11.7109375" customWidth="1"/>
    <col min="60" max="61" width="11" customWidth="1"/>
    <col min="62" max="65" width="10.5703125" customWidth="1"/>
  </cols>
  <sheetData>
    <row r="1" spans="1:65" ht="42.75" customHeight="1" x14ac:dyDescent="0.25"/>
    <row r="5" spans="1:65" ht="42" customHeight="1" thickBot="1" x14ac:dyDescent="0.3">
      <c r="B5" s="52" t="s">
        <v>414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</row>
    <row r="6" spans="1:65" ht="6" customHeight="1" x14ac:dyDescent="0.25"/>
    <row r="7" spans="1:65" ht="14.25" hidden="1" customHeight="1" x14ac:dyDescent="0.25">
      <c r="B7" s="184"/>
      <c r="C7" s="338" t="s">
        <v>102</v>
      </c>
      <c r="D7" s="336"/>
      <c r="E7" s="336"/>
      <c r="F7" s="336"/>
      <c r="G7" s="336"/>
      <c r="H7" s="336"/>
      <c r="I7" s="336"/>
      <c r="J7" s="336"/>
      <c r="K7" s="337"/>
      <c r="L7" s="338" t="s">
        <v>102</v>
      </c>
      <c r="M7" s="336"/>
      <c r="N7" s="336"/>
      <c r="O7" s="336"/>
      <c r="P7" s="336"/>
      <c r="Q7" s="336"/>
      <c r="R7" s="336"/>
      <c r="S7" s="336"/>
      <c r="T7" s="337"/>
      <c r="U7" s="338" t="s">
        <v>102</v>
      </c>
      <c r="V7" s="336"/>
      <c r="W7" s="336"/>
      <c r="X7" s="336"/>
      <c r="Y7" s="336"/>
      <c r="Z7" s="336"/>
      <c r="AA7" s="336"/>
      <c r="AB7" s="336"/>
      <c r="AC7" s="337"/>
      <c r="AD7" s="338" t="s">
        <v>102</v>
      </c>
      <c r="AE7" s="336"/>
      <c r="AF7" s="336"/>
      <c r="AG7" s="336"/>
      <c r="AH7" s="336"/>
      <c r="AI7" s="336"/>
      <c r="AJ7" s="336"/>
      <c r="AK7" s="336"/>
      <c r="AL7" s="337"/>
      <c r="AM7" s="338" t="s">
        <v>102</v>
      </c>
      <c r="AN7" s="336"/>
      <c r="AO7" s="336"/>
      <c r="AP7" s="336"/>
      <c r="AQ7" s="336"/>
      <c r="AR7" s="336"/>
      <c r="AS7" s="336"/>
      <c r="AT7" s="336"/>
      <c r="AU7" s="337"/>
      <c r="AV7" s="338" t="s">
        <v>102</v>
      </c>
      <c r="AW7" s="336"/>
      <c r="AX7" s="336"/>
      <c r="AY7" s="336"/>
      <c r="AZ7" s="336"/>
      <c r="BA7" s="336"/>
      <c r="BB7" s="336"/>
      <c r="BC7" s="336"/>
      <c r="BD7" s="337"/>
      <c r="BE7" s="338" t="s">
        <v>102</v>
      </c>
      <c r="BF7" s="336"/>
      <c r="BG7" s="336"/>
      <c r="BH7" s="336"/>
      <c r="BI7" s="336"/>
      <c r="BJ7" s="336"/>
      <c r="BK7" s="336"/>
      <c r="BL7" s="336"/>
      <c r="BM7" s="337"/>
    </row>
    <row r="8" spans="1:65" ht="15.75" x14ac:dyDescent="0.25">
      <c r="B8" s="232"/>
      <c r="C8" s="338" t="s">
        <v>115</v>
      </c>
      <c r="D8" s="336"/>
      <c r="E8" s="336"/>
      <c r="F8" s="336"/>
      <c r="G8" s="336"/>
      <c r="H8" s="336"/>
      <c r="I8" s="336"/>
      <c r="J8" s="336"/>
      <c r="K8" s="337"/>
      <c r="L8" s="338" t="s">
        <v>114</v>
      </c>
      <c r="M8" s="336"/>
      <c r="N8" s="336"/>
      <c r="O8" s="336"/>
      <c r="P8" s="336"/>
      <c r="Q8" s="336"/>
      <c r="R8" s="336"/>
      <c r="S8" s="336"/>
      <c r="T8" s="337"/>
      <c r="U8" s="338" t="s">
        <v>113</v>
      </c>
      <c r="V8" s="336"/>
      <c r="W8" s="336"/>
      <c r="X8" s="336"/>
      <c r="Y8" s="336"/>
      <c r="Z8" s="336"/>
      <c r="AA8" s="336"/>
      <c r="AB8" s="336"/>
      <c r="AC8" s="337"/>
      <c r="AD8" s="338" t="s">
        <v>112</v>
      </c>
      <c r="AE8" s="336"/>
      <c r="AF8" s="336"/>
      <c r="AG8" s="336"/>
      <c r="AH8" s="336"/>
      <c r="AI8" s="336"/>
      <c r="AJ8" s="336"/>
      <c r="AK8" s="336"/>
      <c r="AL8" s="337"/>
      <c r="AM8" s="338" t="s">
        <v>111</v>
      </c>
      <c r="AN8" s="336"/>
      <c r="AO8" s="336"/>
      <c r="AP8" s="336"/>
      <c r="AQ8" s="336"/>
      <c r="AR8" s="336"/>
      <c r="AS8" s="336"/>
      <c r="AT8" s="336"/>
      <c r="AU8" s="337"/>
      <c r="AV8" s="338" t="s">
        <v>261</v>
      </c>
      <c r="AW8" s="336"/>
      <c r="AX8" s="336"/>
      <c r="AY8" s="336"/>
      <c r="AZ8" s="336"/>
      <c r="BA8" s="336"/>
      <c r="BB8" s="336"/>
      <c r="BC8" s="336"/>
      <c r="BD8" s="337"/>
      <c r="BE8" s="338" t="s">
        <v>0</v>
      </c>
      <c r="BF8" s="336"/>
      <c r="BG8" s="336"/>
      <c r="BH8" s="336"/>
      <c r="BI8" s="336"/>
      <c r="BJ8" s="336"/>
      <c r="BK8" s="336"/>
      <c r="BL8" s="336"/>
      <c r="BM8" s="337"/>
    </row>
    <row r="9" spans="1:65" s="189" customFormat="1" ht="72" customHeight="1" x14ac:dyDescent="0.25">
      <c r="B9" s="185"/>
      <c r="C9" s="186" t="s">
        <v>545</v>
      </c>
      <c r="D9" s="186" t="s">
        <v>546</v>
      </c>
      <c r="E9" s="186" t="s">
        <v>547</v>
      </c>
      <c r="F9" s="186" t="s">
        <v>548</v>
      </c>
      <c r="G9" s="186" t="s">
        <v>549</v>
      </c>
      <c r="H9" s="187" t="str">
        <f>CONCATENATE("var. ",RIGHT(G9,2),"/",RIGHT(F9,2))</f>
        <v>var. 23/22</v>
      </c>
      <c r="I9" s="187" t="str">
        <f>CONCATENATE("var. ",RIGHT(G9,2),"/",RIGHT(C9,2))</f>
        <v>var. 23/19</v>
      </c>
      <c r="J9" s="187" t="str">
        <f>CONCATENATE("Cuota s/ total lugares de residencia ",RIGHT(G9,4))</f>
        <v>Cuota s/ total lugares de residencia 2023</v>
      </c>
      <c r="K9" s="188" t="str">
        <f>CONCATENATE("cuota s/ total alojados Tenerife ",RIGHT(G9,4))</f>
        <v>cuota s/ total alojados Tenerife 2023</v>
      </c>
      <c r="L9" s="186" t="s">
        <v>545</v>
      </c>
      <c r="M9" s="186" t="s">
        <v>546</v>
      </c>
      <c r="N9" s="186" t="s">
        <v>547</v>
      </c>
      <c r="O9" s="186" t="s">
        <v>548</v>
      </c>
      <c r="P9" s="186" t="s">
        <v>549</v>
      </c>
      <c r="Q9" s="187" t="str">
        <f>CONCATENATE("var. ",RIGHT(P9,2),"/",RIGHT(O9,2))</f>
        <v>var. 23/22</v>
      </c>
      <c r="R9" s="187" t="str">
        <f>CONCATENATE("var. ",RIGHT(P9,2),"/",RIGHT(L9,2))</f>
        <v>var. 23/19</v>
      </c>
      <c r="S9" s="187" t="str">
        <f>CONCATENATE("Cuota s/ total lugares de residencia ",RIGHT(P9,4))</f>
        <v>Cuota s/ total lugares de residencia 2023</v>
      </c>
      <c r="T9" s="188" t="str">
        <f>CONCATENATE("cuota s/ Canarias ",RIGHT(P9,4))</f>
        <v>cuota s/ Canarias 2023</v>
      </c>
      <c r="U9" s="186" t="s">
        <v>545</v>
      </c>
      <c r="V9" s="186" t="s">
        <v>546</v>
      </c>
      <c r="W9" s="186" t="s">
        <v>547</v>
      </c>
      <c r="X9" s="186" t="s">
        <v>548</v>
      </c>
      <c r="Y9" s="186" t="s">
        <v>549</v>
      </c>
      <c r="Z9" s="187" t="str">
        <f>CONCATENATE("var. ",RIGHT(Y9,2),"/",RIGHT(X9,2))</f>
        <v>var. 23/22</v>
      </c>
      <c r="AA9" s="187" t="str">
        <f>CONCATENATE("var. ",RIGHT(Y9,2),"/",RIGHT(U9,2))</f>
        <v>var. 23/19</v>
      </c>
      <c r="AB9" s="187" t="str">
        <f>CONCATENATE("Cuota s/ total lugares de residencia ",RIGHT(Y9,4))</f>
        <v>Cuota s/ total lugares de residencia 2023</v>
      </c>
      <c r="AC9" s="188" t="str">
        <f>CONCATENATE("cuota s/ Canarias ",RIGHT(Y9,4))</f>
        <v>cuota s/ Canarias 2023</v>
      </c>
      <c r="AD9" s="186" t="s">
        <v>545</v>
      </c>
      <c r="AE9" s="186" t="s">
        <v>546</v>
      </c>
      <c r="AF9" s="186" t="s">
        <v>547</v>
      </c>
      <c r="AG9" s="186" t="s">
        <v>548</v>
      </c>
      <c r="AH9" s="186" t="s">
        <v>549</v>
      </c>
      <c r="AI9" s="187" t="str">
        <f>CONCATENATE("var. ",RIGHT(AH9,2),"/",RIGHT(AG9,2))</f>
        <v>var. 23/22</v>
      </c>
      <c r="AJ9" s="187" t="str">
        <f>CONCATENATE("var. ",RIGHT(AH9,2),"/",RIGHT(AD9,2))</f>
        <v>var. 23/19</v>
      </c>
      <c r="AK9" s="187" t="str">
        <f>CONCATENATE("Cuota s/ total lugares de residencia ",RIGHT(AH9,4))</f>
        <v>Cuota s/ total lugares de residencia 2023</v>
      </c>
      <c r="AL9" s="188" t="str">
        <f>CONCATENATE("cuota s/ Canarias ",RIGHT(AH9,4))</f>
        <v>cuota s/ Canarias 2023</v>
      </c>
      <c r="AM9" s="186" t="s">
        <v>545</v>
      </c>
      <c r="AN9" s="186" t="s">
        <v>546</v>
      </c>
      <c r="AO9" s="186" t="s">
        <v>547</v>
      </c>
      <c r="AP9" s="186" t="s">
        <v>548</v>
      </c>
      <c r="AQ9" s="186" t="s">
        <v>549</v>
      </c>
      <c r="AR9" s="187" t="str">
        <f>CONCATENATE("var. ",RIGHT(AQ9,2),"/",RIGHT(AP9,2))</f>
        <v>var. 23/22</v>
      </c>
      <c r="AS9" s="187" t="str">
        <f>CONCATENATE("var. ",RIGHT(AQ9,2),"/",RIGHT(AM9,2))</f>
        <v>var. 23/19</v>
      </c>
      <c r="AT9" s="187" t="str">
        <f>CONCATENATE("Cuota s/ total lugares de residencia ",RIGHT(AQ9,4))</f>
        <v>Cuota s/ total lugares de residencia 2023</v>
      </c>
      <c r="AU9" s="188" t="str">
        <f>CONCATENATE("cuota s/ Canarias ",RIGHT(AQ9,4))</f>
        <v>cuota s/ Canarias 2023</v>
      </c>
      <c r="AV9" s="186" t="s">
        <v>545</v>
      </c>
      <c r="AW9" s="186" t="s">
        <v>546</v>
      </c>
      <c r="AX9" s="186" t="s">
        <v>547</v>
      </c>
      <c r="AY9" s="186" t="s">
        <v>548</v>
      </c>
      <c r="AZ9" s="186" t="s">
        <v>549</v>
      </c>
      <c r="BA9" s="187" t="str">
        <f>CONCATENATE("var. ",RIGHT(AZ9,2),"/",RIGHT(AY9,2))</f>
        <v>var. 23/22</v>
      </c>
      <c r="BB9" s="187" t="str">
        <f>CONCATENATE("var. ",RIGHT(AZ9,2),"/",RIGHT(AV9,2))</f>
        <v>var. 23/19</v>
      </c>
      <c r="BC9" s="187" t="str">
        <f>CONCATENATE("Cuota s/ total lugares de residencia ",RIGHT(AZ9,4))</f>
        <v>Cuota s/ total lugares de residencia 2023</v>
      </c>
      <c r="BD9" s="188" t="str">
        <f>CONCATENATE("cuota s/ Canarias ",RIGHT(AZ9,4))</f>
        <v>cuota s/ Canarias 2023</v>
      </c>
      <c r="BE9" s="186" t="s">
        <v>545</v>
      </c>
      <c r="BF9" s="186" t="s">
        <v>546</v>
      </c>
      <c r="BG9" s="186" t="s">
        <v>547</v>
      </c>
      <c r="BH9" s="186" t="s">
        <v>548</v>
      </c>
      <c r="BI9" s="186" t="s">
        <v>549</v>
      </c>
      <c r="BJ9" s="187" t="str">
        <f>CONCATENATE("var. ",RIGHT(BI9,2),"/",RIGHT(BH9,2))</f>
        <v>var. 23/22</v>
      </c>
      <c r="BK9" s="187" t="str">
        <f>CONCATENATE("var. ",RIGHT(BI9,2),"/",RIGHT(BE9,2))</f>
        <v>var. 23/19</v>
      </c>
      <c r="BL9" s="187" t="str">
        <f>CONCATENATE("Cuota s/ total lugares de residencia ",RIGHT(BI9,4))</f>
        <v>Cuota s/ total lugares de residencia 2023</v>
      </c>
      <c r="BM9" s="188" t="str">
        <f>CONCATENATE("cuota s/ Canarias ",RIGHT(BI9,4))</f>
        <v>cuota s/ Canarias 2023</v>
      </c>
    </row>
    <row r="10" spans="1:65" x14ac:dyDescent="0.25">
      <c r="A10" s="1"/>
      <c r="B10" s="190" t="s">
        <v>139</v>
      </c>
      <c r="C10" s="191">
        <f>C11+C14</f>
        <v>45645</v>
      </c>
      <c r="D10" s="191">
        <f>D11+D14</f>
        <v>12287</v>
      </c>
      <c r="E10" s="191">
        <f>E11+E14</f>
        <v>13151</v>
      </c>
      <c r="F10" s="191">
        <f>F11+F14</f>
        <v>30001</v>
      </c>
      <c r="G10" s="191">
        <f>G11+G14</f>
        <v>35523</v>
      </c>
      <c r="H10" s="192">
        <f>IFERROR(G10/F10-1,"-")</f>
        <v>0.18406053131562272</v>
      </c>
      <c r="I10" s="192">
        <f>IFERROR(G10/C10-1,"-")</f>
        <v>-0.22175484719027272</v>
      </c>
      <c r="J10" s="192">
        <f>G10/G$10</f>
        <v>1</v>
      </c>
      <c r="K10" s="193">
        <f>G10/$BI10</f>
        <v>7.4681134073480279E-3</v>
      </c>
      <c r="L10" s="191">
        <f>L11+L14</f>
        <v>114335</v>
      </c>
      <c r="M10" s="191">
        <f>M11+M14</f>
        <v>26670</v>
      </c>
      <c r="N10" s="191">
        <f>N11+N14</f>
        <v>24455</v>
      </c>
      <c r="O10" s="191">
        <f>O11+O14</f>
        <v>84853</v>
      </c>
      <c r="P10" s="191">
        <f>P11+P14</f>
        <v>96693</v>
      </c>
      <c r="Q10" s="192">
        <f>IFERROR(P10/O10-1,"-")</f>
        <v>0.13953543186451856</v>
      </c>
      <c r="R10" s="192">
        <f>IFERROR(P10/L10-1,"-")</f>
        <v>-0.15430095771198671</v>
      </c>
      <c r="S10" s="192">
        <f>P10/P$10</f>
        <v>1</v>
      </c>
      <c r="T10" s="193">
        <f>P10/$BI10</f>
        <v>2.0328077293491623E-2</v>
      </c>
      <c r="U10" s="191">
        <f>U11+U14</f>
        <v>519008</v>
      </c>
      <c r="V10" s="191">
        <f>V11+V14</f>
        <v>109734</v>
      </c>
      <c r="W10" s="191">
        <f>W11+W14</f>
        <v>250056</v>
      </c>
      <c r="X10" s="191">
        <f>X11+X14</f>
        <v>495670</v>
      </c>
      <c r="Y10" s="191">
        <f>Y11+Y14</f>
        <v>539261</v>
      </c>
      <c r="Z10" s="192">
        <f>IFERROR(Y10/X10-1,"-")</f>
        <v>8.7943591502410934E-2</v>
      </c>
      <c r="AA10" s="192">
        <f>IFERROR(Y10/U10-1,"-")</f>
        <v>3.9022519884086559E-2</v>
      </c>
      <c r="AB10" s="192">
        <f>Y10/Y$10</f>
        <v>1</v>
      </c>
      <c r="AC10" s="193">
        <f>Y10/$BI10</f>
        <v>0.11337055722095277</v>
      </c>
      <c r="AD10" s="191">
        <f>AD11+AD14</f>
        <v>2044571</v>
      </c>
      <c r="AE10" s="191">
        <f>AE11+AE14</f>
        <v>438824</v>
      </c>
      <c r="AF10" s="191">
        <f>AF11+AF14</f>
        <v>955366</v>
      </c>
      <c r="AG10" s="191">
        <f>AG11+AG14</f>
        <v>2114454</v>
      </c>
      <c r="AH10" s="191">
        <f>AH11+AH14</f>
        <v>2366146</v>
      </c>
      <c r="AI10" s="192">
        <f>IFERROR(AH10/AG10-1,"-")</f>
        <v>0.11903403904743248</v>
      </c>
      <c r="AJ10" s="192">
        <f>IFERROR(AH10/AD10-1,"-")</f>
        <v>0.157282383443764</v>
      </c>
      <c r="AK10" s="192">
        <f>AH10/AH$10</f>
        <v>1</v>
      </c>
      <c r="AL10" s="193">
        <f>AH10/$BI10</f>
        <v>0.49744240819589863</v>
      </c>
      <c r="AM10" s="191">
        <f>AM11+AM14</f>
        <v>546579</v>
      </c>
      <c r="AN10" s="191">
        <f>AN11+AN14</f>
        <v>137076</v>
      </c>
      <c r="AO10" s="191">
        <f>AO11+AO14</f>
        <v>367597</v>
      </c>
      <c r="AP10" s="191">
        <f>AP11+AP14</f>
        <v>715635</v>
      </c>
      <c r="AQ10" s="191">
        <f>AQ11+AQ14</f>
        <v>715566</v>
      </c>
      <c r="AR10" s="192">
        <f>IFERROR(AQ10/AP10-1,"-")</f>
        <v>-9.6417866649933792E-5</v>
      </c>
      <c r="AS10" s="192">
        <f>IFERROR(AQ10/AM10-1,"-")</f>
        <v>0.30917214163002971</v>
      </c>
      <c r="AT10" s="192">
        <f>AQ10/AQ$10</f>
        <v>1</v>
      </c>
      <c r="AU10" s="193">
        <f>AQ10/$BI10</f>
        <v>0.1504357187862061</v>
      </c>
      <c r="AV10" s="191">
        <f>AV11+AV14</f>
        <v>3270138</v>
      </c>
      <c r="AW10" s="191">
        <f>AW11+AW14</f>
        <v>1128405</v>
      </c>
      <c r="AX10" s="191">
        <f>AX11+AX14</f>
        <v>1610625</v>
      </c>
      <c r="AY10" s="191">
        <f>AY11+AY14</f>
        <v>3440613</v>
      </c>
      <c r="AZ10" s="191">
        <f>AZ11+AZ14</f>
        <v>3753189</v>
      </c>
      <c r="BA10" s="192">
        <f>IFERROR(AZ10/AY10-1,"-")</f>
        <v>9.0848927211517161E-2</v>
      </c>
      <c r="BB10" s="192">
        <f>IFERROR(AZ10/AV10-1,"-")</f>
        <v>0.14771578447148093</v>
      </c>
      <c r="BC10" s="192">
        <f>AZ10/AZ$10</f>
        <v>1</v>
      </c>
      <c r="BD10" s="193">
        <f>AZ10/$BI10</f>
        <v>0.78904487490389719</v>
      </c>
      <c r="BE10" s="191">
        <f>BE11+BE14</f>
        <v>4434320</v>
      </c>
      <c r="BF10" s="191">
        <f>BF11+BF14</f>
        <v>1478553</v>
      </c>
      <c r="BG10" s="191">
        <f>BG11+BG14</f>
        <v>2021524</v>
      </c>
      <c r="BH10" s="191">
        <f>BH11+BH14</f>
        <v>4334225</v>
      </c>
      <c r="BI10" s="191">
        <f>BI11+BI14</f>
        <v>4756623</v>
      </c>
      <c r="BJ10" s="192">
        <f>IFERROR(BI10/BH10-1,"-")</f>
        <v>9.7456408008352202E-2</v>
      </c>
      <c r="BK10" s="192">
        <f>IFERROR(BI10/BE10-1,"-")</f>
        <v>7.2683748579263519E-2</v>
      </c>
      <c r="BL10" s="192">
        <f>BI10/BI$10</f>
        <v>1</v>
      </c>
      <c r="BM10" s="193">
        <f>BI10/$BI10</f>
        <v>1</v>
      </c>
    </row>
    <row r="11" spans="1:65" x14ac:dyDescent="0.25">
      <c r="A11" s="1" t="s">
        <v>171</v>
      </c>
      <c r="B11" s="194" t="s">
        <v>172</v>
      </c>
      <c r="C11" s="195">
        <v>16877</v>
      </c>
      <c r="D11" s="195">
        <v>4304</v>
      </c>
      <c r="E11" s="195">
        <v>9410</v>
      </c>
      <c r="F11" s="195">
        <v>16447</v>
      </c>
      <c r="G11" s="195">
        <v>17750</v>
      </c>
      <c r="H11" s="196">
        <f>IFERROR(G11/F11-1,"-")</f>
        <v>7.9224174621511434E-2</v>
      </c>
      <c r="I11" s="197">
        <f>IFERROR(G11/C11-1,"-")</f>
        <v>5.1727202701902009E-2</v>
      </c>
      <c r="J11" s="196">
        <f>G11/G$10</f>
        <v>0.49967626608113053</v>
      </c>
      <c r="K11" s="198">
        <f t="shared" ref="K11:K39" si="0">G11/$BI11</f>
        <v>1.813906480091482E-2</v>
      </c>
      <c r="L11" s="195">
        <v>29982</v>
      </c>
      <c r="M11" s="195">
        <v>6795</v>
      </c>
      <c r="N11" s="195">
        <v>9214</v>
      </c>
      <c r="O11" s="195">
        <v>32225</v>
      </c>
      <c r="P11" s="195">
        <v>34871</v>
      </c>
      <c r="Q11" s="196">
        <f>IFERROR(P11/O11-1,"-")</f>
        <v>8.2110162916989804E-2</v>
      </c>
      <c r="R11" s="197">
        <f>IFERROR(P11/L11-1,"-")</f>
        <v>0.1630645053698887</v>
      </c>
      <c r="S11" s="196">
        <f>P11/P$10</f>
        <v>0.36063624047242304</v>
      </c>
      <c r="T11" s="198">
        <f t="shared" ref="T11:T39" si="1">P11/$BI11</f>
        <v>3.5635342460433844E-2</v>
      </c>
      <c r="U11" s="195">
        <v>126619</v>
      </c>
      <c r="V11" s="195">
        <v>19793</v>
      </c>
      <c r="W11" s="195">
        <v>90897</v>
      </c>
      <c r="X11" s="195">
        <v>112256</v>
      </c>
      <c r="Y11" s="195">
        <v>139594</v>
      </c>
      <c r="Z11" s="196">
        <f>IFERROR(Y11/X11-1,"-")</f>
        <v>0.2435326396807298</v>
      </c>
      <c r="AA11" s="197">
        <f>IFERROR(Y11/U11-1,"-")</f>
        <v>0.10247277264865473</v>
      </c>
      <c r="AB11" s="196">
        <f>Y11/Y$10</f>
        <v>0.2588616643888581</v>
      </c>
      <c r="AC11" s="198">
        <f t="shared" ref="AC11:AC39" si="2">Y11/$BI11</f>
        <v>0.14265378094754386</v>
      </c>
      <c r="AD11" s="195">
        <v>513842</v>
      </c>
      <c r="AE11" s="195">
        <v>73085</v>
      </c>
      <c r="AF11" s="195">
        <v>369291</v>
      </c>
      <c r="AG11" s="195">
        <v>519047</v>
      </c>
      <c r="AH11" s="195">
        <v>510114</v>
      </c>
      <c r="AI11" s="196">
        <f>IFERROR(AH11/AG11-1,"-")</f>
        <v>-1.7210387498627244E-2</v>
      </c>
      <c r="AJ11" s="197">
        <f>IFERROR(AH11/AD11-1,"-")</f>
        <v>-7.2551484697630508E-3</v>
      </c>
      <c r="AK11" s="196">
        <f>AH11/AH$10</f>
        <v>0.21558855624293682</v>
      </c>
      <c r="AL11" s="198">
        <f t="shared" ref="AL11:AL39" si="3">AH11/$BI11</f>
        <v>0.52129526207627397</v>
      </c>
      <c r="AM11" s="195">
        <v>113745</v>
      </c>
      <c r="AN11" s="195">
        <v>18882</v>
      </c>
      <c r="AO11" s="195">
        <v>136638</v>
      </c>
      <c r="AP11" s="195">
        <v>121352</v>
      </c>
      <c r="AQ11" s="195">
        <v>124761</v>
      </c>
      <c r="AR11" s="196">
        <f>IFERROR(AQ11/AP11-1,"-")</f>
        <v>2.8091832025842089E-2</v>
      </c>
      <c r="AS11" s="197">
        <f>IFERROR(AQ11/AM11-1,"-")</f>
        <v>9.6848213108268411E-2</v>
      </c>
      <c r="AT11" s="196">
        <f>AQ11/AQ$10</f>
        <v>0.17435288988017877</v>
      </c>
      <c r="AU11" s="198">
        <f t="shared" ref="AU11:AU39" si="4">AQ11/$BI11</f>
        <v>0.12749565428884135</v>
      </c>
      <c r="AV11" s="195">
        <v>801065</v>
      </c>
      <c r="AW11" s="195">
        <v>353175</v>
      </c>
      <c r="AX11" s="195">
        <v>615450</v>
      </c>
      <c r="AY11" s="195">
        <v>801327</v>
      </c>
      <c r="AZ11" s="195">
        <v>827090</v>
      </c>
      <c r="BA11" s="196">
        <f>IFERROR(AZ11/AY11-1,"-")</f>
        <v>3.2150420490012266E-2</v>
      </c>
      <c r="BB11" s="197">
        <f>IFERROR(AZ11/AV11-1,"-")</f>
        <v>3.2488000349534696E-2</v>
      </c>
      <c r="BC11" s="196">
        <f>AZ11/AZ$10</f>
        <v>0.22036993074422845</v>
      </c>
      <c r="BD11" s="198">
        <f t="shared" ref="BD11:BD39" si="5">AZ11/$BI11</f>
        <v>0.84521910457400784</v>
      </c>
      <c r="BE11" s="195">
        <v>977442</v>
      </c>
      <c r="BF11" s="195">
        <v>431442</v>
      </c>
      <c r="BG11" s="195">
        <v>739628</v>
      </c>
      <c r="BH11" s="195">
        <v>947988</v>
      </c>
      <c r="BI11" s="195">
        <v>978551</v>
      </c>
      <c r="BJ11" s="196">
        <f>IFERROR(BI11/BH11-1,"-")</f>
        <v>3.2239859576281615E-2</v>
      </c>
      <c r="BK11" s="197">
        <f>IFERROR(BI11/BE11-1,"-")</f>
        <v>1.1345941754088429E-3</v>
      </c>
      <c r="BL11" s="196">
        <f>BI11/BI$10</f>
        <v>0.20572389277014386</v>
      </c>
      <c r="BM11" s="198">
        <f t="shared" ref="BM11:BM39" si="6">BI11/$BI11</f>
        <v>1</v>
      </c>
    </row>
    <row r="12" spans="1:65" x14ac:dyDescent="0.25">
      <c r="A12" s="211" t="s">
        <v>99</v>
      </c>
      <c r="B12" s="199" t="s">
        <v>99</v>
      </c>
      <c r="C12" s="200">
        <v>7710</v>
      </c>
      <c r="D12" s="200">
        <v>2168</v>
      </c>
      <c r="E12" s="200">
        <v>8339</v>
      </c>
      <c r="F12" s="200">
        <v>13241</v>
      </c>
      <c r="G12" s="200">
        <v>14261</v>
      </c>
      <c r="H12" s="201">
        <f>IFERROR(G12/F12-1,"-")</f>
        <v>7.7033456687561452E-2</v>
      </c>
      <c r="I12" s="202">
        <f>IFERROR(G12/C12-1,"-")</f>
        <v>0.84967574578469529</v>
      </c>
      <c r="J12" s="201">
        <f>G12/G$10</f>
        <v>0.40145821017369027</v>
      </c>
      <c r="K12" s="203">
        <f t="shared" si="0"/>
        <v>3.5146825054527979E-2</v>
      </c>
      <c r="L12" s="200">
        <v>19860</v>
      </c>
      <c r="M12" s="200">
        <v>5059</v>
      </c>
      <c r="N12" s="200">
        <v>5553</v>
      </c>
      <c r="O12" s="200">
        <v>22376</v>
      </c>
      <c r="P12" s="200">
        <v>22898</v>
      </c>
      <c r="Q12" s="201">
        <f>IFERROR(P12/O12-1,"-")</f>
        <v>2.3328566321058286E-2</v>
      </c>
      <c r="R12" s="202">
        <f>IFERROR(P12/L12-1,"-")</f>
        <v>0.15297079556898296</v>
      </c>
      <c r="S12" s="201">
        <f>P12/P$10</f>
        <v>0.23681135139048329</v>
      </c>
      <c r="T12" s="203">
        <f t="shared" si="1"/>
        <v>5.6433069216645509E-2</v>
      </c>
      <c r="U12" s="200">
        <v>56846</v>
      </c>
      <c r="V12" s="200">
        <v>7154</v>
      </c>
      <c r="W12" s="200">
        <v>56889</v>
      </c>
      <c r="X12" s="200">
        <v>55161</v>
      </c>
      <c r="Y12" s="200">
        <v>71335</v>
      </c>
      <c r="Z12" s="201">
        <f>IFERROR(Y12/X12-1,"-")</f>
        <v>0.29321440873080618</v>
      </c>
      <c r="AA12" s="202">
        <f>IFERROR(Y12/U12-1,"-")</f>
        <v>0.25488160996376164</v>
      </c>
      <c r="AB12" s="201">
        <f>Y12/Y$10</f>
        <v>0.13228288342750541</v>
      </c>
      <c r="AC12" s="203">
        <f t="shared" si="2"/>
        <v>0.1758080615149536</v>
      </c>
      <c r="AD12" s="200">
        <v>144057</v>
      </c>
      <c r="AE12" s="200">
        <v>19453</v>
      </c>
      <c r="AF12" s="200">
        <v>160167</v>
      </c>
      <c r="AG12" s="200">
        <v>157402</v>
      </c>
      <c r="AH12" s="200">
        <v>141826</v>
      </c>
      <c r="AI12" s="201">
        <f>IFERROR(AH12/AG12-1,"-")</f>
        <v>-9.8956811222220775E-2</v>
      </c>
      <c r="AJ12" s="202">
        <f>IFERROR(AH12/AD12-1,"-")</f>
        <v>-1.5486925314285305E-2</v>
      </c>
      <c r="AK12" s="201">
        <f>AH12/AH$10</f>
        <v>5.9939665599671364E-2</v>
      </c>
      <c r="AL12" s="203">
        <f t="shared" si="3"/>
        <v>0.34953605007948146</v>
      </c>
      <c r="AM12" s="200">
        <v>61117</v>
      </c>
      <c r="AN12" s="200">
        <v>7306</v>
      </c>
      <c r="AO12" s="200">
        <v>71389</v>
      </c>
      <c r="AP12" s="200">
        <v>63132</v>
      </c>
      <c r="AQ12" s="200">
        <v>71027</v>
      </c>
      <c r="AR12" s="201">
        <f>IFERROR(AQ12/AP12-1,"-")</f>
        <v>0.12505543939681929</v>
      </c>
      <c r="AS12" s="202">
        <f>IFERROR(AQ12/AM12-1,"-")</f>
        <v>0.1621480111916489</v>
      </c>
      <c r="AT12" s="201">
        <f>AQ12/AQ$10</f>
        <v>9.925988657929527E-2</v>
      </c>
      <c r="AU12" s="203">
        <f t="shared" si="4"/>
        <v>0.17504898276053282</v>
      </c>
      <c r="AV12" s="200">
        <v>289590</v>
      </c>
      <c r="AW12" s="200">
        <v>137722</v>
      </c>
      <c r="AX12" s="200">
        <v>302337</v>
      </c>
      <c r="AY12" s="200">
        <v>311312</v>
      </c>
      <c r="AZ12" s="200">
        <v>321347</v>
      </c>
      <c r="BA12" s="201">
        <f>IFERROR(AZ12/AY12-1,"-")</f>
        <v>3.2234542838053049E-2</v>
      </c>
      <c r="BB12" s="202">
        <f>IFERROR(AZ12/AV12-1,"-")</f>
        <v>0.10966193584032591</v>
      </c>
      <c r="BC12" s="201">
        <f>AZ12/AZ$10</f>
        <v>8.5619722321471151E-2</v>
      </c>
      <c r="BD12" s="203">
        <f t="shared" si="5"/>
        <v>0.79197298862614141</v>
      </c>
      <c r="BE12" s="200">
        <v>387894</v>
      </c>
      <c r="BF12" s="200">
        <v>193035</v>
      </c>
      <c r="BG12" s="200">
        <v>388865</v>
      </c>
      <c r="BH12" s="200">
        <v>397785</v>
      </c>
      <c r="BI12" s="200">
        <v>405755</v>
      </c>
      <c r="BJ12" s="201">
        <f>IFERROR(BI12/BH12-1,"-")</f>
        <v>2.0035949067963799E-2</v>
      </c>
      <c r="BK12" s="202">
        <f>IFERROR(BI12/BE12-1,"-")</f>
        <v>4.6046084755113403E-2</v>
      </c>
      <c r="BL12" s="201">
        <f>BI12/BI$10</f>
        <v>8.5303165712313125E-2</v>
      </c>
      <c r="BM12" s="203">
        <f t="shared" si="6"/>
        <v>1</v>
      </c>
    </row>
    <row r="13" spans="1:65" x14ac:dyDescent="0.25">
      <c r="A13" s="211" t="s">
        <v>176</v>
      </c>
      <c r="B13" s="199" t="s">
        <v>176</v>
      </c>
      <c r="C13" s="200">
        <v>9167</v>
      </c>
      <c r="D13" s="200">
        <v>2136</v>
      </c>
      <c r="E13" s="200">
        <v>1071</v>
      </c>
      <c r="F13" s="200">
        <v>3206</v>
      </c>
      <c r="G13" s="200">
        <v>3489</v>
      </c>
      <c r="H13" s="201">
        <f>IFERROR(G13/F13-1,"-")</f>
        <v>8.8271990018714996E-2</v>
      </c>
      <c r="I13" s="202">
        <f>IFERROR(G13/C13-1,"-")</f>
        <v>-0.61939565833969668</v>
      </c>
      <c r="J13" s="201">
        <f>G13/G$10</f>
        <v>9.8218055907440246E-2</v>
      </c>
      <c r="K13" s="203">
        <f t="shared" si="0"/>
        <v>6.0911738210462363E-3</v>
      </c>
      <c r="L13" s="200">
        <v>10122</v>
      </c>
      <c r="M13" s="200">
        <v>1736</v>
      </c>
      <c r="N13" s="200">
        <v>3661</v>
      </c>
      <c r="O13" s="200">
        <v>9849</v>
      </c>
      <c r="P13" s="200">
        <v>11973</v>
      </c>
      <c r="Q13" s="201">
        <f>IFERROR(P13/O13-1,"-")</f>
        <v>0.21565641181845874</v>
      </c>
      <c r="R13" s="202">
        <f>IFERROR(P13/L13-1,"-")</f>
        <v>0.18286899822169533</v>
      </c>
      <c r="S13" s="201">
        <f>P13/P$10</f>
        <v>0.12382488908193975</v>
      </c>
      <c r="T13" s="203">
        <f t="shared" si="1"/>
        <v>2.0902729767665974E-2</v>
      </c>
      <c r="U13" s="200">
        <v>69773</v>
      </c>
      <c r="V13" s="200">
        <v>12639</v>
      </c>
      <c r="W13" s="200">
        <v>34008</v>
      </c>
      <c r="X13" s="200">
        <v>57095</v>
      </c>
      <c r="Y13" s="200">
        <v>68259</v>
      </c>
      <c r="Z13" s="201">
        <f>IFERROR(Y13/X13-1,"-")</f>
        <v>0.19553375952360108</v>
      </c>
      <c r="AA13" s="202">
        <f>IFERROR(Y13/U13-1,"-")</f>
        <v>-2.1698937984607203E-2</v>
      </c>
      <c r="AB13" s="201">
        <f>Y13/Y$10</f>
        <v>0.12657878096135267</v>
      </c>
      <c r="AC13" s="203">
        <f t="shared" si="2"/>
        <v>0.11916808078268704</v>
      </c>
      <c r="AD13" s="200">
        <v>369785</v>
      </c>
      <c r="AE13" s="200">
        <v>53632</v>
      </c>
      <c r="AF13" s="200">
        <v>209124</v>
      </c>
      <c r="AG13" s="200">
        <v>361645</v>
      </c>
      <c r="AH13" s="200">
        <v>368288</v>
      </c>
      <c r="AI13" s="201">
        <f>IFERROR(AH13/AG13-1,"-")</f>
        <v>1.836884237304548E-2</v>
      </c>
      <c r="AJ13" s="202">
        <f>IFERROR(AH13/AD13-1,"-")</f>
        <v>-4.0482983355193403E-3</v>
      </c>
      <c r="AK13" s="201">
        <f>AH13/AH$10</f>
        <v>0.15564889064326545</v>
      </c>
      <c r="AL13" s="203">
        <f t="shared" si="3"/>
        <v>0.64296538383647928</v>
      </c>
      <c r="AM13" s="200">
        <v>52628</v>
      </c>
      <c r="AN13" s="200">
        <v>11576</v>
      </c>
      <c r="AO13" s="200">
        <v>65249</v>
      </c>
      <c r="AP13" s="200">
        <v>58220</v>
      </c>
      <c r="AQ13" s="200">
        <v>53734</v>
      </c>
      <c r="AR13" s="201">
        <f>IFERROR(AQ13/AP13-1,"-")</f>
        <v>-7.705255925798693E-2</v>
      </c>
      <c r="AS13" s="202">
        <f>IFERROR(AQ13/AM13-1,"-")</f>
        <v>2.1015429049175305E-2</v>
      </c>
      <c r="AT13" s="201">
        <f>AQ13/AQ$10</f>
        <v>7.509300330088349E-2</v>
      </c>
      <c r="AU13" s="203">
        <f t="shared" si="4"/>
        <v>9.3810012639753068E-2</v>
      </c>
      <c r="AV13" s="200">
        <v>511475</v>
      </c>
      <c r="AW13" s="200">
        <v>215453</v>
      </c>
      <c r="AX13" s="200">
        <v>313113</v>
      </c>
      <c r="AY13" s="200">
        <v>490015</v>
      </c>
      <c r="AZ13" s="200">
        <v>505743</v>
      </c>
      <c r="BA13" s="201">
        <f>IFERROR(AZ13/AY13-1,"-")</f>
        <v>3.2096976623164686E-2</v>
      </c>
      <c r="BB13" s="202">
        <f>IFERROR(AZ13/AV13-1,"-")</f>
        <v>-1.1206803851605662E-2</v>
      </c>
      <c r="BC13" s="201">
        <f>AZ13/AZ$10</f>
        <v>0.13475020842275728</v>
      </c>
      <c r="BD13" s="203">
        <f t="shared" si="5"/>
        <v>0.88293738084763163</v>
      </c>
      <c r="BE13" s="200">
        <v>589548</v>
      </c>
      <c r="BF13" s="200">
        <v>238407</v>
      </c>
      <c r="BG13" s="200">
        <v>350763</v>
      </c>
      <c r="BH13" s="200">
        <v>550203</v>
      </c>
      <c r="BI13" s="200">
        <v>572796</v>
      </c>
      <c r="BJ13" s="201">
        <f>IFERROR(BI13/BH13-1,"-")</f>
        <v>4.1063025828648625E-2</v>
      </c>
      <c r="BK13" s="202">
        <f>IFERROR(BI13/BE13-1,"-")</f>
        <v>-2.8414989110301492E-2</v>
      </c>
      <c r="BL13" s="201">
        <f>BI13/BI$10</f>
        <v>0.12042072705783073</v>
      </c>
      <c r="BM13" s="203">
        <f t="shared" si="6"/>
        <v>1</v>
      </c>
    </row>
    <row r="14" spans="1:65" x14ac:dyDescent="0.25">
      <c r="A14" s="1"/>
      <c r="B14" s="194" t="s">
        <v>184</v>
      </c>
      <c r="C14" s="195">
        <v>28768</v>
      </c>
      <c r="D14" s="195">
        <v>7983</v>
      </c>
      <c r="E14" s="195">
        <v>3741</v>
      </c>
      <c r="F14" s="195">
        <v>13554</v>
      </c>
      <c r="G14" s="195">
        <v>17773</v>
      </c>
      <c r="H14" s="196">
        <f>IFERROR(G14/F14-1,"-")</f>
        <v>0.31127342481924147</v>
      </c>
      <c r="I14" s="197">
        <f>IFERROR(G14/C14-1,"-")</f>
        <v>-0.38219549499443828</v>
      </c>
      <c r="J14" s="196">
        <f>G14/G$10</f>
        <v>0.50032373391886942</v>
      </c>
      <c r="K14" s="198">
        <f t="shared" si="0"/>
        <v>4.7042512689011752E-3</v>
      </c>
      <c r="L14" s="195">
        <v>84353</v>
      </c>
      <c r="M14" s="195">
        <v>19875</v>
      </c>
      <c r="N14" s="195">
        <v>15241</v>
      </c>
      <c r="O14" s="195">
        <v>52628</v>
      </c>
      <c r="P14" s="195">
        <v>61822</v>
      </c>
      <c r="Q14" s="196">
        <f>IFERROR(P14/O14-1,"-")</f>
        <v>0.17469787945580295</v>
      </c>
      <c r="R14" s="197">
        <f>IFERROR(P14/L14-1,"-")</f>
        <v>-0.26710371889559348</v>
      </c>
      <c r="S14" s="196">
        <f>P14/P$10</f>
        <v>0.63936375952757696</v>
      </c>
      <c r="T14" s="198">
        <f t="shared" si="1"/>
        <v>1.6363372640860206E-2</v>
      </c>
      <c r="U14" s="195">
        <v>392389</v>
      </c>
      <c r="V14" s="195">
        <v>89941</v>
      </c>
      <c r="W14" s="195">
        <v>159159</v>
      </c>
      <c r="X14" s="195">
        <v>383414</v>
      </c>
      <c r="Y14" s="195">
        <v>399667</v>
      </c>
      <c r="Z14" s="196">
        <f>IFERROR(Y14/X14-1,"-")</f>
        <v>4.2390210060143874E-2</v>
      </c>
      <c r="AA14" s="197">
        <f>IFERROR(Y14/U14-1,"-")</f>
        <v>1.8547920558425357E-2</v>
      </c>
      <c r="AB14" s="196">
        <f>Y14/Y$10</f>
        <v>0.74113833561114195</v>
      </c>
      <c r="AC14" s="198">
        <f t="shared" si="2"/>
        <v>0.10578596702233309</v>
      </c>
      <c r="AD14" s="195">
        <v>1530729</v>
      </c>
      <c r="AE14" s="195">
        <v>365739</v>
      </c>
      <c r="AF14" s="195">
        <v>586075</v>
      </c>
      <c r="AG14" s="195">
        <v>1595407</v>
      </c>
      <c r="AH14" s="195">
        <v>1856032</v>
      </c>
      <c r="AI14" s="196">
        <f>IFERROR(AH14/AG14-1,"-")</f>
        <v>0.16335956906294125</v>
      </c>
      <c r="AJ14" s="197">
        <f>IFERROR(AH14/AD14-1,"-")</f>
        <v>0.21251508268282637</v>
      </c>
      <c r="AK14" s="196">
        <f>AH14/AH$10</f>
        <v>0.78441144375706318</v>
      </c>
      <c r="AL14" s="198">
        <f t="shared" si="3"/>
        <v>0.49126432741355908</v>
      </c>
      <c r="AM14" s="195">
        <v>432834</v>
      </c>
      <c r="AN14" s="195">
        <v>118194</v>
      </c>
      <c r="AO14" s="195">
        <v>230959</v>
      </c>
      <c r="AP14" s="195">
        <v>594283</v>
      </c>
      <c r="AQ14" s="195">
        <v>590805</v>
      </c>
      <c r="AR14" s="196">
        <f>IFERROR(AQ14/AP14-1,"-")</f>
        <v>-5.852430576005041E-3</v>
      </c>
      <c r="AS14" s="197">
        <f>IFERROR(AQ14/AM14-1,"-")</f>
        <v>0.36496901814552452</v>
      </c>
      <c r="AT14" s="196">
        <f>AQ14/AQ$10</f>
        <v>0.82564711011982128</v>
      </c>
      <c r="AU14" s="198">
        <f t="shared" si="4"/>
        <v>0.15637737978524496</v>
      </c>
      <c r="AV14" s="195">
        <v>2469073</v>
      </c>
      <c r="AW14" s="195">
        <v>775230</v>
      </c>
      <c r="AX14" s="195">
        <v>995175</v>
      </c>
      <c r="AY14" s="195">
        <v>2639286</v>
      </c>
      <c r="AZ14" s="195">
        <v>2926099</v>
      </c>
      <c r="BA14" s="196">
        <f>IFERROR(AZ14/AY14-1,"-")</f>
        <v>0.10867067835770738</v>
      </c>
      <c r="BB14" s="197">
        <f>IFERROR(AZ14/AV14-1,"-")</f>
        <v>0.18510023802455411</v>
      </c>
      <c r="BC14" s="196">
        <f>AZ14/AZ$10</f>
        <v>0.77963006925577161</v>
      </c>
      <c r="BD14" s="198">
        <f t="shared" si="5"/>
        <v>0.77449529813089846</v>
      </c>
      <c r="BE14" s="195">
        <v>3456878</v>
      </c>
      <c r="BF14" s="195">
        <v>1047111</v>
      </c>
      <c r="BG14" s="195">
        <v>1281896</v>
      </c>
      <c r="BH14" s="195">
        <v>3386237</v>
      </c>
      <c r="BI14" s="195">
        <v>3778072</v>
      </c>
      <c r="BJ14" s="196">
        <f>IFERROR(BI14/BH14-1,"-")</f>
        <v>0.11571399166685614</v>
      </c>
      <c r="BK14" s="197">
        <f>IFERROR(BI14/BE14-1,"-")</f>
        <v>9.2914473695629329E-2</v>
      </c>
      <c r="BL14" s="196">
        <f>BI14/BI$10</f>
        <v>0.79427610722985609</v>
      </c>
      <c r="BM14" s="198">
        <f t="shared" si="6"/>
        <v>1</v>
      </c>
    </row>
    <row r="15" spans="1:65" s="115" customFormat="1" x14ac:dyDescent="0.25">
      <c r="B15" s="199" t="s">
        <v>188</v>
      </c>
      <c r="C15" s="200">
        <v>12300</v>
      </c>
      <c r="D15" s="200">
        <v>2858</v>
      </c>
      <c r="E15" s="200">
        <v>321</v>
      </c>
      <c r="F15" s="200">
        <v>5185</v>
      </c>
      <c r="G15" s="200">
        <v>6669</v>
      </c>
      <c r="H15" s="201">
        <f t="shared" ref="H15:H39" si="7">IFERROR(G15/F15-1,"-")</f>
        <v>0.28621022179363553</v>
      </c>
      <c r="I15" s="202">
        <f t="shared" ref="I15:I39" si="8">IFERROR(G15/C15-1,"-")</f>
        <v>-0.45780487804878045</v>
      </c>
      <c r="J15" s="201">
        <f t="shared" ref="J15:J39" si="9">G15/G$10</f>
        <v>0.18773752216873574</v>
      </c>
      <c r="K15" s="203">
        <f t="shared" si="0"/>
        <v>3.7440819756895732E-3</v>
      </c>
      <c r="L15" s="200">
        <v>18390</v>
      </c>
      <c r="M15" s="200">
        <v>4418</v>
      </c>
      <c r="N15" s="200">
        <v>4377</v>
      </c>
      <c r="O15" s="200">
        <v>14691</v>
      </c>
      <c r="P15" s="200">
        <v>19867</v>
      </c>
      <c r="Q15" s="201">
        <f t="shared" ref="Q15:Q39" si="10">IFERROR(P15/O15-1,"-")</f>
        <v>0.35232455244707639</v>
      </c>
      <c r="R15" s="202">
        <f t="shared" ref="R15:R39" si="11">IFERROR(P15/L15-1,"-")</f>
        <v>8.0315388798259946E-2</v>
      </c>
      <c r="S15" s="201">
        <f t="shared" ref="S15:S39" si="12">P15/P$10</f>
        <v>0.20546471823192991</v>
      </c>
      <c r="T15" s="203">
        <f t="shared" si="1"/>
        <v>1.1153647714953478E-2</v>
      </c>
      <c r="U15" s="200">
        <v>149425</v>
      </c>
      <c r="V15" s="200">
        <v>32271</v>
      </c>
      <c r="W15" s="200">
        <v>37850</v>
      </c>
      <c r="X15" s="200">
        <v>148382</v>
      </c>
      <c r="Y15" s="200">
        <v>159862</v>
      </c>
      <c r="Z15" s="201">
        <f t="shared" ref="Z15:Z39" si="13">IFERROR(Y15/X15-1,"-")</f>
        <v>7.7367874809612935E-2</v>
      </c>
      <c r="AA15" s="202">
        <f t="shared" ref="AA15:AA39" si="14">IFERROR(Y15/U15-1,"-")</f>
        <v>6.9847749707210971E-2</v>
      </c>
      <c r="AB15" s="201">
        <f t="shared" ref="AB15:AB39" si="15">Y15/Y$10</f>
        <v>0.29644643317428854</v>
      </c>
      <c r="AC15" s="203">
        <f t="shared" si="2"/>
        <v>8.9749052751190064E-2</v>
      </c>
      <c r="AD15" s="200">
        <v>652060</v>
      </c>
      <c r="AE15" s="200">
        <v>141081</v>
      </c>
      <c r="AF15" s="200">
        <v>151860</v>
      </c>
      <c r="AG15" s="200">
        <v>721916</v>
      </c>
      <c r="AH15" s="200">
        <v>849324</v>
      </c>
      <c r="AI15" s="201">
        <f t="shared" ref="AI15:AI39" si="16">IFERROR(AH15/AG15-1,"-")</f>
        <v>0.17648590694762278</v>
      </c>
      <c r="AJ15" s="202">
        <f t="shared" ref="AJ15:AJ39" si="17">IFERROR(AH15/AD15-1,"-")</f>
        <v>0.30252430757905713</v>
      </c>
      <c r="AK15" s="201">
        <f t="shared" ref="AK15:AK39" si="18">AH15/AH$10</f>
        <v>0.3589482643928143</v>
      </c>
      <c r="AL15" s="203">
        <f t="shared" si="3"/>
        <v>0.47682391361831922</v>
      </c>
      <c r="AM15" s="200">
        <v>225679</v>
      </c>
      <c r="AN15" s="200">
        <v>59673</v>
      </c>
      <c r="AO15" s="200">
        <v>82277</v>
      </c>
      <c r="AP15" s="200">
        <v>313394</v>
      </c>
      <c r="AQ15" s="200">
        <v>304800</v>
      </c>
      <c r="AR15" s="201">
        <f t="shared" ref="AR15:AR39" si="19">IFERROR(AQ15/AP15-1,"-")</f>
        <v>-2.7422350140717477E-2</v>
      </c>
      <c r="AS15" s="202">
        <f t="shared" ref="AS15:AS39" si="20">IFERROR(AQ15/AM15-1,"-")</f>
        <v>0.35059088351153633</v>
      </c>
      <c r="AT15" s="201">
        <f t="shared" ref="AT15:AT39" si="21">AQ15/AQ$10</f>
        <v>0.42595651554154335</v>
      </c>
      <c r="AU15" s="203">
        <f t="shared" si="4"/>
        <v>0.17111953609089547</v>
      </c>
      <c r="AV15" s="200">
        <v>1057854</v>
      </c>
      <c r="AW15" s="200">
        <v>293577</v>
      </c>
      <c r="AX15" s="200">
        <v>276685</v>
      </c>
      <c r="AY15" s="200">
        <v>1203568</v>
      </c>
      <c r="AZ15" s="200">
        <v>1340522</v>
      </c>
      <c r="BA15" s="201">
        <f t="shared" ref="BA15:BA39" si="22">IFERROR(AZ15/AY15-1,"-")</f>
        <v>0.11378999774005294</v>
      </c>
      <c r="BB15" s="202">
        <f t="shared" ref="BB15:BB39" si="23">IFERROR(AZ15/AV15-1,"-")</f>
        <v>0.26720889650178559</v>
      </c>
      <c r="BC15" s="201">
        <f t="shared" ref="BC15:BC39" si="24">AZ15/AZ$10</f>
        <v>0.35716879698837439</v>
      </c>
      <c r="BD15" s="203">
        <f t="shared" si="5"/>
        <v>0.75259023215104781</v>
      </c>
      <c r="BE15" s="200">
        <v>1587163</v>
      </c>
      <c r="BF15" s="200">
        <v>407466</v>
      </c>
      <c r="BG15" s="200">
        <v>367912</v>
      </c>
      <c r="BH15" s="200">
        <v>1572776</v>
      </c>
      <c r="BI15" s="200">
        <v>1781211</v>
      </c>
      <c r="BJ15" s="201">
        <f t="shared" ref="BJ15:BJ39" si="25">IFERROR(BI15/BH15-1,"-")</f>
        <v>0.13252681882226081</v>
      </c>
      <c r="BK15" s="202">
        <f t="shared" ref="BK15:BK39" si="26">IFERROR(BI15/BE15-1,"-")</f>
        <v>0.12226091460045385</v>
      </c>
      <c r="BL15" s="201">
        <f t="shared" ref="BL15:BL39" si="27">BI15/BI$10</f>
        <v>0.37446966051335162</v>
      </c>
      <c r="BM15" s="203">
        <f t="shared" si="6"/>
        <v>1</v>
      </c>
    </row>
    <row r="16" spans="1:65" s="115" customFormat="1" x14ac:dyDescent="0.25">
      <c r="B16" s="199" t="s">
        <v>192</v>
      </c>
      <c r="C16" s="200">
        <v>2944</v>
      </c>
      <c r="D16" s="200">
        <v>1257</v>
      </c>
      <c r="E16" s="200">
        <v>660</v>
      </c>
      <c r="F16" s="200">
        <v>1458</v>
      </c>
      <c r="G16" s="200">
        <v>1864</v>
      </c>
      <c r="H16" s="201">
        <f t="shared" si="7"/>
        <v>0.27846364883401931</v>
      </c>
      <c r="I16" s="202">
        <f t="shared" si="8"/>
        <v>-0.36684782608695654</v>
      </c>
      <c r="J16" s="201">
        <f t="shared" si="9"/>
        <v>5.2473045632407171E-2</v>
      </c>
      <c r="K16" s="203">
        <f t="shared" si="0"/>
        <v>4.8063286765578023E-3</v>
      </c>
      <c r="L16" s="200">
        <v>5246</v>
      </c>
      <c r="M16" s="200">
        <v>1447</v>
      </c>
      <c r="N16" s="200">
        <v>1128</v>
      </c>
      <c r="O16" s="200">
        <v>3656</v>
      </c>
      <c r="P16" s="200">
        <v>4750</v>
      </c>
      <c r="Q16" s="201">
        <f t="shared" si="10"/>
        <v>0.29923413566739598</v>
      </c>
      <c r="R16" s="202">
        <f t="shared" si="11"/>
        <v>-9.4548227220739633E-2</v>
      </c>
      <c r="S16" s="201">
        <f t="shared" si="12"/>
        <v>4.9124548829801537E-2</v>
      </c>
      <c r="T16" s="203">
        <f t="shared" si="1"/>
        <v>1.224788691719397E-2</v>
      </c>
      <c r="U16" s="200">
        <v>66828</v>
      </c>
      <c r="V16" s="200">
        <v>15607</v>
      </c>
      <c r="W16" s="200">
        <v>30019</v>
      </c>
      <c r="X16" s="200">
        <v>52472</v>
      </c>
      <c r="Y16" s="200">
        <v>58509</v>
      </c>
      <c r="Z16" s="201">
        <f t="shared" si="13"/>
        <v>0.11505183717030043</v>
      </c>
      <c r="AA16" s="202">
        <f t="shared" si="14"/>
        <v>-0.12448374932662953</v>
      </c>
      <c r="AB16" s="201">
        <f t="shared" si="15"/>
        <v>0.10849848218209736</v>
      </c>
      <c r="AC16" s="203">
        <f t="shared" si="2"/>
        <v>0.150865603292232</v>
      </c>
      <c r="AD16" s="200">
        <v>253814</v>
      </c>
      <c r="AE16" s="200">
        <v>54741</v>
      </c>
      <c r="AF16" s="200">
        <v>99387</v>
      </c>
      <c r="AG16" s="200">
        <v>194569</v>
      </c>
      <c r="AH16" s="200">
        <v>224940</v>
      </c>
      <c r="AI16" s="201">
        <f t="shared" si="16"/>
        <v>0.15609372510523256</v>
      </c>
      <c r="AJ16" s="202">
        <f t="shared" si="17"/>
        <v>-0.11376047026562763</v>
      </c>
      <c r="AK16" s="201">
        <f t="shared" si="18"/>
        <v>9.5065984939221845E-2</v>
      </c>
      <c r="AL16" s="203">
        <f t="shared" si="3"/>
        <v>0.58000835434812881</v>
      </c>
      <c r="AM16" s="200">
        <v>54249</v>
      </c>
      <c r="AN16" s="200">
        <v>14045</v>
      </c>
      <c r="AO16" s="200">
        <v>32779</v>
      </c>
      <c r="AP16" s="200">
        <v>52673</v>
      </c>
      <c r="AQ16" s="200">
        <v>53888</v>
      </c>
      <c r="AR16" s="201">
        <f t="shared" si="19"/>
        <v>2.3066846391889495E-2</v>
      </c>
      <c r="AS16" s="202">
        <f t="shared" si="20"/>
        <v>-6.6545005437887994E-3</v>
      </c>
      <c r="AT16" s="201">
        <f t="shared" si="21"/>
        <v>7.5308217550861839E-2</v>
      </c>
      <c r="AU16" s="203">
        <f t="shared" si="4"/>
        <v>0.13895034319868393</v>
      </c>
      <c r="AV16" s="200">
        <v>383081</v>
      </c>
      <c r="AW16" s="200">
        <v>111228</v>
      </c>
      <c r="AX16" s="200">
        <v>163973</v>
      </c>
      <c r="AY16" s="200">
        <v>304828</v>
      </c>
      <c r="AZ16" s="200">
        <v>343951</v>
      </c>
      <c r="BA16" s="201">
        <f t="shared" si="22"/>
        <v>0.12834450903460315</v>
      </c>
      <c r="BB16" s="202">
        <f t="shared" si="23"/>
        <v>-0.10214549925472682</v>
      </c>
      <c r="BC16" s="201">
        <f t="shared" si="24"/>
        <v>9.1642334025811123E-2</v>
      </c>
      <c r="BD16" s="203">
        <f t="shared" si="5"/>
        <v>0.88687851643279647</v>
      </c>
      <c r="BE16" s="200">
        <v>451480</v>
      </c>
      <c r="BF16" s="200">
        <v>131872</v>
      </c>
      <c r="BG16" s="200">
        <v>187312</v>
      </c>
      <c r="BH16" s="200">
        <v>346210</v>
      </c>
      <c r="BI16" s="200">
        <v>387822</v>
      </c>
      <c r="BJ16" s="201">
        <f t="shared" si="25"/>
        <v>0.12019294647757151</v>
      </c>
      <c r="BK16" s="202">
        <f t="shared" si="26"/>
        <v>-0.14099849384247365</v>
      </c>
      <c r="BL16" s="201">
        <f t="shared" si="27"/>
        <v>8.1533054017524614E-2</v>
      </c>
      <c r="BM16" s="203">
        <f t="shared" si="6"/>
        <v>1</v>
      </c>
    </row>
    <row r="17" spans="1:65" x14ac:dyDescent="0.25">
      <c r="A17" s="1"/>
      <c r="B17" s="199" t="s">
        <v>196</v>
      </c>
      <c r="C17" s="200">
        <v>2929</v>
      </c>
      <c r="D17" s="200">
        <v>1057</v>
      </c>
      <c r="E17" s="200">
        <v>792</v>
      </c>
      <c r="F17" s="200">
        <v>1404</v>
      </c>
      <c r="G17" s="200">
        <v>1827</v>
      </c>
      <c r="H17" s="201">
        <f t="shared" si="7"/>
        <v>0.30128205128205132</v>
      </c>
      <c r="I17" s="202">
        <f t="shared" si="8"/>
        <v>-0.37623762376237624</v>
      </c>
      <c r="J17" s="201">
        <f t="shared" si="9"/>
        <v>5.1431466936914111E-2</v>
      </c>
      <c r="K17" s="203">
        <f t="shared" si="0"/>
        <v>9.0360105049186162E-3</v>
      </c>
      <c r="L17" s="200">
        <v>4122</v>
      </c>
      <c r="M17" s="200">
        <v>1228</v>
      </c>
      <c r="N17" s="200">
        <v>1384</v>
      </c>
      <c r="O17" s="200">
        <v>3139</v>
      </c>
      <c r="P17" s="200">
        <v>3957</v>
      </c>
      <c r="Q17" s="201">
        <f t="shared" si="10"/>
        <v>0.26059254539662313</v>
      </c>
      <c r="R17" s="202">
        <f t="shared" si="11"/>
        <v>-4.0029112081513829E-2</v>
      </c>
      <c r="S17" s="201">
        <f t="shared" si="12"/>
        <v>4.0923334677794666E-2</v>
      </c>
      <c r="T17" s="203">
        <f t="shared" si="1"/>
        <v>1.9570604032820453E-2</v>
      </c>
      <c r="U17" s="200">
        <v>21771</v>
      </c>
      <c r="V17" s="200">
        <v>5356</v>
      </c>
      <c r="W17" s="200">
        <v>17222</v>
      </c>
      <c r="X17" s="200">
        <v>24642</v>
      </c>
      <c r="Y17" s="200">
        <v>25806</v>
      </c>
      <c r="Z17" s="201">
        <f t="shared" si="13"/>
        <v>4.7236425614803901E-2</v>
      </c>
      <c r="AA17" s="202">
        <f t="shared" si="14"/>
        <v>0.18533829406090674</v>
      </c>
      <c r="AB17" s="201">
        <f t="shared" si="15"/>
        <v>4.7854378492047447E-2</v>
      </c>
      <c r="AC17" s="203">
        <f t="shared" si="2"/>
        <v>0.12763179370001632</v>
      </c>
      <c r="AD17" s="200">
        <v>81775</v>
      </c>
      <c r="AE17" s="200">
        <v>18792</v>
      </c>
      <c r="AF17" s="200">
        <v>52641</v>
      </c>
      <c r="AG17" s="200">
        <v>90353</v>
      </c>
      <c r="AH17" s="200">
        <v>103037</v>
      </c>
      <c r="AI17" s="201">
        <f t="shared" si="16"/>
        <v>0.14038272110499928</v>
      </c>
      <c r="AJ17" s="202">
        <f t="shared" si="17"/>
        <v>0.26000611433812293</v>
      </c>
      <c r="AK17" s="201">
        <f t="shared" si="18"/>
        <v>4.3546340758347117E-2</v>
      </c>
      <c r="AL17" s="203">
        <f t="shared" si="3"/>
        <v>0.50960230672977536</v>
      </c>
      <c r="AM17" s="200">
        <v>18833</v>
      </c>
      <c r="AN17" s="200">
        <v>5467</v>
      </c>
      <c r="AO17" s="200">
        <v>20531</v>
      </c>
      <c r="AP17" s="200">
        <v>31517</v>
      </c>
      <c r="AQ17" s="200">
        <v>30722</v>
      </c>
      <c r="AR17" s="201">
        <f t="shared" si="19"/>
        <v>-2.522448202557348E-2</v>
      </c>
      <c r="AS17" s="202">
        <f t="shared" si="20"/>
        <v>0.63128550947804385</v>
      </c>
      <c r="AT17" s="201">
        <f t="shared" si="21"/>
        <v>4.2933845375548868E-2</v>
      </c>
      <c r="AU17" s="203">
        <f t="shared" si="4"/>
        <v>0.15194543772967145</v>
      </c>
      <c r="AV17" s="200">
        <v>129430</v>
      </c>
      <c r="AW17" s="200">
        <v>44912</v>
      </c>
      <c r="AX17" s="200">
        <v>92570</v>
      </c>
      <c r="AY17" s="200">
        <v>151055</v>
      </c>
      <c r="AZ17" s="200">
        <v>165349</v>
      </c>
      <c r="BA17" s="201">
        <f t="shared" si="22"/>
        <v>9.4627784581774899E-2</v>
      </c>
      <c r="BB17" s="202">
        <f t="shared" si="23"/>
        <v>0.27751680445028204</v>
      </c>
      <c r="BC17" s="201">
        <f t="shared" si="24"/>
        <v>4.4055601782910479E-2</v>
      </c>
      <c r="BD17" s="203">
        <f t="shared" si="5"/>
        <v>0.81778615269720212</v>
      </c>
      <c r="BE17" s="200">
        <v>155503</v>
      </c>
      <c r="BF17" s="200">
        <v>54011</v>
      </c>
      <c r="BG17" s="200">
        <v>113026</v>
      </c>
      <c r="BH17" s="200">
        <v>178800</v>
      </c>
      <c r="BI17" s="200">
        <v>202191</v>
      </c>
      <c r="BJ17" s="201">
        <f t="shared" si="25"/>
        <v>0.13082214765100675</v>
      </c>
      <c r="BK17" s="202">
        <f t="shared" si="26"/>
        <v>0.30023858060616204</v>
      </c>
      <c r="BL17" s="201">
        <f t="shared" si="27"/>
        <v>4.2507257775106416E-2</v>
      </c>
      <c r="BM17" s="203">
        <f t="shared" si="6"/>
        <v>1</v>
      </c>
    </row>
    <row r="18" spans="1:65" x14ac:dyDescent="0.25">
      <c r="A18" s="1"/>
      <c r="B18" s="199" t="s">
        <v>205</v>
      </c>
      <c r="C18" s="200">
        <v>486</v>
      </c>
      <c r="D18" s="200">
        <v>89</v>
      </c>
      <c r="E18" s="200">
        <v>41</v>
      </c>
      <c r="F18" s="200">
        <v>218</v>
      </c>
      <c r="G18" s="200">
        <v>358</v>
      </c>
      <c r="H18" s="201">
        <f t="shared" si="7"/>
        <v>0.64220183486238525</v>
      </c>
      <c r="I18" s="202">
        <f t="shared" si="8"/>
        <v>-0.26337448559670784</v>
      </c>
      <c r="J18" s="201">
        <f t="shared" si="9"/>
        <v>1.0077977648284209E-2</v>
      </c>
      <c r="K18" s="203">
        <f t="shared" si="0"/>
        <v>2.364144252421927E-3</v>
      </c>
      <c r="L18" s="200">
        <v>1587</v>
      </c>
      <c r="M18" s="200">
        <v>465</v>
      </c>
      <c r="N18" s="200">
        <v>577</v>
      </c>
      <c r="O18" s="200">
        <v>1481</v>
      </c>
      <c r="P18" s="200">
        <v>1287</v>
      </c>
      <c r="Q18" s="201">
        <f t="shared" si="10"/>
        <v>-0.13099257258609043</v>
      </c>
      <c r="R18" s="202">
        <f t="shared" si="11"/>
        <v>-0.18903591682419663</v>
      </c>
      <c r="S18" s="201">
        <f t="shared" si="12"/>
        <v>1.3310167230306227E-2</v>
      </c>
      <c r="T18" s="203">
        <f t="shared" si="1"/>
        <v>8.499032549907878E-3</v>
      </c>
      <c r="U18" s="200">
        <v>12184</v>
      </c>
      <c r="V18" s="200">
        <v>2780</v>
      </c>
      <c r="W18" s="200">
        <v>7682</v>
      </c>
      <c r="X18" s="200">
        <v>16250</v>
      </c>
      <c r="Y18" s="200">
        <v>11787</v>
      </c>
      <c r="Z18" s="201">
        <f t="shared" si="13"/>
        <v>-0.27464615384615387</v>
      </c>
      <c r="AA18" s="202">
        <f t="shared" si="14"/>
        <v>-3.2583716349310565E-2</v>
      </c>
      <c r="AB18" s="201">
        <f t="shared" si="15"/>
        <v>2.1857690431905885E-2</v>
      </c>
      <c r="AC18" s="203">
        <f t="shared" si="2"/>
        <v>7.7838458947757691E-2</v>
      </c>
      <c r="AD18" s="200">
        <v>58578</v>
      </c>
      <c r="AE18" s="200">
        <v>12578</v>
      </c>
      <c r="AF18" s="200">
        <v>37895</v>
      </c>
      <c r="AG18" s="200">
        <v>76006</v>
      </c>
      <c r="AH18" s="200">
        <v>74895</v>
      </c>
      <c r="AI18" s="201">
        <f t="shared" si="16"/>
        <v>-1.4617267057863814E-2</v>
      </c>
      <c r="AJ18" s="202">
        <f t="shared" si="17"/>
        <v>0.27855167469015663</v>
      </c>
      <c r="AK18" s="201">
        <f t="shared" si="18"/>
        <v>3.165273825030239E-2</v>
      </c>
      <c r="AL18" s="203">
        <f t="shared" si="3"/>
        <v>0.49458822286352022</v>
      </c>
      <c r="AM18" s="200">
        <v>11568</v>
      </c>
      <c r="AN18" s="200">
        <v>3424</v>
      </c>
      <c r="AO18" s="200">
        <v>10733</v>
      </c>
      <c r="AP18" s="200">
        <v>20825</v>
      </c>
      <c r="AQ18" s="200">
        <v>19678</v>
      </c>
      <c r="AR18" s="201">
        <f t="shared" si="19"/>
        <v>-5.5078031212485001E-2</v>
      </c>
      <c r="AS18" s="202">
        <f t="shared" si="20"/>
        <v>0.70107192254495154</v>
      </c>
      <c r="AT18" s="201">
        <f t="shared" si="21"/>
        <v>2.7499909162816569E-2</v>
      </c>
      <c r="AU18" s="203">
        <f t="shared" si="4"/>
        <v>0.12994868882446559</v>
      </c>
      <c r="AV18" s="200">
        <v>84403</v>
      </c>
      <c r="AW18" s="200">
        <v>26447</v>
      </c>
      <c r="AX18" s="200">
        <v>56928</v>
      </c>
      <c r="AY18" s="200">
        <v>114780</v>
      </c>
      <c r="AZ18" s="200">
        <v>108005</v>
      </c>
      <c r="BA18" s="201">
        <f t="shared" si="22"/>
        <v>-5.9025962711273694E-2</v>
      </c>
      <c r="BB18" s="202">
        <f t="shared" si="23"/>
        <v>0.27963461014418911</v>
      </c>
      <c r="BC18" s="201">
        <f t="shared" si="24"/>
        <v>2.8776861490321964E-2</v>
      </c>
      <c r="BD18" s="203">
        <f t="shared" si="5"/>
        <v>0.71323854743807324</v>
      </c>
      <c r="BE18" s="200">
        <v>127370</v>
      </c>
      <c r="BF18" s="200">
        <v>38215</v>
      </c>
      <c r="BG18" s="200">
        <v>78852</v>
      </c>
      <c r="BH18" s="200">
        <v>158032</v>
      </c>
      <c r="BI18" s="200">
        <v>151429</v>
      </c>
      <c r="BJ18" s="201">
        <f t="shared" si="25"/>
        <v>-4.1782676926192197E-2</v>
      </c>
      <c r="BK18" s="202">
        <f t="shared" si="26"/>
        <v>0.18889063358718694</v>
      </c>
      <c r="BL18" s="201">
        <f t="shared" si="27"/>
        <v>3.1835400871584735E-2</v>
      </c>
      <c r="BM18" s="203">
        <f t="shared" si="6"/>
        <v>1</v>
      </c>
    </row>
    <row r="19" spans="1:65" x14ac:dyDescent="0.25">
      <c r="A19" s="1"/>
      <c r="B19" s="199" t="s">
        <v>200</v>
      </c>
      <c r="C19" s="200">
        <v>312</v>
      </c>
      <c r="D19" s="200">
        <v>221</v>
      </c>
      <c r="E19" s="200">
        <v>76</v>
      </c>
      <c r="F19" s="200">
        <v>249</v>
      </c>
      <c r="G19" s="200">
        <v>289</v>
      </c>
      <c r="H19" s="201">
        <f t="shared" si="7"/>
        <v>0.1606425702811245</v>
      </c>
      <c r="I19" s="202">
        <f t="shared" si="8"/>
        <v>-7.3717948717948678E-2</v>
      </c>
      <c r="J19" s="201">
        <f t="shared" si="9"/>
        <v>8.1355741350674204E-3</v>
      </c>
      <c r="K19" s="203">
        <f t="shared" si="0"/>
        <v>2.1133918842826532E-3</v>
      </c>
      <c r="L19" s="200">
        <v>1726</v>
      </c>
      <c r="M19" s="200">
        <v>429</v>
      </c>
      <c r="N19" s="200">
        <v>549</v>
      </c>
      <c r="O19" s="200">
        <v>1393</v>
      </c>
      <c r="P19" s="200">
        <v>993</v>
      </c>
      <c r="Q19" s="201">
        <f t="shared" si="10"/>
        <v>-0.28715003589375454</v>
      </c>
      <c r="R19" s="202">
        <f t="shared" si="11"/>
        <v>-0.42468134414831982</v>
      </c>
      <c r="S19" s="201">
        <f t="shared" si="12"/>
        <v>1.0269616207998511E-2</v>
      </c>
      <c r="T19" s="203">
        <f t="shared" si="1"/>
        <v>7.2615852632964524E-3</v>
      </c>
      <c r="U19" s="200">
        <v>9264</v>
      </c>
      <c r="V19" s="200">
        <v>1655</v>
      </c>
      <c r="W19" s="200">
        <v>4608</v>
      </c>
      <c r="X19" s="200">
        <v>7760</v>
      </c>
      <c r="Y19" s="200">
        <v>8111</v>
      </c>
      <c r="Z19" s="201">
        <f t="shared" si="13"/>
        <v>4.5231958762886659E-2</v>
      </c>
      <c r="AA19" s="202">
        <f t="shared" si="14"/>
        <v>-0.12446027633851464</v>
      </c>
      <c r="AB19" s="201">
        <f t="shared" si="15"/>
        <v>1.5040954194722036E-2</v>
      </c>
      <c r="AC19" s="203">
        <f t="shared" si="2"/>
        <v>5.931391547895018E-2</v>
      </c>
      <c r="AD19" s="200">
        <v>71713</v>
      </c>
      <c r="AE19" s="200">
        <v>16633</v>
      </c>
      <c r="AF19" s="200">
        <v>45150</v>
      </c>
      <c r="AG19" s="200">
        <v>77919</v>
      </c>
      <c r="AH19" s="200">
        <v>83842</v>
      </c>
      <c r="AI19" s="201">
        <f t="shared" si="16"/>
        <v>7.6014835919352208E-2</v>
      </c>
      <c r="AJ19" s="202">
        <f t="shared" si="17"/>
        <v>0.16913251432794607</v>
      </c>
      <c r="AK19" s="201">
        <f t="shared" si="18"/>
        <v>3.5433992661484115E-2</v>
      </c>
      <c r="AL19" s="203">
        <f t="shared" si="3"/>
        <v>0.61311765523192463</v>
      </c>
      <c r="AM19" s="200">
        <v>24778</v>
      </c>
      <c r="AN19" s="200">
        <v>7266</v>
      </c>
      <c r="AO19" s="200">
        <v>19860</v>
      </c>
      <c r="AP19" s="200">
        <v>31201</v>
      </c>
      <c r="AQ19" s="200">
        <v>28741</v>
      </c>
      <c r="AR19" s="201">
        <f t="shared" si="19"/>
        <v>-7.88436268068331E-2</v>
      </c>
      <c r="AS19" s="202">
        <f t="shared" si="20"/>
        <v>0.15994026959399466</v>
      </c>
      <c r="AT19" s="201">
        <f t="shared" si="21"/>
        <v>4.0165407523554783E-2</v>
      </c>
      <c r="AU19" s="203">
        <f t="shared" si="4"/>
        <v>0.21017645725317557</v>
      </c>
      <c r="AV19" s="200">
        <v>107793</v>
      </c>
      <c r="AW19" s="200">
        <v>46521</v>
      </c>
      <c r="AX19" s="200">
        <v>70243</v>
      </c>
      <c r="AY19" s="200">
        <v>118522</v>
      </c>
      <c r="AZ19" s="200">
        <v>121976</v>
      </c>
      <c r="BA19" s="201">
        <f t="shared" si="22"/>
        <v>2.9142268945849814E-2</v>
      </c>
      <c r="BB19" s="202">
        <f t="shared" si="23"/>
        <v>0.13157626190940053</v>
      </c>
      <c r="BC19" s="201">
        <f t="shared" si="24"/>
        <v>3.2499295932072701E-2</v>
      </c>
      <c r="BD19" s="203">
        <f t="shared" si="5"/>
        <v>0.89198300511162953</v>
      </c>
      <c r="BE19" s="200">
        <v>121302</v>
      </c>
      <c r="BF19" s="200">
        <v>52873</v>
      </c>
      <c r="BG19" s="200">
        <v>78107</v>
      </c>
      <c r="BH19" s="200">
        <v>132336</v>
      </c>
      <c r="BI19" s="200">
        <v>136747</v>
      </c>
      <c r="BJ19" s="201">
        <f t="shared" si="25"/>
        <v>3.3331822028775271E-2</v>
      </c>
      <c r="BK19" s="202">
        <f t="shared" si="26"/>
        <v>0.12732683715025317</v>
      </c>
      <c r="BL19" s="201">
        <f t="shared" si="27"/>
        <v>2.8748757259089062E-2</v>
      </c>
      <c r="BM19" s="203">
        <f t="shared" si="6"/>
        <v>1</v>
      </c>
    </row>
    <row r="20" spans="1:65" x14ac:dyDescent="0.25">
      <c r="A20" s="1"/>
      <c r="B20" s="199" t="s">
        <v>209</v>
      </c>
      <c r="C20" s="200">
        <v>2362</v>
      </c>
      <c r="D20" s="200">
        <v>568</v>
      </c>
      <c r="E20" s="200">
        <v>617</v>
      </c>
      <c r="F20" s="200">
        <v>1220</v>
      </c>
      <c r="G20" s="200">
        <v>1432</v>
      </c>
      <c r="H20" s="201">
        <f t="shared" si="7"/>
        <v>0.17377049180327875</v>
      </c>
      <c r="I20" s="202">
        <f t="shared" si="8"/>
        <v>-0.39373412362404747</v>
      </c>
      <c r="J20" s="201">
        <f t="shared" si="9"/>
        <v>4.0311910593136838E-2</v>
      </c>
      <c r="K20" s="203">
        <f t="shared" si="0"/>
        <v>1.0163813417369333E-2</v>
      </c>
      <c r="L20" s="200">
        <v>4220</v>
      </c>
      <c r="M20" s="200">
        <v>933</v>
      </c>
      <c r="N20" s="200">
        <v>1350</v>
      </c>
      <c r="O20" s="200">
        <v>5199</v>
      </c>
      <c r="P20" s="200">
        <v>5149</v>
      </c>
      <c r="Q20" s="201">
        <f t="shared" si="10"/>
        <v>-9.6172340834775882E-3</v>
      </c>
      <c r="R20" s="202">
        <f t="shared" si="11"/>
        <v>0.2201421800947867</v>
      </c>
      <c r="S20" s="201">
        <f t="shared" si="12"/>
        <v>5.3251010931504868E-2</v>
      </c>
      <c r="T20" s="203">
        <f t="shared" si="1"/>
        <v>3.6545722965108024E-2</v>
      </c>
      <c r="U20" s="200">
        <v>19972</v>
      </c>
      <c r="V20" s="200">
        <v>3839</v>
      </c>
      <c r="W20" s="200">
        <v>9653</v>
      </c>
      <c r="X20" s="200">
        <v>22348</v>
      </c>
      <c r="Y20" s="200">
        <v>23597</v>
      </c>
      <c r="Z20" s="201">
        <f t="shared" si="13"/>
        <v>5.5888670127080653E-2</v>
      </c>
      <c r="AA20" s="202">
        <f t="shared" si="14"/>
        <v>0.18150410574804732</v>
      </c>
      <c r="AB20" s="201">
        <f t="shared" si="15"/>
        <v>4.3758031825034634E-2</v>
      </c>
      <c r="AC20" s="203">
        <f t="shared" si="2"/>
        <v>0.16748289469948613</v>
      </c>
      <c r="AD20" s="200">
        <v>54394</v>
      </c>
      <c r="AE20" s="200">
        <v>11557</v>
      </c>
      <c r="AF20" s="200">
        <v>28537</v>
      </c>
      <c r="AG20" s="200">
        <v>60794</v>
      </c>
      <c r="AH20" s="200">
        <v>65063</v>
      </c>
      <c r="AI20" s="201">
        <f t="shared" si="16"/>
        <v>7.0220745468302814E-2</v>
      </c>
      <c r="AJ20" s="202">
        <f t="shared" si="17"/>
        <v>0.19614295694378048</v>
      </c>
      <c r="AK20" s="201">
        <f t="shared" si="18"/>
        <v>2.7497457891440341E-2</v>
      </c>
      <c r="AL20" s="203">
        <f t="shared" si="3"/>
        <v>0.46179343042898108</v>
      </c>
      <c r="AM20" s="200">
        <v>11388</v>
      </c>
      <c r="AN20" s="200">
        <v>2598</v>
      </c>
      <c r="AO20" s="200">
        <v>6912</v>
      </c>
      <c r="AP20" s="200">
        <v>12636</v>
      </c>
      <c r="AQ20" s="200">
        <v>13221</v>
      </c>
      <c r="AR20" s="201">
        <f t="shared" si="19"/>
        <v>4.629629629629628E-2</v>
      </c>
      <c r="AS20" s="202">
        <f t="shared" si="20"/>
        <v>0.16095890410958913</v>
      </c>
      <c r="AT20" s="201">
        <f t="shared" si="21"/>
        <v>1.8476283110153362E-2</v>
      </c>
      <c r="AU20" s="203">
        <f t="shared" si="4"/>
        <v>9.3837833233966439E-2</v>
      </c>
      <c r="AV20" s="200">
        <v>92336</v>
      </c>
      <c r="AW20" s="200">
        <v>27365</v>
      </c>
      <c r="AX20" s="200">
        <v>47069</v>
      </c>
      <c r="AY20" s="200">
        <v>102197</v>
      </c>
      <c r="AZ20" s="200">
        <v>108462</v>
      </c>
      <c r="BA20" s="201">
        <f t="shared" si="22"/>
        <v>6.130316936896385E-2</v>
      </c>
      <c r="BB20" s="202">
        <f t="shared" si="23"/>
        <v>0.17464477560214875</v>
      </c>
      <c r="BC20" s="201">
        <f t="shared" si="24"/>
        <v>2.8898624609631968E-2</v>
      </c>
      <c r="BD20" s="203">
        <f t="shared" si="5"/>
        <v>0.76982369474491097</v>
      </c>
      <c r="BE20" s="200">
        <v>119613</v>
      </c>
      <c r="BF20" s="200">
        <v>34775</v>
      </c>
      <c r="BG20" s="200">
        <v>61412</v>
      </c>
      <c r="BH20" s="200">
        <v>135430</v>
      </c>
      <c r="BI20" s="200">
        <v>140892</v>
      </c>
      <c r="BJ20" s="201">
        <f t="shared" si="25"/>
        <v>4.0330798198331186E-2</v>
      </c>
      <c r="BK20" s="202">
        <f t="shared" si="26"/>
        <v>0.17789872338290991</v>
      </c>
      <c r="BL20" s="201">
        <f t="shared" si="27"/>
        <v>2.9620173808182822E-2</v>
      </c>
      <c r="BM20" s="203">
        <f t="shared" si="6"/>
        <v>1</v>
      </c>
    </row>
    <row r="21" spans="1:65" x14ac:dyDescent="0.25">
      <c r="A21" s="1"/>
      <c r="B21" s="199" t="s">
        <v>213</v>
      </c>
      <c r="C21" s="200">
        <v>107</v>
      </c>
      <c r="D21" s="200">
        <v>61</v>
      </c>
      <c r="E21" s="200">
        <v>12</v>
      </c>
      <c r="F21" s="200">
        <v>177</v>
      </c>
      <c r="G21" s="200">
        <v>420</v>
      </c>
      <c r="H21" s="201">
        <f t="shared" si="7"/>
        <v>1.3728813559322033</v>
      </c>
      <c r="I21" s="202">
        <f t="shared" si="8"/>
        <v>2.9252336448598131</v>
      </c>
      <c r="J21" s="201">
        <f t="shared" si="9"/>
        <v>1.1823325732623935E-2</v>
      </c>
      <c r="K21" s="203">
        <f t="shared" si="0"/>
        <v>2.9793995800465353E-3</v>
      </c>
      <c r="L21" s="200">
        <v>3985</v>
      </c>
      <c r="M21" s="200">
        <v>870</v>
      </c>
      <c r="N21" s="200">
        <v>1377</v>
      </c>
      <c r="O21" s="200">
        <v>4901</v>
      </c>
      <c r="P21" s="200">
        <v>7250</v>
      </c>
      <c r="Q21" s="201">
        <f t="shared" si="10"/>
        <v>0.47928994082840237</v>
      </c>
      <c r="R21" s="202">
        <f t="shared" si="11"/>
        <v>0.81932245922208291</v>
      </c>
      <c r="S21" s="201">
        <f t="shared" si="12"/>
        <v>7.4979574529697085E-2</v>
      </c>
      <c r="T21" s="203">
        <f t="shared" si="1"/>
        <v>5.1430111798422336E-2</v>
      </c>
      <c r="U21" s="200">
        <v>12068</v>
      </c>
      <c r="V21" s="200">
        <v>2278</v>
      </c>
      <c r="W21" s="200">
        <v>3700</v>
      </c>
      <c r="X21" s="200">
        <v>11372</v>
      </c>
      <c r="Y21" s="200">
        <v>13438</v>
      </c>
      <c r="Z21" s="201">
        <f t="shared" si="13"/>
        <v>0.181674287724235</v>
      </c>
      <c r="AA21" s="202">
        <f t="shared" si="14"/>
        <v>0.11352336758369241</v>
      </c>
      <c r="AB21" s="201">
        <f t="shared" si="15"/>
        <v>2.4919287691859787E-2</v>
      </c>
      <c r="AC21" s="203">
        <f t="shared" si="2"/>
        <v>9.5326598944441288E-2</v>
      </c>
      <c r="AD21" s="200">
        <v>36279</v>
      </c>
      <c r="AE21" s="200">
        <v>8379</v>
      </c>
      <c r="AF21" s="200">
        <v>14068</v>
      </c>
      <c r="AG21" s="200">
        <v>51168</v>
      </c>
      <c r="AH21" s="200">
        <v>61114</v>
      </c>
      <c r="AI21" s="201">
        <f t="shared" si="16"/>
        <v>0.19437929956222644</v>
      </c>
      <c r="AJ21" s="202">
        <f t="shared" si="17"/>
        <v>0.68455580363295576</v>
      </c>
      <c r="AK21" s="201">
        <f t="shared" si="18"/>
        <v>2.5828499171226121E-2</v>
      </c>
      <c r="AL21" s="203">
        <f t="shared" si="3"/>
        <v>0.43353101413086659</v>
      </c>
      <c r="AM21" s="200">
        <v>15210</v>
      </c>
      <c r="AN21" s="200">
        <v>4093</v>
      </c>
      <c r="AO21" s="200">
        <v>6389</v>
      </c>
      <c r="AP21" s="200">
        <v>24173</v>
      </c>
      <c r="AQ21" s="200">
        <v>22385</v>
      </c>
      <c r="AR21" s="201">
        <f t="shared" si="19"/>
        <v>-7.3966822487899764E-2</v>
      </c>
      <c r="AS21" s="202">
        <f t="shared" si="20"/>
        <v>0.47172912557527935</v>
      </c>
      <c r="AT21" s="201">
        <f t="shared" si="21"/>
        <v>3.1282928478994249E-2</v>
      </c>
      <c r="AU21" s="203">
        <f t="shared" si="4"/>
        <v>0.15879490380795641</v>
      </c>
      <c r="AV21" s="200">
        <v>67649</v>
      </c>
      <c r="AW21" s="200">
        <v>18715</v>
      </c>
      <c r="AX21" s="200">
        <v>25546</v>
      </c>
      <c r="AY21" s="200">
        <v>91791</v>
      </c>
      <c r="AZ21" s="200">
        <v>104607</v>
      </c>
      <c r="BA21" s="201">
        <f t="shared" si="22"/>
        <v>0.13962153152269829</v>
      </c>
      <c r="BB21" s="202">
        <f t="shared" si="23"/>
        <v>0.54631997516593001</v>
      </c>
      <c r="BC21" s="201">
        <f t="shared" si="24"/>
        <v>2.7871498078034438E-2</v>
      </c>
      <c r="BD21" s="203">
        <f t="shared" si="5"/>
        <v>0.74206202826173318</v>
      </c>
      <c r="BE21" s="200">
        <v>103355</v>
      </c>
      <c r="BF21" s="200">
        <v>25665</v>
      </c>
      <c r="BG21" s="200">
        <v>34897</v>
      </c>
      <c r="BH21" s="200">
        <v>124231</v>
      </c>
      <c r="BI21" s="200">
        <v>140968</v>
      </c>
      <c r="BJ21" s="201">
        <f t="shared" si="25"/>
        <v>0.13472482713654399</v>
      </c>
      <c r="BK21" s="202">
        <f t="shared" si="26"/>
        <v>0.36392046828890723</v>
      </c>
      <c r="BL21" s="201">
        <f t="shared" si="27"/>
        <v>2.9636151530192743E-2</v>
      </c>
      <c r="BM21" s="203">
        <f t="shared" si="6"/>
        <v>1</v>
      </c>
    </row>
    <row r="22" spans="1:65" x14ac:dyDescent="0.25">
      <c r="A22" s="1"/>
      <c r="B22" s="199" t="s">
        <v>235</v>
      </c>
      <c r="C22" s="200">
        <v>119</v>
      </c>
      <c r="D22" s="200">
        <v>53</v>
      </c>
      <c r="E22" s="200">
        <v>3</v>
      </c>
      <c r="F22" s="200">
        <v>129</v>
      </c>
      <c r="G22" s="200">
        <v>184</v>
      </c>
      <c r="H22" s="201">
        <f t="shared" si="7"/>
        <v>0.42635658914728691</v>
      </c>
      <c r="I22" s="202">
        <f t="shared" si="8"/>
        <v>0.54621848739495804</v>
      </c>
      <c r="J22" s="201">
        <f t="shared" si="9"/>
        <v>5.179742701911438E-3</v>
      </c>
      <c r="K22" s="203">
        <f t="shared" si="0"/>
        <v>1.8970050002577452E-3</v>
      </c>
      <c r="L22" s="200">
        <v>1358</v>
      </c>
      <c r="M22" s="200">
        <v>318</v>
      </c>
      <c r="N22" s="200">
        <v>209</v>
      </c>
      <c r="O22" s="200">
        <v>1187</v>
      </c>
      <c r="P22" s="200">
        <v>1448</v>
      </c>
      <c r="Q22" s="201">
        <f t="shared" si="10"/>
        <v>0.21988205560235885</v>
      </c>
      <c r="R22" s="202">
        <f t="shared" si="11"/>
        <v>6.6273932253313683E-2</v>
      </c>
      <c r="S22" s="201">
        <f t="shared" si="12"/>
        <v>1.49752308853795E-2</v>
      </c>
      <c r="T22" s="203">
        <f t="shared" si="1"/>
        <v>1.4928604567245735E-2</v>
      </c>
      <c r="U22" s="200">
        <v>5508</v>
      </c>
      <c r="V22" s="200">
        <v>1437</v>
      </c>
      <c r="W22" s="200">
        <v>3131</v>
      </c>
      <c r="X22" s="200">
        <v>6632</v>
      </c>
      <c r="Y22" s="200">
        <v>8252</v>
      </c>
      <c r="Z22" s="201">
        <f t="shared" si="13"/>
        <v>0.244270205066345</v>
      </c>
      <c r="AA22" s="202">
        <f t="shared" si="14"/>
        <v>0.49818445896877273</v>
      </c>
      <c r="AB22" s="201">
        <f t="shared" si="15"/>
        <v>1.5302423130914344E-2</v>
      </c>
      <c r="AC22" s="203">
        <f t="shared" si="2"/>
        <v>8.5076550337646273E-2</v>
      </c>
      <c r="AD22" s="200">
        <v>28202</v>
      </c>
      <c r="AE22" s="200">
        <v>8546</v>
      </c>
      <c r="AF22" s="200">
        <v>33359</v>
      </c>
      <c r="AG22" s="200">
        <v>47995</v>
      </c>
      <c r="AH22" s="200">
        <v>58488</v>
      </c>
      <c r="AI22" s="201">
        <f t="shared" si="16"/>
        <v>0.21862694030628194</v>
      </c>
      <c r="AJ22" s="202">
        <f t="shared" si="17"/>
        <v>1.0738954684064961</v>
      </c>
      <c r="AK22" s="201">
        <f t="shared" si="18"/>
        <v>2.4718677545679767E-2</v>
      </c>
      <c r="AL22" s="203">
        <f t="shared" si="3"/>
        <v>0.60300015464714674</v>
      </c>
      <c r="AM22" s="200">
        <v>2506</v>
      </c>
      <c r="AN22" s="200">
        <v>748</v>
      </c>
      <c r="AO22" s="200">
        <v>6286</v>
      </c>
      <c r="AP22" s="200">
        <v>11959</v>
      </c>
      <c r="AQ22" s="200">
        <v>11447</v>
      </c>
      <c r="AR22" s="201">
        <f t="shared" si="19"/>
        <v>-4.281294422610582E-2</v>
      </c>
      <c r="AS22" s="202">
        <f t="shared" si="20"/>
        <v>3.5678371907422184</v>
      </c>
      <c r="AT22" s="201">
        <f t="shared" si="21"/>
        <v>1.5997126750013278E-2</v>
      </c>
      <c r="AU22" s="203">
        <f t="shared" si="4"/>
        <v>0.11801639259755657</v>
      </c>
      <c r="AV22" s="200">
        <v>37693</v>
      </c>
      <c r="AW22" s="200">
        <v>21453</v>
      </c>
      <c r="AX22" s="200">
        <v>42988</v>
      </c>
      <c r="AY22" s="200">
        <v>67902</v>
      </c>
      <c r="AZ22" s="200">
        <v>79819</v>
      </c>
      <c r="BA22" s="201">
        <f t="shared" si="22"/>
        <v>0.17550293069423573</v>
      </c>
      <c r="BB22" s="202">
        <f t="shared" si="23"/>
        <v>1.1176080439338869</v>
      </c>
      <c r="BC22" s="201">
        <f t="shared" si="24"/>
        <v>2.1266981225832218E-2</v>
      </c>
      <c r="BD22" s="203">
        <f t="shared" si="5"/>
        <v>0.82291870714985305</v>
      </c>
      <c r="BE22" s="200">
        <v>48977</v>
      </c>
      <c r="BF22" s="200">
        <v>26635</v>
      </c>
      <c r="BG22" s="200">
        <v>53495</v>
      </c>
      <c r="BH22" s="200">
        <v>83466</v>
      </c>
      <c r="BI22" s="200">
        <v>96995</v>
      </c>
      <c r="BJ22" s="201">
        <f t="shared" si="25"/>
        <v>0.16208995279515004</v>
      </c>
      <c r="BK22" s="202">
        <f t="shared" si="26"/>
        <v>0.98041938052555277</v>
      </c>
      <c r="BL22" s="201">
        <f t="shared" si="27"/>
        <v>2.0391567715162626E-2</v>
      </c>
      <c r="BM22" s="203">
        <f t="shared" si="6"/>
        <v>1</v>
      </c>
    </row>
    <row r="23" spans="1:65" x14ac:dyDescent="0.25">
      <c r="A23" s="1"/>
      <c r="B23" s="199" t="s">
        <v>225</v>
      </c>
      <c r="C23" s="200">
        <v>371</v>
      </c>
      <c r="D23" s="200">
        <v>174</v>
      </c>
      <c r="E23" s="200">
        <v>4</v>
      </c>
      <c r="F23" s="200">
        <v>63</v>
      </c>
      <c r="G23" s="200">
        <v>97</v>
      </c>
      <c r="H23" s="201">
        <f t="shared" si="7"/>
        <v>0.53968253968253976</v>
      </c>
      <c r="I23" s="202">
        <f t="shared" si="8"/>
        <v>-0.73854447439353099</v>
      </c>
      <c r="J23" s="201">
        <f t="shared" si="9"/>
        <v>2.7306252287250515E-3</v>
      </c>
      <c r="K23" s="203">
        <f t="shared" si="0"/>
        <v>1.6072109091511606E-3</v>
      </c>
      <c r="L23" s="200">
        <v>4242</v>
      </c>
      <c r="M23" s="200">
        <v>391</v>
      </c>
      <c r="N23" s="200">
        <v>134</v>
      </c>
      <c r="O23" s="200">
        <v>391</v>
      </c>
      <c r="P23" s="200">
        <v>458</v>
      </c>
      <c r="Q23" s="201">
        <f t="shared" si="10"/>
        <v>0.17135549872122757</v>
      </c>
      <c r="R23" s="202">
        <f t="shared" si="11"/>
        <v>-0.89203206034889204</v>
      </c>
      <c r="S23" s="201">
        <f t="shared" si="12"/>
        <v>4.7366407082208642E-3</v>
      </c>
      <c r="T23" s="203">
        <f t="shared" si="1"/>
        <v>7.588686560734346E-3</v>
      </c>
      <c r="U23" s="200">
        <v>6793</v>
      </c>
      <c r="V23" s="200">
        <v>2704</v>
      </c>
      <c r="W23" s="200">
        <v>1329</v>
      </c>
      <c r="X23" s="200">
        <v>4526</v>
      </c>
      <c r="Y23" s="200">
        <v>4780</v>
      </c>
      <c r="Z23" s="201">
        <f t="shared" si="13"/>
        <v>5.6120194432169646E-2</v>
      </c>
      <c r="AA23" s="202">
        <f t="shared" si="14"/>
        <v>-0.29633446194612101</v>
      </c>
      <c r="AB23" s="201">
        <f t="shared" si="15"/>
        <v>8.863982375881067E-3</v>
      </c>
      <c r="AC23" s="203">
        <f t="shared" si="2"/>
        <v>7.9200702533428327E-2</v>
      </c>
      <c r="AD23" s="200">
        <v>25132</v>
      </c>
      <c r="AE23" s="200">
        <v>13314</v>
      </c>
      <c r="AF23" s="200">
        <v>7440</v>
      </c>
      <c r="AG23" s="200">
        <v>26147</v>
      </c>
      <c r="AH23" s="200">
        <v>28437</v>
      </c>
      <c r="AI23" s="201">
        <f t="shared" si="16"/>
        <v>8.7581749340268411E-2</v>
      </c>
      <c r="AJ23" s="202">
        <f t="shared" si="17"/>
        <v>0.13150565016711768</v>
      </c>
      <c r="AK23" s="201">
        <f t="shared" si="18"/>
        <v>1.2018277823938169E-2</v>
      </c>
      <c r="AL23" s="203">
        <f t="shared" si="3"/>
        <v>0.47117790333537685</v>
      </c>
      <c r="AM23" s="200">
        <v>2827</v>
      </c>
      <c r="AN23" s="200">
        <v>1393</v>
      </c>
      <c r="AO23" s="200">
        <v>1962</v>
      </c>
      <c r="AP23" s="200">
        <v>4584</v>
      </c>
      <c r="AQ23" s="200">
        <v>6031</v>
      </c>
      <c r="AR23" s="201">
        <f t="shared" si="19"/>
        <v>0.31566317626527041</v>
      </c>
      <c r="AS23" s="202">
        <f t="shared" si="20"/>
        <v>1.1333569154580827</v>
      </c>
      <c r="AT23" s="201">
        <f t="shared" si="21"/>
        <v>8.4282931273984511E-3</v>
      </c>
      <c r="AU23" s="203">
        <f t="shared" si="4"/>
        <v>9.992875250608918E-2</v>
      </c>
      <c r="AV23" s="200">
        <v>39365</v>
      </c>
      <c r="AW23" s="200">
        <v>18196</v>
      </c>
      <c r="AX23" s="200">
        <v>10869</v>
      </c>
      <c r="AY23" s="200">
        <v>35711</v>
      </c>
      <c r="AZ23" s="200">
        <v>39803</v>
      </c>
      <c r="BA23" s="201">
        <f t="shared" si="22"/>
        <v>0.11458654196186058</v>
      </c>
      <c r="BB23" s="202">
        <f t="shared" si="23"/>
        <v>1.1126635335958257E-2</v>
      </c>
      <c r="BC23" s="201">
        <f t="shared" si="24"/>
        <v>1.0605114743755244E-2</v>
      </c>
      <c r="BD23" s="203">
        <f t="shared" si="5"/>
        <v>0.65950325584477987</v>
      </c>
      <c r="BE23" s="200">
        <v>65308</v>
      </c>
      <c r="BF23" s="200">
        <v>28669</v>
      </c>
      <c r="BG23" s="200">
        <v>18573</v>
      </c>
      <c r="BH23" s="200">
        <v>54535</v>
      </c>
      <c r="BI23" s="200">
        <v>60353</v>
      </c>
      <c r="BJ23" s="201">
        <f t="shared" si="25"/>
        <v>0.10668378105803611</v>
      </c>
      <c r="BK23" s="202">
        <f t="shared" si="26"/>
        <v>-7.5871256201384241E-2</v>
      </c>
      <c r="BL23" s="201">
        <f t="shared" si="27"/>
        <v>1.2688203374536935E-2</v>
      </c>
      <c r="BM23" s="203">
        <f t="shared" si="6"/>
        <v>1</v>
      </c>
    </row>
    <row r="24" spans="1:65" x14ac:dyDescent="0.25">
      <c r="A24" s="211" t="s">
        <v>192</v>
      </c>
      <c r="B24" s="199" t="s">
        <v>237</v>
      </c>
      <c r="C24" s="200">
        <v>12</v>
      </c>
      <c r="D24" s="200">
        <v>1</v>
      </c>
      <c r="E24" s="200">
        <v>0</v>
      </c>
      <c r="F24" s="200">
        <v>97</v>
      </c>
      <c r="G24" s="200">
        <v>138</v>
      </c>
      <c r="H24" s="201">
        <f t="shared" si="7"/>
        <v>0.42268041237113407</v>
      </c>
      <c r="I24" s="202">
        <f t="shared" si="8"/>
        <v>10.5</v>
      </c>
      <c r="J24" s="201">
        <f t="shared" si="9"/>
        <v>3.8848070264335781E-3</v>
      </c>
      <c r="K24" s="203">
        <f t="shared" si="0"/>
        <v>2.873383721656568E-3</v>
      </c>
      <c r="L24" s="200">
        <v>786</v>
      </c>
      <c r="M24" s="200">
        <v>170</v>
      </c>
      <c r="N24" s="200">
        <v>342</v>
      </c>
      <c r="O24" s="200">
        <v>1126</v>
      </c>
      <c r="P24" s="200">
        <v>1028</v>
      </c>
      <c r="Q24" s="201">
        <f t="shared" si="10"/>
        <v>-8.7033747779751369E-2</v>
      </c>
      <c r="R24" s="202">
        <f t="shared" si="11"/>
        <v>0.30788804071246823</v>
      </c>
      <c r="S24" s="201">
        <f t="shared" si="12"/>
        <v>1.0631586567797049E-2</v>
      </c>
      <c r="T24" s="203">
        <f t="shared" si="1"/>
        <v>2.1404626564224292E-2</v>
      </c>
      <c r="U24" s="200">
        <v>1410</v>
      </c>
      <c r="V24" s="200">
        <v>392</v>
      </c>
      <c r="W24" s="200">
        <v>480</v>
      </c>
      <c r="X24" s="200">
        <v>2276</v>
      </c>
      <c r="Y24" s="200">
        <v>2821</v>
      </c>
      <c r="Z24" s="201">
        <f t="shared" si="13"/>
        <v>0.23945518453427073</v>
      </c>
      <c r="AA24" s="202">
        <f t="shared" si="14"/>
        <v>1.0007092198581562</v>
      </c>
      <c r="AB24" s="201">
        <f t="shared" si="15"/>
        <v>5.2312331134645373E-3</v>
      </c>
      <c r="AC24" s="203">
        <f t="shared" si="2"/>
        <v>5.8737793324588256E-2</v>
      </c>
      <c r="AD24" s="200">
        <v>10623</v>
      </c>
      <c r="AE24" s="200">
        <v>3652</v>
      </c>
      <c r="AF24" s="200">
        <v>6761</v>
      </c>
      <c r="AG24" s="200">
        <v>20749</v>
      </c>
      <c r="AH24" s="200">
        <v>23843</v>
      </c>
      <c r="AI24" s="201">
        <f t="shared" si="16"/>
        <v>0.14911562002988088</v>
      </c>
      <c r="AJ24" s="202">
        <f t="shared" si="17"/>
        <v>1.2444695472088863</v>
      </c>
      <c r="AK24" s="201">
        <f t="shared" si="18"/>
        <v>1.0076723921516255E-2</v>
      </c>
      <c r="AL24" s="203">
        <f t="shared" si="3"/>
        <v>0.49644991359027213</v>
      </c>
      <c r="AM24" s="200">
        <v>1341</v>
      </c>
      <c r="AN24" s="200">
        <v>781</v>
      </c>
      <c r="AO24" s="200">
        <v>3205</v>
      </c>
      <c r="AP24" s="200">
        <v>7260</v>
      </c>
      <c r="AQ24" s="200">
        <v>6865</v>
      </c>
      <c r="AR24" s="201">
        <f t="shared" si="19"/>
        <v>-5.4407713498622612E-2</v>
      </c>
      <c r="AS24" s="202">
        <f t="shared" si="20"/>
        <v>4.1193139448173008</v>
      </c>
      <c r="AT24" s="201">
        <f t="shared" si="21"/>
        <v>9.5938040655928307E-3</v>
      </c>
      <c r="AU24" s="203">
        <f t="shared" si="4"/>
        <v>0.14294042934182855</v>
      </c>
      <c r="AV24" s="200">
        <v>14172</v>
      </c>
      <c r="AW24" s="200">
        <v>5193</v>
      </c>
      <c r="AX24" s="200">
        <v>10788</v>
      </c>
      <c r="AY24" s="200">
        <v>31508</v>
      </c>
      <c r="AZ24" s="200">
        <v>34695</v>
      </c>
      <c r="BA24" s="201">
        <f t="shared" si="22"/>
        <v>0.10114891456138131</v>
      </c>
      <c r="BB24" s="202">
        <f t="shared" si="23"/>
        <v>1.4481371718882303</v>
      </c>
      <c r="BC24" s="201">
        <f t="shared" si="24"/>
        <v>9.2441387843777648E-3</v>
      </c>
      <c r="BD24" s="203">
        <f t="shared" si="5"/>
        <v>0.72240614654256985</v>
      </c>
      <c r="BE24" s="200">
        <v>22789</v>
      </c>
      <c r="BF24" s="200">
        <v>8053</v>
      </c>
      <c r="BG24" s="200">
        <v>16333</v>
      </c>
      <c r="BH24" s="200">
        <v>46060</v>
      </c>
      <c r="BI24" s="200">
        <v>48027</v>
      </c>
      <c r="BJ24" s="201">
        <f t="shared" si="25"/>
        <v>4.2705167173252345E-2</v>
      </c>
      <c r="BK24" s="202">
        <f t="shared" si="26"/>
        <v>1.1074641274299002</v>
      </c>
      <c r="BL24" s="201">
        <f t="shared" si="27"/>
        <v>1.0096869144348838E-2</v>
      </c>
      <c r="BM24" s="203">
        <f t="shared" si="6"/>
        <v>1</v>
      </c>
    </row>
    <row r="25" spans="1:65" x14ac:dyDescent="0.25">
      <c r="A25" s="211" t="s">
        <v>392</v>
      </c>
      <c r="B25" s="199" t="s">
        <v>217</v>
      </c>
      <c r="C25" s="200">
        <v>222</v>
      </c>
      <c r="D25" s="200">
        <v>68</v>
      </c>
      <c r="E25" s="200">
        <v>50</v>
      </c>
      <c r="F25" s="200">
        <v>143</v>
      </c>
      <c r="G25" s="200">
        <v>249</v>
      </c>
      <c r="H25" s="201">
        <f t="shared" si="7"/>
        <v>0.74125874125874125</v>
      </c>
      <c r="I25" s="202">
        <f t="shared" si="8"/>
        <v>0.12162162162162171</v>
      </c>
      <c r="J25" s="201">
        <f t="shared" si="9"/>
        <v>7.0095431129127608E-3</v>
      </c>
      <c r="K25" s="203">
        <f t="shared" si="0"/>
        <v>5.4570558197637471E-3</v>
      </c>
      <c r="L25" s="200">
        <v>812</v>
      </c>
      <c r="M25" s="200">
        <v>222</v>
      </c>
      <c r="N25" s="200">
        <v>389</v>
      </c>
      <c r="O25" s="200">
        <v>834</v>
      </c>
      <c r="P25" s="200">
        <v>914</v>
      </c>
      <c r="Q25" s="201">
        <f t="shared" si="10"/>
        <v>9.592326139088736E-2</v>
      </c>
      <c r="R25" s="202">
        <f t="shared" si="11"/>
        <v>0.12561576354679804</v>
      </c>
      <c r="S25" s="201">
        <f t="shared" si="12"/>
        <v>9.4525973958818118E-3</v>
      </c>
      <c r="T25" s="203">
        <f t="shared" si="1"/>
        <v>2.003112055929343E-2</v>
      </c>
      <c r="U25" s="200">
        <v>3427</v>
      </c>
      <c r="V25" s="200">
        <v>1149</v>
      </c>
      <c r="W25" s="200">
        <v>1883</v>
      </c>
      <c r="X25" s="200">
        <v>3110</v>
      </c>
      <c r="Y25" s="200">
        <v>3875</v>
      </c>
      <c r="Z25" s="201">
        <f t="shared" si="13"/>
        <v>0.24598070739549849</v>
      </c>
      <c r="AA25" s="202">
        <f t="shared" si="14"/>
        <v>0.13072658301721618</v>
      </c>
      <c r="AB25" s="201">
        <f t="shared" si="15"/>
        <v>7.1857597712424968E-3</v>
      </c>
      <c r="AC25" s="203">
        <f t="shared" si="2"/>
        <v>8.4924061452146662E-2</v>
      </c>
      <c r="AD25" s="200">
        <v>17449</v>
      </c>
      <c r="AE25" s="200">
        <v>3523</v>
      </c>
      <c r="AF25" s="200">
        <v>12788</v>
      </c>
      <c r="AG25" s="200">
        <v>19178</v>
      </c>
      <c r="AH25" s="200">
        <v>22347</v>
      </c>
      <c r="AI25" s="201">
        <f t="shared" si="16"/>
        <v>0.16524142246323903</v>
      </c>
      <c r="AJ25" s="202">
        <f t="shared" si="17"/>
        <v>0.28070376525875407</v>
      </c>
      <c r="AK25" s="201">
        <f t="shared" si="18"/>
        <v>9.4444721500701982E-3</v>
      </c>
      <c r="AL25" s="203">
        <f t="shared" si="3"/>
        <v>0.48975432290867649</v>
      </c>
      <c r="AM25" s="200">
        <v>10769</v>
      </c>
      <c r="AN25" s="200">
        <v>2114</v>
      </c>
      <c r="AO25" s="200">
        <v>9542</v>
      </c>
      <c r="AP25" s="200">
        <v>12154</v>
      </c>
      <c r="AQ25" s="200">
        <v>12536</v>
      </c>
      <c r="AR25" s="201">
        <f t="shared" si="19"/>
        <v>3.1429981898963399E-2</v>
      </c>
      <c r="AS25" s="202">
        <f t="shared" si="20"/>
        <v>0.16408208747330311</v>
      </c>
      <c r="AT25" s="201">
        <f t="shared" si="21"/>
        <v>1.7518998946288673E-2</v>
      </c>
      <c r="AU25" s="203">
        <f t="shared" si="4"/>
        <v>0.27473755725525434</v>
      </c>
      <c r="AV25" s="200">
        <v>32679</v>
      </c>
      <c r="AW25" s="200">
        <v>9522</v>
      </c>
      <c r="AX25" s="200">
        <v>24652</v>
      </c>
      <c r="AY25" s="200">
        <v>35419</v>
      </c>
      <c r="AZ25" s="200">
        <v>39921</v>
      </c>
      <c r="BA25" s="201">
        <f t="shared" si="22"/>
        <v>0.12710692001468149</v>
      </c>
      <c r="BB25" s="202">
        <f t="shared" si="23"/>
        <v>0.22161020839070966</v>
      </c>
      <c r="BC25" s="201">
        <f t="shared" si="24"/>
        <v>1.0636554673905311E-2</v>
      </c>
      <c r="BD25" s="203">
        <f t="shared" si="5"/>
        <v>0.87490411799513468</v>
      </c>
      <c r="BE25" s="200">
        <v>38268</v>
      </c>
      <c r="BF25" s="200">
        <v>11047</v>
      </c>
      <c r="BG25" s="200">
        <v>28277</v>
      </c>
      <c r="BH25" s="200">
        <v>40237</v>
      </c>
      <c r="BI25" s="200">
        <v>45629</v>
      </c>
      <c r="BJ25" s="201">
        <f t="shared" si="25"/>
        <v>0.13400601436488802</v>
      </c>
      <c r="BK25" s="202">
        <f t="shared" si="26"/>
        <v>0.19235392495035009</v>
      </c>
      <c r="BL25" s="201">
        <f t="shared" si="27"/>
        <v>9.5927299682989388E-3</v>
      </c>
      <c r="BM25" s="203">
        <f t="shared" si="6"/>
        <v>1</v>
      </c>
    </row>
    <row r="26" spans="1:65" x14ac:dyDescent="0.25">
      <c r="A26" s="211" t="s">
        <v>393</v>
      </c>
      <c r="B26" s="199" t="s">
        <v>231</v>
      </c>
      <c r="C26" s="200">
        <v>345</v>
      </c>
      <c r="D26" s="200">
        <v>50</v>
      </c>
      <c r="E26" s="200">
        <v>18</v>
      </c>
      <c r="F26" s="200">
        <v>70</v>
      </c>
      <c r="G26" s="200">
        <v>79</v>
      </c>
      <c r="H26" s="201">
        <f t="shared" si="7"/>
        <v>0.12857142857142856</v>
      </c>
      <c r="I26" s="202">
        <f t="shared" si="8"/>
        <v>-0.77101449275362322</v>
      </c>
      <c r="J26" s="201">
        <f t="shared" si="9"/>
        <v>2.2239112687554544E-3</v>
      </c>
      <c r="K26" s="203">
        <f t="shared" si="0"/>
        <v>1.3461014176663032E-3</v>
      </c>
      <c r="L26" s="200">
        <v>1532</v>
      </c>
      <c r="M26" s="200">
        <v>434</v>
      </c>
      <c r="N26" s="200">
        <v>89</v>
      </c>
      <c r="O26" s="200">
        <v>349</v>
      </c>
      <c r="P26" s="200">
        <v>391</v>
      </c>
      <c r="Q26" s="201">
        <f t="shared" si="10"/>
        <v>0.12034383954154726</v>
      </c>
      <c r="R26" s="202">
        <f t="shared" si="11"/>
        <v>-0.74477806788511747</v>
      </c>
      <c r="S26" s="201">
        <f t="shared" si="12"/>
        <v>4.0437260194636634E-3</v>
      </c>
      <c r="T26" s="203">
        <f t="shared" si="1"/>
        <v>6.6623500545256271E-3</v>
      </c>
      <c r="U26" s="200">
        <v>7672</v>
      </c>
      <c r="V26" s="200">
        <v>2776</v>
      </c>
      <c r="W26" s="200">
        <v>1038</v>
      </c>
      <c r="X26" s="200">
        <v>2489</v>
      </c>
      <c r="Y26" s="200">
        <v>3241</v>
      </c>
      <c r="Z26" s="201">
        <f t="shared" si="13"/>
        <v>0.30212936922458811</v>
      </c>
      <c r="AA26" s="202">
        <f t="shared" si="14"/>
        <v>-0.57755474452554745</v>
      </c>
      <c r="AB26" s="201">
        <f t="shared" si="15"/>
        <v>6.0100767531863046E-3</v>
      </c>
      <c r="AC26" s="203">
        <f t="shared" si="2"/>
        <v>5.5224236641221371E-2</v>
      </c>
      <c r="AD26" s="200">
        <v>34691</v>
      </c>
      <c r="AE26" s="200">
        <v>18346</v>
      </c>
      <c r="AF26" s="200">
        <v>5874</v>
      </c>
      <c r="AG26" s="200">
        <v>20754</v>
      </c>
      <c r="AH26" s="200">
        <v>28320</v>
      </c>
      <c r="AI26" s="201">
        <f t="shared" si="16"/>
        <v>0.36455623012431349</v>
      </c>
      <c r="AJ26" s="202">
        <f t="shared" si="17"/>
        <v>-0.18364993802427143</v>
      </c>
      <c r="AK26" s="201">
        <f t="shared" si="18"/>
        <v>1.1968830325770261E-2</v>
      </c>
      <c r="AL26" s="203">
        <f t="shared" si="3"/>
        <v>0.48255179934569248</v>
      </c>
      <c r="AM26" s="200">
        <v>5705</v>
      </c>
      <c r="AN26" s="200">
        <v>2473</v>
      </c>
      <c r="AO26" s="200">
        <v>1501</v>
      </c>
      <c r="AP26" s="200">
        <v>4699</v>
      </c>
      <c r="AQ26" s="200">
        <v>5438</v>
      </c>
      <c r="AR26" s="201">
        <f t="shared" si="19"/>
        <v>0.15726750372419662</v>
      </c>
      <c r="AS26" s="202">
        <f t="shared" si="20"/>
        <v>-4.6801051709027153E-2</v>
      </c>
      <c r="AT26" s="201">
        <f t="shared" si="21"/>
        <v>7.5995785154688734E-3</v>
      </c>
      <c r="AU26" s="203">
        <f t="shared" si="4"/>
        <v>9.265948745910578E-2</v>
      </c>
      <c r="AV26" s="200">
        <v>49945</v>
      </c>
      <c r="AW26" s="200">
        <v>25256</v>
      </c>
      <c r="AX26" s="200">
        <v>8520</v>
      </c>
      <c r="AY26" s="200">
        <v>28361</v>
      </c>
      <c r="AZ26" s="200">
        <v>37469</v>
      </c>
      <c r="BA26" s="201">
        <f t="shared" si="22"/>
        <v>0.32114523465322087</v>
      </c>
      <c r="BB26" s="202">
        <f t="shared" si="23"/>
        <v>-0.24979477425167684</v>
      </c>
      <c r="BC26" s="201">
        <f t="shared" si="24"/>
        <v>9.9832435829903584E-3</v>
      </c>
      <c r="BD26" s="203">
        <f t="shared" si="5"/>
        <v>0.63844397491821159</v>
      </c>
      <c r="BE26" s="200">
        <v>88060</v>
      </c>
      <c r="BF26" s="200">
        <v>42106</v>
      </c>
      <c r="BG26" s="200">
        <v>14910</v>
      </c>
      <c r="BH26" s="200">
        <v>45782</v>
      </c>
      <c r="BI26" s="200">
        <v>58688</v>
      </c>
      <c r="BJ26" s="201">
        <f t="shared" si="25"/>
        <v>0.28190118387139051</v>
      </c>
      <c r="BK26" s="202">
        <f t="shared" si="26"/>
        <v>-0.33354531001589827</v>
      </c>
      <c r="BL26" s="201">
        <f t="shared" si="27"/>
        <v>1.2338165122609044E-2</v>
      </c>
      <c r="BM26" s="203">
        <f t="shared" si="6"/>
        <v>1</v>
      </c>
    </row>
    <row r="27" spans="1:65" x14ac:dyDescent="0.25">
      <c r="A27" s="211" t="s">
        <v>200</v>
      </c>
      <c r="B27" s="199" t="s">
        <v>394</v>
      </c>
      <c r="C27" s="200">
        <v>197</v>
      </c>
      <c r="D27" s="200">
        <v>111</v>
      </c>
      <c r="E27" s="200">
        <v>9</v>
      </c>
      <c r="F27" s="200">
        <v>121</v>
      </c>
      <c r="G27" s="200">
        <v>256</v>
      </c>
      <c r="H27" s="201">
        <f t="shared" si="7"/>
        <v>1.115702479338843</v>
      </c>
      <c r="I27" s="202">
        <f t="shared" si="8"/>
        <v>0.29949238578680193</v>
      </c>
      <c r="J27" s="201">
        <f t="shared" si="9"/>
        <v>7.2065985417898264E-3</v>
      </c>
      <c r="K27" s="203">
        <f t="shared" si="0"/>
        <v>8.1110195805082063E-3</v>
      </c>
      <c r="L27" s="200">
        <v>611</v>
      </c>
      <c r="M27" s="200">
        <v>181</v>
      </c>
      <c r="N27" s="200">
        <v>65</v>
      </c>
      <c r="O27" s="200">
        <v>442</v>
      </c>
      <c r="P27" s="200">
        <v>453</v>
      </c>
      <c r="Q27" s="201">
        <f t="shared" si="10"/>
        <v>2.488687782805421E-2</v>
      </c>
      <c r="R27" s="202">
        <f t="shared" si="11"/>
        <v>-0.25859247135842878</v>
      </c>
      <c r="S27" s="201">
        <f t="shared" si="12"/>
        <v>4.6849306568210727E-3</v>
      </c>
      <c r="T27" s="203">
        <f t="shared" si="1"/>
        <v>1.4352702617071162E-2</v>
      </c>
      <c r="U27" s="200">
        <v>1316</v>
      </c>
      <c r="V27" s="200">
        <v>286</v>
      </c>
      <c r="W27" s="200">
        <v>623</v>
      </c>
      <c r="X27" s="200">
        <v>1824</v>
      </c>
      <c r="Y27" s="200">
        <v>2326</v>
      </c>
      <c r="Z27" s="201">
        <f t="shared" si="13"/>
        <v>0.27521929824561409</v>
      </c>
      <c r="AA27" s="202">
        <f t="shared" si="14"/>
        <v>0.76747720364741645</v>
      </c>
      <c r="AB27" s="201">
        <f t="shared" si="15"/>
        <v>4.3133102523638832E-3</v>
      </c>
      <c r="AC27" s="203">
        <f t="shared" si="2"/>
        <v>7.3696216969773784E-2</v>
      </c>
      <c r="AD27" s="200">
        <v>4910</v>
      </c>
      <c r="AE27" s="200">
        <v>1044</v>
      </c>
      <c r="AF27" s="200">
        <v>2327</v>
      </c>
      <c r="AG27" s="200">
        <v>7404</v>
      </c>
      <c r="AH27" s="200">
        <v>9291</v>
      </c>
      <c r="AI27" s="201">
        <f t="shared" si="16"/>
        <v>0.25486223662884933</v>
      </c>
      <c r="AJ27" s="202">
        <f t="shared" si="17"/>
        <v>0.89226069246435835</v>
      </c>
      <c r="AK27" s="201">
        <f t="shared" si="18"/>
        <v>3.9266385083591626E-3</v>
      </c>
      <c r="AL27" s="203">
        <f t="shared" si="3"/>
        <v>0.29437298016602242</v>
      </c>
      <c r="AM27" s="200">
        <v>4754</v>
      </c>
      <c r="AN27" s="200">
        <v>1245</v>
      </c>
      <c r="AO27" s="200">
        <v>2295</v>
      </c>
      <c r="AP27" s="200">
        <v>10136</v>
      </c>
      <c r="AQ27" s="200">
        <v>15889</v>
      </c>
      <c r="AR27" s="201">
        <f t="shared" si="19"/>
        <v>0.56758089976322013</v>
      </c>
      <c r="AS27" s="202">
        <f t="shared" si="20"/>
        <v>2.3422381152713503</v>
      </c>
      <c r="AT27" s="201">
        <f t="shared" si="21"/>
        <v>2.2204800116271593E-2</v>
      </c>
      <c r="AU27" s="203">
        <f t="shared" si="4"/>
        <v>0.50342183638552684</v>
      </c>
      <c r="AV27" s="200">
        <v>11788</v>
      </c>
      <c r="AW27" s="200">
        <v>3440</v>
      </c>
      <c r="AX27" s="200">
        <v>5319</v>
      </c>
      <c r="AY27" s="200">
        <v>19927</v>
      </c>
      <c r="AZ27" s="200">
        <v>28215</v>
      </c>
      <c r="BA27" s="201">
        <f t="shared" si="22"/>
        <v>0.41591810106890148</v>
      </c>
      <c r="BB27" s="202">
        <f t="shared" si="23"/>
        <v>1.3935357991177471</v>
      </c>
      <c r="BC27" s="201">
        <f t="shared" si="24"/>
        <v>7.5176070269842524E-3</v>
      </c>
      <c r="BD27" s="203">
        <f t="shared" si="5"/>
        <v>0.89395475571890248</v>
      </c>
      <c r="BE27" s="200">
        <v>15415</v>
      </c>
      <c r="BF27" s="200">
        <v>4145</v>
      </c>
      <c r="BG27" s="200">
        <v>6081</v>
      </c>
      <c r="BH27" s="200">
        <v>23733</v>
      </c>
      <c r="BI27" s="200">
        <v>31562</v>
      </c>
      <c r="BJ27" s="201">
        <f t="shared" si="25"/>
        <v>0.32987822862680649</v>
      </c>
      <c r="BK27" s="202">
        <f t="shared" si="26"/>
        <v>1.0474862147259163</v>
      </c>
      <c r="BL27" s="201">
        <f t="shared" si="27"/>
        <v>6.6353797641730281E-3</v>
      </c>
      <c r="BM27" s="203">
        <f t="shared" si="6"/>
        <v>1</v>
      </c>
    </row>
    <row r="28" spans="1:65" x14ac:dyDescent="0.25">
      <c r="A28" s="211" t="s">
        <v>196</v>
      </c>
      <c r="B28" s="199" t="s">
        <v>227</v>
      </c>
      <c r="C28" s="200">
        <v>99</v>
      </c>
      <c r="D28" s="200">
        <v>71</v>
      </c>
      <c r="E28" s="200">
        <v>5</v>
      </c>
      <c r="F28" s="200">
        <v>66</v>
      </c>
      <c r="G28" s="200">
        <v>141</v>
      </c>
      <c r="H28" s="201">
        <f t="shared" si="7"/>
        <v>1.1363636363636362</v>
      </c>
      <c r="I28" s="202">
        <f t="shared" si="8"/>
        <v>0.42424242424242431</v>
      </c>
      <c r="J28" s="201">
        <f t="shared" si="9"/>
        <v>3.9692593530951774E-3</v>
      </c>
      <c r="K28" s="203">
        <f t="shared" si="0"/>
        <v>2.5953467825062583E-3</v>
      </c>
      <c r="L28" s="200">
        <v>1085</v>
      </c>
      <c r="M28" s="200">
        <v>565</v>
      </c>
      <c r="N28" s="200">
        <v>208</v>
      </c>
      <c r="O28" s="200">
        <v>540</v>
      </c>
      <c r="P28" s="200">
        <v>806</v>
      </c>
      <c r="Q28" s="201">
        <f t="shared" si="10"/>
        <v>0.49259259259259269</v>
      </c>
      <c r="R28" s="202">
        <f t="shared" si="11"/>
        <v>-0.25714285714285712</v>
      </c>
      <c r="S28" s="201">
        <f t="shared" si="12"/>
        <v>8.3356602856463242E-3</v>
      </c>
      <c r="T28" s="203">
        <f t="shared" si="1"/>
        <v>1.4835812104255632E-2</v>
      </c>
      <c r="U28" s="200">
        <v>8287</v>
      </c>
      <c r="V28" s="200">
        <v>3123</v>
      </c>
      <c r="W28" s="200">
        <v>1153</v>
      </c>
      <c r="X28" s="200">
        <v>3744</v>
      </c>
      <c r="Y28" s="200">
        <v>3796</v>
      </c>
      <c r="Z28" s="201">
        <f t="shared" si="13"/>
        <v>1.388888888888884E-2</v>
      </c>
      <c r="AA28" s="202">
        <f t="shared" si="14"/>
        <v>-0.54193314830457351</v>
      </c>
      <c r="AB28" s="201">
        <f t="shared" si="15"/>
        <v>7.0392629913900691E-3</v>
      </c>
      <c r="AC28" s="203">
        <f t="shared" si="2"/>
        <v>6.9871889265203949E-2</v>
      </c>
      <c r="AD28" s="200">
        <v>21820</v>
      </c>
      <c r="AE28" s="200">
        <v>12973</v>
      </c>
      <c r="AF28" s="200">
        <v>4004</v>
      </c>
      <c r="AG28" s="200">
        <v>17354</v>
      </c>
      <c r="AH28" s="200">
        <v>23750</v>
      </c>
      <c r="AI28" s="201">
        <f t="shared" si="16"/>
        <v>0.3685605624063617</v>
      </c>
      <c r="AJ28" s="202">
        <f t="shared" si="17"/>
        <v>8.845096241979844E-2</v>
      </c>
      <c r="AK28" s="201">
        <f t="shared" si="18"/>
        <v>1.0037419499895612E-2</v>
      </c>
      <c r="AL28" s="203">
        <f t="shared" si="3"/>
        <v>0.43715947577676334</v>
      </c>
      <c r="AM28" s="200">
        <v>3270</v>
      </c>
      <c r="AN28" s="200">
        <v>1722</v>
      </c>
      <c r="AO28" s="200">
        <v>1171</v>
      </c>
      <c r="AP28" s="200">
        <v>5254</v>
      </c>
      <c r="AQ28" s="200">
        <v>5816</v>
      </c>
      <c r="AR28" s="201">
        <f t="shared" si="19"/>
        <v>0.10696612105062808</v>
      </c>
      <c r="AS28" s="202">
        <f t="shared" si="20"/>
        <v>0.77859327217125385</v>
      </c>
      <c r="AT28" s="201">
        <f t="shared" si="21"/>
        <v>8.127831674506614E-3</v>
      </c>
      <c r="AU28" s="203">
        <f t="shared" si="4"/>
        <v>0.10705345309969076</v>
      </c>
      <c r="AV28" s="200">
        <v>34561</v>
      </c>
      <c r="AW28" s="200">
        <v>18601</v>
      </c>
      <c r="AX28" s="200">
        <v>6541</v>
      </c>
      <c r="AY28" s="200">
        <v>26958</v>
      </c>
      <c r="AZ28" s="200">
        <v>34309</v>
      </c>
      <c r="BA28" s="201">
        <f t="shared" si="22"/>
        <v>0.27268343348913127</v>
      </c>
      <c r="BB28" s="202">
        <f t="shared" si="23"/>
        <v>-7.2914556870461444E-3</v>
      </c>
      <c r="BC28" s="201">
        <f t="shared" si="24"/>
        <v>9.141292911175004E-3</v>
      </c>
      <c r="BD28" s="203">
        <f t="shared" si="5"/>
        <v>0.63151597702841999</v>
      </c>
      <c r="BE28" s="200">
        <v>70410</v>
      </c>
      <c r="BF28" s="200">
        <v>33709</v>
      </c>
      <c r="BG28" s="200">
        <v>11527</v>
      </c>
      <c r="BH28" s="200">
        <v>44592</v>
      </c>
      <c r="BI28" s="200">
        <v>54328</v>
      </c>
      <c r="BJ28" s="201">
        <f t="shared" si="25"/>
        <v>0.21833512737710792</v>
      </c>
      <c r="BK28" s="202">
        <f t="shared" si="26"/>
        <v>-0.22840505609998585</v>
      </c>
      <c r="BL28" s="201">
        <f t="shared" si="27"/>
        <v>1.1421548438881955E-2</v>
      </c>
      <c r="BM28" s="203">
        <f t="shared" si="6"/>
        <v>1</v>
      </c>
    </row>
    <row r="29" spans="1:65" x14ac:dyDescent="0.25">
      <c r="A29" s="211" t="s">
        <v>209</v>
      </c>
      <c r="B29" s="199" t="s">
        <v>250</v>
      </c>
      <c r="C29" s="200">
        <v>31</v>
      </c>
      <c r="D29" s="200">
        <v>0</v>
      </c>
      <c r="E29" s="200">
        <v>0</v>
      </c>
      <c r="F29" s="200">
        <v>98</v>
      </c>
      <c r="G29" s="200">
        <v>128</v>
      </c>
      <c r="H29" s="201">
        <f t="shared" si="7"/>
        <v>0.30612244897959173</v>
      </c>
      <c r="I29" s="202">
        <f t="shared" si="8"/>
        <v>3.129032258064516</v>
      </c>
      <c r="J29" s="201">
        <f t="shared" si="9"/>
        <v>3.6032992708949132E-3</v>
      </c>
      <c r="K29" s="203">
        <f t="shared" si="0"/>
        <v>3.8146326925942481E-3</v>
      </c>
      <c r="L29" s="200">
        <v>742</v>
      </c>
      <c r="M29" s="200">
        <v>111</v>
      </c>
      <c r="N29" s="200">
        <v>258</v>
      </c>
      <c r="O29" s="200">
        <v>730</v>
      </c>
      <c r="P29" s="200">
        <v>717</v>
      </c>
      <c r="Q29" s="201">
        <f t="shared" si="10"/>
        <v>-1.7808219178082174E-2</v>
      </c>
      <c r="R29" s="202">
        <f t="shared" si="11"/>
        <v>-3.3692722371967632E-2</v>
      </c>
      <c r="S29" s="201">
        <f t="shared" si="12"/>
        <v>7.4152213707300426E-3</v>
      </c>
      <c r="T29" s="203">
        <f t="shared" si="1"/>
        <v>2.1367903442109967E-2</v>
      </c>
      <c r="U29" s="200">
        <v>1647</v>
      </c>
      <c r="V29" s="200">
        <v>363</v>
      </c>
      <c r="W29" s="200">
        <v>1222</v>
      </c>
      <c r="X29" s="200">
        <v>3092</v>
      </c>
      <c r="Y29" s="200">
        <v>3606</v>
      </c>
      <c r="Z29" s="201">
        <f t="shared" si="13"/>
        <v>0.16623544631306597</v>
      </c>
      <c r="AA29" s="202">
        <f t="shared" si="14"/>
        <v>1.1894353369763206</v>
      </c>
      <c r="AB29" s="201">
        <f t="shared" si="15"/>
        <v>6.6869289638968885E-3</v>
      </c>
      <c r="AC29" s="203">
        <f t="shared" si="2"/>
        <v>0.10746535538667859</v>
      </c>
      <c r="AD29" s="200">
        <v>8438</v>
      </c>
      <c r="AE29" s="200">
        <v>1041</v>
      </c>
      <c r="AF29" s="200">
        <v>6486</v>
      </c>
      <c r="AG29" s="200">
        <v>13179</v>
      </c>
      <c r="AH29" s="200">
        <v>18325</v>
      </c>
      <c r="AI29" s="201">
        <f t="shared" si="16"/>
        <v>0.39046968662265735</v>
      </c>
      <c r="AJ29" s="202">
        <f t="shared" si="17"/>
        <v>1.1717231571462432</v>
      </c>
      <c r="AK29" s="201">
        <f t="shared" si="18"/>
        <v>7.7446615720247183E-3</v>
      </c>
      <c r="AL29" s="203">
        <f t="shared" si="3"/>
        <v>0.54611831321710624</v>
      </c>
      <c r="AM29" s="200">
        <v>1268</v>
      </c>
      <c r="AN29" s="200">
        <v>260</v>
      </c>
      <c r="AO29" s="200">
        <v>1522</v>
      </c>
      <c r="AP29" s="200">
        <v>3231</v>
      </c>
      <c r="AQ29" s="200">
        <v>3866</v>
      </c>
      <c r="AR29" s="201">
        <f t="shared" si="19"/>
        <v>0.19653358093469508</v>
      </c>
      <c r="AS29" s="202">
        <f t="shared" si="20"/>
        <v>2.0488958990536279</v>
      </c>
      <c r="AT29" s="201">
        <f t="shared" si="21"/>
        <v>5.402716171534142E-3</v>
      </c>
      <c r="AU29" s="203">
        <f t="shared" si="4"/>
        <v>0.11521382804351066</v>
      </c>
      <c r="AV29" s="200">
        <v>12126</v>
      </c>
      <c r="AW29" s="200">
        <v>4530</v>
      </c>
      <c r="AX29" s="200">
        <v>9488</v>
      </c>
      <c r="AY29" s="200">
        <v>20330</v>
      </c>
      <c r="AZ29" s="200">
        <v>26642</v>
      </c>
      <c r="BA29" s="201">
        <f t="shared" si="22"/>
        <v>0.31047712739793409</v>
      </c>
      <c r="BB29" s="202">
        <f t="shared" si="23"/>
        <v>1.1970971466270823</v>
      </c>
      <c r="BC29" s="201">
        <f t="shared" si="24"/>
        <v>7.0984967716786977E-3</v>
      </c>
      <c r="BD29" s="203">
        <f t="shared" si="5"/>
        <v>0.79398003278199969</v>
      </c>
      <c r="BE29" s="200">
        <v>15962</v>
      </c>
      <c r="BF29" s="200">
        <v>6250</v>
      </c>
      <c r="BG29" s="200">
        <v>11902</v>
      </c>
      <c r="BH29" s="200">
        <v>26244</v>
      </c>
      <c r="BI29" s="200">
        <v>33555</v>
      </c>
      <c r="BJ29" s="201">
        <f t="shared" si="25"/>
        <v>0.27857796067672602</v>
      </c>
      <c r="BK29" s="202">
        <f t="shared" si="26"/>
        <v>1.1021801779225662</v>
      </c>
      <c r="BL29" s="201">
        <f t="shared" si="27"/>
        <v>7.0543745005647914E-3</v>
      </c>
      <c r="BM29" s="203">
        <f t="shared" si="6"/>
        <v>1</v>
      </c>
    </row>
    <row r="30" spans="1:65" x14ac:dyDescent="0.25">
      <c r="A30" s="211" t="s">
        <v>217</v>
      </c>
      <c r="B30" s="199" t="s">
        <v>241</v>
      </c>
      <c r="C30" s="200">
        <v>15</v>
      </c>
      <c r="D30" s="200">
        <v>0</v>
      </c>
      <c r="E30" s="200">
        <v>0</v>
      </c>
      <c r="F30" s="200">
        <v>44</v>
      </c>
      <c r="G30" s="200">
        <v>62</v>
      </c>
      <c r="H30" s="201">
        <f t="shared" si="7"/>
        <v>0.40909090909090917</v>
      </c>
      <c r="I30" s="202">
        <f t="shared" si="8"/>
        <v>3.1333333333333337</v>
      </c>
      <c r="J30" s="201">
        <f t="shared" si="9"/>
        <v>1.7453480843397237E-3</v>
      </c>
      <c r="K30" s="203">
        <f t="shared" si="0"/>
        <v>3.2931428267913105E-3</v>
      </c>
      <c r="L30" s="200">
        <v>325</v>
      </c>
      <c r="M30" s="200">
        <v>115</v>
      </c>
      <c r="N30" s="200">
        <v>91</v>
      </c>
      <c r="O30" s="200">
        <v>467</v>
      </c>
      <c r="P30" s="200">
        <v>441</v>
      </c>
      <c r="Q30" s="201">
        <f t="shared" si="10"/>
        <v>-5.5674518201284773E-2</v>
      </c>
      <c r="R30" s="202">
        <f t="shared" si="11"/>
        <v>0.3569230769230769</v>
      </c>
      <c r="S30" s="201">
        <f t="shared" si="12"/>
        <v>4.560826533461574E-3</v>
      </c>
      <c r="T30" s="203">
        <f t="shared" si="1"/>
        <v>2.3423806235725288E-2</v>
      </c>
      <c r="U30" s="200">
        <v>1129</v>
      </c>
      <c r="V30" s="200">
        <v>389</v>
      </c>
      <c r="W30" s="200">
        <v>737</v>
      </c>
      <c r="X30" s="200">
        <v>1996</v>
      </c>
      <c r="Y30" s="200">
        <v>1879</v>
      </c>
      <c r="Z30" s="201">
        <f t="shared" si="13"/>
        <v>-5.8617234468937851E-2</v>
      </c>
      <c r="AA30" s="202">
        <f t="shared" si="14"/>
        <v>0.66430469441984052</v>
      </c>
      <c r="AB30" s="201">
        <f t="shared" si="15"/>
        <v>3.4843980929457163E-3</v>
      </c>
      <c r="AC30" s="203">
        <f t="shared" si="2"/>
        <v>9.980347373453019E-2</v>
      </c>
      <c r="AD30" s="200">
        <v>3514</v>
      </c>
      <c r="AE30" s="200">
        <v>1179</v>
      </c>
      <c r="AF30" s="200">
        <v>4495</v>
      </c>
      <c r="AG30" s="200">
        <v>8404</v>
      </c>
      <c r="AH30" s="200">
        <v>9067</v>
      </c>
      <c r="AI30" s="201">
        <f t="shared" si="16"/>
        <v>7.8891004283674349E-2</v>
      </c>
      <c r="AJ30" s="202">
        <f t="shared" si="17"/>
        <v>1.5802504268639725</v>
      </c>
      <c r="AK30" s="201">
        <f t="shared" si="18"/>
        <v>3.8319697939180422E-3</v>
      </c>
      <c r="AL30" s="203">
        <f t="shared" si="3"/>
        <v>0.48159558081478726</v>
      </c>
      <c r="AM30" s="200">
        <v>475</v>
      </c>
      <c r="AN30" s="200">
        <v>185</v>
      </c>
      <c r="AO30" s="200">
        <v>1625</v>
      </c>
      <c r="AP30" s="200">
        <v>2576</v>
      </c>
      <c r="AQ30" s="200">
        <v>2372</v>
      </c>
      <c r="AR30" s="201">
        <f t="shared" si="19"/>
        <v>-7.9192546583850887E-2</v>
      </c>
      <c r="AS30" s="202">
        <f t="shared" si="20"/>
        <v>3.9936842105263155</v>
      </c>
      <c r="AT30" s="201">
        <f t="shared" si="21"/>
        <v>3.3148584477183099E-3</v>
      </c>
      <c r="AU30" s="203">
        <f t="shared" si="4"/>
        <v>0.12598927072820948</v>
      </c>
      <c r="AV30" s="200">
        <v>5458</v>
      </c>
      <c r="AW30" s="200">
        <v>2212</v>
      </c>
      <c r="AX30" s="200">
        <v>6948</v>
      </c>
      <c r="AY30" s="200">
        <v>13487</v>
      </c>
      <c r="AZ30" s="200">
        <v>13821</v>
      </c>
      <c r="BA30" s="201">
        <f t="shared" si="22"/>
        <v>2.4764588121895192E-2</v>
      </c>
      <c r="BB30" s="202">
        <f t="shared" si="23"/>
        <v>1.5322462440454379</v>
      </c>
      <c r="BC30" s="201">
        <f t="shared" si="24"/>
        <v>3.6824684288481076E-3</v>
      </c>
      <c r="BD30" s="203">
        <f t="shared" si="5"/>
        <v>0.73410527434004358</v>
      </c>
      <c r="BE30" s="200">
        <v>9178</v>
      </c>
      <c r="BF30" s="200">
        <v>3350</v>
      </c>
      <c r="BG30" s="200">
        <v>10580</v>
      </c>
      <c r="BH30" s="200">
        <v>18717</v>
      </c>
      <c r="BI30" s="200">
        <v>18827</v>
      </c>
      <c r="BJ30" s="201">
        <f t="shared" si="25"/>
        <v>5.8770102046268313E-3</v>
      </c>
      <c r="BK30" s="202">
        <f t="shared" si="26"/>
        <v>1.0513183700152537</v>
      </c>
      <c r="BL30" s="201">
        <f t="shared" si="27"/>
        <v>3.9580601615894304E-3</v>
      </c>
      <c r="BM30" s="203">
        <f t="shared" si="6"/>
        <v>1</v>
      </c>
    </row>
    <row r="31" spans="1:65" x14ac:dyDescent="0.25">
      <c r="A31" s="211" t="s">
        <v>213</v>
      </c>
      <c r="B31" s="199" t="s">
        <v>229</v>
      </c>
      <c r="C31" s="200">
        <v>120</v>
      </c>
      <c r="D31" s="200">
        <v>69</v>
      </c>
      <c r="E31" s="200">
        <v>1</v>
      </c>
      <c r="F31" s="200">
        <v>37</v>
      </c>
      <c r="G31" s="200">
        <v>127</v>
      </c>
      <c r="H31" s="201">
        <f t="shared" si="7"/>
        <v>2.4324324324324325</v>
      </c>
      <c r="I31" s="202">
        <f t="shared" si="8"/>
        <v>5.8333333333333348E-2</v>
      </c>
      <c r="J31" s="201">
        <f t="shared" si="9"/>
        <v>3.5751484953410466E-3</v>
      </c>
      <c r="K31" s="203">
        <f t="shared" si="0"/>
        <v>2.8917528120588369E-3</v>
      </c>
      <c r="L31" s="200">
        <v>1352</v>
      </c>
      <c r="M31" s="200">
        <v>339</v>
      </c>
      <c r="N31" s="200">
        <v>60</v>
      </c>
      <c r="O31" s="200">
        <v>426</v>
      </c>
      <c r="P31" s="200">
        <v>488</v>
      </c>
      <c r="Q31" s="201">
        <f t="shared" si="10"/>
        <v>0.14553990610328649</v>
      </c>
      <c r="R31" s="202">
        <f t="shared" si="11"/>
        <v>-0.63905325443786976</v>
      </c>
      <c r="S31" s="201">
        <f t="shared" si="12"/>
        <v>5.0469010166196105E-3</v>
      </c>
      <c r="T31" s="203">
        <f t="shared" si="1"/>
        <v>1.1111617104604034E-2</v>
      </c>
      <c r="U31" s="200">
        <v>4983</v>
      </c>
      <c r="V31" s="200">
        <v>1479</v>
      </c>
      <c r="W31" s="200">
        <v>351</v>
      </c>
      <c r="X31" s="200">
        <v>2653</v>
      </c>
      <c r="Y31" s="200">
        <v>3998</v>
      </c>
      <c r="Z31" s="201">
        <f t="shared" si="13"/>
        <v>0.50697323784395021</v>
      </c>
      <c r="AA31" s="202">
        <f t="shared" si="14"/>
        <v>-0.19767208508930367</v>
      </c>
      <c r="AB31" s="201">
        <f t="shared" si="15"/>
        <v>7.4138496943038715E-3</v>
      </c>
      <c r="AC31" s="203">
        <f t="shared" si="2"/>
        <v>9.1033289311899454E-2</v>
      </c>
      <c r="AD31" s="200">
        <v>16078</v>
      </c>
      <c r="AE31" s="200">
        <v>7780</v>
      </c>
      <c r="AF31" s="200">
        <v>1876</v>
      </c>
      <c r="AG31" s="200">
        <v>11945</v>
      </c>
      <c r="AH31" s="200">
        <v>18186</v>
      </c>
      <c r="AI31" s="201">
        <f t="shared" si="16"/>
        <v>0.52247802427794054</v>
      </c>
      <c r="AJ31" s="202">
        <f t="shared" si="17"/>
        <v>0.13111083468093043</v>
      </c>
      <c r="AK31" s="201">
        <f t="shared" si="18"/>
        <v>7.6859162536884879E-3</v>
      </c>
      <c r="AL31" s="203">
        <f t="shared" si="3"/>
        <v>0.41408989480395281</v>
      </c>
      <c r="AM31" s="200">
        <v>3146</v>
      </c>
      <c r="AN31" s="200">
        <v>1092</v>
      </c>
      <c r="AO31" s="200">
        <v>559</v>
      </c>
      <c r="AP31" s="200">
        <v>2370</v>
      </c>
      <c r="AQ31" s="200">
        <v>3272</v>
      </c>
      <c r="AR31" s="201">
        <f t="shared" si="19"/>
        <v>0.38059071729957816</v>
      </c>
      <c r="AS31" s="202">
        <f t="shared" si="20"/>
        <v>4.0050858232676401E-2</v>
      </c>
      <c r="AT31" s="201">
        <f t="shared" si="21"/>
        <v>4.5726040644748353E-3</v>
      </c>
      <c r="AU31" s="203">
        <f t="shared" si="4"/>
        <v>7.4502481898082784E-2</v>
      </c>
      <c r="AV31" s="200">
        <v>25679</v>
      </c>
      <c r="AW31" s="200">
        <v>10887</v>
      </c>
      <c r="AX31" s="200">
        <v>2847</v>
      </c>
      <c r="AY31" s="200">
        <v>17431</v>
      </c>
      <c r="AZ31" s="200">
        <v>26071</v>
      </c>
      <c r="BA31" s="201">
        <f t="shared" si="22"/>
        <v>0.49566863633755953</v>
      </c>
      <c r="BB31" s="202">
        <f t="shared" si="23"/>
        <v>1.5265391954515373E-2</v>
      </c>
      <c r="BC31" s="201">
        <f t="shared" si="24"/>
        <v>6.9463594825626956E-3</v>
      </c>
      <c r="BD31" s="203">
        <f t="shared" si="5"/>
        <v>0.5936290359305979</v>
      </c>
      <c r="BE31" s="200">
        <v>53194</v>
      </c>
      <c r="BF31" s="200">
        <v>20785</v>
      </c>
      <c r="BG31" s="200">
        <v>5008</v>
      </c>
      <c r="BH31" s="200">
        <v>28715</v>
      </c>
      <c r="BI31" s="200">
        <v>43918</v>
      </c>
      <c r="BJ31" s="201">
        <f t="shared" si="25"/>
        <v>0.52944454118056772</v>
      </c>
      <c r="BK31" s="202">
        <f t="shared" si="26"/>
        <v>-0.17438056923713197</v>
      </c>
      <c r="BL31" s="201">
        <f t="shared" si="27"/>
        <v>9.2330209898913579E-3</v>
      </c>
      <c r="BM31" s="203">
        <f t="shared" si="6"/>
        <v>1</v>
      </c>
    </row>
    <row r="32" spans="1:65" x14ac:dyDescent="0.25">
      <c r="A32" s="211" t="s">
        <v>221</v>
      </c>
      <c r="B32" s="199" t="s">
        <v>221</v>
      </c>
      <c r="C32" s="200">
        <v>66</v>
      </c>
      <c r="D32" s="200">
        <v>34</v>
      </c>
      <c r="E32" s="200">
        <v>6</v>
      </c>
      <c r="F32" s="200">
        <v>66</v>
      </c>
      <c r="G32" s="200">
        <v>107</v>
      </c>
      <c r="H32" s="201">
        <f t="shared" si="7"/>
        <v>0.6212121212121211</v>
      </c>
      <c r="I32" s="202">
        <f t="shared" si="8"/>
        <v>0.6212121212121211</v>
      </c>
      <c r="J32" s="201">
        <f t="shared" si="9"/>
        <v>3.0121329842637164E-3</v>
      </c>
      <c r="K32" s="203">
        <f t="shared" si="0"/>
        <v>3.9979076371244957E-3</v>
      </c>
      <c r="L32" s="200">
        <v>491</v>
      </c>
      <c r="M32" s="200">
        <v>115</v>
      </c>
      <c r="N32" s="200">
        <v>144</v>
      </c>
      <c r="O32" s="200">
        <v>416</v>
      </c>
      <c r="P32" s="200">
        <v>485</v>
      </c>
      <c r="Q32" s="201">
        <f t="shared" si="10"/>
        <v>0.16586538461538458</v>
      </c>
      <c r="R32" s="202">
        <f t="shared" si="11"/>
        <v>-1.2219959266802416E-2</v>
      </c>
      <c r="S32" s="201">
        <f t="shared" si="12"/>
        <v>5.0158749857797356E-3</v>
      </c>
      <c r="T32" s="203">
        <f t="shared" si="1"/>
        <v>1.8121357046779255E-2</v>
      </c>
      <c r="U32" s="200">
        <v>2341</v>
      </c>
      <c r="V32" s="200">
        <v>658</v>
      </c>
      <c r="W32" s="200">
        <v>1240</v>
      </c>
      <c r="X32" s="200">
        <v>2586</v>
      </c>
      <c r="Y32" s="200">
        <v>2513</v>
      </c>
      <c r="Z32" s="201">
        <f t="shared" si="13"/>
        <v>-2.8228924980665093E-2</v>
      </c>
      <c r="AA32" s="202">
        <f t="shared" si="14"/>
        <v>7.347287483981213E-2</v>
      </c>
      <c r="AB32" s="201">
        <f t="shared" si="15"/>
        <v>4.6600811110019081E-3</v>
      </c>
      <c r="AC32" s="203">
        <f t="shared" si="2"/>
        <v>9.3894784038260348E-2</v>
      </c>
      <c r="AD32" s="200">
        <v>13857</v>
      </c>
      <c r="AE32" s="200">
        <v>3225</v>
      </c>
      <c r="AF32" s="200">
        <v>5911</v>
      </c>
      <c r="AG32" s="200">
        <v>12310</v>
      </c>
      <c r="AH32" s="200">
        <v>13910</v>
      </c>
      <c r="AI32" s="201">
        <f t="shared" si="16"/>
        <v>0.12997562956945563</v>
      </c>
      <c r="AJ32" s="202">
        <f t="shared" si="17"/>
        <v>3.8247816987804217E-3</v>
      </c>
      <c r="AK32" s="201">
        <f t="shared" si="18"/>
        <v>5.8787581155178084E-3</v>
      </c>
      <c r="AL32" s="203">
        <f t="shared" si="3"/>
        <v>0.51972799282618443</v>
      </c>
      <c r="AM32" s="200">
        <v>4323</v>
      </c>
      <c r="AN32" s="200">
        <v>1068</v>
      </c>
      <c r="AO32" s="200">
        <v>2592</v>
      </c>
      <c r="AP32" s="200">
        <v>4428</v>
      </c>
      <c r="AQ32" s="200">
        <v>4627</v>
      </c>
      <c r="AR32" s="201">
        <f t="shared" si="19"/>
        <v>4.4941282746160827E-2</v>
      </c>
      <c r="AS32" s="202">
        <f t="shared" si="20"/>
        <v>7.0321535970391036E-2</v>
      </c>
      <c r="AT32" s="201">
        <f t="shared" si="21"/>
        <v>6.4662099652582714E-3</v>
      </c>
      <c r="AU32" s="203">
        <f t="shared" si="4"/>
        <v>0.17288148258855179</v>
      </c>
      <c r="AV32" s="200">
        <v>21078</v>
      </c>
      <c r="AW32" s="200">
        <v>6339</v>
      </c>
      <c r="AX32" s="200">
        <v>9893</v>
      </c>
      <c r="AY32" s="200">
        <v>19806</v>
      </c>
      <c r="AZ32" s="200">
        <v>21642</v>
      </c>
      <c r="BA32" s="201">
        <f t="shared" si="22"/>
        <v>9.2699182066040553E-2</v>
      </c>
      <c r="BB32" s="202">
        <f t="shared" si="23"/>
        <v>2.6757756902932028E-2</v>
      </c>
      <c r="BC32" s="201">
        <f t="shared" si="24"/>
        <v>5.766296341591111E-3</v>
      </c>
      <c r="BD32" s="203">
        <f t="shared" si="5"/>
        <v>0.80862352413690031</v>
      </c>
      <c r="BE32" s="200">
        <v>25316</v>
      </c>
      <c r="BF32" s="200">
        <v>8069</v>
      </c>
      <c r="BG32" s="200">
        <v>11617</v>
      </c>
      <c r="BH32" s="200">
        <v>22933</v>
      </c>
      <c r="BI32" s="200">
        <v>26764</v>
      </c>
      <c r="BJ32" s="201">
        <f t="shared" si="25"/>
        <v>0.16705184668381801</v>
      </c>
      <c r="BK32" s="202">
        <f t="shared" si="26"/>
        <v>5.719702954653183E-2</v>
      </c>
      <c r="BL32" s="201">
        <f t="shared" si="27"/>
        <v>5.626680945704547E-3</v>
      </c>
      <c r="BM32" s="203">
        <f t="shared" si="6"/>
        <v>1</v>
      </c>
    </row>
    <row r="33" spans="1:65" x14ac:dyDescent="0.25">
      <c r="A33" s="211" t="s">
        <v>394</v>
      </c>
      <c r="B33" s="199" t="s">
        <v>247</v>
      </c>
      <c r="C33" s="200">
        <v>40</v>
      </c>
      <c r="D33" s="200">
        <v>0</v>
      </c>
      <c r="E33" s="200">
        <v>0</v>
      </c>
      <c r="F33" s="200">
        <v>101</v>
      </c>
      <c r="G33" s="200">
        <v>86</v>
      </c>
      <c r="H33" s="201">
        <f t="shared" si="7"/>
        <v>-0.14851485148514854</v>
      </c>
      <c r="I33" s="202">
        <f t="shared" si="8"/>
        <v>1.1499999999999999</v>
      </c>
      <c r="J33" s="201">
        <f t="shared" si="9"/>
        <v>2.42096669763252E-3</v>
      </c>
      <c r="K33" s="203">
        <f t="shared" si="0"/>
        <v>3.095640905654944E-3</v>
      </c>
      <c r="L33" s="200">
        <v>248</v>
      </c>
      <c r="M33" s="200">
        <v>54</v>
      </c>
      <c r="N33" s="200">
        <v>100</v>
      </c>
      <c r="O33" s="200">
        <v>367</v>
      </c>
      <c r="P33" s="200">
        <v>361</v>
      </c>
      <c r="Q33" s="201">
        <f t="shared" si="10"/>
        <v>-1.6348773841961872E-2</v>
      </c>
      <c r="R33" s="202">
        <f t="shared" si="11"/>
        <v>0.45564516129032251</v>
      </c>
      <c r="S33" s="201">
        <f t="shared" si="12"/>
        <v>3.7334657110649166E-3</v>
      </c>
      <c r="T33" s="203">
        <f t="shared" si="1"/>
        <v>1.2994492638853893E-2</v>
      </c>
      <c r="U33" s="200">
        <v>1035</v>
      </c>
      <c r="V33" s="200">
        <v>290</v>
      </c>
      <c r="W33" s="200">
        <v>1152</v>
      </c>
      <c r="X33" s="200">
        <v>2126</v>
      </c>
      <c r="Y33" s="200">
        <v>2619</v>
      </c>
      <c r="Z33" s="201">
        <f t="shared" si="13"/>
        <v>0.23189087488240823</v>
      </c>
      <c r="AA33" s="202">
        <f t="shared" si="14"/>
        <v>1.5304347826086957</v>
      </c>
      <c r="AB33" s="201">
        <f t="shared" si="15"/>
        <v>4.856646410550735E-3</v>
      </c>
      <c r="AC33" s="203">
        <f t="shared" si="2"/>
        <v>9.4273064324538358E-2</v>
      </c>
      <c r="AD33" s="200">
        <v>4760</v>
      </c>
      <c r="AE33" s="200">
        <v>1018</v>
      </c>
      <c r="AF33" s="200">
        <v>9028</v>
      </c>
      <c r="AG33" s="200">
        <v>13273</v>
      </c>
      <c r="AH33" s="200">
        <v>15767</v>
      </c>
      <c r="AI33" s="201">
        <f t="shared" si="16"/>
        <v>0.1879002486250283</v>
      </c>
      <c r="AJ33" s="202">
        <f t="shared" si="17"/>
        <v>2.3123949579831931</v>
      </c>
      <c r="AK33" s="201">
        <f t="shared" si="18"/>
        <v>6.6635786633622773E-3</v>
      </c>
      <c r="AL33" s="203">
        <f t="shared" si="3"/>
        <v>0.56754616464490115</v>
      </c>
      <c r="AM33" s="200">
        <v>774</v>
      </c>
      <c r="AN33" s="200">
        <v>185</v>
      </c>
      <c r="AO33" s="200">
        <v>1965</v>
      </c>
      <c r="AP33" s="200">
        <v>3896</v>
      </c>
      <c r="AQ33" s="200">
        <v>4139</v>
      </c>
      <c r="AR33" s="201">
        <f t="shared" si="19"/>
        <v>6.237166324435317E-2</v>
      </c>
      <c r="AS33" s="202">
        <f t="shared" si="20"/>
        <v>4.3475452196382429</v>
      </c>
      <c r="AT33" s="201">
        <f t="shared" si="21"/>
        <v>5.7842323419502887E-3</v>
      </c>
      <c r="AU33" s="203">
        <f t="shared" si="4"/>
        <v>0.14898671754076528</v>
      </c>
      <c r="AV33" s="200">
        <v>6857</v>
      </c>
      <c r="AW33" s="200">
        <v>3693</v>
      </c>
      <c r="AX33" s="200">
        <v>12245</v>
      </c>
      <c r="AY33" s="200">
        <v>19763</v>
      </c>
      <c r="AZ33" s="200">
        <v>22972</v>
      </c>
      <c r="BA33" s="201">
        <f t="shared" si="22"/>
        <v>0.16237413348175878</v>
      </c>
      <c r="BB33" s="202">
        <f t="shared" si="23"/>
        <v>2.3501531281901706</v>
      </c>
      <c r="BC33" s="201">
        <f t="shared" si="24"/>
        <v>6.1206616559944093E-3</v>
      </c>
      <c r="BD33" s="203">
        <f t="shared" si="5"/>
        <v>0.8268960800547136</v>
      </c>
      <c r="BE33" s="200">
        <v>9669</v>
      </c>
      <c r="BF33" s="200">
        <v>5332</v>
      </c>
      <c r="BG33" s="200">
        <v>18156</v>
      </c>
      <c r="BH33" s="200">
        <v>25627</v>
      </c>
      <c r="BI33" s="200">
        <v>27781</v>
      </c>
      <c r="BJ33" s="201">
        <f t="shared" si="25"/>
        <v>8.4051976431107844E-2</v>
      </c>
      <c r="BK33" s="202">
        <f t="shared" si="26"/>
        <v>1.873203019960699</v>
      </c>
      <c r="BL33" s="201">
        <f t="shared" si="27"/>
        <v>5.8404880941794208E-3</v>
      </c>
      <c r="BM33" s="203">
        <f t="shared" si="6"/>
        <v>1</v>
      </c>
    </row>
    <row r="34" spans="1:65" x14ac:dyDescent="0.25">
      <c r="A34" s="211" t="s">
        <v>229</v>
      </c>
      <c r="B34" s="199" t="s">
        <v>233</v>
      </c>
      <c r="C34" s="200">
        <v>31</v>
      </c>
      <c r="D34" s="200">
        <v>5</v>
      </c>
      <c r="E34" s="200">
        <v>0</v>
      </c>
      <c r="F34" s="200">
        <v>61</v>
      </c>
      <c r="G34" s="200">
        <v>48</v>
      </c>
      <c r="H34" s="201">
        <f t="shared" si="7"/>
        <v>-0.21311475409836067</v>
      </c>
      <c r="I34" s="202">
        <f t="shared" si="8"/>
        <v>0.54838709677419351</v>
      </c>
      <c r="J34" s="201">
        <f t="shared" si="9"/>
        <v>1.3512372265855924E-3</v>
      </c>
      <c r="K34" s="203">
        <f t="shared" si="0"/>
        <v>2.0807143786033206E-3</v>
      </c>
      <c r="L34" s="200">
        <v>414</v>
      </c>
      <c r="M34" s="200">
        <v>55</v>
      </c>
      <c r="N34" s="200">
        <v>135</v>
      </c>
      <c r="O34" s="200">
        <v>395</v>
      </c>
      <c r="P34" s="200">
        <v>495</v>
      </c>
      <c r="Q34" s="201">
        <f t="shared" si="10"/>
        <v>0.25316455696202533</v>
      </c>
      <c r="R34" s="202">
        <f t="shared" si="11"/>
        <v>0.19565217391304346</v>
      </c>
      <c r="S34" s="201">
        <f t="shared" si="12"/>
        <v>5.1192950885793178E-3</v>
      </c>
      <c r="T34" s="203">
        <f t="shared" si="1"/>
        <v>2.1457367029346742E-2</v>
      </c>
      <c r="U34" s="200">
        <v>1584</v>
      </c>
      <c r="V34" s="200">
        <v>227</v>
      </c>
      <c r="W34" s="200">
        <v>821</v>
      </c>
      <c r="X34" s="200">
        <v>2383</v>
      </c>
      <c r="Y34" s="200">
        <v>2397</v>
      </c>
      <c r="Z34" s="201">
        <f t="shared" si="13"/>
        <v>5.8749475451111977E-3</v>
      </c>
      <c r="AA34" s="202">
        <f t="shared" si="14"/>
        <v>0.51325757575757569</v>
      </c>
      <c r="AB34" s="201">
        <f t="shared" si="15"/>
        <v>4.4449719152692291E-3</v>
      </c>
      <c r="AC34" s="203">
        <f t="shared" si="2"/>
        <v>0.10390567428150331</v>
      </c>
      <c r="AD34" s="200">
        <v>7519</v>
      </c>
      <c r="AE34" s="200">
        <v>598</v>
      </c>
      <c r="AF34" s="200">
        <v>5090</v>
      </c>
      <c r="AG34" s="200">
        <v>11248</v>
      </c>
      <c r="AH34" s="200">
        <v>13816</v>
      </c>
      <c r="AI34" s="201">
        <f t="shared" si="16"/>
        <v>0.22830725462304402</v>
      </c>
      <c r="AJ34" s="202">
        <f t="shared" si="17"/>
        <v>0.83747838808352171</v>
      </c>
      <c r="AK34" s="201">
        <f t="shared" si="18"/>
        <v>5.8390310657076951E-3</v>
      </c>
      <c r="AL34" s="203">
        <f t="shared" si="3"/>
        <v>0.59889895530798909</v>
      </c>
      <c r="AM34" s="200">
        <v>1013</v>
      </c>
      <c r="AN34" s="200">
        <v>181</v>
      </c>
      <c r="AO34" s="200">
        <v>1132</v>
      </c>
      <c r="AP34" s="200">
        <v>2071</v>
      </c>
      <c r="AQ34" s="200">
        <v>2638</v>
      </c>
      <c r="AR34" s="201">
        <f t="shared" si="19"/>
        <v>0.27378078223080626</v>
      </c>
      <c r="AS34" s="202">
        <f t="shared" si="20"/>
        <v>1.6041461006910169</v>
      </c>
      <c r="AT34" s="201">
        <f t="shared" si="21"/>
        <v>3.6865921522263494E-3</v>
      </c>
      <c r="AU34" s="203">
        <f t="shared" si="4"/>
        <v>0.11435259439074082</v>
      </c>
      <c r="AV34" s="200">
        <v>10561</v>
      </c>
      <c r="AW34" s="200">
        <v>2729</v>
      </c>
      <c r="AX34" s="200">
        <v>7178</v>
      </c>
      <c r="AY34" s="200">
        <v>16158</v>
      </c>
      <c r="AZ34" s="200">
        <v>19394</v>
      </c>
      <c r="BA34" s="201">
        <f t="shared" si="22"/>
        <v>0.20027231092957054</v>
      </c>
      <c r="BB34" s="202">
        <f t="shared" si="23"/>
        <v>0.83637913076413217</v>
      </c>
      <c r="BC34" s="201">
        <f t="shared" si="24"/>
        <v>5.1673390282237315E-3</v>
      </c>
      <c r="BD34" s="203">
        <f t="shared" si="5"/>
        <v>0.84069530538818327</v>
      </c>
      <c r="BE34" s="200">
        <v>12610</v>
      </c>
      <c r="BF34" s="200">
        <v>3425</v>
      </c>
      <c r="BG34" s="200">
        <v>8757</v>
      </c>
      <c r="BH34" s="200">
        <v>19595</v>
      </c>
      <c r="BI34" s="200">
        <v>23069</v>
      </c>
      <c r="BJ34" s="201">
        <f t="shared" si="25"/>
        <v>0.1772901250318959</v>
      </c>
      <c r="BK34" s="202">
        <f t="shared" si="26"/>
        <v>0.82942109436954792</v>
      </c>
      <c r="BL34" s="201">
        <f t="shared" si="27"/>
        <v>4.8498693295642731E-3</v>
      </c>
      <c r="BM34" s="203">
        <f t="shared" si="6"/>
        <v>1</v>
      </c>
    </row>
    <row r="35" spans="1:65" x14ac:dyDescent="0.25">
      <c r="A35" s="211" t="s">
        <v>225</v>
      </c>
      <c r="B35" s="199" t="s">
        <v>243</v>
      </c>
      <c r="C35" s="200">
        <v>0</v>
      </c>
      <c r="D35" s="200">
        <v>0</v>
      </c>
      <c r="E35" s="200">
        <v>0</v>
      </c>
      <c r="F35" s="200">
        <v>60</v>
      </c>
      <c r="G35" s="200">
        <v>78</v>
      </c>
      <c r="H35" s="201">
        <f t="shared" si="7"/>
        <v>0.30000000000000004</v>
      </c>
      <c r="I35" s="202" t="str">
        <f t="shared" si="8"/>
        <v>-</v>
      </c>
      <c r="J35" s="201">
        <f t="shared" si="9"/>
        <v>2.1957604932015878E-3</v>
      </c>
      <c r="K35" s="203">
        <f t="shared" si="0"/>
        <v>4.3110595257834523E-3</v>
      </c>
      <c r="L35" s="200">
        <v>528</v>
      </c>
      <c r="M35" s="200">
        <v>126</v>
      </c>
      <c r="N35" s="200">
        <v>283</v>
      </c>
      <c r="O35" s="200">
        <v>574</v>
      </c>
      <c r="P35" s="200">
        <v>688</v>
      </c>
      <c r="Q35" s="201">
        <f t="shared" si="10"/>
        <v>0.19860627177700341</v>
      </c>
      <c r="R35" s="202">
        <f t="shared" si="11"/>
        <v>0.30303030303030298</v>
      </c>
      <c r="S35" s="201">
        <f t="shared" si="12"/>
        <v>7.1153030726112546E-3</v>
      </c>
      <c r="T35" s="203">
        <f t="shared" si="1"/>
        <v>3.8025755817166863E-2</v>
      </c>
      <c r="U35" s="200">
        <v>1525</v>
      </c>
      <c r="V35" s="200">
        <v>348</v>
      </c>
      <c r="W35" s="200">
        <v>665</v>
      </c>
      <c r="X35" s="200">
        <v>1675</v>
      </c>
      <c r="Y35" s="200">
        <v>2525</v>
      </c>
      <c r="Z35" s="201">
        <f t="shared" si="13"/>
        <v>0.50746268656716409</v>
      </c>
      <c r="AA35" s="202">
        <f t="shared" si="14"/>
        <v>0.65573770491803285</v>
      </c>
      <c r="AB35" s="201">
        <f t="shared" si="15"/>
        <v>4.6823337864225299E-3</v>
      </c>
      <c r="AC35" s="203">
        <f t="shared" si="2"/>
        <v>0.1395567346487592</v>
      </c>
      <c r="AD35" s="200">
        <v>3742</v>
      </c>
      <c r="AE35" s="200">
        <v>743</v>
      </c>
      <c r="AF35" s="200">
        <v>3478</v>
      </c>
      <c r="AG35" s="200">
        <v>6463</v>
      </c>
      <c r="AH35" s="200">
        <v>8445</v>
      </c>
      <c r="AI35" s="201">
        <f t="shared" si="16"/>
        <v>0.30666872969209336</v>
      </c>
      <c r="AJ35" s="202">
        <f t="shared" si="17"/>
        <v>1.256814537680385</v>
      </c>
      <c r="AK35" s="201">
        <f t="shared" si="18"/>
        <v>3.5690950600681445E-3</v>
      </c>
      <c r="AL35" s="203">
        <f t="shared" si="3"/>
        <v>0.46675509865693915</v>
      </c>
      <c r="AM35" s="200">
        <v>685</v>
      </c>
      <c r="AN35" s="200">
        <v>191</v>
      </c>
      <c r="AO35" s="200">
        <v>814</v>
      </c>
      <c r="AP35" s="200">
        <v>1681</v>
      </c>
      <c r="AQ35" s="200">
        <v>2154</v>
      </c>
      <c r="AR35" s="201">
        <f t="shared" si="19"/>
        <v>0.28138013087447944</v>
      </c>
      <c r="AS35" s="202">
        <f t="shared" si="20"/>
        <v>2.1445255474452556</v>
      </c>
      <c r="AT35" s="201">
        <f t="shared" si="21"/>
        <v>3.0102045094372847E-3</v>
      </c>
      <c r="AU35" s="203">
        <f t="shared" si="4"/>
        <v>0.11905156690432764</v>
      </c>
      <c r="AV35" s="200">
        <v>6480</v>
      </c>
      <c r="AW35" s="200">
        <v>2167</v>
      </c>
      <c r="AX35" s="200">
        <v>5240</v>
      </c>
      <c r="AY35" s="200">
        <v>10453</v>
      </c>
      <c r="AZ35" s="200">
        <v>13890</v>
      </c>
      <c r="BA35" s="201">
        <f t="shared" si="22"/>
        <v>0.32880512771453163</v>
      </c>
      <c r="BB35" s="202">
        <f t="shared" si="23"/>
        <v>1.1435185185185186</v>
      </c>
      <c r="BC35" s="201">
        <f t="shared" si="24"/>
        <v>3.7008527947833161E-3</v>
      </c>
      <c r="BD35" s="203">
        <f t="shared" si="5"/>
        <v>0.7677002155529763</v>
      </c>
      <c r="BE35" s="200">
        <v>9658</v>
      </c>
      <c r="BF35" s="200">
        <v>3294</v>
      </c>
      <c r="BG35" s="200">
        <v>7124</v>
      </c>
      <c r="BH35" s="200">
        <v>13698</v>
      </c>
      <c r="BI35" s="200">
        <v>18093</v>
      </c>
      <c r="BJ35" s="201">
        <f t="shared" si="25"/>
        <v>0.32084975908891811</v>
      </c>
      <c r="BK35" s="202">
        <f t="shared" si="26"/>
        <v>0.87336922758335067</v>
      </c>
      <c r="BL35" s="201">
        <f t="shared" si="27"/>
        <v>3.8037490042830808E-3</v>
      </c>
      <c r="BM35" s="203">
        <f t="shared" si="6"/>
        <v>1</v>
      </c>
    </row>
    <row r="36" spans="1:65" x14ac:dyDescent="0.25">
      <c r="A36" s="211" t="s">
        <v>231</v>
      </c>
      <c r="B36" s="199" t="s">
        <v>239</v>
      </c>
      <c r="C36" s="200">
        <v>5</v>
      </c>
      <c r="D36" s="200">
        <v>0</v>
      </c>
      <c r="E36" s="200">
        <v>0</v>
      </c>
      <c r="F36" s="200">
        <v>1</v>
      </c>
      <c r="G36" s="200">
        <v>2</v>
      </c>
      <c r="H36" s="201">
        <f t="shared" si="7"/>
        <v>1</v>
      </c>
      <c r="I36" s="202">
        <f t="shared" si="8"/>
        <v>-0.6</v>
      </c>
      <c r="J36" s="201">
        <f t="shared" si="9"/>
        <v>5.6301551107733018E-5</v>
      </c>
      <c r="K36" s="203">
        <f t="shared" si="0"/>
        <v>4.3094160741219563E-4</v>
      </c>
      <c r="L36" s="200">
        <v>45</v>
      </c>
      <c r="M36" s="200">
        <v>18</v>
      </c>
      <c r="N36" s="200">
        <v>57</v>
      </c>
      <c r="O36" s="200">
        <v>34</v>
      </c>
      <c r="P36" s="200">
        <v>24</v>
      </c>
      <c r="Q36" s="201">
        <f t="shared" si="10"/>
        <v>-0.29411764705882348</v>
      </c>
      <c r="R36" s="202">
        <f t="shared" si="11"/>
        <v>-0.46666666666666667</v>
      </c>
      <c r="S36" s="201">
        <f t="shared" si="12"/>
        <v>2.4820824671899726E-4</v>
      </c>
      <c r="T36" s="203">
        <f t="shared" si="1"/>
        <v>5.1712992889463476E-3</v>
      </c>
      <c r="U36" s="200">
        <v>233</v>
      </c>
      <c r="V36" s="200">
        <v>60</v>
      </c>
      <c r="W36" s="200">
        <v>67</v>
      </c>
      <c r="X36" s="200">
        <v>231</v>
      </c>
      <c r="Y36" s="200">
        <v>301</v>
      </c>
      <c r="Z36" s="201">
        <f t="shared" si="13"/>
        <v>0.30303030303030298</v>
      </c>
      <c r="AA36" s="202">
        <f t="shared" si="14"/>
        <v>0.29184549356223166</v>
      </c>
      <c r="AB36" s="201">
        <f t="shared" si="15"/>
        <v>5.5817127513393332E-4</v>
      </c>
      <c r="AC36" s="203">
        <f t="shared" si="2"/>
        <v>6.485671191553545E-2</v>
      </c>
      <c r="AD36" s="200">
        <v>1061</v>
      </c>
      <c r="AE36" s="200">
        <v>355</v>
      </c>
      <c r="AF36" s="200">
        <v>1752</v>
      </c>
      <c r="AG36" s="200">
        <v>1998</v>
      </c>
      <c r="AH36" s="200">
        <v>2020</v>
      </c>
      <c r="AI36" s="201">
        <f t="shared" si="16"/>
        <v>1.1011011011011096E-2</v>
      </c>
      <c r="AJ36" s="202">
        <f t="shared" si="17"/>
        <v>0.90386427898209232</v>
      </c>
      <c r="AK36" s="201">
        <f t="shared" si="18"/>
        <v>8.5370894272796352E-4</v>
      </c>
      <c r="AL36" s="203">
        <f t="shared" si="3"/>
        <v>0.43525102348631761</v>
      </c>
      <c r="AM36" s="200">
        <v>829</v>
      </c>
      <c r="AN36" s="200">
        <v>310</v>
      </c>
      <c r="AO36" s="200">
        <v>1677</v>
      </c>
      <c r="AP36" s="200">
        <v>1841</v>
      </c>
      <c r="AQ36" s="200">
        <v>2048</v>
      </c>
      <c r="AR36" s="201">
        <f t="shared" si="19"/>
        <v>0.11243889190657241</v>
      </c>
      <c r="AS36" s="202">
        <f t="shared" si="20"/>
        <v>1.4704463208685161</v>
      </c>
      <c r="AT36" s="201">
        <f t="shared" si="21"/>
        <v>2.8620700256859603E-3</v>
      </c>
      <c r="AU36" s="203">
        <f t="shared" si="4"/>
        <v>0.44128420599008833</v>
      </c>
      <c r="AV36" s="200">
        <v>2173</v>
      </c>
      <c r="AW36" s="200">
        <v>1272</v>
      </c>
      <c r="AX36" s="200">
        <v>3553</v>
      </c>
      <c r="AY36" s="200">
        <v>4105</v>
      </c>
      <c r="AZ36" s="200">
        <v>4395</v>
      </c>
      <c r="BA36" s="201">
        <f t="shared" si="22"/>
        <v>7.0645554202192429E-2</v>
      </c>
      <c r="BB36" s="202">
        <f t="shared" si="23"/>
        <v>1.0225494707777267</v>
      </c>
      <c r="BC36" s="201">
        <f t="shared" si="24"/>
        <v>1.1710041780469888E-3</v>
      </c>
      <c r="BD36" s="203">
        <f t="shared" si="5"/>
        <v>0.9469941822882999</v>
      </c>
      <c r="BE36" s="200">
        <v>2391</v>
      </c>
      <c r="BF36" s="200">
        <v>1379</v>
      </c>
      <c r="BG36" s="200">
        <v>3837</v>
      </c>
      <c r="BH36" s="200">
        <v>4381</v>
      </c>
      <c r="BI36" s="200">
        <v>4641</v>
      </c>
      <c r="BJ36" s="201">
        <f t="shared" si="25"/>
        <v>5.9347181008902128E-2</v>
      </c>
      <c r="BK36" s="202">
        <f t="shared" si="26"/>
        <v>0.94102885821831861</v>
      </c>
      <c r="BL36" s="201">
        <f t="shared" si="27"/>
        <v>9.7569220852693184E-4</v>
      </c>
      <c r="BM36" s="203">
        <f t="shared" si="6"/>
        <v>1</v>
      </c>
    </row>
    <row r="37" spans="1:65" x14ac:dyDescent="0.25">
      <c r="A37" s="211" t="s">
        <v>227</v>
      </c>
      <c r="B37" s="199" t="s">
        <v>245</v>
      </c>
      <c r="C37" s="200">
        <v>791</v>
      </c>
      <c r="D37" s="200">
        <v>95</v>
      </c>
      <c r="E37" s="200">
        <v>3</v>
      </c>
      <c r="F37" s="200">
        <v>44</v>
      </c>
      <c r="G37" s="200">
        <v>48</v>
      </c>
      <c r="H37" s="201">
        <f t="shared" si="7"/>
        <v>9.0909090909090828E-2</v>
      </c>
      <c r="I37" s="202">
        <f t="shared" si="8"/>
        <v>-0.93931731984829325</v>
      </c>
      <c r="J37" s="201">
        <f t="shared" si="9"/>
        <v>1.3512372265855924E-3</v>
      </c>
      <c r="K37" s="203">
        <f t="shared" si="0"/>
        <v>5.9575524388730296E-3</v>
      </c>
      <c r="L37" s="200">
        <v>2266</v>
      </c>
      <c r="M37" s="200">
        <v>333</v>
      </c>
      <c r="N37" s="200">
        <v>71</v>
      </c>
      <c r="O37" s="200">
        <v>236</v>
      </c>
      <c r="P37" s="200">
        <v>217</v>
      </c>
      <c r="Q37" s="201">
        <f t="shared" si="10"/>
        <v>-8.0508474576271194E-2</v>
      </c>
      <c r="R37" s="202">
        <f t="shared" si="11"/>
        <v>-0.90423654015887023</v>
      </c>
      <c r="S37" s="201">
        <f t="shared" si="12"/>
        <v>2.2442162307509334E-3</v>
      </c>
      <c r="T37" s="203">
        <f t="shared" si="1"/>
        <v>2.6933101650738488E-2</v>
      </c>
      <c r="U37" s="200">
        <v>7838</v>
      </c>
      <c r="V37" s="200">
        <v>1075</v>
      </c>
      <c r="W37" s="200">
        <v>464</v>
      </c>
      <c r="X37" s="200">
        <v>720</v>
      </c>
      <c r="Y37" s="200">
        <v>821</v>
      </c>
      <c r="Z37" s="201">
        <f t="shared" si="13"/>
        <v>0.14027777777777772</v>
      </c>
      <c r="AA37" s="202">
        <f t="shared" si="14"/>
        <v>-0.89525389129880073</v>
      </c>
      <c r="AB37" s="201">
        <f t="shared" si="15"/>
        <v>1.5224538766942168E-3</v>
      </c>
      <c r="AC37" s="203">
        <f t="shared" si="2"/>
        <v>0.10189896983989077</v>
      </c>
      <c r="AD37" s="200">
        <v>19943</v>
      </c>
      <c r="AE37" s="200">
        <v>3972</v>
      </c>
      <c r="AF37" s="200">
        <v>2142</v>
      </c>
      <c r="AG37" s="200">
        <v>2885</v>
      </c>
      <c r="AH37" s="200">
        <v>3574</v>
      </c>
      <c r="AI37" s="201">
        <f t="shared" si="16"/>
        <v>0.23882149046793755</v>
      </c>
      <c r="AJ37" s="202">
        <f t="shared" si="17"/>
        <v>-0.82078924936067787</v>
      </c>
      <c r="AK37" s="201">
        <f t="shared" si="18"/>
        <v>1.5104731491632384E-3</v>
      </c>
      <c r="AL37" s="203">
        <f t="shared" si="3"/>
        <v>0.44358942534442097</v>
      </c>
      <c r="AM37" s="200">
        <v>7694</v>
      </c>
      <c r="AN37" s="200">
        <v>1845</v>
      </c>
      <c r="AO37" s="200">
        <v>705</v>
      </c>
      <c r="AP37" s="200">
        <v>1361</v>
      </c>
      <c r="AQ37" s="200">
        <v>1611</v>
      </c>
      <c r="AR37" s="201">
        <f t="shared" si="19"/>
        <v>0.18368846436443786</v>
      </c>
      <c r="AS37" s="202">
        <f t="shared" si="20"/>
        <v>-0.79061606446581756</v>
      </c>
      <c r="AT37" s="201">
        <f t="shared" si="21"/>
        <v>2.2513646539941809E-3</v>
      </c>
      <c r="AU37" s="203">
        <f t="shared" si="4"/>
        <v>0.19995035372967607</v>
      </c>
      <c r="AV37" s="200">
        <v>38532</v>
      </c>
      <c r="AW37" s="200">
        <v>7998</v>
      </c>
      <c r="AX37" s="200">
        <v>3385</v>
      </c>
      <c r="AY37" s="200">
        <v>5246</v>
      </c>
      <c r="AZ37" s="200">
        <v>6271</v>
      </c>
      <c r="BA37" s="201">
        <f t="shared" si="22"/>
        <v>0.19538696149447188</v>
      </c>
      <c r="BB37" s="202">
        <f t="shared" si="23"/>
        <v>-0.83725215405377351</v>
      </c>
      <c r="BC37" s="201">
        <f t="shared" si="24"/>
        <v>1.6708457794158515E-3</v>
      </c>
      <c r="BD37" s="203">
        <f t="shared" si="5"/>
        <v>0.77832940300359932</v>
      </c>
      <c r="BE37" s="200">
        <v>54487</v>
      </c>
      <c r="BF37" s="200">
        <v>11472</v>
      </c>
      <c r="BG37" s="200">
        <v>5037</v>
      </c>
      <c r="BH37" s="200">
        <v>6870</v>
      </c>
      <c r="BI37" s="200">
        <v>8057</v>
      </c>
      <c r="BJ37" s="201">
        <f t="shared" si="25"/>
        <v>0.17278020378457071</v>
      </c>
      <c r="BK37" s="202">
        <f t="shared" si="26"/>
        <v>-0.85212986583955808</v>
      </c>
      <c r="BL37" s="201">
        <f t="shared" si="27"/>
        <v>1.6938487662360459E-3</v>
      </c>
      <c r="BM37" s="203">
        <f t="shared" si="6"/>
        <v>1</v>
      </c>
    </row>
    <row r="38" spans="1:65" x14ac:dyDescent="0.25">
      <c r="A38" s="211" t="s">
        <v>395</v>
      </c>
      <c r="B38" s="199" t="s">
        <v>223</v>
      </c>
      <c r="C38" s="200">
        <v>75</v>
      </c>
      <c r="D38" s="200">
        <v>19</v>
      </c>
      <c r="E38" s="200">
        <v>0</v>
      </c>
      <c r="F38" s="200">
        <v>65</v>
      </c>
      <c r="G38" s="200">
        <v>111</v>
      </c>
      <c r="H38" s="201">
        <f t="shared" si="7"/>
        <v>0.70769230769230762</v>
      </c>
      <c r="I38" s="202">
        <f t="shared" si="8"/>
        <v>0.48</v>
      </c>
      <c r="J38" s="201">
        <f t="shared" si="9"/>
        <v>3.1247360864791827E-3</v>
      </c>
      <c r="K38" s="203">
        <f t="shared" si="0"/>
        <v>2.2478736330498177E-2</v>
      </c>
      <c r="L38" s="200">
        <v>194</v>
      </c>
      <c r="M38" s="200">
        <v>73</v>
      </c>
      <c r="N38" s="200">
        <v>15</v>
      </c>
      <c r="O38" s="200">
        <v>167</v>
      </c>
      <c r="P38" s="200">
        <v>165</v>
      </c>
      <c r="Q38" s="201">
        <f t="shared" si="10"/>
        <v>-1.19760479041916E-2</v>
      </c>
      <c r="R38" s="202">
        <f t="shared" si="11"/>
        <v>-0.14948453608247425</v>
      </c>
      <c r="S38" s="201">
        <f t="shared" si="12"/>
        <v>1.706431696193106E-3</v>
      </c>
      <c r="T38" s="203">
        <f t="shared" si="1"/>
        <v>3.3414337788578372E-2</v>
      </c>
      <c r="U38" s="200">
        <v>275</v>
      </c>
      <c r="V38" s="200">
        <v>123</v>
      </c>
      <c r="W38" s="200">
        <v>114</v>
      </c>
      <c r="X38" s="200">
        <v>320</v>
      </c>
      <c r="Y38" s="200">
        <v>514</v>
      </c>
      <c r="Z38" s="201">
        <f t="shared" si="13"/>
        <v>0.60624999999999996</v>
      </c>
      <c r="AA38" s="202">
        <f t="shared" si="14"/>
        <v>0.86909090909090914</v>
      </c>
      <c r="AB38" s="201">
        <f t="shared" si="15"/>
        <v>9.531562638499725E-4</v>
      </c>
      <c r="AC38" s="203">
        <f t="shared" si="2"/>
        <v>0.10409072498987444</v>
      </c>
      <c r="AD38" s="200">
        <v>1082</v>
      </c>
      <c r="AE38" s="200">
        <v>477</v>
      </c>
      <c r="AF38" s="200">
        <v>317</v>
      </c>
      <c r="AG38" s="200">
        <v>1527</v>
      </c>
      <c r="AH38" s="200">
        <v>2069</v>
      </c>
      <c r="AI38" s="201">
        <f t="shared" si="16"/>
        <v>0.35494433529796998</v>
      </c>
      <c r="AJ38" s="202">
        <f t="shared" si="17"/>
        <v>0.91219963031423301</v>
      </c>
      <c r="AK38" s="201">
        <f t="shared" si="18"/>
        <v>8.7441772401195873E-4</v>
      </c>
      <c r="AL38" s="203">
        <f t="shared" si="3"/>
        <v>0.41899554475496154</v>
      </c>
      <c r="AM38" s="200">
        <v>651</v>
      </c>
      <c r="AN38" s="200">
        <v>297</v>
      </c>
      <c r="AO38" s="200">
        <v>234</v>
      </c>
      <c r="AP38" s="200">
        <v>1088</v>
      </c>
      <c r="AQ38" s="200">
        <v>1151</v>
      </c>
      <c r="AR38" s="201">
        <f t="shared" si="19"/>
        <v>5.7904411764705843E-2</v>
      </c>
      <c r="AS38" s="202">
        <f t="shared" si="20"/>
        <v>0.76804915514592942</v>
      </c>
      <c r="AT38" s="201">
        <f t="shared" si="21"/>
        <v>1.6085168943186232E-3</v>
      </c>
      <c r="AU38" s="203">
        <f t="shared" si="4"/>
        <v>0.23309031996759821</v>
      </c>
      <c r="AV38" s="200">
        <v>2277</v>
      </c>
      <c r="AW38" s="200">
        <v>1042</v>
      </c>
      <c r="AX38" s="200">
        <v>680</v>
      </c>
      <c r="AY38" s="200">
        <v>3167</v>
      </c>
      <c r="AZ38" s="200">
        <v>4010</v>
      </c>
      <c r="BA38" s="201">
        <f t="shared" si="22"/>
        <v>0.26618250710451541</v>
      </c>
      <c r="BB38" s="202">
        <f t="shared" si="23"/>
        <v>0.76108915239350017</v>
      </c>
      <c r="BC38" s="201">
        <f t="shared" si="24"/>
        <v>1.0684247449302446E-3</v>
      </c>
      <c r="BD38" s="203">
        <f t="shared" si="5"/>
        <v>0.81206966383151069</v>
      </c>
      <c r="BE38" s="200">
        <v>3151</v>
      </c>
      <c r="BF38" s="200">
        <v>1407</v>
      </c>
      <c r="BG38" s="200">
        <v>834</v>
      </c>
      <c r="BH38" s="200">
        <v>3887</v>
      </c>
      <c r="BI38" s="200">
        <v>4938</v>
      </c>
      <c r="BJ38" s="201">
        <f t="shared" si="25"/>
        <v>0.27038847440185232</v>
      </c>
      <c r="BK38" s="202">
        <f t="shared" si="26"/>
        <v>0.56712154871469367</v>
      </c>
      <c r="BL38" s="201">
        <f t="shared" si="27"/>
        <v>1.0381314642762313E-3</v>
      </c>
      <c r="BM38" s="203">
        <f t="shared" si="6"/>
        <v>1</v>
      </c>
    </row>
    <row r="39" spans="1:65" x14ac:dyDescent="0.25">
      <c r="A39" s="204" t="s">
        <v>396</v>
      </c>
      <c r="B39" s="205" t="s">
        <v>396</v>
      </c>
      <c r="C39" s="206">
        <f>C14-SUM(C15:C38)</f>
        <v>4789</v>
      </c>
      <c r="D39" s="206">
        <f>D14-SUM(D15:D38)</f>
        <v>1122</v>
      </c>
      <c r="E39" s="206">
        <f>E14-SUM(E15:E38)</f>
        <v>1123</v>
      </c>
      <c r="F39" s="206">
        <f>F14-SUM(F15:F38)</f>
        <v>2377</v>
      </c>
      <c r="G39" s="206">
        <f>G14-SUM(G15:G38)</f>
        <v>2973</v>
      </c>
      <c r="H39" s="207">
        <f t="shared" si="7"/>
        <v>0.2507362221287337</v>
      </c>
      <c r="I39" s="208">
        <f t="shared" si="8"/>
        <v>-0.3792023386928377</v>
      </c>
      <c r="J39" s="207">
        <f t="shared" si="9"/>
        <v>8.3692255721645126E-2</v>
      </c>
      <c r="K39" s="209">
        <f t="shared" si="0"/>
        <v>1.2837508150284773E-2</v>
      </c>
      <c r="L39" s="206">
        <f>L14-SUM(L15:L38)</f>
        <v>28046</v>
      </c>
      <c r="M39" s="206">
        <f>M14-SUM(M15:M38)</f>
        <v>6465</v>
      </c>
      <c r="N39" s="206">
        <f>N14-SUM(N15:N38)</f>
        <v>1849</v>
      </c>
      <c r="O39" s="206">
        <f>O14-SUM(O15:O38)</f>
        <v>9487</v>
      </c>
      <c r="P39" s="206">
        <f>P14-SUM(P15:P38)</f>
        <v>8990</v>
      </c>
      <c r="Q39" s="207">
        <f t="shared" si="10"/>
        <v>-5.2387477600927546E-2</v>
      </c>
      <c r="R39" s="208">
        <f t="shared" si="11"/>
        <v>-0.679455180774442</v>
      </c>
      <c r="S39" s="207">
        <f t="shared" si="12"/>
        <v>9.2974672416824389E-2</v>
      </c>
      <c r="T39" s="209">
        <f t="shared" si="1"/>
        <v>3.8819104699313864E-2</v>
      </c>
      <c r="U39" s="206">
        <f>U14-SUM(U15:U38)</f>
        <v>43874</v>
      </c>
      <c r="V39" s="206">
        <f>V14-SUM(V15:V38)</f>
        <v>9276</v>
      </c>
      <c r="W39" s="206">
        <f>W14-SUM(W15:W38)</f>
        <v>31955</v>
      </c>
      <c r="X39" s="206">
        <f>X14-SUM(X15:X38)</f>
        <v>57805</v>
      </c>
      <c r="Y39" s="206">
        <f>Y14-SUM(Y15:Y38)</f>
        <v>48293</v>
      </c>
      <c r="Z39" s="207">
        <f t="shared" si="13"/>
        <v>-0.16455323933915755</v>
      </c>
      <c r="AA39" s="208">
        <f t="shared" si="14"/>
        <v>0.10072024433605331</v>
      </c>
      <c r="AB39" s="207">
        <f t="shared" si="15"/>
        <v>8.9554037840674547E-2</v>
      </c>
      <c r="AC39" s="209">
        <f t="shared" si="2"/>
        <v>0.20853070336417848</v>
      </c>
      <c r="AD39" s="206">
        <f>AD14-SUM(AD15:AD38)</f>
        <v>99295</v>
      </c>
      <c r="AE39" s="206">
        <f>AE14-SUM(AE15:AE38)</f>
        <v>20192</v>
      </c>
      <c r="AF39" s="206">
        <f>AF14-SUM(AF15:AF38)</f>
        <v>43409</v>
      </c>
      <c r="AG39" s="206">
        <f>AG14-SUM(AG15:AG38)</f>
        <v>79869</v>
      </c>
      <c r="AH39" s="206">
        <f>AH14-SUM(AH15:AH38)</f>
        <v>94162</v>
      </c>
      <c r="AI39" s="207">
        <f t="shared" si="16"/>
        <v>0.17895553969625255</v>
      </c>
      <c r="AJ39" s="208">
        <f t="shared" si="17"/>
        <v>-5.1694445843194492E-2</v>
      </c>
      <c r="AK39" s="207">
        <f t="shared" si="18"/>
        <v>3.9795515576807182E-2</v>
      </c>
      <c r="AL39" s="209">
        <f t="shared" si="3"/>
        <v>0.40659449796404806</v>
      </c>
      <c r="AM39" s="206">
        <f>AM14-SUM(AM15:AM38)</f>
        <v>19099</v>
      </c>
      <c r="AN39" s="206">
        <f>AN14-SUM(AN15:AN38)</f>
        <v>5538</v>
      </c>
      <c r="AO39" s="206">
        <f>AO14-SUM(AO15:AO38)</f>
        <v>12691</v>
      </c>
      <c r="AP39" s="206">
        <f>AP14-SUM(AP15:AP38)</f>
        <v>27275</v>
      </c>
      <c r="AQ39" s="206">
        <f>AQ14-SUM(AQ15:AQ38)</f>
        <v>25470</v>
      </c>
      <c r="AR39" s="207">
        <f t="shared" si="19"/>
        <v>-6.6177818515123721E-2</v>
      </c>
      <c r="AS39" s="208">
        <f t="shared" si="20"/>
        <v>0.33357767422378126</v>
      </c>
      <c r="AT39" s="207">
        <f t="shared" si="21"/>
        <v>3.5594200954209676E-2</v>
      </c>
      <c r="AU39" s="209">
        <f t="shared" si="4"/>
        <v>0.10998026659527521</v>
      </c>
      <c r="AV39" s="206">
        <f>AV14-SUM(AV15:AV38)</f>
        <v>195103</v>
      </c>
      <c r="AW39" s="206">
        <f>AW14-SUM(AW15:AW38)</f>
        <v>61935</v>
      </c>
      <c r="AX39" s="206">
        <f>AX14-SUM(AX15:AX38)</f>
        <v>91027</v>
      </c>
      <c r="AY39" s="206">
        <f>AY14-SUM(AY15:AY38)</f>
        <v>176813</v>
      </c>
      <c r="AZ39" s="206">
        <f>AZ14-SUM(AZ15:AZ38)</f>
        <v>179888</v>
      </c>
      <c r="BA39" s="207">
        <f t="shared" si="22"/>
        <v>1.7391255167889197E-2</v>
      </c>
      <c r="BB39" s="208">
        <f t="shared" si="23"/>
        <v>-7.7984449239632436E-2</v>
      </c>
      <c r="BC39" s="207">
        <f t="shared" si="24"/>
        <v>4.7929374193519163E-2</v>
      </c>
      <c r="BD39" s="209">
        <f t="shared" si="5"/>
        <v>0.77676208077310038</v>
      </c>
      <c r="BE39" s="206">
        <f>BE14-SUM(BE15:BE38)</f>
        <v>246249</v>
      </c>
      <c r="BF39" s="206">
        <f>BF14-SUM(BF15:BF38)</f>
        <v>83107</v>
      </c>
      <c r="BG39" s="206">
        <f>BG14-SUM(BG15:BG38)</f>
        <v>128330</v>
      </c>
      <c r="BH39" s="206">
        <f>BH14-SUM(BH15:BH38)</f>
        <v>229350</v>
      </c>
      <c r="BI39" s="206">
        <f>BI14-SUM(BI15:BI38)</f>
        <v>231587</v>
      </c>
      <c r="BJ39" s="207">
        <f t="shared" si="25"/>
        <v>9.7536516241552018E-3</v>
      </c>
      <c r="BK39" s="208">
        <f t="shared" si="26"/>
        <v>-5.9541358543587997E-2</v>
      </c>
      <c r="BL39" s="207">
        <f t="shared" si="27"/>
        <v>4.8687272461996674E-2</v>
      </c>
      <c r="BM39" s="209">
        <f t="shared" si="6"/>
        <v>1</v>
      </c>
    </row>
    <row r="40" spans="1:65" ht="6" customHeight="1" x14ac:dyDescent="0.25">
      <c r="C40" s="123"/>
      <c r="D40" s="123"/>
      <c r="E40" s="123"/>
      <c r="F40" s="123"/>
      <c r="G40" s="123"/>
      <c r="H40" s="123"/>
      <c r="L40" s="123"/>
      <c r="M40" s="123"/>
      <c r="N40" s="123"/>
      <c r="O40" s="123"/>
      <c r="P40" s="123"/>
      <c r="Q40" s="123"/>
      <c r="U40" s="123"/>
      <c r="V40" s="123"/>
      <c r="W40" s="123"/>
      <c r="X40" s="123"/>
      <c r="Y40" s="123"/>
      <c r="Z40" s="123"/>
      <c r="AD40" s="123"/>
      <c r="AE40" s="123"/>
      <c r="AF40" s="123"/>
      <c r="AG40" s="123"/>
      <c r="AH40" s="123"/>
      <c r="AI40" s="123"/>
      <c r="AM40" s="123"/>
      <c r="AN40" s="123"/>
      <c r="AO40" s="123"/>
      <c r="AP40" s="123"/>
      <c r="AQ40" s="123"/>
      <c r="AR40" s="123"/>
      <c r="AV40" s="123"/>
      <c r="AW40" s="123"/>
      <c r="AX40" s="123"/>
      <c r="AY40" s="123"/>
      <c r="AZ40" s="123"/>
      <c r="BA40" s="123"/>
      <c r="BE40" s="123"/>
      <c r="BF40" s="123"/>
      <c r="BG40" s="123"/>
      <c r="BH40" s="123"/>
      <c r="BI40" s="123"/>
      <c r="BJ40" s="123"/>
    </row>
    <row r="41" spans="1:65" ht="6" customHeight="1" x14ac:dyDescent="0.25"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</row>
    <row r="42" spans="1:65" x14ac:dyDescent="0.25">
      <c r="B42" s="49" t="s">
        <v>109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</row>
  </sheetData>
  <mergeCells count="14">
    <mergeCell ref="BE7:BM7"/>
    <mergeCell ref="C8:K8"/>
    <mergeCell ref="L8:T8"/>
    <mergeCell ref="U8:AC8"/>
    <mergeCell ref="AD8:AL8"/>
    <mergeCell ref="AM8:AU8"/>
    <mergeCell ref="AV8:BD8"/>
    <mergeCell ref="BE8:BM8"/>
    <mergeCell ref="C7:K7"/>
    <mergeCell ref="L7:T7"/>
    <mergeCell ref="U7:AC7"/>
    <mergeCell ref="AD7:AL7"/>
    <mergeCell ref="AM7:AU7"/>
    <mergeCell ref="AV7:BD7"/>
  </mergeCells>
  <pageMargins left="0.25" right="0.25" top="0.75" bottom="0.75" header="0.3" footer="0.3"/>
  <pageSetup paperSize="9" scale="82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4BE2A-832A-4EA3-A0D9-EAB465F58FE8}">
  <sheetPr>
    <pageSetUpPr fitToPage="1"/>
  </sheetPr>
  <dimension ref="A1:AE7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4" spans="1:30" ht="42" customHeight="1" thickBot="1" x14ac:dyDescent="0.3">
      <c r="B4" s="52" t="s">
        <v>397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</row>
    <row r="5" spans="1:30" ht="6" customHeight="1" x14ac:dyDescent="0.25"/>
    <row r="6" spans="1:30" ht="15.75" x14ac:dyDescent="0.25">
      <c r="B6" s="184"/>
      <c r="C6" s="335" t="s">
        <v>99</v>
      </c>
      <c r="D6" s="336"/>
      <c r="E6" s="336"/>
      <c r="F6" s="336"/>
      <c r="G6" s="336"/>
      <c r="H6" s="336"/>
      <c r="I6" s="336"/>
      <c r="J6" s="336"/>
      <c r="K6" s="337"/>
      <c r="L6" s="338" t="s">
        <v>103</v>
      </c>
      <c r="M6" s="336"/>
      <c r="N6" s="336"/>
      <c r="O6" s="336"/>
      <c r="P6" s="336"/>
      <c r="Q6" s="336"/>
      <c r="R6" s="336"/>
      <c r="S6" s="336"/>
      <c r="T6" s="337"/>
      <c r="U6" s="338" t="s">
        <v>102</v>
      </c>
      <c r="V6" s="336"/>
      <c r="W6" s="336"/>
      <c r="X6" s="336"/>
      <c r="Y6" s="336"/>
      <c r="Z6" s="336"/>
      <c r="AA6" s="336"/>
      <c r="AB6" s="336"/>
      <c r="AC6" s="337"/>
    </row>
    <row r="7" spans="1:30" s="189" customFormat="1" ht="72" customHeight="1" x14ac:dyDescent="0.25">
      <c r="B7" s="185"/>
      <c r="C7" s="233">
        <v>2018</v>
      </c>
      <c r="D7" s="233">
        <v>2019</v>
      </c>
      <c r="E7" s="233">
        <v>2020</v>
      </c>
      <c r="F7" s="233">
        <v>2021</v>
      </c>
      <c r="G7" s="233">
        <v>2022</v>
      </c>
      <c r="H7" s="187" t="str">
        <f>CONCATENATE("var. ",RIGHT(G7,2),"/",RIGHT(F7,2))</f>
        <v>var. 22/21</v>
      </c>
      <c r="I7" s="187" t="str">
        <f>CONCATENATE("var. ",RIGHT(G7,2),"/",RIGHT(D7,2))</f>
        <v>var. 22/19</v>
      </c>
      <c r="J7" s="187" t="str">
        <f>CONCATENATE("Cuota s/ total lugares de residencia ",RIGHT(G7,4))</f>
        <v>Cuota s/ total lugares de residencia 2022</v>
      </c>
      <c r="K7" s="188" t="str">
        <f>CONCATENATE("cuota s/ Canarias ",RIGHT(G7,4))</f>
        <v>cuota s/ Canarias 2022</v>
      </c>
      <c r="L7" s="233">
        <v>2018</v>
      </c>
      <c r="M7" s="233">
        <v>2019</v>
      </c>
      <c r="N7" s="233">
        <v>2020</v>
      </c>
      <c r="O7" s="233">
        <v>2021</v>
      </c>
      <c r="P7" s="233">
        <v>2022</v>
      </c>
      <c r="Q7" s="187" t="str">
        <f>CONCATENATE("var. ",RIGHT(P7,2),"/",RIGHT(O7,2))</f>
        <v>var. 22/21</v>
      </c>
      <c r="R7" s="187" t="str">
        <f>CONCATENATE("var. ",RIGHT(P7,2),"/",RIGHT(M7,2))</f>
        <v>var. 22/19</v>
      </c>
      <c r="S7" s="187" t="str">
        <f>CONCATENATE("Cuota s/ total lugares de residencia ",RIGHT(P7,4))</f>
        <v>Cuota s/ total lugares de residencia 2022</v>
      </c>
      <c r="T7" s="188" t="str">
        <f>CONCATENATE("cuota s/ Canarias ",RIGHT(P7,4))</f>
        <v>cuota s/ Canarias 2022</v>
      </c>
      <c r="U7" s="233">
        <v>2018</v>
      </c>
      <c r="V7" s="233">
        <v>2019</v>
      </c>
      <c r="W7" s="233">
        <v>2020</v>
      </c>
      <c r="X7" s="233">
        <v>2021</v>
      </c>
      <c r="Y7" s="233">
        <v>2022</v>
      </c>
      <c r="Z7" s="187" t="str">
        <f>CONCATENATE("var. ",RIGHT(Y7,2),"/",RIGHT(X7,2))</f>
        <v>var. 22/21</v>
      </c>
      <c r="AA7" s="187" t="str">
        <f>CONCATENATE("var. ",RIGHT(Y7,2),"/",RIGHT(V7,2))</f>
        <v>var. 22/19</v>
      </c>
      <c r="AB7" s="187" t="str">
        <f>CONCATENATE("Cuota s/ total lugares de residencia ",RIGHT(Y7,4))</f>
        <v>Cuota s/ total lugares de residencia 2022</v>
      </c>
      <c r="AC7" s="188" t="str">
        <f>CONCATENATE("cuota s/ Canarias ",RIGHT(Y7,4))</f>
        <v>cuota s/ Canarias 2022</v>
      </c>
    </row>
    <row r="8" spans="1:30" x14ac:dyDescent="0.25">
      <c r="A8" s="1" t="s">
        <v>0</v>
      </c>
      <c r="B8" s="190" t="s">
        <v>139</v>
      </c>
      <c r="C8" s="191">
        <v>13460559</v>
      </c>
      <c r="D8" s="191">
        <v>13140461</v>
      </c>
      <c r="E8" s="191">
        <v>4156146</v>
      </c>
      <c r="F8" s="191">
        <v>6295130</v>
      </c>
      <c r="G8" s="191">
        <v>12449338</v>
      </c>
      <c r="H8" s="192">
        <f>IFERROR(G8/F8-1,"-")</f>
        <v>0.97761412393389802</v>
      </c>
      <c r="I8" s="192">
        <f>IFERROR(G8/D8-1,"-")</f>
        <v>-5.25950345273275E-2</v>
      </c>
      <c r="J8" s="192">
        <f>G8/G$8</f>
        <v>1</v>
      </c>
      <c r="K8" s="193">
        <f>G8/$G8</f>
        <v>1</v>
      </c>
      <c r="L8" s="191">
        <v>3847262</v>
      </c>
      <c r="M8" s="191">
        <v>3784870</v>
      </c>
      <c r="N8" s="191">
        <v>1235446</v>
      </c>
      <c r="O8" s="191">
        <v>1829409</v>
      </c>
      <c r="P8" s="191">
        <v>3316536</v>
      </c>
      <c r="Q8" s="192">
        <f>IFERROR(P8/O8-1,"-")</f>
        <v>0.81290023171417647</v>
      </c>
      <c r="R8" s="192">
        <f>IFERROR(P8/M8-1,"-")</f>
        <v>-0.1237384639366742</v>
      </c>
      <c r="S8" s="192">
        <f>P8/P$8</f>
        <v>1</v>
      </c>
      <c r="T8" s="193">
        <f>P8/$G8</f>
        <v>0.26640259907795899</v>
      </c>
      <c r="U8" s="191">
        <v>4872456</v>
      </c>
      <c r="V8" s="191">
        <v>4831573</v>
      </c>
      <c r="W8" s="191">
        <v>1565303</v>
      </c>
      <c r="X8" s="191">
        <v>2335438</v>
      </c>
      <c r="Y8" s="191">
        <v>4757683</v>
      </c>
      <c r="Z8" s="192">
        <f>IFERROR(Y8/X8-1,"-")</f>
        <v>1.0371694731352319</v>
      </c>
      <c r="AA8" s="192">
        <f>IFERROR(Y8/V8-1,"-")</f>
        <v>-1.5293156079810855E-2</v>
      </c>
      <c r="AB8" s="192">
        <f>Y8/Y$8</f>
        <v>1</v>
      </c>
      <c r="AC8" s="193">
        <f>Y8/$G8</f>
        <v>0.3821635335147941</v>
      </c>
      <c r="AD8" s="123"/>
    </row>
    <row r="9" spans="1:30" x14ac:dyDescent="0.25">
      <c r="A9" s="1" t="s">
        <v>171</v>
      </c>
      <c r="B9" s="194" t="s">
        <v>172</v>
      </c>
      <c r="C9" s="195">
        <v>2469952</v>
      </c>
      <c r="D9" s="195">
        <v>2680211</v>
      </c>
      <c r="E9" s="195">
        <v>1213596</v>
      </c>
      <c r="F9" s="195">
        <v>2187932</v>
      </c>
      <c r="G9" s="195">
        <v>2692202</v>
      </c>
      <c r="H9" s="196">
        <f>IFERROR(G9/F9-1,"-")</f>
        <v>0.23047791247625615</v>
      </c>
      <c r="I9" s="197">
        <f t="shared" ref="I9:I37" si="0">IFERROR(G9/D9-1,"-")</f>
        <v>4.4739014950687661E-3</v>
      </c>
      <c r="J9" s="196">
        <f>G9/G$8</f>
        <v>0.21625262323185376</v>
      </c>
      <c r="K9" s="198">
        <f>G9/$G9</f>
        <v>1</v>
      </c>
      <c r="L9" s="195">
        <v>756973</v>
      </c>
      <c r="M9" s="195">
        <v>908418</v>
      </c>
      <c r="N9" s="195">
        <v>426489</v>
      </c>
      <c r="O9" s="195">
        <v>753799</v>
      </c>
      <c r="P9" s="195">
        <v>876714</v>
      </c>
      <c r="Q9" s="196">
        <f>IFERROR(P9/O9-1,"-")</f>
        <v>0.16306070981786913</v>
      </c>
      <c r="R9" s="197">
        <f t="shared" ref="R9:R37" si="1">IFERROR(P9/M9-1,"-")</f>
        <v>-3.4900233152579507E-2</v>
      </c>
      <c r="S9" s="196">
        <f>P9/P$8</f>
        <v>0.26434629384393837</v>
      </c>
      <c r="T9" s="198">
        <f>P9/$G9</f>
        <v>0.3256494126369418</v>
      </c>
      <c r="U9" s="195">
        <v>1028693</v>
      </c>
      <c r="V9" s="195">
        <v>1047557</v>
      </c>
      <c r="W9" s="195">
        <v>456683</v>
      </c>
      <c r="X9" s="195">
        <v>800301</v>
      </c>
      <c r="Y9" s="195">
        <v>1016781</v>
      </c>
      <c r="Z9" s="196">
        <f>IFERROR(Y9/X9-1,"-")</f>
        <v>0.27049822504282761</v>
      </c>
      <c r="AA9" s="197">
        <f t="shared" ref="AA9:AA37" si="2">IFERROR(Y9/V9-1,"-")</f>
        <v>-2.9378830937123235E-2</v>
      </c>
      <c r="AB9" s="196">
        <f>Y9/Y$8</f>
        <v>0.21371348196170278</v>
      </c>
      <c r="AC9" s="198">
        <f>Y9/$G9</f>
        <v>0.37767634077977802</v>
      </c>
      <c r="AD9" s="123"/>
    </row>
    <row r="10" spans="1:30" x14ac:dyDescent="0.25">
      <c r="A10" s="211" t="s">
        <v>99</v>
      </c>
      <c r="B10" s="199" t="s">
        <v>99</v>
      </c>
      <c r="C10" s="200">
        <v>1237955</v>
      </c>
      <c r="D10" s="200">
        <v>1328000</v>
      </c>
      <c r="E10" s="200">
        <v>655907</v>
      </c>
      <c r="F10" s="200">
        <v>1213921</v>
      </c>
      <c r="G10" s="200">
        <v>1280131</v>
      </c>
      <c r="H10" s="201">
        <f>IFERROR(G10/F10-1,"-")</f>
        <v>5.4542264282436914E-2</v>
      </c>
      <c r="I10" s="202">
        <f t="shared" si="0"/>
        <v>-3.6045933734939806E-2</v>
      </c>
      <c r="J10" s="201">
        <f>G10/G$8</f>
        <v>0.10282723466902417</v>
      </c>
      <c r="K10" s="203">
        <f>G10/$G10</f>
        <v>1</v>
      </c>
      <c r="L10" s="200">
        <v>468136</v>
      </c>
      <c r="M10" s="200">
        <v>556320</v>
      </c>
      <c r="N10" s="200">
        <v>291692</v>
      </c>
      <c r="O10" s="200">
        <v>511444</v>
      </c>
      <c r="P10" s="200">
        <v>509752</v>
      </c>
      <c r="Q10" s="201">
        <f>IFERROR(P10/O10-1,"-")</f>
        <v>-3.3082800854052907E-3</v>
      </c>
      <c r="R10" s="202">
        <f t="shared" si="1"/>
        <v>-8.3707218866839184E-2</v>
      </c>
      <c r="S10" s="201">
        <f>P10/P$8</f>
        <v>0.15370012567329286</v>
      </c>
      <c r="T10" s="203">
        <f>P10/$G10</f>
        <v>0.39820299641208595</v>
      </c>
      <c r="U10" s="200">
        <v>422456</v>
      </c>
      <c r="V10" s="200">
        <v>415150</v>
      </c>
      <c r="W10" s="200">
        <v>208389</v>
      </c>
      <c r="X10" s="200">
        <v>416048</v>
      </c>
      <c r="Y10" s="200">
        <v>423208</v>
      </c>
      <c r="Z10" s="201">
        <f>IFERROR(Y10/X10-1,"-")</f>
        <v>1.7209552743914225E-2</v>
      </c>
      <c r="AA10" s="202">
        <f t="shared" si="2"/>
        <v>1.9409851860773264E-2</v>
      </c>
      <c r="AB10" s="201">
        <f>Y10/Y$8</f>
        <v>8.8952542655742303E-2</v>
      </c>
      <c r="AC10" s="203">
        <f>Y10/$G10</f>
        <v>0.33059741542076554</v>
      </c>
      <c r="AD10" s="123"/>
    </row>
    <row r="11" spans="1:30" x14ac:dyDescent="0.25">
      <c r="A11" s="211" t="s">
        <v>176</v>
      </c>
      <c r="B11" s="199" t="s">
        <v>176</v>
      </c>
      <c r="C11" s="200">
        <v>1231997</v>
      </c>
      <c r="D11" s="200">
        <v>1352211</v>
      </c>
      <c r="E11" s="200">
        <v>557689</v>
      </c>
      <c r="F11" s="200">
        <v>974011</v>
      </c>
      <c r="G11" s="200">
        <v>1412071</v>
      </c>
      <c r="H11" s="201">
        <f>IFERROR(G11/F11-1,"-")</f>
        <v>0.449748514133824</v>
      </c>
      <c r="I11" s="202">
        <f t="shared" si="0"/>
        <v>4.426823920231393E-2</v>
      </c>
      <c r="J11" s="201">
        <f>G11/G$8</f>
        <v>0.1134253885628296</v>
      </c>
      <c r="K11" s="203">
        <f>G11/$G11</f>
        <v>1</v>
      </c>
      <c r="L11" s="200">
        <v>288837</v>
      </c>
      <c r="M11" s="200">
        <v>352098</v>
      </c>
      <c r="N11" s="200">
        <v>134797</v>
      </c>
      <c r="O11" s="200">
        <v>242355</v>
      </c>
      <c r="P11" s="200">
        <v>366962</v>
      </c>
      <c r="Q11" s="201">
        <f>IFERROR(P11/O11-1,"-")</f>
        <v>0.51415072930205685</v>
      </c>
      <c r="R11" s="202">
        <f t="shared" si="1"/>
        <v>4.2215519542854629E-2</v>
      </c>
      <c r="S11" s="201">
        <f>P11/P$8</f>
        <v>0.11064616817064551</v>
      </c>
      <c r="T11" s="203">
        <f>P11/$G11</f>
        <v>0.25987503461228223</v>
      </c>
      <c r="U11" s="200">
        <v>606237</v>
      </c>
      <c r="V11" s="200">
        <v>632407</v>
      </c>
      <c r="W11" s="200">
        <v>248294</v>
      </c>
      <c r="X11" s="200">
        <v>384253</v>
      </c>
      <c r="Y11" s="200">
        <v>593573</v>
      </c>
      <c r="Z11" s="201">
        <f>IFERROR(Y11/X11-1,"-")</f>
        <v>0.54474525898301374</v>
      </c>
      <c r="AA11" s="202">
        <f t="shared" si="2"/>
        <v>-6.1406657421565591E-2</v>
      </c>
      <c r="AB11" s="201">
        <f>Y11/Y$8</f>
        <v>0.12476093930596048</v>
      </c>
      <c r="AC11" s="203">
        <f>Y11/$G11</f>
        <v>0.42035634185533166</v>
      </c>
      <c r="AD11" s="123"/>
    </row>
    <row r="12" spans="1:30" x14ac:dyDescent="0.25">
      <c r="A12" s="1" t="s">
        <v>415</v>
      </c>
      <c r="B12" s="194" t="s">
        <v>184</v>
      </c>
      <c r="C12" s="195">
        <v>10990607</v>
      </c>
      <c r="D12" s="195">
        <v>10460250</v>
      </c>
      <c r="E12" s="195">
        <v>2942550</v>
      </c>
      <c r="F12" s="195">
        <v>4107198</v>
      </c>
      <c r="G12" s="195">
        <v>9757136</v>
      </c>
      <c r="H12" s="196">
        <f>IFERROR(G12/F12-1,"-")</f>
        <v>1.3756186090858051</v>
      </c>
      <c r="I12" s="197">
        <f t="shared" si="0"/>
        <v>-6.7217705121770499E-2</v>
      </c>
      <c r="J12" s="196">
        <f>G12/G$8</f>
        <v>0.78374737676814621</v>
      </c>
      <c r="K12" s="198">
        <f>G12/$G12</f>
        <v>1</v>
      </c>
      <c r="L12" s="195">
        <v>3090289</v>
      </c>
      <c r="M12" s="195">
        <v>2876452</v>
      </c>
      <c r="N12" s="195">
        <v>808957</v>
      </c>
      <c r="O12" s="195">
        <v>1075610</v>
      </c>
      <c r="P12" s="195">
        <v>2439822</v>
      </c>
      <c r="Q12" s="196">
        <f>IFERROR(P12/O12-1,"-")</f>
        <v>1.268314723738158</v>
      </c>
      <c r="R12" s="197">
        <f t="shared" si="1"/>
        <v>-0.15179464145412469</v>
      </c>
      <c r="S12" s="196">
        <f>P12/P$8</f>
        <v>0.73565370615606163</v>
      </c>
      <c r="T12" s="198">
        <f>P12/$G12</f>
        <v>0.25005513913099092</v>
      </c>
      <c r="U12" s="195">
        <v>3843763</v>
      </c>
      <c r="V12" s="195">
        <v>3784016</v>
      </c>
      <c r="W12" s="195">
        <v>1108620</v>
      </c>
      <c r="X12" s="195">
        <v>1535137</v>
      </c>
      <c r="Y12" s="195">
        <v>3740902</v>
      </c>
      <c r="Z12" s="196">
        <f>IFERROR(Y12/X12-1,"-")</f>
        <v>1.436852215795724</v>
      </c>
      <c r="AA12" s="197">
        <f t="shared" si="2"/>
        <v>-1.1393715037145702E-2</v>
      </c>
      <c r="AB12" s="196">
        <f>Y12/Y$8</f>
        <v>0.78628651803829719</v>
      </c>
      <c r="AC12" s="198">
        <f>Y12/$G12</f>
        <v>0.38340164572882862</v>
      </c>
      <c r="AD12" s="123"/>
    </row>
    <row r="13" spans="1:30" x14ac:dyDescent="0.25">
      <c r="A13" s="211" t="s">
        <v>188</v>
      </c>
      <c r="B13" s="199" t="s">
        <v>188</v>
      </c>
      <c r="C13" s="200">
        <v>3957578</v>
      </c>
      <c r="D13" s="200">
        <v>3883925</v>
      </c>
      <c r="E13" s="200">
        <v>919089</v>
      </c>
      <c r="F13" s="200">
        <v>958995</v>
      </c>
      <c r="G13" s="200">
        <v>3763014</v>
      </c>
      <c r="H13" s="201">
        <f t="shared" ref="H13:H37" si="3">IFERROR(G13/F13-1,"-")</f>
        <v>2.9239140975708944</v>
      </c>
      <c r="I13" s="202">
        <f t="shared" si="0"/>
        <v>-3.1131136672309601E-2</v>
      </c>
      <c r="J13" s="201">
        <f t="shared" ref="J13:J37" si="4">G13/G$8</f>
        <v>0.30226619278872496</v>
      </c>
      <c r="K13" s="203">
        <f t="shared" ref="K13:K37" si="5">G13/$G13</f>
        <v>1</v>
      </c>
      <c r="L13" s="200">
        <v>712445</v>
      </c>
      <c r="M13" s="200">
        <v>662102</v>
      </c>
      <c r="N13" s="200">
        <v>138718</v>
      </c>
      <c r="O13" s="200">
        <v>149378</v>
      </c>
      <c r="P13" s="200">
        <v>587386</v>
      </c>
      <c r="Q13" s="201">
        <f t="shared" ref="Q13:Q37" si="6">IFERROR(P13/O13-1,"-")</f>
        <v>2.9322122400889019</v>
      </c>
      <c r="R13" s="202">
        <f t="shared" si="1"/>
        <v>-0.11284666108847274</v>
      </c>
      <c r="S13" s="201">
        <f t="shared" ref="S13:S37" si="7">P13/P$8</f>
        <v>0.17710828406506066</v>
      </c>
      <c r="T13" s="203">
        <f t="shared" ref="T13:T37" si="8">P13/$G13</f>
        <v>0.15609455611911091</v>
      </c>
      <c r="U13" s="200">
        <v>1692213</v>
      </c>
      <c r="V13" s="200">
        <v>1721079</v>
      </c>
      <c r="W13" s="200">
        <v>436137</v>
      </c>
      <c r="X13" s="200">
        <v>446045</v>
      </c>
      <c r="Y13" s="200">
        <v>1722453</v>
      </c>
      <c r="Z13" s="201">
        <f t="shared" ref="Z13:Z37" si="9">IFERROR(Y13/X13-1,"-")</f>
        <v>2.8616126175610086</v>
      </c>
      <c r="AA13" s="202">
        <f t="shared" si="2"/>
        <v>7.983363924608522E-4</v>
      </c>
      <c r="AB13" s="201">
        <f t="shared" ref="AB13:AB37" si="10">Y13/Y$8</f>
        <v>0.36203610034548328</v>
      </c>
      <c r="AC13" s="203">
        <f t="shared" ref="AC13:AC37" si="11">Y13/$G13</f>
        <v>0.45773228587509907</v>
      </c>
      <c r="AD13" s="123"/>
    </row>
    <row r="14" spans="1:30" x14ac:dyDescent="0.25">
      <c r="A14" s="211" t="s">
        <v>192</v>
      </c>
      <c r="B14" s="199" t="s">
        <v>192</v>
      </c>
      <c r="C14" s="200">
        <v>2410944</v>
      </c>
      <c r="D14" s="200">
        <v>2062560</v>
      </c>
      <c r="E14" s="200">
        <v>608567</v>
      </c>
      <c r="F14" s="200">
        <v>975958</v>
      </c>
      <c r="G14" s="200">
        <v>1701446</v>
      </c>
      <c r="H14" s="201">
        <f t="shared" si="3"/>
        <v>0.74335985769879431</v>
      </c>
      <c r="I14" s="202">
        <f t="shared" si="0"/>
        <v>-0.17508048250717556</v>
      </c>
      <c r="J14" s="201">
        <f t="shared" si="4"/>
        <v>0.13666959640745557</v>
      </c>
      <c r="K14" s="203">
        <f t="shared" si="5"/>
        <v>1</v>
      </c>
      <c r="L14" s="200">
        <v>687605</v>
      </c>
      <c r="M14" s="200">
        <v>574270</v>
      </c>
      <c r="N14" s="200">
        <v>164634</v>
      </c>
      <c r="O14" s="200">
        <v>269763</v>
      </c>
      <c r="P14" s="200">
        <v>482557</v>
      </c>
      <c r="Q14" s="201">
        <f t="shared" si="6"/>
        <v>0.78881833312945071</v>
      </c>
      <c r="R14" s="202">
        <f t="shared" si="1"/>
        <v>-0.15970362373099767</v>
      </c>
      <c r="S14" s="201">
        <f t="shared" si="7"/>
        <v>0.14550030513764964</v>
      </c>
      <c r="T14" s="203">
        <f t="shared" si="8"/>
        <v>0.28361581854493179</v>
      </c>
      <c r="U14" s="200">
        <v>580856</v>
      </c>
      <c r="V14" s="200">
        <v>491040</v>
      </c>
      <c r="W14" s="200">
        <v>138922</v>
      </c>
      <c r="X14" s="200">
        <v>222501</v>
      </c>
      <c r="Y14" s="200">
        <v>385709</v>
      </c>
      <c r="Z14" s="201">
        <f t="shared" si="9"/>
        <v>0.73351580442335096</v>
      </c>
      <c r="AA14" s="202">
        <f t="shared" si="2"/>
        <v>-0.21450594656239819</v>
      </c>
      <c r="AB14" s="201">
        <f t="shared" si="10"/>
        <v>8.1070764908044532E-2</v>
      </c>
      <c r="AC14" s="203">
        <f t="shared" si="11"/>
        <v>0.22669482310928468</v>
      </c>
      <c r="AD14" s="123"/>
    </row>
    <row r="15" spans="1:30" x14ac:dyDescent="0.25">
      <c r="A15" s="211" t="s">
        <v>196</v>
      </c>
      <c r="B15" s="199" t="s">
        <v>196</v>
      </c>
      <c r="C15" s="200">
        <v>504329</v>
      </c>
      <c r="D15" s="200">
        <v>480257</v>
      </c>
      <c r="E15" s="200">
        <v>157525</v>
      </c>
      <c r="F15" s="200">
        <v>336107</v>
      </c>
      <c r="G15" s="200">
        <v>542162</v>
      </c>
      <c r="H15" s="201">
        <f t="shared" si="3"/>
        <v>0.61306369697745056</v>
      </c>
      <c r="I15" s="202">
        <f t="shared" si="0"/>
        <v>0.12889973493358764</v>
      </c>
      <c r="J15" s="201">
        <f t="shared" si="4"/>
        <v>4.3549464236572258E-2</v>
      </c>
      <c r="K15" s="203">
        <f t="shared" si="5"/>
        <v>1</v>
      </c>
      <c r="L15" s="200">
        <v>91597</v>
      </c>
      <c r="M15" s="200">
        <v>82367</v>
      </c>
      <c r="N15" s="200">
        <v>24981</v>
      </c>
      <c r="O15" s="200">
        <v>56905</v>
      </c>
      <c r="P15" s="200">
        <v>89440</v>
      </c>
      <c r="Q15" s="201">
        <f t="shared" si="6"/>
        <v>0.57174237764695546</v>
      </c>
      <c r="R15" s="202">
        <f t="shared" si="1"/>
        <v>8.5871769033714962E-2</v>
      </c>
      <c r="S15" s="201">
        <f t="shared" si="7"/>
        <v>2.6967896624671042E-2</v>
      </c>
      <c r="T15" s="203">
        <f t="shared" si="8"/>
        <v>0.16496914206454896</v>
      </c>
      <c r="U15" s="200">
        <v>162041</v>
      </c>
      <c r="V15" s="200">
        <v>166950</v>
      </c>
      <c r="W15" s="200">
        <v>58766</v>
      </c>
      <c r="X15" s="200">
        <v>128102</v>
      </c>
      <c r="Y15" s="200">
        <v>197280</v>
      </c>
      <c r="Z15" s="201">
        <f t="shared" si="9"/>
        <v>0.54002279433576361</v>
      </c>
      <c r="AA15" s="202">
        <f t="shared" si="2"/>
        <v>0.18167115902964959</v>
      </c>
      <c r="AB15" s="201">
        <f t="shared" si="10"/>
        <v>4.1465562123411751E-2</v>
      </c>
      <c r="AC15" s="203">
        <f t="shared" si="11"/>
        <v>0.36387647972377257</v>
      </c>
      <c r="AD15" s="123"/>
    </row>
    <row r="16" spans="1:30" x14ac:dyDescent="0.25">
      <c r="A16" s="211" t="s">
        <v>205</v>
      </c>
      <c r="B16" s="199" t="s">
        <v>205</v>
      </c>
      <c r="C16" s="200">
        <v>506021</v>
      </c>
      <c r="D16" s="200">
        <v>471579</v>
      </c>
      <c r="E16" s="200">
        <v>130947</v>
      </c>
      <c r="F16" s="200">
        <v>269719</v>
      </c>
      <c r="G16" s="200">
        <v>543959</v>
      </c>
      <c r="H16" s="201">
        <f t="shared" si="3"/>
        <v>1.0167618892254531</v>
      </c>
      <c r="I16" s="202">
        <f t="shared" si="0"/>
        <v>0.15348435787004933</v>
      </c>
      <c r="J16" s="201">
        <f t="shared" si="4"/>
        <v>4.3693809261183207E-2</v>
      </c>
      <c r="K16" s="203">
        <f t="shared" si="5"/>
        <v>1</v>
      </c>
      <c r="L16" s="200">
        <v>205666</v>
      </c>
      <c r="M16" s="200">
        <v>205086</v>
      </c>
      <c r="N16" s="200">
        <v>51977</v>
      </c>
      <c r="O16" s="200">
        <v>112213</v>
      </c>
      <c r="P16" s="200">
        <v>229292</v>
      </c>
      <c r="Q16" s="201">
        <f t="shared" si="6"/>
        <v>1.0433639596125226</v>
      </c>
      <c r="R16" s="202">
        <f t="shared" si="1"/>
        <v>0.11802853437094685</v>
      </c>
      <c r="S16" s="201">
        <f t="shared" si="7"/>
        <v>6.9135990081217263E-2</v>
      </c>
      <c r="T16" s="203">
        <f t="shared" si="8"/>
        <v>0.42152441636226262</v>
      </c>
      <c r="U16" s="200">
        <v>146606</v>
      </c>
      <c r="V16" s="200">
        <v>137818</v>
      </c>
      <c r="W16" s="200">
        <v>39662</v>
      </c>
      <c r="X16" s="200">
        <v>93209</v>
      </c>
      <c r="Y16" s="200">
        <v>169583</v>
      </c>
      <c r="Z16" s="201">
        <f t="shared" si="9"/>
        <v>0.8193843942108594</v>
      </c>
      <c r="AA16" s="202">
        <f t="shared" si="2"/>
        <v>0.2304851325661379</v>
      </c>
      <c r="AB16" s="201">
        <f t="shared" si="10"/>
        <v>3.5644030928500284E-2</v>
      </c>
      <c r="AC16" s="203">
        <f t="shared" si="11"/>
        <v>0.31175695227029976</v>
      </c>
      <c r="AD16" s="123"/>
    </row>
    <row r="17" spans="1:30" x14ac:dyDescent="0.25">
      <c r="A17" s="211" t="s">
        <v>200</v>
      </c>
      <c r="B17" s="199" t="s">
        <v>200</v>
      </c>
      <c r="C17" s="200">
        <v>278298</v>
      </c>
      <c r="D17" s="200">
        <v>267157</v>
      </c>
      <c r="E17" s="200">
        <v>101026</v>
      </c>
      <c r="F17" s="200">
        <v>174782</v>
      </c>
      <c r="G17" s="200">
        <v>277777</v>
      </c>
      <c r="H17" s="201">
        <f t="shared" si="3"/>
        <v>0.58927692783009689</v>
      </c>
      <c r="I17" s="202">
        <f t="shared" si="0"/>
        <v>3.9751906182506902E-2</v>
      </c>
      <c r="J17" s="201">
        <f t="shared" si="4"/>
        <v>2.2312592043046788E-2</v>
      </c>
      <c r="K17" s="203">
        <f t="shared" si="5"/>
        <v>1</v>
      </c>
      <c r="L17" s="200">
        <v>84455</v>
      </c>
      <c r="M17" s="200">
        <v>79014</v>
      </c>
      <c r="N17" s="200">
        <v>24430</v>
      </c>
      <c r="O17" s="200">
        <v>49399</v>
      </c>
      <c r="P17" s="200">
        <v>81492</v>
      </c>
      <c r="Q17" s="201">
        <f t="shared" si="6"/>
        <v>0.6496690216401142</v>
      </c>
      <c r="R17" s="202">
        <f t="shared" si="1"/>
        <v>3.1361530867947351E-2</v>
      </c>
      <c r="S17" s="201">
        <f t="shared" si="7"/>
        <v>2.4571420301181715E-2</v>
      </c>
      <c r="T17" s="203">
        <f t="shared" si="8"/>
        <v>0.29337202144166002</v>
      </c>
      <c r="U17" s="200">
        <v>136223</v>
      </c>
      <c r="V17" s="200">
        <v>133862</v>
      </c>
      <c r="W17" s="200">
        <v>55544</v>
      </c>
      <c r="X17" s="200">
        <v>93337</v>
      </c>
      <c r="Y17" s="200">
        <v>146133</v>
      </c>
      <c r="Z17" s="201">
        <f t="shared" si="9"/>
        <v>0.56564920663831053</v>
      </c>
      <c r="AA17" s="202">
        <f t="shared" si="2"/>
        <v>9.1669032286982199E-2</v>
      </c>
      <c r="AB17" s="201">
        <f t="shared" si="10"/>
        <v>3.0715161140412256E-2</v>
      </c>
      <c r="AC17" s="203">
        <f t="shared" si="11"/>
        <v>0.52608027302476446</v>
      </c>
      <c r="AD17" s="123"/>
    </row>
    <row r="18" spans="1:30" x14ac:dyDescent="0.25">
      <c r="A18" s="211" t="s">
        <v>209</v>
      </c>
      <c r="B18" s="199" t="s">
        <v>209</v>
      </c>
      <c r="C18" s="200">
        <v>326431</v>
      </c>
      <c r="D18" s="200">
        <v>320557</v>
      </c>
      <c r="E18" s="200">
        <v>84493</v>
      </c>
      <c r="F18" s="200">
        <v>178760</v>
      </c>
      <c r="G18" s="200">
        <v>336348</v>
      </c>
      <c r="H18" s="201">
        <f t="shared" si="3"/>
        <v>0.88156187066457825</v>
      </c>
      <c r="I18" s="202">
        <f t="shared" si="0"/>
        <v>4.9261129845862062E-2</v>
      </c>
      <c r="J18" s="201">
        <f t="shared" si="4"/>
        <v>2.7017340199133481E-2</v>
      </c>
      <c r="K18" s="203">
        <f t="shared" si="5"/>
        <v>1</v>
      </c>
      <c r="L18" s="200">
        <v>73607</v>
      </c>
      <c r="M18" s="200">
        <v>71937</v>
      </c>
      <c r="N18" s="200">
        <v>18789</v>
      </c>
      <c r="O18" s="200">
        <v>30860</v>
      </c>
      <c r="P18" s="200">
        <v>65446</v>
      </c>
      <c r="Q18" s="201">
        <f t="shared" si="6"/>
        <v>1.1207388204795854</v>
      </c>
      <c r="R18" s="202">
        <f t="shared" si="1"/>
        <v>-9.0231730542002064E-2</v>
      </c>
      <c r="S18" s="201">
        <f t="shared" si="7"/>
        <v>1.9733239741706408E-2</v>
      </c>
      <c r="T18" s="203">
        <f t="shared" si="8"/>
        <v>0.1945782344476554</v>
      </c>
      <c r="U18" s="200">
        <v>135496</v>
      </c>
      <c r="V18" s="200">
        <v>132707</v>
      </c>
      <c r="W18" s="200">
        <v>36101</v>
      </c>
      <c r="X18" s="200">
        <v>74068</v>
      </c>
      <c r="Y18" s="200">
        <v>149766</v>
      </c>
      <c r="Z18" s="201">
        <f t="shared" si="9"/>
        <v>1.0220068045579738</v>
      </c>
      <c r="AA18" s="202">
        <f t="shared" si="2"/>
        <v>0.12854634646250762</v>
      </c>
      <c r="AB18" s="201">
        <f t="shared" si="10"/>
        <v>3.1478768131462311E-2</v>
      </c>
      <c r="AC18" s="203">
        <f t="shared" si="11"/>
        <v>0.44527096935316995</v>
      </c>
      <c r="AD18" s="123"/>
    </row>
    <row r="19" spans="1:30" x14ac:dyDescent="0.25">
      <c r="A19" s="211" t="s">
        <v>213</v>
      </c>
      <c r="B19" s="199" t="s">
        <v>213</v>
      </c>
      <c r="C19" s="200">
        <v>396998</v>
      </c>
      <c r="D19" s="200">
        <v>415087</v>
      </c>
      <c r="E19" s="200">
        <v>87662</v>
      </c>
      <c r="F19" s="200">
        <v>133076</v>
      </c>
      <c r="G19" s="200">
        <v>425400</v>
      </c>
      <c r="H19" s="201">
        <f t="shared" si="3"/>
        <v>2.1966695722744896</v>
      </c>
      <c r="I19" s="202">
        <f t="shared" si="0"/>
        <v>2.4845393857191311E-2</v>
      </c>
      <c r="J19" s="201">
        <f t="shared" si="4"/>
        <v>3.4170491635780155E-2</v>
      </c>
      <c r="K19" s="203">
        <f t="shared" si="5"/>
        <v>1</v>
      </c>
      <c r="L19" s="200">
        <v>59742</v>
      </c>
      <c r="M19" s="200">
        <v>60296</v>
      </c>
      <c r="N19" s="200">
        <v>12827</v>
      </c>
      <c r="O19" s="200">
        <v>18583</v>
      </c>
      <c r="P19" s="200">
        <v>58318</v>
      </c>
      <c r="Q19" s="201">
        <f t="shared" si="6"/>
        <v>2.138244632190712</v>
      </c>
      <c r="R19" s="202">
        <f t="shared" si="1"/>
        <v>-3.2804829507761757E-2</v>
      </c>
      <c r="S19" s="201">
        <f t="shared" si="7"/>
        <v>1.7584009339865449E-2</v>
      </c>
      <c r="T19" s="203">
        <f t="shared" si="8"/>
        <v>0.13708979783732958</v>
      </c>
      <c r="U19" s="200">
        <v>103187</v>
      </c>
      <c r="V19" s="200">
        <v>111075</v>
      </c>
      <c r="W19" s="200">
        <v>27214</v>
      </c>
      <c r="X19" s="200">
        <v>42715</v>
      </c>
      <c r="Y19" s="200">
        <v>134967</v>
      </c>
      <c r="Z19" s="201">
        <f t="shared" si="9"/>
        <v>2.1597097038511062</v>
      </c>
      <c r="AA19" s="202">
        <f t="shared" si="2"/>
        <v>0.2150979068197163</v>
      </c>
      <c r="AB19" s="201">
        <f t="shared" si="10"/>
        <v>2.8368220413171705E-2</v>
      </c>
      <c r="AC19" s="203">
        <f t="shared" si="11"/>
        <v>0.31727080394922424</v>
      </c>
      <c r="AD19" s="123"/>
    </row>
    <row r="20" spans="1:30" x14ac:dyDescent="0.25">
      <c r="A20" s="211" t="s">
        <v>235</v>
      </c>
      <c r="B20" s="199" t="s">
        <v>235</v>
      </c>
      <c r="C20" s="200">
        <v>201312</v>
      </c>
      <c r="D20" s="200">
        <v>177945</v>
      </c>
      <c r="E20" s="200">
        <v>68438</v>
      </c>
      <c r="F20" s="200">
        <v>148588</v>
      </c>
      <c r="G20" s="200">
        <v>244645</v>
      </c>
      <c r="H20" s="201">
        <f t="shared" si="3"/>
        <v>0.64646539424448801</v>
      </c>
      <c r="I20" s="202">
        <f t="shared" si="0"/>
        <v>0.37483492090252613</v>
      </c>
      <c r="J20" s="201">
        <f t="shared" si="4"/>
        <v>1.9651245712824249E-2</v>
      </c>
      <c r="K20" s="203">
        <f t="shared" si="5"/>
        <v>1</v>
      </c>
      <c r="L20" s="200">
        <v>44397</v>
      </c>
      <c r="M20" s="200">
        <v>42946</v>
      </c>
      <c r="N20" s="200">
        <v>12242</v>
      </c>
      <c r="O20" s="200">
        <v>26051</v>
      </c>
      <c r="P20" s="200">
        <v>56675</v>
      </c>
      <c r="Q20" s="201">
        <f t="shared" si="6"/>
        <v>1.1755402863613682</v>
      </c>
      <c r="R20" s="202">
        <f t="shared" si="1"/>
        <v>0.31968052903646438</v>
      </c>
      <c r="S20" s="201">
        <f t="shared" si="7"/>
        <v>1.7088612938318776E-2</v>
      </c>
      <c r="T20" s="203">
        <f t="shared" si="8"/>
        <v>0.23166220441864743</v>
      </c>
      <c r="U20" s="200">
        <v>56137</v>
      </c>
      <c r="V20" s="200">
        <v>53107</v>
      </c>
      <c r="W20" s="200">
        <v>29463</v>
      </c>
      <c r="X20" s="200">
        <v>60951</v>
      </c>
      <c r="Y20" s="200">
        <v>91265</v>
      </c>
      <c r="Z20" s="201">
        <f t="shared" si="9"/>
        <v>0.49735033059342748</v>
      </c>
      <c r="AA20" s="202">
        <f t="shared" si="2"/>
        <v>0.71851168395880016</v>
      </c>
      <c r="AB20" s="201">
        <f t="shared" si="10"/>
        <v>1.9182656768010814E-2</v>
      </c>
      <c r="AC20" s="203">
        <f t="shared" si="11"/>
        <v>0.37305074700075619</v>
      </c>
      <c r="AD20" s="123"/>
    </row>
    <row r="21" spans="1:30" x14ac:dyDescent="0.25">
      <c r="A21" s="211" t="s">
        <v>225</v>
      </c>
      <c r="B21" s="199" t="s">
        <v>225</v>
      </c>
      <c r="C21" s="200">
        <v>260586</v>
      </c>
      <c r="D21" s="200">
        <v>265609</v>
      </c>
      <c r="E21" s="200">
        <v>89418</v>
      </c>
      <c r="F21" s="200">
        <v>115957</v>
      </c>
      <c r="G21" s="200">
        <v>247342</v>
      </c>
      <c r="H21" s="201">
        <f t="shared" si="3"/>
        <v>1.1330493200065543</v>
      </c>
      <c r="I21" s="202">
        <f t="shared" si="0"/>
        <v>-6.8774024976563264E-2</v>
      </c>
      <c r="J21" s="201">
        <f t="shared" si="4"/>
        <v>1.9867883738075069E-2</v>
      </c>
      <c r="K21" s="203">
        <f t="shared" si="5"/>
        <v>1</v>
      </c>
      <c r="L21" s="200">
        <v>121009</v>
      </c>
      <c r="M21" s="200">
        <v>123945</v>
      </c>
      <c r="N21" s="200">
        <v>40096</v>
      </c>
      <c r="O21" s="200">
        <v>53229</v>
      </c>
      <c r="P21" s="200">
        <v>115963</v>
      </c>
      <c r="Q21" s="201">
        <f t="shared" si="6"/>
        <v>1.1785680737943602</v>
      </c>
      <c r="R21" s="202">
        <f t="shared" si="1"/>
        <v>-6.4399532050506303E-2</v>
      </c>
      <c r="S21" s="201">
        <f t="shared" si="7"/>
        <v>3.4965096112329251E-2</v>
      </c>
      <c r="T21" s="203">
        <f t="shared" si="8"/>
        <v>0.46883667149129543</v>
      </c>
      <c r="U21" s="200">
        <v>68669</v>
      </c>
      <c r="V21" s="200">
        <v>74390</v>
      </c>
      <c r="W21" s="200">
        <v>28784</v>
      </c>
      <c r="X21" s="200">
        <v>25400</v>
      </c>
      <c r="Y21" s="200">
        <v>62340</v>
      </c>
      <c r="Z21" s="201">
        <f t="shared" si="9"/>
        <v>1.4543307086614172</v>
      </c>
      <c r="AA21" s="202">
        <f t="shared" si="2"/>
        <v>-0.16198413765291031</v>
      </c>
      <c r="AB21" s="201">
        <f t="shared" si="10"/>
        <v>1.3103016741552558E-2</v>
      </c>
      <c r="AC21" s="203">
        <f t="shared" si="11"/>
        <v>0.25203968594092391</v>
      </c>
      <c r="AD21" s="123"/>
    </row>
    <row r="22" spans="1:30" x14ac:dyDescent="0.25">
      <c r="A22" s="211" t="s">
        <v>237</v>
      </c>
      <c r="B22" s="199" t="s">
        <v>237</v>
      </c>
      <c r="C22" s="200">
        <v>27056</v>
      </c>
      <c r="D22" s="200">
        <v>33166</v>
      </c>
      <c r="E22" s="200">
        <v>11522</v>
      </c>
      <c r="F22" s="200">
        <v>22352</v>
      </c>
      <c r="G22" s="200">
        <v>57117</v>
      </c>
      <c r="H22" s="201">
        <f t="shared" si="3"/>
        <v>1.5553418038654261</v>
      </c>
      <c r="I22" s="202">
        <f t="shared" si="0"/>
        <v>0.72215521920038594</v>
      </c>
      <c r="J22" s="201">
        <f t="shared" si="4"/>
        <v>4.5879547972751643E-3</v>
      </c>
      <c r="K22" s="203">
        <f t="shared" si="5"/>
        <v>1</v>
      </c>
      <c r="L22" s="200">
        <v>5195</v>
      </c>
      <c r="M22" s="200">
        <v>7414</v>
      </c>
      <c r="N22" s="200">
        <v>3229</v>
      </c>
      <c r="O22" s="200">
        <v>1481</v>
      </c>
      <c r="P22" s="200">
        <v>5172</v>
      </c>
      <c r="Q22" s="201">
        <f t="shared" si="6"/>
        <v>2.4922349763673193</v>
      </c>
      <c r="R22" s="202">
        <f t="shared" si="1"/>
        <v>-0.30240086323172377</v>
      </c>
      <c r="S22" s="201">
        <f t="shared" si="7"/>
        <v>1.5594584228846001E-3</v>
      </c>
      <c r="T22" s="203">
        <f t="shared" si="8"/>
        <v>9.0550974315877941E-2</v>
      </c>
      <c r="U22" s="200">
        <v>21450</v>
      </c>
      <c r="V22" s="200">
        <v>25367</v>
      </c>
      <c r="W22" s="200">
        <v>8090</v>
      </c>
      <c r="X22" s="200">
        <v>20409</v>
      </c>
      <c r="Y22" s="200">
        <v>51062</v>
      </c>
      <c r="Z22" s="201">
        <f t="shared" si="9"/>
        <v>1.5019354206477535</v>
      </c>
      <c r="AA22" s="202">
        <f t="shared" si="2"/>
        <v>1.0129301848858754</v>
      </c>
      <c r="AB22" s="201">
        <f t="shared" si="10"/>
        <v>1.0732535143682335E-2</v>
      </c>
      <c r="AC22" s="203">
        <f t="shared" si="11"/>
        <v>0.89398953026244377</v>
      </c>
      <c r="AD22" s="123"/>
    </row>
    <row r="23" spans="1:30" x14ac:dyDescent="0.25">
      <c r="A23" s="211" t="s">
        <v>217</v>
      </c>
      <c r="B23" s="199" t="s">
        <v>217</v>
      </c>
      <c r="C23" s="200">
        <v>162897</v>
      </c>
      <c r="D23" s="200">
        <v>145731</v>
      </c>
      <c r="E23" s="200">
        <v>37382</v>
      </c>
      <c r="F23" s="200">
        <v>85635</v>
      </c>
      <c r="G23" s="200">
        <v>128256</v>
      </c>
      <c r="H23" s="201">
        <f t="shared" si="3"/>
        <v>0.49770537747416355</v>
      </c>
      <c r="I23" s="202">
        <f t="shared" si="0"/>
        <v>-0.11991271589435326</v>
      </c>
      <c r="J23" s="201">
        <f t="shared" si="4"/>
        <v>1.0302234544519557E-2</v>
      </c>
      <c r="K23" s="203">
        <f t="shared" si="5"/>
        <v>1</v>
      </c>
      <c r="L23" s="200">
        <v>60919</v>
      </c>
      <c r="M23" s="200">
        <v>51135</v>
      </c>
      <c r="N23" s="200">
        <v>13137</v>
      </c>
      <c r="O23" s="200">
        <v>26494</v>
      </c>
      <c r="P23" s="200">
        <v>42041</v>
      </c>
      <c r="Q23" s="201">
        <f t="shared" si="6"/>
        <v>0.58681210840190223</v>
      </c>
      <c r="R23" s="202">
        <f t="shared" si="1"/>
        <v>-0.17784296470128091</v>
      </c>
      <c r="S23" s="201">
        <f t="shared" si="7"/>
        <v>1.2676177795145295E-2</v>
      </c>
      <c r="T23" s="203">
        <f t="shared" si="8"/>
        <v>0.32778973303393216</v>
      </c>
      <c r="U23" s="200">
        <v>47361</v>
      </c>
      <c r="V23" s="200">
        <v>41827</v>
      </c>
      <c r="W23" s="200">
        <v>11898</v>
      </c>
      <c r="X23" s="200">
        <v>31225</v>
      </c>
      <c r="Y23" s="200">
        <v>44226</v>
      </c>
      <c r="Z23" s="201">
        <f t="shared" si="9"/>
        <v>0.41636509207365902</v>
      </c>
      <c r="AA23" s="202">
        <f t="shared" si="2"/>
        <v>5.7355296817845014E-2</v>
      </c>
      <c r="AB23" s="201">
        <f t="shared" si="10"/>
        <v>9.2957012898925804E-3</v>
      </c>
      <c r="AC23" s="203">
        <f t="shared" si="11"/>
        <v>0.34482597305389223</v>
      </c>
      <c r="AD23" s="123"/>
    </row>
    <row r="24" spans="1:30" x14ac:dyDescent="0.25">
      <c r="A24" s="211" t="s">
        <v>231</v>
      </c>
      <c r="B24" s="199" t="s">
        <v>231</v>
      </c>
      <c r="C24" s="200">
        <v>547719</v>
      </c>
      <c r="D24" s="200">
        <v>502021</v>
      </c>
      <c r="E24" s="200">
        <v>179722</v>
      </c>
      <c r="F24" s="200">
        <v>117864</v>
      </c>
      <c r="G24" s="200">
        <v>268406</v>
      </c>
      <c r="H24" s="201">
        <f t="shared" si="3"/>
        <v>1.277251747777099</v>
      </c>
      <c r="I24" s="202">
        <f t="shared" si="0"/>
        <v>-0.4653490591031052</v>
      </c>
      <c r="J24" s="201">
        <f t="shared" si="4"/>
        <v>2.155986125527317E-2</v>
      </c>
      <c r="K24" s="203">
        <f t="shared" si="5"/>
        <v>1</v>
      </c>
      <c r="L24" s="200">
        <v>338581</v>
      </c>
      <c r="M24" s="200">
        <v>321461</v>
      </c>
      <c r="N24" s="200">
        <v>111368</v>
      </c>
      <c r="O24" s="200">
        <v>78348</v>
      </c>
      <c r="P24" s="200">
        <v>173011</v>
      </c>
      <c r="Q24" s="201">
        <f t="shared" si="6"/>
        <v>1.20823760657579</v>
      </c>
      <c r="R24" s="202">
        <f t="shared" si="1"/>
        <v>-0.46179785417204577</v>
      </c>
      <c r="S24" s="201">
        <f t="shared" si="7"/>
        <v>5.2166175793056373E-2</v>
      </c>
      <c r="T24" s="203">
        <f t="shared" si="8"/>
        <v>0.64458693173774062</v>
      </c>
      <c r="U24" s="200">
        <v>119807</v>
      </c>
      <c r="V24" s="200">
        <v>106028</v>
      </c>
      <c r="W24" s="200">
        <v>42711</v>
      </c>
      <c r="X24" s="200">
        <v>22147</v>
      </c>
      <c r="Y24" s="200">
        <v>56752</v>
      </c>
      <c r="Z24" s="201">
        <f t="shared" si="9"/>
        <v>1.5625141102632409</v>
      </c>
      <c r="AA24" s="202">
        <f t="shared" si="2"/>
        <v>-0.4647451616554118</v>
      </c>
      <c r="AB24" s="201">
        <f t="shared" si="10"/>
        <v>1.1928495446207745E-2</v>
      </c>
      <c r="AC24" s="203">
        <f t="shared" si="11"/>
        <v>0.21144087688054664</v>
      </c>
      <c r="AD24" s="123"/>
    </row>
    <row r="25" spans="1:30" x14ac:dyDescent="0.25">
      <c r="A25" s="211" t="s">
        <v>252</v>
      </c>
      <c r="B25" s="199" t="s">
        <v>394</v>
      </c>
      <c r="C25" s="200">
        <v>35965</v>
      </c>
      <c r="D25" s="200">
        <v>35672</v>
      </c>
      <c r="E25" s="200">
        <v>9649</v>
      </c>
      <c r="F25" s="200">
        <v>16630</v>
      </c>
      <c r="G25" s="200">
        <v>45436</v>
      </c>
      <c r="H25" s="201">
        <f t="shared" si="3"/>
        <v>1.7321707757065545</v>
      </c>
      <c r="I25" s="202">
        <f t="shared" si="0"/>
        <v>0.27371607983852875</v>
      </c>
      <c r="J25" s="201">
        <f t="shared" si="4"/>
        <v>3.6496719745258742E-3</v>
      </c>
      <c r="K25" s="203">
        <f t="shared" si="5"/>
        <v>1</v>
      </c>
      <c r="L25" s="200">
        <v>11661</v>
      </c>
      <c r="M25" s="200">
        <v>11311</v>
      </c>
      <c r="N25" s="200">
        <v>3146</v>
      </c>
      <c r="O25" s="200">
        <v>5416</v>
      </c>
      <c r="P25" s="200">
        <v>11611</v>
      </c>
      <c r="Q25" s="201">
        <f t="shared" si="6"/>
        <v>1.1438330871491877</v>
      </c>
      <c r="R25" s="202">
        <f t="shared" si="1"/>
        <v>2.6522853859075157E-2</v>
      </c>
      <c r="S25" s="201">
        <f t="shared" si="7"/>
        <v>3.500941946657597E-3</v>
      </c>
      <c r="T25" s="203">
        <f t="shared" si="8"/>
        <v>0.25554626287525312</v>
      </c>
      <c r="U25" s="200">
        <v>17417</v>
      </c>
      <c r="V25" s="200">
        <v>17037</v>
      </c>
      <c r="W25" s="200">
        <v>4482</v>
      </c>
      <c r="X25" s="200">
        <v>7560</v>
      </c>
      <c r="Y25" s="200">
        <v>26507</v>
      </c>
      <c r="Z25" s="201">
        <f t="shared" si="9"/>
        <v>2.5062169312169313</v>
      </c>
      <c r="AA25" s="202">
        <f t="shared" si="2"/>
        <v>0.55584903445442269</v>
      </c>
      <c r="AB25" s="201">
        <f t="shared" si="10"/>
        <v>5.5714094444711849E-3</v>
      </c>
      <c r="AC25" s="203">
        <f t="shared" si="11"/>
        <v>0.58339202394576983</v>
      </c>
      <c r="AD25" s="123"/>
    </row>
    <row r="26" spans="1:30" x14ac:dyDescent="0.25">
      <c r="A26" s="211" t="s">
        <v>227</v>
      </c>
      <c r="B26" s="199" t="s">
        <v>227</v>
      </c>
      <c r="C26" s="200">
        <v>221250</v>
      </c>
      <c r="D26" s="200">
        <v>213268</v>
      </c>
      <c r="E26" s="200">
        <v>82153</v>
      </c>
      <c r="F26" s="200">
        <v>49366</v>
      </c>
      <c r="G26" s="200">
        <v>140234</v>
      </c>
      <c r="H26" s="201">
        <f t="shared" si="3"/>
        <v>1.8407000769760562</v>
      </c>
      <c r="I26" s="202">
        <f t="shared" si="0"/>
        <v>-0.34245175084869739</v>
      </c>
      <c r="J26" s="201">
        <f t="shared" si="4"/>
        <v>1.1264374057480004E-2</v>
      </c>
      <c r="K26" s="203">
        <f t="shared" si="5"/>
        <v>1</v>
      </c>
      <c r="L26" s="200">
        <v>113455</v>
      </c>
      <c r="M26" s="200">
        <v>108822</v>
      </c>
      <c r="N26" s="200">
        <v>40276</v>
      </c>
      <c r="O26" s="200">
        <v>24261</v>
      </c>
      <c r="P26" s="200">
        <v>72439</v>
      </c>
      <c r="Q26" s="201">
        <f t="shared" si="6"/>
        <v>1.9858208647623758</v>
      </c>
      <c r="R26" s="202">
        <f t="shared" si="1"/>
        <v>-0.33433496903199722</v>
      </c>
      <c r="S26" s="201">
        <f t="shared" si="7"/>
        <v>2.1841765022300376E-2</v>
      </c>
      <c r="T26" s="203">
        <f t="shared" si="8"/>
        <v>0.516558038706733</v>
      </c>
      <c r="U26" s="200">
        <v>84450</v>
      </c>
      <c r="V26" s="200">
        <v>84811</v>
      </c>
      <c r="W26" s="200">
        <v>33820</v>
      </c>
      <c r="X26" s="200">
        <v>19710</v>
      </c>
      <c r="Y26" s="200">
        <v>55641</v>
      </c>
      <c r="Z26" s="201">
        <f t="shared" si="9"/>
        <v>1.8229832572298328</v>
      </c>
      <c r="AA26" s="202">
        <f t="shared" si="2"/>
        <v>-0.34394123403803756</v>
      </c>
      <c r="AB26" s="201">
        <f t="shared" si="10"/>
        <v>1.1694978417015172E-2</v>
      </c>
      <c r="AC26" s="203">
        <f t="shared" si="11"/>
        <v>0.39677253733046192</v>
      </c>
      <c r="AD26" s="123"/>
    </row>
    <row r="27" spans="1:30" x14ac:dyDescent="0.25">
      <c r="A27" s="211" t="s">
        <v>249</v>
      </c>
      <c r="B27" s="199" t="s">
        <v>250</v>
      </c>
      <c r="C27" s="200">
        <v>24411</v>
      </c>
      <c r="D27" s="200">
        <v>27888</v>
      </c>
      <c r="E27" s="200">
        <v>10880</v>
      </c>
      <c r="F27" s="200">
        <v>20006</v>
      </c>
      <c r="G27" s="200">
        <v>46277</v>
      </c>
      <c r="H27" s="201">
        <f t="shared" si="3"/>
        <v>1.3131560531840449</v>
      </c>
      <c r="I27" s="202">
        <f t="shared" si="0"/>
        <v>0.65938755020080331</v>
      </c>
      <c r="J27" s="201">
        <f t="shared" si="4"/>
        <v>3.7172257673460229E-3</v>
      </c>
      <c r="K27" s="203">
        <f t="shared" si="5"/>
        <v>1</v>
      </c>
      <c r="L27" s="200">
        <v>5257</v>
      </c>
      <c r="M27" s="200">
        <v>5738</v>
      </c>
      <c r="N27" s="200">
        <v>2193</v>
      </c>
      <c r="O27" s="200">
        <v>3622</v>
      </c>
      <c r="P27" s="200">
        <v>8886</v>
      </c>
      <c r="Q27" s="201">
        <f t="shared" si="6"/>
        <v>1.4533406957482056</v>
      </c>
      <c r="R27" s="202">
        <f t="shared" si="1"/>
        <v>0.54862321366329736</v>
      </c>
      <c r="S27" s="201">
        <f t="shared" si="7"/>
        <v>2.6793015363017316E-3</v>
      </c>
      <c r="T27" s="203">
        <f t="shared" si="8"/>
        <v>0.19201763294941332</v>
      </c>
      <c r="U27" s="200">
        <v>14538</v>
      </c>
      <c r="V27" s="200">
        <v>17159</v>
      </c>
      <c r="W27" s="200">
        <v>6665</v>
      </c>
      <c r="X27" s="200">
        <v>13296</v>
      </c>
      <c r="Y27" s="200">
        <v>28264</v>
      </c>
      <c r="Z27" s="201">
        <f t="shared" si="9"/>
        <v>1.1257521058965101</v>
      </c>
      <c r="AA27" s="202">
        <f t="shared" si="2"/>
        <v>0.64718223672708208</v>
      </c>
      <c r="AB27" s="201">
        <f t="shared" si="10"/>
        <v>5.9407068524741985E-3</v>
      </c>
      <c r="AC27" s="203">
        <f t="shared" si="11"/>
        <v>0.61075696350238784</v>
      </c>
      <c r="AD27" s="123"/>
    </row>
    <row r="28" spans="1:30" x14ac:dyDescent="0.25">
      <c r="A28" s="211" t="s">
        <v>241</v>
      </c>
      <c r="B28" s="199" t="s">
        <v>241</v>
      </c>
      <c r="C28" s="200">
        <v>17997</v>
      </c>
      <c r="D28" s="200">
        <v>18775</v>
      </c>
      <c r="E28" s="200">
        <v>6338</v>
      </c>
      <c r="F28" s="200">
        <v>16530</v>
      </c>
      <c r="G28" s="200">
        <v>31705</v>
      </c>
      <c r="H28" s="201">
        <f t="shared" si="3"/>
        <v>0.91802782819116757</v>
      </c>
      <c r="I28" s="202">
        <f t="shared" si="0"/>
        <v>0.68868175765645812</v>
      </c>
      <c r="J28" s="201">
        <f t="shared" si="4"/>
        <v>2.5467217614302063E-3</v>
      </c>
      <c r="K28" s="203">
        <f t="shared" si="5"/>
        <v>1</v>
      </c>
      <c r="L28" s="200">
        <v>3702</v>
      </c>
      <c r="M28" s="200">
        <v>3426</v>
      </c>
      <c r="N28" s="200">
        <v>1050</v>
      </c>
      <c r="O28" s="200">
        <v>2049</v>
      </c>
      <c r="P28" s="200">
        <v>5172</v>
      </c>
      <c r="Q28" s="201">
        <f t="shared" si="6"/>
        <v>1.5241581259150805</v>
      </c>
      <c r="R28" s="202">
        <f t="shared" si="1"/>
        <v>0.50963222416812615</v>
      </c>
      <c r="S28" s="201">
        <f t="shared" si="7"/>
        <v>1.5594584228846001E-3</v>
      </c>
      <c r="T28" s="203">
        <f t="shared" si="8"/>
        <v>0.16312884403090996</v>
      </c>
      <c r="U28" s="200">
        <v>10072</v>
      </c>
      <c r="V28" s="200">
        <v>10476</v>
      </c>
      <c r="W28" s="200">
        <v>4167</v>
      </c>
      <c r="X28" s="200">
        <v>12573</v>
      </c>
      <c r="Y28" s="200">
        <v>21097</v>
      </c>
      <c r="Z28" s="201">
        <f t="shared" si="9"/>
        <v>0.67796070945677256</v>
      </c>
      <c r="AA28" s="202">
        <f t="shared" si="2"/>
        <v>1.013841160748377</v>
      </c>
      <c r="AB28" s="201">
        <f t="shared" si="10"/>
        <v>4.4343013185199603E-3</v>
      </c>
      <c r="AC28" s="203">
        <f t="shared" si="11"/>
        <v>0.6654155495978552</v>
      </c>
      <c r="AD28" s="123"/>
    </row>
    <row r="29" spans="1:30" x14ac:dyDescent="0.25">
      <c r="A29" s="211" t="s">
        <v>229</v>
      </c>
      <c r="B29" s="199" t="s">
        <v>229</v>
      </c>
      <c r="C29" s="200">
        <v>326124</v>
      </c>
      <c r="D29" s="200">
        <v>321880</v>
      </c>
      <c r="E29" s="200">
        <v>105026</v>
      </c>
      <c r="F29" s="200">
        <v>57027</v>
      </c>
      <c r="G29" s="200">
        <v>199967</v>
      </c>
      <c r="H29" s="201">
        <f t="shared" si="3"/>
        <v>2.5065319936170587</v>
      </c>
      <c r="I29" s="202">
        <f t="shared" si="0"/>
        <v>-0.3787529514104635</v>
      </c>
      <c r="J29" s="201">
        <f t="shared" si="4"/>
        <v>1.60624605099484E-2</v>
      </c>
      <c r="K29" s="203">
        <f t="shared" si="5"/>
        <v>1</v>
      </c>
      <c r="L29" s="200">
        <v>246225</v>
      </c>
      <c r="M29" s="200">
        <v>242059</v>
      </c>
      <c r="N29" s="200">
        <v>76987</v>
      </c>
      <c r="O29" s="200">
        <v>45797</v>
      </c>
      <c r="P29" s="200">
        <v>154100</v>
      </c>
      <c r="Q29" s="201">
        <f t="shared" si="6"/>
        <v>2.3648492259318297</v>
      </c>
      <c r="R29" s="202">
        <f t="shared" si="1"/>
        <v>-0.36337834990642781</v>
      </c>
      <c r="S29" s="201">
        <f t="shared" si="7"/>
        <v>4.6464142104894988E-2</v>
      </c>
      <c r="T29" s="203">
        <f t="shared" si="8"/>
        <v>0.77062715348032429</v>
      </c>
      <c r="U29" s="200">
        <v>58644</v>
      </c>
      <c r="V29" s="200">
        <v>61542</v>
      </c>
      <c r="W29" s="200">
        <v>20813</v>
      </c>
      <c r="X29" s="200">
        <v>8200</v>
      </c>
      <c r="Y29" s="200">
        <v>34417</v>
      </c>
      <c r="Z29" s="201">
        <f t="shared" si="9"/>
        <v>3.1971951219512196</v>
      </c>
      <c r="AA29" s="202">
        <f t="shared" si="2"/>
        <v>-0.44075590653537422</v>
      </c>
      <c r="AB29" s="201">
        <f t="shared" si="10"/>
        <v>7.2339834326919216E-3</v>
      </c>
      <c r="AC29" s="203">
        <f t="shared" si="11"/>
        <v>0.17211339871078729</v>
      </c>
      <c r="AD29" s="123"/>
    </row>
    <row r="30" spans="1:30" x14ac:dyDescent="0.25">
      <c r="A30" s="211" t="s">
        <v>221</v>
      </c>
      <c r="B30" s="199" t="s">
        <v>221</v>
      </c>
      <c r="C30" s="200">
        <v>79253</v>
      </c>
      <c r="D30" s="200">
        <v>75266</v>
      </c>
      <c r="E30" s="200">
        <v>21607</v>
      </c>
      <c r="F30" s="200">
        <v>33631</v>
      </c>
      <c r="G30" s="200">
        <v>68970</v>
      </c>
      <c r="H30" s="201">
        <f t="shared" si="3"/>
        <v>1.0507864767625108</v>
      </c>
      <c r="I30" s="202">
        <f t="shared" si="0"/>
        <v>-8.364998804240964E-2</v>
      </c>
      <c r="J30" s="201">
        <f t="shared" si="4"/>
        <v>5.540053615702297E-3</v>
      </c>
      <c r="K30" s="203">
        <f t="shared" si="5"/>
        <v>1</v>
      </c>
      <c r="L30" s="200">
        <v>28977</v>
      </c>
      <c r="M30" s="200">
        <v>26871</v>
      </c>
      <c r="N30" s="200">
        <v>7484</v>
      </c>
      <c r="O30" s="200">
        <v>11145</v>
      </c>
      <c r="P30" s="200">
        <v>25341</v>
      </c>
      <c r="Q30" s="201">
        <f t="shared" si="6"/>
        <v>1.2737550471063259</v>
      </c>
      <c r="R30" s="202">
        <f t="shared" si="1"/>
        <v>-5.6938707156414026E-2</v>
      </c>
      <c r="S30" s="201">
        <f t="shared" si="7"/>
        <v>7.6408035371845805E-3</v>
      </c>
      <c r="T30" s="203">
        <f t="shared" si="8"/>
        <v>0.36742061765985212</v>
      </c>
      <c r="U30" s="200">
        <v>29690</v>
      </c>
      <c r="V30" s="200">
        <v>27683</v>
      </c>
      <c r="W30" s="200">
        <v>8544</v>
      </c>
      <c r="X30" s="200">
        <v>14012</v>
      </c>
      <c r="Y30" s="200">
        <v>25510</v>
      </c>
      <c r="Z30" s="201">
        <f t="shared" si="9"/>
        <v>0.82058235797887535</v>
      </c>
      <c r="AA30" s="202">
        <f t="shared" si="2"/>
        <v>-7.8495827764331949E-2</v>
      </c>
      <c r="AB30" s="201">
        <f t="shared" si="10"/>
        <v>5.3618536585981029E-3</v>
      </c>
      <c r="AC30" s="203">
        <f t="shared" si="11"/>
        <v>0.36987095838770478</v>
      </c>
      <c r="AD30" s="123"/>
    </row>
    <row r="31" spans="1:30" x14ac:dyDescent="0.25">
      <c r="A31" s="211" t="s">
        <v>247</v>
      </c>
      <c r="B31" s="199" t="s">
        <v>247</v>
      </c>
      <c r="C31" s="200">
        <v>31861</v>
      </c>
      <c r="D31" s="200">
        <v>30078</v>
      </c>
      <c r="E31" s="200">
        <v>11963</v>
      </c>
      <c r="F31" s="200">
        <v>41296</v>
      </c>
      <c r="G31" s="200">
        <v>60499</v>
      </c>
      <c r="H31" s="201">
        <f t="shared" si="3"/>
        <v>0.46500871755133666</v>
      </c>
      <c r="I31" s="202">
        <f t="shared" si="0"/>
        <v>1.0114036837555687</v>
      </c>
      <c r="J31" s="201">
        <f t="shared" si="4"/>
        <v>4.8596158285685552E-3</v>
      </c>
      <c r="K31" s="203">
        <f t="shared" si="5"/>
        <v>1</v>
      </c>
      <c r="L31" s="200">
        <v>7589</v>
      </c>
      <c r="M31" s="200">
        <v>7924</v>
      </c>
      <c r="N31" s="200">
        <v>2785</v>
      </c>
      <c r="O31" s="200">
        <v>8485</v>
      </c>
      <c r="P31" s="200">
        <v>11872</v>
      </c>
      <c r="Q31" s="201">
        <f t="shared" si="6"/>
        <v>0.39917501473187977</v>
      </c>
      <c r="R31" s="202">
        <f t="shared" si="1"/>
        <v>0.49823321554770317</v>
      </c>
      <c r="S31" s="201">
        <f t="shared" si="7"/>
        <v>3.5796385144017734E-3</v>
      </c>
      <c r="T31" s="203">
        <f t="shared" si="8"/>
        <v>0.1962346485065869</v>
      </c>
      <c r="U31" s="200">
        <v>9852</v>
      </c>
      <c r="V31" s="200">
        <v>10674</v>
      </c>
      <c r="W31" s="200">
        <v>6155</v>
      </c>
      <c r="X31" s="200">
        <v>20489</v>
      </c>
      <c r="Y31" s="200">
        <v>27620</v>
      </c>
      <c r="Z31" s="201">
        <f t="shared" si="9"/>
        <v>0.34804041192835178</v>
      </c>
      <c r="AA31" s="202">
        <f t="shared" si="2"/>
        <v>1.5875960277309349</v>
      </c>
      <c r="AB31" s="201">
        <f t="shared" si="10"/>
        <v>5.8053468463535717E-3</v>
      </c>
      <c r="AC31" s="203">
        <f t="shared" si="11"/>
        <v>0.45653647167721778</v>
      </c>
      <c r="AD31" s="123"/>
    </row>
    <row r="32" spans="1:30" x14ac:dyDescent="0.25">
      <c r="A32" s="211" t="s">
        <v>233</v>
      </c>
      <c r="B32" s="199" t="s">
        <v>233</v>
      </c>
      <c r="C32" s="200">
        <v>36528</v>
      </c>
      <c r="D32" s="200">
        <v>43152</v>
      </c>
      <c r="E32" s="200">
        <v>7872</v>
      </c>
      <c r="F32" s="200">
        <v>20714</v>
      </c>
      <c r="G32" s="200">
        <v>52681</v>
      </c>
      <c r="H32" s="201">
        <f t="shared" si="3"/>
        <v>1.5432557690450901</v>
      </c>
      <c r="I32" s="202">
        <f t="shared" si="0"/>
        <v>0.22082406377456443</v>
      </c>
      <c r="J32" s="201">
        <f t="shared" si="4"/>
        <v>4.231630629676855E-3</v>
      </c>
      <c r="K32" s="203">
        <f t="shared" si="5"/>
        <v>1</v>
      </c>
      <c r="L32" s="200">
        <v>16656</v>
      </c>
      <c r="M32" s="200">
        <v>17398</v>
      </c>
      <c r="N32" s="200">
        <v>2460</v>
      </c>
      <c r="O32" s="200">
        <v>6090</v>
      </c>
      <c r="P32" s="200">
        <v>18787</v>
      </c>
      <c r="Q32" s="201">
        <f t="shared" si="6"/>
        <v>2.0848932676518883</v>
      </c>
      <c r="R32" s="202">
        <f t="shared" si="1"/>
        <v>7.9836762846304143E-2</v>
      </c>
      <c r="S32" s="201">
        <f t="shared" si="7"/>
        <v>5.6646452804974831E-3</v>
      </c>
      <c r="T32" s="203">
        <f t="shared" si="8"/>
        <v>0.3566181355706991</v>
      </c>
      <c r="U32" s="200">
        <v>10610</v>
      </c>
      <c r="V32" s="200">
        <v>13370</v>
      </c>
      <c r="W32" s="200">
        <v>3627</v>
      </c>
      <c r="X32" s="200">
        <v>9571</v>
      </c>
      <c r="Y32" s="200">
        <v>20656</v>
      </c>
      <c r="Z32" s="201">
        <f t="shared" si="9"/>
        <v>1.1581861874412289</v>
      </c>
      <c r="AA32" s="202">
        <f t="shared" si="2"/>
        <v>0.5449513836948392</v>
      </c>
      <c r="AB32" s="201">
        <f t="shared" si="10"/>
        <v>4.3416091404156181E-3</v>
      </c>
      <c r="AC32" s="203">
        <f t="shared" si="11"/>
        <v>0.39209582202312027</v>
      </c>
      <c r="AD32" s="123"/>
    </row>
    <row r="33" spans="1:31" x14ac:dyDescent="0.25">
      <c r="A33" s="211" t="s">
        <v>243</v>
      </c>
      <c r="B33" s="199" t="s">
        <v>243</v>
      </c>
      <c r="C33" s="200">
        <v>19297</v>
      </c>
      <c r="D33" s="200">
        <v>19017</v>
      </c>
      <c r="E33" s="200">
        <v>5775</v>
      </c>
      <c r="F33" s="200">
        <v>12586</v>
      </c>
      <c r="G33" s="200">
        <v>29521</v>
      </c>
      <c r="H33" s="201">
        <f t="shared" si="3"/>
        <v>1.3455426664547909</v>
      </c>
      <c r="I33" s="202">
        <f t="shared" si="0"/>
        <v>0.55234789924804129</v>
      </c>
      <c r="J33" s="201">
        <f t="shared" si="4"/>
        <v>2.3712907465441133E-3</v>
      </c>
      <c r="K33" s="203">
        <f t="shared" si="5"/>
        <v>1</v>
      </c>
      <c r="L33" s="200">
        <v>4584</v>
      </c>
      <c r="M33" s="200">
        <v>5186</v>
      </c>
      <c r="N33" s="200">
        <v>1277</v>
      </c>
      <c r="O33" s="200">
        <v>2741</v>
      </c>
      <c r="P33" s="200">
        <v>6550</v>
      </c>
      <c r="Q33" s="201">
        <f t="shared" si="6"/>
        <v>1.3896388179496535</v>
      </c>
      <c r="R33" s="202">
        <f t="shared" si="1"/>
        <v>0.26301581180100264</v>
      </c>
      <c r="S33" s="201">
        <f t="shared" si="7"/>
        <v>1.9749521790205201E-3</v>
      </c>
      <c r="T33" s="203">
        <f t="shared" si="8"/>
        <v>0.22187595271162902</v>
      </c>
      <c r="U33" s="200">
        <v>9788</v>
      </c>
      <c r="V33" s="200">
        <v>10652</v>
      </c>
      <c r="W33" s="200">
        <v>3538</v>
      </c>
      <c r="X33" s="200">
        <v>8256</v>
      </c>
      <c r="Y33" s="200">
        <v>15242</v>
      </c>
      <c r="Z33" s="201">
        <f t="shared" si="9"/>
        <v>0.84617248062015493</v>
      </c>
      <c r="AA33" s="202">
        <f t="shared" si="2"/>
        <v>0.43090499436725493</v>
      </c>
      <c r="AB33" s="201">
        <f t="shared" si="10"/>
        <v>3.2036602690847624E-3</v>
      </c>
      <c r="AC33" s="203">
        <f t="shared" si="11"/>
        <v>0.51631042308864872</v>
      </c>
      <c r="AD33" s="123"/>
    </row>
    <row r="34" spans="1:31" x14ac:dyDescent="0.25">
      <c r="A34" s="211" t="s">
        <v>239</v>
      </c>
      <c r="B34" s="199" t="s">
        <v>239</v>
      </c>
      <c r="C34" s="200">
        <v>11648</v>
      </c>
      <c r="D34" s="200">
        <v>11191</v>
      </c>
      <c r="E34" s="200">
        <v>5837</v>
      </c>
      <c r="F34" s="200">
        <v>16696</v>
      </c>
      <c r="G34" s="200">
        <v>16883</v>
      </c>
      <c r="H34" s="201">
        <f t="shared" si="3"/>
        <v>1.1200287494010475E-2</v>
      </c>
      <c r="I34" s="202">
        <f t="shared" si="0"/>
        <v>0.50862300062550259</v>
      </c>
      <c r="J34" s="201">
        <f t="shared" si="4"/>
        <v>1.3561363664477582E-3</v>
      </c>
      <c r="K34" s="203">
        <f t="shared" si="5"/>
        <v>1</v>
      </c>
      <c r="L34" s="200">
        <v>4913</v>
      </c>
      <c r="M34" s="200">
        <v>4057</v>
      </c>
      <c r="N34" s="200">
        <v>1814</v>
      </c>
      <c r="O34" s="200">
        <v>5469</v>
      </c>
      <c r="P34" s="200">
        <v>5867</v>
      </c>
      <c r="Q34" s="201">
        <f t="shared" si="6"/>
        <v>7.2773816054123142E-2</v>
      </c>
      <c r="R34" s="202">
        <f t="shared" si="1"/>
        <v>0.44614246980527494</v>
      </c>
      <c r="S34" s="201">
        <f t="shared" si="7"/>
        <v>1.7690144174524263E-3</v>
      </c>
      <c r="T34" s="203">
        <f t="shared" si="8"/>
        <v>0.3475093289107386</v>
      </c>
      <c r="U34" s="200">
        <v>2990</v>
      </c>
      <c r="V34" s="200">
        <v>2802</v>
      </c>
      <c r="W34" s="200">
        <v>1721</v>
      </c>
      <c r="X34" s="200">
        <v>4449</v>
      </c>
      <c r="Y34" s="200">
        <v>4975</v>
      </c>
      <c r="Z34" s="201">
        <f t="shared" si="9"/>
        <v>0.11822881546414932</v>
      </c>
      <c r="AA34" s="202">
        <f t="shared" si="2"/>
        <v>0.77551748750892213</v>
      </c>
      <c r="AB34" s="201">
        <f t="shared" si="10"/>
        <v>1.0456770659163295E-3</v>
      </c>
      <c r="AC34" s="203">
        <f t="shared" si="11"/>
        <v>0.29467511698157911</v>
      </c>
      <c r="AD34" s="123"/>
    </row>
    <row r="35" spans="1:31" x14ac:dyDescent="0.25">
      <c r="A35" s="211" t="s">
        <v>245</v>
      </c>
      <c r="B35" s="199" t="s">
        <v>245</v>
      </c>
      <c r="C35" s="200">
        <v>63500</v>
      </c>
      <c r="D35" s="200">
        <v>68274</v>
      </c>
      <c r="E35" s="200">
        <v>15605</v>
      </c>
      <c r="F35" s="200">
        <v>9893</v>
      </c>
      <c r="G35" s="200">
        <v>13393</v>
      </c>
      <c r="H35" s="201">
        <f t="shared" si="3"/>
        <v>0.3537855049024563</v>
      </c>
      <c r="I35" s="202">
        <f t="shared" si="0"/>
        <v>-0.80383454902305418</v>
      </c>
      <c r="J35" s="201">
        <f t="shared" si="4"/>
        <v>1.0758001750775824E-3</v>
      </c>
      <c r="K35" s="203">
        <f t="shared" si="5"/>
        <v>1</v>
      </c>
      <c r="L35" s="200">
        <v>6088</v>
      </c>
      <c r="M35" s="200">
        <v>6092</v>
      </c>
      <c r="N35" s="200">
        <v>2446</v>
      </c>
      <c r="O35" s="200">
        <v>2464</v>
      </c>
      <c r="P35" s="200">
        <v>3199</v>
      </c>
      <c r="Q35" s="201">
        <f t="shared" si="6"/>
        <v>0.29829545454545459</v>
      </c>
      <c r="R35" s="202">
        <f t="shared" si="1"/>
        <v>-0.47488509520682864</v>
      </c>
      <c r="S35" s="201">
        <f t="shared" si="7"/>
        <v>9.6456061384528921E-4</v>
      </c>
      <c r="T35" s="203">
        <f t="shared" si="8"/>
        <v>0.2388561188680654</v>
      </c>
      <c r="U35" s="200">
        <v>53207</v>
      </c>
      <c r="V35" s="200">
        <v>58773</v>
      </c>
      <c r="W35" s="200">
        <v>11884</v>
      </c>
      <c r="X35" s="200">
        <v>5998</v>
      </c>
      <c r="Y35" s="200">
        <v>7855</v>
      </c>
      <c r="Z35" s="201">
        <f t="shared" si="9"/>
        <v>0.30960320106702244</v>
      </c>
      <c r="AA35" s="202">
        <f t="shared" si="2"/>
        <v>-0.8663501948173481</v>
      </c>
      <c r="AB35" s="201">
        <f t="shared" si="10"/>
        <v>1.6510137392508075E-3</v>
      </c>
      <c r="AC35" s="203">
        <f t="shared" si="11"/>
        <v>0.58650041066228631</v>
      </c>
      <c r="AD35" s="123"/>
    </row>
    <row r="36" spans="1:31" x14ac:dyDescent="0.25">
      <c r="A36" s="211" t="s">
        <v>223</v>
      </c>
      <c r="B36" s="199" t="s">
        <v>223</v>
      </c>
      <c r="C36" s="200">
        <v>7033</v>
      </c>
      <c r="D36" s="200">
        <v>8036</v>
      </c>
      <c r="E36" s="200">
        <v>3204</v>
      </c>
      <c r="F36" s="200">
        <v>2735</v>
      </c>
      <c r="G36" s="200">
        <v>9051</v>
      </c>
      <c r="H36" s="201">
        <f t="shared" si="3"/>
        <v>2.3093235831809871</v>
      </c>
      <c r="I36" s="202">
        <f t="shared" si="0"/>
        <v>0.12630662020905925</v>
      </c>
      <c r="J36" s="201">
        <f t="shared" si="4"/>
        <v>7.2702660976832663E-4</v>
      </c>
      <c r="K36" s="203">
        <f t="shared" si="5"/>
        <v>1</v>
      </c>
      <c r="L36" s="200">
        <v>2327</v>
      </c>
      <c r="M36" s="200">
        <v>2508</v>
      </c>
      <c r="N36" s="200">
        <v>910</v>
      </c>
      <c r="O36" s="200">
        <v>880</v>
      </c>
      <c r="P36" s="200">
        <v>2516</v>
      </c>
      <c r="Q36" s="201">
        <f t="shared" si="6"/>
        <v>1.8590909090909089</v>
      </c>
      <c r="R36" s="202">
        <f t="shared" si="1"/>
        <v>3.1897926634769647E-3</v>
      </c>
      <c r="S36" s="201">
        <f t="shared" si="7"/>
        <v>7.5862285227719524E-4</v>
      </c>
      <c r="T36" s="203">
        <f t="shared" si="8"/>
        <v>0.27798033366478841</v>
      </c>
      <c r="U36" s="200">
        <v>2829</v>
      </c>
      <c r="V36" s="200">
        <v>3482</v>
      </c>
      <c r="W36" s="200">
        <v>1448</v>
      </c>
      <c r="X36" s="200">
        <v>1141</v>
      </c>
      <c r="Y36" s="200">
        <v>4434</v>
      </c>
      <c r="Z36" s="201">
        <f t="shared" si="9"/>
        <v>2.8860648553900088</v>
      </c>
      <c r="AA36" s="202">
        <f t="shared" si="2"/>
        <v>0.27340608845491099</v>
      </c>
      <c r="AB36" s="201">
        <f t="shared" si="10"/>
        <v>9.31966253321207E-4</v>
      </c>
      <c r="AC36" s="203">
        <f t="shared" si="11"/>
        <v>0.48989061982101423</v>
      </c>
      <c r="AD36" s="123"/>
    </row>
    <row r="37" spans="1:31" x14ac:dyDescent="0.25">
      <c r="A37" s="204" t="s">
        <v>396</v>
      </c>
      <c r="B37" s="205" t="s">
        <v>396</v>
      </c>
      <c r="C37" s="206">
        <f>C12-SUM(C13:C36)</f>
        <v>535571</v>
      </c>
      <c r="D37" s="206">
        <f>D12-SUM(D13:D36)</f>
        <v>562159</v>
      </c>
      <c r="E37" s="206">
        <f>E12-SUM(E13:E36)</f>
        <v>180850</v>
      </c>
      <c r="F37" s="206">
        <f>F12-SUM(F13:F36)</f>
        <v>292295</v>
      </c>
      <c r="G37" s="206">
        <f>G12-SUM(G13:G36)</f>
        <v>506647</v>
      </c>
      <c r="H37" s="207">
        <f t="shared" si="3"/>
        <v>0.73334131613609532</v>
      </c>
      <c r="I37" s="208">
        <f t="shared" si="0"/>
        <v>-9.874786314903794E-2</v>
      </c>
      <c r="J37" s="207">
        <f t="shared" si="4"/>
        <v>4.0696702105766591E-2</v>
      </c>
      <c r="K37" s="209">
        <f t="shared" si="5"/>
        <v>1</v>
      </c>
      <c r="L37" s="206">
        <f>L12-SUM(L13:L36)</f>
        <v>153637</v>
      </c>
      <c r="M37" s="206">
        <f>M12-SUM(M13:M36)</f>
        <v>153087</v>
      </c>
      <c r="N37" s="206">
        <f>N12-SUM(N13:N36)</f>
        <v>49701</v>
      </c>
      <c r="O37" s="206">
        <f>O12-SUM(O13:O36)</f>
        <v>84487</v>
      </c>
      <c r="P37" s="206">
        <f>P12-SUM(P13:P36)</f>
        <v>126689</v>
      </c>
      <c r="Q37" s="207">
        <f t="shared" si="6"/>
        <v>0.49950880017044041</v>
      </c>
      <c r="R37" s="208">
        <f t="shared" si="1"/>
        <v>-0.17243789479185034</v>
      </c>
      <c r="S37" s="207">
        <f t="shared" si="7"/>
        <v>3.8199193375256596E-2</v>
      </c>
      <c r="T37" s="209">
        <f t="shared" si="8"/>
        <v>0.25005378498244341</v>
      </c>
      <c r="U37" s="206">
        <f>U12-SUM(U13:U36)</f>
        <v>269630</v>
      </c>
      <c r="V37" s="206">
        <f>V12-SUM(V13:V36)</f>
        <v>270305</v>
      </c>
      <c r="W37" s="206">
        <f>W12-SUM(W13:W36)</f>
        <v>88464</v>
      </c>
      <c r="X37" s="206">
        <f>X12-SUM(X13:X36)</f>
        <v>149773</v>
      </c>
      <c r="Y37" s="206">
        <f>Y12-SUM(Y13:Y36)</f>
        <v>257148</v>
      </c>
      <c r="Z37" s="207">
        <f t="shared" si="9"/>
        <v>0.71691826964806737</v>
      </c>
      <c r="AA37" s="208">
        <f t="shared" si="2"/>
        <v>-4.8674645308077857E-2</v>
      </c>
      <c r="AB37" s="207">
        <f t="shared" si="10"/>
        <v>5.4048998220352217E-2</v>
      </c>
      <c r="AC37" s="209">
        <f t="shared" si="11"/>
        <v>0.50754864826989998</v>
      </c>
      <c r="AD37" s="123"/>
    </row>
    <row r="38" spans="1:31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D38" s="123"/>
      <c r="AE38" s="123"/>
    </row>
    <row r="39" spans="1:31" ht="15.75" x14ac:dyDescent="0.25">
      <c r="B39" s="184"/>
      <c r="C39" s="338" t="s">
        <v>105</v>
      </c>
      <c r="D39" s="336"/>
      <c r="E39" s="336"/>
      <c r="F39" s="336"/>
      <c r="G39" s="336"/>
      <c r="H39" s="336"/>
      <c r="I39" s="336"/>
      <c r="J39" s="336"/>
      <c r="K39" s="337"/>
      <c r="L39" s="338" t="s">
        <v>104</v>
      </c>
      <c r="M39" s="336"/>
      <c r="N39" s="336"/>
      <c r="O39" s="336"/>
      <c r="P39" s="336"/>
      <c r="Q39" s="336"/>
      <c r="R39" s="336"/>
      <c r="S39" s="336"/>
      <c r="T39" s="337"/>
      <c r="U39" s="338" t="s">
        <v>106</v>
      </c>
      <c r="V39" s="336"/>
      <c r="W39" s="336"/>
      <c r="X39" s="336"/>
      <c r="Y39" s="336"/>
      <c r="Z39" s="336"/>
      <c r="AA39" s="336"/>
      <c r="AB39" s="336"/>
      <c r="AC39" s="337"/>
      <c r="AD39" s="50"/>
      <c r="AE39" s="50"/>
    </row>
    <row r="40" spans="1:31" s="189" customFormat="1" ht="75" x14ac:dyDescent="0.25">
      <c r="B40" s="185"/>
      <c r="C40" s="233">
        <f>C7</f>
        <v>2018</v>
      </c>
      <c r="D40" s="233">
        <f>D7</f>
        <v>2019</v>
      </c>
      <c r="E40" s="233">
        <f>E7</f>
        <v>2020</v>
      </c>
      <c r="F40" s="233">
        <f>F7</f>
        <v>2021</v>
      </c>
      <c r="G40" s="233">
        <f>G7</f>
        <v>2022</v>
      </c>
      <c r="H40" s="187" t="str">
        <f>CONCATENATE("var. ",RIGHT(G40,2),"/",RIGHT(F40,2))</f>
        <v>var. 22/21</v>
      </c>
      <c r="I40" s="187" t="str">
        <f>CONCATENATE("var. ",RIGHT(G40,2),"/",RIGHT(D40,2))</f>
        <v>var. 22/19</v>
      </c>
      <c r="J40" s="187" t="str">
        <f>CONCATENATE("Cuota s/ total lugares de residencia ",RIGHT(G40,4))</f>
        <v>Cuota s/ total lugares de residencia 2022</v>
      </c>
      <c r="K40" s="188" t="str">
        <f>CONCATENATE("cuota s/ Canarias ",RIGHT(G40,4))</f>
        <v>cuota s/ Canarias 2022</v>
      </c>
      <c r="L40" s="233">
        <f>L7</f>
        <v>2018</v>
      </c>
      <c r="M40" s="233">
        <f>M7</f>
        <v>2019</v>
      </c>
      <c r="N40" s="233">
        <f>N7</f>
        <v>2020</v>
      </c>
      <c r="O40" s="233">
        <f>O7</f>
        <v>2021</v>
      </c>
      <c r="P40" s="233">
        <f>P7</f>
        <v>2022</v>
      </c>
      <c r="Q40" s="187" t="str">
        <f>CONCATENATE("var. ",RIGHT(P40,2),"/",RIGHT(O40,2))</f>
        <v>var. 22/21</v>
      </c>
      <c r="R40" s="187" t="str">
        <f>CONCATENATE("var. ",RIGHT(P40,2),"/",RIGHT(M40,2))</f>
        <v>var. 22/19</v>
      </c>
      <c r="S40" s="187" t="str">
        <f>CONCATENATE("Cuota s/ total lugares de residencia ",RIGHT(P40,4))</f>
        <v>Cuota s/ total lugares de residencia 2022</v>
      </c>
      <c r="T40" s="188" t="str">
        <f>CONCATENATE("cuota s/ Canarias ",RIGHT(P40,4))</f>
        <v>cuota s/ Canarias 2022</v>
      </c>
      <c r="U40" s="233">
        <f>U7</f>
        <v>2018</v>
      </c>
      <c r="V40" s="233">
        <f>V7</f>
        <v>2019</v>
      </c>
      <c r="W40" s="233">
        <f>W7</f>
        <v>2020</v>
      </c>
      <c r="X40" s="233">
        <f>X7</f>
        <v>2021</v>
      </c>
      <c r="Y40" s="233">
        <f>Y7</f>
        <v>2022</v>
      </c>
      <c r="Z40" s="187" t="str">
        <f>CONCATENATE("var. ",RIGHT(Y40,2),"/",RIGHT(X40,2))</f>
        <v>var. 22/21</v>
      </c>
      <c r="AA40" s="187" t="str">
        <f>CONCATENATE("var. ",RIGHT(Y40,2),"/",RIGHT(V40,2))</f>
        <v>var. 22/19</v>
      </c>
      <c r="AB40" s="187" t="str">
        <f>CONCATENATE("Cuota s/ total lugares de residencia ",RIGHT(Y40,4))</f>
        <v>Cuota s/ total lugares de residencia 2022</v>
      </c>
      <c r="AC40" s="188" t="str">
        <f>CONCATENATE("cuota s/ Canarias ",RIGHT(Y40,4))</f>
        <v>cuota s/ Canarias 2022</v>
      </c>
      <c r="AD40" s="210"/>
      <c r="AE40" s="210"/>
    </row>
    <row r="41" spans="1:31" x14ac:dyDescent="0.25">
      <c r="A41" s="1" t="s">
        <v>0</v>
      </c>
      <c r="B41" s="190" t="s">
        <v>139</v>
      </c>
      <c r="C41" s="191">
        <v>1903505</v>
      </c>
      <c r="D41" s="191">
        <v>1754941</v>
      </c>
      <c r="E41" s="191">
        <v>558351</v>
      </c>
      <c r="F41" s="191">
        <v>964380</v>
      </c>
      <c r="G41" s="191">
        <v>1824210</v>
      </c>
      <c r="H41" s="192">
        <f>IFERROR(G41/F41-1,"-")</f>
        <v>0.89158837802525981</v>
      </c>
      <c r="I41" s="192">
        <f>IFERROR(G41/D41-1,"-")</f>
        <v>3.9470842609523604E-2</v>
      </c>
      <c r="J41" s="192">
        <f t="shared" ref="J41:J70" si="12">G41/G$41</f>
        <v>1</v>
      </c>
      <c r="K41" s="193">
        <f>G41/$G8</f>
        <v>0.14653068299695934</v>
      </c>
      <c r="L41" s="191">
        <v>2399285</v>
      </c>
      <c r="M41" s="191">
        <v>2348180</v>
      </c>
      <c r="N41" s="191">
        <v>643160</v>
      </c>
      <c r="O41" s="191">
        <v>957523</v>
      </c>
      <c r="P41" s="191">
        <v>2251584</v>
      </c>
      <c r="Q41" s="192">
        <f>IFERROR(P41/O41-1,"-")</f>
        <v>1.3514672754597017</v>
      </c>
      <c r="R41" s="192">
        <f>IFERROR(P41/M41-1,"-")</f>
        <v>-4.1136539788261595E-2</v>
      </c>
      <c r="S41" s="192">
        <f t="shared" ref="S41:S70" si="13">P41/P$41</f>
        <v>1</v>
      </c>
      <c r="T41" s="193">
        <f>P41/$G8</f>
        <v>0.18085973728080962</v>
      </c>
      <c r="U41" s="191">
        <v>240107</v>
      </c>
      <c r="V41" s="191">
        <v>226489</v>
      </c>
      <c r="W41" s="191">
        <v>74438</v>
      </c>
      <c r="X41" s="191">
        <v>99955</v>
      </c>
      <c r="Y41" s="191">
        <v>160141</v>
      </c>
      <c r="Z41" s="192">
        <f>IFERROR(Y41/X41-1,"-")</f>
        <v>0.60213095893151913</v>
      </c>
      <c r="AA41" s="192">
        <f>IFERROR(Y41/V41-1,"-")</f>
        <v>-0.29294137905152129</v>
      </c>
      <c r="AB41" s="192">
        <f t="shared" ref="AB41:AB70" si="14">Y41/Y$41</f>
        <v>1</v>
      </c>
      <c r="AC41" s="193">
        <f>Y41/$G8</f>
        <v>1.2863414906077737E-2</v>
      </c>
      <c r="AD41" s="50"/>
      <c r="AE41" s="50"/>
    </row>
    <row r="42" spans="1:31" x14ac:dyDescent="0.25">
      <c r="A42" s="1" t="s">
        <v>171</v>
      </c>
      <c r="B42" s="194" t="s">
        <v>172</v>
      </c>
      <c r="C42" s="195">
        <v>208730</v>
      </c>
      <c r="D42" s="195">
        <v>229355</v>
      </c>
      <c r="E42" s="195">
        <v>105020</v>
      </c>
      <c r="F42" s="195">
        <v>201911</v>
      </c>
      <c r="G42" s="195">
        <v>262433</v>
      </c>
      <c r="H42" s="196">
        <f>IFERROR(G42/F42-1,"-")</f>
        <v>0.29974592766119734</v>
      </c>
      <c r="I42" s="197">
        <f t="shared" ref="I42:I70" si="15">IFERROR(G42/D42-1,"-")</f>
        <v>0.14422183950644207</v>
      </c>
      <c r="J42" s="196">
        <f t="shared" si="12"/>
        <v>0.14386117826346748</v>
      </c>
      <c r="K42" s="198">
        <f t="shared" ref="K42:K70" si="16">G42/$G9</f>
        <v>9.7478941030427882E-2</v>
      </c>
      <c r="L42" s="195">
        <v>295939</v>
      </c>
      <c r="M42" s="195">
        <v>311526</v>
      </c>
      <c r="N42" s="195">
        <v>143479</v>
      </c>
      <c r="O42" s="195">
        <v>288131</v>
      </c>
      <c r="P42" s="195">
        <v>370720</v>
      </c>
      <c r="Q42" s="196">
        <f>IFERROR(P42/O42-1,"-")</f>
        <v>0.28663698109540459</v>
      </c>
      <c r="R42" s="197">
        <f t="shared" ref="R42:R70" si="17">IFERROR(P42/M42-1,"-")</f>
        <v>0.19001303262007019</v>
      </c>
      <c r="S42" s="196">
        <f t="shared" si="13"/>
        <v>0.16464853187800232</v>
      </c>
      <c r="T42" s="198">
        <f t="shared" ref="T42:T70" si="18">P42/$G9</f>
        <v>0.13770140576375769</v>
      </c>
      <c r="U42" s="195">
        <v>88862</v>
      </c>
      <c r="V42" s="195">
        <v>85077</v>
      </c>
      <c r="W42" s="195">
        <v>36534</v>
      </c>
      <c r="X42" s="195">
        <v>74380</v>
      </c>
      <c r="Y42" s="195">
        <v>96008</v>
      </c>
      <c r="Z42" s="196">
        <f>IFERROR(Y42/X42-1,"-")</f>
        <v>0.29077709061575696</v>
      </c>
      <c r="AA42" s="197">
        <f t="shared" ref="AA42:AA70" si="19">IFERROR(Y42/V42-1,"-")</f>
        <v>0.12848360896599553</v>
      </c>
      <c r="AB42" s="196">
        <f t="shared" si="14"/>
        <v>0.59952167152696689</v>
      </c>
      <c r="AC42" s="198">
        <f t="shared" ref="AC42:AC70" si="20">Y42/$G9</f>
        <v>3.5661514254873891E-2</v>
      </c>
      <c r="AD42" s="50"/>
      <c r="AE42" s="50"/>
    </row>
    <row r="43" spans="1:31" x14ac:dyDescent="0.25">
      <c r="A43" s="211" t="s">
        <v>99</v>
      </c>
      <c r="B43" s="199" t="s">
        <v>99</v>
      </c>
      <c r="C43" s="200">
        <v>107054</v>
      </c>
      <c r="D43" s="200">
        <v>118822</v>
      </c>
      <c r="E43" s="200">
        <v>50311</v>
      </c>
      <c r="F43" s="200">
        <v>102784</v>
      </c>
      <c r="G43" s="200">
        <v>136035</v>
      </c>
      <c r="H43" s="201">
        <f>IFERROR(G43/F43-1,"-")</f>
        <v>0.32350365815691151</v>
      </c>
      <c r="I43" s="202">
        <f t="shared" si="15"/>
        <v>0.14486374577098515</v>
      </c>
      <c r="J43" s="201">
        <f t="shared" si="12"/>
        <v>7.4572006512408112E-2</v>
      </c>
      <c r="K43" s="203">
        <f t="shared" si="16"/>
        <v>0.10626646804116141</v>
      </c>
      <c r="L43" s="200">
        <v>98549</v>
      </c>
      <c r="M43" s="200">
        <v>94411</v>
      </c>
      <c r="N43" s="200">
        <v>48279</v>
      </c>
      <c r="O43" s="200">
        <v>89093</v>
      </c>
      <c r="P43" s="200">
        <v>113924</v>
      </c>
      <c r="Q43" s="201">
        <f>IFERROR(P43/O43-1,"-")</f>
        <v>0.27870876499837238</v>
      </c>
      <c r="R43" s="202">
        <f t="shared" si="17"/>
        <v>0.20668142483397056</v>
      </c>
      <c r="S43" s="201">
        <f t="shared" si="13"/>
        <v>5.0597268411926889E-2</v>
      </c>
      <c r="T43" s="203">
        <f t="shared" si="18"/>
        <v>8.8994017018570751E-2</v>
      </c>
      <c r="U43" s="200">
        <v>57743</v>
      </c>
      <c r="V43" s="200">
        <v>52499</v>
      </c>
      <c r="W43" s="200">
        <v>18339</v>
      </c>
      <c r="X43" s="200">
        <v>34401</v>
      </c>
      <c r="Y43" s="200">
        <v>36642</v>
      </c>
      <c r="Z43" s="201">
        <f>IFERROR(Y43/X43-1,"-")</f>
        <v>6.5143455132118167E-2</v>
      </c>
      <c r="AA43" s="202">
        <f t="shared" si="19"/>
        <v>-0.30204384845425625</v>
      </c>
      <c r="AB43" s="201">
        <f t="shared" si="14"/>
        <v>0.22881086042924673</v>
      </c>
      <c r="AC43" s="203">
        <f t="shared" si="20"/>
        <v>2.8623633050055032E-2</v>
      </c>
      <c r="AD43" s="50"/>
      <c r="AE43" s="50"/>
    </row>
    <row r="44" spans="1:31" x14ac:dyDescent="0.25">
      <c r="A44" s="211" t="s">
        <v>176</v>
      </c>
      <c r="B44" s="199" t="s">
        <v>176</v>
      </c>
      <c r="C44" s="200">
        <v>101676</v>
      </c>
      <c r="D44" s="200">
        <v>110533</v>
      </c>
      <c r="E44" s="200">
        <v>54709</v>
      </c>
      <c r="F44" s="200">
        <v>99127</v>
      </c>
      <c r="G44" s="200">
        <v>126398</v>
      </c>
      <c r="H44" s="201">
        <f>IFERROR(G44/F44-1,"-")</f>
        <v>0.27511172536241379</v>
      </c>
      <c r="I44" s="202">
        <f t="shared" si="15"/>
        <v>0.14353179593424592</v>
      </c>
      <c r="J44" s="201">
        <f t="shared" si="12"/>
        <v>6.9289171751059364E-2</v>
      </c>
      <c r="K44" s="203">
        <f t="shared" si="16"/>
        <v>8.9512496184681933E-2</v>
      </c>
      <c r="L44" s="200">
        <v>197390</v>
      </c>
      <c r="M44" s="200">
        <v>217115</v>
      </c>
      <c r="N44" s="200">
        <v>95200</v>
      </c>
      <c r="O44" s="200">
        <v>199038</v>
      </c>
      <c r="P44" s="200">
        <v>256796</v>
      </c>
      <c r="Q44" s="201">
        <f>IFERROR(P44/O44-1,"-")</f>
        <v>0.29018579366754094</v>
      </c>
      <c r="R44" s="202">
        <f t="shared" si="17"/>
        <v>0.18276489418050335</v>
      </c>
      <c r="S44" s="201">
        <f t="shared" si="13"/>
        <v>0.11405126346607544</v>
      </c>
      <c r="T44" s="203">
        <f t="shared" si="18"/>
        <v>0.1818577111207581</v>
      </c>
      <c r="U44" s="200">
        <v>31119</v>
      </c>
      <c r="V44" s="200">
        <v>32578</v>
      </c>
      <c r="W44" s="200">
        <v>18195</v>
      </c>
      <c r="X44" s="200">
        <v>39979</v>
      </c>
      <c r="Y44" s="200">
        <v>59366</v>
      </c>
      <c r="Z44" s="201">
        <f>IFERROR(Y44/X44-1,"-")</f>
        <v>0.48492958803371766</v>
      </c>
      <c r="AA44" s="202">
        <f t="shared" si="19"/>
        <v>0.82227269936767144</v>
      </c>
      <c r="AB44" s="201">
        <f t="shared" si="14"/>
        <v>0.37071081109772014</v>
      </c>
      <c r="AC44" s="203">
        <f t="shared" si="20"/>
        <v>4.2041795348817447E-2</v>
      </c>
      <c r="AD44" s="50"/>
      <c r="AE44" s="50"/>
    </row>
    <row r="45" spans="1:31" x14ac:dyDescent="0.25">
      <c r="A45" s="1" t="s">
        <v>415</v>
      </c>
      <c r="B45" s="194" t="s">
        <v>184</v>
      </c>
      <c r="C45" s="195">
        <v>1694775</v>
      </c>
      <c r="D45" s="195">
        <v>1525586</v>
      </c>
      <c r="E45" s="195">
        <v>453331</v>
      </c>
      <c r="F45" s="195">
        <v>762469</v>
      </c>
      <c r="G45" s="195">
        <v>1561777</v>
      </c>
      <c r="H45" s="196">
        <f>IFERROR(G45/F45-1,"-")</f>
        <v>1.0483154069214615</v>
      </c>
      <c r="I45" s="197">
        <f t="shared" si="15"/>
        <v>2.372268754432727E-2</v>
      </c>
      <c r="J45" s="196">
        <f t="shared" si="12"/>
        <v>0.85613882173653255</v>
      </c>
      <c r="K45" s="198">
        <f t="shared" si="16"/>
        <v>0.1600651051702057</v>
      </c>
      <c r="L45" s="195">
        <v>2103346</v>
      </c>
      <c r="M45" s="195">
        <v>2036654</v>
      </c>
      <c r="N45" s="195">
        <v>499681</v>
      </c>
      <c r="O45" s="195">
        <v>669392</v>
      </c>
      <c r="P45" s="195">
        <v>1880864</v>
      </c>
      <c r="Q45" s="196">
        <f>IFERROR(P45/O45-1,"-")</f>
        <v>1.8098094987690323</v>
      </c>
      <c r="R45" s="197">
        <f t="shared" si="17"/>
        <v>-7.6493110759117688E-2</v>
      </c>
      <c r="S45" s="196">
        <f t="shared" si="13"/>
        <v>0.83535146812199768</v>
      </c>
      <c r="T45" s="198">
        <f t="shared" si="18"/>
        <v>0.19276804176963405</v>
      </c>
      <c r="U45" s="195">
        <v>151245</v>
      </c>
      <c r="V45" s="195">
        <v>141412</v>
      </c>
      <c r="W45" s="195">
        <v>37904</v>
      </c>
      <c r="X45" s="195">
        <v>25575</v>
      </c>
      <c r="Y45" s="195">
        <v>64133</v>
      </c>
      <c r="Z45" s="196">
        <f>IFERROR(Y45/X45-1,"-")</f>
        <v>1.5076441837732162</v>
      </c>
      <c r="AA45" s="197">
        <f t="shared" si="19"/>
        <v>-0.54648120385822985</v>
      </c>
      <c r="AB45" s="196">
        <f t="shared" si="14"/>
        <v>0.40047832847303316</v>
      </c>
      <c r="AC45" s="198">
        <f t="shared" si="20"/>
        <v>6.5729328770245694E-3</v>
      </c>
      <c r="AD45" s="50"/>
      <c r="AE45" s="50"/>
    </row>
    <row r="46" spans="1:31" x14ac:dyDescent="0.25">
      <c r="A46" s="211" t="s">
        <v>188</v>
      </c>
      <c r="B46" s="199" t="s">
        <v>188</v>
      </c>
      <c r="C46" s="200">
        <v>438991</v>
      </c>
      <c r="D46" s="200">
        <v>399698</v>
      </c>
      <c r="E46" s="200">
        <v>91415</v>
      </c>
      <c r="F46" s="200">
        <v>100688</v>
      </c>
      <c r="G46" s="200">
        <v>436362</v>
      </c>
      <c r="H46" s="201">
        <f t="shared" ref="H46:H70" si="21">IFERROR(G46/F46-1,"-")</f>
        <v>3.3338034323851895</v>
      </c>
      <c r="I46" s="202">
        <f t="shared" si="15"/>
        <v>9.1729255587968961E-2</v>
      </c>
      <c r="J46" s="201">
        <f t="shared" si="12"/>
        <v>0.23920601246567008</v>
      </c>
      <c r="K46" s="203">
        <f t="shared" si="16"/>
        <v>0.11596076974467807</v>
      </c>
      <c r="L46" s="200">
        <v>1068160</v>
      </c>
      <c r="M46" s="200">
        <v>1062423</v>
      </c>
      <c r="N46" s="200">
        <v>241592</v>
      </c>
      <c r="O46" s="200">
        <v>258463</v>
      </c>
      <c r="P46" s="200">
        <v>992481</v>
      </c>
      <c r="Q46" s="201">
        <f t="shared" ref="Q46:Q70" si="22">IFERROR(P46/O46-1,"-")</f>
        <v>2.8399345360844688</v>
      </c>
      <c r="R46" s="202">
        <f t="shared" si="17"/>
        <v>-6.5832535628464361E-2</v>
      </c>
      <c r="S46" s="201">
        <f t="shared" si="13"/>
        <v>0.44079234885307411</v>
      </c>
      <c r="T46" s="203">
        <f t="shared" si="18"/>
        <v>0.26374629485832368</v>
      </c>
      <c r="U46" s="200">
        <v>27318</v>
      </c>
      <c r="V46" s="200">
        <v>22639</v>
      </c>
      <c r="W46" s="200">
        <v>5936</v>
      </c>
      <c r="X46" s="200">
        <v>2294</v>
      </c>
      <c r="Y46" s="200">
        <v>11682</v>
      </c>
      <c r="Z46" s="201">
        <f t="shared" ref="Z46:Z70" si="23">IFERROR(Y46/X46-1,"-")</f>
        <v>4.0924149956408025</v>
      </c>
      <c r="AA46" s="202">
        <f t="shared" si="19"/>
        <v>-0.48398780864879187</v>
      </c>
      <c r="AB46" s="201">
        <f t="shared" si="14"/>
        <v>7.2948214386072269E-2</v>
      </c>
      <c r="AC46" s="203">
        <f t="shared" si="20"/>
        <v>3.1044263986262075E-3</v>
      </c>
      <c r="AD46" s="50"/>
      <c r="AE46" s="50"/>
    </row>
    <row r="47" spans="1:31" x14ac:dyDescent="0.25">
      <c r="A47" s="211" t="s">
        <v>192</v>
      </c>
      <c r="B47" s="199" t="s">
        <v>192</v>
      </c>
      <c r="C47" s="200">
        <v>738354</v>
      </c>
      <c r="D47" s="200">
        <v>621075</v>
      </c>
      <c r="E47" s="200">
        <v>206510</v>
      </c>
      <c r="F47" s="200">
        <v>352250</v>
      </c>
      <c r="G47" s="200">
        <v>597693</v>
      </c>
      <c r="H47" s="201">
        <f t="shared" si="21"/>
        <v>0.69678637331440729</v>
      </c>
      <c r="I47" s="202">
        <f t="shared" si="15"/>
        <v>-3.7647627098176595E-2</v>
      </c>
      <c r="J47" s="201">
        <f t="shared" si="12"/>
        <v>0.32764484352130513</v>
      </c>
      <c r="K47" s="203">
        <f t="shared" si="16"/>
        <v>0.35128531848792144</v>
      </c>
      <c r="L47" s="200">
        <v>290408</v>
      </c>
      <c r="M47" s="200">
        <v>269498</v>
      </c>
      <c r="N47" s="200">
        <v>66774</v>
      </c>
      <c r="O47" s="200">
        <v>101735</v>
      </c>
      <c r="P47" s="200">
        <v>185077</v>
      </c>
      <c r="Q47" s="201">
        <f t="shared" si="22"/>
        <v>0.81920676266771508</v>
      </c>
      <c r="R47" s="202">
        <f t="shared" si="17"/>
        <v>-0.31325278851791105</v>
      </c>
      <c r="S47" s="201">
        <f t="shared" si="13"/>
        <v>8.2198576646485319E-2</v>
      </c>
      <c r="T47" s="203">
        <f t="shared" si="18"/>
        <v>0.10877629968861779</v>
      </c>
      <c r="U47" s="200">
        <v>57126</v>
      </c>
      <c r="V47" s="200">
        <v>56040</v>
      </c>
      <c r="W47" s="200">
        <v>14879</v>
      </c>
      <c r="X47" s="200">
        <v>8530</v>
      </c>
      <c r="Y47" s="200">
        <v>17972</v>
      </c>
      <c r="Z47" s="201">
        <f t="shared" si="23"/>
        <v>1.1069167643610784</v>
      </c>
      <c r="AA47" s="202">
        <f t="shared" si="19"/>
        <v>-0.67930049964311201</v>
      </c>
      <c r="AB47" s="201">
        <f t="shared" si="14"/>
        <v>0.1122261007487152</v>
      </c>
      <c r="AC47" s="203">
        <f t="shared" si="20"/>
        <v>1.0562780129372311E-2</v>
      </c>
      <c r="AD47" s="50"/>
      <c r="AE47" s="50"/>
    </row>
    <row r="48" spans="1:31" x14ac:dyDescent="0.25">
      <c r="A48" s="211" t="s">
        <v>196</v>
      </c>
      <c r="B48" s="199" t="s">
        <v>196</v>
      </c>
      <c r="C48" s="200">
        <v>113907</v>
      </c>
      <c r="D48" s="200">
        <v>100905</v>
      </c>
      <c r="E48" s="200">
        <v>31342</v>
      </c>
      <c r="F48" s="200">
        <v>67413</v>
      </c>
      <c r="G48" s="200">
        <v>112601</v>
      </c>
      <c r="H48" s="201">
        <f t="shared" si="21"/>
        <v>0.67031581445715216</v>
      </c>
      <c r="I48" s="202">
        <f t="shared" si="15"/>
        <v>0.11591100540111987</v>
      </c>
      <c r="J48" s="201">
        <f t="shared" si="12"/>
        <v>6.1725897785890882E-2</v>
      </c>
      <c r="K48" s="203">
        <f t="shared" si="16"/>
        <v>0.20768884576934568</v>
      </c>
      <c r="L48" s="200">
        <v>119699</v>
      </c>
      <c r="M48" s="200">
        <v>117858</v>
      </c>
      <c r="N48" s="200">
        <v>39433</v>
      </c>
      <c r="O48" s="200">
        <v>78415</v>
      </c>
      <c r="P48" s="200">
        <v>135128</v>
      </c>
      <c r="Q48" s="201">
        <f t="shared" si="22"/>
        <v>0.72324172671045073</v>
      </c>
      <c r="R48" s="202">
        <f t="shared" si="17"/>
        <v>0.14653226764411409</v>
      </c>
      <c r="S48" s="201">
        <f t="shared" si="13"/>
        <v>6.001463858332623E-2</v>
      </c>
      <c r="T48" s="203">
        <f t="shared" si="18"/>
        <v>0.24923915729984764</v>
      </c>
      <c r="U48" s="200">
        <v>11913</v>
      </c>
      <c r="V48" s="200">
        <v>7919</v>
      </c>
      <c r="W48" s="200">
        <v>1351</v>
      </c>
      <c r="X48" s="200">
        <v>2030</v>
      </c>
      <c r="Y48" s="200">
        <v>4108</v>
      </c>
      <c r="Z48" s="201">
        <f t="shared" si="23"/>
        <v>1.0236453201970441</v>
      </c>
      <c r="AA48" s="202">
        <f t="shared" si="19"/>
        <v>-0.48124763227680267</v>
      </c>
      <c r="AB48" s="201">
        <f t="shared" si="14"/>
        <v>2.5652393827939129E-2</v>
      </c>
      <c r="AC48" s="203">
        <f t="shared" si="20"/>
        <v>7.5770710599414939E-3</v>
      </c>
      <c r="AD48" s="50"/>
      <c r="AE48" s="50"/>
    </row>
    <row r="49" spans="1:31" x14ac:dyDescent="0.25">
      <c r="A49" s="211" t="s">
        <v>205</v>
      </c>
      <c r="B49" s="199" t="s">
        <v>205</v>
      </c>
      <c r="C49" s="200">
        <v>46150</v>
      </c>
      <c r="D49" s="200">
        <v>39706</v>
      </c>
      <c r="E49" s="200">
        <v>12789</v>
      </c>
      <c r="F49" s="200">
        <v>25501</v>
      </c>
      <c r="G49" s="200">
        <v>53669</v>
      </c>
      <c r="H49" s="201">
        <f t="shared" si="21"/>
        <v>1.1045841339555311</v>
      </c>
      <c r="I49" s="202">
        <f t="shared" si="15"/>
        <v>0.35165969878607761</v>
      </c>
      <c r="J49" s="201">
        <f t="shared" si="12"/>
        <v>2.9420406641779182E-2</v>
      </c>
      <c r="K49" s="203">
        <f t="shared" si="16"/>
        <v>9.8663686049867735E-2</v>
      </c>
      <c r="L49" s="200">
        <v>88245</v>
      </c>
      <c r="M49" s="200">
        <v>70751</v>
      </c>
      <c r="N49" s="200">
        <v>22028</v>
      </c>
      <c r="O49" s="200">
        <v>35994</v>
      </c>
      <c r="P49" s="200">
        <v>83750</v>
      </c>
      <c r="Q49" s="201">
        <f t="shared" si="22"/>
        <v>1.3267766850030562</v>
      </c>
      <c r="R49" s="202">
        <f t="shared" si="17"/>
        <v>0.18372885188901922</v>
      </c>
      <c r="S49" s="201">
        <f t="shared" si="13"/>
        <v>3.7196036212728462E-2</v>
      </c>
      <c r="T49" s="203">
        <f t="shared" si="18"/>
        <v>0.15396380977242771</v>
      </c>
      <c r="U49" s="200">
        <v>16372</v>
      </c>
      <c r="V49" s="200">
        <v>15520</v>
      </c>
      <c r="W49" s="200">
        <v>3430</v>
      </c>
      <c r="X49" s="200">
        <v>1586</v>
      </c>
      <c r="Y49" s="200">
        <v>5155</v>
      </c>
      <c r="Z49" s="201">
        <f t="shared" si="23"/>
        <v>2.2503152585119799</v>
      </c>
      <c r="AA49" s="202">
        <f t="shared" si="19"/>
        <v>-0.66784793814432986</v>
      </c>
      <c r="AB49" s="201">
        <f t="shared" si="14"/>
        <v>3.2190382225663637E-2</v>
      </c>
      <c r="AC49" s="203">
        <f t="shared" si="20"/>
        <v>9.4768171865894299E-3</v>
      </c>
      <c r="AD49" s="50"/>
      <c r="AE49" s="50"/>
    </row>
    <row r="50" spans="1:31" x14ac:dyDescent="0.25">
      <c r="A50" s="211" t="s">
        <v>200</v>
      </c>
      <c r="B50" s="199" t="s">
        <v>200</v>
      </c>
      <c r="C50" s="200">
        <v>11879</v>
      </c>
      <c r="D50" s="200">
        <v>9770</v>
      </c>
      <c r="E50" s="200">
        <v>5423</v>
      </c>
      <c r="F50" s="200">
        <v>8418</v>
      </c>
      <c r="G50" s="200">
        <v>11840</v>
      </c>
      <c r="H50" s="201">
        <f t="shared" si="21"/>
        <v>0.4065098598241863</v>
      </c>
      <c r="I50" s="202">
        <f t="shared" si="15"/>
        <v>0.21187308085977485</v>
      </c>
      <c r="J50" s="201">
        <f t="shared" si="12"/>
        <v>6.4904808108715555E-3</v>
      </c>
      <c r="K50" s="203">
        <f t="shared" si="16"/>
        <v>4.262411934753417E-2</v>
      </c>
      <c r="L50" s="200">
        <v>39468</v>
      </c>
      <c r="M50" s="200">
        <v>37706</v>
      </c>
      <c r="N50" s="200">
        <v>13235</v>
      </c>
      <c r="O50" s="200">
        <v>20870</v>
      </c>
      <c r="P50" s="200">
        <v>33834</v>
      </c>
      <c r="Q50" s="201">
        <f t="shared" si="22"/>
        <v>0.62117872544321995</v>
      </c>
      <c r="R50" s="202">
        <f t="shared" si="17"/>
        <v>-0.10268922717869833</v>
      </c>
      <c r="S50" s="201">
        <f t="shared" si="13"/>
        <v>1.5026754498166624E-2</v>
      </c>
      <c r="T50" s="203">
        <f t="shared" si="18"/>
        <v>0.12180274104767494</v>
      </c>
      <c r="U50" s="200">
        <v>3668</v>
      </c>
      <c r="V50" s="200">
        <v>4410</v>
      </c>
      <c r="W50" s="200">
        <v>1309</v>
      </c>
      <c r="X50" s="200">
        <v>1242</v>
      </c>
      <c r="Y50" s="200">
        <v>2207</v>
      </c>
      <c r="Z50" s="201">
        <f t="shared" si="23"/>
        <v>0.77697262479871165</v>
      </c>
      <c r="AA50" s="202">
        <f t="shared" si="19"/>
        <v>-0.49954648526077094</v>
      </c>
      <c r="AB50" s="201">
        <f t="shared" si="14"/>
        <v>1.3781604960628446E-2</v>
      </c>
      <c r="AC50" s="203">
        <f t="shared" si="20"/>
        <v>7.9452222466222903E-3</v>
      </c>
      <c r="AD50" s="50"/>
      <c r="AE50" s="50"/>
    </row>
    <row r="51" spans="1:31" x14ac:dyDescent="0.25">
      <c r="A51" s="211" t="s">
        <v>209</v>
      </c>
      <c r="B51" s="199" t="s">
        <v>209</v>
      </c>
      <c r="C51" s="200">
        <v>62643</v>
      </c>
      <c r="D51" s="200">
        <v>66483</v>
      </c>
      <c r="E51" s="200">
        <v>15551</v>
      </c>
      <c r="F51" s="200">
        <v>46396</v>
      </c>
      <c r="G51" s="200">
        <v>69576</v>
      </c>
      <c r="H51" s="201">
        <f t="shared" si="21"/>
        <v>0.49961203552030353</v>
      </c>
      <c r="I51" s="202">
        <f t="shared" si="15"/>
        <v>4.6523171337033542E-2</v>
      </c>
      <c r="J51" s="201">
        <f t="shared" si="12"/>
        <v>3.814034568388508E-2</v>
      </c>
      <c r="K51" s="203">
        <f t="shared" si="16"/>
        <v>0.20685718363123906</v>
      </c>
      <c r="L51" s="200">
        <v>51124</v>
      </c>
      <c r="M51" s="200">
        <v>45437</v>
      </c>
      <c r="N51" s="200">
        <v>12678</v>
      </c>
      <c r="O51" s="200">
        <v>25260</v>
      </c>
      <c r="P51" s="200">
        <v>48096</v>
      </c>
      <c r="Q51" s="201">
        <f t="shared" si="22"/>
        <v>0.90403800475059382</v>
      </c>
      <c r="R51" s="202">
        <f t="shared" si="17"/>
        <v>5.8520588947333696E-2</v>
      </c>
      <c r="S51" s="201">
        <f t="shared" si="13"/>
        <v>2.1360961882834484E-2</v>
      </c>
      <c r="T51" s="203">
        <f t="shared" si="18"/>
        <v>0.14299475543187412</v>
      </c>
      <c r="U51" s="200">
        <v>2081</v>
      </c>
      <c r="V51" s="200">
        <v>2259</v>
      </c>
      <c r="W51" s="200">
        <v>738</v>
      </c>
      <c r="X51" s="200">
        <v>1138</v>
      </c>
      <c r="Y51" s="200">
        <v>1983</v>
      </c>
      <c r="Z51" s="201">
        <f t="shared" si="23"/>
        <v>0.74253075571177507</v>
      </c>
      <c r="AA51" s="202">
        <f t="shared" si="19"/>
        <v>-0.12217795484727756</v>
      </c>
      <c r="AB51" s="201">
        <f t="shared" si="14"/>
        <v>1.2382837624343548E-2</v>
      </c>
      <c r="AC51" s="203">
        <f t="shared" si="20"/>
        <v>5.8956794748296409E-3</v>
      </c>
      <c r="AD51" s="50"/>
      <c r="AE51" s="50"/>
    </row>
    <row r="52" spans="1:31" x14ac:dyDescent="0.25">
      <c r="A52" s="211" t="s">
        <v>213</v>
      </c>
      <c r="B52" s="199" t="s">
        <v>213</v>
      </c>
      <c r="C52" s="200">
        <v>21388</v>
      </c>
      <c r="D52" s="200">
        <v>21787</v>
      </c>
      <c r="E52" s="200">
        <v>5279</v>
      </c>
      <c r="F52" s="200">
        <v>8333</v>
      </c>
      <c r="G52" s="200">
        <v>24390</v>
      </c>
      <c r="H52" s="201">
        <f t="shared" si="21"/>
        <v>1.9269170766830674</v>
      </c>
      <c r="I52" s="202">
        <f t="shared" si="15"/>
        <v>0.11947491623445172</v>
      </c>
      <c r="J52" s="201">
        <f t="shared" si="12"/>
        <v>1.3370171197395036E-2</v>
      </c>
      <c r="K52" s="203">
        <f t="shared" si="16"/>
        <v>5.7334273624823698E-2</v>
      </c>
      <c r="L52" s="200">
        <v>211235</v>
      </c>
      <c r="M52" s="200">
        <v>220591</v>
      </c>
      <c r="N52" s="200">
        <v>41669</v>
      </c>
      <c r="O52" s="200">
        <v>62984</v>
      </c>
      <c r="P52" s="200">
        <v>206652</v>
      </c>
      <c r="Q52" s="201">
        <f t="shared" si="22"/>
        <v>2.2810237520640162</v>
      </c>
      <c r="R52" s="202">
        <f t="shared" si="17"/>
        <v>-6.3189341360255002E-2</v>
      </c>
      <c r="S52" s="201">
        <f t="shared" si="13"/>
        <v>9.1780719706659838E-2</v>
      </c>
      <c r="T52" s="203">
        <f t="shared" si="18"/>
        <v>0.48578279266572638</v>
      </c>
      <c r="U52" s="200">
        <v>361</v>
      </c>
      <c r="V52" s="200">
        <v>326</v>
      </c>
      <c r="W52" s="200">
        <v>124</v>
      </c>
      <c r="X52" s="200">
        <v>101</v>
      </c>
      <c r="Y52" s="200">
        <v>176</v>
      </c>
      <c r="Z52" s="201">
        <f t="shared" si="23"/>
        <v>0.74257425742574257</v>
      </c>
      <c r="AA52" s="202">
        <f t="shared" si="19"/>
        <v>-0.46012269938650308</v>
      </c>
      <c r="AB52" s="201">
        <f t="shared" si="14"/>
        <v>1.0990314785095634E-3</v>
      </c>
      <c r="AC52" s="203">
        <f t="shared" si="20"/>
        <v>4.1372825575928537E-4</v>
      </c>
      <c r="AD52" s="50"/>
      <c r="AE52" s="50"/>
    </row>
    <row r="53" spans="1:31" x14ac:dyDescent="0.25">
      <c r="A53" s="211" t="s">
        <v>235</v>
      </c>
      <c r="B53" s="199" t="s">
        <v>235</v>
      </c>
      <c r="C53" s="200">
        <v>51927</v>
      </c>
      <c r="D53" s="200">
        <v>42310</v>
      </c>
      <c r="E53" s="200">
        <v>16787</v>
      </c>
      <c r="F53" s="200">
        <v>47128</v>
      </c>
      <c r="G53" s="200">
        <v>65760</v>
      </c>
      <c r="H53" s="201">
        <f t="shared" si="21"/>
        <v>0.39534883720930236</v>
      </c>
      <c r="I53" s="202">
        <f t="shared" si="15"/>
        <v>0.55424249586386187</v>
      </c>
      <c r="J53" s="201">
        <f t="shared" si="12"/>
        <v>3.6048481260381203E-2</v>
      </c>
      <c r="K53" s="203">
        <f t="shared" si="16"/>
        <v>0.26879764556806801</v>
      </c>
      <c r="L53" s="200">
        <v>43378</v>
      </c>
      <c r="M53" s="200">
        <v>35449</v>
      </c>
      <c r="N53" s="200">
        <v>9278</v>
      </c>
      <c r="O53" s="200">
        <v>11234</v>
      </c>
      <c r="P53" s="200">
        <v>29610</v>
      </c>
      <c r="Q53" s="201">
        <f t="shared" si="22"/>
        <v>1.6357486202599252</v>
      </c>
      <c r="R53" s="202">
        <f t="shared" si="17"/>
        <v>-0.16471550678439451</v>
      </c>
      <c r="S53" s="201">
        <f t="shared" si="13"/>
        <v>1.3150741877718086E-2</v>
      </c>
      <c r="T53" s="203">
        <f t="shared" si="18"/>
        <v>0.12103251650350508</v>
      </c>
      <c r="U53" s="200">
        <v>4853</v>
      </c>
      <c r="V53" s="200">
        <v>3546</v>
      </c>
      <c r="W53" s="200">
        <v>360</v>
      </c>
      <c r="X53" s="200">
        <v>2649</v>
      </c>
      <c r="Y53" s="200">
        <v>768</v>
      </c>
      <c r="Z53" s="201">
        <f t="shared" si="23"/>
        <v>-0.71007927519818792</v>
      </c>
      <c r="AA53" s="202">
        <f t="shared" si="19"/>
        <v>-0.78341793570219964</v>
      </c>
      <c r="AB53" s="201">
        <f t="shared" si="14"/>
        <v>4.7957737244053679E-3</v>
      </c>
      <c r="AC53" s="203">
        <f t="shared" si="20"/>
        <v>3.1392425759774367E-3</v>
      </c>
      <c r="AD53" s="50"/>
      <c r="AE53" s="50"/>
    </row>
    <row r="54" spans="1:31" x14ac:dyDescent="0.25">
      <c r="A54" s="211" t="s">
        <v>225</v>
      </c>
      <c r="B54" s="199" t="s">
        <v>225</v>
      </c>
      <c r="C54" s="200">
        <v>27703</v>
      </c>
      <c r="D54" s="200">
        <v>24207</v>
      </c>
      <c r="E54" s="200">
        <v>7717</v>
      </c>
      <c r="F54" s="200">
        <v>17567</v>
      </c>
      <c r="G54" s="200">
        <v>25131</v>
      </c>
      <c r="H54" s="201">
        <f t="shared" si="21"/>
        <v>0.43058006489440426</v>
      </c>
      <c r="I54" s="202">
        <f t="shared" si="15"/>
        <v>3.8170777047961346E-2</v>
      </c>
      <c r="J54" s="201">
        <f t="shared" si="12"/>
        <v>1.3776374430575427E-2</v>
      </c>
      <c r="K54" s="203">
        <f t="shared" si="16"/>
        <v>0.10160425645462558</v>
      </c>
      <c r="L54" s="200">
        <v>36068</v>
      </c>
      <c r="M54" s="200">
        <v>35393</v>
      </c>
      <c r="N54" s="200">
        <v>8524</v>
      </c>
      <c r="O54" s="200">
        <v>19022</v>
      </c>
      <c r="P54" s="200">
        <v>37786</v>
      </c>
      <c r="Q54" s="201">
        <f t="shared" si="22"/>
        <v>0.98643675743875514</v>
      </c>
      <c r="R54" s="202">
        <f t="shared" si="17"/>
        <v>6.7612239708416899E-2</v>
      </c>
      <c r="S54" s="201">
        <f t="shared" si="13"/>
        <v>1.6781963275631733E-2</v>
      </c>
      <c r="T54" s="203">
        <f t="shared" si="18"/>
        <v>0.1527682318409328</v>
      </c>
      <c r="U54" s="200">
        <v>5480</v>
      </c>
      <c r="V54" s="200">
        <v>5736</v>
      </c>
      <c r="W54" s="200">
        <v>3148</v>
      </c>
      <c r="X54" s="200">
        <v>86</v>
      </c>
      <c r="Y54" s="200">
        <v>4297</v>
      </c>
      <c r="Z54" s="201">
        <f t="shared" si="23"/>
        <v>48.965116279069768</v>
      </c>
      <c r="AA54" s="202">
        <f t="shared" si="19"/>
        <v>-0.25087168758716871</v>
      </c>
      <c r="AB54" s="201">
        <f t="shared" si="14"/>
        <v>2.6832603767929512E-2</v>
      </c>
      <c r="AC54" s="203">
        <f t="shared" si="20"/>
        <v>1.7372706616749278E-2</v>
      </c>
      <c r="AD54" s="50"/>
      <c r="AE54" s="50"/>
    </row>
    <row r="55" spans="1:31" x14ac:dyDescent="0.25">
      <c r="A55" s="211" t="s">
        <v>237</v>
      </c>
      <c r="B55" s="199" t="s">
        <v>237</v>
      </c>
      <c r="C55" s="200">
        <v>120</v>
      </c>
      <c r="D55" s="200">
        <v>46</v>
      </c>
      <c r="E55" s="200">
        <v>11</v>
      </c>
      <c r="F55" s="200">
        <v>31</v>
      </c>
      <c r="G55" s="200">
        <v>112</v>
      </c>
      <c r="H55" s="201">
        <f t="shared" si="21"/>
        <v>2.6129032258064515</v>
      </c>
      <c r="I55" s="202">
        <f t="shared" si="15"/>
        <v>1.4347826086956523</v>
      </c>
      <c r="J55" s="201">
        <f t="shared" si="12"/>
        <v>6.1396440102839039E-5</v>
      </c>
      <c r="K55" s="203">
        <f t="shared" si="16"/>
        <v>1.9608873015039305E-3</v>
      </c>
      <c r="L55" s="200">
        <v>118</v>
      </c>
      <c r="M55" s="200">
        <v>145</v>
      </c>
      <c r="N55" s="200">
        <v>33</v>
      </c>
      <c r="O55" s="200">
        <v>53</v>
      </c>
      <c r="P55" s="200">
        <v>189</v>
      </c>
      <c r="Q55" s="201">
        <f t="shared" si="22"/>
        <v>2.5660377358490565</v>
      </c>
      <c r="R55" s="202">
        <f t="shared" si="17"/>
        <v>0.30344827586206891</v>
      </c>
      <c r="S55" s="201">
        <f t="shared" si="13"/>
        <v>8.3940905602455872E-5</v>
      </c>
      <c r="T55" s="203">
        <f t="shared" si="18"/>
        <v>3.3089973212878827E-3</v>
      </c>
      <c r="U55" s="200">
        <v>21</v>
      </c>
      <c r="V55" s="200">
        <v>19</v>
      </c>
      <c r="W55" s="200">
        <v>5</v>
      </c>
      <c r="X55" s="200">
        <v>6</v>
      </c>
      <c r="Y55" s="200">
        <v>19</v>
      </c>
      <c r="Z55" s="201">
        <f t="shared" si="23"/>
        <v>2.1666666666666665</v>
      </c>
      <c r="AA55" s="202">
        <f t="shared" si="19"/>
        <v>0</v>
      </c>
      <c r="AB55" s="201">
        <f t="shared" si="14"/>
        <v>1.1864544370273696E-4</v>
      </c>
      <c r="AC55" s="203">
        <f t="shared" si="20"/>
        <v>3.3265052436227391E-4</v>
      </c>
      <c r="AD55" s="50"/>
      <c r="AE55" s="50"/>
    </row>
    <row r="56" spans="1:31" x14ac:dyDescent="0.25">
      <c r="A56" s="211" t="s">
        <v>217</v>
      </c>
      <c r="B56" s="199" t="s">
        <v>217</v>
      </c>
      <c r="C56" s="200">
        <v>26532</v>
      </c>
      <c r="D56" s="200">
        <v>24975</v>
      </c>
      <c r="E56" s="200">
        <v>5686</v>
      </c>
      <c r="F56" s="200">
        <v>14995</v>
      </c>
      <c r="G56" s="200">
        <v>21696</v>
      </c>
      <c r="H56" s="201">
        <f t="shared" si="21"/>
        <v>0.4468822940980326</v>
      </c>
      <c r="I56" s="202">
        <f t="shared" si="15"/>
        <v>-0.13129129129129125</v>
      </c>
      <c r="J56" s="201">
        <f t="shared" si="12"/>
        <v>1.1893367539921391E-2</v>
      </c>
      <c r="K56" s="203">
        <f t="shared" si="16"/>
        <v>0.16916167664670659</v>
      </c>
      <c r="L56" s="200">
        <v>21631</v>
      </c>
      <c r="M56" s="200">
        <v>21012</v>
      </c>
      <c r="N56" s="200">
        <v>4832</v>
      </c>
      <c r="O56" s="200">
        <v>10276</v>
      </c>
      <c r="P56" s="200">
        <v>16365</v>
      </c>
      <c r="Q56" s="201">
        <f t="shared" si="22"/>
        <v>0.59254573764110541</v>
      </c>
      <c r="R56" s="202">
        <f t="shared" si="17"/>
        <v>-0.22115933752141637</v>
      </c>
      <c r="S56" s="201">
        <f t="shared" si="13"/>
        <v>7.2682165089110601E-3</v>
      </c>
      <c r="T56" s="203">
        <f t="shared" si="18"/>
        <v>0.12759636976047903</v>
      </c>
      <c r="U56" s="200">
        <v>2329</v>
      </c>
      <c r="V56" s="200">
        <v>3138</v>
      </c>
      <c r="W56" s="200">
        <v>805</v>
      </c>
      <c r="X56" s="200">
        <v>752</v>
      </c>
      <c r="Y56" s="200">
        <v>1377</v>
      </c>
      <c r="Z56" s="201">
        <f t="shared" si="23"/>
        <v>0.8311170212765957</v>
      </c>
      <c r="AA56" s="202">
        <f t="shared" si="19"/>
        <v>-0.56118546845124284</v>
      </c>
      <c r="AB56" s="201">
        <f t="shared" si="14"/>
        <v>8.5986724199299362E-3</v>
      </c>
      <c r="AC56" s="203">
        <f t="shared" si="20"/>
        <v>1.0736339820359281E-2</v>
      </c>
      <c r="AD56" s="50"/>
      <c r="AE56" s="50"/>
    </row>
    <row r="57" spans="1:31" x14ac:dyDescent="0.25">
      <c r="A57" s="211" t="s">
        <v>231</v>
      </c>
      <c r="B57" s="199" t="s">
        <v>231</v>
      </c>
      <c r="C57" s="200">
        <v>44875</v>
      </c>
      <c r="D57" s="200">
        <v>41333</v>
      </c>
      <c r="E57" s="200">
        <v>13445</v>
      </c>
      <c r="F57" s="200">
        <v>12795</v>
      </c>
      <c r="G57" s="200">
        <v>21271</v>
      </c>
      <c r="H57" s="201">
        <f t="shared" si="21"/>
        <v>0.66244626807346618</v>
      </c>
      <c r="I57" s="202">
        <f t="shared" si="15"/>
        <v>-0.4853748820555005</v>
      </c>
      <c r="J57" s="201">
        <f t="shared" si="12"/>
        <v>1.1660389977031154E-2</v>
      </c>
      <c r="K57" s="203">
        <f t="shared" si="16"/>
        <v>7.924934613980314E-2</v>
      </c>
      <c r="L57" s="200">
        <v>35918</v>
      </c>
      <c r="M57" s="200">
        <v>26615</v>
      </c>
      <c r="N57" s="200">
        <v>9898</v>
      </c>
      <c r="O57" s="200">
        <v>3792</v>
      </c>
      <c r="P57" s="200">
        <v>15476</v>
      </c>
      <c r="Q57" s="201">
        <f t="shared" si="22"/>
        <v>3.0812236286919834</v>
      </c>
      <c r="R57" s="202">
        <f t="shared" si="17"/>
        <v>-0.41852338906631603</v>
      </c>
      <c r="S57" s="201">
        <f t="shared" si="13"/>
        <v>6.8733833603365456E-3</v>
      </c>
      <c r="T57" s="203">
        <f t="shared" si="18"/>
        <v>5.7658919696281008E-2</v>
      </c>
      <c r="U57" s="200">
        <v>5566</v>
      </c>
      <c r="V57" s="200">
        <v>4218</v>
      </c>
      <c r="W57" s="200">
        <v>1339</v>
      </c>
      <c r="X57" s="200">
        <v>132</v>
      </c>
      <c r="Y57" s="200">
        <v>422</v>
      </c>
      <c r="Z57" s="201">
        <f t="shared" si="23"/>
        <v>2.1969696969696968</v>
      </c>
      <c r="AA57" s="202">
        <f t="shared" si="19"/>
        <v>-0.89995258416311052</v>
      </c>
      <c r="AB57" s="201">
        <f t="shared" si="14"/>
        <v>2.6351777496081579E-3</v>
      </c>
      <c r="AC57" s="203">
        <f t="shared" si="20"/>
        <v>1.5722450317802136E-3</v>
      </c>
      <c r="AD57" s="50"/>
      <c r="AE57" s="50"/>
    </row>
    <row r="58" spans="1:31" x14ac:dyDescent="0.25">
      <c r="A58" s="211" t="s">
        <v>252</v>
      </c>
      <c r="B58" s="199" t="s">
        <v>394</v>
      </c>
      <c r="C58" s="200">
        <v>2401</v>
      </c>
      <c r="D58" s="200">
        <v>2322</v>
      </c>
      <c r="E58" s="200">
        <v>647</v>
      </c>
      <c r="F58" s="200">
        <v>1335</v>
      </c>
      <c r="G58" s="200">
        <v>2203</v>
      </c>
      <c r="H58" s="201">
        <f t="shared" si="21"/>
        <v>0.6501872659176029</v>
      </c>
      <c r="I58" s="202">
        <f t="shared" si="15"/>
        <v>-5.1248923341946639E-2</v>
      </c>
      <c r="J58" s="201">
        <f t="shared" si="12"/>
        <v>1.2076460495228072E-3</v>
      </c>
      <c r="K58" s="203">
        <f t="shared" si="16"/>
        <v>4.8485782199137246E-2</v>
      </c>
      <c r="L58" s="200">
        <v>3521</v>
      </c>
      <c r="M58" s="200">
        <v>3881</v>
      </c>
      <c r="N58" s="200">
        <v>1022</v>
      </c>
      <c r="O58" s="200">
        <v>1981</v>
      </c>
      <c r="P58" s="200">
        <v>4257</v>
      </c>
      <c r="Q58" s="201">
        <f t="shared" si="22"/>
        <v>1.1489146895507321</v>
      </c>
      <c r="R58" s="202">
        <f t="shared" si="17"/>
        <v>9.6882246843597031E-2</v>
      </c>
      <c r="S58" s="201">
        <f t="shared" si="13"/>
        <v>1.8906689690457918E-3</v>
      </c>
      <c r="T58" s="203">
        <f t="shared" si="18"/>
        <v>9.3692226428382777E-2</v>
      </c>
      <c r="U58" s="200">
        <v>393</v>
      </c>
      <c r="V58" s="200">
        <v>574</v>
      </c>
      <c r="W58" s="200">
        <v>154</v>
      </c>
      <c r="X58" s="200">
        <v>157</v>
      </c>
      <c r="Y58" s="200">
        <v>486</v>
      </c>
      <c r="Z58" s="201">
        <f t="shared" si="23"/>
        <v>2.0955414012738856</v>
      </c>
      <c r="AA58" s="202">
        <f t="shared" si="19"/>
        <v>-0.15331010452961669</v>
      </c>
      <c r="AB58" s="201">
        <f t="shared" si="14"/>
        <v>3.034825559975272E-3</v>
      </c>
      <c r="AC58" s="203">
        <f t="shared" si="20"/>
        <v>1.0696364116559557E-2</v>
      </c>
      <c r="AD58" s="50"/>
      <c r="AE58" s="50"/>
    </row>
    <row r="59" spans="1:31" x14ac:dyDescent="0.25">
      <c r="A59" s="211" t="s">
        <v>227</v>
      </c>
      <c r="B59" s="199" t="s">
        <v>227</v>
      </c>
      <c r="C59" s="200">
        <v>10096</v>
      </c>
      <c r="D59" s="200">
        <v>10100</v>
      </c>
      <c r="E59" s="200">
        <v>4088</v>
      </c>
      <c r="F59" s="200">
        <v>1654</v>
      </c>
      <c r="G59" s="200">
        <v>4383</v>
      </c>
      <c r="H59" s="201">
        <f t="shared" si="21"/>
        <v>1.6499395405078596</v>
      </c>
      <c r="I59" s="202">
        <f t="shared" si="15"/>
        <v>-0.5660396039603961</v>
      </c>
      <c r="J59" s="201">
        <f t="shared" si="12"/>
        <v>2.4026839015244953E-3</v>
      </c>
      <c r="K59" s="203">
        <f t="shared" si="16"/>
        <v>3.1254902520073589E-2</v>
      </c>
      <c r="L59" s="200">
        <v>10278</v>
      </c>
      <c r="M59" s="200">
        <v>7499</v>
      </c>
      <c r="N59" s="200">
        <v>3067</v>
      </c>
      <c r="O59" s="200">
        <v>3243</v>
      </c>
      <c r="P59" s="200">
        <v>6702</v>
      </c>
      <c r="Q59" s="201">
        <f t="shared" si="22"/>
        <v>1.0666049953746533</v>
      </c>
      <c r="R59" s="202">
        <f t="shared" si="17"/>
        <v>-0.10628083744499262</v>
      </c>
      <c r="S59" s="201">
        <f t="shared" si="13"/>
        <v>2.9765711605696256E-3</v>
      </c>
      <c r="T59" s="203">
        <f t="shared" si="18"/>
        <v>4.7791548411940041E-2</v>
      </c>
      <c r="U59" s="200">
        <v>2107</v>
      </c>
      <c r="V59" s="200">
        <v>923</v>
      </c>
      <c r="W59" s="200">
        <v>446</v>
      </c>
      <c r="X59" s="200">
        <v>40</v>
      </c>
      <c r="Y59" s="200">
        <v>138</v>
      </c>
      <c r="Z59" s="201">
        <f t="shared" si="23"/>
        <v>2.4500000000000002</v>
      </c>
      <c r="AA59" s="202">
        <f t="shared" si="19"/>
        <v>-0.85048754062838572</v>
      </c>
      <c r="AB59" s="201">
        <f t="shared" si="14"/>
        <v>8.6174059110408956E-4</v>
      </c>
      <c r="AC59" s="203">
        <f t="shared" si="20"/>
        <v>9.8406948386268664E-4</v>
      </c>
      <c r="AD59" s="50"/>
      <c r="AE59" s="50"/>
    </row>
    <row r="60" spans="1:31" x14ac:dyDescent="0.25">
      <c r="A60" s="211" t="s">
        <v>249</v>
      </c>
      <c r="B60" s="199" t="s">
        <v>250</v>
      </c>
      <c r="C60" s="200">
        <v>1951</v>
      </c>
      <c r="D60" s="200">
        <v>1359</v>
      </c>
      <c r="E60" s="200">
        <v>771</v>
      </c>
      <c r="F60" s="200">
        <v>1473</v>
      </c>
      <c r="G60" s="200">
        <v>4565</v>
      </c>
      <c r="H60" s="201">
        <f t="shared" si="21"/>
        <v>2.0991174473862864</v>
      </c>
      <c r="I60" s="202">
        <f t="shared" si="15"/>
        <v>2.3590875643855775</v>
      </c>
      <c r="J60" s="201">
        <f t="shared" si="12"/>
        <v>2.502453116691609E-3</v>
      </c>
      <c r="K60" s="203">
        <f t="shared" si="16"/>
        <v>9.8645115284050386E-2</v>
      </c>
      <c r="L60" s="200">
        <v>2490</v>
      </c>
      <c r="M60" s="200">
        <v>3344</v>
      </c>
      <c r="N60" s="200">
        <v>1129</v>
      </c>
      <c r="O60" s="200">
        <v>1382</v>
      </c>
      <c r="P60" s="200">
        <v>4162</v>
      </c>
      <c r="Q60" s="201">
        <f t="shared" si="22"/>
        <v>2.0115774240231548</v>
      </c>
      <c r="R60" s="202">
        <f t="shared" si="17"/>
        <v>0.24461722488038284</v>
      </c>
      <c r="S60" s="201">
        <f t="shared" si="13"/>
        <v>1.8484764503567267E-3</v>
      </c>
      <c r="T60" s="203">
        <f t="shared" si="18"/>
        <v>8.9936685610562478E-2</v>
      </c>
      <c r="U60" s="200">
        <v>134</v>
      </c>
      <c r="V60" s="200">
        <v>236</v>
      </c>
      <c r="W60" s="200">
        <v>96</v>
      </c>
      <c r="X60" s="200">
        <v>125</v>
      </c>
      <c r="Y60" s="200">
        <v>319</v>
      </c>
      <c r="Z60" s="201">
        <f t="shared" si="23"/>
        <v>1.552</v>
      </c>
      <c r="AA60" s="202">
        <f t="shared" si="19"/>
        <v>0.35169491525423724</v>
      </c>
      <c r="AB60" s="201">
        <f t="shared" si="14"/>
        <v>1.9919945547985838E-3</v>
      </c>
      <c r="AC60" s="203">
        <f t="shared" si="20"/>
        <v>6.8932731162348465E-3</v>
      </c>
      <c r="AD60" s="50"/>
      <c r="AE60" s="50"/>
    </row>
    <row r="61" spans="1:31" x14ac:dyDescent="0.25">
      <c r="A61" s="211" t="s">
        <v>241</v>
      </c>
      <c r="B61" s="199" t="s">
        <v>241</v>
      </c>
      <c r="C61" s="200">
        <v>2015</v>
      </c>
      <c r="D61" s="200">
        <v>2150</v>
      </c>
      <c r="E61" s="200">
        <v>399</v>
      </c>
      <c r="F61" s="200">
        <v>969</v>
      </c>
      <c r="G61" s="200">
        <v>2669</v>
      </c>
      <c r="H61" s="201">
        <f t="shared" si="21"/>
        <v>1.7543859649122808</v>
      </c>
      <c r="I61" s="202">
        <f t="shared" si="15"/>
        <v>0.24139534883720937</v>
      </c>
      <c r="J61" s="201">
        <f t="shared" si="12"/>
        <v>1.463099094950691E-3</v>
      </c>
      <c r="K61" s="203">
        <f t="shared" si="16"/>
        <v>8.4182305630026807E-2</v>
      </c>
      <c r="L61" s="200">
        <v>2070</v>
      </c>
      <c r="M61" s="200">
        <v>2527</v>
      </c>
      <c r="N61" s="200">
        <v>672</v>
      </c>
      <c r="O61" s="200">
        <v>806</v>
      </c>
      <c r="P61" s="200">
        <v>2581</v>
      </c>
      <c r="Q61" s="201">
        <f t="shared" si="22"/>
        <v>2.2022332506203472</v>
      </c>
      <c r="R61" s="202">
        <f t="shared" si="17"/>
        <v>2.13692125049465E-2</v>
      </c>
      <c r="S61" s="201">
        <f t="shared" si="13"/>
        <v>1.1463041130155482E-3</v>
      </c>
      <c r="T61" s="203">
        <f t="shared" si="18"/>
        <v>8.1406718183251847E-2</v>
      </c>
      <c r="U61" s="200">
        <v>102</v>
      </c>
      <c r="V61" s="200">
        <v>169</v>
      </c>
      <c r="W61" s="200">
        <v>34</v>
      </c>
      <c r="X61" s="200">
        <v>80</v>
      </c>
      <c r="Y61" s="200">
        <v>149</v>
      </c>
      <c r="Z61" s="201">
        <f t="shared" si="23"/>
        <v>0.86250000000000004</v>
      </c>
      <c r="AA61" s="202">
        <f t="shared" si="19"/>
        <v>-0.11834319526627224</v>
      </c>
      <c r="AB61" s="201">
        <f t="shared" si="14"/>
        <v>9.3043005851093719E-4</v>
      </c>
      <c r="AC61" s="203">
        <f t="shared" si="20"/>
        <v>4.6995741996530517E-3</v>
      </c>
      <c r="AD61" s="50"/>
      <c r="AE61" s="50"/>
    </row>
    <row r="62" spans="1:31" x14ac:dyDescent="0.25">
      <c r="A62" s="211" t="s">
        <v>229</v>
      </c>
      <c r="B62" s="199" t="s">
        <v>229</v>
      </c>
      <c r="C62" s="200">
        <v>4459</v>
      </c>
      <c r="D62" s="200">
        <v>3438</v>
      </c>
      <c r="E62" s="200">
        <v>1818</v>
      </c>
      <c r="F62" s="200">
        <v>514</v>
      </c>
      <c r="G62" s="200">
        <v>1989</v>
      </c>
      <c r="H62" s="201">
        <f t="shared" si="21"/>
        <v>2.8696498054474708</v>
      </c>
      <c r="I62" s="202">
        <f t="shared" si="15"/>
        <v>-0.42146596858638741</v>
      </c>
      <c r="J62" s="201">
        <f t="shared" si="12"/>
        <v>1.0903349943263111E-3</v>
      </c>
      <c r="K62" s="203">
        <f t="shared" si="16"/>
        <v>9.9466411957973063E-3</v>
      </c>
      <c r="L62" s="200">
        <v>13976</v>
      </c>
      <c r="M62" s="200">
        <v>12867</v>
      </c>
      <c r="N62" s="200">
        <v>4615</v>
      </c>
      <c r="O62" s="200">
        <v>2160</v>
      </c>
      <c r="P62" s="200">
        <v>8666</v>
      </c>
      <c r="Q62" s="201">
        <f t="shared" si="22"/>
        <v>3.0120370370370368</v>
      </c>
      <c r="R62" s="202">
        <f t="shared" si="17"/>
        <v>-0.32649413227636592</v>
      </c>
      <c r="S62" s="201">
        <f t="shared" si="13"/>
        <v>3.8488459679940877E-3</v>
      </c>
      <c r="T62" s="203">
        <f t="shared" si="18"/>
        <v>4.3337150629853924E-2</v>
      </c>
      <c r="U62" s="200">
        <v>1513</v>
      </c>
      <c r="V62" s="200">
        <v>799</v>
      </c>
      <c r="W62" s="200">
        <v>330</v>
      </c>
      <c r="X62" s="200">
        <v>64</v>
      </c>
      <c r="Y62" s="200">
        <v>111</v>
      </c>
      <c r="Z62" s="201">
        <f t="shared" si="23"/>
        <v>0.734375</v>
      </c>
      <c r="AA62" s="202">
        <f t="shared" si="19"/>
        <v>-0.86107634543178979</v>
      </c>
      <c r="AB62" s="201">
        <f t="shared" si="14"/>
        <v>6.931391711054633E-4</v>
      </c>
      <c r="AC62" s="203">
        <f t="shared" si="20"/>
        <v>5.5509159011236855E-4</v>
      </c>
      <c r="AD62" s="50"/>
      <c r="AE62" s="50"/>
    </row>
    <row r="63" spans="1:31" x14ac:dyDescent="0.25">
      <c r="A63" s="211" t="s">
        <v>221</v>
      </c>
      <c r="B63" s="199" t="s">
        <v>221</v>
      </c>
      <c r="C63" s="200">
        <v>10942</v>
      </c>
      <c r="D63" s="200">
        <v>11284</v>
      </c>
      <c r="E63" s="200">
        <v>2905</v>
      </c>
      <c r="F63" s="200">
        <v>4962</v>
      </c>
      <c r="G63" s="200">
        <v>10030</v>
      </c>
      <c r="H63" s="201">
        <f t="shared" si="21"/>
        <v>1.0213623538895606</v>
      </c>
      <c r="I63" s="202">
        <f t="shared" si="15"/>
        <v>-0.11113080467919179</v>
      </c>
      <c r="J63" s="201">
        <f t="shared" si="12"/>
        <v>5.4982704842096034E-3</v>
      </c>
      <c r="K63" s="203">
        <f t="shared" si="16"/>
        <v>0.14542554733942295</v>
      </c>
      <c r="L63" s="200">
        <v>6083</v>
      </c>
      <c r="M63" s="200">
        <v>5517</v>
      </c>
      <c r="N63" s="200">
        <v>1489</v>
      </c>
      <c r="O63" s="200">
        <v>2091</v>
      </c>
      <c r="P63" s="200">
        <v>5617</v>
      </c>
      <c r="Q63" s="201">
        <f t="shared" si="22"/>
        <v>1.6862745098039214</v>
      </c>
      <c r="R63" s="202">
        <f t="shared" si="17"/>
        <v>1.8125793003443968E-2</v>
      </c>
      <c r="S63" s="201">
        <f t="shared" si="13"/>
        <v>2.4946881839629344E-3</v>
      </c>
      <c r="T63" s="203">
        <f t="shared" si="18"/>
        <v>8.1441206321589091E-2</v>
      </c>
      <c r="U63" s="200">
        <v>964</v>
      </c>
      <c r="V63" s="200">
        <v>1172</v>
      </c>
      <c r="W63" s="200">
        <v>356</v>
      </c>
      <c r="X63" s="200">
        <v>282</v>
      </c>
      <c r="Y63" s="200">
        <v>607</v>
      </c>
      <c r="Z63" s="201">
        <f t="shared" si="23"/>
        <v>1.1524822695035462</v>
      </c>
      <c r="AA63" s="202">
        <f t="shared" si="19"/>
        <v>-0.48208191126279865</v>
      </c>
      <c r="AB63" s="201">
        <f t="shared" si="14"/>
        <v>3.7904097014505966E-3</v>
      </c>
      <c r="AC63" s="203">
        <f t="shared" si="20"/>
        <v>8.800927939683921E-3</v>
      </c>
      <c r="AD63" s="50"/>
      <c r="AE63" s="50"/>
    </row>
    <row r="64" spans="1:31" x14ac:dyDescent="0.25">
      <c r="A64" s="211" t="s">
        <v>247</v>
      </c>
      <c r="B64" s="199" t="s">
        <v>247</v>
      </c>
      <c r="C64" s="200">
        <v>9679</v>
      </c>
      <c r="D64" s="200">
        <v>6770</v>
      </c>
      <c r="E64" s="200">
        <v>2032</v>
      </c>
      <c r="F64" s="200">
        <v>8812</v>
      </c>
      <c r="G64" s="200">
        <v>14123</v>
      </c>
      <c r="H64" s="201">
        <f t="shared" si="21"/>
        <v>0.60270086246028143</v>
      </c>
      <c r="I64" s="202">
        <f t="shared" si="15"/>
        <v>1.0861152141802068</v>
      </c>
      <c r="J64" s="201">
        <f t="shared" si="12"/>
        <v>7.7419814604678186E-3</v>
      </c>
      <c r="K64" s="203">
        <f t="shared" si="16"/>
        <v>0.23344187507231526</v>
      </c>
      <c r="L64" s="200">
        <v>4309</v>
      </c>
      <c r="M64" s="200">
        <v>4243</v>
      </c>
      <c r="N64" s="200">
        <v>806</v>
      </c>
      <c r="O64" s="200">
        <v>3089</v>
      </c>
      <c r="P64" s="200">
        <v>6289</v>
      </c>
      <c r="Q64" s="201">
        <f t="shared" si="22"/>
        <v>1.0359339592101002</v>
      </c>
      <c r="R64" s="202">
        <f t="shared" si="17"/>
        <v>0.48220598633042666</v>
      </c>
      <c r="S64" s="201">
        <f t="shared" si="13"/>
        <v>2.7931447372161111E-3</v>
      </c>
      <c r="T64" s="203">
        <f t="shared" si="18"/>
        <v>0.1039521314401891</v>
      </c>
      <c r="U64" s="200">
        <v>227</v>
      </c>
      <c r="V64" s="200">
        <v>297</v>
      </c>
      <c r="W64" s="200">
        <v>77</v>
      </c>
      <c r="X64" s="200">
        <v>170</v>
      </c>
      <c r="Y64" s="200">
        <v>265</v>
      </c>
      <c r="Z64" s="201">
        <f t="shared" si="23"/>
        <v>0.55882352941176472</v>
      </c>
      <c r="AA64" s="202">
        <f t="shared" si="19"/>
        <v>-0.1077441077441077</v>
      </c>
      <c r="AB64" s="201">
        <f t="shared" si="14"/>
        <v>1.6547917148013313E-3</v>
      </c>
      <c r="AC64" s="203">
        <f t="shared" si="20"/>
        <v>4.3802376898791715E-3</v>
      </c>
      <c r="AD64" s="50"/>
      <c r="AE64" s="50"/>
    </row>
    <row r="65" spans="1:31" x14ac:dyDescent="0.25">
      <c r="A65" s="211" t="s">
        <v>233</v>
      </c>
      <c r="B65" s="199" t="s">
        <v>233</v>
      </c>
      <c r="C65" s="200">
        <v>2947</v>
      </c>
      <c r="D65" s="200">
        <v>6842</v>
      </c>
      <c r="E65" s="200">
        <v>553</v>
      </c>
      <c r="F65" s="200">
        <v>2600</v>
      </c>
      <c r="G65" s="200">
        <v>7526</v>
      </c>
      <c r="H65" s="201">
        <f t="shared" si="21"/>
        <v>1.8946153846153848</v>
      </c>
      <c r="I65" s="202">
        <f t="shared" si="15"/>
        <v>9.9970768781058261E-2</v>
      </c>
      <c r="J65" s="201">
        <f t="shared" si="12"/>
        <v>4.1256215019104163E-3</v>
      </c>
      <c r="K65" s="203">
        <f t="shared" si="16"/>
        <v>0.14285985459653386</v>
      </c>
      <c r="L65" s="200">
        <v>6086</v>
      </c>
      <c r="M65" s="200">
        <v>5096</v>
      </c>
      <c r="N65" s="200">
        <v>1006</v>
      </c>
      <c r="O65" s="200">
        <v>2039</v>
      </c>
      <c r="P65" s="200">
        <v>5124</v>
      </c>
      <c r="Q65" s="201">
        <f t="shared" si="22"/>
        <v>1.5129965669445808</v>
      </c>
      <c r="R65" s="202">
        <f t="shared" si="17"/>
        <v>5.494505494505475E-3</v>
      </c>
      <c r="S65" s="201">
        <f t="shared" si="13"/>
        <v>2.2757312185554702E-3</v>
      </c>
      <c r="T65" s="203">
        <f t="shared" si="18"/>
        <v>9.7264668476300747E-2</v>
      </c>
      <c r="U65" s="200">
        <v>131</v>
      </c>
      <c r="V65" s="200">
        <v>349</v>
      </c>
      <c r="W65" s="200">
        <v>169</v>
      </c>
      <c r="X65" s="200">
        <v>312</v>
      </c>
      <c r="Y65" s="200">
        <v>403</v>
      </c>
      <c r="Z65" s="201">
        <f t="shared" si="23"/>
        <v>0.29166666666666674</v>
      </c>
      <c r="AA65" s="202">
        <f t="shared" si="19"/>
        <v>0.15472779369627498</v>
      </c>
      <c r="AB65" s="201">
        <f t="shared" si="14"/>
        <v>2.5165323059054209E-3</v>
      </c>
      <c r="AC65" s="203">
        <f t="shared" si="20"/>
        <v>7.6498168220041378E-3</v>
      </c>
      <c r="AD65" s="50"/>
      <c r="AE65" s="50"/>
    </row>
    <row r="66" spans="1:31" x14ac:dyDescent="0.25">
      <c r="A66" s="211" t="s">
        <v>243</v>
      </c>
      <c r="B66" s="199" t="s">
        <v>243</v>
      </c>
      <c r="C66" s="200">
        <v>2940</v>
      </c>
      <c r="D66" s="200">
        <v>1514</v>
      </c>
      <c r="E66" s="200">
        <v>473</v>
      </c>
      <c r="F66" s="200">
        <v>1014</v>
      </c>
      <c r="G66" s="200">
        <v>5479</v>
      </c>
      <c r="H66" s="201">
        <f t="shared" si="21"/>
        <v>4.4033530571992108</v>
      </c>
      <c r="I66" s="202">
        <f t="shared" si="15"/>
        <v>2.61889035667107</v>
      </c>
      <c r="J66" s="201">
        <f t="shared" si="12"/>
        <v>3.0034919225308491E-3</v>
      </c>
      <c r="K66" s="203">
        <f t="shared" si="16"/>
        <v>0.18559669387893363</v>
      </c>
      <c r="L66" s="200">
        <v>1672</v>
      </c>
      <c r="M66" s="200">
        <v>1439</v>
      </c>
      <c r="N66" s="200">
        <v>416</v>
      </c>
      <c r="O66" s="200">
        <v>415</v>
      </c>
      <c r="P66" s="200">
        <v>2037</v>
      </c>
      <c r="Q66" s="201">
        <f t="shared" si="22"/>
        <v>3.9084337349397593</v>
      </c>
      <c r="R66" s="202">
        <f t="shared" si="17"/>
        <v>0.41556636553161908</v>
      </c>
      <c r="S66" s="201">
        <f t="shared" si="13"/>
        <v>9.0469642704869109E-4</v>
      </c>
      <c r="T66" s="203">
        <f t="shared" si="18"/>
        <v>6.9001727583753933E-2</v>
      </c>
      <c r="U66" s="200">
        <v>146</v>
      </c>
      <c r="V66" s="200">
        <v>162</v>
      </c>
      <c r="W66" s="200">
        <v>36</v>
      </c>
      <c r="X66" s="200">
        <v>105</v>
      </c>
      <c r="Y66" s="200">
        <v>142</v>
      </c>
      <c r="Z66" s="201">
        <f t="shared" si="23"/>
        <v>0.35238095238095246</v>
      </c>
      <c r="AA66" s="202">
        <f t="shared" si="19"/>
        <v>-0.12345679012345678</v>
      </c>
      <c r="AB66" s="201">
        <f t="shared" si="14"/>
        <v>8.8671857925203413E-4</v>
      </c>
      <c r="AC66" s="203">
        <f t="shared" si="20"/>
        <v>4.8101351580231025E-3</v>
      </c>
      <c r="AD66" s="50"/>
      <c r="AE66" s="50"/>
    </row>
    <row r="67" spans="1:31" x14ac:dyDescent="0.25">
      <c r="A67" s="211" t="s">
        <v>239</v>
      </c>
      <c r="B67" s="199" t="s">
        <v>239</v>
      </c>
      <c r="C67" s="200">
        <v>1550</v>
      </c>
      <c r="D67" s="200">
        <v>1731</v>
      </c>
      <c r="E67" s="200">
        <v>909</v>
      </c>
      <c r="F67" s="200">
        <v>3537</v>
      </c>
      <c r="G67" s="200">
        <v>2522</v>
      </c>
      <c r="H67" s="201">
        <f t="shared" si="21"/>
        <v>-0.2869663556686457</v>
      </c>
      <c r="I67" s="202">
        <f t="shared" si="15"/>
        <v>0.45696129404968233</v>
      </c>
      <c r="J67" s="201">
        <f t="shared" si="12"/>
        <v>1.3825162673157148E-3</v>
      </c>
      <c r="K67" s="203">
        <f t="shared" si="16"/>
        <v>0.14938103417639045</v>
      </c>
      <c r="L67" s="200">
        <v>1910</v>
      </c>
      <c r="M67" s="200">
        <v>2290</v>
      </c>
      <c r="N67" s="200">
        <v>1271</v>
      </c>
      <c r="O67" s="200">
        <v>3017</v>
      </c>
      <c r="P67" s="200">
        <v>3318</v>
      </c>
      <c r="Q67" s="201">
        <f t="shared" si="22"/>
        <v>9.9767981438515063E-2</v>
      </c>
      <c r="R67" s="202">
        <f t="shared" si="17"/>
        <v>0.44890829694323142</v>
      </c>
      <c r="S67" s="201">
        <f t="shared" si="13"/>
        <v>1.4736292316875586E-3</v>
      </c>
      <c r="T67" s="203">
        <f t="shared" si="18"/>
        <v>0.19652905289344311</v>
      </c>
      <c r="U67" s="200">
        <v>27</v>
      </c>
      <c r="V67" s="200">
        <v>41</v>
      </c>
      <c r="W67" s="200">
        <v>30</v>
      </c>
      <c r="X67" s="200">
        <v>13</v>
      </c>
      <c r="Y67" s="200">
        <v>34</v>
      </c>
      <c r="Z67" s="201">
        <f t="shared" si="23"/>
        <v>1.6153846153846154</v>
      </c>
      <c r="AA67" s="202">
        <f t="shared" si="19"/>
        <v>-0.17073170731707321</v>
      </c>
      <c r="AB67" s="201">
        <f t="shared" si="14"/>
        <v>2.1231289925752929E-4</v>
      </c>
      <c r="AC67" s="203">
        <f t="shared" si="20"/>
        <v>2.0138600959545105E-3</v>
      </c>
      <c r="AD67" s="50"/>
      <c r="AE67" s="50"/>
    </row>
    <row r="68" spans="1:31" x14ac:dyDescent="0.25">
      <c r="A68" s="211" t="s">
        <v>245</v>
      </c>
      <c r="B68" s="199" t="s">
        <v>245</v>
      </c>
      <c r="C68" s="200">
        <v>2351</v>
      </c>
      <c r="D68" s="200">
        <v>1316</v>
      </c>
      <c r="E68" s="200">
        <v>504</v>
      </c>
      <c r="F68" s="200">
        <v>648</v>
      </c>
      <c r="G68" s="200">
        <v>910</v>
      </c>
      <c r="H68" s="201">
        <f t="shared" si="21"/>
        <v>0.40432098765432101</v>
      </c>
      <c r="I68" s="202">
        <f t="shared" si="15"/>
        <v>-0.30851063829787229</v>
      </c>
      <c r="J68" s="201">
        <f t="shared" si="12"/>
        <v>4.9884607583556716E-4</v>
      </c>
      <c r="K68" s="203">
        <f t="shared" si="16"/>
        <v>6.7945941909952956E-2</v>
      </c>
      <c r="L68" s="200">
        <v>1441</v>
      </c>
      <c r="M68" s="200">
        <v>1471</v>
      </c>
      <c r="N68" s="200">
        <v>593</v>
      </c>
      <c r="O68" s="200">
        <v>521</v>
      </c>
      <c r="P68" s="200">
        <v>1166</v>
      </c>
      <c r="Q68" s="201">
        <f t="shared" si="22"/>
        <v>1.238003838771593</v>
      </c>
      <c r="R68" s="202">
        <f t="shared" si="17"/>
        <v>-0.20734194425560848</v>
      </c>
      <c r="S68" s="201">
        <f t="shared" si="13"/>
        <v>5.1785765043631509E-4</v>
      </c>
      <c r="T68" s="203">
        <f t="shared" si="18"/>
        <v>8.7060404689016657E-2</v>
      </c>
      <c r="U68" s="200">
        <v>164</v>
      </c>
      <c r="V68" s="200">
        <v>333</v>
      </c>
      <c r="W68" s="200">
        <v>82</v>
      </c>
      <c r="X68" s="200">
        <v>182</v>
      </c>
      <c r="Y68" s="200">
        <v>189</v>
      </c>
      <c r="Z68" s="201">
        <f t="shared" si="23"/>
        <v>3.8461538461538547E-2</v>
      </c>
      <c r="AA68" s="202">
        <f t="shared" si="19"/>
        <v>-0.43243243243243246</v>
      </c>
      <c r="AB68" s="201">
        <f t="shared" si="14"/>
        <v>1.1802099399903835E-3</v>
      </c>
      <c r="AC68" s="203">
        <f t="shared" si="20"/>
        <v>1.4111849473605614E-2</v>
      </c>
      <c r="AD68" s="50"/>
      <c r="AE68" s="50"/>
    </row>
    <row r="69" spans="1:31" x14ac:dyDescent="0.25">
      <c r="A69" s="211" t="s">
        <v>223</v>
      </c>
      <c r="B69" s="199" t="s">
        <v>223</v>
      </c>
      <c r="C69" s="200">
        <v>361</v>
      </c>
      <c r="D69" s="200">
        <v>351</v>
      </c>
      <c r="E69" s="200">
        <v>172</v>
      </c>
      <c r="F69" s="200">
        <v>357</v>
      </c>
      <c r="G69" s="200">
        <v>691</v>
      </c>
      <c r="H69" s="201">
        <f t="shared" si="21"/>
        <v>0.93557422969187676</v>
      </c>
      <c r="I69" s="202">
        <f t="shared" si="15"/>
        <v>0.96866096866096862</v>
      </c>
      <c r="J69" s="201">
        <f t="shared" si="12"/>
        <v>3.7879410813448011E-4</v>
      </c>
      <c r="K69" s="203">
        <f t="shared" si="16"/>
        <v>7.6345155231466136E-2</v>
      </c>
      <c r="L69" s="200">
        <v>1223</v>
      </c>
      <c r="M69" s="200">
        <v>1391</v>
      </c>
      <c r="N69" s="200">
        <v>551</v>
      </c>
      <c r="O69" s="200">
        <v>265</v>
      </c>
      <c r="P69" s="200">
        <v>1150</v>
      </c>
      <c r="Q69" s="201">
        <f t="shared" si="22"/>
        <v>3.3396226415094343</v>
      </c>
      <c r="R69" s="202">
        <f t="shared" si="17"/>
        <v>-0.17325664989216394</v>
      </c>
      <c r="S69" s="201">
        <f t="shared" si="13"/>
        <v>5.1075154202552509E-4</v>
      </c>
      <c r="T69" s="203">
        <f t="shared" si="18"/>
        <v>0.12705778367031267</v>
      </c>
      <c r="U69" s="200">
        <v>158</v>
      </c>
      <c r="V69" s="200">
        <v>126</v>
      </c>
      <c r="W69" s="200">
        <v>69</v>
      </c>
      <c r="X69" s="200">
        <v>32</v>
      </c>
      <c r="Y69" s="200">
        <v>79</v>
      </c>
      <c r="Z69" s="201">
        <f t="shared" si="23"/>
        <v>1.46875</v>
      </c>
      <c r="AA69" s="202">
        <f t="shared" si="19"/>
        <v>-0.37301587301587302</v>
      </c>
      <c r="AB69" s="201">
        <f t="shared" si="14"/>
        <v>4.9331526592190627E-4</v>
      </c>
      <c r="AC69" s="203">
        <f t="shared" si="20"/>
        <v>8.7283173130040873E-3</v>
      </c>
      <c r="AD69" s="50"/>
      <c r="AE69" s="50"/>
    </row>
    <row r="70" spans="1:31" x14ac:dyDescent="0.25">
      <c r="A70" s="204" t="s">
        <v>396</v>
      </c>
      <c r="B70" s="205" t="s">
        <v>396</v>
      </c>
      <c r="C70" s="206">
        <f>C45-SUM(C46:C69)</f>
        <v>58614</v>
      </c>
      <c r="D70" s="206">
        <f>D45-SUM(D46:D69)</f>
        <v>84114</v>
      </c>
      <c r="E70" s="206">
        <f>E45-SUM(E46:E69)</f>
        <v>26105</v>
      </c>
      <c r="F70" s="206">
        <f>F45-SUM(F46:F69)</f>
        <v>33079</v>
      </c>
      <c r="G70" s="206">
        <f>G45-SUM(G46:G69)</f>
        <v>64586</v>
      </c>
      <c r="H70" s="207">
        <f t="shared" si="21"/>
        <v>0.95247740258169844</v>
      </c>
      <c r="I70" s="208">
        <f t="shared" si="15"/>
        <v>-0.23216111467769929</v>
      </c>
      <c r="J70" s="207">
        <f t="shared" si="12"/>
        <v>3.5404915004303233E-2</v>
      </c>
      <c r="K70" s="209">
        <f t="shared" si="16"/>
        <v>0.12747731655373465</v>
      </c>
      <c r="L70" s="206">
        <f>L45-SUM(L46:L69)</f>
        <v>42835</v>
      </c>
      <c r="M70" s="206">
        <f>M45-SUM(M46:M69)</f>
        <v>42211</v>
      </c>
      <c r="N70" s="206">
        <f>N45-SUM(N46:N69)</f>
        <v>13070</v>
      </c>
      <c r="O70" s="206">
        <f>O45-SUM(O46:O69)</f>
        <v>20285</v>
      </c>
      <c r="P70" s="206">
        <f>P45-SUM(P46:P69)</f>
        <v>45351</v>
      </c>
      <c r="Q70" s="207">
        <f t="shared" si="22"/>
        <v>1.2356913975844219</v>
      </c>
      <c r="R70" s="208">
        <f t="shared" si="17"/>
        <v>7.4388192651204665E-2</v>
      </c>
      <c r="S70" s="207">
        <f t="shared" si="13"/>
        <v>2.014182015860834E-2</v>
      </c>
      <c r="T70" s="209">
        <f t="shared" si="18"/>
        <v>8.9512027111578671E-2</v>
      </c>
      <c r="U70" s="206">
        <f>U45-SUM(U46:U69)</f>
        <v>8091</v>
      </c>
      <c r="V70" s="206">
        <f>V45-SUM(V46:V69)</f>
        <v>10461</v>
      </c>
      <c r="W70" s="206">
        <f>W45-SUM(W46:W69)</f>
        <v>2601</v>
      </c>
      <c r="X70" s="206">
        <f>X45-SUM(X46:X69)</f>
        <v>3467</v>
      </c>
      <c r="Y70" s="206">
        <f>Y45-SUM(Y46:Y69)</f>
        <v>11045</v>
      </c>
      <c r="Z70" s="207">
        <f t="shared" si="23"/>
        <v>2.1857513700605713</v>
      </c>
      <c r="AA70" s="208">
        <f t="shared" si="19"/>
        <v>5.582640282955742E-2</v>
      </c>
      <c r="AB70" s="207">
        <f t="shared" si="14"/>
        <v>6.8970469773512094E-2</v>
      </c>
      <c r="AC70" s="209">
        <f t="shared" si="20"/>
        <v>2.1800188296782572E-2</v>
      </c>
      <c r="AD70" s="50"/>
      <c r="AE70" s="50"/>
    </row>
    <row r="71" spans="1:31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</row>
    <row r="72" spans="1:31" x14ac:dyDescent="0.25">
      <c r="B72" s="49" t="s">
        <v>109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</row>
  </sheetData>
  <mergeCells count="6">
    <mergeCell ref="C39:K39"/>
    <mergeCell ref="L39:T39"/>
    <mergeCell ref="U39:AC39"/>
    <mergeCell ref="C6:K6"/>
    <mergeCell ref="L6:T6"/>
    <mergeCell ref="U6:AC6"/>
  </mergeCells>
  <pageMargins left="0.7" right="0.7" top="0.75" bottom="0.75" header="0.3" footer="0.3"/>
  <pageSetup paperSize="9" scale="4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968ED-7324-4567-AFAB-53480F06AF50}">
  <sheetPr>
    <pageSetUpPr fitToPage="1"/>
  </sheetPr>
  <dimension ref="A1:AE7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5" spans="1:30" ht="42" customHeight="1" thickBot="1" x14ac:dyDescent="0.3">
      <c r="B5" s="52" t="s">
        <v>413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</row>
    <row r="6" spans="1:30" ht="6" customHeight="1" x14ac:dyDescent="0.25"/>
    <row r="7" spans="1:30" ht="15.75" x14ac:dyDescent="0.25">
      <c r="B7" s="184"/>
      <c r="C7" s="335" t="s">
        <v>99</v>
      </c>
      <c r="D7" s="336"/>
      <c r="E7" s="336"/>
      <c r="F7" s="336"/>
      <c r="G7" s="336"/>
      <c r="H7" s="336"/>
      <c r="I7" s="336"/>
      <c r="J7" s="336"/>
      <c r="K7" s="337"/>
      <c r="L7" s="338" t="s">
        <v>103</v>
      </c>
      <c r="M7" s="336"/>
      <c r="N7" s="336"/>
      <c r="O7" s="336"/>
      <c r="P7" s="336"/>
      <c r="Q7" s="336"/>
      <c r="R7" s="336"/>
      <c r="S7" s="336"/>
      <c r="T7" s="337"/>
      <c r="U7" s="338" t="s">
        <v>102</v>
      </c>
      <c r="V7" s="336"/>
      <c r="W7" s="336"/>
      <c r="X7" s="336"/>
      <c r="Y7" s="336"/>
      <c r="Z7" s="336"/>
      <c r="AA7" s="336"/>
      <c r="AB7" s="336"/>
      <c r="AC7" s="337"/>
    </row>
    <row r="8" spans="1:30" s="189" customFormat="1" ht="72" customHeight="1" x14ac:dyDescent="0.25">
      <c r="B8" s="185"/>
      <c r="C8" s="233">
        <v>2018</v>
      </c>
      <c r="D8" s="233">
        <v>2019</v>
      </c>
      <c r="E8" s="233" t="s">
        <v>259</v>
      </c>
      <c r="F8" s="233">
        <v>2021</v>
      </c>
      <c r="G8" s="233">
        <v>2022</v>
      </c>
      <c r="H8" s="187" t="str">
        <f>CONCATENATE("var. ",RIGHT(G8,2),"/",RIGHT(F8,2))</f>
        <v>var. 22/21</v>
      </c>
      <c r="I8" s="187" t="str">
        <f>CONCATENATE("var. ",RIGHT(G8,2),"/",RIGHT(D8,2))</f>
        <v>var. 22/19</v>
      </c>
      <c r="J8" s="187" t="str">
        <f>CONCATENATE("Cuota s/ total lugares de residencia ",RIGHT(G8,4))</f>
        <v>Cuota s/ total lugares de residencia 2022</v>
      </c>
      <c r="K8" s="188" t="str">
        <f>CONCATENATE("cuota s/ Canarias ",RIGHT(G8,4))</f>
        <v>cuota s/ Canarias 2022</v>
      </c>
      <c r="L8" s="233">
        <v>2018</v>
      </c>
      <c r="M8" s="233">
        <v>2019</v>
      </c>
      <c r="N8" s="233">
        <v>2020</v>
      </c>
      <c r="O8" s="233">
        <v>2021</v>
      </c>
      <c r="P8" s="233">
        <v>2022</v>
      </c>
      <c r="Q8" s="187" t="str">
        <f>CONCATENATE("var. ",RIGHT(P8,2),"/",RIGHT(O8,2))</f>
        <v>var. 22/21</v>
      </c>
      <c r="R8" s="187" t="str">
        <f>CONCATENATE("var. ",RIGHT(P8,2),"/",RIGHT(M8,2))</f>
        <v>var. 22/19</v>
      </c>
      <c r="S8" s="187" t="str">
        <f>CONCATENATE("Cuota s/ total lugares de residencia ",RIGHT(P8,4))</f>
        <v>Cuota s/ total lugares de residencia 2022</v>
      </c>
      <c r="T8" s="188" t="str">
        <f>CONCATENATE("cuota s/ Canarias ",RIGHT(P8,4))</f>
        <v>cuota s/ Canarias 2022</v>
      </c>
      <c r="U8" s="233">
        <v>2018</v>
      </c>
      <c r="V8" s="233">
        <v>2019</v>
      </c>
      <c r="W8" s="233">
        <v>2020</v>
      </c>
      <c r="X8" s="233">
        <v>2021</v>
      </c>
      <c r="Y8" s="233">
        <v>2022</v>
      </c>
      <c r="Z8" s="187" t="str">
        <f>CONCATENATE("var. ",RIGHT(Y8,2),"/",RIGHT(X8,2))</f>
        <v>var. 22/21</v>
      </c>
      <c r="AA8" s="187" t="str">
        <f>CONCATENATE("var. ",RIGHT(Y8,2),"/",RIGHT(V8,2))</f>
        <v>var. 22/19</v>
      </c>
      <c r="AB8" s="187" t="str">
        <f>CONCATENATE("Cuota s/ total lugares de residencia ",RIGHT(Y8,4))</f>
        <v>Cuota s/ total lugares de residencia 2022</v>
      </c>
      <c r="AC8" s="188" t="str">
        <f>CONCATENATE("cuota s/ Canarias ",RIGHT(Y8,4))</f>
        <v>cuota s/ Canarias 2022</v>
      </c>
    </row>
    <row r="9" spans="1:30" x14ac:dyDescent="0.25">
      <c r="A9" s="1" t="s">
        <v>0</v>
      </c>
      <c r="B9" s="190" t="s">
        <v>139</v>
      </c>
      <c r="C9" s="191">
        <f>C10+C13</f>
        <v>1129786</v>
      </c>
      <c r="D9" s="191">
        <f>D10+D13</f>
        <v>1192431</v>
      </c>
      <c r="E9" s="191">
        <f>E10+E13</f>
        <v>501769</v>
      </c>
      <c r="F9" s="191">
        <f>F10+F13</f>
        <v>829763</v>
      </c>
      <c r="G9" s="191">
        <f>G10+G13</f>
        <v>1532048</v>
      </c>
      <c r="H9" s="192">
        <f>IFERROR(G9/F9-1,"-")</f>
        <v>0.84636817982966228</v>
      </c>
      <c r="I9" s="192">
        <f>IFERROR(G9/D9-1,"-")</f>
        <v>0.28481060958663429</v>
      </c>
      <c r="J9" s="192">
        <f>G9/G$9</f>
        <v>1</v>
      </c>
      <c r="K9" s="193">
        <f>G9/$G9</f>
        <v>1</v>
      </c>
      <c r="L9" s="191">
        <f>L10+L13</f>
        <v>274891</v>
      </c>
      <c r="M9" s="191">
        <f>M10+M13</f>
        <v>287103</v>
      </c>
      <c r="N9" s="191">
        <f>N10+N13</f>
        <v>0</v>
      </c>
      <c r="O9" s="191">
        <f>O10+O13</f>
        <v>243899</v>
      </c>
      <c r="P9" s="191">
        <f>P10+P13</f>
        <v>365666</v>
      </c>
      <c r="Q9" s="192">
        <f>IFERROR(P9/O9-1,"-")</f>
        <v>0.49925173944952617</v>
      </c>
      <c r="R9" s="192">
        <f>IFERROR(P9/M9-1,"-")</f>
        <v>0.27364047049316786</v>
      </c>
      <c r="S9" s="192">
        <f>P9/P$9</f>
        <v>1</v>
      </c>
      <c r="T9" s="193">
        <f>P9/$G9</f>
        <v>0.23867790043131809</v>
      </c>
      <c r="U9" s="191">
        <f>U10+U13</f>
        <v>562791</v>
      </c>
      <c r="V9" s="191">
        <f>V10+V13</f>
        <v>595112</v>
      </c>
      <c r="W9" s="191">
        <f>W10+W13</f>
        <v>0</v>
      </c>
      <c r="X9" s="191">
        <f>X10+X13</f>
        <v>420454</v>
      </c>
      <c r="Y9" s="191">
        <f>Y10+Y13</f>
        <v>785052</v>
      </c>
      <c r="Z9" s="192">
        <f>IFERROR(Y9/X9-1,"-")</f>
        <v>0.86715312495540542</v>
      </c>
      <c r="AA9" s="192">
        <f>IFERROR(Y9/V9-1,"-")</f>
        <v>0.31916681229751709</v>
      </c>
      <c r="AB9" s="192">
        <f>Y9/Y$9</f>
        <v>1</v>
      </c>
      <c r="AC9" s="193">
        <f>Y9/$G9</f>
        <v>0.51241997639760639</v>
      </c>
      <c r="AD9" s="123"/>
    </row>
    <row r="10" spans="1:30" x14ac:dyDescent="0.25">
      <c r="A10" s="1" t="s">
        <v>171</v>
      </c>
      <c r="B10" s="194" t="s">
        <v>172</v>
      </c>
      <c r="C10" s="195">
        <v>206779</v>
      </c>
      <c r="D10" s="195">
        <v>233851</v>
      </c>
      <c r="E10" s="195">
        <v>167477</v>
      </c>
      <c r="F10" s="195">
        <v>277154</v>
      </c>
      <c r="G10" s="195">
        <v>278210</v>
      </c>
      <c r="H10" s="196">
        <f>IFERROR(G10/F10-1,"-")</f>
        <v>3.8101560865078099E-3</v>
      </c>
      <c r="I10" s="197">
        <f t="shared" ref="I10:I38" si="0">IFERROR(G10/D10-1,"-")</f>
        <v>0.18968916104699152</v>
      </c>
      <c r="J10" s="196">
        <f>G10/G$9</f>
        <v>0.1815935270957568</v>
      </c>
      <c r="K10" s="198">
        <f>G10/$G10</f>
        <v>1</v>
      </c>
      <c r="L10" s="195">
        <v>51313</v>
      </c>
      <c r="M10" s="195">
        <v>55305</v>
      </c>
      <c r="N10" s="195">
        <v>0</v>
      </c>
      <c r="O10" s="195">
        <v>83239</v>
      </c>
      <c r="P10" s="195">
        <v>85654</v>
      </c>
      <c r="Q10" s="196">
        <f>IFERROR(P10/O10-1,"-")</f>
        <v>2.9012842537752714E-2</v>
      </c>
      <c r="R10" s="197">
        <f t="shared" ref="R10:R38" si="1">IFERROR(P10/M10-1,"-")</f>
        <v>0.54875689359009128</v>
      </c>
      <c r="S10" s="196">
        <f>P10/P$9</f>
        <v>0.23424108339304173</v>
      </c>
      <c r="T10" s="198">
        <f>P10/$G10</f>
        <v>0.30787534596168364</v>
      </c>
      <c r="U10" s="195">
        <v>104885</v>
      </c>
      <c r="V10" s="195">
        <v>122937</v>
      </c>
      <c r="W10" s="195">
        <v>0</v>
      </c>
      <c r="X10" s="195">
        <v>146504</v>
      </c>
      <c r="Y10" s="195">
        <v>130444</v>
      </c>
      <c r="Z10" s="196">
        <f>IFERROR(Y10/X10-1,"-")</f>
        <v>-0.10962158029814884</v>
      </c>
      <c r="AA10" s="197">
        <f t="shared" ref="AA10:AA38" si="2">IFERROR(Y10/V10-1,"-")</f>
        <v>6.1063796904105461E-2</v>
      </c>
      <c r="AB10" s="196">
        <f>Y10/Y$9</f>
        <v>0.16615969388015062</v>
      </c>
      <c r="AC10" s="198">
        <f>Y10/$G10</f>
        <v>0.46886884008482799</v>
      </c>
      <c r="AD10" s="123"/>
    </row>
    <row r="11" spans="1:30" x14ac:dyDescent="0.25">
      <c r="A11" s="211" t="s">
        <v>99</v>
      </c>
      <c r="B11" s="199" t="s">
        <v>99</v>
      </c>
      <c r="C11" s="200">
        <v>99216</v>
      </c>
      <c r="D11" s="200">
        <v>107584</v>
      </c>
      <c r="E11" s="200">
        <v>78028</v>
      </c>
      <c r="F11" s="200">
        <v>127250</v>
      </c>
      <c r="G11" s="200">
        <v>118238</v>
      </c>
      <c r="H11" s="201">
        <f>IFERROR(G11/F11-1,"-")</f>
        <v>-7.0821218074656134E-2</v>
      </c>
      <c r="I11" s="202">
        <f t="shared" si="0"/>
        <v>9.9029595478881571E-2</v>
      </c>
      <c r="J11" s="201">
        <f>G11/G$9</f>
        <v>7.7176433114367171E-2</v>
      </c>
      <c r="K11" s="203">
        <f>G11/$G11</f>
        <v>1</v>
      </c>
      <c r="L11" s="200">
        <v>25013</v>
      </c>
      <c r="M11" s="200">
        <v>24181</v>
      </c>
      <c r="N11" s="200">
        <v>0</v>
      </c>
      <c r="O11" s="200">
        <v>39544</v>
      </c>
      <c r="P11" s="200">
        <v>34479</v>
      </c>
      <c r="Q11" s="201">
        <f>IFERROR(P11/O11-1,"-")</f>
        <v>-0.12808517094881655</v>
      </c>
      <c r="R11" s="202">
        <f t="shared" si="1"/>
        <v>0.42587155204499405</v>
      </c>
      <c r="S11" s="201">
        <f>P11/P$9</f>
        <v>9.4290964978969882E-2</v>
      </c>
      <c r="T11" s="203">
        <f>P11/$G11</f>
        <v>0.29160675924829582</v>
      </c>
      <c r="U11" s="200">
        <v>59913</v>
      </c>
      <c r="V11" s="200">
        <v>65577</v>
      </c>
      <c r="W11" s="200">
        <v>0</v>
      </c>
      <c r="X11" s="200">
        <v>75583</v>
      </c>
      <c r="Y11" s="200">
        <v>66768</v>
      </c>
      <c r="Z11" s="201">
        <f>IFERROR(Y11/X11-1,"-")</f>
        <v>-0.11662675469351569</v>
      </c>
      <c r="AA11" s="202">
        <f t="shared" si="2"/>
        <v>1.8161855528615156E-2</v>
      </c>
      <c r="AB11" s="201">
        <f>Y11/Y$9</f>
        <v>8.5049143241466812E-2</v>
      </c>
      <c r="AC11" s="203">
        <f>Y11/$G11</f>
        <v>0.5646915543226374</v>
      </c>
      <c r="AD11" s="123"/>
    </row>
    <row r="12" spans="1:30" x14ac:dyDescent="0.25">
      <c r="A12" s="211" t="s">
        <v>176</v>
      </c>
      <c r="B12" s="199" t="s">
        <v>176</v>
      </c>
      <c r="C12" s="200">
        <v>107563</v>
      </c>
      <c r="D12" s="200">
        <v>126267</v>
      </c>
      <c r="E12" s="200">
        <v>89449</v>
      </c>
      <c r="F12" s="200">
        <v>149904</v>
      </c>
      <c r="G12" s="200">
        <v>159972</v>
      </c>
      <c r="H12" s="201">
        <f>IFERROR(G12/F12-1,"-")</f>
        <v>6.7162984309958373E-2</v>
      </c>
      <c r="I12" s="202">
        <f t="shared" si="0"/>
        <v>0.26693435339399851</v>
      </c>
      <c r="J12" s="201">
        <f>G12/G$9</f>
        <v>0.10441709398138961</v>
      </c>
      <c r="K12" s="203">
        <f>G12/$G12</f>
        <v>1</v>
      </c>
      <c r="L12" s="200">
        <v>26300</v>
      </c>
      <c r="M12" s="200">
        <v>31124</v>
      </c>
      <c r="N12" s="200">
        <v>0</v>
      </c>
      <c r="O12" s="200">
        <v>43695</v>
      </c>
      <c r="P12" s="200">
        <v>51175</v>
      </c>
      <c r="Q12" s="201">
        <f>IFERROR(P12/O12-1,"-")</f>
        <v>0.1711866346263875</v>
      </c>
      <c r="R12" s="202">
        <f t="shared" si="1"/>
        <v>0.64422953347898737</v>
      </c>
      <c r="S12" s="201">
        <f>P12/P$9</f>
        <v>0.13995011841407184</v>
      </c>
      <c r="T12" s="203">
        <f>P12/$G12</f>
        <v>0.31989973245317932</v>
      </c>
      <c r="U12" s="200">
        <v>44972</v>
      </c>
      <c r="V12" s="200">
        <v>57360</v>
      </c>
      <c r="W12" s="200">
        <v>0</v>
      </c>
      <c r="X12" s="200">
        <v>70921</v>
      </c>
      <c r="Y12" s="200">
        <v>63676</v>
      </c>
      <c r="Z12" s="201">
        <f>IFERROR(Y12/X12-1,"-")</f>
        <v>-0.10215591996728757</v>
      </c>
      <c r="AA12" s="202">
        <f t="shared" si="2"/>
        <v>0.11011157601115751</v>
      </c>
      <c r="AB12" s="201">
        <f>Y12/Y$9</f>
        <v>8.1110550638683804E-2</v>
      </c>
      <c r="AC12" s="203">
        <f>Y12/$G12</f>
        <v>0.39804465781511766</v>
      </c>
      <c r="AD12" s="123"/>
    </row>
    <row r="13" spans="1:30" x14ac:dyDescent="0.25">
      <c r="A13" s="1" t="s">
        <v>415</v>
      </c>
      <c r="B13" s="194" t="s">
        <v>184</v>
      </c>
      <c r="C13" s="195">
        <v>923007</v>
      </c>
      <c r="D13" s="195">
        <v>958580</v>
      </c>
      <c r="E13" s="195">
        <v>334292</v>
      </c>
      <c r="F13" s="195">
        <v>552609</v>
      </c>
      <c r="G13" s="195">
        <v>1253838</v>
      </c>
      <c r="H13" s="196">
        <f>IFERROR(G13/F13-1,"-")</f>
        <v>1.2689424167901717</v>
      </c>
      <c r="I13" s="197">
        <f t="shared" si="0"/>
        <v>0.30801602370172554</v>
      </c>
      <c r="J13" s="196">
        <f>G13/G$9</f>
        <v>0.81840647290424318</v>
      </c>
      <c r="K13" s="198">
        <f>G13/$G13</f>
        <v>1</v>
      </c>
      <c r="L13" s="195">
        <v>223578</v>
      </c>
      <c r="M13" s="195">
        <v>231798</v>
      </c>
      <c r="N13" s="195">
        <v>0</v>
      </c>
      <c r="O13" s="195">
        <v>160660</v>
      </c>
      <c r="P13" s="195">
        <v>280012</v>
      </c>
      <c r="Q13" s="196">
        <f>IFERROR(P13/O13-1,"-")</f>
        <v>0.74288559691273504</v>
      </c>
      <c r="R13" s="197">
        <f t="shared" si="1"/>
        <v>0.20800006902561718</v>
      </c>
      <c r="S13" s="196">
        <f>P13/P$9</f>
        <v>0.76575891660695827</v>
      </c>
      <c r="T13" s="198">
        <f>P13/$G13</f>
        <v>0.22332390627816354</v>
      </c>
      <c r="U13" s="195">
        <v>457906</v>
      </c>
      <c r="V13" s="195">
        <v>472175</v>
      </c>
      <c r="W13" s="195">
        <v>0</v>
      </c>
      <c r="X13" s="195">
        <v>273950</v>
      </c>
      <c r="Y13" s="195">
        <v>654608</v>
      </c>
      <c r="Z13" s="196">
        <f>IFERROR(Y13/X13-1,"-")</f>
        <v>1.3895163350976456</v>
      </c>
      <c r="AA13" s="197">
        <f t="shared" si="2"/>
        <v>0.38636734261661454</v>
      </c>
      <c r="AB13" s="196">
        <f>Y13/Y$9</f>
        <v>0.83384030611984938</v>
      </c>
      <c r="AC13" s="198">
        <f>Y13/$G13</f>
        <v>0.52208339514355129</v>
      </c>
      <c r="AD13" s="123"/>
    </row>
    <row r="14" spans="1:30" x14ac:dyDescent="0.25">
      <c r="A14" s="211" t="s">
        <v>188</v>
      </c>
      <c r="B14" s="199" t="s">
        <v>188</v>
      </c>
      <c r="C14" s="200">
        <v>400831</v>
      </c>
      <c r="D14" s="200">
        <v>417999</v>
      </c>
      <c r="E14" s="200">
        <v>132520</v>
      </c>
      <c r="F14" s="200">
        <v>156764</v>
      </c>
      <c r="G14" s="200">
        <v>566233</v>
      </c>
      <c r="H14" s="201">
        <f t="shared" ref="H14:H38" si="3">IFERROR(G14/F14-1,"-")</f>
        <v>2.6120091347503251</v>
      </c>
      <c r="I14" s="202">
        <f t="shared" si="0"/>
        <v>0.35462764264986291</v>
      </c>
      <c r="J14" s="201">
        <f t="shared" ref="J14:J38" si="4">G14/G$9</f>
        <v>0.36959220598832415</v>
      </c>
      <c r="K14" s="203">
        <f t="shared" ref="K14:K38" si="5">G14/$G14</f>
        <v>1</v>
      </c>
      <c r="L14" s="200">
        <v>48133</v>
      </c>
      <c r="M14" s="200">
        <v>52264</v>
      </c>
      <c r="N14" s="200">
        <v>0</v>
      </c>
      <c r="O14" s="200">
        <v>19641</v>
      </c>
      <c r="P14" s="200">
        <v>62696</v>
      </c>
      <c r="Q14" s="201">
        <f t="shared" ref="Q14:Q38" si="6">IFERROR(P14/O14-1,"-")</f>
        <v>2.1920981620080444</v>
      </c>
      <c r="R14" s="202">
        <f t="shared" si="1"/>
        <v>0.19960202051125053</v>
      </c>
      <c r="S14" s="201">
        <f t="shared" ref="S14:S38" si="7">P14/P$9</f>
        <v>0.17145701268370589</v>
      </c>
      <c r="T14" s="203">
        <f t="shared" ref="T14:T38" si="8">P14/$G14</f>
        <v>0.11072473698989639</v>
      </c>
      <c r="U14" s="200">
        <v>229126</v>
      </c>
      <c r="V14" s="200">
        <v>245545</v>
      </c>
      <c r="W14" s="200">
        <v>0</v>
      </c>
      <c r="X14" s="200">
        <v>97653</v>
      </c>
      <c r="Y14" s="200">
        <v>342383</v>
      </c>
      <c r="Z14" s="201">
        <f t="shared" ref="Z14:Z38" si="9">IFERROR(Y14/X14-1,"-")</f>
        <v>2.5061186036271286</v>
      </c>
      <c r="AA14" s="202">
        <f t="shared" si="2"/>
        <v>0.3943798489075323</v>
      </c>
      <c r="AB14" s="201">
        <f t="shared" ref="AB14:AB38" si="10">Y14/Y$9</f>
        <v>0.4361277979038331</v>
      </c>
      <c r="AC14" s="203">
        <f t="shared" ref="AC14:AC38" si="11">Y14/$G14</f>
        <v>0.60466804301409494</v>
      </c>
      <c r="AD14" s="123"/>
    </row>
    <row r="15" spans="1:30" x14ac:dyDescent="0.25">
      <c r="A15" s="211" t="s">
        <v>192</v>
      </c>
      <c r="B15" s="199" t="s">
        <v>192</v>
      </c>
      <c r="C15" s="200">
        <v>159919</v>
      </c>
      <c r="D15" s="200">
        <v>167230</v>
      </c>
      <c r="E15" s="200">
        <v>63552</v>
      </c>
      <c r="F15" s="200">
        <v>112845</v>
      </c>
      <c r="G15" s="200">
        <v>171561</v>
      </c>
      <c r="H15" s="201">
        <f t="shared" si="3"/>
        <v>0.52032433869466965</v>
      </c>
      <c r="I15" s="202">
        <f t="shared" si="0"/>
        <v>2.589846319440281E-2</v>
      </c>
      <c r="J15" s="201">
        <f t="shared" si="4"/>
        <v>0.11198147838710014</v>
      </c>
      <c r="K15" s="203">
        <f t="shared" si="5"/>
        <v>1</v>
      </c>
      <c r="L15" s="200">
        <v>55919</v>
      </c>
      <c r="M15" s="200">
        <v>58987</v>
      </c>
      <c r="N15" s="200">
        <v>0</v>
      </c>
      <c r="O15" s="200">
        <v>46654</v>
      </c>
      <c r="P15" s="200">
        <v>61909</v>
      </c>
      <c r="Q15" s="201">
        <f t="shared" si="6"/>
        <v>0.32698160929395126</v>
      </c>
      <c r="R15" s="202">
        <f t="shared" si="1"/>
        <v>4.9536338515266065E-2</v>
      </c>
      <c r="S15" s="201">
        <f t="shared" si="7"/>
        <v>0.16930477539612651</v>
      </c>
      <c r="T15" s="203">
        <f t="shared" si="8"/>
        <v>0.36085707124579597</v>
      </c>
      <c r="U15" s="200">
        <v>64734</v>
      </c>
      <c r="V15" s="200">
        <v>59059</v>
      </c>
      <c r="W15" s="200">
        <v>0</v>
      </c>
      <c r="X15" s="200">
        <v>38155</v>
      </c>
      <c r="Y15" s="200">
        <v>57883</v>
      </c>
      <c r="Z15" s="201">
        <f t="shared" si="9"/>
        <v>0.5170488795701742</v>
      </c>
      <c r="AA15" s="202">
        <f t="shared" si="2"/>
        <v>-1.9912291098731827E-2</v>
      </c>
      <c r="AB15" s="201">
        <f t="shared" si="10"/>
        <v>7.3731421612835843E-2</v>
      </c>
      <c r="AC15" s="203">
        <f t="shared" si="11"/>
        <v>0.33739019940429349</v>
      </c>
      <c r="AD15" s="123"/>
    </row>
    <row r="16" spans="1:30" x14ac:dyDescent="0.25">
      <c r="A16" s="211" t="s">
        <v>196</v>
      </c>
      <c r="B16" s="199" t="s">
        <v>196</v>
      </c>
      <c r="C16" s="200">
        <v>35835</v>
      </c>
      <c r="D16" s="200">
        <v>42764</v>
      </c>
      <c r="E16" s="200">
        <v>18667</v>
      </c>
      <c r="F16" s="200">
        <v>48536</v>
      </c>
      <c r="G16" s="200">
        <v>68521</v>
      </c>
      <c r="H16" s="201">
        <f t="shared" si="3"/>
        <v>0.41175622218559416</v>
      </c>
      <c r="I16" s="202">
        <f t="shared" si="0"/>
        <v>0.60230567767280885</v>
      </c>
      <c r="J16" s="201">
        <f t="shared" si="4"/>
        <v>4.472509999686694E-2</v>
      </c>
      <c r="K16" s="203">
        <f t="shared" si="5"/>
        <v>1</v>
      </c>
      <c r="L16" s="200">
        <v>6649</v>
      </c>
      <c r="M16" s="200">
        <v>7709</v>
      </c>
      <c r="N16" s="200">
        <v>0</v>
      </c>
      <c r="O16" s="200">
        <v>9515</v>
      </c>
      <c r="P16" s="200">
        <v>11599</v>
      </c>
      <c r="Q16" s="201">
        <f t="shared" si="6"/>
        <v>0.21902259590120865</v>
      </c>
      <c r="R16" s="202">
        <f t="shared" si="1"/>
        <v>0.50460500713451806</v>
      </c>
      <c r="S16" s="201">
        <f t="shared" si="7"/>
        <v>3.1720203683142538E-2</v>
      </c>
      <c r="T16" s="203">
        <f t="shared" si="8"/>
        <v>0.16927657214576552</v>
      </c>
      <c r="U16" s="200">
        <v>16574</v>
      </c>
      <c r="V16" s="200">
        <v>20439</v>
      </c>
      <c r="W16" s="200">
        <v>0</v>
      </c>
      <c r="X16" s="200">
        <v>23593</v>
      </c>
      <c r="Y16" s="200">
        <v>35147</v>
      </c>
      <c r="Z16" s="201">
        <f t="shared" si="9"/>
        <v>0.48972152757173748</v>
      </c>
      <c r="AA16" s="202">
        <f t="shared" si="2"/>
        <v>0.71960467733255062</v>
      </c>
      <c r="AB16" s="201">
        <f t="shared" si="10"/>
        <v>4.4770282732863556E-2</v>
      </c>
      <c r="AC16" s="203">
        <f t="shared" si="11"/>
        <v>0.51293763955575666</v>
      </c>
      <c r="AD16" s="123"/>
    </row>
    <row r="17" spans="1:30" x14ac:dyDescent="0.25">
      <c r="A17" s="211" t="s">
        <v>205</v>
      </c>
      <c r="B17" s="199" t="s">
        <v>205</v>
      </c>
      <c r="C17" s="200">
        <v>27853</v>
      </c>
      <c r="D17" s="200">
        <v>28114</v>
      </c>
      <c r="E17" s="200">
        <v>10737</v>
      </c>
      <c r="F17" s="200">
        <v>27310</v>
      </c>
      <c r="G17" s="200">
        <v>49372</v>
      </c>
      <c r="H17" s="201">
        <f t="shared" si="3"/>
        <v>0.80783595752471626</v>
      </c>
      <c r="I17" s="202">
        <f>IFERROR(G17/D17-1,"-")</f>
        <v>0.75613573308671844</v>
      </c>
      <c r="J17" s="201">
        <f t="shared" si="4"/>
        <v>3.2226144350568649E-2</v>
      </c>
      <c r="K17" s="203">
        <f t="shared" si="5"/>
        <v>1</v>
      </c>
      <c r="L17" s="200">
        <v>9929</v>
      </c>
      <c r="M17" s="200">
        <v>10648</v>
      </c>
      <c r="N17" s="200">
        <v>0</v>
      </c>
      <c r="O17" s="200">
        <v>11171</v>
      </c>
      <c r="P17" s="200">
        <v>18046</v>
      </c>
      <c r="Q17" s="201">
        <f t="shared" si="6"/>
        <v>0.61543281711574616</v>
      </c>
      <c r="R17" s="202">
        <f>IFERROR(P17/M17-1,"-")</f>
        <v>0.69477836213373401</v>
      </c>
      <c r="S17" s="201">
        <f t="shared" si="7"/>
        <v>4.9351047130441444E-2</v>
      </c>
      <c r="T17" s="203">
        <f t="shared" si="8"/>
        <v>0.36551081584703882</v>
      </c>
      <c r="U17" s="200">
        <v>12944</v>
      </c>
      <c r="V17" s="200">
        <v>12774</v>
      </c>
      <c r="W17" s="200">
        <v>0</v>
      </c>
      <c r="X17" s="200">
        <v>12565</v>
      </c>
      <c r="Y17" s="200">
        <v>22447</v>
      </c>
      <c r="Z17" s="201">
        <f t="shared" si="9"/>
        <v>0.78647035415837641</v>
      </c>
      <c r="AA17" s="202">
        <f>IFERROR(Y17/V17-1,"-")</f>
        <v>0.75724127133239394</v>
      </c>
      <c r="AB17" s="201">
        <f t="shared" si="10"/>
        <v>2.8593010399311128E-2</v>
      </c>
      <c r="AC17" s="203">
        <f t="shared" si="11"/>
        <v>0.45465040913878313</v>
      </c>
      <c r="AD17" s="123"/>
    </row>
    <row r="18" spans="1:30" x14ac:dyDescent="0.25">
      <c r="A18" s="211" t="s">
        <v>200</v>
      </c>
      <c r="B18" s="199" t="s">
        <v>200</v>
      </c>
      <c r="C18" s="200">
        <v>44107</v>
      </c>
      <c r="D18" s="200">
        <v>45524</v>
      </c>
      <c r="E18" s="200">
        <v>21315</v>
      </c>
      <c r="F18" s="200">
        <v>36546</v>
      </c>
      <c r="G18" s="200">
        <v>54505</v>
      </c>
      <c r="H18" s="201">
        <f t="shared" si="3"/>
        <v>0.49140808843649109</v>
      </c>
      <c r="I18" s="202">
        <f t="shared" si="0"/>
        <v>0.19728055531148403</v>
      </c>
      <c r="J18" s="201">
        <f t="shared" si="4"/>
        <v>3.5576561569872482E-2</v>
      </c>
      <c r="K18" s="203">
        <f t="shared" si="5"/>
        <v>1</v>
      </c>
      <c r="L18" s="200">
        <v>11234</v>
      </c>
      <c r="M18" s="200">
        <v>10961</v>
      </c>
      <c r="N18" s="200">
        <v>0</v>
      </c>
      <c r="O18" s="200">
        <v>8789</v>
      </c>
      <c r="P18" s="200">
        <v>13092</v>
      </c>
      <c r="Q18" s="201">
        <f t="shared" si="6"/>
        <v>0.48958925930139952</v>
      </c>
      <c r="R18" s="202">
        <f t="shared" si="1"/>
        <v>0.19441656783140226</v>
      </c>
      <c r="S18" s="201">
        <f t="shared" si="7"/>
        <v>3.5803164636580925E-2</v>
      </c>
      <c r="T18" s="203">
        <f t="shared" si="8"/>
        <v>0.24019814695899458</v>
      </c>
      <c r="U18" s="200">
        <v>26967</v>
      </c>
      <c r="V18" s="200">
        <v>27268</v>
      </c>
      <c r="W18" s="200">
        <v>0</v>
      </c>
      <c r="X18" s="200">
        <v>23387</v>
      </c>
      <c r="Y18" s="200">
        <v>34101</v>
      </c>
      <c r="Z18" s="201">
        <f t="shared" si="9"/>
        <v>0.4581177577286526</v>
      </c>
      <c r="AA18" s="202">
        <f t="shared" si="2"/>
        <v>0.25058676837318461</v>
      </c>
      <c r="AB18" s="201">
        <f t="shared" si="10"/>
        <v>4.3437886917044984E-2</v>
      </c>
      <c r="AC18" s="203">
        <f t="shared" si="11"/>
        <v>0.62564902302541048</v>
      </c>
      <c r="AD18" s="123"/>
    </row>
    <row r="19" spans="1:30" x14ac:dyDescent="0.25">
      <c r="A19" s="211" t="s">
        <v>209</v>
      </c>
      <c r="B19" s="199" t="s">
        <v>209</v>
      </c>
      <c r="C19" s="200">
        <v>24357</v>
      </c>
      <c r="D19" s="200">
        <v>25620</v>
      </c>
      <c r="E19" s="200">
        <v>8381</v>
      </c>
      <c r="F19" s="200">
        <v>15954</v>
      </c>
      <c r="G19" s="200">
        <v>28060</v>
      </c>
      <c r="H19" s="201">
        <f t="shared" si="3"/>
        <v>0.75880656888554587</v>
      </c>
      <c r="I19" s="202">
        <f t="shared" si="0"/>
        <v>9.5238095238095344E-2</v>
      </c>
      <c r="J19" s="201">
        <f t="shared" si="4"/>
        <v>1.8315353043768863E-2</v>
      </c>
      <c r="K19" s="203">
        <f t="shared" si="5"/>
        <v>1</v>
      </c>
      <c r="L19" s="200">
        <v>6757</v>
      </c>
      <c r="M19" s="200">
        <v>6525</v>
      </c>
      <c r="N19" s="200">
        <v>0</v>
      </c>
      <c r="O19" s="200">
        <v>3959</v>
      </c>
      <c r="P19" s="200">
        <v>5939</v>
      </c>
      <c r="Q19" s="201">
        <f t="shared" si="6"/>
        <v>0.50012629451881785</v>
      </c>
      <c r="R19" s="202">
        <f t="shared" si="1"/>
        <v>-8.9808429118773958E-2</v>
      </c>
      <c r="S19" s="201">
        <f t="shared" si="7"/>
        <v>1.6241597523423013E-2</v>
      </c>
      <c r="T19" s="203">
        <f t="shared" si="8"/>
        <v>0.21165359942979331</v>
      </c>
      <c r="U19" s="200">
        <v>11149</v>
      </c>
      <c r="V19" s="200">
        <v>12627</v>
      </c>
      <c r="W19" s="200">
        <v>0</v>
      </c>
      <c r="X19" s="200">
        <v>8173</v>
      </c>
      <c r="Y19" s="200">
        <v>14127</v>
      </c>
      <c r="Z19" s="201">
        <f t="shared" si="9"/>
        <v>0.72849626820017122</v>
      </c>
      <c r="AA19" s="202">
        <f t="shared" si="2"/>
        <v>0.11879306248515076</v>
      </c>
      <c r="AB19" s="201">
        <f t="shared" si="10"/>
        <v>1.7994986319377571E-2</v>
      </c>
      <c r="AC19" s="203">
        <f t="shared" si="11"/>
        <v>0.50345687811831785</v>
      </c>
      <c r="AD19" s="123"/>
    </row>
    <row r="20" spans="1:30" x14ac:dyDescent="0.25">
      <c r="A20" s="211" t="s">
        <v>213</v>
      </c>
      <c r="B20" s="199" t="s">
        <v>213</v>
      </c>
      <c r="C20" s="200">
        <v>35692</v>
      </c>
      <c r="D20" s="200">
        <v>41202</v>
      </c>
      <c r="E20" s="200">
        <v>11512</v>
      </c>
      <c r="F20" s="200">
        <v>20348</v>
      </c>
      <c r="G20" s="200">
        <v>64649</v>
      </c>
      <c r="H20" s="201">
        <f t="shared" si="3"/>
        <v>2.1771672891684686</v>
      </c>
      <c r="I20" s="202">
        <f t="shared" si="0"/>
        <v>0.56907431678073883</v>
      </c>
      <c r="J20" s="201">
        <f t="shared" si="4"/>
        <v>4.2197764038724633E-2</v>
      </c>
      <c r="K20" s="203">
        <f t="shared" si="5"/>
        <v>1</v>
      </c>
      <c r="L20" s="200">
        <v>4890</v>
      </c>
      <c r="M20" s="200">
        <v>5452</v>
      </c>
      <c r="N20" s="200">
        <v>0</v>
      </c>
      <c r="O20" s="200">
        <v>3513</v>
      </c>
      <c r="P20" s="200">
        <v>8127</v>
      </c>
      <c r="Q20" s="201">
        <f t="shared" si="6"/>
        <v>1.3134073441502987</v>
      </c>
      <c r="R20" s="202">
        <f t="shared" si="1"/>
        <v>0.49064563462949384</v>
      </c>
      <c r="S20" s="201">
        <f t="shared" si="7"/>
        <v>2.2225200045943565E-2</v>
      </c>
      <c r="T20" s="203">
        <f t="shared" si="8"/>
        <v>0.12570960107658277</v>
      </c>
      <c r="U20" s="200">
        <v>13378</v>
      </c>
      <c r="V20" s="200">
        <v>16331</v>
      </c>
      <c r="W20" s="200">
        <v>0</v>
      </c>
      <c r="X20" s="200">
        <v>7933</v>
      </c>
      <c r="Y20" s="200">
        <v>26168</v>
      </c>
      <c r="Z20" s="201">
        <f t="shared" si="9"/>
        <v>2.2986259926887684</v>
      </c>
      <c r="AA20" s="202">
        <f t="shared" si="2"/>
        <v>0.6023513563162084</v>
      </c>
      <c r="AB20" s="201">
        <f t="shared" si="10"/>
        <v>3.3332823812944876E-2</v>
      </c>
      <c r="AC20" s="203">
        <f t="shared" si="11"/>
        <v>0.4047703754118393</v>
      </c>
      <c r="AD20" s="123"/>
    </row>
    <row r="21" spans="1:30" x14ac:dyDescent="0.25">
      <c r="A21" s="211" t="s">
        <v>235</v>
      </c>
      <c r="B21" s="199" t="s">
        <v>235</v>
      </c>
      <c r="C21" s="200">
        <v>6776</v>
      </c>
      <c r="D21" s="200">
        <v>6688</v>
      </c>
      <c r="E21" s="200">
        <v>3939</v>
      </c>
      <c r="F21" s="200">
        <v>11966</v>
      </c>
      <c r="G21" s="200">
        <v>19412</v>
      </c>
      <c r="H21" s="201">
        <f t="shared" si="3"/>
        <v>0.62226307872304853</v>
      </c>
      <c r="I21" s="202">
        <f t="shared" si="0"/>
        <v>1.9025119617224879</v>
      </c>
      <c r="J21" s="201">
        <f t="shared" si="4"/>
        <v>1.2670621286017147E-2</v>
      </c>
      <c r="K21" s="203">
        <f t="shared" si="5"/>
        <v>1</v>
      </c>
      <c r="L21" s="200">
        <v>1671</v>
      </c>
      <c r="M21" s="200">
        <v>1739</v>
      </c>
      <c r="N21" s="200">
        <v>0</v>
      </c>
      <c r="O21" s="200">
        <v>2100</v>
      </c>
      <c r="P21" s="200">
        <v>3044</v>
      </c>
      <c r="Q21" s="201">
        <f t="shared" si="6"/>
        <v>0.44952380952380944</v>
      </c>
      <c r="R21" s="202">
        <f t="shared" si="1"/>
        <v>0.75043128234617607</v>
      </c>
      <c r="S21" s="201">
        <f t="shared" si="7"/>
        <v>8.3245365989728336E-3</v>
      </c>
      <c r="T21" s="203">
        <f t="shared" si="8"/>
        <v>0.15681022048217597</v>
      </c>
      <c r="U21" s="200">
        <v>3934</v>
      </c>
      <c r="V21" s="200">
        <v>2698</v>
      </c>
      <c r="W21" s="200">
        <v>0</v>
      </c>
      <c r="X21" s="200">
        <v>8189</v>
      </c>
      <c r="Y21" s="200">
        <v>13329</v>
      </c>
      <c r="Z21" s="201">
        <f t="shared" si="9"/>
        <v>0.62767126633288561</v>
      </c>
      <c r="AA21" s="202">
        <f t="shared" si="2"/>
        <v>3.9403261675315049</v>
      </c>
      <c r="AB21" s="201">
        <f t="shared" si="10"/>
        <v>1.6978493144403174E-2</v>
      </c>
      <c r="AC21" s="203">
        <f t="shared" si="11"/>
        <v>0.68663713167113127</v>
      </c>
      <c r="AD21" s="123"/>
    </row>
    <row r="22" spans="1:30" x14ac:dyDescent="0.25">
      <c r="A22" s="211" t="s">
        <v>225</v>
      </c>
      <c r="B22" s="199" t="s">
        <v>225</v>
      </c>
      <c r="C22" s="200">
        <v>7441</v>
      </c>
      <c r="D22" s="200">
        <v>8079</v>
      </c>
      <c r="E22" s="200">
        <v>3139</v>
      </c>
      <c r="F22" s="200">
        <v>7108</v>
      </c>
      <c r="G22" s="200">
        <v>16233</v>
      </c>
      <c r="H22" s="201">
        <f t="shared" si="3"/>
        <v>1.2837647720877885</v>
      </c>
      <c r="I22" s="202">
        <f t="shared" si="0"/>
        <v>1.0092833271444484</v>
      </c>
      <c r="J22" s="201">
        <f t="shared" si="4"/>
        <v>1.0595621024928724E-2</v>
      </c>
      <c r="K22" s="203">
        <f t="shared" si="5"/>
        <v>1</v>
      </c>
      <c r="L22" s="200">
        <v>3598</v>
      </c>
      <c r="M22" s="200">
        <v>3936</v>
      </c>
      <c r="N22" s="200">
        <v>0</v>
      </c>
      <c r="O22" s="200">
        <v>4295</v>
      </c>
      <c r="P22" s="200">
        <v>9888</v>
      </c>
      <c r="Q22" s="201">
        <f t="shared" si="6"/>
        <v>1.3022118742724098</v>
      </c>
      <c r="R22" s="202">
        <f t="shared" si="1"/>
        <v>1.5121951219512195</v>
      </c>
      <c r="S22" s="201">
        <f t="shared" si="7"/>
        <v>2.7041070266308597E-2</v>
      </c>
      <c r="T22" s="203">
        <f t="shared" si="8"/>
        <v>0.60912955091480314</v>
      </c>
      <c r="U22" s="200">
        <v>3135</v>
      </c>
      <c r="V22" s="200">
        <v>3163</v>
      </c>
      <c r="W22" s="200">
        <v>0</v>
      </c>
      <c r="X22" s="200">
        <v>2622</v>
      </c>
      <c r="Y22" s="200">
        <v>5634</v>
      </c>
      <c r="Z22" s="201">
        <f t="shared" si="9"/>
        <v>1.1487414187643021</v>
      </c>
      <c r="AA22" s="202">
        <f t="shared" si="2"/>
        <v>0.78122036041732534</v>
      </c>
      <c r="AB22" s="201">
        <f t="shared" si="10"/>
        <v>7.1765946714357773E-3</v>
      </c>
      <c r="AC22" s="203">
        <f t="shared" si="11"/>
        <v>0.34707078174089817</v>
      </c>
      <c r="AD22" s="123"/>
    </row>
    <row r="23" spans="1:30" x14ac:dyDescent="0.25">
      <c r="A23" s="211" t="s">
        <v>237</v>
      </c>
      <c r="B23" s="199" t="s">
        <v>237</v>
      </c>
      <c r="C23" s="200">
        <v>1135</v>
      </c>
      <c r="D23" s="200">
        <v>1789</v>
      </c>
      <c r="E23" s="200">
        <v>987</v>
      </c>
      <c r="F23" s="200">
        <v>3978</v>
      </c>
      <c r="G23" s="200">
        <v>8181</v>
      </c>
      <c r="H23" s="201">
        <f t="shared" si="3"/>
        <v>1.0565610859728505</v>
      </c>
      <c r="I23" s="202">
        <f t="shared" si="0"/>
        <v>3.5729457797652318</v>
      </c>
      <c r="J23" s="201">
        <f t="shared" si="4"/>
        <v>5.3399110210646137E-3</v>
      </c>
      <c r="K23" s="203">
        <f t="shared" si="5"/>
        <v>1</v>
      </c>
      <c r="L23" s="200">
        <v>63</v>
      </c>
      <c r="M23" s="200">
        <v>288</v>
      </c>
      <c r="N23" s="200">
        <v>0</v>
      </c>
      <c r="O23" s="200">
        <v>102</v>
      </c>
      <c r="P23" s="200">
        <v>277</v>
      </c>
      <c r="Q23" s="201">
        <f t="shared" si="6"/>
        <v>1.715686274509804</v>
      </c>
      <c r="R23" s="202">
        <f t="shared" si="1"/>
        <v>-3.819444444444442E-2</v>
      </c>
      <c r="S23" s="201">
        <f t="shared" si="7"/>
        <v>7.575218915622453E-4</v>
      </c>
      <c r="T23" s="203">
        <f t="shared" si="8"/>
        <v>3.3858941449700523E-2</v>
      </c>
      <c r="U23" s="200">
        <v>1059</v>
      </c>
      <c r="V23" s="200">
        <v>1464</v>
      </c>
      <c r="W23" s="200">
        <v>0</v>
      </c>
      <c r="X23" s="200">
        <v>3868</v>
      </c>
      <c r="Y23" s="200">
        <v>7842</v>
      </c>
      <c r="Z23" s="201">
        <f t="shared" si="9"/>
        <v>1.0274043433298861</v>
      </c>
      <c r="AA23" s="202">
        <f t="shared" si="2"/>
        <v>4.3565573770491799</v>
      </c>
      <c r="AB23" s="201">
        <f t="shared" si="10"/>
        <v>9.9891472157258368E-3</v>
      </c>
      <c r="AC23" s="203">
        <f t="shared" si="11"/>
        <v>0.9585625229189586</v>
      </c>
      <c r="AD23" s="123"/>
    </row>
    <row r="24" spans="1:30" x14ac:dyDescent="0.25">
      <c r="A24" s="211" t="s">
        <v>217</v>
      </c>
      <c r="B24" s="199" t="s">
        <v>217</v>
      </c>
      <c r="C24" s="200">
        <v>27696</v>
      </c>
      <c r="D24" s="200">
        <v>26815</v>
      </c>
      <c r="E24" s="200">
        <v>7434</v>
      </c>
      <c r="F24" s="200">
        <v>21742</v>
      </c>
      <c r="G24" s="200">
        <v>28586</v>
      </c>
      <c r="H24" s="201">
        <f t="shared" si="3"/>
        <v>0.31478244871676941</v>
      </c>
      <c r="I24" s="202">
        <f t="shared" si="0"/>
        <v>6.6045123997762412E-2</v>
      </c>
      <c r="J24" s="201">
        <f t="shared" si="4"/>
        <v>1.8658684323206585E-2</v>
      </c>
      <c r="K24" s="203">
        <f t="shared" si="5"/>
        <v>1</v>
      </c>
      <c r="L24" s="200">
        <v>9491</v>
      </c>
      <c r="M24" s="200">
        <v>8667</v>
      </c>
      <c r="N24" s="200">
        <v>0</v>
      </c>
      <c r="O24" s="200">
        <v>7731</v>
      </c>
      <c r="P24" s="200">
        <v>8959</v>
      </c>
      <c r="Q24" s="201">
        <f t="shared" si="6"/>
        <v>0.15884102962100632</v>
      </c>
      <c r="R24" s="202">
        <f t="shared" si="1"/>
        <v>3.369101188415824E-2</v>
      </c>
      <c r="S24" s="201">
        <f t="shared" si="7"/>
        <v>2.4500500456700925E-2</v>
      </c>
      <c r="T24" s="203">
        <f t="shared" si="8"/>
        <v>0.313405163366683</v>
      </c>
      <c r="U24" s="200">
        <v>12231</v>
      </c>
      <c r="V24" s="200">
        <v>11581</v>
      </c>
      <c r="W24" s="200">
        <v>0</v>
      </c>
      <c r="X24" s="200">
        <v>10260</v>
      </c>
      <c r="Y24" s="200">
        <v>13297</v>
      </c>
      <c r="Z24" s="201">
        <f t="shared" si="9"/>
        <v>0.2960038986354776</v>
      </c>
      <c r="AA24" s="202">
        <f t="shared" si="2"/>
        <v>0.14817373283826951</v>
      </c>
      <c r="AB24" s="201">
        <f t="shared" si="10"/>
        <v>1.6937731513326507E-2</v>
      </c>
      <c r="AC24" s="203">
        <f t="shared" si="11"/>
        <v>0.46515776953753585</v>
      </c>
      <c r="AD24" s="123"/>
    </row>
    <row r="25" spans="1:30" x14ac:dyDescent="0.25">
      <c r="A25" s="211" t="s">
        <v>231</v>
      </c>
      <c r="B25" s="199" t="s">
        <v>231</v>
      </c>
      <c r="C25" s="200">
        <v>26596</v>
      </c>
      <c r="D25" s="200">
        <v>27293</v>
      </c>
      <c r="E25" s="200">
        <v>9674</v>
      </c>
      <c r="F25" s="200">
        <v>12264</v>
      </c>
      <c r="G25" s="200">
        <v>25748</v>
      </c>
      <c r="H25" s="201">
        <f t="shared" si="3"/>
        <v>1.099478147423353</v>
      </c>
      <c r="I25" s="202">
        <f t="shared" si="0"/>
        <v>-5.6607921445059217E-2</v>
      </c>
      <c r="J25" s="201">
        <f t="shared" si="4"/>
        <v>1.6806261944795464E-2</v>
      </c>
      <c r="K25" s="203">
        <f t="shared" si="5"/>
        <v>1</v>
      </c>
      <c r="L25" s="200">
        <v>17525</v>
      </c>
      <c r="M25" s="200">
        <v>19523</v>
      </c>
      <c r="N25" s="200">
        <v>0</v>
      </c>
      <c r="O25" s="200">
        <v>9745</v>
      </c>
      <c r="P25" s="200">
        <v>18953</v>
      </c>
      <c r="Q25" s="201">
        <f t="shared" si="6"/>
        <v>0.94489481785531049</v>
      </c>
      <c r="R25" s="202">
        <f t="shared" si="1"/>
        <v>-2.9196332530861069E-2</v>
      </c>
      <c r="S25" s="201">
        <f t="shared" si="7"/>
        <v>5.1831452746495435E-2</v>
      </c>
      <c r="T25" s="203">
        <f t="shared" si="8"/>
        <v>0.73609600745688986</v>
      </c>
      <c r="U25" s="200">
        <v>7063</v>
      </c>
      <c r="V25" s="200">
        <v>6570</v>
      </c>
      <c r="W25" s="200">
        <v>0</v>
      </c>
      <c r="X25" s="200">
        <v>2179</v>
      </c>
      <c r="Y25" s="200">
        <v>5762</v>
      </c>
      <c r="Z25" s="201">
        <f t="shared" si="9"/>
        <v>1.6443322625057366</v>
      </c>
      <c r="AA25" s="202">
        <f t="shared" si="2"/>
        <v>-0.12298325722983261</v>
      </c>
      <c r="AB25" s="201">
        <f t="shared" si="10"/>
        <v>7.3396411957424475E-3</v>
      </c>
      <c r="AC25" s="203">
        <f t="shared" si="11"/>
        <v>0.2237843716016778</v>
      </c>
      <c r="AD25" s="123"/>
    </row>
    <row r="26" spans="1:30" x14ac:dyDescent="0.25">
      <c r="A26" s="211" t="s">
        <v>252</v>
      </c>
      <c r="B26" s="199" t="s">
        <v>394</v>
      </c>
      <c r="C26" s="200">
        <v>9214</v>
      </c>
      <c r="D26" s="200">
        <v>7564</v>
      </c>
      <c r="E26" s="200">
        <v>2320</v>
      </c>
      <c r="F26" s="200">
        <v>4480</v>
      </c>
      <c r="G26" s="200">
        <v>15336</v>
      </c>
      <c r="H26" s="201">
        <f t="shared" si="3"/>
        <v>2.4232142857142858</v>
      </c>
      <c r="I26" s="202">
        <f t="shared" si="0"/>
        <v>1.0274986779481754</v>
      </c>
      <c r="J26" s="201">
        <f t="shared" si="4"/>
        <v>1.0010130230906604E-2</v>
      </c>
      <c r="K26" s="203">
        <f t="shared" si="5"/>
        <v>1</v>
      </c>
      <c r="L26" s="200">
        <v>1889</v>
      </c>
      <c r="M26" s="200">
        <v>1234</v>
      </c>
      <c r="N26" s="200">
        <v>0</v>
      </c>
      <c r="O26" s="200">
        <v>1249</v>
      </c>
      <c r="P26" s="200">
        <v>2781</v>
      </c>
      <c r="Q26" s="201">
        <f t="shared" si="6"/>
        <v>1.2265812650120096</v>
      </c>
      <c r="R26" s="202">
        <f t="shared" si="1"/>
        <v>1.2536466774716368</v>
      </c>
      <c r="S26" s="201">
        <f t="shared" si="7"/>
        <v>7.6053010123992935E-3</v>
      </c>
      <c r="T26" s="203">
        <f t="shared" si="8"/>
        <v>0.18133802816901409</v>
      </c>
      <c r="U26" s="200">
        <v>6531</v>
      </c>
      <c r="V26" s="200">
        <v>5261</v>
      </c>
      <c r="W26" s="200">
        <v>0</v>
      </c>
      <c r="X26" s="200">
        <v>2765</v>
      </c>
      <c r="Y26" s="200">
        <v>10902</v>
      </c>
      <c r="Z26" s="201">
        <f t="shared" si="9"/>
        <v>2.9428571428571431</v>
      </c>
      <c r="AA26" s="202">
        <f t="shared" si="2"/>
        <v>1.072229614141798</v>
      </c>
      <c r="AB26" s="201">
        <f t="shared" si="10"/>
        <v>1.388697818743217E-2</v>
      </c>
      <c r="AC26" s="203">
        <f t="shared" si="11"/>
        <v>0.71087636932707354</v>
      </c>
      <c r="AD26" s="123"/>
    </row>
    <row r="27" spans="1:30" x14ac:dyDescent="0.25">
      <c r="A27" s="211" t="s">
        <v>227</v>
      </c>
      <c r="B27" s="199" t="s">
        <v>227</v>
      </c>
      <c r="C27" s="200">
        <v>9128</v>
      </c>
      <c r="D27" s="200">
        <v>8693</v>
      </c>
      <c r="E27" s="200">
        <v>3519</v>
      </c>
      <c r="F27" s="200">
        <v>4710</v>
      </c>
      <c r="G27" s="200">
        <v>14633</v>
      </c>
      <c r="H27" s="201">
        <f t="shared" si="3"/>
        <v>2.1067940552016986</v>
      </c>
      <c r="I27" s="202">
        <f t="shared" si="0"/>
        <v>0.68330840906476475</v>
      </c>
      <c r="J27" s="201">
        <f t="shared" si="4"/>
        <v>9.5512673232170265E-3</v>
      </c>
      <c r="K27" s="203">
        <f t="shared" si="5"/>
        <v>1</v>
      </c>
      <c r="L27" s="200">
        <v>4557</v>
      </c>
      <c r="M27" s="200">
        <v>4514</v>
      </c>
      <c r="N27" s="200">
        <v>0</v>
      </c>
      <c r="O27" s="200">
        <v>2508</v>
      </c>
      <c r="P27" s="200">
        <v>7566</v>
      </c>
      <c r="Q27" s="201">
        <f t="shared" si="6"/>
        <v>2.0167464114832536</v>
      </c>
      <c r="R27" s="202">
        <f t="shared" si="1"/>
        <v>0.67611874169251229</v>
      </c>
      <c r="S27" s="201">
        <f t="shared" si="7"/>
        <v>2.0691013110324723E-2</v>
      </c>
      <c r="T27" s="203">
        <f t="shared" si="8"/>
        <v>0.51705050228934601</v>
      </c>
      <c r="U27" s="200">
        <v>4078</v>
      </c>
      <c r="V27" s="200">
        <v>3853</v>
      </c>
      <c r="W27" s="200">
        <v>0</v>
      </c>
      <c r="X27" s="200">
        <v>1910</v>
      </c>
      <c r="Y27" s="200">
        <v>6692</v>
      </c>
      <c r="Z27" s="201">
        <f t="shared" si="9"/>
        <v>2.5036649214659685</v>
      </c>
      <c r="AA27" s="202">
        <f t="shared" si="2"/>
        <v>0.73682844536724623</v>
      </c>
      <c r="AB27" s="201">
        <f t="shared" si="10"/>
        <v>8.5242760989080978E-3</v>
      </c>
      <c r="AC27" s="203">
        <f t="shared" si="11"/>
        <v>0.45732249026173716</v>
      </c>
      <c r="AD27" s="123"/>
    </row>
    <row r="28" spans="1:30" x14ac:dyDescent="0.25">
      <c r="A28" s="211" t="s">
        <v>249</v>
      </c>
      <c r="B28" s="199" t="s">
        <v>250</v>
      </c>
      <c r="C28" s="200">
        <v>1660</v>
      </c>
      <c r="D28" s="200">
        <v>2187</v>
      </c>
      <c r="E28" s="200">
        <v>1134</v>
      </c>
      <c r="F28" s="200">
        <v>2378</v>
      </c>
      <c r="G28" s="200">
        <v>4926</v>
      </c>
      <c r="H28" s="201">
        <f t="shared" si="3"/>
        <v>1.0714886459209421</v>
      </c>
      <c r="I28" s="202">
        <f t="shared" si="0"/>
        <v>1.252400548696845</v>
      </c>
      <c r="J28" s="201">
        <f t="shared" si="4"/>
        <v>3.2153039591448834E-3</v>
      </c>
      <c r="K28" s="203">
        <f t="shared" si="5"/>
        <v>1</v>
      </c>
      <c r="L28" s="200">
        <v>166</v>
      </c>
      <c r="M28" s="200">
        <v>222</v>
      </c>
      <c r="N28" s="200">
        <v>0</v>
      </c>
      <c r="O28" s="200">
        <v>412</v>
      </c>
      <c r="P28" s="200">
        <v>768</v>
      </c>
      <c r="Q28" s="201">
        <f t="shared" si="6"/>
        <v>0.86407766990291268</v>
      </c>
      <c r="R28" s="202">
        <f t="shared" si="1"/>
        <v>2.4594594594594597</v>
      </c>
      <c r="S28" s="201">
        <f t="shared" si="7"/>
        <v>2.1002773022375612E-3</v>
      </c>
      <c r="T28" s="203">
        <f t="shared" si="8"/>
        <v>0.15590742996345919</v>
      </c>
      <c r="U28" s="200">
        <v>1200</v>
      </c>
      <c r="V28" s="200">
        <v>1356</v>
      </c>
      <c r="W28" s="200">
        <v>0</v>
      </c>
      <c r="X28" s="200">
        <v>1719</v>
      </c>
      <c r="Y28" s="200">
        <v>3607</v>
      </c>
      <c r="Z28" s="201">
        <f t="shared" si="9"/>
        <v>1.0983129726585226</v>
      </c>
      <c r="AA28" s="202">
        <f t="shared" si="2"/>
        <v>1.6600294985250739</v>
      </c>
      <c r="AB28" s="201">
        <f t="shared" si="10"/>
        <v>4.5946001029231187E-3</v>
      </c>
      <c r="AC28" s="203">
        <f t="shared" si="11"/>
        <v>0.73223710921640273</v>
      </c>
      <c r="AD28" s="123"/>
    </row>
    <row r="29" spans="1:30" x14ac:dyDescent="0.25">
      <c r="A29" s="211" t="s">
        <v>241</v>
      </c>
      <c r="B29" s="199" t="s">
        <v>241</v>
      </c>
      <c r="C29" s="200">
        <v>725</v>
      </c>
      <c r="D29" s="200">
        <v>962</v>
      </c>
      <c r="E29" s="200">
        <v>770</v>
      </c>
      <c r="F29" s="200">
        <v>2440</v>
      </c>
      <c r="G29" s="200">
        <v>3698</v>
      </c>
      <c r="H29" s="201">
        <f t="shared" si="3"/>
        <v>0.51557377049180331</v>
      </c>
      <c r="I29" s="202">
        <f t="shared" si="0"/>
        <v>2.8440748440748442</v>
      </c>
      <c r="J29" s="201">
        <f t="shared" si="4"/>
        <v>2.4137624930811569E-3</v>
      </c>
      <c r="K29" s="203">
        <f t="shared" si="5"/>
        <v>1</v>
      </c>
      <c r="L29" s="200">
        <v>65</v>
      </c>
      <c r="M29" s="200">
        <v>101</v>
      </c>
      <c r="N29" s="200">
        <v>0</v>
      </c>
      <c r="O29" s="200">
        <v>277</v>
      </c>
      <c r="P29" s="200">
        <v>380</v>
      </c>
      <c r="Q29" s="201">
        <f t="shared" si="6"/>
        <v>0.37184115523465699</v>
      </c>
      <c r="R29" s="202">
        <f t="shared" si="1"/>
        <v>2.7623762376237622</v>
      </c>
      <c r="S29" s="201">
        <f t="shared" si="7"/>
        <v>1.0391997068362933E-3</v>
      </c>
      <c r="T29" s="203">
        <f t="shared" si="8"/>
        <v>0.10275824770146025</v>
      </c>
      <c r="U29" s="200">
        <v>505</v>
      </c>
      <c r="V29" s="200">
        <v>536</v>
      </c>
      <c r="W29" s="200">
        <v>0</v>
      </c>
      <c r="X29" s="200">
        <v>2037</v>
      </c>
      <c r="Y29" s="200">
        <v>3016</v>
      </c>
      <c r="Z29" s="201">
        <f t="shared" si="9"/>
        <v>0.48060873834069717</v>
      </c>
      <c r="AA29" s="202">
        <f t="shared" si="2"/>
        <v>4.6268656716417906</v>
      </c>
      <c r="AB29" s="201">
        <f t="shared" si="10"/>
        <v>3.8417837289759149E-3</v>
      </c>
      <c r="AC29" s="203">
        <f t="shared" si="11"/>
        <v>0.81557598702001077</v>
      </c>
      <c r="AD29" s="123"/>
    </row>
    <row r="30" spans="1:30" x14ac:dyDescent="0.25">
      <c r="A30" s="211" t="s">
        <v>229</v>
      </c>
      <c r="B30" s="199" t="s">
        <v>229</v>
      </c>
      <c r="C30" s="200">
        <v>20999</v>
      </c>
      <c r="D30" s="200">
        <v>19838</v>
      </c>
      <c r="E30" s="200">
        <v>7078</v>
      </c>
      <c r="F30" s="200">
        <v>7349</v>
      </c>
      <c r="G30" s="200">
        <v>20733</v>
      </c>
      <c r="H30" s="201">
        <f t="shared" si="3"/>
        <v>1.8212001632875223</v>
      </c>
      <c r="I30" s="202">
        <f t="shared" si="0"/>
        <v>4.5115435023691974E-2</v>
      </c>
      <c r="J30" s="201">
        <f t="shared" si="4"/>
        <v>1.3532865810992866E-2</v>
      </c>
      <c r="K30" s="203">
        <f t="shared" si="5"/>
        <v>1</v>
      </c>
      <c r="L30" s="200">
        <v>16446</v>
      </c>
      <c r="M30" s="200">
        <v>15464</v>
      </c>
      <c r="N30" s="200">
        <v>0</v>
      </c>
      <c r="O30" s="200">
        <v>6368</v>
      </c>
      <c r="P30" s="200">
        <v>17199</v>
      </c>
      <c r="Q30" s="201">
        <f t="shared" si="6"/>
        <v>1.7008479899497488</v>
      </c>
      <c r="R30" s="202">
        <f t="shared" si="1"/>
        <v>0.11219606828763573</v>
      </c>
      <c r="S30" s="201">
        <f t="shared" si="7"/>
        <v>4.7034725678624753E-2</v>
      </c>
      <c r="T30" s="203">
        <f t="shared" si="8"/>
        <v>0.82954709882795541</v>
      </c>
      <c r="U30" s="200">
        <v>3577</v>
      </c>
      <c r="V30" s="200">
        <v>3488</v>
      </c>
      <c r="W30" s="200">
        <v>0</v>
      </c>
      <c r="X30" s="200">
        <v>820</v>
      </c>
      <c r="Y30" s="200">
        <v>2814</v>
      </c>
      <c r="Z30" s="201">
        <f t="shared" si="9"/>
        <v>2.4317073170731707</v>
      </c>
      <c r="AA30" s="202">
        <f t="shared" si="2"/>
        <v>-0.19323394495412849</v>
      </c>
      <c r="AB30" s="201">
        <f t="shared" si="10"/>
        <v>3.584475932804451E-3</v>
      </c>
      <c r="AC30" s="203">
        <f t="shared" si="11"/>
        <v>0.13572565475329185</v>
      </c>
      <c r="AD30" s="123"/>
    </row>
    <row r="31" spans="1:30" x14ac:dyDescent="0.25">
      <c r="A31" s="211" t="s">
        <v>221</v>
      </c>
      <c r="B31" s="199" t="s">
        <v>221</v>
      </c>
      <c r="C31" s="200">
        <v>12799</v>
      </c>
      <c r="D31" s="200">
        <v>10864</v>
      </c>
      <c r="E31" s="200">
        <v>3342</v>
      </c>
      <c r="F31" s="200">
        <v>6217</v>
      </c>
      <c r="G31" s="200">
        <v>11010</v>
      </c>
      <c r="H31" s="201">
        <f t="shared" si="3"/>
        <v>0.77095061926974418</v>
      </c>
      <c r="I31" s="202">
        <f t="shared" si="0"/>
        <v>1.3438880706921896E-2</v>
      </c>
      <c r="J31" s="201">
        <f t="shared" si="4"/>
        <v>7.1864589099036062E-3</v>
      </c>
      <c r="K31" s="203">
        <f t="shared" si="5"/>
        <v>1</v>
      </c>
      <c r="L31" s="200">
        <v>4389</v>
      </c>
      <c r="M31" s="200">
        <v>4032</v>
      </c>
      <c r="N31" s="200">
        <v>0</v>
      </c>
      <c r="O31" s="200">
        <v>2497</v>
      </c>
      <c r="P31" s="200">
        <v>4138</v>
      </c>
      <c r="Q31" s="201">
        <f t="shared" si="6"/>
        <v>0.65718862635162201</v>
      </c>
      <c r="R31" s="202">
        <f t="shared" si="1"/>
        <v>2.6289682539682557E-2</v>
      </c>
      <c r="S31" s="201">
        <f t="shared" si="7"/>
        <v>1.131633786023311E-2</v>
      </c>
      <c r="T31" s="203">
        <f t="shared" si="8"/>
        <v>0.37584014532243415</v>
      </c>
      <c r="U31" s="200">
        <v>6846</v>
      </c>
      <c r="V31" s="200">
        <v>4756</v>
      </c>
      <c r="W31" s="200">
        <v>0</v>
      </c>
      <c r="X31" s="200">
        <v>3032</v>
      </c>
      <c r="Y31" s="200">
        <v>4894</v>
      </c>
      <c r="Z31" s="201">
        <f t="shared" si="9"/>
        <v>0.61411609498680741</v>
      </c>
      <c r="AA31" s="202">
        <f t="shared" si="2"/>
        <v>2.9015979814970505E-2</v>
      </c>
      <c r="AB31" s="201">
        <f t="shared" si="10"/>
        <v>6.2339819527878412E-3</v>
      </c>
      <c r="AC31" s="203">
        <f t="shared" si="11"/>
        <v>0.44450499545867395</v>
      </c>
      <c r="AD31" s="123"/>
    </row>
    <row r="32" spans="1:30" x14ac:dyDescent="0.25">
      <c r="A32" s="211" t="s">
        <v>247</v>
      </c>
      <c r="B32" s="199" t="s">
        <v>247</v>
      </c>
      <c r="C32" s="200">
        <v>1477</v>
      </c>
      <c r="D32" s="200">
        <v>1898</v>
      </c>
      <c r="E32" s="200">
        <v>1002</v>
      </c>
      <c r="F32" s="200">
        <v>4421</v>
      </c>
      <c r="G32" s="200">
        <v>6147</v>
      </c>
      <c r="H32" s="201">
        <f t="shared" si="3"/>
        <v>0.39040940963582904</v>
      </c>
      <c r="I32" s="202">
        <f t="shared" si="0"/>
        <v>2.2386722866174922</v>
      </c>
      <c r="J32" s="201">
        <f t="shared" si="4"/>
        <v>4.0122763777636211E-3</v>
      </c>
      <c r="K32" s="203">
        <f t="shared" si="5"/>
        <v>1</v>
      </c>
      <c r="L32" s="200">
        <v>325</v>
      </c>
      <c r="M32" s="200">
        <v>362</v>
      </c>
      <c r="N32" s="200">
        <v>0</v>
      </c>
      <c r="O32" s="200">
        <v>1677</v>
      </c>
      <c r="P32" s="200">
        <v>1086</v>
      </c>
      <c r="Q32" s="201">
        <f t="shared" si="6"/>
        <v>-0.35241502683363146</v>
      </c>
      <c r="R32" s="202">
        <f t="shared" si="1"/>
        <v>2</v>
      </c>
      <c r="S32" s="201">
        <f t="shared" si="7"/>
        <v>2.969923372695301E-3</v>
      </c>
      <c r="T32" s="203">
        <f t="shared" si="8"/>
        <v>0.17667154709614447</v>
      </c>
      <c r="U32" s="200">
        <v>831</v>
      </c>
      <c r="V32" s="200">
        <v>832</v>
      </c>
      <c r="W32" s="200">
        <v>0</v>
      </c>
      <c r="X32" s="200">
        <v>2415</v>
      </c>
      <c r="Y32" s="200">
        <v>4408</v>
      </c>
      <c r="Z32" s="201">
        <f t="shared" si="9"/>
        <v>0.82525879917184275</v>
      </c>
      <c r="AA32" s="202">
        <f t="shared" si="2"/>
        <v>4.2980769230769234</v>
      </c>
      <c r="AB32" s="201">
        <f t="shared" si="10"/>
        <v>5.6149146808109522E-3</v>
      </c>
      <c r="AC32" s="203">
        <f t="shared" si="11"/>
        <v>0.71709777127053842</v>
      </c>
      <c r="AD32" s="123"/>
    </row>
    <row r="33" spans="1:31" x14ac:dyDescent="0.25">
      <c r="A33" s="211" t="s">
        <v>233</v>
      </c>
      <c r="B33" s="199" t="s">
        <v>233</v>
      </c>
      <c r="C33" s="200">
        <v>1834</v>
      </c>
      <c r="D33" s="200">
        <v>2523</v>
      </c>
      <c r="E33" s="200">
        <v>926</v>
      </c>
      <c r="F33" s="200">
        <v>2511</v>
      </c>
      <c r="G33" s="200">
        <v>4895</v>
      </c>
      <c r="H33" s="201">
        <f t="shared" si="3"/>
        <v>0.94942254082039024</v>
      </c>
      <c r="I33" s="202">
        <f t="shared" si="0"/>
        <v>0.94015061434799851</v>
      </c>
      <c r="J33" s="201">
        <f t="shared" si="4"/>
        <v>3.1950696061742189E-3</v>
      </c>
      <c r="K33" s="203">
        <f t="shared" si="5"/>
        <v>1</v>
      </c>
      <c r="L33" s="200">
        <v>270</v>
      </c>
      <c r="M33" s="200">
        <v>655</v>
      </c>
      <c r="N33" s="200">
        <v>0</v>
      </c>
      <c r="O33" s="200">
        <v>874</v>
      </c>
      <c r="P33" s="200">
        <v>1634</v>
      </c>
      <c r="Q33" s="201">
        <f t="shared" si="6"/>
        <v>0.86956521739130443</v>
      </c>
      <c r="R33" s="202">
        <f t="shared" si="1"/>
        <v>1.4946564885496185</v>
      </c>
      <c r="S33" s="201">
        <f t="shared" si="7"/>
        <v>4.4685587393960609E-3</v>
      </c>
      <c r="T33" s="203">
        <f t="shared" si="8"/>
        <v>0.33381001021450457</v>
      </c>
      <c r="U33" s="200">
        <v>855</v>
      </c>
      <c r="V33" s="200">
        <v>1113</v>
      </c>
      <c r="W33" s="200">
        <v>0</v>
      </c>
      <c r="X33" s="200">
        <v>1236</v>
      </c>
      <c r="Y33" s="200">
        <v>2216</v>
      </c>
      <c r="Z33" s="201">
        <f t="shared" si="9"/>
        <v>0.79288025889967639</v>
      </c>
      <c r="AA33" s="202">
        <f t="shared" si="2"/>
        <v>0.99101527403414202</v>
      </c>
      <c r="AB33" s="201">
        <f t="shared" si="10"/>
        <v>2.8227429520592266E-3</v>
      </c>
      <c r="AC33" s="203">
        <f t="shared" si="11"/>
        <v>0.45270684371807968</v>
      </c>
      <c r="AD33" s="123"/>
    </row>
    <row r="34" spans="1:31" x14ac:dyDescent="0.25">
      <c r="A34" s="211" t="s">
        <v>243</v>
      </c>
      <c r="B34" s="199" t="s">
        <v>243</v>
      </c>
      <c r="C34" s="200">
        <v>925</v>
      </c>
      <c r="D34" s="200">
        <v>1173</v>
      </c>
      <c r="E34" s="200">
        <v>453</v>
      </c>
      <c r="F34" s="200">
        <v>1531</v>
      </c>
      <c r="G34" s="200">
        <v>2993</v>
      </c>
      <c r="H34" s="201">
        <f t="shared" si="3"/>
        <v>0.95493141737426512</v>
      </c>
      <c r="I34" s="202">
        <f t="shared" si="0"/>
        <v>1.5515771526001707</v>
      </c>
      <c r="J34" s="201">
        <f t="shared" si="4"/>
        <v>1.953594143264441E-3</v>
      </c>
      <c r="K34" s="203">
        <f t="shared" si="5"/>
        <v>1</v>
      </c>
      <c r="L34" s="200">
        <v>97</v>
      </c>
      <c r="M34" s="200">
        <v>134</v>
      </c>
      <c r="N34" s="200">
        <v>0</v>
      </c>
      <c r="O34" s="200">
        <v>480</v>
      </c>
      <c r="P34" s="200">
        <v>696</v>
      </c>
      <c r="Q34" s="201">
        <f t="shared" si="6"/>
        <v>0.44999999999999996</v>
      </c>
      <c r="R34" s="202">
        <f t="shared" si="1"/>
        <v>4.1940298507462686</v>
      </c>
      <c r="S34" s="201">
        <f t="shared" si="7"/>
        <v>1.9033763051527898E-3</v>
      </c>
      <c r="T34" s="203">
        <f t="shared" si="8"/>
        <v>0.23254259939859673</v>
      </c>
      <c r="U34" s="200">
        <v>675</v>
      </c>
      <c r="V34" s="200">
        <v>769</v>
      </c>
      <c r="W34" s="200">
        <v>0</v>
      </c>
      <c r="X34" s="200">
        <v>963</v>
      </c>
      <c r="Y34" s="200">
        <v>1895</v>
      </c>
      <c r="Z34" s="201">
        <f t="shared" si="9"/>
        <v>0.96780893042575289</v>
      </c>
      <c r="AA34" s="202">
        <f t="shared" si="2"/>
        <v>1.4642392717815347</v>
      </c>
      <c r="AB34" s="201">
        <f t="shared" si="10"/>
        <v>2.4138528403214055E-3</v>
      </c>
      <c r="AC34" s="203">
        <f t="shared" si="11"/>
        <v>0.63314400267290349</v>
      </c>
      <c r="AD34" s="123"/>
    </row>
    <row r="35" spans="1:31" x14ac:dyDescent="0.25">
      <c r="A35" s="211" t="s">
        <v>239</v>
      </c>
      <c r="B35" s="199" t="s">
        <v>239</v>
      </c>
      <c r="C35" s="200">
        <v>2016</v>
      </c>
      <c r="D35" s="200">
        <v>2397</v>
      </c>
      <c r="E35" s="200">
        <v>1764</v>
      </c>
      <c r="F35" s="200">
        <v>4990</v>
      </c>
      <c r="G35" s="200">
        <v>4822</v>
      </c>
      <c r="H35" s="201">
        <f t="shared" si="3"/>
        <v>-3.3667334669338689E-2</v>
      </c>
      <c r="I35" s="202">
        <f t="shared" si="0"/>
        <v>1.0116812682519818</v>
      </c>
      <c r="J35" s="201">
        <f t="shared" si="4"/>
        <v>3.1474209685336228E-3</v>
      </c>
      <c r="K35" s="203">
        <f t="shared" si="5"/>
        <v>1</v>
      </c>
      <c r="L35" s="200">
        <v>290</v>
      </c>
      <c r="M35" s="200">
        <v>405</v>
      </c>
      <c r="N35" s="200">
        <v>0</v>
      </c>
      <c r="O35" s="200">
        <v>2037</v>
      </c>
      <c r="P35" s="200">
        <v>1540</v>
      </c>
      <c r="Q35" s="201">
        <f t="shared" si="6"/>
        <v>-0.24398625429553267</v>
      </c>
      <c r="R35" s="202">
        <f t="shared" si="1"/>
        <v>2.8024691358024691</v>
      </c>
      <c r="S35" s="201">
        <f t="shared" si="7"/>
        <v>4.211493548757609E-3</v>
      </c>
      <c r="T35" s="203">
        <f t="shared" si="8"/>
        <v>0.31936955620074658</v>
      </c>
      <c r="U35" s="200">
        <v>1122</v>
      </c>
      <c r="V35" s="200">
        <v>997</v>
      </c>
      <c r="W35" s="200">
        <v>0</v>
      </c>
      <c r="X35" s="200">
        <v>1946</v>
      </c>
      <c r="Y35" s="200">
        <v>2064</v>
      </c>
      <c r="Z35" s="201">
        <f t="shared" si="9"/>
        <v>6.0637204522096644E-2</v>
      </c>
      <c r="AA35" s="202">
        <f t="shared" si="2"/>
        <v>1.0702106318956872</v>
      </c>
      <c r="AB35" s="201">
        <f t="shared" si="10"/>
        <v>2.6291252044450559E-3</v>
      </c>
      <c r="AC35" s="203">
        <f t="shared" si="11"/>
        <v>0.42803815844048115</v>
      </c>
      <c r="AD35" s="123"/>
    </row>
    <row r="36" spans="1:31" x14ac:dyDescent="0.25">
      <c r="A36" s="211" t="s">
        <v>245</v>
      </c>
      <c r="B36" s="199" t="s">
        <v>245</v>
      </c>
      <c r="C36" s="200">
        <v>8440</v>
      </c>
      <c r="D36" s="200">
        <v>8970</v>
      </c>
      <c r="E36" s="200">
        <v>2409</v>
      </c>
      <c r="F36" s="200">
        <v>1422</v>
      </c>
      <c r="G36" s="200">
        <v>2233</v>
      </c>
      <c r="H36" s="201">
        <f t="shared" si="3"/>
        <v>0.57032348804500699</v>
      </c>
      <c r="I36" s="202">
        <f t="shared" si="0"/>
        <v>-0.75105908584169456</v>
      </c>
      <c r="J36" s="201">
        <f t="shared" si="4"/>
        <v>1.4575261349513854E-3</v>
      </c>
      <c r="K36" s="203">
        <f t="shared" si="5"/>
        <v>1</v>
      </c>
      <c r="L36" s="200">
        <v>316</v>
      </c>
      <c r="M36" s="200">
        <v>349</v>
      </c>
      <c r="N36" s="200">
        <v>0</v>
      </c>
      <c r="O36" s="200">
        <v>426</v>
      </c>
      <c r="P36" s="200">
        <v>387</v>
      </c>
      <c r="Q36" s="201">
        <f t="shared" si="6"/>
        <v>-9.1549295774647876E-2</v>
      </c>
      <c r="R36" s="202">
        <f t="shared" si="1"/>
        <v>0.10888252148997135</v>
      </c>
      <c r="S36" s="201">
        <f t="shared" si="7"/>
        <v>1.058342859330646E-3</v>
      </c>
      <c r="T36" s="203">
        <f t="shared" si="8"/>
        <v>0.17330944917151814</v>
      </c>
      <c r="U36" s="200">
        <v>7853</v>
      </c>
      <c r="V36" s="200">
        <v>8318</v>
      </c>
      <c r="W36" s="200">
        <v>0</v>
      </c>
      <c r="X36" s="200">
        <v>892</v>
      </c>
      <c r="Y36" s="200">
        <v>1524</v>
      </c>
      <c r="Z36" s="201">
        <f t="shared" si="9"/>
        <v>0.70852017937219736</v>
      </c>
      <c r="AA36" s="202">
        <f t="shared" si="2"/>
        <v>-0.81678288050012027</v>
      </c>
      <c r="AB36" s="201">
        <f t="shared" si="10"/>
        <v>1.9412726800262913E-3</v>
      </c>
      <c r="AC36" s="203">
        <f t="shared" si="11"/>
        <v>0.68248992386923424</v>
      </c>
      <c r="AD36" s="123"/>
    </row>
    <row r="37" spans="1:31" x14ac:dyDescent="0.25">
      <c r="A37" s="211" t="s">
        <v>223</v>
      </c>
      <c r="B37" s="199" t="s">
        <v>223</v>
      </c>
      <c r="C37" s="200">
        <v>1176</v>
      </c>
      <c r="D37" s="200">
        <v>1356</v>
      </c>
      <c r="E37" s="200">
        <v>553</v>
      </c>
      <c r="F37" s="200">
        <v>636</v>
      </c>
      <c r="G37" s="200">
        <v>2157</v>
      </c>
      <c r="H37" s="201">
        <f t="shared" si="3"/>
        <v>2.391509433962264</v>
      </c>
      <c r="I37" s="202">
        <f t="shared" si="0"/>
        <v>0.59070796460176989</v>
      </c>
      <c r="J37" s="201">
        <f t="shared" si="4"/>
        <v>1.4079193341200798E-3</v>
      </c>
      <c r="K37" s="203">
        <f t="shared" si="5"/>
        <v>1</v>
      </c>
      <c r="L37" s="200">
        <v>241</v>
      </c>
      <c r="M37" s="200">
        <v>313</v>
      </c>
      <c r="N37" s="200">
        <v>0</v>
      </c>
      <c r="O37" s="200">
        <v>232</v>
      </c>
      <c r="P37" s="200">
        <v>464</v>
      </c>
      <c r="Q37" s="201">
        <f t="shared" si="6"/>
        <v>1</v>
      </c>
      <c r="R37" s="202">
        <f t="shared" si="1"/>
        <v>0.48242811501597438</v>
      </c>
      <c r="S37" s="201">
        <f t="shared" si="7"/>
        <v>1.2689175367685264E-3</v>
      </c>
      <c r="T37" s="203">
        <f t="shared" si="8"/>
        <v>0.21511358368103847</v>
      </c>
      <c r="U37" s="200">
        <v>722</v>
      </c>
      <c r="V37" s="200">
        <v>692</v>
      </c>
      <c r="W37" s="200">
        <v>0</v>
      </c>
      <c r="X37" s="200">
        <v>322</v>
      </c>
      <c r="Y37" s="200">
        <v>1223</v>
      </c>
      <c r="Z37" s="201">
        <f t="shared" si="9"/>
        <v>2.798136645962733</v>
      </c>
      <c r="AA37" s="202">
        <f t="shared" si="2"/>
        <v>0.76734104046242768</v>
      </c>
      <c r="AB37" s="201">
        <f t="shared" si="10"/>
        <v>1.5578585877113872E-3</v>
      </c>
      <c r="AC37" s="203">
        <f t="shared" si="11"/>
        <v>0.56699119146963373</v>
      </c>
      <c r="AD37" s="123"/>
    </row>
    <row r="38" spans="1:31" x14ac:dyDescent="0.25">
      <c r="A38" s="204" t="s">
        <v>396</v>
      </c>
      <c r="B38" s="205" t="s">
        <v>396</v>
      </c>
      <c r="C38" s="206">
        <f>C13-SUM(C14:C37)</f>
        <v>54376</v>
      </c>
      <c r="D38" s="206">
        <f>D13-SUM(D14:D37)</f>
        <v>51038</v>
      </c>
      <c r="E38" s="206">
        <f>E13-SUM(E14:E37)</f>
        <v>17165</v>
      </c>
      <c r="F38" s="206">
        <f>F13-SUM(F14:F37)</f>
        <v>34163</v>
      </c>
      <c r="G38" s="206">
        <f>G13-SUM(G14:G37)</f>
        <v>59194</v>
      </c>
      <c r="H38" s="207">
        <f t="shared" si="3"/>
        <v>0.73269326464303486</v>
      </c>
      <c r="I38" s="208">
        <f t="shared" si="0"/>
        <v>0.15980250009796615</v>
      </c>
      <c r="J38" s="207">
        <f t="shared" si="4"/>
        <v>3.8637170636951323E-2</v>
      </c>
      <c r="K38" s="209">
        <f t="shared" si="5"/>
        <v>1</v>
      </c>
      <c r="L38" s="206">
        <f>L13-SUM(L14:L37)</f>
        <v>18668</v>
      </c>
      <c r="M38" s="206">
        <f>M13-SUM(M14:M37)</f>
        <v>17314</v>
      </c>
      <c r="N38" s="206">
        <f>N13-SUM(N14:N37)</f>
        <v>0</v>
      </c>
      <c r="O38" s="206">
        <f>O13-SUM(O14:O37)</f>
        <v>14408</v>
      </c>
      <c r="P38" s="206">
        <f>P13-SUM(P14:P37)</f>
        <v>18844</v>
      </c>
      <c r="Q38" s="207">
        <f t="shared" si="6"/>
        <v>0.30788450860632977</v>
      </c>
      <c r="R38" s="208">
        <f t="shared" si="1"/>
        <v>8.8367794848099868E-2</v>
      </c>
      <c r="S38" s="207">
        <f t="shared" si="7"/>
        <v>5.153336651479766E-2</v>
      </c>
      <c r="T38" s="209">
        <f t="shared" si="8"/>
        <v>0.31834307531168698</v>
      </c>
      <c r="U38" s="206">
        <f>U13-SUM(U14:U37)</f>
        <v>20817</v>
      </c>
      <c r="V38" s="206">
        <f>V13-SUM(V14:V37)</f>
        <v>20685</v>
      </c>
      <c r="W38" s="206">
        <f>W13-SUM(W14:W37)</f>
        <v>0</v>
      </c>
      <c r="X38" s="206">
        <f>X13-SUM(X14:X37)</f>
        <v>15316</v>
      </c>
      <c r="Y38" s="206">
        <f>Y13-SUM(Y14:Y37)</f>
        <v>31233</v>
      </c>
      <c r="Z38" s="207">
        <f t="shared" si="9"/>
        <v>1.039240010446592</v>
      </c>
      <c r="AA38" s="208">
        <f t="shared" si="2"/>
        <v>0.50993473531544597</v>
      </c>
      <c r="AB38" s="207">
        <f t="shared" si="10"/>
        <v>3.978462573179866E-2</v>
      </c>
      <c r="AC38" s="209">
        <f t="shared" si="11"/>
        <v>0.52763793627732536</v>
      </c>
      <c r="AD38" s="123"/>
    </row>
    <row r="39" spans="1:31" ht="6" customHeight="1" x14ac:dyDescent="0.25">
      <c r="C39" s="123"/>
      <c r="D39" s="123"/>
      <c r="E39" s="123"/>
      <c r="F39" s="123"/>
      <c r="G39" s="123"/>
      <c r="H39" s="123"/>
      <c r="L39" s="123"/>
      <c r="M39" s="123"/>
      <c r="N39" s="123"/>
      <c r="O39" s="123"/>
      <c r="P39" s="123"/>
      <c r="Q39" s="123"/>
      <c r="U39" s="123"/>
      <c r="V39" s="123"/>
      <c r="W39" s="123"/>
      <c r="X39" s="123"/>
      <c r="Y39" s="123"/>
      <c r="Z39" s="123"/>
      <c r="AD39" s="123"/>
      <c r="AE39" s="123"/>
    </row>
    <row r="40" spans="1:31" ht="15.75" x14ac:dyDescent="0.25">
      <c r="B40" s="184"/>
      <c r="C40" s="338" t="s">
        <v>105</v>
      </c>
      <c r="D40" s="336"/>
      <c r="E40" s="336"/>
      <c r="F40" s="336"/>
      <c r="G40" s="336"/>
      <c r="H40" s="336"/>
      <c r="I40" s="336"/>
      <c r="J40" s="336"/>
      <c r="K40" s="337"/>
      <c r="L40" s="338" t="s">
        <v>104</v>
      </c>
      <c r="M40" s="336"/>
      <c r="N40" s="336"/>
      <c r="O40" s="336"/>
      <c r="P40" s="336"/>
      <c r="Q40" s="336"/>
      <c r="R40" s="336"/>
      <c r="S40" s="336"/>
      <c r="T40" s="337"/>
      <c r="U40" s="338" t="s">
        <v>106</v>
      </c>
      <c r="V40" s="336"/>
      <c r="W40" s="336"/>
      <c r="X40" s="336"/>
      <c r="Y40" s="336"/>
      <c r="Z40" s="336"/>
      <c r="AA40" s="336"/>
      <c r="AB40" s="336"/>
      <c r="AC40" s="337"/>
      <c r="AD40" s="50"/>
      <c r="AE40" s="50"/>
    </row>
    <row r="41" spans="1:31" s="189" customFormat="1" ht="75" x14ac:dyDescent="0.25">
      <c r="B41" s="185"/>
      <c r="C41" s="233">
        <f>C8</f>
        <v>2018</v>
      </c>
      <c r="D41" s="233">
        <f>D8</f>
        <v>2019</v>
      </c>
      <c r="E41" s="233" t="str">
        <f>E8</f>
        <v>2020</v>
      </c>
      <c r="F41" s="233">
        <f>F8</f>
        <v>2021</v>
      </c>
      <c r="G41" s="233">
        <f>G8</f>
        <v>2022</v>
      </c>
      <c r="H41" s="187" t="str">
        <f>CONCATENATE("var. ",RIGHT(G41,2),"/",RIGHT(F41,2))</f>
        <v>var. 22/21</v>
      </c>
      <c r="I41" s="187" t="str">
        <f>CONCATENATE("var. ",RIGHT(G41,2),"/",RIGHT(D41,2))</f>
        <v>var. 22/19</v>
      </c>
      <c r="J41" s="187" t="str">
        <f>CONCATENATE("Cuota s/ total lugares de residencia ",RIGHT(G41,4))</f>
        <v>Cuota s/ total lugares de residencia 2022</v>
      </c>
      <c r="K41" s="188" t="str">
        <f>CONCATENATE("cuota s/ Canarias ",RIGHT(G41,4))</f>
        <v>cuota s/ Canarias 2022</v>
      </c>
      <c r="L41" s="233">
        <f>L8</f>
        <v>2018</v>
      </c>
      <c r="M41" s="233">
        <f>M8</f>
        <v>2019</v>
      </c>
      <c r="N41" s="233">
        <f>N8</f>
        <v>2020</v>
      </c>
      <c r="O41" s="233">
        <f>O8</f>
        <v>2021</v>
      </c>
      <c r="P41" s="233">
        <f>P8</f>
        <v>2022</v>
      </c>
      <c r="Q41" s="187" t="str">
        <f>CONCATENATE("var. ",RIGHT(P41,2),"/",RIGHT(O41,2))</f>
        <v>var. 22/21</v>
      </c>
      <c r="R41" s="187" t="str">
        <f>CONCATENATE("var. ",RIGHT(P41,2),"/",RIGHT(M41,2))</f>
        <v>var. 22/19</v>
      </c>
      <c r="S41" s="187" t="str">
        <f>CONCATENATE("Cuota s/ total lugares de residencia ",RIGHT(P41,4))</f>
        <v>Cuota s/ total lugares de residencia 2022</v>
      </c>
      <c r="T41" s="188" t="str">
        <f>CONCATENATE("cuota s/ Canarias ",RIGHT(P41,4))</f>
        <v>cuota s/ Canarias 2022</v>
      </c>
      <c r="U41" s="233">
        <f>U8</f>
        <v>2018</v>
      </c>
      <c r="V41" s="233">
        <f>V8</f>
        <v>2019</v>
      </c>
      <c r="W41" s="233">
        <f>W8</f>
        <v>2020</v>
      </c>
      <c r="X41" s="233">
        <f>X8</f>
        <v>2021</v>
      </c>
      <c r="Y41" s="233">
        <f>Y8</f>
        <v>2022</v>
      </c>
      <c r="Z41" s="187" t="str">
        <f>CONCATENATE("var. ",RIGHT(Y41,2),"/",RIGHT(X41,2))</f>
        <v>var. 22/21</v>
      </c>
      <c r="AA41" s="187" t="str">
        <f>CONCATENATE("var. ",RIGHT(Y41,2),"/",RIGHT(V41,2))</f>
        <v>var. 22/19</v>
      </c>
      <c r="AB41" s="187" t="str">
        <f>CONCATENATE("Cuota s/ total lugares de residencia ",RIGHT(Y41,4))</f>
        <v>Cuota s/ total lugares de residencia 2022</v>
      </c>
      <c r="AC41" s="188" t="str">
        <f>CONCATENATE("cuota s/ Canarias ",RIGHT(Y41,4))</f>
        <v>cuota s/ Canarias 2022</v>
      </c>
      <c r="AD41" s="210"/>
      <c r="AE41" s="210"/>
    </row>
    <row r="42" spans="1:31" x14ac:dyDescent="0.25">
      <c r="A42" s="1" t="s">
        <v>0</v>
      </c>
      <c r="B42" s="190" t="s">
        <v>139</v>
      </c>
      <c r="C42" s="191">
        <f>C43+C46</f>
        <v>64648</v>
      </c>
      <c r="D42" s="191">
        <f>D43+D46</f>
        <v>67797</v>
      </c>
      <c r="E42" s="191">
        <f>E43+E46</f>
        <v>0</v>
      </c>
      <c r="F42" s="191">
        <f>F43+F46</f>
        <v>31635</v>
      </c>
      <c r="G42" s="191">
        <f>G43+G46</f>
        <v>69159</v>
      </c>
      <c r="H42" s="192">
        <f>IFERROR(G42/F42-1,"-")</f>
        <v>1.1861545756282599</v>
      </c>
      <c r="I42" s="192">
        <f>IFERROR(G42/D42-1,"-")</f>
        <v>2.0089384486039252E-2</v>
      </c>
      <c r="J42" s="192">
        <f t="shared" ref="J42:J71" si="12">G42/G$42</f>
        <v>1</v>
      </c>
      <c r="K42" s="193">
        <f>G42/$G9</f>
        <v>4.5141536035424479E-2</v>
      </c>
      <c r="L42" s="191">
        <f>L43+L46</f>
        <v>227456</v>
      </c>
      <c r="M42" s="191">
        <f>M43+M46</f>
        <v>242419</v>
      </c>
      <c r="N42" s="191">
        <f>N43+N46</f>
        <v>0</v>
      </c>
      <c r="O42" s="191">
        <f>O43+O46</f>
        <v>133775</v>
      </c>
      <c r="P42" s="191">
        <f>P43+P46</f>
        <v>312171</v>
      </c>
      <c r="Q42" s="192">
        <f>IFERROR(P42/O42-1,"-")</f>
        <v>1.3335526069893477</v>
      </c>
      <c r="R42" s="192">
        <f>IFERROR(P42/M42-1,"-")</f>
        <v>0.28773322223093079</v>
      </c>
      <c r="S42" s="192">
        <f t="shared" ref="S42:S71" si="13">P42/P$42</f>
        <v>1</v>
      </c>
      <c r="T42" s="193">
        <f>P42/$G9</f>
        <v>0.20376058713565109</v>
      </c>
      <c r="U42" s="191">
        <f>U43+U46</f>
        <v>0</v>
      </c>
      <c r="V42" s="191">
        <f>V43+V46</f>
        <v>0</v>
      </c>
      <c r="W42" s="191">
        <f>W43+W46</f>
        <v>0</v>
      </c>
      <c r="X42" s="191">
        <f>X43+X46</f>
        <v>0</v>
      </c>
      <c r="Y42" s="191">
        <f>Y43+Y46</f>
        <v>0</v>
      </c>
      <c r="Z42" s="192" t="str">
        <f>IFERROR(Y42/X42-1,"-")</f>
        <v>-</v>
      </c>
      <c r="AA42" s="192" t="str">
        <f>IFERROR(Y42/V42-1,"-")</f>
        <v>-</v>
      </c>
      <c r="AB42" s="192" t="str">
        <f>IFERROR(Y42/Y$42,"-")</f>
        <v>-</v>
      </c>
      <c r="AC42" s="193">
        <f>Y42/$G9</f>
        <v>0</v>
      </c>
      <c r="AD42" s="50"/>
      <c r="AE42" s="50"/>
    </row>
    <row r="43" spans="1:31" x14ac:dyDescent="0.25">
      <c r="A43" s="1" t="s">
        <v>171</v>
      </c>
      <c r="B43" s="194" t="s">
        <v>172</v>
      </c>
      <c r="C43" s="195">
        <v>6397</v>
      </c>
      <c r="D43" s="195">
        <v>6847</v>
      </c>
      <c r="E43" s="195">
        <v>0</v>
      </c>
      <c r="F43" s="195">
        <v>6381</v>
      </c>
      <c r="G43" s="195">
        <v>8798</v>
      </c>
      <c r="H43" s="196">
        <f>IFERROR(G43/F43-1,"-")</f>
        <v>0.37878075536749733</v>
      </c>
      <c r="I43" s="197">
        <f t="shared" ref="I43:I71" si="14">IFERROR(G43/D43-1,"-")</f>
        <v>0.28494231050094943</v>
      </c>
      <c r="J43" s="196">
        <f t="shared" si="12"/>
        <v>0.12721410084009313</v>
      </c>
      <c r="K43" s="198">
        <f t="shared" ref="K43:K71" si="15">G43/$G10</f>
        <v>3.1623593688221131E-2</v>
      </c>
      <c r="L43" s="195">
        <v>44184</v>
      </c>
      <c r="M43" s="195">
        <v>48762</v>
      </c>
      <c r="N43" s="195">
        <v>0</v>
      </c>
      <c r="O43" s="195">
        <v>41030</v>
      </c>
      <c r="P43" s="195">
        <v>53314</v>
      </c>
      <c r="Q43" s="196">
        <f>IFERROR(P43/O43-1,"-")</f>
        <v>0.29939068973921512</v>
      </c>
      <c r="R43" s="197">
        <f t="shared" ref="R43:R71" si="16">IFERROR(P43/M43-1,"-")</f>
        <v>9.3351380173085641E-2</v>
      </c>
      <c r="S43" s="196">
        <f t="shared" si="13"/>
        <v>0.17078460202901616</v>
      </c>
      <c r="T43" s="198">
        <f t="shared" ref="T43:T71" si="17">P43/$G10</f>
        <v>0.19163222026526724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6" t="str">
        <f>IFERROR(Y43/X43-1,"-")</f>
        <v>-</v>
      </c>
      <c r="AA43" s="197" t="str">
        <f t="shared" ref="AA43:AA71" si="18">IFERROR(Y43/V43-1,"-")</f>
        <v>-</v>
      </c>
      <c r="AB43" s="196" t="str">
        <f t="shared" ref="AB43:AB71" si="19">IFERROR(Y43/Y$42,"-")</f>
        <v>-</v>
      </c>
      <c r="AC43" s="198">
        <f t="shared" ref="AC43:AC71" si="20">Y43/$G10</f>
        <v>0</v>
      </c>
      <c r="AD43" s="50"/>
      <c r="AE43" s="50"/>
    </row>
    <row r="44" spans="1:31" x14ac:dyDescent="0.25">
      <c r="A44" s="211" t="s">
        <v>99</v>
      </c>
      <c r="B44" s="199" t="s">
        <v>99</v>
      </c>
      <c r="C44" s="200">
        <v>2941</v>
      </c>
      <c r="D44" s="200">
        <v>5258</v>
      </c>
      <c r="E44" s="200">
        <v>0</v>
      </c>
      <c r="F44" s="200">
        <v>3400</v>
      </c>
      <c r="G44" s="200">
        <v>4961</v>
      </c>
      <c r="H44" s="201">
        <f>IFERROR(G44/F44-1,"-")</f>
        <v>0.45911764705882363</v>
      </c>
      <c r="I44" s="202">
        <f t="shared" si="14"/>
        <v>-5.6485355648535518E-2</v>
      </c>
      <c r="J44" s="201">
        <f t="shared" si="12"/>
        <v>7.1733252360502611E-2</v>
      </c>
      <c r="K44" s="203">
        <f t="shared" si="15"/>
        <v>4.1957746240633302E-2</v>
      </c>
      <c r="L44" s="200">
        <v>11349</v>
      </c>
      <c r="M44" s="200">
        <v>12568</v>
      </c>
      <c r="N44" s="200">
        <v>0</v>
      </c>
      <c r="O44" s="200">
        <v>8723</v>
      </c>
      <c r="P44" s="200">
        <v>12030</v>
      </c>
      <c r="Q44" s="201">
        <f>IFERROR(P44/O44-1,"-")</f>
        <v>0.37911269058810038</v>
      </c>
      <c r="R44" s="202">
        <f t="shared" si="16"/>
        <v>-4.2807129217059203E-2</v>
      </c>
      <c r="S44" s="201">
        <f t="shared" si="13"/>
        <v>3.8536571302267029E-2</v>
      </c>
      <c r="T44" s="203">
        <f t="shared" si="17"/>
        <v>0.1017439401884335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1" t="str">
        <f>IFERROR(Y44/X44-1,"-")</f>
        <v>-</v>
      </c>
      <c r="AA44" s="202" t="str">
        <f t="shared" si="18"/>
        <v>-</v>
      </c>
      <c r="AB44" s="201" t="str">
        <f t="shared" si="19"/>
        <v>-</v>
      </c>
      <c r="AC44" s="203">
        <f t="shared" si="20"/>
        <v>0</v>
      </c>
      <c r="AD44" s="50"/>
      <c r="AE44" s="50"/>
    </row>
    <row r="45" spans="1:31" x14ac:dyDescent="0.25">
      <c r="A45" s="211" t="s">
        <v>176</v>
      </c>
      <c r="B45" s="199" t="s">
        <v>176</v>
      </c>
      <c r="C45" s="200">
        <v>3456</v>
      </c>
      <c r="D45" s="200">
        <v>1589</v>
      </c>
      <c r="E45" s="200">
        <v>0</v>
      </c>
      <c r="F45" s="200">
        <v>2981</v>
      </c>
      <c r="G45" s="200">
        <v>3837</v>
      </c>
      <c r="H45" s="201">
        <f>IFERROR(G45/F45-1,"-")</f>
        <v>0.2871519624287151</v>
      </c>
      <c r="I45" s="202">
        <f t="shared" si="14"/>
        <v>1.4147262429200755</v>
      </c>
      <c r="J45" s="201">
        <f t="shared" si="12"/>
        <v>5.5480848479590505E-2</v>
      </c>
      <c r="K45" s="203">
        <f t="shared" si="15"/>
        <v>2.3985447453304328E-2</v>
      </c>
      <c r="L45" s="200">
        <v>32835</v>
      </c>
      <c r="M45" s="200">
        <v>36194</v>
      </c>
      <c r="N45" s="200">
        <v>0</v>
      </c>
      <c r="O45" s="200">
        <v>32307</v>
      </c>
      <c r="P45" s="200">
        <v>41284</v>
      </c>
      <c r="Q45" s="201">
        <f>IFERROR(P45/O45-1,"-")</f>
        <v>0.27786547806976825</v>
      </c>
      <c r="R45" s="202">
        <f t="shared" si="16"/>
        <v>0.1406310438194176</v>
      </c>
      <c r="S45" s="201">
        <f t="shared" si="13"/>
        <v>0.13224803072674912</v>
      </c>
      <c r="T45" s="203">
        <f t="shared" si="17"/>
        <v>0.25807016227839874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1" t="str">
        <f>IFERROR(Y45/X45-1,"-")</f>
        <v>-</v>
      </c>
      <c r="AA45" s="202" t="str">
        <f t="shared" si="18"/>
        <v>-</v>
      </c>
      <c r="AB45" s="201" t="str">
        <f t="shared" si="19"/>
        <v>-</v>
      </c>
      <c r="AC45" s="203">
        <f t="shared" si="20"/>
        <v>0</v>
      </c>
      <c r="AD45" s="50"/>
      <c r="AE45" s="50"/>
    </row>
    <row r="46" spans="1:31" x14ac:dyDescent="0.25">
      <c r="A46" s="1" t="s">
        <v>415</v>
      </c>
      <c r="B46" s="194" t="s">
        <v>184</v>
      </c>
      <c r="C46" s="195">
        <v>58251</v>
      </c>
      <c r="D46" s="195">
        <v>60950</v>
      </c>
      <c r="E46" s="195">
        <v>0</v>
      </c>
      <c r="F46" s="195">
        <v>25254</v>
      </c>
      <c r="G46" s="195">
        <v>60361</v>
      </c>
      <c r="H46" s="196">
        <f>IFERROR(G46/F46-1,"-")</f>
        <v>1.3901560148887304</v>
      </c>
      <c r="I46" s="197">
        <f t="shared" si="14"/>
        <v>-9.6636587366694116E-3</v>
      </c>
      <c r="J46" s="196">
        <f t="shared" si="12"/>
        <v>0.8727858991599069</v>
      </c>
      <c r="K46" s="198">
        <f t="shared" si="15"/>
        <v>4.8140987910718927E-2</v>
      </c>
      <c r="L46" s="195">
        <v>183272</v>
      </c>
      <c r="M46" s="195">
        <v>193657</v>
      </c>
      <c r="N46" s="195">
        <v>0</v>
      </c>
      <c r="O46" s="195">
        <v>92745</v>
      </c>
      <c r="P46" s="195">
        <v>258857</v>
      </c>
      <c r="Q46" s="196">
        <f>IFERROR(P46/O46-1,"-")</f>
        <v>1.7910615127500136</v>
      </c>
      <c r="R46" s="197">
        <f t="shared" si="16"/>
        <v>0.33667773434474357</v>
      </c>
      <c r="S46" s="196">
        <f t="shared" si="13"/>
        <v>0.82921539797098387</v>
      </c>
      <c r="T46" s="198">
        <f t="shared" si="17"/>
        <v>0.20645171066756632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6" t="str">
        <f>IFERROR(Y46/X46-1,"-")</f>
        <v>-</v>
      </c>
      <c r="AA46" s="197" t="str">
        <f t="shared" si="18"/>
        <v>-</v>
      </c>
      <c r="AB46" s="196" t="str">
        <f t="shared" si="19"/>
        <v>-</v>
      </c>
      <c r="AC46" s="198">
        <f t="shared" si="20"/>
        <v>0</v>
      </c>
      <c r="AD46" s="50"/>
      <c r="AE46" s="50"/>
    </row>
    <row r="47" spans="1:31" x14ac:dyDescent="0.25">
      <c r="A47" s="211" t="s">
        <v>188</v>
      </c>
      <c r="B47" s="199" t="s">
        <v>188</v>
      </c>
      <c r="C47" s="200">
        <v>19360</v>
      </c>
      <c r="D47" s="200">
        <v>18119</v>
      </c>
      <c r="E47" s="200">
        <v>0</v>
      </c>
      <c r="F47" s="200">
        <v>3454</v>
      </c>
      <c r="G47" s="200">
        <v>18084</v>
      </c>
      <c r="H47" s="201">
        <f t="shared" ref="H47:H71" si="21">IFERROR(G47/F47-1,"-")</f>
        <v>4.2356687898089174</v>
      </c>
      <c r="I47" s="202">
        <f t="shared" si="14"/>
        <v>-1.9316739334400701E-3</v>
      </c>
      <c r="J47" s="201">
        <f t="shared" si="12"/>
        <v>0.26148440550036872</v>
      </c>
      <c r="K47" s="203">
        <f t="shared" si="15"/>
        <v>3.1937382667559112E-2</v>
      </c>
      <c r="L47" s="200">
        <v>104212</v>
      </c>
      <c r="M47" s="200">
        <v>102071</v>
      </c>
      <c r="N47" s="200">
        <v>0</v>
      </c>
      <c r="O47" s="200">
        <v>36016</v>
      </c>
      <c r="P47" s="200">
        <v>143070</v>
      </c>
      <c r="Q47" s="201">
        <f t="shared" ref="Q47:Q71" si="22">IFERROR(P47/O47-1,"-")</f>
        <v>2.9724011550422036</v>
      </c>
      <c r="R47" s="202">
        <f t="shared" si="16"/>
        <v>0.40167138560413829</v>
      </c>
      <c r="S47" s="201">
        <f t="shared" si="13"/>
        <v>0.45830650508855725</v>
      </c>
      <c r="T47" s="203">
        <f t="shared" si="17"/>
        <v>0.25266983732844961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1" t="str">
        <f t="shared" ref="Z47:Z71" si="23">IFERROR(Y47/X47-1,"-")</f>
        <v>-</v>
      </c>
      <c r="AA47" s="202" t="str">
        <f t="shared" si="18"/>
        <v>-</v>
      </c>
      <c r="AB47" s="201" t="str">
        <f t="shared" si="19"/>
        <v>-</v>
      </c>
      <c r="AC47" s="203">
        <f t="shared" si="20"/>
        <v>0</v>
      </c>
      <c r="AD47" s="50"/>
      <c r="AE47" s="50"/>
    </row>
    <row r="48" spans="1:31" x14ac:dyDescent="0.25">
      <c r="A48" s="211" t="s">
        <v>192</v>
      </c>
      <c r="B48" s="199" t="s">
        <v>192</v>
      </c>
      <c r="C48" s="200">
        <v>19573</v>
      </c>
      <c r="D48" s="200">
        <v>24343</v>
      </c>
      <c r="E48" s="200">
        <v>0</v>
      </c>
      <c r="F48" s="200">
        <v>13752</v>
      </c>
      <c r="G48" s="200">
        <v>26068</v>
      </c>
      <c r="H48" s="201">
        <f t="shared" si="21"/>
        <v>0.89557882489819662</v>
      </c>
      <c r="I48" s="202">
        <f t="shared" si="14"/>
        <v>7.0862260198003568E-2</v>
      </c>
      <c r="J48" s="201">
        <f t="shared" si="12"/>
        <v>0.37692852701745255</v>
      </c>
      <c r="K48" s="203">
        <f t="shared" si="15"/>
        <v>0.15194595508303169</v>
      </c>
      <c r="L48" s="200">
        <v>19693</v>
      </c>
      <c r="M48" s="200">
        <v>24841</v>
      </c>
      <c r="N48" s="200">
        <v>0</v>
      </c>
      <c r="O48" s="200">
        <v>14284</v>
      </c>
      <c r="P48" s="200">
        <v>25701</v>
      </c>
      <c r="Q48" s="201">
        <f t="shared" si="22"/>
        <v>0.79928591430971707</v>
      </c>
      <c r="R48" s="202">
        <f t="shared" si="16"/>
        <v>3.4620184372609719E-2</v>
      </c>
      <c r="S48" s="201">
        <f t="shared" si="13"/>
        <v>8.2329876894394416E-2</v>
      </c>
      <c r="T48" s="203">
        <f t="shared" si="17"/>
        <v>0.14980677426687883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1" t="str">
        <f t="shared" si="23"/>
        <v>-</v>
      </c>
      <c r="AA48" s="202" t="str">
        <f t="shared" si="18"/>
        <v>-</v>
      </c>
      <c r="AB48" s="201" t="str">
        <f t="shared" si="19"/>
        <v>-</v>
      </c>
      <c r="AC48" s="203">
        <f t="shared" si="20"/>
        <v>0</v>
      </c>
      <c r="AD48" s="50"/>
      <c r="AE48" s="50"/>
    </row>
    <row r="49" spans="1:31" x14ac:dyDescent="0.25">
      <c r="A49" s="211" t="s">
        <v>196</v>
      </c>
      <c r="B49" s="199" t="s">
        <v>196</v>
      </c>
      <c r="C49" s="200">
        <v>2171</v>
      </c>
      <c r="D49" s="200">
        <v>2318</v>
      </c>
      <c r="E49" s="200">
        <v>0</v>
      </c>
      <c r="F49" s="200">
        <v>1508</v>
      </c>
      <c r="G49" s="200">
        <v>2343</v>
      </c>
      <c r="H49" s="201">
        <f t="shared" si="21"/>
        <v>0.55371352785145889</v>
      </c>
      <c r="I49" s="202">
        <f t="shared" si="14"/>
        <v>1.0785159620362306E-2</v>
      </c>
      <c r="J49" s="201">
        <f t="shared" si="12"/>
        <v>3.3878453997310543E-2</v>
      </c>
      <c r="K49" s="203">
        <f t="shared" si="15"/>
        <v>3.4193896761576741E-2</v>
      </c>
      <c r="L49" s="200">
        <v>10441</v>
      </c>
      <c r="M49" s="200">
        <v>12298</v>
      </c>
      <c r="N49" s="200">
        <v>0</v>
      </c>
      <c r="O49" s="200">
        <v>13920</v>
      </c>
      <c r="P49" s="200">
        <v>19432</v>
      </c>
      <c r="Q49" s="201">
        <f t="shared" si="22"/>
        <v>0.39597701149425291</v>
      </c>
      <c r="R49" s="202">
        <f t="shared" si="16"/>
        <v>0.58009432428037089</v>
      </c>
      <c r="S49" s="201">
        <f t="shared" si="13"/>
        <v>6.2247934625573806E-2</v>
      </c>
      <c r="T49" s="203">
        <f t="shared" si="17"/>
        <v>0.28359189153690112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1" t="str">
        <f t="shared" si="23"/>
        <v>-</v>
      </c>
      <c r="AA49" s="202" t="str">
        <f t="shared" si="18"/>
        <v>-</v>
      </c>
      <c r="AB49" s="201" t="str">
        <f t="shared" si="19"/>
        <v>-</v>
      </c>
      <c r="AC49" s="203">
        <f t="shared" si="20"/>
        <v>0</v>
      </c>
      <c r="AD49" s="50"/>
      <c r="AE49" s="50"/>
    </row>
    <row r="50" spans="1:31" x14ac:dyDescent="0.25">
      <c r="A50" s="211" t="s">
        <v>205</v>
      </c>
      <c r="B50" s="199" t="s">
        <v>205</v>
      </c>
      <c r="C50" s="200">
        <v>479</v>
      </c>
      <c r="D50" s="200">
        <v>620</v>
      </c>
      <c r="E50" s="200">
        <v>0</v>
      </c>
      <c r="F50" s="200">
        <v>710</v>
      </c>
      <c r="G50" s="200">
        <v>1999</v>
      </c>
      <c r="H50" s="201">
        <f t="shared" si="21"/>
        <v>1.8154929577464789</v>
      </c>
      <c r="I50" s="202">
        <f>IFERROR(G50/D50-1,"-")</f>
        <v>2.2241935483870967</v>
      </c>
      <c r="J50" s="201">
        <f t="shared" si="12"/>
        <v>2.890440868144421E-2</v>
      </c>
      <c r="K50" s="203">
        <f t="shared" si="15"/>
        <v>4.0488536012314676E-2</v>
      </c>
      <c r="L50" s="200">
        <v>4501</v>
      </c>
      <c r="M50" s="200">
        <v>4072</v>
      </c>
      <c r="N50" s="200">
        <v>0</v>
      </c>
      <c r="O50" s="200">
        <v>2864</v>
      </c>
      <c r="P50" s="200">
        <v>6880</v>
      </c>
      <c r="Q50" s="201">
        <f t="shared" si="22"/>
        <v>1.4022346368715084</v>
      </c>
      <c r="R50" s="202">
        <f>IFERROR(P50/M50-1,"-")</f>
        <v>0.68958742632612968</v>
      </c>
      <c r="S50" s="201">
        <f t="shared" si="13"/>
        <v>2.2039202872784467E-2</v>
      </c>
      <c r="T50" s="203">
        <f t="shared" si="17"/>
        <v>0.13935023900186341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1" t="str">
        <f t="shared" si="23"/>
        <v>-</v>
      </c>
      <c r="AA50" s="202" t="str">
        <f>IFERROR(Y50/V50-1,"-")</f>
        <v>-</v>
      </c>
      <c r="AB50" s="201" t="str">
        <f t="shared" si="19"/>
        <v>-</v>
      </c>
      <c r="AC50" s="203">
        <f t="shared" si="20"/>
        <v>0</v>
      </c>
      <c r="AD50" s="50"/>
      <c r="AE50" s="50"/>
    </row>
    <row r="51" spans="1:31" x14ac:dyDescent="0.25">
      <c r="A51" s="211" t="s">
        <v>200</v>
      </c>
      <c r="B51" s="199" t="s">
        <v>200</v>
      </c>
      <c r="C51" s="200">
        <v>733</v>
      </c>
      <c r="D51" s="200">
        <v>627</v>
      </c>
      <c r="E51" s="200">
        <v>0</v>
      </c>
      <c r="F51" s="200">
        <v>282</v>
      </c>
      <c r="G51" s="200">
        <v>686</v>
      </c>
      <c r="H51" s="201">
        <f t="shared" si="21"/>
        <v>1.4326241134751774</v>
      </c>
      <c r="I51" s="202">
        <f t="shared" si="14"/>
        <v>9.4098883572567793E-2</v>
      </c>
      <c r="J51" s="201">
        <f t="shared" si="12"/>
        <v>9.9191717636171722E-3</v>
      </c>
      <c r="K51" s="203">
        <f t="shared" si="15"/>
        <v>1.2586001284285846E-2</v>
      </c>
      <c r="L51" s="200">
        <v>5173</v>
      </c>
      <c r="M51" s="200">
        <v>6668</v>
      </c>
      <c r="N51" s="200">
        <v>0</v>
      </c>
      <c r="O51" s="200">
        <v>4088</v>
      </c>
      <c r="P51" s="200">
        <v>6626</v>
      </c>
      <c r="Q51" s="201">
        <f t="shared" si="22"/>
        <v>0.62084148727984334</v>
      </c>
      <c r="R51" s="202">
        <f t="shared" si="16"/>
        <v>-6.2987402519496527E-3</v>
      </c>
      <c r="S51" s="201">
        <f t="shared" si="13"/>
        <v>2.1225546255097368E-2</v>
      </c>
      <c r="T51" s="203">
        <f t="shared" si="17"/>
        <v>0.12156682873130906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1" t="str">
        <f t="shared" si="23"/>
        <v>-</v>
      </c>
      <c r="AA51" s="202" t="str">
        <f t="shared" si="18"/>
        <v>-</v>
      </c>
      <c r="AB51" s="201" t="str">
        <f t="shared" si="19"/>
        <v>-</v>
      </c>
      <c r="AC51" s="203">
        <f t="shared" si="20"/>
        <v>0</v>
      </c>
      <c r="AD51" s="50"/>
      <c r="AE51" s="50"/>
    </row>
    <row r="52" spans="1:31" x14ac:dyDescent="0.25">
      <c r="A52" s="211" t="s">
        <v>209</v>
      </c>
      <c r="B52" s="199" t="s">
        <v>209</v>
      </c>
      <c r="C52" s="200">
        <v>972</v>
      </c>
      <c r="D52" s="200">
        <v>974</v>
      </c>
      <c r="E52" s="200">
        <v>0</v>
      </c>
      <c r="F52" s="200">
        <v>622</v>
      </c>
      <c r="G52" s="200">
        <v>1557</v>
      </c>
      <c r="H52" s="201">
        <f t="shared" si="21"/>
        <v>1.5032154340836015</v>
      </c>
      <c r="I52" s="202">
        <f t="shared" si="14"/>
        <v>0.59856262833675555</v>
      </c>
      <c r="J52" s="201">
        <f t="shared" si="12"/>
        <v>2.2513338827918276E-2</v>
      </c>
      <c r="K52" s="203">
        <f t="shared" si="15"/>
        <v>5.5488239486813973E-2</v>
      </c>
      <c r="L52" s="200">
        <v>5479</v>
      </c>
      <c r="M52" s="200">
        <v>5494</v>
      </c>
      <c r="N52" s="200">
        <v>0</v>
      </c>
      <c r="O52" s="200">
        <v>3200</v>
      </c>
      <c r="P52" s="200">
        <v>6437</v>
      </c>
      <c r="Q52" s="201">
        <f t="shared" si="22"/>
        <v>1.0115625000000001</v>
      </c>
      <c r="R52" s="202">
        <f t="shared" si="16"/>
        <v>0.17164179104477606</v>
      </c>
      <c r="S52" s="201">
        <f t="shared" si="13"/>
        <v>2.062010885059791E-2</v>
      </c>
      <c r="T52" s="203">
        <f t="shared" si="17"/>
        <v>0.22940128296507484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1" t="str">
        <f t="shared" si="23"/>
        <v>-</v>
      </c>
      <c r="AA52" s="202" t="str">
        <f t="shared" si="18"/>
        <v>-</v>
      </c>
      <c r="AB52" s="201" t="str">
        <f t="shared" si="19"/>
        <v>-</v>
      </c>
      <c r="AC52" s="203">
        <f t="shared" si="20"/>
        <v>0</v>
      </c>
      <c r="AD52" s="50"/>
      <c r="AE52" s="50"/>
    </row>
    <row r="53" spans="1:31" x14ac:dyDescent="0.25">
      <c r="A53" s="211" t="s">
        <v>213</v>
      </c>
      <c r="B53" s="199" t="s">
        <v>213</v>
      </c>
      <c r="C53" s="200">
        <v>738</v>
      </c>
      <c r="D53" s="200">
        <v>796</v>
      </c>
      <c r="E53" s="200">
        <v>0</v>
      </c>
      <c r="F53" s="200">
        <v>363</v>
      </c>
      <c r="G53" s="200">
        <v>1088</v>
      </c>
      <c r="H53" s="201">
        <f t="shared" si="21"/>
        <v>1.997245179063361</v>
      </c>
      <c r="I53" s="202">
        <f t="shared" si="14"/>
        <v>0.36683417085427128</v>
      </c>
      <c r="J53" s="201">
        <f t="shared" si="12"/>
        <v>1.5731864254833066E-2</v>
      </c>
      <c r="K53" s="203">
        <f t="shared" si="15"/>
        <v>1.6829339974322882E-2</v>
      </c>
      <c r="L53" s="200">
        <v>16686</v>
      </c>
      <c r="M53" s="200">
        <v>18623</v>
      </c>
      <c r="N53" s="200">
        <v>0</v>
      </c>
      <c r="O53" s="200">
        <v>8539</v>
      </c>
      <c r="P53" s="200">
        <v>29266</v>
      </c>
      <c r="Q53" s="201">
        <f t="shared" si="22"/>
        <v>2.427333411406488</v>
      </c>
      <c r="R53" s="202">
        <f t="shared" si="16"/>
        <v>0.57149761048166248</v>
      </c>
      <c r="S53" s="201">
        <f t="shared" si="13"/>
        <v>9.3749899894609051E-2</v>
      </c>
      <c r="T53" s="203">
        <f t="shared" si="17"/>
        <v>0.452690683537255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1" t="str">
        <f t="shared" si="23"/>
        <v>-</v>
      </c>
      <c r="AA53" s="202" t="str">
        <f t="shared" si="18"/>
        <v>-</v>
      </c>
      <c r="AB53" s="201" t="str">
        <f t="shared" si="19"/>
        <v>-</v>
      </c>
      <c r="AC53" s="203">
        <f t="shared" si="20"/>
        <v>0</v>
      </c>
      <c r="AD53" s="50"/>
      <c r="AE53" s="50"/>
    </row>
    <row r="54" spans="1:31" x14ac:dyDescent="0.25">
      <c r="A54" s="211" t="s">
        <v>235</v>
      </c>
      <c r="B54" s="199" t="s">
        <v>235</v>
      </c>
      <c r="C54" s="200">
        <v>300</v>
      </c>
      <c r="D54" s="200">
        <v>361</v>
      </c>
      <c r="E54" s="200">
        <v>0</v>
      </c>
      <c r="F54" s="200">
        <v>401</v>
      </c>
      <c r="G54" s="200">
        <v>729</v>
      </c>
      <c r="H54" s="201">
        <f t="shared" si="21"/>
        <v>0.81795511221945127</v>
      </c>
      <c r="I54" s="202">
        <f t="shared" si="14"/>
        <v>1.0193905817174516</v>
      </c>
      <c r="J54" s="201">
        <f t="shared" si="12"/>
        <v>1.0540927428100463E-2</v>
      </c>
      <c r="K54" s="203">
        <f t="shared" si="15"/>
        <v>3.7554090253451473E-2</v>
      </c>
      <c r="L54" s="200">
        <v>871</v>
      </c>
      <c r="M54" s="200">
        <v>1890</v>
      </c>
      <c r="N54" s="200">
        <v>0</v>
      </c>
      <c r="O54" s="200">
        <v>1276</v>
      </c>
      <c r="P54" s="200">
        <v>2310</v>
      </c>
      <c r="Q54" s="201">
        <f t="shared" si="22"/>
        <v>0.81034482758620685</v>
      </c>
      <c r="R54" s="202">
        <f t="shared" si="16"/>
        <v>0.22222222222222232</v>
      </c>
      <c r="S54" s="201">
        <f t="shared" si="13"/>
        <v>7.3997904994378078E-3</v>
      </c>
      <c r="T54" s="203">
        <f t="shared" si="17"/>
        <v>0.11899855759324129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1" t="str">
        <f t="shared" si="23"/>
        <v>-</v>
      </c>
      <c r="AA54" s="202" t="str">
        <f t="shared" si="18"/>
        <v>-</v>
      </c>
      <c r="AB54" s="201" t="str">
        <f t="shared" si="19"/>
        <v>-</v>
      </c>
      <c r="AC54" s="203">
        <f t="shared" si="20"/>
        <v>0</v>
      </c>
      <c r="AD54" s="50"/>
      <c r="AE54" s="50"/>
    </row>
    <row r="55" spans="1:31" x14ac:dyDescent="0.25">
      <c r="A55" s="211" t="s">
        <v>225</v>
      </c>
      <c r="B55" s="199" t="s">
        <v>225</v>
      </c>
      <c r="C55" s="200">
        <v>70</v>
      </c>
      <c r="D55" s="200">
        <v>32</v>
      </c>
      <c r="E55" s="200">
        <v>0</v>
      </c>
      <c r="F55" s="200">
        <v>21</v>
      </c>
      <c r="G55" s="200">
        <v>62</v>
      </c>
      <c r="H55" s="201">
        <f t="shared" si="21"/>
        <v>1.9523809523809526</v>
      </c>
      <c r="I55" s="202">
        <f t="shared" si="14"/>
        <v>0.9375</v>
      </c>
      <c r="J55" s="201">
        <f t="shared" si="12"/>
        <v>8.9648491158056073E-4</v>
      </c>
      <c r="K55" s="203">
        <f t="shared" si="15"/>
        <v>3.8193802747489682E-3</v>
      </c>
      <c r="L55" s="200">
        <v>638</v>
      </c>
      <c r="M55" s="200">
        <v>948</v>
      </c>
      <c r="N55" s="200">
        <v>0</v>
      </c>
      <c r="O55" s="200">
        <v>170</v>
      </c>
      <c r="P55" s="200">
        <v>649</v>
      </c>
      <c r="Q55" s="201">
        <f t="shared" si="22"/>
        <v>2.8176470588235296</v>
      </c>
      <c r="R55" s="202">
        <f t="shared" si="16"/>
        <v>-0.31540084388185652</v>
      </c>
      <c r="S55" s="201">
        <f t="shared" si="13"/>
        <v>2.0789887593658605E-3</v>
      </c>
      <c r="T55" s="203">
        <f t="shared" si="17"/>
        <v>3.9980287069549682E-2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1" t="str">
        <f t="shared" si="23"/>
        <v>-</v>
      </c>
      <c r="AA55" s="202" t="str">
        <f t="shared" si="18"/>
        <v>-</v>
      </c>
      <c r="AB55" s="201" t="str">
        <f t="shared" si="19"/>
        <v>-</v>
      </c>
      <c r="AC55" s="203">
        <f t="shared" si="20"/>
        <v>0</v>
      </c>
      <c r="AD55" s="50"/>
      <c r="AE55" s="50"/>
    </row>
    <row r="56" spans="1:31" x14ac:dyDescent="0.25">
      <c r="A56" s="211" t="s">
        <v>237</v>
      </c>
      <c r="B56" s="199" t="s">
        <v>237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1" t="str">
        <f t="shared" si="21"/>
        <v>-</v>
      </c>
      <c r="I56" s="202" t="str">
        <f t="shared" si="14"/>
        <v>-</v>
      </c>
      <c r="J56" s="201">
        <f t="shared" si="12"/>
        <v>0</v>
      </c>
      <c r="K56" s="203">
        <f t="shared" si="15"/>
        <v>0</v>
      </c>
      <c r="L56" s="200">
        <v>13</v>
      </c>
      <c r="M56" s="200">
        <v>37</v>
      </c>
      <c r="N56" s="200">
        <v>0</v>
      </c>
      <c r="O56" s="200">
        <v>8</v>
      </c>
      <c r="P56" s="200">
        <v>62</v>
      </c>
      <c r="Q56" s="201">
        <f t="shared" si="22"/>
        <v>6.75</v>
      </c>
      <c r="R56" s="202">
        <f t="shared" si="16"/>
        <v>0.67567567567567566</v>
      </c>
      <c r="S56" s="201">
        <f t="shared" si="13"/>
        <v>1.9860909565590654E-4</v>
      </c>
      <c r="T56" s="203">
        <f t="shared" si="17"/>
        <v>7.5785356313409118E-3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1" t="str">
        <f t="shared" si="23"/>
        <v>-</v>
      </c>
      <c r="AA56" s="202" t="str">
        <f t="shared" si="18"/>
        <v>-</v>
      </c>
      <c r="AB56" s="201" t="str">
        <f t="shared" si="19"/>
        <v>-</v>
      </c>
      <c r="AC56" s="203">
        <f t="shared" si="20"/>
        <v>0</v>
      </c>
      <c r="AD56" s="50"/>
      <c r="AE56" s="50"/>
    </row>
    <row r="57" spans="1:31" x14ac:dyDescent="0.25">
      <c r="A57" s="211" t="s">
        <v>217</v>
      </c>
      <c r="B57" s="199" t="s">
        <v>217</v>
      </c>
      <c r="C57" s="200">
        <v>2177</v>
      </c>
      <c r="D57" s="200">
        <v>2249</v>
      </c>
      <c r="E57" s="200">
        <v>0</v>
      </c>
      <c r="F57" s="200">
        <v>1036</v>
      </c>
      <c r="G57" s="200">
        <v>2146</v>
      </c>
      <c r="H57" s="201">
        <f t="shared" si="21"/>
        <v>1.0714285714285716</v>
      </c>
      <c r="I57" s="202">
        <f t="shared" si="14"/>
        <v>-4.5798132503334865E-2</v>
      </c>
      <c r="J57" s="201">
        <f t="shared" si="12"/>
        <v>3.1029945487933603E-2</v>
      </c>
      <c r="K57" s="203">
        <f t="shared" si="15"/>
        <v>7.5071713426152667E-2</v>
      </c>
      <c r="L57" s="200">
        <v>3797</v>
      </c>
      <c r="M57" s="200">
        <v>4318</v>
      </c>
      <c r="N57" s="200">
        <v>0</v>
      </c>
      <c r="O57" s="200">
        <v>2715</v>
      </c>
      <c r="P57" s="200">
        <v>4184</v>
      </c>
      <c r="Q57" s="201">
        <f t="shared" si="22"/>
        <v>0.5410681399631676</v>
      </c>
      <c r="R57" s="202">
        <f t="shared" si="16"/>
        <v>-3.1032885595182913E-2</v>
      </c>
      <c r="S57" s="201">
        <f t="shared" si="13"/>
        <v>1.3402910584263112E-2</v>
      </c>
      <c r="T57" s="203">
        <f t="shared" si="17"/>
        <v>0.1463653536696285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1" t="str">
        <f t="shared" si="23"/>
        <v>-</v>
      </c>
      <c r="AA57" s="202" t="str">
        <f t="shared" si="18"/>
        <v>-</v>
      </c>
      <c r="AB57" s="201" t="str">
        <f t="shared" si="19"/>
        <v>-</v>
      </c>
      <c r="AC57" s="203">
        <f t="shared" si="20"/>
        <v>0</v>
      </c>
      <c r="AD57" s="50"/>
      <c r="AE57" s="50"/>
    </row>
    <row r="58" spans="1:31" x14ac:dyDescent="0.25">
      <c r="A58" s="211" t="s">
        <v>231</v>
      </c>
      <c r="B58" s="199" t="s">
        <v>231</v>
      </c>
      <c r="C58" s="200">
        <v>431</v>
      </c>
      <c r="D58" s="200">
        <v>21</v>
      </c>
      <c r="E58" s="200">
        <v>0</v>
      </c>
      <c r="F58" s="200">
        <v>34</v>
      </c>
      <c r="G58" s="200">
        <v>204</v>
      </c>
      <c r="H58" s="201">
        <f t="shared" si="21"/>
        <v>5</v>
      </c>
      <c r="I58" s="202">
        <f t="shared" si="14"/>
        <v>8.7142857142857135</v>
      </c>
      <c r="J58" s="201">
        <f t="shared" si="12"/>
        <v>2.9497245477811997E-3</v>
      </c>
      <c r="K58" s="203">
        <f t="shared" si="15"/>
        <v>7.9229454714929322E-3</v>
      </c>
      <c r="L58" s="200">
        <v>1577</v>
      </c>
      <c r="M58" s="200">
        <v>1179</v>
      </c>
      <c r="N58" s="200">
        <v>0</v>
      </c>
      <c r="O58" s="200">
        <v>306</v>
      </c>
      <c r="P58" s="200">
        <v>829</v>
      </c>
      <c r="Q58" s="201">
        <f t="shared" si="22"/>
        <v>1.7091503267973858</v>
      </c>
      <c r="R58" s="202">
        <f t="shared" si="16"/>
        <v>-0.29686174724342662</v>
      </c>
      <c r="S58" s="201">
        <f t="shared" si="13"/>
        <v>2.6555958112701051E-3</v>
      </c>
      <c r="T58" s="203">
        <f t="shared" si="17"/>
        <v>3.2196675469939415E-2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1" t="str">
        <f t="shared" si="23"/>
        <v>-</v>
      </c>
      <c r="AA58" s="202" t="str">
        <f t="shared" si="18"/>
        <v>-</v>
      </c>
      <c r="AB58" s="201" t="str">
        <f t="shared" si="19"/>
        <v>-</v>
      </c>
      <c r="AC58" s="203">
        <f t="shared" si="20"/>
        <v>0</v>
      </c>
      <c r="AD58" s="50"/>
      <c r="AE58" s="50"/>
    </row>
    <row r="59" spans="1:31" x14ac:dyDescent="0.25">
      <c r="A59" s="211" t="s">
        <v>252</v>
      </c>
      <c r="B59" s="199" t="s">
        <v>394</v>
      </c>
      <c r="C59" s="200">
        <v>122</v>
      </c>
      <c r="D59" s="200">
        <v>73</v>
      </c>
      <c r="E59" s="200">
        <v>0</v>
      </c>
      <c r="F59" s="200">
        <v>25</v>
      </c>
      <c r="G59" s="200">
        <v>191</v>
      </c>
      <c r="H59" s="201">
        <f t="shared" si="21"/>
        <v>6.64</v>
      </c>
      <c r="I59" s="202">
        <f t="shared" si="14"/>
        <v>1.6164383561643834</v>
      </c>
      <c r="J59" s="201">
        <f t="shared" si="12"/>
        <v>2.7617519050304371E-3</v>
      </c>
      <c r="K59" s="203">
        <f t="shared" si="15"/>
        <v>1.2454355764214919E-2</v>
      </c>
      <c r="L59" s="200">
        <v>672</v>
      </c>
      <c r="M59" s="200">
        <v>996</v>
      </c>
      <c r="N59" s="200">
        <v>0</v>
      </c>
      <c r="O59" s="200">
        <v>441</v>
      </c>
      <c r="P59" s="200">
        <v>1462</v>
      </c>
      <c r="Q59" s="201">
        <f t="shared" si="22"/>
        <v>2.3151927437641722</v>
      </c>
      <c r="R59" s="202">
        <f t="shared" si="16"/>
        <v>0.46787148594377514</v>
      </c>
      <c r="S59" s="201">
        <f t="shared" si="13"/>
        <v>4.6833306104666992E-3</v>
      </c>
      <c r="T59" s="203">
        <f t="shared" si="17"/>
        <v>9.5331246739697451E-2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1" t="str">
        <f t="shared" si="23"/>
        <v>-</v>
      </c>
      <c r="AA59" s="202" t="str">
        <f t="shared" si="18"/>
        <v>-</v>
      </c>
      <c r="AB59" s="201" t="str">
        <f t="shared" si="19"/>
        <v>-</v>
      </c>
      <c r="AC59" s="203">
        <f t="shared" si="20"/>
        <v>0</v>
      </c>
      <c r="AD59" s="50"/>
      <c r="AE59" s="50"/>
    </row>
    <row r="60" spans="1:31" x14ac:dyDescent="0.25">
      <c r="A60" s="211" t="s">
        <v>227</v>
      </c>
      <c r="B60" s="199" t="s">
        <v>227</v>
      </c>
      <c r="C60" s="200">
        <v>83</v>
      </c>
      <c r="D60" s="200">
        <v>48</v>
      </c>
      <c r="E60" s="200">
        <v>0</v>
      </c>
      <c r="F60" s="200">
        <v>14</v>
      </c>
      <c r="G60" s="200">
        <v>39</v>
      </c>
      <c r="H60" s="201">
        <f t="shared" si="21"/>
        <v>1.7857142857142856</v>
      </c>
      <c r="I60" s="202">
        <f t="shared" si="14"/>
        <v>-0.1875</v>
      </c>
      <c r="J60" s="201">
        <f t="shared" si="12"/>
        <v>5.6391792825228823E-4</v>
      </c>
      <c r="K60" s="203">
        <f t="shared" si="15"/>
        <v>2.6652087746873504E-3</v>
      </c>
      <c r="L60" s="200">
        <v>410</v>
      </c>
      <c r="M60" s="200">
        <v>278</v>
      </c>
      <c r="N60" s="200">
        <v>0</v>
      </c>
      <c r="O60" s="200">
        <v>278</v>
      </c>
      <c r="P60" s="200">
        <v>336</v>
      </c>
      <c r="Q60" s="201">
        <f t="shared" si="22"/>
        <v>0.20863309352517989</v>
      </c>
      <c r="R60" s="202">
        <f t="shared" si="16"/>
        <v>0.20863309352517989</v>
      </c>
      <c r="S60" s="201">
        <f t="shared" si="13"/>
        <v>1.0763331635545903E-3</v>
      </c>
      <c r="T60" s="203">
        <f t="shared" si="17"/>
        <v>2.296179867422948E-2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1" t="str">
        <f t="shared" si="23"/>
        <v>-</v>
      </c>
      <c r="AA60" s="202" t="str">
        <f t="shared" si="18"/>
        <v>-</v>
      </c>
      <c r="AB60" s="201" t="str">
        <f t="shared" si="19"/>
        <v>-</v>
      </c>
      <c r="AC60" s="203">
        <f t="shared" si="20"/>
        <v>0</v>
      </c>
      <c r="AD60" s="50"/>
      <c r="AE60" s="50"/>
    </row>
    <row r="61" spans="1:31" x14ac:dyDescent="0.25">
      <c r="A61" s="211" t="s">
        <v>249</v>
      </c>
      <c r="B61" s="199" t="s">
        <v>250</v>
      </c>
      <c r="C61" s="200">
        <v>35</v>
      </c>
      <c r="D61" s="200">
        <v>34</v>
      </c>
      <c r="E61" s="200">
        <v>0</v>
      </c>
      <c r="F61" s="200">
        <v>22</v>
      </c>
      <c r="G61" s="200">
        <v>38</v>
      </c>
      <c r="H61" s="201">
        <f t="shared" si="21"/>
        <v>0.72727272727272729</v>
      </c>
      <c r="I61" s="202">
        <f t="shared" si="14"/>
        <v>0.11764705882352944</v>
      </c>
      <c r="J61" s="201">
        <f t="shared" si="12"/>
        <v>5.4945849419453725E-4</v>
      </c>
      <c r="K61" s="203">
        <f t="shared" si="15"/>
        <v>7.714169711733658E-3</v>
      </c>
      <c r="L61" s="200">
        <v>259</v>
      </c>
      <c r="M61" s="200">
        <v>575</v>
      </c>
      <c r="N61" s="200">
        <v>0</v>
      </c>
      <c r="O61" s="200">
        <v>225</v>
      </c>
      <c r="P61" s="200">
        <v>513</v>
      </c>
      <c r="Q61" s="201">
        <f t="shared" si="22"/>
        <v>1.2799999999999998</v>
      </c>
      <c r="R61" s="202">
        <f t="shared" si="16"/>
        <v>-0.10782608695652174</v>
      </c>
      <c r="S61" s="201">
        <f t="shared" si="13"/>
        <v>1.6433300979270976E-3</v>
      </c>
      <c r="T61" s="203">
        <f t="shared" si="17"/>
        <v>0.10414129110840438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1" t="str">
        <f t="shared" si="23"/>
        <v>-</v>
      </c>
      <c r="AA61" s="202" t="str">
        <f t="shared" si="18"/>
        <v>-</v>
      </c>
      <c r="AB61" s="201" t="str">
        <f t="shared" si="19"/>
        <v>-</v>
      </c>
      <c r="AC61" s="203">
        <f t="shared" si="20"/>
        <v>0</v>
      </c>
      <c r="AD61" s="50"/>
      <c r="AE61" s="50"/>
    </row>
    <row r="62" spans="1:31" x14ac:dyDescent="0.25">
      <c r="A62" s="211" t="s">
        <v>241</v>
      </c>
      <c r="B62" s="199" t="s">
        <v>241</v>
      </c>
      <c r="C62" s="200">
        <v>54</v>
      </c>
      <c r="D62" s="200">
        <v>23</v>
      </c>
      <c r="E62" s="200">
        <v>0</v>
      </c>
      <c r="F62" s="200">
        <v>9</v>
      </c>
      <c r="G62" s="200">
        <v>29</v>
      </c>
      <c r="H62" s="201">
        <f t="shared" si="21"/>
        <v>2.2222222222222223</v>
      </c>
      <c r="I62" s="202">
        <f t="shared" si="14"/>
        <v>0.26086956521739135</v>
      </c>
      <c r="J62" s="201">
        <f t="shared" si="12"/>
        <v>4.193235876747784E-4</v>
      </c>
      <c r="K62" s="203">
        <f t="shared" si="15"/>
        <v>7.8420767982693342E-3</v>
      </c>
      <c r="L62" s="200">
        <v>101</v>
      </c>
      <c r="M62" s="200">
        <v>302</v>
      </c>
      <c r="N62" s="200">
        <v>0</v>
      </c>
      <c r="O62" s="200">
        <v>117</v>
      </c>
      <c r="P62" s="200">
        <v>273</v>
      </c>
      <c r="Q62" s="201">
        <f t="shared" si="22"/>
        <v>1.3333333333333335</v>
      </c>
      <c r="R62" s="202">
        <f t="shared" si="16"/>
        <v>-9.6026490066225212E-2</v>
      </c>
      <c r="S62" s="201">
        <f t="shared" si="13"/>
        <v>8.7452069538810457E-4</v>
      </c>
      <c r="T62" s="203">
        <f t="shared" si="17"/>
        <v>7.3823688480259594E-2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1" t="str">
        <f t="shared" si="23"/>
        <v>-</v>
      </c>
      <c r="AA62" s="202" t="str">
        <f t="shared" si="18"/>
        <v>-</v>
      </c>
      <c r="AB62" s="201" t="str">
        <f t="shared" si="19"/>
        <v>-</v>
      </c>
      <c r="AC62" s="203">
        <f t="shared" si="20"/>
        <v>0</v>
      </c>
      <c r="AD62" s="50"/>
      <c r="AE62" s="50"/>
    </row>
    <row r="63" spans="1:31" x14ac:dyDescent="0.25">
      <c r="A63" s="211" t="s">
        <v>229</v>
      </c>
      <c r="B63" s="199" t="s">
        <v>229</v>
      </c>
      <c r="C63" s="200">
        <v>107</v>
      </c>
      <c r="D63" s="200">
        <v>52</v>
      </c>
      <c r="E63" s="200">
        <v>0</v>
      </c>
      <c r="F63" s="200">
        <v>15</v>
      </c>
      <c r="G63" s="200">
        <v>11</v>
      </c>
      <c r="H63" s="201">
        <f t="shared" si="21"/>
        <v>-0.26666666666666672</v>
      </c>
      <c r="I63" s="202">
        <f t="shared" si="14"/>
        <v>-0.78846153846153844</v>
      </c>
      <c r="J63" s="201">
        <f t="shared" si="12"/>
        <v>1.5905377463526079E-4</v>
      </c>
      <c r="K63" s="203">
        <f t="shared" si="15"/>
        <v>5.3055515361983315E-4</v>
      </c>
      <c r="L63" s="200">
        <v>869</v>
      </c>
      <c r="M63" s="200">
        <v>834</v>
      </c>
      <c r="N63" s="200">
        <v>0</v>
      </c>
      <c r="O63" s="200">
        <v>146</v>
      </c>
      <c r="P63" s="200">
        <v>709</v>
      </c>
      <c r="Q63" s="201">
        <f t="shared" si="22"/>
        <v>3.8561643835616435</v>
      </c>
      <c r="R63" s="202">
        <f t="shared" si="16"/>
        <v>-0.14988009592326135</v>
      </c>
      <c r="S63" s="201">
        <f t="shared" si="13"/>
        <v>2.2711911100006085E-3</v>
      </c>
      <c r="T63" s="203">
        <f t="shared" si="17"/>
        <v>3.4196691265132882E-2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1" t="str">
        <f t="shared" si="23"/>
        <v>-</v>
      </c>
      <c r="AA63" s="202" t="str">
        <f t="shared" si="18"/>
        <v>-</v>
      </c>
      <c r="AB63" s="201" t="str">
        <f t="shared" si="19"/>
        <v>-</v>
      </c>
      <c r="AC63" s="203">
        <f t="shared" si="20"/>
        <v>0</v>
      </c>
      <c r="AD63" s="50"/>
      <c r="AE63" s="50"/>
    </row>
    <row r="64" spans="1:31" x14ac:dyDescent="0.25">
      <c r="A64" s="211" t="s">
        <v>221</v>
      </c>
      <c r="B64" s="199" t="s">
        <v>221</v>
      </c>
      <c r="C64" s="200">
        <v>623</v>
      </c>
      <c r="D64" s="200">
        <v>894</v>
      </c>
      <c r="E64" s="200">
        <v>0</v>
      </c>
      <c r="F64" s="200">
        <v>238</v>
      </c>
      <c r="G64" s="200">
        <v>624</v>
      </c>
      <c r="H64" s="201">
        <f t="shared" si="21"/>
        <v>1.6218487394957983</v>
      </c>
      <c r="I64" s="202">
        <f t="shared" si="14"/>
        <v>-0.30201342281879195</v>
      </c>
      <c r="J64" s="201">
        <f t="shared" si="12"/>
        <v>9.0226868520366117E-3</v>
      </c>
      <c r="K64" s="203">
        <f t="shared" si="15"/>
        <v>5.6675749318801087E-2</v>
      </c>
      <c r="L64" s="200">
        <v>941</v>
      </c>
      <c r="M64" s="200">
        <v>1182</v>
      </c>
      <c r="N64" s="200">
        <v>0</v>
      </c>
      <c r="O64" s="200">
        <v>450</v>
      </c>
      <c r="P64" s="200">
        <v>1354</v>
      </c>
      <c r="Q64" s="201">
        <f t="shared" si="22"/>
        <v>2.0088888888888889</v>
      </c>
      <c r="R64" s="202">
        <f t="shared" si="16"/>
        <v>0.14551607445008452</v>
      </c>
      <c r="S64" s="201">
        <f t="shared" si="13"/>
        <v>4.3373663793241524E-3</v>
      </c>
      <c r="T64" s="203">
        <f t="shared" si="17"/>
        <v>0.12297910990009082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1" t="str">
        <f t="shared" si="23"/>
        <v>-</v>
      </c>
      <c r="AA64" s="202" t="str">
        <f t="shared" si="18"/>
        <v>-</v>
      </c>
      <c r="AB64" s="201" t="str">
        <f t="shared" si="19"/>
        <v>-</v>
      </c>
      <c r="AC64" s="203">
        <f t="shared" si="20"/>
        <v>0</v>
      </c>
      <c r="AD64" s="50"/>
      <c r="AE64" s="50"/>
    </row>
    <row r="65" spans="1:31" x14ac:dyDescent="0.25">
      <c r="A65" s="211" t="s">
        <v>247</v>
      </c>
      <c r="B65" s="199" t="s">
        <v>247</v>
      </c>
      <c r="C65" s="200">
        <v>150</v>
      </c>
      <c r="D65" s="200">
        <v>163</v>
      </c>
      <c r="E65" s="200">
        <v>0</v>
      </c>
      <c r="F65" s="200">
        <v>88</v>
      </c>
      <c r="G65" s="200">
        <v>164</v>
      </c>
      <c r="H65" s="201">
        <f t="shared" si="21"/>
        <v>0.86363636363636354</v>
      </c>
      <c r="I65" s="202">
        <f t="shared" si="14"/>
        <v>6.1349693251533388E-3</v>
      </c>
      <c r="J65" s="201">
        <f t="shared" si="12"/>
        <v>2.3713471854711608E-3</v>
      </c>
      <c r="K65" s="203">
        <f t="shared" si="15"/>
        <v>2.6679681145274116E-2</v>
      </c>
      <c r="L65" s="200">
        <v>171</v>
      </c>
      <c r="M65" s="200">
        <v>541</v>
      </c>
      <c r="N65" s="200">
        <v>0</v>
      </c>
      <c r="O65" s="200">
        <v>241</v>
      </c>
      <c r="P65" s="200">
        <v>489</v>
      </c>
      <c r="Q65" s="201">
        <f t="shared" si="22"/>
        <v>1.0290456431535269</v>
      </c>
      <c r="R65" s="202">
        <f t="shared" si="16"/>
        <v>-9.6118299445471345E-2</v>
      </c>
      <c r="S65" s="201">
        <f t="shared" si="13"/>
        <v>1.5664491576731984E-3</v>
      </c>
      <c r="T65" s="203">
        <f t="shared" si="17"/>
        <v>7.955100048804295E-2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1" t="str">
        <f t="shared" si="23"/>
        <v>-</v>
      </c>
      <c r="AA65" s="202" t="str">
        <f t="shared" si="18"/>
        <v>-</v>
      </c>
      <c r="AB65" s="201" t="str">
        <f t="shared" si="19"/>
        <v>-</v>
      </c>
      <c r="AC65" s="203">
        <f t="shared" si="20"/>
        <v>0</v>
      </c>
      <c r="AD65" s="50"/>
      <c r="AE65" s="50"/>
    </row>
    <row r="66" spans="1:31" x14ac:dyDescent="0.25">
      <c r="A66" s="211" t="s">
        <v>233</v>
      </c>
      <c r="B66" s="199" t="s">
        <v>233</v>
      </c>
      <c r="C66" s="200">
        <v>158</v>
      </c>
      <c r="D66" s="200">
        <v>108</v>
      </c>
      <c r="E66" s="200">
        <v>0</v>
      </c>
      <c r="F66" s="200">
        <v>45</v>
      </c>
      <c r="G66" s="200">
        <v>203</v>
      </c>
      <c r="H66" s="201">
        <f t="shared" si="21"/>
        <v>3.5111111111111111</v>
      </c>
      <c r="I66" s="202">
        <f t="shared" si="14"/>
        <v>0.87962962962962954</v>
      </c>
      <c r="J66" s="201">
        <f t="shared" si="12"/>
        <v>2.9352651137234489E-3</v>
      </c>
      <c r="K66" s="203">
        <f t="shared" si="15"/>
        <v>4.14708886618999E-2</v>
      </c>
      <c r="L66" s="200">
        <v>551</v>
      </c>
      <c r="M66" s="200">
        <v>647</v>
      </c>
      <c r="N66" s="200">
        <v>0</v>
      </c>
      <c r="O66" s="200">
        <v>356</v>
      </c>
      <c r="P66" s="200">
        <v>842</v>
      </c>
      <c r="Q66" s="201">
        <f t="shared" si="22"/>
        <v>1.3651685393258428</v>
      </c>
      <c r="R66" s="202">
        <f t="shared" si="16"/>
        <v>0.30139103554868618</v>
      </c>
      <c r="S66" s="201">
        <f t="shared" si="13"/>
        <v>2.6972396539076339E-3</v>
      </c>
      <c r="T66" s="203">
        <f t="shared" si="17"/>
        <v>0.17201225740551584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1" t="str">
        <f t="shared" si="23"/>
        <v>-</v>
      </c>
      <c r="AA66" s="202" t="str">
        <f t="shared" si="18"/>
        <v>-</v>
      </c>
      <c r="AB66" s="201" t="str">
        <f t="shared" si="19"/>
        <v>-</v>
      </c>
      <c r="AC66" s="203">
        <f t="shared" si="20"/>
        <v>0</v>
      </c>
      <c r="AD66" s="50"/>
      <c r="AE66" s="50"/>
    </row>
    <row r="67" spans="1:31" x14ac:dyDescent="0.25">
      <c r="A67" s="211" t="s">
        <v>243</v>
      </c>
      <c r="B67" s="199" t="s">
        <v>243</v>
      </c>
      <c r="C67" s="200">
        <v>66</v>
      </c>
      <c r="D67" s="200">
        <v>34</v>
      </c>
      <c r="E67" s="200">
        <v>0</v>
      </c>
      <c r="F67" s="200">
        <v>16</v>
      </c>
      <c r="G67" s="200">
        <v>92</v>
      </c>
      <c r="H67" s="201">
        <f t="shared" si="21"/>
        <v>4.75</v>
      </c>
      <c r="I67" s="202">
        <f t="shared" si="14"/>
        <v>1.7058823529411766</v>
      </c>
      <c r="J67" s="201">
        <f t="shared" si="12"/>
        <v>1.3302679333130902E-3</v>
      </c>
      <c r="K67" s="203">
        <f t="shared" si="15"/>
        <v>3.0738389575676577E-2</v>
      </c>
      <c r="L67" s="200">
        <v>87</v>
      </c>
      <c r="M67" s="200">
        <v>236</v>
      </c>
      <c r="N67" s="200">
        <v>0</v>
      </c>
      <c r="O67" s="200">
        <v>72</v>
      </c>
      <c r="P67" s="200">
        <v>310</v>
      </c>
      <c r="Q67" s="201">
        <f t="shared" si="22"/>
        <v>3.3055555555555554</v>
      </c>
      <c r="R67" s="202">
        <f t="shared" si="16"/>
        <v>0.31355932203389836</v>
      </c>
      <c r="S67" s="201">
        <f t="shared" si="13"/>
        <v>9.9304547827953264E-4</v>
      </c>
      <c r="T67" s="203">
        <f t="shared" si="17"/>
        <v>0.10357500835282325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1" t="str">
        <f t="shared" si="23"/>
        <v>-</v>
      </c>
      <c r="AA67" s="202" t="str">
        <f t="shared" si="18"/>
        <v>-</v>
      </c>
      <c r="AB67" s="201" t="str">
        <f t="shared" si="19"/>
        <v>-</v>
      </c>
      <c r="AC67" s="203">
        <f t="shared" si="20"/>
        <v>0</v>
      </c>
      <c r="AD67" s="50"/>
      <c r="AE67" s="50"/>
    </row>
    <row r="68" spans="1:31" x14ac:dyDescent="0.25">
      <c r="A68" s="211" t="s">
        <v>239</v>
      </c>
      <c r="B68" s="199" t="s">
        <v>239</v>
      </c>
      <c r="C68" s="200">
        <v>100</v>
      </c>
      <c r="D68" s="200">
        <v>221</v>
      </c>
      <c r="E68" s="200">
        <v>0</v>
      </c>
      <c r="F68" s="200">
        <v>183</v>
      </c>
      <c r="G68" s="200">
        <v>159</v>
      </c>
      <c r="H68" s="201">
        <f t="shared" si="21"/>
        <v>-0.13114754098360659</v>
      </c>
      <c r="I68" s="202">
        <f t="shared" si="14"/>
        <v>-0.28054298642533937</v>
      </c>
      <c r="J68" s="201">
        <f t="shared" si="12"/>
        <v>2.2990500151824056E-3</v>
      </c>
      <c r="K68" s="203">
        <f t="shared" si="15"/>
        <v>3.2973869763583574E-2</v>
      </c>
      <c r="L68" s="200">
        <v>504</v>
      </c>
      <c r="M68" s="200">
        <v>774</v>
      </c>
      <c r="N68" s="200">
        <v>0</v>
      </c>
      <c r="O68" s="200">
        <v>824</v>
      </c>
      <c r="P68" s="200">
        <v>1059</v>
      </c>
      <c r="Q68" s="201">
        <f t="shared" si="22"/>
        <v>0.28519417475728148</v>
      </c>
      <c r="R68" s="202">
        <f t="shared" si="16"/>
        <v>0.36821705426356588</v>
      </c>
      <c r="S68" s="201">
        <f t="shared" si="13"/>
        <v>3.3923714887033069E-3</v>
      </c>
      <c r="T68" s="203">
        <f t="shared" si="17"/>
        <v>0.21961841559518872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1" t="str">
        <f t="shared" si="23"/>
        <v>-</v>
      </c>
      <c r="AA68" s="202" t="str">
        <f t="shared" si="18"/>
        <v>-</v>
      </c>
      <c r="AB68" s="201" t="str">
        <f t="shared" si="19"/>
        <v>-</v>
      </c>
      <c r="AC68" s="203">
        <f t="shared" si="20"/>
        <v>0</v>
      </c>
      <c r="AD68" s="50"/>
      <c r="AE68" s="50"/>
    </row>
    <row r="69" spans="1:31" x14ac:dyDescent="0.25">
      <c r="A69" s="211" t="s">
        <v>245</v>
      </c>
      <c r="B69" s="199" t="s">
        <v>245</v>
      </c>
      <c r="C69" s="200">
        <v>26</v>
      </c>
      <c r="D69" s="200">
        <v>31</v>
      </c>
      <c r="E69" s="200">
        <v>0</v>
      </c>
      <c r="F69" s="200">
        <v>5</v>
      </c>
      <c r="G69" s="200">
        <v>7</v>
      </c>
      <c r="H69" s="201">
        <f t="shared" si="21"/>
        <v>0.39999999999999991</v>
      </c>
      <c r="I69" s="202">
        <f t="shared" si="14"/>
        <v>-0.77419354838709675</v>
      </c>
      <c r="J69" s="201">
        <f t="shared" si="12"/>
        <v>1.0121603840425685E-4</v>
      </c>
      <c r="K69" s="203">
        <f t="shared" si="15"/>
        <v>3.134796238244514E-3</v>
      </c>
      <c r="L69" s="200">
        <v>245</v>
      </c>
      <c r="M69" s="200">
        <v>272</v>
      </c>
      <c r="N69" s="200">
        <v>0</v>
      </c>
      <c r="O69" s="200">
        <v>99</v>
      </c>
      <c r="P69" s="200">
        <v>315</v>
      </c>
      <c r="Q69" s="201">
        <f t="shared" si="22"/>
        <v>2.1818181818181817</v>
      </c>
      <c r="R69" s="202">
        <f t="shared" si="16"/>
        <v>0.15808823529411775</v>
      </c>
      <c r="S69" s="201">
        <f t="shared" si="13"/>
        <v>1.0090623408324283E-3</v>
      </c>
      <c r="T69" s="203">
        <f t="shared" si="17"/>
        <v>0.14106583072100312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1" t="str">
        <f t="shared" si="23"/>
        <v>-</v>
      </c>
      <c r="AA69" s="202" t="str">
        <f t="shared" si="18"/>
        <v>-</v>
      </c>
      <c r="AB69" s="201" t="str">
        <f t="shared" si="19"/>
        <v>-</v>
      </c>
      <c r="AC69" s="203">
        <f t="shared" si="20"/>
        <v>0</v>
      </c>
      <c r="AD69" s="50"/>
      <c r="AE69" s="50"/>
    </row>
    <row r="70" spans="1:31" x14ac:dyDescent="0.25">
      <c r="A70" s="211" t="s">
        <v>223</v>
      </c>
      <c r="B70" s="199" t="s">
        <v>223</v>
      </c>
      <c r="C70" s="200">
        <v>12</v>
      </c>
      <c r="D70" s="200">
        <v>23</v>
      </c>
      <c r="E70" s="200">
        <v>0</v>
      </c>
      <c r="F70" s="200">
        <v>0</v>
      </c>
      <c r="G70" s="200">
        <v>41</v>
      </c>
      <c r="H70" s="201" t="str">
        <f t="shared" si="21"/>
        <v>-</v>
      </c>
      <c r="I70" s="202">
        <f t="shared" si="14"/>
        <v>0.78260869565217384</v>
      </c>
      <c r="J70" s="201">
        <f t="shared" si="12"/>
        <v>5.9283679636779019E-4</v>
      </c>
      <c r="K70" s="203">
        <f t="shared" si="15"/>
        <v>1.9007881316643487E-2</v>
      </c>
      <c r="L70" s="200">
        <v>201</v>
      </c>
      <c r="M70" s="200">
        <v>328</v>
      </c>
      <c r="N70" s="200">
        <v>0</v>
      </c>
      <c r="O70" s="200">
        <v>82</v>
      </c>
      <c r="P70" s="200">
        <v>429</v>
      </c>
      <c r="Q70" s="201">
        <f t="shared" si="22"/>
        <v>4.2317073170731705</v>
      </c>
      <c r="R70" s="202">
        <f t="shared" si="16"/>
        <v>0.30792682926829262</v>
      </c>
      <c r="S70" s="201">
        <f t="shared" si="13"/>
        <v>1.3742468070384501E-3</v>
      </c>
      <c r="T70" s="203">
        <f t="shared" si="17"/>
        <v>0.19888734353268428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1" t="str">
        <f t="shared" si="23"/>
        <v>-</v>
      </c>
      <c r="AA70" s="202" t="str">
        <f t="shared" si="18"/>
        <v>-</v>
      </c>
      <c r="AB70" s="201" t="str">
        <f t="shared" si="19"/>
        <v>-</v>
      </c>
      <c r="AC70" s="203">
        <f t="shared" si="20"/>
        <v>0</v>
      </c>
      <c r="AD70" s="50"/>
      <c r="AE70" s="50"/>
    </row>
    <row r="71" spans="1:31" x14ac:dyDescent="0.25">
      <c r="A71" s="204" t="s">
        <v>396</v>
      </c>
      <c r="B71" s="205" t="s">
        <v>396</v>
      </c>
      <c r="C71" s="206">
        <f>C46-SUM(C47:C70)</f>
        <v>9711</v>
      </c>
      <c r="D71" s="206">
        <f>D46-SUM(D47:D70)</f>
        <v>8786</v>
      </c>
      <c r="E71" s="206">
        <f>E46-SUM(E47:E70)</f>
        <v>0</v>
      </c>
      <c r="F71" s="206">
        <f>F46-SUM(F47:F70)</f>
        <v>2411</v>
      </c>
      <c r="G71" s="206">
        <f>G46-SUM(G47:G70)</f>
        <v>3797</v>
      </c>
      <c r="H71" s="207">
        <f t="shared" si="21"/>
        <v>0.57486520116134376</v>
      </c>
      <c r="I71" s="208">
        <f t="shared" si="14"/>
        <v>-0.56783519235146818</v>
      </c>
      <c r="J71" s="207">
        <f t="shared" si="12"/>
        <v>5.4902471117280471E-2</v>
      </c>
      <c r="K71" s="209">
        <f t="shared" si="15"/>
        <v>6.4145014697435554E-2</v>
      </c>
      <c r="L71" s="206">
        <f>L46-SUM(L47:L70)</f>
        <v>5180</v>
      </c>
      <c r="M71" s="206">
        <f>M46-SUM(M47:M70)</f>
        <v>4253</v>
      </c>
      <c r="N71" s="206">
        <f>N46-SUM(N47:N70)</f>
        <v>0</v>
      </c>
      <c r="O71" s="206">
        <f>O46-SUM(O47:O70)</f>
        <v>2028</v>
      </c>
      <c r="P71" s="206">
        <f>P46-SUM(P47:P70)</f>
        <v>5320</v>
      </c>
      <c r="Q71" s="207">
        <f t="shared" si="22"/>
        <v>1.6232741617357003</v>
      </c>
      <c r="R71" s="208">
        <f t="shared" si="16"/>
        <v>0.25088173054314611</v>
      </c>
      <c r="S71" s="207">
        <f t="shared" si="13"/>
        <v>1.7041941756281011E-2</v>
      </c>
      <c r="T71" s="209">
        <f t="shared" si="17"/>
        <v>8.9873973713552047E-2</v>
      </c>
      <c r="U71" s="206">
        <f>U46-SUM(U47:U70)</f>
        <v>0</v>
      </c>
      <c r="V71" s="206">
        <f>V46-SUM(V47:V70)</f>
        <v>0</v>
      </c>
      <c r="W71" s="206">
        <f>W46-SUM(W47:W70)</f>
        <v>0</v>
      </c>
      <c r="X71" s="206">
        <f>X46-SUM(X47:X70)</f>
        <v>0</v>
      </c>
      <c r="Y71" s="206">
        <f>Y46-SUM(Y47:Y70)</f>
        <v>0</v>
      </c>
      <c r="Z71" s="207" t="str">
        <f t="shared" si="23"/>
        <v>-</v>
      </c>
      <c r="AA71" s="208" t="str">
        <f t="shared" si="18"/>
        <v>-</v>
      </c>
      <c r="AB71" s="207" t="str">
        <f t="shared" si="19"/>
        <v>-</v>
      </c>
      <c r="AC71" s="209">
        <f t="shared" si="20"/>
        <v>0</v>
      </c>
      <c r="AD71" s="50"/>
      <c r="AE71" s="50"/>
    </row>
    <row r="72" spans="1:31" ht="6" customHeight="1" x14ac:dyDescent="0.25"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</row>
    <row r="73" spans="1:31" x14ac:dyDescent="0.25">
      <c r="B73" s="49" t="s">
        <v>109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</row>
  </sheetData>
  <mergeCells count="6">
    <mergeCell ref="C40:K40"/>
    <mergeCell ref="L40:T40"/>
    <mergeCell ref="U40:AC40"/>
    <mergeCell ref="C7:K7"/>
    <mergeCell ref="L7:T7"/>
    <mergeCell ref="U7:AC7"/>
  </mergeCells>
  <pageMargins left="0.7" right="0.7" top="0.75" bottom="0.75" header="0.3" footer="0.3"/>
  <pageSetup paperSize="9" scale="4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EEBC-57AB-40A6-93A6-B4CA72A4C79C}">
  <sheetPr>
    <pageSetUpPr fitToPage="1"/>
  </sheetPr>
  <dimension ref="A1:BM40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5" width="10.5703125" customWidth="1"/>
  </cols>
  <sheetData>
    <row r="1" spans="1:65" ht="42.75" customHeight="1" x14ac:dyDescent="0.25"/>
    <row r="3" spans="1:65" ht="42" customHeight="1" thickBot="1" x14ac:dyDescent="0.3">
      <c r="B3" s="52" t="s">
        <v>416</v>
      </c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</row>
    <row r="4" spans="1:65" ht="6" customHeight="1" x14ac:dyDescent="0.25"/>
    <row r="5" spans="1:65" ht="15.75" x14ac:dyDescent="0.25">
      <c r="B5" s="184"/>
      <c r="C5" s="338" t="s">
        <v>102</v>
      </c>
      <c r="D5" s="336"/>
      <c r="E5" s="336"/>
      <c r="F5" s="336"/>
      <c r="G5" s="336"/>
      <c r="H5" s="336"/>
      <c r="I5" s="336"/>
      <c r="J5" s="336"/>
      <c r="K5" s="337"/>
      <c r="L5" s="338" t="s">
        <v>102</v>
      </c>
      <c r="M5" s="336"/>
      <c r="N5" s="336"/>
      <c r="O5" s="336"/>
      <c r="P5" s="336"/>
      <c r="Q5" s="336"/>
      <c r="R5" s="336"/>
      <c r="S5" s="336"/>
      <c r="T5" s="337"/>
      <c r="U5" s="338" t="s">
        <v>102</v>
      </c>
      <c r="V5" s="336"/>
      <c r="W5" s="336"/>
      <c r="X5" s="336"/>
      <c r="Y5" s="336"/>
      <c r="Z5" s="336"/>
      <c r="AA5" s="336"/>
      <c r="AB5" s="336"/>
      <c r="AC5" s="337"/>
      <c r="AD5" s="338" t="s">
        <v>102</v>
      </c>
      <c r="AE5" s="336"/>
      <c r="AF5" s="336"/>
      <c r="AG5" s="336"/>
      <c r="AH5" s="336"/>
      <c r="AI5" s="336"/>
      <c r="AJ5" s="336"/>
      <c r="AK5" s="336"/>
      <c r="AL5" s="337"/>
      <c r="AM5" s="338" t="s">
        <v>102</v>
      </c>
      <c r="AN5" s="336"/>
      <c r="AO5" s="336"/>
      <c r="AP5" s="336"/>
      <c r="AQ5" s="336"/>
      <c r="AR5" s="336"/>
      <c r="AS5" s="336"/>
      <c r="AT5" s="336"/>
      <c r="AU5" s="337"/>
      <c r="AV5" s="338" t="s">
        <v>102</v>
      </c>
      <c r="AW5" s="336"/>
      <c r="AX5" s="336"/>
      <c r="AY5" s="336"/>
      <c r="AZ5" s="336"/>
      <c r="BA5" s="336"/>
      <c r="BB5" s="336"/>
      <c r="BC5" s="336"/>
      <c r="BD5" s="337"/>
      <c r="BE5" s="338" t="s">
        <v>102</v>
      </c>
      <c r="BF5" s="336"/>
      <c r="BG5" s="336"/>
      <c r="BH5" s="336"/>
      <c r="BI5" s="336"/>
      <c r="BJ5" s="336"/>
      <c r="BK5" s="336"/>
      <c r="BL5" s="336"/>
      <c r="BM5" s="337"/>
    </row>
    <row r="6" spans="1:65" ht="15.75" x14ac:dyDescent="0.25">
      <c r="B6" s="232"/>
      <c r="C6" s="338" t="s">
        <v>115</v>
      </c>
      <c r="D6" s="336"/>
      <c r="E6" s="336"/>
      <c r="F6" s="336"/>
      <c r="G6" s="336"/>
      <c r="H6" s="336"/>
      <c r="I6" s="336"/>
      <c r="J6" s="336"/>
      <c r="K6" s="337"/>
      <c r="L6" s="338" t="s">
        <v>114</v>
      </c>
      <c r="M6" s="336"/>
      <c r="N6" s="336"/>
      <c r="O6" s="336"/>
      <c r="P6" s="336"/>
      <c r="Q6" s="336"/>
      <c r="R6" s="336"/>
      <c r="S6" s="336"/>
      <c r="T6" s="337"/>
      <c r="U6" s="338" t="s">
        <v>113</v>
      </c>
      <c r="V6" s="336"/>
      <c r="W6" s="336"/>
      <c r="X6" s="336"/>
      <c r="Y6" s="336"/>
      <c r="Z6" s="336"/>
      <c r="AA6" s="336"/>
      <c r="AB6" s="336"/>
      <c r="AC6" s="337"/>
      <c r="AD6" s="338" t="s">
        <v>112</v>
      </c>
      <c r="AE6" s="336"/>
      <c r="AF6" s="336"/>
      <c r="AG6" s="336"/>
      <c r="AH6" s="336"/>
      <c r="AI6" s="336"/>
      <c r="AJ6" s="336"/>
      <c r="AK6" s="336"/>
      <c r="AL6" s="337"/>
      <c r="AM6" s="338" t="s">
        <v>111</v>
      </c>
      <c r="AN6" s="336"/>
      <c r="AO6" s="336"/>
      <c r="AP6" s="336"/>
      <c r="AQ6" s="336"/>
      <c r="AR6" s="336"/>
      <c r="AS6" s="336"/>
      <c r="AT6" s="336"/>
      <c r="AU6" s="337"/>
      <c r="AV6" s="338" t="s">
        <v>261</v>
      </c>
      <c r="AW6" s="336"/>
      <c r="AX6" s="336"/>
      <c r="AY6" s="336"/>
      <c r="AZ6" s="336"/>
      <c r="BA6" s="336"/>
      <c r="BB6" s="336"/>
      <c r="BC6" s="336"/>
      <c r="BD6" s="337"/>
      <c r="BE6" s="338" t="s">
        <v>0</v>
      </c>
      <c r="BF6" s="336"/>
      <c r="BG6" s="336"/>
      <c r="BH6" s="336"/>
      <c r="BI6" s="336"/>
      <c r="BJ6" s="336"/>
      <c r="BK6" s="336"/>
      <c r="BL6" s="336"/>
      <c r="BM6" s="337"/>
    </row>
    <row r="7" spans="1:65" s="189" customFormat="1" ht="72" customHeight="1" x14ac:dyDescent="0.25">
      <c r="B7" s="185"/>
      <c r="C7" s="233">
        <v>2018</v>
      </c>
      <c r="D7" s="233">
        <v>2019</v>
      </c>
      <c r="E7" s="233">
        <v>2020</v>
      </c>
      <c r="F7" s="233">
        <v>2021</v>
      </c>
      <c r="G7" s="233">
        <v>2022</v>
      </c>
      <c r="H7" s="187" t="str">
        <f>CONCATENATE("var. ",RIGHT(G7,2),"/",RIGHT(F7,2))</f>
        <v>var. 22/21</v>
      </c>
      <c r="I7" s="187" t="str">
        <f>CONCATENATE("var. ",RIGHT(G7,2),"/",RIGHT(D7,2))</f>
        <v>var. 22/19</v>
      </c>
      <c r="J7" s="187" t="str">
        <f>CONCATENATE("Cuota s/ total lugares de residencia ",RIGHT(G7,4))</f>
        <v>Cuota s/ total lugares de residencia 2022</v>
      </c>
      <c r="K7" s="188" t="str">
        <f>CONCATENATE("cuota s/ total Tenerife ",RIGHT(G7,4))</f>
        <v>cuota s/ total Tenerife 2022</v>
      </c>
      <c r="L7" s="233">
        <v>2018</v>
      </c>
      <c r="M7" s="233">
        <v>2019</v>
      </c>
      <c r="N7" s="233">
        <v>2020</v>
      </c>
      <c r="O7" s="233">
        <v>2021</v>
      </c>
      <c r="P7" s="233">
        <v>2022</v>
      </c>
      <c r="Q7" s="187" t="str">
        <f>CONCATENATE("var. ",RIGHT(P7,2),"/",RIGHT(O7,2))</f>
        <v>var. 22/21</v>
      </c>
      <c r="R7" s="187" t="str">
        <f>CONCATENATE("var. ",RIGHT(P7,2),"/",RIGHT(M7,2))</f>
        <v>var. 22/19</v>
      </c>
      <c r="S7" s="187" t="str">
        <f>CONCATENATE("Cuota s/ total lugares de residencia ",RIGHT(P7,4))</f>
        <v>Cuota s/ total lugares de residencia 2022</v>
      </c>
      <c r="T7" s="188" t="str">
        <f>CONCATENATE("cuota s/ total Tenerife ",RIGHT(P7,4))</f>
        <v>cuota s/ total Tenerife 2022</v>
      </c>
      <c r="U7" s="233">
        <v>2018</v>
      </c>
      <c r="V7" s="233">
        <v>2019</v>
      </c>
      <c r="W7" s="233">
        <v>2020</v>
      </c>
      <c r="X7" s="233">
        <v>2021</v>
      </c>
      <c r="Y7" s="233">
        <v>2022</v>
      </c>
      <c r="Z7" s="187" t="str">
        <f>CONCATENATE("var. ",RIGHT(Y7,2),"/",RIGHT(X7,2))</f>
        <v>var. 22/21</v>
      </c>
      <c r="AA7" s="187" t="str">
        <f>CONCATENATE("var. ",RIGHT(Y7,2),"/",RIGHT(V7,2))</f>
        <v>var. 22/19</v>
      </c>
      <c r="AB7" s="187" t="str">
        <f>CONCATENATE("Cuota s/ total lugares de residencia ",RIGHT(Y7,4))</f>
        <v>Cuota s/ total lugares de residencia 2022</v>
      </c>
      <c r="AC7" s="188" t="str">
        <f>CONCATENATE("cuota s/ total Tenerife ",RIGHT(Y7,4))</f>
        <v>cuota s/ total Tenerife 2022</v>
      </c>
      <c r="AD7" s="233">
        <v>2018</v>
      </c>
      <c r="AE7" s="233">
        <v>2019</v>
      </c>
      <c r="AF7" s="233">
        <v>2020</v>
      </c>
      <c r="AG7" s="233">
        <v>2021</v>
      </c>
      <c r="AH7" s="233">
        <v>2022</v>
      </c>
      <c r="AI7" s="187" t="str">
        <f>CONCATENATE("var. ",RIGHT(AH7,2),"/",RIGHT(AG7,2))</f>
        <v>var. 22/21</v>
      </c>
      <c r="AJ7" s="187" t="str">
        <f>CONCATENATE("var. ",RIGHT(AH7,2),"/",RIGHT(AE7,2))</f>
        <v>var. 22/19</v>
      </c>
      <c r="AK7" s="187" t="str">
        <f>CONCATENATE("Cuota s/ total lugares de residencia ",RIGHT(AH7,4))</f>
        <v>Cuota s/ total lugares de residencia 2022</v>
      </c>
      <c r="AL7" s="188" t="str">
        <f>CONCATENATE("cuota s/ total Tenerife ",RIGHT(AH7,4))</f>
        <v>cuota s/ total Tenerife 2022</v>
      </c>
      <c r="AM7" s="233">
        <v>2018</v>
      </c>
      <c r="AN7" s="233">
        <v>2019</v>
      </c>
      <c r="AO7" s="233">
        <v>2020</v>
      </c>
      <c r="AP7" s="233">
        <v>2021</v>
      </c>
      <c r="AQ7" s="233">
        <v>2022</v>
      </c>
      <c r="AR7" s="187" t="str">
        <f>CONCATENATE("var. ",RIGHT(AQ7,2),"/",RIGHT(AP7,2))</f>
        <v>var. 22/21</v>
      </c>
      <c r="AS7" s="187" t="str">
        <f>CONCATENATE("var. ",RIGHT(AQ7,2),"/",RIGHT(AN7,2))</f>
        <v>var. 22/19</v>
      </c>
      <c r="AT7" s="187" t="str">
        <f>CONCATENATE("Cuota s/ total lugares de residencia ",RIGHT(AQ7,4))</f>
        <v>Cuota s/ total lugares de residencia 2022</v>
      </c>
      <c r="AU7" s="188" t="str">
        <f>CONCATENATE("cuota s/ total Tenerife ",RIGHT(AQ7,4))</f>
        <v>cuota s/ total Tenerife 2022</v>
      </c>
      <c r="AV7" s="233">
        <v>2018</v>
      </c>
      <c r="AW7" s="233">
        <v>2019</v>
      </c>
      <c r="AX7" s="233">
        <v>2020</v>
      </c>
      <c r="AY7" s="233">
        <v>2021</v>
      </c>
      <c r="AZ7" s="233">
        <v>2022</v>
      </c>
      <c r="BA7" s="187" t="str">
        <f>CONCATENATE("var. ",RIGHT(AZ7,2),"/",RIGHT(AY7,2))</f>
        <v>var. 22/21</v>
      </c>
      <c r="BB7" s="187" t="str">
        <f>CONCATENATE("var. ",RIGHT(AZ7,2),"/",RIGHT(AW7,2))</f>
        <v>var. 22/19</v>
      </c>
      <c r="BC7" s="187" t="str">
        <f>CONCATENATE("Cuota s/ total lugares de residencia ",RIGHT(AX7,4))</f>
        <v>Cuota s/ total lugares de residencia 2020</v>
      </c>
      <c r="BD7" s="188" t="str">
        <f>CONCATENATE("cuota s/ total Tenerife ",RIGHT(AX7,4))</f>
        <v>cuota s/ total Tenerife 2020</v>
      </c>
      <c r="BE7" s="233">
        <v>2018</v>
      </c>
      <c r="BF7" s="233">
        <v>2019</v>
      </c>
      <c r="BG7" s="233">
        <v>2020</v>
      </c>
      <c r="BH7" s="233">
        <v>2021</v>
      </c>
      <c r="BI7" s="233">
        <v>2022</v>
      </c>
      <c r="BJ7" s="187" t="str">
        <f>CONCATENATE("var. ",RIGHT(BI7,2),"/",RIGHT(BH7,2))</f>
        <v>var. 22/21</v>
      </c>
      <c r="BK7" s="187" t="str">
        <f>CONCATENATE("var. ",RIGHT(BI7,2),"/",RIGHT(BF7,2))</f>
        <v>var. 22/19</v>
      </c>
      <c r="BL7" s="187" t="str">
        <f>CONCATENATE("Cuota s/ total lugares de residencia ",RIGHT(BI7,4))</f>
        <v>Cuota s/ total lugares de residencia 2022</v>
      </c>
      <c r="BM7" s="188" t="str">
        <f>CONCATENATE("cuota s/ total Tenerife ",RIGHT(BI7,4))</f>
        <v>cuota s/ total Tenerife 2022</v>
      </c>
    </row>
    <row r="8" spans="1:65" x14ac:dyDescent="0.25">
      <c r="A8" s="1" t="s">
        <v>0</v>
      </c>
      <c r="B8" s="190" t="s">
        <v>139</v>
      </c>
      <c r="C8" s="191">
        <f>C9+C12</f>
        <v>55131</v>
      </c>
      <c r="D8" s="191">
        <f>D9+D12</f>
        <v>50454</v>
      </c>
      <c r="E8" s="191">
        <f>E9+E12</f>
        <v>0</v>
      </c>
      <c r="F8" s="191">
        <f>F9+F12</f>
        <v>14655</v>
      </c>
      <c r="G8" s="191">
        <f>G9+G12</f>
        <v>33318</v>
      </c>
      <c r="H8" s="192">
        <f>IFERROR(G8/F8-1,"-")</f>
        <v>1.2734902763561924</v>
      </c>
      <c r="I8" s="192">
        <f>IFERROR(G8/D8-1,"-")</f>
        <v>-0.33963610417409917</v>
      </c>
      <c r="J8" s="192">
        <f>G8/G$8</f>
        <v>1</v>
      </c>
      <c r="K8" s="193">
        <f t="shared" ref="K8:K37" si="0">G8/$BI8</f>
        <v>7.0029886396382442E-3</v>
      </c>
      <c r="L8" s="191">
        <f>L9+L12</f>
        <v>149858</v>
      </c>
      <c r="M8" s="191">
        <f>M9+M12</f>
        <v>125486</v>
      </c>
      <c r="N8" s="191">
        <f>N9+N12</f>
        <v>0</v>
      </c>
      <c r="O8" s="191">
        <f>O9+O12</f>
        <v>30442</v>
      </c>
      <c r="P8" s="191">
        <f>P9+P12</f>
        <v>95353</v>
      </c>
      <c r="Q8" s="192">
        <f>IFERROR(P8/O8-1,"-")</f>
        <v>2.1322843439984234</v>
      </c>
      <c r="R8" s="192">
        <f>IFERROR(P8/M8-1,"-")</f>
        <v>-0.24013037310935081</v>
      </c>
      <c r="S8" s="192">
        <f>P8/P$8</f>
        <v>1</v>
      </c>
      <c r="T8" s="193">
        <f t="shared" ref="T8:T37" si="1">P8/$BI8</f>
        <v>2.0041898545993923E-2</v>
      </c>
      <c r="U8" s="191">
        <f>U9+U12</f>
        <v>588983</v>
      </c>
      <c r="V8" s="191">
        <f>V9+V12</f>
        <v>566108</v>
      </c>
      <c r="W8" s="191">
        <f>W9+W12</f>
        <v>0</v>
      </c>
      <c r="X8" s="191">
        <f>X9+X12</f>
        <v>287758</v>
      </c>
      <c r="Y8" s="191">
        <f>Y9+Y12</f>
        <v>543812</v>
      </c>
      <c r="Z8" s="192">
        <f>IFERROR(Y8/X8-1,"-")</f>
        <v>0.88982408829641568</v>
      </c>
      <c r="AA8" s="192">
        <f>IFERROR(Y8/V8-1,"-")</f>
        <v>-3.938471104453567E-2</v>
      </c>
      <c r="AB8" s="192">
        <f>Y8/Y$8</f>
        <v>1</v>
      </c>
      <c r="AC8" s="193">
        <f t="shared" ref="AC8:AC37" si="2">Y8/$BI8</f>
        <v>0.1143018565970032</v>
      </c>
      <c r="AD8" s="191">
        <f>AD9+AD12</f>
        <v>2178159</v>
      </c>
      <c r="AE8" s="191">
        <f>AE9+AE12</f>
        <v>2231028</v>
      </c>
      <c r="AF8" s="191">
        <f>AF9+AF12</f>
        <v>0</v>
      </c>
      <c r="AG8" s="191">
        <f>AG9+AG12</f>
        <v>1104722</v>
      </c>
      <c r="AH8" s="191">
        <f>AH9+AH12</f>
        <v>2319338</v>
      </c>
      <c r="AI8" s="192">
        <f>IFERROR(AH8/AG8-1,"-")</f>
        <v>1.0994766104051519</v>
      </c>
      <c r="AJ8" s="192">
        <f>IFERROR(AH8/AE8-1,"-")</f>
        <v>3.9582649791934488E-2</v>
      </c>
      <c r="AK8" s="192">
        <f>AH8/AH$8</f>
        <v>1</v>
      </c>
      <c r="AL8" s="193">
        <f t="shared" ref="AL8:AL37" si="3">AH8/$BI8</f>
        <v>0.48749317682577842</v>
      </c>
      <c r="AM8" s="191">
        <f>AM9+AM12</f>
        <v>562791</v>
      </c>
      <c r="AN8" s="191">
        <f>AN9+AN12</f>
        <v>595112</v>
      </c>
      <c r="AO8" s="191">
        <f>AO9+AO12</f>
        <v>0</v>
      </c>
      <c r="AP8" s="191">
        <f>AP9+AP12</f>
        <v>420454</v>
      </c>
      <c r="AQ8" s="191">
        <f>AQ9+AQ12</f>
        <v>785052</v>
      </c>
      <c r="AR8" s="192">
        <f>IFERROR(AQ8/AP8-1,"-")</f>
        <v>0.86715312495540542</v>
      </c>
      <c r="AS8" s="192">
        <f>IFERROR(AQ8/AN8-1,"-")</f>
        <v>0.31916681229751709</v>
      </c>
      <c r="AT8" s="192">
        <f>AQ8/AQ$8</f>
        <v>1</v>
      </c>
      <c r="AU8" s="193">
        <f t="shared" ref="AU8:AU37" si="4">AQ8/$BI8</f>
        <v>0.16500721044256206</v>
      </c>
      <c r="AV8" s="191">
        <f>AV9+AV12</f>
        <v>3534922</v>
      </c>
      <c r="AW8" s="191">
        <f>AW9+AW12</f>
        <v>3568188</v>
      </c>
      <c r="AX8" s="191">
        <f>AX9+AX12</f>
        <v>1200286</v>
      </c>
      <c r="AY8" s="191">
        <f>AY9+AY12</f>
        <v>1858031</v>
      </c>
      <c r="AZ8" s="191">
        <f>AZ9+AZ12</f>
        <v>3776873</v>
      </c>
      <c r="BA8" s="192">
        <f>IFERROR(AZ8/AY8-1,"-")</f>
        <v>1.0327287327283559</v>
      </c>
      <c r="BB8" s="192">
        <f>IFERROR(AZ8/AW8-1,"-")</f>
        <v>5.8484866828765858E-2</v>
      </c>
      <c r="BC8" s="192">
        <f t="shared" ref="BC8:BC37" si="5">AX8/AX$8</f>
        <v>1</v>
      </c>
      <c r="BD8" s="193">
        <f t="shared" ref="BD8:BD37" si="6">AX8/$BI8</f>
        <v>0.25228372718400954</v>
      </c>
      <c r="BE8" s="191">
        <f>BE9+BE12</f>
        <v>4872456</v>
      </c>
      <c r="BF8" s="191">
        <f>BF9+BF12</f>
        <v>4831573</v>
      </c>
      <c r="BG8" s="191">
        <f>BG9+BG12</f>
        <v>1565303</v>
      </c>
      <c r="BH8" s="191">
        <f>BH9+BH12</f>
        <v>2335438</v>
      </c>
      <c r="BI8" s="191">
        <f>BI9+BI12</f>
        <v>4757683</v>
      </c>
      <c r="BJ8" s="192">
        <f>IFERROR(BI8/BH8-1,"-")</f>
        <v>1.0371694731352319</v>
      </c>
      <c r="BK8" s="192">
        <f>IFERROR(BI8/BF8-1,"-")</f>
        <v>-1.5293156079810855E-2</v>
      </c>
      <c r="BL8" s="192">
        <f>BI8/BI$8</f>
        <v>1</v>
      </c>
      <c r="BM8" s="193">
        <f>BI8/$BI8</f>
        <v>1</v>
      </c>
    </row>
    <row r="9" spans="1:65" x14ac:dyDescent="0.25">
      <c r="A9" s="1" t="s">
        <v>171</v>
      </c>
      <c r="B9" s="194" t="s">
        <v>172</v>
      </c>
      <c r="C9" s="195">
        <v>20468</v>
      </c>
      <c r="D9" s="195">
        <v>19072</v>
      </c>
      <c r="E9" s="195">
        <v>0</v>
      </c>
      <c r="F9" s="195">
        <v>10237</v>
      </c>
      <c r="G9" s="195">
        <v>17781</v>
      </c>
      <c r="H9" s="196">
        <f>IFERROR(G9/F9-1,"-")</f>
        <v>0.73693464882289739</v>
      </c>
      <c r="I9" s="197">
        <f t="shared" ref="I9:I37" si="7">IFERROR(G9/D9-1,"-")</f>
        <v>-6.7690855704698016E-2</v>
      </c>
      <c r="J9" s="196">
        <f>G9/G$8</f>
        <v>0.53367549072573384</v>
      </c>
      <c r="K9" s="198">
        <f t="shared" si="0"/>
        <v>1.7487541564997773E-2</v>
      </c>
      <c r="L9" s="195">
        <v>45478</v>
      </c>
      <c r="M9" s="195">
        <v>33225</v>
      </c>
      <c r="N9" s="195">
        <v>0</v>
      </c>
      <c r="O9" s="195">
        <v>10871</v>
      </c>
      <c r="P9" s="195">
        <v>34909</v>
      </c>
      <c r="Q9" s="196">
        <f>IFERROR(P9/O9-1,"-")</f>
        <v>2.2112041210560207</v>
      </c>
      <c r="R9" s="197">
        <f t="shared" ref="R9:R37" si="8">IFERROR(P9/M9-1,"-")</f>
        <v>5.0684725357411642E-2</v>
      </c>
      <c r="S9" s="196">
        <f>P9/P$8</f>
        <v>0.36610279697544912</v>
      </c>
      <c r="T9" s="198">
        <f t="shared" si="1"/>
        <v>3.4332860271779272E-2</v>
      </c>
      <c r="U9" s="195">
        <v>137111</v>
      </c>
      <c r="V9" s="195">
        <v>135934</v>
      </c>
      <c r="W9" s="195">
        <v>0</v>
      </c>
      <c r="X9" s="195">
        <v>98740</v>
      </c>
      <c r="Y9" s="195">
        <v>120982</v>
      </c>
      <c r="Z9" s="196">
        <f>IFERROR(Y9/X9-1,"-")</f>
        <v>0.22525825400040511</v>
      </c>
      <c r="AA9" s="197">
        <f t="shared" ref="AA9:AA37" si="9">IFERROR(Y9/V9-1,"-")</f>
        <v>-0.10999455618167642</v>
      </c>
      <c r="AB9" s="196">
        <f>Y9/Y$8</f>
        <v>0.2224702654593867</v>
      </c>
      <c r="AC9" s="198">
        <f t="shared" si="2"/>
        <v>0.11898530755393738</v>
      </c>
      <c r="AD9" s="195">
        <v>523583</v>
      </c>
      <c r="AE9" s="195">
        <v>551651</v>
      </c>
      <c r="AF9" s="195">
        <v>0</v>
      </c>
      <c r="AG9" s="195">
        <v>402914</v>
      </c>
      <c r="AH9" s="195">
        <v>557954</v>
      </c>
      <c r="AI9" s="196">
        <f>IFERROR(AH9/AG9-1,"-")</f>
        <v>0.38479675563519766</v>
      </c>
      <c r="AJ9" s="197">
        <f t="shared" ref="AJ9:AJ37" si="10">IFERROR(AH9/AE9-1,"-")</f>
        <v>1.1425702119637338E-2</v>
      </c>
      <c r="AK9" s="196">
        <f>AH9/AH$8</f>
        <v>0.24056605807346751</v>
      </c>
      <c r="AL9" s="198">
        <f t="shared" si="3"/>
        <v>0.54874550173537862</v>
      </c>
      <c r="AM9" s="195">
        <v>104885</v>
      </c>
      <c r="AN9" s="195">
        <v>122937</v>
      </c>
      <c r="AO9" s="195">
        <v>0</v>
      </c>
      <c r="AP9" s="195">
        <v>146504</v>
      </c>
      <c r="AQ9" s="195">
        <v>130444</v>
      </c>
      <c r="AR9" s="196">
        <f>IFERROR(AQ9/AP9-1,"-")</f>
        <v>-0.10962158029814884</v>
      </c>
      <c r="AS9" s="197">
        <f t="shared" ref="AS9:AS37" si="11">IFERROR(AQ9/AN9-1,"-")</f>
        <v>6.1063796904105461E-2</v>
      </c>
      <c r="AT9" s="196">
        <f>AQ9/AQ$8</f>
        <v>0.16615969388015062</v>
      </c>
      <c r="AU9" s="198">
        <f t="shared" si="4"/>
        <v>0.1282911462743698</v>
      </c>
      <c r="AV9" s="195">
        <v>831525</v>
      </c>
      <c r="AW9" s="195">
        <v>862819</v>
      </c>
      <c r="AX9" s="195">
        <v>376894</v>
      </c>
      <c r="AY9" s="195">
        <v>669266</v>
      </c>
      <c r="AZ9" s="195">
        <v>862070</v>
      </c>
      <c r="BA9" s="196">
        <f>IFERROR(AZ9/AY9-1,"-")</f>
        <v>0.28808276529810262</v>
      </c>
      <c r="BB9" s="197">
        <f t="shared" ref="BB9:BB37" si="12">IFERROR(AZ9/AW9-1,"-")</f>
        <v>-8.680847315601925E-4</v>
      </c>
      <c r="BC9" s="196">
        <f t="shared" si="5"/>
        <v>0.31400349583349302</v>
      </c>
      <c r="BD9" s="198">
        <f t="shared" si="6"/>
        <v>0.37067372423363537</v>
      </c>
      <c r="BE9" s="195">
        <v>1028693</v>
      </c>
      <c r="BF9" s="195">
        <v>1047557</v>
      </c>
      <c r="BG9" s="195">
        <v>456683</v>
      </c>
      <c r="BH9" s="195">
        <v>800301</v>
      </c>
      <c r="BI9" s="195">
        <v>1016781</v>
      </c>
      <c r="BJ9" s="196">
        <f>IFERROR(BI9/BH9-1,"-")</f>
        <v>0.27049822504282761</v>
      </c>
      <c r="BK9" s="197">
        <f t="shared" ref="BK9:BK37" si="13">IFERROR(BI9/BF9-1,"-")</f>
        <v>-2.9378830937123235E-2</v>
      </c>
      <c r="BL9" s="196">
        <f>BI9/BI$8</f>
        <v>0.21371348196170278</v>
      </c>
      <c r="BM9" s="198">
        <f t="shared" ref="BM9:BM37" si="14">BI9/$BI9</f>
        <v>1</v>
      </c>
    </row>
    <row r="10" spans="1:65" x14ac:dyDescent="0.25">
      <c r="A10" s="211" t="s">
        <v>99</v>
      </c>
      <c r="B10" s="199" t="s">
        <v>99</v>
      </c>
      <c r="C10" s="200">
        <v>10142</v>
      </c>
      <c r="D10" s="200">
        <v>8766</v>
      </c>
      <c r="E10" s="200">
        <v>0</v>
      </c>
      <c r="F10" s="200">
        <v>9089</v>
      </c>
      <c r="G10" s="200">
        <v>14213</v>
      </c>
      <c r="H10" s="201">
        <f>IFERROR(G10/F10-1,"-")</f>
        <v>0.56375838926174504</v>
      </c>
      <c r="I10" s="202">
        <f t="shared" si="7"/>
        <v>0.62137805156285641</v>
      </c>
      <c r="J10" s="201">
        <f>G10/G$8</f>
        <v>0.42658622966564619</v>
      </c>
      <c r="K10" s="203">
        <f t="shared" si="0"/>
        <v>3.3583958715336197E-2</v>
      </c>
      <c r="L10" s="200">
        <v>30918</v>
      </c>
      <c r="M10" s="200">
        <v>22306</v>
      </c>
      <c r="N10" s="200">
        <v>0</v>
      </c>
      <c r="O10" s="200">
        <v>6581</v>
      </c>
      <c r="P10" s="200">
        <v>23987</v>
      </c>
      <c r="Q10" s="201">
        <f>IFERROR(P10/O10-1,"-")</f>
        <v>2.6448867953198603</v>
      </c>
      <c r="R10" s="202">
        <f t="shared" si="8"/>
        <v>7.536088944678565E-2</v>
      </c>
      <c r="S10" s="201">
        <f>P10/P$8</f>
        <v>0.25155999286860403</v>
      </c>
      <c r="T10" s="203">
        <f t="shared" si="1"/>
        <v>5.6678985274380443E-2</v>
      </c>
      <c r="U10" s="200">
        <v>55392</v>
      </c>
      <c r="V10" s="200">
        <v>60519</v>
      </c>
      <c r="W10" s="200">
        <v>0</v>
      </c>
      <c r="X10" s="200">
        <v>61243</v>
      </c>
      <c r="Y10" s="200">
        <v>59201</v>
      </c>
      <c r="Z10" s="201">
        <f>IFERROR(Y10/X10-1,"-")</f>
        <v>-3.3342586091471671E-2</v>
      </c>
      <c r="AA10" s="202">
        <f t="shared" si="9"/>
        <v>-2.1778284505692413E-2</v>
      </c>
      <c r="AB10" s="201">
        <f>Y10/Y$8</f>
        <v>0.10886298941545976</v>
      </c>
      <c r="AC10" s="203">
        <f t="shared" si="2"/>
        <v>0.13988629704542446</v>
      </c>
      <c r="AD10" s="200">
        <v>161839</v>
      </c>
      <c r="AE10" s="200">
        <v>155246</v>
      </c>
      <c r="AF10" s="200">
        <v>0</v>
      </c>
      <c r="AG10" s="200">
        <v>172656</v>
      </c>
      <c r="AH10" s="200">
        <v>168700</v>
      </c>
      <c r="AI10" s="201">
        <f>IFERROR(AH10/AG10-1,"-")</f>
        <v>-2.2912612362153695E-2</v>
      </c>
      <c r="AJ10" s="202">
        <f t="shared" si="10"/>
        <v>8.6662458292001032E-2</v>
      </c>
      <c r="AK10" s="201">
        <f>AH10/AH$8</f>
        <v>7.2736272160418183E-2</v>
      </c>
      <c r="AL10" s="203">
        <f t="shared" si="3"/>
        <v>0.39862195421636643</v>
      </c>
      <c r="AM10" s="200">
        <v>59913</v>
      </c>
      <c r="AN10" s="200">
        <v>65577</v>
      </c>
      <c r="AO10" s="200">
        <v>0</v>
      </c>
      <c r="AP10" s="200">
        <v>75583</v>
      </c>
      <c r="AQ10" s="200">
        <v>66768</v>
      </c>
      <c r="AR10" s="201">
        <f>IFERROR(AQ10/AP10-1,"-")</f>
        <v>-0.11662675469351569</v>
      </c>
      <c r="AS10" s="202">
        <f t="shared" si="11"/>
        <v>1.8161855528615156E-2</v>
      </c>
      <c r="AT10" s="201">
        <f>AQ10/AQ$8</f>
        <v>8.5049143241466812E-2</v>
      </c>
      <c r="AU10" s="203">
        <f t="shared" si="4"/>
        <v>0.15776639382998431</v>
      </c>
      <c r="AV10" s="200">
        <v>318204</v>
      </c>
      <c r="AW10" s="200">
        <v>312414</v>
      </c>
      <c r="AX10" s="200">
        <v>151162</v>
      </c>
      <c r="AY10" s="200">
        <v>325152</v>
      </c>
      <c r="AZ10" s="200">
        <v>332869</v>
      </c>
      <c r="BA10" s="201">
        <f>IFERROR(AZ10/AY10-1,"-")</f>
        <v>2.3733515402027283E-2</v>
      </c>
      <c r="BB10" s="202">
        <f t="shared" si="12"/>
        <v>6.5474018449877436E-2</v>
      </c>
      <c r="BC10" s="201">
        <f t="shared" si="5"/>
        <v>0.12593831803420186</v>
      </c>
      <c r="BD10" s="203">
        <f t="shared" si="6"/>
        <v>0.35718133872705621</v>
      </c>
      <c r="BE10" s="200">
        <v>422456</v>
      </c>
      <c r="BF10" s="200">
        <v>415150</v>
      </c>
      <c r="BG10" s="200">
        <v>208389</v>
      </c>
      <c r="BH10" s="200">
        <v>416048</v>
      </c>
      <c r="BI10" s="200">
        <v>423208</v>
      </c>
      <c r="BJ10" s="201">
        <f>IFERROR(BI10/BH10-1,"-")</f>
        <v>1.7209552743914225E-2</v>
      </c>
      <c r="BK10" s="202">
        <f t="shared" si="13"/>
        <v>1.9409851860773264E-2</v>
      </c>
      <c r="BL10" s="201">
        <f>BI10/BI$8</f>
        <v>8.8952542655742303E-2</v>
      </c>
      <c r="BM10" s="203">
        <f t="shared" si="14"/>
        <v>1</v>
      </c>
    </row>
    <row r="11" spans="1:65" x14ac:dyDescent="0.25">
      <c r="A11" s="211" t="s">
        <v>176</v>
      </c>
      <c r="B11" s="199" t="s">
        <v>176</v>
      </c>
      <c r="C11" s="200">
        <v>10326</v>
      </c>
      <c r="D11" s="200">
        <v>10306</v>
      </c>
      <c r="E11" s="200">
        <v>0</v>
      </c>
      <c r="F11" s="200">
        <v>1148</v>
      </c>
      <c r="G11" s="200">
        <v>3568</v>
      </c>
      <c r="H11" s="201">
        <f>IFERROR(G11/F11-1,"-")</f>
        <v>2.1080139372822297</v>
      </c>
      <c r="I11" s="202">
        <f t="shared" si="7"/>
        <v>-0.65379390646225499</v>
      </c>
      <c r="J11" s="201">
        <f>G11/G$8</f>
        <v>0.10708926106008763</v>
      </c>
      <c r="K11" s="203">
        <f t="shared" si="0"/>
        <v>6.0110550850527231E-3</v>
      </c>
      <c r="L11" s="200">
        <v>14560</v>
      </c>
      <c r="M11" s="200">
        <v>10919</v>
      </c>
      <c r="N11" s="200">
        <v>0</v>
      </c>
      <c r="O11" s="200">
        <v>4290</v>
      </c>
      <c r="P11" s="200">
        <v>10922</v>
      </c>
      <c r="Q11" s="201">
        <f>IFERROR(P11/O11-1,"-")</f>
        <v>1.5459207459207458</v>
      </c>
      <c r="R11" s="202">
        <f t="shared" si="8"/>
        <v>2.747504350215646E-4</v>
      </c>
      <c r="S11" s="201">
        <f>P11/P$8</f>
        <v>0.11454280410684509</v>
      </c>
      <c r="T11" s="203">
        <f t="shared" si="1"/>
        <v>1.8400432634233702E-2</v>
      </c>
      <c r="U11" s="200">
        <v>81719</v>
      </c>
      <c r="V11" s="200">
        <v>75415</v>
      </c>
      <c r="W11" s="200">
        <v>0</v>
      </c>
      <c r="X11" s="200">
        <v>37497</v>
      </c>
      <c r="Y11" s="200">
        <v>61781</v>
      </c>
      <c r="Z11" s="201">
        <f>IFERROR(Y11/X11-1,"-")</f>
        <v>0.64762514334480081</v>
      </c>
      <c r="AA11" s="202">
        <f t="shared" si="9"/>
        <v>-0.1807863157196844</v>
      </c>
      <c r="AB11" s="201">
        <f>Y11/Y$8</f>
        <v>0.11360727604392694</v>
      </c>
      <c r="AC11" s="203">
        <f t="shared" si="2"/>
        <v>0.1040832382874558</v>
      </c>
      <c r="AD11" s="200">
        <v>361744</v>
      </c>
      <c r="AE11" s="200">
        <v>396405</v>
      </c>
      <c r="AF11" s="200">
        <v>0</v>
      </c>
      <c r="AG11" s="200">
        <v>230258</v>
      </c>
      <c r="AH11" s="200">
        <v>389254</v>
      </c>
      <c r="AI11" s="201">
        <f>IFERROR(AH11/AG11-1,"-")</f>
        <v>0.69051238176306584</v>
      </c>
      <c r="AJ11" s="202">
        <f t="shared" si="10"/>
        <v>-1.8039631185277738E-2</v>
      </c>
      <c r="AK11" s="201">
        <f>AH11/AH$8</f>
        <v>0.16782978591304934</v>
      </c>
      <c r="AL11" s="203">
        <f t="shared" si="3"/>
        <v>0.65578117603058095</v>
      </c>
      <c r="AM11" s="200">
        <v>44972</v>
      </c>
      <c r="AN11" s="200">
        <v>57360</v>
      </c>
      <c r="AO11" s="200">
        <v>0</v>
      </c>
      <c r="AP11" s="200">
        <v>70921</v>
      </c>
      <c r="AQ11" s="200">
        <v>63676</v>
      </c>
      <c r="AR11" s="201">
        <f>IFERROR(AQ11/AP11-1,"-")</f>
        <v>-0.10215591996728757</v>
      </c>
      <c r="AS11" s="202">
        <f t="shared" si="11"/>
        <v>0.11011157601115751</v>
      </c>
      <c r="AT11" s="201">
        <f>AQ11/AQ$8</f>
        <v>8.1110550638683804E-2</v>
      </c>
      <c r="AU11" s="203">
        <f t="shared" si="4"/>
        <v>0.10727576894501603</v>
      </c>
      <c r="AV11" s="200">
        <v>513321</v>
      </c>
      <c r="AW11" s="200">
        <v>550405</v>
      </c>
      <c r="AX11" s="200">
        <v>225732</v>
      </c>
      <c r="AY11" s="200">
        <v>344114</v>
      </c>
      <c r="AZ11" s="200">
        <v>529201</v>
      </c>
      <c r="BA11" s="201">
        <f>IFERROR(AZ11/AY11-1,"-")</f>
        <v>0.53786535857303108</v>
      </c>
      <c r="BB11" s="202">
        <f t="shared" si="12"/>
        <v>-3.8524359335398439E-2</v>
      </c>
      <c r="BC11" s="201">
        <f t="shared" si="5"/>
        <v>0.18806517779929116</v>
      </c>
      <c r="BD11" s="203">
        <f t="shared" si="6"/>
        <v>0.38029357804347569</v>
      </c>
      <c r="BE11" s="200">
        <v>606237</v>
      </c>
      <c r="BF11" s="200">
        <v>632407</v>
      </c>
      <c r="BG11" s="200">
        <v>248294</v>
      </c>
      <c r="BH11" s="200">
        <v>384253</v>
      </c>
      <c r="BI11" s="200">
        <v>593573</v>
      </c>
      <c r="BJ11" s="201">
        <f>IFERROR(BI11/BH11-1,"-")</f>
        <v>0.54474525898301374</v>
      </c>
      <c r="BK11" s="202">
        <f t="shared" si="13"/>
        <v>-6.1406657421565591E-2</v>
      </c>
      <c r="BL11" s="201">
        <f>BI11/BI$8</f>
        <v>0.12476093930596048</v>
      </c>
      <c r="BM11" s="203">
        <f t="shared" si="14"/>
        <v>1</v>
      </c>
    </row>
    <row r="12" spans="1:65" x14ac:dyDescent="0.25">
      <c r="A12" s="1" t="s">
        <v>415</v>
      </c>
      <c r="B12" s="194" t="s">
        <v>184</v>
      </c>
      <c r="C12" s="195">
        <v>34663</v>
      </c>
      <c r="D12" s="195">
        <v>31382</v>
      </c>
      <c r="E12" s="195">
        <v>0</v>
      </c>
      <c r="F12" s="195">
        <v>4418</v>
      </c>
      <c r="G12" s="195">
        <v>15537</v>
      </c>
      <c r="H12" s="196">
        <f>IFERROR(G12/F12-1,"-")</f>
        <v>2.5167496604798552</v>
      </c>
      <c r="I12" s="197">
        <f t="shared" si="7"/>
        <v>-0.50490727168440508</v>
      </c>
      <c r="J12" s="196">
        <f>G12/G$8</f>
        <v>0.46632450927426616</v>
      </c>
      <c r="K12" s="198">
        <f t="shared" si="0"/>
        <v>4.1532764023222207E-3</v>
      </c>
      <c r="L12" s="195">
        <v>104380</v>
      </c>
      <c r="M12" s="195">
        <v>92261</v>
      </c>
      <c r="N12" s="195">
        <v>0</v>
      </c>
      <c r="O12" s="195">
        <v>19571</v>
      </c>
      <c r="P12" s="195">
        <v>60444</v>
      </c>
      <c r="Q12" s="196">
        <f>IFERROR(P12/O12-1,"-")</f>
        <v>2.0884471922742835</v>
      </c>
      <c r="R12" s="197">
        <f t="shared" si="8"/>
        <v>-0.34485860764570075</v>
      </c>
      <c r="S12" s="196">
        <f>P12/P$8</f>
        <v>0.63389720302455088</v>
      </c>
      <c r="T12" s="198">
        <f t="shared" si="1"/>
        <v>1.6157600493143097E-2</v>
      </c>
      <c r="U12" s="195">
        <v>451872</v>
      </c>
      <c r="V12" s="195">
        <v>430174</v>
      </c>
      <c r="W12" s="195">
        <v>0</v>
      </c>
      <c r="X12" s="195">
        <v>189018</v>
      </c>
      <c r="Y12" s="195">
        <v>422830</v>
      </c>
      <c r="Z12" s="196">
        <f>IFERROR(Y12/X12-1,"-")</f>
        <v>1.2369827212223177</v>
      </c>
      <c r="AA12" s="197">
        <f t="shared" si="9"/>
        <v>-1.7072161497440619E-2</v>
      </c>
      <c r="AB12" s="196">
        <f>Y12/Y$8</f>
        <v>0.77752973454061325</v>
      </c>
      <c r="AC12" s="198">
        <f t="shared" si="2"/>
        <v>0.11302888982389808</v>
      </c>
      <c r="AD12" s="195">
        <v>1654576</v>
      </c>
      <c r="AE12" s="195">
        <v>1679377</v>
      </c>
      <c r="AF12" s="195">
        <v>0</v>
      </c>
      <c r="AG12" s="195">
        <v>701808</v>
      </c>
      <c r="AH12" s="195">
        <v>1761384</v>
      </c>
      <c r="AI12" s="196">
        <f>IFERROR(AH12/AG12-1,"-")</f>
        <v>1.5097804527734082</v>
      </c>
      <c r="AJ12" s="197">
        <f t="shared" si="10"/>
        <v>4.8831798934962256E-2</v>
      </c>
      <c r="AK12" s="196">
        <f>AH12/AH$8</f>
        <v>0.75943394192653246</v>
      </c>
      <c r="AL12" s="198">
        <f t="shared" si="3"/>
        <v>0.47084473209937067</v>
      </c>
      <c r="AM12" s="195">
        <v>457906</v>
      </c>
      <c r="AN12" s="195">
        <v>472175</v>
      </c>
      <c r="AO12" s="195">
        <v>0</v>
      </c>
      <c r="AP12" s="195">
        <v>273950</v>
      </c>
      <c r="AQ12" s="195">
        <v>654608</v>
      </c>
      <c r="AR12" s="196">
        <f>IFERROR(AQ12/AP12-1,"-")</f>
        <v>1.3895163350976456</v>
      </c>
      <c r="AS12" s="197">
        <f t="shared" si="11"/>
        <v>0.38636734261661454</v>
      </c>
      <c r="AT12" s="196">
        <f>AQ12/AQ$8</f>
        <v>0.83384030611984938</v>
      </c>
      <c r="AU12" s="198">
        <f t="shared" si="4"/>
        <v>0.17498667433683107</v>
      </c>
      <c r="AV12" s="195">
        <v>2703397</v>
      </c>
      <c r="AW12" s="195">
        <v>2705369</v>
      </c>
      <c r="AX12" s="195">
        <v>823392</v>
      </c>
      <c r="AY12" s="195">
        <v>1188765</v>
      </c>
      <c r="AZ12" s="195">
        <v>2914803</v>
      </c>
      <c r="BA12" s="196">
        <f>IFERROR(AZ12/AY12-1,"-")</f>
        <v>1.4519589658174659</v>
      </c>
      <c r="BB12" s="197">
        <f t="shared" si="12"/>
        <v>7.7414208560828479E-2</v>
      </c>
      <c r="BC12" s="196">
        <f t="shared" si="5"/>
        <v>0.68599650416650704</v>
      </c>
      <c r="BD12" s="198">
        <f t="shared" si="6"/>
        <v>0.22010520457365629</v>
      </c>
      <c r="BE12" s="195">
        <v>3843763</v>
      </c>
      <c r="BF12" s="195">
        <v>3784016</v>
      </c>
      <c r="BG12" s="195">
        <v>1108620</v>
      </c>
      <c r="BH12" s="195">
        <v>1535137</v>
      </c>
      <c r="BI12" s="195">
        <v>3740902</v>
      </c>
      <c r="BJ12" s="196">
        <f>IFERROR(BI12/BH12-1,"-")</f>
        <v>1.436852215795724</v>
      </c>
      <c r="BK12" s="197">
        <f t="shared" si="13"/>
        <v>-1.1393715037145702E-2</v>
      </c>
      <c r="BL12" s="196">
        <f>BI12/BI$8</f>
        <v>0.78628651803829719</v>
      </c>
      <c r="BM12" s="198">
        <f t="shared" si="14"/>
        <v>1</v>
      </c>
    </row>
    <row r="13" spans="1:65" x14ac:dyDescent="0.25">
      <c r="A13" s="211" t="s">
        <v>188</v>
      </c>
      <c r="B13" s="199" t="s">
        <v>188</v>
      </c>
      <c r="C13" s="200">
        <v>13698</v>
      </c>
      <c r="D13" s="200">
        <v>13290</v>
      </c>
      <c r="E13" s="200">
        <v>0</v>
      </c>
      <c r="F13" s="200">
        <v>372</v>
      </c>
      <c r="G13" s="200">
        <v>5768</v>
      </c>
      <c r="H13" s="201">
        <f t="shared" ref="H13:H37" si="15">IFERROR(G13/F13-1,"-")</f>
        <v>14.505376344086022</v>
      </c>
      <c r="I13" s="202">
        <f t="shared" si="7"/>
        <v>-0.5659894657637321</v>
      </c>
      <c r="J13" s="201">
        <f t="shared" ref="J13:J37" si="16">G13/G$8</f>
        <v>0.17311963503211478</v>
      </c>
      <c r="K13" s="203">
        <f t="shared" si="0"/>
        <v>3.34871256283916E-3</v>
      </c>
      <c r="L13" s="200">
        <v>26731</v>
      </c>
      <c r="M13" s="200">
        <v>20185</v>
      </c>
      <c r="N13" s="200">
        <v>0</v>
      </c>
      <c r="O13" s="200">
        <v>5563</v>
      </c>
      <c r="P13" s="200">
        <v>16601</v>
      </c>
      <c r="Q13" s="201">
        <f t="shared" ref="Q13:Q37" si="17">IFERROR(P13/O13-1,"-")</f>
        <v>1.9841811971957575</v>
      </c>
      <c r="R13" s="202">
        <f t="shared" si="8"/>
        <v>-0.17755759227148871</v>
      </c>
      <c r="S13" s="201">
        <f t="shared" ref="S13:S37" si="18">P13/P$8</f>
        <v>0.17410044780971756</v>
      </c>
      <c r="T13" s="203">
        <f t="shared" si="1"/>
        <v>9.6379988307373262E-3</v>
      </c>
      <c r="U13" s="200">
        <v>165494</v>
      </c>
      <c r="V13" s="200">
        <v>163334</v>
      </c>
      <c r="W13" s="200">
        <v>0</v>
      </c>
      <c r="X13" s="200">
        <v>45528</v>
      </c>
      <c r="Y13" s="200">
        <v>163035</v>
      </c>
      <c r="Z13" s="201">
        <f t="shared" ref="Z13:Z37" si="19">IFERROR(Y13/X13-1,"-")</f>
        <v>2.5809831312598841</v>
      </c>
      <c r="AA13" s="202">
        <f t="shared" si="9"/>
        <v>-1.8306047730417552E-3</v>
      </c>
      <c r="AB13" s="201">
        <f t="shared" ref="AB13:AB37" si="20">Y13/Y$8</f>
        <v>0.2998002986326157</v>
      </c>
      <c r="AC13" s="203">
        <f t="shared" si="2"/>
        <v>9.465280039571472E-2</v>
      </c>
      <c r="AD13" s="200">
        <v>661022</v>
      </c>
      <c r="AE13" s="200">
        <v>711742</v>
      </c>
      <c r="AF13" s="200">
        <v>0</v>
      </c>
      <c r="AG13" s="200">
        <v>187064</v>
      </c>
      <c r="AH13" s="200">
        <v>790309</v>
      </c>
      <c r="AI13" s="201">
        <f t="shared" ref="AI13:AI37" si="21">IFERROR(AH13/AG13-1,"-")</f>
        <v>3.2248054141897962</v>
      </c>
      <c r="AJ13" s="202">
        <f t="shared" si="10"/>
        <v>0.1103869098634056</v>
      </c>
      <c r="AK13" s="201">
        <f t="shared" ref="AK13:AK37" si="22">AH13/AH$8</f>
        <v>0.34074766161723735</v>
      </c>
      <c r="AL13" s="203">
        <f t="shared" si="3"/>
        <v>0.45882761387393445</v>
      </c>
      <c r="AM13" s="200">
        <v>229126</v>
      </c>
      <c r="AN13" s="200">
        <v>245545</v>
      </c>
      <c r="AO13" s="200">
        <v>0</v>
      </c>
      <c r="AP13" s="200">
        <v>97653</v>
      </c>
      <c r="AQ13" s="200">
        <v>342383</v>
      </c>
      <c r="AR13" s="201">
        <f t="shared" ref="AR13:AR37" si="23">IFERROR(AQ13/AP13-1,"-")</f>
        <v>2.5061186036271286</v>
      </c>
      <c r="AS13" s="202">
        <f t="shared" si="11"/>
        <v>0.3943798489075323</v>
      </c>
      <c r="AT13" s="201">
        <f t="shared" ref="AT13:AT37" si="24">AQ13/AQ$8</f>
        <v>0.4361277979038331</v>
      </c>
      <c r="AU13" s="203">
        <f t="shared" si="4"/>
        <v>0.1987763962209709</v>
      </c>
      <c r="AV13" s="200">
        <v>1096071</v>
      </c>
      <c r="AW13" s="200">
        <v>1154096</v>
      </c>
      <c r="AX13" s="200">
        <v>316458</v>
      </c>
      <c r="AY13" s="200">
        <v>336180</v>
      </c>
      <c r="AZ13" s="200">
        <v>1318096</v>
      </c>
      <c r="BA13" s="201">
        <f t="shared" ref="BA13:BA37" si="25">IFERROR(AZ13/AY13-1,"-")</f>
        <v>2.9208043310131475</v>
      </c>
      <c r="BB13" s="202">
        <f t="shared" si="12"/>
        <v>0.14210256339160687</v>
      </c>
      <c r="BC13" s="201">
        <f t="shared" si="5"/>
        <v>0.26365216290117521</v>
      </c>
      <c r="BD13" s="203">
        <f t="shared" si="6"/>
        <v>0.18372518727651785</v>
      </c>
      <c r="BE13" s="200">
        <v>1692213</v>
      </c>
      <c r="BF13" s="200">
        <v>1721079</v>
      </c>
      <c r="BG13" s="200">
        <v>436137</v>
      </c>
      <c r="BH13" s="200">
        <v>446045</v>
      </c>
      <c r="BI13" s="200">
        <v>1722453</v>
      </c>
      <c r="BJ13" s="201">
        <f t="shared" ref="BJ13:BJ37" si="26">IFERROR(BI13/BH13-1,"-")</f>
        <v>2.8616126175610086</v>
      </c>
      <c r="BK13" s="202">
        <f t="shared" si="13"/>
        <v>7.983363924608522E-4</v>
      </c>
      <c r="BL13" s="201">
        <f t="shared" ref="BL13:BL37" si="27">BI13/BI$8</f>
        <v>0.36203610034548328</v>
      </c>
      <c r="BM13" s="203">
        <f t="shared" si="14"/>
        <v>1</v>
      </c>
    </row>
    <row r="14" spans="1:65" x14ac:dyDescent="0.25">
      <c r="A14" s="211" t="s">
        <v>192</v>
      </c>
      <c r="B14" s="199" t="s">
        <v>192</v>
      </c>
      <c r="C14" s="200">
        <v>3793</v>
      </c>
      <c r="D14" s="200">
        <v>3246</v>
      </c>
      <c r="E14" s="200">
        <v>0</v>
      </c>
      <c r="F14" s="200">
        <v>831</v>
      </c>
      <c r="G14" s="200">
        <v>1756</v>
      </c>
      <c r="H14" s="201">
        <f t="shared" si="15"/>
        <v>1.1131167268351385</v>
      </c>
      <c r="I14" s="202">
        <f t="shared" si="7"/>
        <v>-0.45902649414664198</v>
      </c>
      <c r="J14" s="201">
        <f t="shared" si="16"/>
        <v>5.2704243952218018E-2</v>
      </c>
      <c r="K14" s="203">
        <f t="shared" si="0"/>
        <v>4.5526549808275153E-3</v>
      </c>
      <c r="L14" s="200">
        <v>7505</v>
      </c>
      <c r="M14" s="200">
        <v>5869</v>
      </c>
      <c r="N14" s="200">
        <v>0</v>
      </c>
      <c r="O14" s="200">
        <v>1527</v>
      </c>
      <c r="P14" s="200">
        <v>4430</v>
      </c>
      <c r="Q14" s="201">
        <f t="shared" si="17"/>
        <v>1.9011132940406026</v>
      </c>
      <c r="R14" s="202">
        <f t="shared" si="8"/>
        <v>-0.24518657352189466</v>
      </c>
      <c r="S14" s="201">
        <f t="shared" si="18"/>
        <v>4.645894728010655E-2</v>
      </c>
      <c r="T14" s="203">
        <f t="shared" si="1"/>
        <v>1.1485342576916795E-2</v>
      </c>
      <c r="U14" s="200">
        <v>86156</v>
      </c>
      <c r="V14" s="200">
        <v>73228</v>
      </c>
      <c r="W14" s="200">
        <v>0</v>
      </c>
      <c r="X14" s="200">
        <v>35863</v>
      </c>
      <c r="Y14" s="200">
        <v>58535</v>
      </c>
      <c r="Z14" s="201">
        <f t="shared" si="19"/>
        <v>0.63218358754147719</v>
      </c>
      <c r="AA14" s="202">
        <f t="shared" si="9"/>
        <v>-0.20064729338504395</v>
      </c>
      <c r="AB14" s="201">
        <f t="shared" si="20"/>
        <v>0.10763830147183218</v>
      </c>
      <c r="AC14" s="203">
        <f t="shared" si="2"/>
        <v>0.1517594870744525</v>
      </c>
      <c r="AD14" s="200">
        <v>324137</v>
      </c>
      <c r="AE14" s="200">
        <v>274559</v>
      </c>
      <c r="AF14" s="200">
        <v>0</v>
      </c>
      <c r="AG14" s="200">
        <v>118175</v>
      </c>
      <c r="AH14" s="200">
        <v>216423</v>
      </c>
      <c r="AI14" s="201">
        <f t="shared" si="21"/>
        <v>0.83137719483816364</v>
      </c>
      <c r="AJ14" s="202">
        <f t="shared" si="10"/>
        <v>-0.21174319545161513</v>
      </c>
      <c r="AK14" s="201">
        <f t="shared" si="22"/>
        <v>9.3312402073350245E-2</v>
      </c>
      <c r="AL14" s="203">
        <f t="shared" si="3"/>
        <v>0.56110435587450647</v>
      </c>
      <c r="AM14" s="200">
        <v>64734</v>
      </c>
      <c r="AN14" s="200">
        <v>59059</v>
      </c>
      <c r="AO14" s="200">
        <v>0</v>
      </c>
      <c r="AP14" s="200">
        <v>38155</v>
      </c>
      <c r="AQ14" s="200">
        <v>57883</v>
      </c>
      <c r="AR14" s="201">
        <f t="shared" si="23"/>
        <v>0.5170488795701742</v>
      </c>
      <c r="AS14" s="202">
        <f t="shared" si="11"/>
        <v>-1.9912291098731827E-2</v>
      </c>
      <c r="AT14" s="201">
        <f t="shared" si="24"/>
        <v>7.3731421612835843E-2</v>
      </c>
      <c r="AU14" s="203">
        <f t="shared" si="4"/>
        <v>0.15006909353942999</v>
      </c>
      <c r="AV14" s="200">
        <v>486325</v>
      </c>
      <c r="AW14" s="200">
        <v>415961</v>
      </c>
      <c r="AX14" s="200">
        <v>117084</v>
      </c>
      <c r="AY14" s="200">
        <v>194551</v>
      </c>
      <c r="AZ14" s="200">
        <v>339027</v>
      </c>
      <c r="BA14" s="201">
        <f t="shared" si="25"/>
        <v>0.74261247693406873</v>
      </c>
      <c r="BB14" s="202">
        <f t="shared" si="12"/>
        <v>-0.18495483951620462</v>
      </c>
      <c r="BC14" s="201">
        <f t="shared" si="5"/>
        <v>9.7546751357593109E-2</v>
      </c>
      <c r="BD14" s="203">
        <f t="shared" si="6"/>
        <v>0.30355527094260182</v>
      </c>
      <c r="BE14" s="200">
        <v>580856</v>
      </c>
      <c r="BF14" s="200">
        <v>491040</v>
      </c>
      <c r="BG14" s="200">
        <v>138922</v>
      </c>
      <c r="BH14" s="200">
        <v>222501</v>
      </c>
      <c r="BI14" s="200">
        <v>385709</v>
      </c>
      <c r="BJ14" s="201">
        <f t="shared" si="26"/>
        <v>0.73351580442335096</v>
      </c>
      <c r="BK14" s="202">
        <f t="shared" si="13"/>
        <v>-0.21450594656239819</v>
      </c>
      <c r="BL14" s="201">
        <f t="shared" si="27"/>
        <v>8.1070764908044532E-2</v>
      </c>
      <c r="BM14" s="203">
        <f t="shared" si="14"/>
        <v>1</v>
      </c>
    </row>
    <row r="15" spans="1:65" x14ac:dyDescent="0.25">
      <c r="A15" s="211" t="s">
        <v>196</v>
      </c>
      <c r="B15" s="199" t="s">
        <v>196</v>
      </c>
      <c r="C15" s="200">
        <v>3627</v>
      </c>
      <c r="D15" s="200">
        <v>3188</v>
      </c>
      <c r="E15" s="200">
        <v>0</v>
      </c>
      <c r="F15" s="200">
        <v>880</v>
      </c>
      <c r="G15" s="200">
        <v>1639</v>
      </c>
      <c r="H15" s="201">
        <f t="shared" si="15"/>
        <v>0.86250000000000004</v>
      </c>
      <c r="I15" s="202">
        <f t="shared" si="7"/>
        <v>-0.48588456712672523</v>
      </c>
      <c r="J15" s="201">
        <f t="shared" si="16"/>
        <v>4.9192628609160211E-2</v>
      </c>
      <c r="K15" s="203">
        <f t="shared" si="0"/>
        <v>8.3079886455798869E-3</v>
      </c>
      <c r="L15" s="200">
        <v>7772</v>
      </c>
      <c r="M15" s="200">
        <v>4523</v>
      </c>
      <c r="N15" s="200">
        <v>0</v>
      </c>
      <c r="O15" s="200">
        <v>1602</v>
      </c>
      <c r="P15" s="200">
        <v>3676</v>
      </c>
      <c r="Q15" s="201">
        <f t="shared" si="17"/>
        <v>1.2946317103620473</v>
      </c>
      <c r="R15" s="202">
        <f t="shared" si="8"/>
        <v>-0.18726508954233911</v>
      </c>
      <c r="S15" s="201">
        <f t="shared" si="18"/>
        <v>3.8551487630174193E-2</v>
      </c>
      <c r="T15" s="203">
        <f t="shared" si="1"/>
        <v>1.8633414436334143E-2</v>
      </c>
      <c r="U15" s="200">
        <v>18664</v>
      </c>
      <c r="V15" s="200">
        <v>23509</v>
      </c>
      <c r="W15" s="200">
        <v>0</v>
      </c>
      <c r="X15" s="200">
        <v>19016</v>
      </c>
      <c r="Y15" s="200">
        <v>26683</v>
      </c>
      <c r="Z15" s="201">
        <f t="shared" si="19"/>
        <v>0.4031867900715187</v>
      </c>
      <c r="AA15" s="202">
        <f t="shared" si="9"/>
        <v>0.13501212301671695</v>
      </c>
      <c r="AB15" s="201">
        <f t="shared" si="20"/>
        <v>4.9066589188910874E-2</v>
      </c>
      <c r="AC15" s="203">
        <f t="shared" si="2"/>
        <v>0.1352544606650446</v>
      </c>
      <c r="AD15" s="200">
        <v>86506</v>
      </c>
      <c r="AE15" s="200">
        <v>87411</v>
      </c>
      <c r="AF15" s="200">
        <v>0</v>
      </c>
      <c r="AG15" s="200">
        <v>60143</v>
      </c>
      <c r="AH15" s="200">
        <v>99285</v>
      </c>
      <c r="AI15" s="201">
        <f t="shared" si="21"/>
        <v>0.65081555625758614</v>
      </c>
      <c r="AJ15" s="202">
        <f t="shared" si="10"/>
        <v>0.13584102687304811</v>
      </c>
      <c r="AK15" s="201">
        <f t="shared" si="22"/>
        <v>4.2807473511838293E-2</v>
      </c>
      <c r="AL15" s="203">
        <f t="shared" si="3"/>
        <v>0.50326946472019463</v>
      </c>
      <c r="AM15" s="200">
        <v>16574</v>
      </c>
      <c r="AN15" s="200">
        <v>20439</v>
      </c>
      <c r="AO15" s="200">
        <v>0</v>
      </c>
      <c r="AP15" s="200">
        <v>23593</v>
      </c>
      <c r="AQ15" s="200">
        <v>35147</v>
      </c>
      <c r="AR15" s="201">
        <f t="shared" si="23"/>
        <v>0.48972152757173748</v>
      </c>
      <c r="AS15" s="202">
        <f t="shared" si="11"/>
        <v>0.71960467733255062</v>
      </c>
      <c r="AT15" s="201">
        <f t="shared" si="24"/>
        <v>4.4770282732863556E-2</v>
      </c>
      <c r="AU15" s="203">
        <f t="shared" si="4"/>
        <v>0.17815794809407948</v>
      </c>
      <c r="AV15" s="200">
        <v>133143</v>
      </c>
      <c r="AW15" s="200">
        <v>139070</v>
      </c>
      <c r="AX15" s="200">
        <v>48786</v>
      </c>
      <c r="AY15" s="200">
        <v>105234</v>
      </c>
      <c r="AZ15" s="200">
        <v>166430</v>
      </c>
      <c r="BA15" s="201">
        <f t="shared" si="25"/>
        <v>0.58152308189368451</v>
      </c>
      <c r="BB15" s="202">
        <f t="shared" si="12"/>
        <v>0.19673545696411887</v>
      </c>
      <c r="BC15" s="201">
        <f t="shared" si="5"/>
        <v>4.0645312867100006E-2</v>
      </c>
      <c r="BD15" s="203">
        <f t="shared" si="6"/>
        <v>0.24729318734793188</v>
      </c>
      <c r="BE15" s="200">
        <v>162041</v>
      </c>
      <c r="BF15" s="200">
        <v>166950</v>
      </c>
      <c r="BG15" s="200">
        <v>58766</v>
      </c>
      <c r="BH15" s="200">
        <v>128102</v>
      </c>
      <c r="BI15" s="200">
        <v>197280</v>
      </c>
      <c r="BJ15" s="201">
        <f t="shared" si="26"/>
        <v>0.54002279433576361</v>
      </c>
      <c r="BK15" s="202">
        <f t="shared" si="13"/>
        <v>0.18167115902964959</v>
      </c>
      <c r="BL15" s="201">
        <f t="shared" si="27"/>
        <v>4.1465562123411751E-2</v>
      </c>
      <c r="BM15" s="203">
        <f t="shared" si="14"/>
        <v>1</v>
      </c>
    </row>
    <row r="16" spans="1:65" x14ac:dyDescent="0.25">
      <c r="A16" s="211" t="s">
        <v>205</v>
      </c>
      <c r="B16" s="199" t="s">
        <v>205</v>
      </c>
      <c r="C16" s="200">
        <v>268</v>
      </c>
      <c r="D16" s="200">
        <v>501</v>
      </c>
      <c r="E16" s="200">
        <v>0</v>
      </c>
      <c r="F16" s="200">
        <v>52</v>
      </c>
      <c r="G16" s="200">
        <v>256</v>
      </c>
      <c r="H16" s="201">
        <f t="shared" si="15"/>
        <v>3.9230769230769234</v>
      </c>
      <c r="I16" s="202">
        <f t="shared" si="7"/>
        <v>-0.48902195608782439</v>
      </c>
      <c r="J16" s="201">
        <f t="shared" si="16"/>
        <v>7.6835344258358845E-3</v>
      </c>
      <c r="K16" s="203">
        <f t="shared" si="0"/>
        <v>1.5095852768260969E-3</v>
      </c>
      <c r="L16" s="200">
        <v>2653</v>
      </c>
      <c r="M16" s="200">
        <v>1766</v>
      </c>
      <c r="N16" s="200">
        <v>0</v>
      </c>
      <c r="O16" s="200">
        <v>723</v>
      </c>
      <c r="P16" s="200">
        <v>1640</v>
      </c>
      <c r="Q16" s="201">
        <f t="shared" si="17"/>
        <v>1.268326417704011</v>
      </c>
      <c r="R16" s="202">
        <f t="shared" si="8"/>
        <v>-7.1347678369195977E-2</v>
      </c>
      <c r="S16" s="201">
        <f t="shared" si="18"/>
        <v>1.7199249105953666E-2</v>
      </c>
      <c r="T16" s="203">
        <f t="shared" si="1"/>
        <v>9.670780679667184E-3</v>
      </c>
      <c r="U16" s="200">
        <v>15130</v>
      </c>
      <c r="V16" s="200">
        <v>13153</v>
      </c>
      <c r="W16" s="200">
        <v>0</v>
      </c>
      <c r="X16" s="200">
        <v>9301</v>
      </c>
      <c r="Y16" s="200">
        <v>17439</v>
      </c>
      <c r="Z16" s="201">
        <f t="shared" si="19"/>
        <v>0.87495968175465011</v>
      </c>
      <c r="AA16" s="202">
        <f t="shared" si="9"/>
        <v>0.3258572188854254</v>
      </c>
      <c r="AB16" s="201">
        <f t="shared" si="20"/>
        <v>3.2068067641022997E-2</v>
      </c>
      <c r="AC16" s="203">
        <f t="shared" si="2"/>
        <v>0.10283460016629026</v>
      </c>
      <c r="AD16" s="200">
        <v>69349</v>
      </c>
      <c r="AE16" s="200">
        <v>63564</v>
      </c>
      <c r="AF16" s="200">
        <v>0</v>
      </c>
      <c r="AG16" s="200">
        <v>44381</v>
      </c>
      <c r="AH16" s="200">
        <v>81669</v>
      </c>
      <c r="AI16" s="201">
        <f t="shared" si="21"/>
        <v>0.84017935603073379</v>
      </c>
      <c r="AJ16" s="202">
        <f t="shared" si="10"/>
        <v>0.28483103643571828</v>
      </c>
      <c r="AK16" s="201">
        <f t="shared" si="22"/>
        <v>3.5212202792348504E-2</v>
      </c>
      <c r="AL16" s="203">
        <f t="shared" si="3"/>
        <v>0.48158718739496292</v>
      </c>
      <c r="AM16" s="200">
        <v>12944</v>
      </c>
      <c r="AN16" s="200">
        <v>12774</v>
      </c>
      <c r="AO16" s="200">
        <v>0</v>
      </c>
      <c r="AP16" s="200">
        <v>12565</v>
      </c>
      <c r="AQ16" s="200">
        <v>22447</v>
      </c>
      <c r="AR16" s="201">
        <f t="shared" si="23"/>
        <v>0.78647035415837641</v>
      </c>
      <c r="AS16" s="202">
        <f t="shared" si="11"/>
        <v>0.75724127133239394</v>
      </c>
      <c r="AT16" s="201">
        <f t="shared" si="24"/>
        <v>2.8593010399311128E-2</v>
      </c>
      <c r="AU16" s="203">
        <f t="shared" si="4"/>
        <v>0.13236586214420076</v>
      </c>
      <c r="AV16" s="200">
        <v>100344</v>
      </c>
      <c r="AW16" s="200">
        <v>91758</v>
      </c>
      <c r="AX16" s="200">
        <v>27554</v>
      </c>
      <c r="AY16" s="200">
        <v>67022</v>
      </c>
      <c r="AZ16" s="200">
        <v>123451</v>
      </c>
      <c r="BA16" s="201">
        <f t="shared" si="25"/>
        <v>0.84194742025006719</v>
      </c>
      <c r="BB16" s="202">
        <f t="shared" si="12"/>
        <v>0.34539767649687225</v>
      </c>
      <c r="BC16" s="201">
        <f t="shared" si="5"/>
        <v>2.2956195440086778E-2</v>
      </c>
      <c r="BD16" s="203">
        <f t="shared" si="6"/>
        <v>0.16248090905338389</v>
      </c>
      <c r="BE16" s="200">
        <v>146606</v>
      </c>
      <c r="BF16" s="200">
        <v>137818</v>
      </c>
      <c r="BG16" s="200">
        <v>39662</v>
      </c>
      <c r="BH16" s="200">
        <v>93209</v>
      </c>
      <c r="BI16" s="200">
        <v>169583</v>
      </c>
      <c r="BJ16" s="201">
        <f t="shared" si="26"/>
        <v>0.8193843942108594</v>
      </c>
      <c r="BK16" s="202">
        <f t="shared" si="13"/>
        <v>0.2304851325661379</v>
      </c>
      <c r="BL16" s="201">
        <f t="shared" si="27"/>
        <v>3.5644030928500284E-2</v>
      </c>
      <c r="BM16" s="203">
        <f t="shared" si="14"/>
        <v>1</v>
      </c>
    </row>
    <row r="17" spans="1:65" x14ac:dyDescent="0.25">
      <c r="A17" s="211" t="s">
        <v>200</v>
      </c>
      <c r="B17" s="199" t="s">
        <v>200</v>
      </c>
      <c r="C17" s="200">
        <v>265</v>
      </c>
      <c r="D17" s="200">
        <v>386</v>
      </c>
      <c r="E17" s="200">
        <v>0</v>
      </c>
      <c r="F17" s="200">
        <v>76</v>
      </c>
      <c r="G17" s="200">
        <v>284</v>
      </c>
      <c r="H17" s="201">
        <f t="shared" si="15"/>
        <v>2.736842105263158</v>
      </c>
      <c r="I17" s="202">
        <f t="shared" si="7"/>
        <v>-0.26424870466321249</v>
      </c>
      <c r="J17" s="201">
        <f t="shared" si="16"/>
        <v>8.5239210036616841E-3</v>
      </c>
      <c r="K17" s="203">
        <f t="shared" si="0"/>
        <v>1.9434350899523037E-3</v>
      </c>
      <c r="L17" s="200">
        <v>1941</v>
      </c>
      <c r="M17" s="200">
        <v>1886</v>
      </c>
      <c r="N17" s="200">
        <v>0</v>
      </c>
      <c r="O17" s="200">
        <v>759</v>
      </c>
      <c r="P17" s="200">
        <v>1595</v>
      </c>
      <c r="Q17" s="201">
        <f t="shared" si="17"/>
        <v>1.1014492753623188</v>
      </c>
      <c r="R17" s="202">
        <f t="shared" si="8"/>
        <v>-0.15429480381760341</v>
      </c>
      <c r="S17" s="201">
        <f t="shared" si="18"/>
        <v>1.6727318490241522E-2</v>
      </c>
      <c r="T17" s="203">
        <f t="shared" si="1"/>
        <v>1.0914714677725087E-2</v>
      </c>
      <c r="U17" s="200">
        <v>10419</v>
      </c>
      <c r="V17" s="200">
        <v>10018</v>
      </c>
      <c r="W17" s="200">
        <v>0</v>
      </c>
      <c r="X17" s="200">
        <v>5459</v>
      </c>
      <c r="Y17" s="200">
        <v>8532</v>
      </c>
      <c r="Z17" s="201">
        <f t="shared" si="19"/>
        <v>0.56292361238322042</v>
      </c>
      <c r="AA17" s="202">
        <f t="shared" si="9"/>
        <v>-0.14833300059892196</v>
      </c>
      <c r="AB17" s="201">
        <f t="shared" si="20"/>
        <v>1.5689245548093828E-2</v>
      </c>
      <c r="AC17" s="203">
        <f t="shared" si="2"/>
        <v>5.8385169674200897E-2</v>
      </c>
      <c r="AD17" s="200">
        <v>80551</v>
      </c>
      <c r="AE17" s="200">
        <v>79296</v>
      </c>
      <c r="AF17" s="200">
        <v>0</v>
      </c>
      <c r="AG17" s="200">
        <v>54044</v>
      </c>
      <c r="AH17" s="200">
        <v>85996</v>
      </c>
      <c r="AI17" s="201">
        <f t="shared" si="21"/>
        <v>0.59122196728591514</v>
      </c>
      <c r="AJ17" s="202">
        <f t="shared" si="10"/>
        <v>8.449354317998381E-2</v>
      </c>
      <c r="AK17" s="201">
        <f t="shared" si="22"/>
        <v>3.7077821343848981E-2</v>
      </c>
      <c r="AL17" s="203">
        <f t="shared" si="3"/>
        <v>0.58847761970259971</v>
      </c>
      <c r="AM17" s="200">
        <v>26967</v>
      </c>
      <c r="AN17" s="200">
        <v>27268</v>
      </c>
      <c r="AO17" s="200">
        <v>0</v>
      </c>
      <c r="AP17" s="200">
        <v>23387</v>
      </c>
      <c r="AQ17" s="200">
        <v>34101</v>
      </c>
      <c r="AR17" s="201">
        <f t="shared" si="23"/>
        <v>0.4581177577286526</v>
      </c>
      <c r="AS17" s="202">
        <f t="shared" si="11"/>
        <v>0.25058676837318461</v>
      </c>
      <c r="AT17" s="201">
        <f t="shared" si="24"/>
        <v>4.3437886917044984E-2</v>
      </c>
      <c r="AU17" s="203">
        <f t="shared" si="4"/>
        <v>0.23335591550163207</v>
      </c>
      <c r="AV17" s="200">
        <v>120143</v>
      </c>
      <c r="AW17" s="200">
        <v>118854</v>
      </c>
      <c r="AX17" s="200">
        <v>48656</v>
      </c>
      <c r="AY17" s="200">
        <v>83725</v>
      </c>
      <c r="AZ17" s="200">
        <v>130508</v>
      </c>
      <c r="BA17" s="201">
        <f t="shared" si="25"/>
        <v>0.55876978202448502</v>
      </c>
      <c r="BB17" s="202">
        <f t="shared" si="12"/>
        <v>9.8053073518771017E-2</v>
      </c>
      <c r="BC17" s="201">
        <f t="shared" si="5"/>
        <v>4.0537005347058952E-2</v>
      </c>
      <c r="BD17" s="203">
        <f t="shared" si="6"/>
        <v>0.33295696386168766</v>
      </c>
      <c r="BE17" s="200">
        <v>136223</v>
      </c>
      <c r="BF17" s="200">
        <v>133862</v>
      </c>
      <c r="BG17" s="200">
        <v>55544</v>
      </c>
      <c r="BH17" s="200">
        <v>93337</v>
      </c>
      <c r="BI17" s="200">
        <v>146133</v>
      </c>
      <c r="BJ17" s="201">
        <f t="shared" si="26"/>
        <v>0.56564920663831053</v>
      </c>
      <c r="BK17" s="202">
        <f t="shared" si="13"/>
        <v>9.1669032286982199E-2</v>
      </c>
      <c r="BL17" s="201">
        <f t="shared" si="27"/>
        <v>3.0715161140412256E-2</v>
      </c>
      <c r="BM17" s="203">
        <f t="shared" si="14"/>
        <v>1</v>
      </c>
    </row>
    <row r="18" spans="1:65" x14ac:dyDescent="0.25">
      <c r="A18" s="211" t="s">
        <v>209</v>
      </c>
      <c r="B18" s="199" t="s">
        <v>209</v>
      </c>
      <c r="C18" s="200">
        <v>3795</v>
      </c>
      <c r="D18" s="200">
        <v>2611</v>
      </c>
      <c r="E18" s="200">
        <v>0</v>
      </c>
      <c r="F18" s="200">
        <v>742</v>
      </c>
      <c r="G18" s="200">
        <v>1381</v>
      </c>
      <c r="H18" s="201">
        <f t="shared" si="15"/>
        <v>0.86118598382749334</v>
      </c>
      <c r="I18" s="202">
        <f t="shared" si="7"/>
        <v>-0.4710838759096132</v>
      </c>
      <c r="J18" s="201">
        <f t="shared" si="16"/>
        <v>4.1449066570622486E-2</v>
      </c>
      <c r="K18" s="203">
        <f t="shared" si="0"/>
        <v>9.2210515070176146E-3</v>
      </c>
      <c r="L18" s="200">
        <v>5088</v>
      </c>
      <c r="M18" s="200">
        <v>4678</v>
      </c>
      <c r="N18" s="200">
        <v>0</v>
      </c>
      <c r="O18" s="200">
        <v>1762</v>
      </c>
      <c r="P18" s="200">
        <v>5835</v>
      </c>
      <c r="Q18" s="201">
        <f t="shared" si="17"/>
        <v>2.3115777525539158</v>
      </c>
      <c r="R18" s="202">
        <f t="shared" si="8"/>
        <v>0.24732791791363828</v>
      </c>
      <c r="S18" s="201">
        <f t="shared" si="18"/>
        <v>6.1193669837341251E-2</v>
      </c>
      <c r="T18" s="203">
        <f t="shared" si="1"/>
        <v>3.8960778814951323E-2</v>
      </c>
      <c r="U18" s="200">
        <v>24768</v>
      </c>
      <c r="V18" s="200">
        <v>22137</v>
      </c>
      <c r="W18" s="200">
        <v>0</v>
      </c>
      <c r="X18" s="200">
        <v>11589</v>
      </c>
      <c r="Y18" s="200">
        <v>24482</v>
      </c>
      <c r="Z18" s="201">
        <f t="shared" si="19"/>
        <v>1.1125204935714903</v>
      </c>
      <c r="AA18" s="202">
        <f t="shared" si="9"/>
        <v>0.10593124632967421</v>
      </c>
      <c r="AB18" s="201">
        <f t="shared" si="20"/>
        <v>4.501923458842394E-2</v>
      </c>
      <c r="AC18" s="203">
        <f t="shared" si="2"/>
        <v>0.16346834394989518</v>
      </c>
      <c r="AD18" s="200">
        <v>58155</v>
      </c>
      <c r="AE18" s="200">
        <v>60462</v>
      </c>
      <c r="AF18" s="200">
        <v>0</v>
      </c>
      <c r="AG18" s="200">
        <v>34222</v>
      </c>
      <c r="AH18" s="200">
        <v>67239</v>
      </c>
      <c r="AI18" s="201">
        <f t="shared" si="21"/>
        <v>0.96478873239436624</v>
      </c>
      <c r="AJ18" s="202">
        <f t="shared" si="10"/>
        <v>0.11208693063411723</v>
      </c>
      <c r="AK18" s="201">
        <f t="shared" si="22"/>
        <v>2.8990599903938107E-2</v>
      </c>
      <c r="AL18" s="203">
        <f t="shared" si="3"/>
        <v>0.44896037818997636</v>
      </c>
      <c r="AM18" s="200">
        <v>11149</v>
      </c>
      <c r="AN18" s="200">
        <v>12627</v>
      </c>
      <c r="AO18" s="200">
        <v>0</v>
      </c>
      <c r="AP18" s="200">
        <v>8173</v>
      </c>
      <c r="AQ18" s="200">
        <v>14127</v>
      </c>
      <c r="AR18" s="201">
        <f t="shared" si="23"/>
        <v>0.72849626820017122</v>
      </c>
      <c r="AS18" s="202">
        <f t="shared" si="11"/>
        <v>0.11879306248515076</v>
      </c>
      <c r="AT18" s="201">
        <f t="shared" si="24"/>
        <v>1.7994986319377571E-2</v>
      </c>
      <c r="AU18" s="203">
        <f t="shared" si="4"/>
        <v>9.4327150354553108E-2</v>
      </c>
      <c r="AV18" s="200">
        <v>102955</v>
      </c>
      <c r="AW18" s="200">
        <v>102515</v>
      </c>
      <c r="AX18" s="200">
        <v>28316</v>
      </c>
      <c r="AY18" s="200">
        <v>56488</v>
      </c>
      <c r="AZ18" s="200">
        <v>113064</v>
      </c>
      <c r="BA18" s="201">
        <f t="shared" si="25"/>
        <v>1.0015578529953264</v>
      </c>
      <c r="BB18" s="202">
        <f t="shared" si="12"/>
        <v>0.10290201433936508</v>
      </c>
      <c r="BC18" s="201">
        <f t="shared" si="5"/>
        <v>2.3591044134481282E-2</v>
      </c>
      <c r="BD18" s="203">
        <f t="shared" si="6"/>
        <v>0.18906827984989918</v>
      </c>
      <c r="BE18" s="200">
        <v>135496</v>
      </c>
      <c r="BF18" s="200">
        <v>132707</v>
      </c>
      <c r="BG18" s="200">
        <v>36101</v>
      </c>
      <c r="BH18" s="200">
        <v>74068</v>
      </c>
      <c r="BI18" s="200">
        <v>149766</v>
      </c>
      <c r="BJ18" s="201">
        <f t="shared" si="26"/>
        <v>1.0220068045579738</v>
      </c>
      <c r="BK18" s="202">
        <f t="shared" si="13"/>
        <v>0.12854634646250762</v>
      </c>
      <c r="BL18" s="201">
        <f t="shared" si="27"/>
        <v>3.1478768131462311E-2</v>
      </c>
      <c r="BM18" s="203">
        <f t="shared" si="14"/>
        <v>1</v>
      </c>
    </row>
    <row r="19" spans="1:65" x14ac:dyDescent="0.25">
      <c r="A19" s="211" t="s">
        <v>213</v>
      </c>
      <c r="B19" s="199" t="s">
        <v>213</v>
      </c>
      <c r="C19" s="200">
        <v>219</v>
      </c>
      <c r="D19" s="200">
        <v>118</v>
      </c>
      <c r="E19" s="200">
        <v>0</v>
      </c>
      <c r="F19" s="200">
        <v>16</v>
      </c>
      <c r="G19" s="200">
        <v>216</v>
      </c>
      <c r="H19" s="201">
        <f t="shared" si="15"/>
        <v>12.5</v>
      </c>
      <c r="I19" s="202">
        <f t="shared" si="7"/>
        <v>0.83050847457627119</v>
      </c>
      <c r="J19" s="201">
        <f t="shared" si="16"/>
        <v>6.4829821717990272E-3</v>
      </c>
      <c r="K19" s="203">
        <f t="shared" si="0"/>
        <v>1.6003912067394251E-3</v>
      </c>
      <c r="L19" s="200">
        <v>4832</v>
      </c>
      <c r="M19" s="200">
        <v>4305</v>
      </c>
      <c r="N19" s="200">
        <v>0</v>
      </c>
      <c r="O19" s="200">
        <v>1650</v>
      </c>
      <c r="P19" s="200">
        <v>5328</v>
      </c>
      <c r="Q19" s="201">
        <f t="shared" si="17"/>
        <v>2.229090909090909</v>
      </c>
      <c r="R19" s="202">
        <f t="shared" si="8"/>
        <v>0.23763066202090588</v>
      </c>
      <c r="S19" s="201">
        <f t="shared" si="18"/>
        <v>5.5876584900317765E-2</v>
      </c>
      <c r="T19" s="203">
        <f t="shared" si="1"/>
        <v>3.947631643290582E-2</v>
      </c>
      <c r="U19" s="200">
        <v>13211</v>
      </c>
      <c r="V19" s="200">
        <v>12979</v>
      </c>
      <c r="W19" s="200">
        <v>0</v>
      </c>
      <c r="X19" s="200">
        <v>4308</v>
      </c>
      <c r="Y19" s="200">
        <v>12400</v>
      </c>
      <c r="Z19" s="201">
        <f t="shared" si="19"/>
        <v>1.8783658310120708</v>
      </c>
      <c r="AA19" s="202">
        <f t="shared" si="9"/>
        <v>-4.4610524693736053E-2</v>
      </c>
      <c r="AB19" s="201">
        <f t="shared" si="20"/>
        <v>2.2801997749222157E-2</v>
      </c>
      <c r="AC19" s="203">
        <f t="shared" si="2"/>
        <v>9.1874310016522562E-2</v>
      </c>
      <c r="AD19" s="200">
        <v>32574</v>
      </c>
      <c r="AE19" s="200">
        <v>39475</v>
      </c>
      <c r="AF19" s="200">
        <v>0</v>
      </c>
      <c r="AG19" s="200">
        <v>17369</v>
      </c>
      <c r="AH19" s="200">
        <v>55659</v>
      </c>
      <c r="AI19" s="201">
        <f t="shared" si="21"/>
        <v>2.2045022741666185</v>
      </c>
      <c r="AJ19" s="202">
        <f t="shared" si="10"/>
        <v>0.40998100063331222</v>
      </c>
      <c r="AK19" s="201">
        <f t="shared" si="22"/>
        <v>2.3997795922802111E-2</v>
      </c>
      <c r="AL19" s="203">
        <f t="shared" si="3"/>
        <v>0.41238969525884106</v>
      </c>
      <c r="AM19" s="200">
        <v>13378</v>
      </c>
      <c r="AN19" s="200">
        <v>16331</v>
      </c>
      <c r="AO19" s="200">
        <v>0</v>
      </c>
      <c r="AP19" s="200">
        <v>7933</v>
      </c>
      <c r="AQ19" s="200">
        <v>26168</v>
      </c>
      <c r="AR19" s="201">
        <f t="shared" si="23"/>
        <v>2.2986259926887684</v>
      </c>
      <c r="AS19" s="202">
        <f t="shared" si="11"/>
        <v>0.6023513563162084</v>
      </c>
      <c r="AT19" s="201">
        <f t="shared" si="24"/>
        <v>3.3332823812944876E-2</v>
      </c>
      <c r="AU19" s="203">
        <f t="shared" si="4"/>
        <v>0.19388443100906147</v>
      </c>
      <c r="AV19" s="200">
        <v>64214</v>
      </c>
      <c r="AW19" s="200">
        <v>73208</v>
      </c>
      <c r="AX19" s="200">
        <v>19744</v>
      </c>
      <c r="AY19" s="200">
        <v>31276</v>
      </c>
      <c r="AZ19" s="200">
        <v>99771</v>
      </c>
      <c r="BA19" s="201">
        <f t="shared" si="25"/>
        <v>2.1900179051029545</v>
      </c>
      <c r="BB19" s="202">
        <f t="shared" si="12"/>
        <v>0.36284285870396671</v>
      </c>
      <c r="BC19" s="201">
        <f t="shared" si="5"/>
        <v>1.6449412889927899E-2</v>
      </c>
      <c r="BD19" s="203">
        <f t="shared" si="6"/>
        <v>0.14628761104566301</v>
      </c>
      <c r="BE19" s="200">
        <v>103187</v>
      </c>
      <c r="BF19" s="200">
        <v>111075</v>
      </c>
      <c r="BG19" s="200">
        <v>27214</v>
      </c>
      <c r="BH19" s="200">
        <v>42715</v>
      </c>
      <c r="BI19" s="200">
        <v>134967</v>
      </c>
      <c r="BJ19" s="201">
        <f t="shared" si="26"/>
        <v>2.1597097038511062</v>
      </c>
      <c r="BK19" s="202">
        <f t="shared" si="13"/>
        <v>0.2150979068197163</v>
      </c>
      <c r="BL19" s="201">
        <f t="shared" si="27"/>
        <v>2.8368220413171705E-2</v>
      </c>
      <c r="BM19" s="203">
        <f t="shared" si="14"/>
        <v>1</v>
      </c>
    </row>
    <row r="20" spans="1:65" x14ac:dyDescent="0.25">
      <c r="A20" s="211" t="s">
        <v>235</v>
      </c>
      <c r="B20" s="199" t="s">
        <v>235</v>
      </c>
      <c r="C20" s="200">
        <v>167</v>
      </c>
      <c r="D20" s="200">
        <v>166</v>
      </c>
      <c r="E20" s="200">
        <v>0</v>
      </c>
      <c r="F20" s="200">
        <v>3</v>
      </c>
      <c r="G20" s="200">
        <v>145</v>
      </c>
      <c r="H20" s="201">
        <f t="shared" si="15"/>
        <v>47.333333333333336</v>
      </c>
      <c r="I20" s="202">
        <f t="shared" si="7"/>
        <v>-0.12650602409638556</v>
      </c>
      <c r="J20" s="201">
        <f t="shared" si="16"/>
        <v>4.3520019208836067E-3</v>
      </c>
      <c r="K20" s="203">
        <f t="shared" si="0"/>
        <v>1.5887799265874103E-3</v>
      </c>
      <c r="L20" s="200">
        <v>1550</v>
      </c>
      <c r="M20" s="200">
        <v>1495</v>
      </c>
      <c r="N20" s="200">
        <v>0</v>
      </c>
      <c r="O20" s="200">
        <v>338</v>
      </c>
      <c r="P20" s="200">
        <v>1379</v>
      </c>
      <c r="Q20" s="201">
        <f t="shared" si="17"/>
        <v>3.0798816568047336</v>
      </c>
      <c r="R20" s="202">
        <f t="shared" si="8"/>
        <v>-7.7591973244147128E-2</v>
      </c>
      <c r="S20" s="201">
        <f t="shared" si="18"/>
        <v>1.4462051534823236E-2</v>
      </c>
      <c r="T20" s="203">
        <f t="shared" si="1"/>
        <v>1.5109844956993371E-2</v>
      </c>
      <c r="U20" s="200">
        <v>7823</v>
      </c>
      <c r="V20" s="200">
        <v>5972</v>
      </c>
      <c r="W20" s="200">
        <v>0</v>
      </c>
      <c r="X20" s="200">
        <v>3535</v>
      </c>
      <c r="Y20" s="200">
        <v>7173</v>
      </c>
      <c r="Z20" s="201">
        <f t="shared" si="19"/>
        <v>1.0291371994342291</v>
      </c>
      <c r="AA20" s="202">
        <f t="shared" si="9"/>
        <v>0.20110515740120571</v>
      </c>
      <c r="AB20" s="201">
        <f t="shared" si="20"/>
        <v>1.3190220149610528E-2</v>
      </c>
      <c r="AC20" s="203">
        <f t="shared" si="2"/>
        <v>7.8595299402837895E-2</v>
      </c>
      <c r="AD20" s="200">
        <v>27100</v>
      </c>
      <c r="AE20" s="200">
        <v>30746</v>
      </c>
      <c r="AF20" s="200">
        <v>0</v>
      </c>
      <c r="AG20" s="200">
        <v>37138</v>
      </c>
      <c r="AH20" s="200">
        <v>52163</v>
      </c>
      <c r="AI20" s="201">
        <f t="shared" si="21"/>
        <v>0.40457213635629286</v>
      </c>
      <c r="AJ20" s="202">
        <f t="shared" si="10"/>
        <v>0.69657841670461207</v>
      </c>
      <c r="AK20" s="201">
        <f t="shared" si="22"/>
        <v>2.2490469263212177E-2</v>
      </c>
      <c r="AL20" s="203">
        <f t="shared" si="3"/>
        <v>0.57155536076261437</v>
      </c>
      <c r="AM20" s="200">
        <v>3934</v>
      </c>
      <c r="AN20" s="200">
        <v>2698</v>
      </c>
      <c r="AO20" s="200">
        <v>0</v>
      </c>
      <c r="AP20" s="200">
        <v>8189</v>
      </c>
      <c r="AQ20" s="200">
        <v>13329</v>
      </c>
      <c r="AR20" s="201">
        <f t="shared" si="23"/>
        <v>0.62767126633288561</v>
      </c>
      <c r="AS20" s="202">
        <f t="shared" si="11"/>
        <v>3.9403261675315049</v>
      </c>
      <c r="AT20" s="201">
        <f t="shared" si="24"/>
        <v>1.6978493144403174E-2</v>
      </c>
      <c r="AU20" s="203">
        <f t="shared" si="4"/>
        <v>0.14604722511367993</v>
      </c>
      <c r="AV20" s="200">
        <v>40574</v>
      </c>
      <c r="AW20" s="200">
        <v>41077</v>
      </c>
      <c r="AX20" s="200">
        <v>23734</v>
      </c>
      <c r="AY20" s="200">
        <v>49203</v>
      </c>
      <c r="AZ20" s="200">
        <v>74189</v>
      </c>
      <c r="BA20" s="201">
        <f t="shared" si="25"/>
        <v>0.50781456415259241</v>
      </c>
      <c r="BB20" s="202">
        <f t="shared" si="12"/>
        <v>0.80609586873432826</v>
      </c>
      <c r="BC20" s="201">
        <f t="shared" si="5"/>
        <v>1.9773620620418802E-2</v>
      </c>
      <c r="BD20" s="203">
        <f t="shared" si="6"/>
        <v>0.26005588122500412</v>
      </c>
      <c r="BE20" s="200">
        <v>56137</v>
      </c>
      <c r="BF20" s="200">
        <v>53107</v>
      </c>
      <c r="BG20" s="200">
        <v>29463</v>
      </c>
      <c r="BH20" s="200">
        <v>60951</v>
      </c>
      <c r="BI20" s="200">
        <v>91265</v>
      </c>
      <c r="BJ20" s="201">
        <f t="shared" si="26"/>
        <v>0.49735033059342748</v>
      </c>
      <c r="BK20" s="202">
        <f t="shared" si="13"/>
        <v>0.71851168395880016</v>
      </c>
      <c r="BL20" s="201">
        <f t="shared" si="27"/>
        <v>1.9182656768010814E-2</v>
      </c>
      <c r="BM20" s="203">
        <f t="shared" si="14"/>
        <v>1</v>
      </c>
    </row>
    <row r="21" spans="1:65" x14ac:dyDescent="0.25">
      <c r="A21" s="211" t="s">
        <v>225</v>
      </c>
      <c r="B21" s="199" t="s">
        <v>225</v>
      </c>
      <c r="C21" s="200">
        <v>502</v>
      </c>
      <c r="D21" s="200">
        <v>439</v>
      </c>
      <c r="E21" s="200">
        <v>0</v>
      </c>
      <c r="F21" s="200">
        <v>11</v>
      </c>
      <c r="G21" s="200">
        <v>84</v>
      </c>
      <c r="H21" s="201">
        <f t="shared" si="15"/>
        <v>6.6363636363636367</v>
      </c>
      <c r="I21" s="202">
        <f t="shared" si="7"/>
        <v>-0.80865603644646922</v>
      </c>
      <c r="J21" s="201">
        <f t="shared" si="16"/>
        <v>2.5211597334773997E-3</v>
      </c>
      <c r="K21" s="203">
        <f t="shared" si="0"/>
        <v>1.3474494706448509E-3</v>
      </c>
      <c r="L21" s="200">
        <v>3880</v>
      </c>
      <c r="M21" s="200">
        <v>4323</v>
      </c>
      <c r="N21" s="200">
        <v>0</v>
      </c>
      <c r="O21" s="200">
        <v>170</v>
      </c>
      <c r="P21" s="200">
        <v>451</v>
      </c>
      <c r="Q21" s="201">
        <f t="shared" si="17"/>
        <v>1.6529411764705881</v>
      </c>
      <c r="R21" s="202">
        <f t="shared" si="8"/>
        <v>-0.89567430025445294</v>
      </c>
      <c r="S21" s="201">
        <f t="shared" si="18"/>
        <v>4.7297935041372583E-3</v>
      </c>
      <c r="T21" s="203">
        <f t="shared" si="1"/>
        <v>7.2345203721527109E-3</v>
      </c>
      <c r="U21" s="200">
        <v>9146</v>
      </c>
      <c r="V21" s="200">
        <v>7634</v>
      </c>
      <c r="W21" s="200">
        <v>0</v>
      </c>
      <c r="X21" s="200">
        <v>1968</v>
      </c>
      <c r="Y21" s="200">
        <v>5060</v>
      </c>
      <c r="Z21" s="201">
        <f t="shared" si="19"/>
        <v>1.571138211382114</v>
      </c>
      <c r="AA21" s="202">
        <f t="shared" si="9"/>
        <v>-0.33717579250720464</v>
      </c>
      <c r="AB21" s="201">
        <f t="shared" si="20"/>
        <v>9.3046861783116219E-3</v>
      </c>
      <c r="AC21" s="203">
        <f t="shared" si="2"/>
        <v>8.1167789541225541E-2</v>
      </c>
      <c r="AD21" s="200">
        <v>23880</v>
      </c>
      <c r="AE21" s="200">
        <v>28904</v>
      </c>
      <c r="AF21" s="200">
        <v>0</v>
      </c>
      <c r="AG21" s="200">
        <v>10200</v>
      </c>
      <c r="AH21" s="200">
        <v>29706</v>
      </c>
      <c r="AI21" s="201">
        <f t="shared" si="21"/>
        <v>1.9123529411764704</v>
      </c>
      <c r="AJ21" s="202">
        <f t="shared" si="10"/>
        <v>2.7747024633268724E-2</v>
      </c>
      <c r="AK21" s="201">
        <f t="shared" si="22"/>
        <v>1.2807965031401202E-2</v>
      </c>
      <c r="AL21" s="203">
        <f t="shared" si="3"/>
        <v>0.47651588065447548</v>
      </c>
      <c r="AM21" s="200">
        <v>3135</v>
      </c>
      <c r="AN21" s="200">
        <v>3163</v>
      </c>
      <c r="AO21" s="200">
        <v>0</v>
      </c>
      <c r="AP21" s="200">
        <v>2622</v>
      </c>
      <c r="AQ21" s="200">
        <v>5634</v>
      </c>
      <c r="AR21" s="201">
        <f t="shared" si="23"/>
        <v>1.1487414187643021</v>
      </c>
      <c r="AS21" s="202">
        <f t="shared" si="11"/>
        <v>0.78122036041732534</v>
      </c>
      <c r="AT21" s="201">
        <f t="shared" si="24"/>
        <v>7.1765946714357773E-3</v>
      </c>
      <c r="AU21" s="203">
        <f t="shared" si="4"/>
        <v>9.037536092396535E-2</v>
      </c>
      <c r="AV21" s="200">
        <v>40543</v>
      </c>
      <c r="AW21" s="200">
        <v>44463</v>
      </c>
      <c r="AX21" s="200">
        <v>18286</v>
      </c>
      <c r="AY21" s="200">
        <v>14971</v>
      </c>
      <c r="AZ21" s="200">
        <v>40935</v>
      </c>
      <c r="BA21" s="201">
        <f t="shared" si="25"/>
        <v>1.7342862868211877</v>
      </c>
      <c r="BB21" s="202">
        <f t="shared" si="12"/>
        <v>-7.9346872680655878E-2</v>
      </c>
      <c r="BC21" s="201">
        <f t="shared" si="5"/>
        <v>1.5234702395928969E-2</v>
      </c>
      <c r="BD21" s="203">
        <f t="shared" si="6"/>
        <v>0.29332691690728263</v>
      </c>
      <c r="BE21" s="200">
        <v>68669</v>
      </c>
      <c r="BF21" s="200">
        <v>74390</v>
      </c>
      <c r="BG21" s="200">
        <v>28784</v>
      </c>
      <c r="BH21" s="200">
        <v>25400</v>
      </c>
      <c r="BI21" s="200">
        <v>62340</v>
      </c>
      <c r="BJ21" s="201">
        <f t="shared" si="26"/>
        <v>1.4543307086614172</v>
      </c>
      <c r="BK21" s="202">
        <f t="shared" si="13"/>
        <v>-0.16198413765291031</v>
      </c>
      <c r="BL21" s="201">
        <f t="shared" si="27"/>
        <v>1.3103016741552558E-2</v>
      </c>
      <c r="BM21" s="203">
        <f t="shared" si="14"/>
        <v>1</v>
      </c>
    </row>
    <row r="22" spans="1:65" x14ac:dyDescent="0.25">
      <c r="A22" s="211" t="s">
        <v>237</v>
      </c>
      <c r="B22" s="199" t="s">
        <v>237</v>
      </c>
      <c r="C22" s="200">
        <v>3</v>
      </c>
      <c r="D22" s="200">
        <v>13</v>
      </c>
      <c r="E22" s="200">
        <v>0</v>
      </c>
      <c r="F22" s="200">
        <v>0</v>
      </c>
      <c r="G22" s="200">
        <v>137</v>
      </c>
      <c r="H22" s="201" t="str">
        <f t="shared" si="15"/>
        <v>-</v>
      </c>
      <c r="I22" s="202">
        <f t="shared" si="7"/>
        <v>9.5384615384615383</v>
      </c>
      <c r="J22" s="201">
        <f t="shared" si="16"/>
        <v>4.1118914700762352E-3</v>
      </c>
      <c r="K22" s="203">
        <f t="shared" si="0"/>
        <v>2.6830128079589517E-3</v>
      </c>
      <c r="L22" s="200">
        <v>1898</v>
      </c>
      <c r="M22" s="200">
        <v>909</v>
      </c>
      <c r="N22" s="200">
        <v>0</v>
      </c>
      <c r="O22" s="200">
        <v>463</v>
      </c>
      <c r="P22" s="200">
        <v>1313</v>
      </c>
      <c r="Q22" s="201">
        <f t="shared" si="17"/>
        <v>1.83585313174946</v>
      </c>
      <c r="R22" s="202">
        <f t="shared" si="8"/>
        <v>0.44444444444444442</v>
      </c>
      <c r="S22" s="201">
        <f t="shared" si="18"/>
        <v>1.376988663177876E-2</v>
      </c>
      <c r="T22" s="203">
        <f t="shared" si="1"/>
        <v>2.5713838079197839E-2</v>
      </c>
      <c r="U22" s="200">
        <v>2063</v>
      </c>
      <c r="V22" s="200">
        <v>1606</v>
      </c>
      <c r="W22" s="200">
        <v>0</v>
      </c>
      <c r="X22" s="200">
        <v>640</v>
      </c>
      <c r="Y22" s="200">
        <v>2587</v>
      </c>
      <c r="Z22" s="201">
        <f t="shared" si="19"/>
        <v>3.0421874999999998</v>
      </c>
      <c r="AA22" s="202">
        <f t="shared" si="9"/>
        <v>0.61083437110834371</v>
      </c>
      <c r="AB22" s="201">
        <f t="shared" si="20"/>
        <v>4.7571587239707844E-3</v>
      </c>
      <c r="AC22" s="203">
        <f t="shared" si="2"/>
        <v>5.0663898789706632E-2</v>
      </c>
      <c r="AD22" s="200">
        <v>8729</v>
      </c>
      <c r="AE22" s="200">
        <v>11750</v>
      </c>
      <c r="AF22" s="200">
        <v>0</v>
      </c>
      <c r="AG22" s="200">
        <v>8334</v>
      </c>
      <c r="AH22" s="200">
        <v>23167</v>
      </c>
      <c r="AI22" s="201">
        <f t="shared" si="21"/>
        <v>1.7798176145908329</v>
      </c>
      <c r="AJ22" s="202">
        <f t="shared" si="10"/>
        <v>0.97165957446808515</v>
      </c>
      <c r="AK22" s="201">
        <f t="shared" si="22"/>
        <v>9.9886260648512637E-3</v>
      </c>
      <c r="AL22" s="203">
        <f t="shared" si="3"/>
        <v>0.45370334103638715</v>
      </c>
      <c r="AM22" s="200">
        <v>1059</v>
      </c>
      <c r="AN22" s="200">
        <v>1464</v>
      </c>
      <c r="AO22" s="200">
        <v>0</v>
      </c>
      <c r="AP22" s="200">
        <v>3868</v>
      </c>
      <c r="AQ22" s="200">
        <v>7842</v>
      </c>
      <c r="AR22" s="201">
        <f t="shared" si="23"/>
        <v>1.0274043433298861</v>
      </c>
      <c r="AS22" s="202">
        <f t="shared" si="11"/>
        <v>4.3565573770491799</v>
      </c>
      <c r="AT22" s="201">
        <f t="shared" si="24"/>
        <v>9.9891472157258368E-3</v>
      </c>
      <c r="AU22" s="203">
        <f t="shared" si="4"/>
        <v>0.15357800321178175</v>
      </c>
      <c r="AV22" s="200">
        <v>13752</v>
      </c>
      <c r="AW22" s="200">
        <v>15742</v>
      </c>
      <c r="AX22" s="200">
        <v>5212</v>
      </c>
      <c r="AY22" s="200">
        <v>13305</v>
      </c>
      <c r="AZ22" s="200">
        <v>35046</v>
      </c>
      <c r="BA22" s="201">
        <f t="shared" si="25"/>
        <v>1.6340473506200675</v>
      </c>
      <c r="BB22" s="202">
        <f t="shared" si="12"/>
        <v>1.2262736628128574</v>
      </c>
      <c r="BC22" s="201">
        <f t="shared" si="5"/>
        <v>4.3422984188768348E-3</v>
      </c>
      <c r="BD22" s="203">
        <f t="shared" si="6"/>
        <v>0.10207199091300771</v>
      </c>
      <c r="BE22" s="200">
        <v>21450</v>
      </c>
      <c r="BF22" s="200">
        <v>25367</v>
      </c>
      <c r="BG22" s="200">
        <v>8090</v>
      </c>
      <c r="BH22" s="200">
        <v>20409</v>
      </c>
      <c r="BI22" s="200">
        <v>51062</v>
      </c>
      <c r="BJ22" s="201">
        <f t="shared" si="26"/>
        <v>1.5019354206477535</v>
      </c>
      <c r="BK22" s="202">
        <f t="shared" si="13"/>
        <v>1.0129301848858754</v>
      </c>
      <c r="BL22" s="201">
        <f t="shared" si="27"/>
        <v>1.0732535143682335E-2</v>
      </c>
      <c r="BM22" s="203">
        <f t="shared" si="14"/>
        <v>1</v>
      </c>
    </row>
    <row r="23" spans="1:65" x14ac:dyDescent="0.25">
      <c r="A23" s="211" t="s">
        <v>217</v>
      </c>
      <c r="B23" s="199" t="s">
        <v>217</v>
      </c>
      <c r="C23" s="200">
        <v>228</v>
      </c>
      <c r="D23" s="200">
        <v>233</v>
      </c>
      <c r="E23" s="200">
        <v>0</v>
      </c>
      <c r="F23" s="200">
        <v>54</v>
      </c>
      <c r="G23" s="200">
        <v>170</v>
      </c>
      <c r="H23" s="201">
        <f t="shared" si="15"/>
        <v>2.1481481481481484</v>
      </c>
      <c r="I23" s="202">
        <f t="shared" si="7"/>
        <v>-0.27038626609442062</v>
      </c>
      <c r="J23" s="201">
        <f t="shared" si="16"/>
        <v>5.1023470796566417E-3</v>
      </c>
      <c r="K23" s="203">
        <f t="shared" si="0"/>
        <v>3.8438927327816216E-3</v>
      </c>
      <c r="L23" s="200">
        <v>1402</v>
      </c>
      <c r="M23" s="200">
        <v>909</v>
      </c>
      <c r="N23" s="200">
        <v>0</v>
      </c>
      <c r="O23" s="200">
        <v>474</v>
      </c>
      <c r="P23" s="200">
        <v>975</v>
      </c>
      <c r="Q23" s="201">
        <f t="shared" si="17"/>
        <v>1.0569620253164556</v>
      </c>
      <c r="R23" s="202">
        <f t="shared" si="8"/>
        <v>7.2607260726072598E-2</v>
      </c>
      <c r="S23" s="201">
        <f t="shared" si="18"/>
        <v>1.0225163340429772E-2</v>
      </c>
      <c r="T23" s="203">
        <f t="shared" si="1"/>
        <v>2.2045855379188711E-2</v>
      </c>
      <c r="U23" s="200">
        <v>4468</v>
      </c>
      <c r="V23" s="200">
        <v>3783</v>
      </c>
      <c r="W23" s="200">
        <v>0</v>
      </c>
      <c r="X23" s="200">
        <v>2169</v>
      </c>
      <c r="Y23" s="200">
        <v>3409</v>
      </c>
      <c r="Z23" s="201">
        <f t="shared" si="19"/>
        <v>0.57169202397418162</v>
      </c>
      <c r="AA23" s="202">
        <f t="shared" si="9"/>
        <v>-9.886333597673802E-2</v>
      </c>
      <c r="AB23" s="201">
        <f t="shared" si="20"/>
        <v>6.2687105102498661E-3</v>
      </c>
      <c r="AC23" s="203">
        <f t="shared" si="2"/>
        <v>7.7081354859132631E-2</v>
      </c>
      <c r="AD23" s="200">
        <v>21362</v>
      </c>
      <c r="AE23" s="200">
        <v>19230</v>
      </c>
      <c r="AF23" s="200">
        <v>0</v>
      </c>
      <c r="AG23" s="200">
        <v>14214</v>
      </c>
      <c r="AH23" s="200">
        <v>21095</v>
      </c>
      <c r="AI23" s="201">
        <f t="shared" si="21"/>
        <v>0.48410018291824963</v>
      </c>
      <c r="AJ23" s="202">
        <f t="shared" si="10"/>
        <v>9.6983879355174274E-2</v>
      </c>
      <c r="AK23" s="201">
        <f t="shared" si="22"/>
        <v>9.0952677013872059E-3</v>
      </c>
      <c r="AL23" s="203">
        <f t="shared" si="3"/>
        <v>0.47698186587075475</v>
      </c>
      <c r="AM23" s="200">
        <v>12231</v>
      </c>
      <c r="AN23" s="200">
        <v>11581</v>
      </c>
      <c r="AO23" s="200">
        <v>0</v>
      </c>
      <c r="AP23" s="200">
        <v>10260</v>
      </c>
      <c r="AQ23" s="200">
        <v>13297</v>
      </c>
      <c r="AR23" s="201">
        <f t="shared" si="23"/>
        <v>0.2960038986354776</v>
      </c>
      <c r="AS23" s="202">
        <f t="shared" si="11"/>
        <v>0.14817373283826951</v>
      </c>
      <c r="AT23" s="201">
        <f t="shared" si="24"/>
        <v>1.6937731513326507E-2</v>
      </c>
      <c r="AU23" s="203">
        <f t="shared" si="4"/>
        <v>0.30066024510468953</v>
      </c>
      <c r="AV23" s="200">
        <v>39691</v>
      </c>
      <c r="AW23" s="200">
        <v>35736</v>
      </c>
      <c r="AX23" s="200">
        <v>10240</v>
      </c>
      <c r="AY23" s="200">
        <v>27171</v>
      </c>
      <c r="AZ23" s="200">
        <v>38946</v>
      </c>
      <c r="BA23" s="201">
        <f t="shared" si="25"/>
        <v>0.43336645688417796</v>
      </c>
      <c r="BB23" s="202">
        <f t="shared" si="12"/>
        <v>8.9825386165211629E-2</v>
      </c>
      <c r="BC23" s="201">
        <f t="shared" si="5"/>
        <v>8.5313000401570967E-3</v>
      </c>
      <c r="BD23" s="203">
        <f t="shared" si="6"/>
        <v>0.23153800931578708</v>
      </c>
      <c r="BE23" s="200">
        <v>47361</v>
      </c>
      <c r="BF23" s="200">
        <v>41827</v>
      </c>
      <c r="BG23" s="200">
        <v>11898</v>
      </c>
      <c r="BH23" s="200">
        <v>31225</v>
      </c>
      <c r="BI23" s="200">
        <v>44226</v>
      </c>
      <c r="BJ23" s="201">
        <f t="shared" si="26"/>
        <v>0.41636509207365902</v>
      </c>
      <c r="BK23" s="202">
        <f t="shared" si="13"/>
        <v>5.7355296817845014E-2</v>
      </c>
      <c r="BL23" s="201">
        <f t="shared" si="27"/>
        <v>9.2957012898925804E-3</v>
      </c>
      <c r="BM23" s="203">
        <f t="shared" si="14"/>
        <v>1</v>
      </c>
    </row>
    <row r="24" spans="1:65" x14ac:dyDescent="0.25">
      <c r="A24" s="211" t="s">
        <v>231</v>
      </c>
      <c r="B24" s="199" t="s">
        <v>231</v>
      </c>
      <c r="C24" s="200">
        <v>496</v>
      </c>
      <c r="D24" s="200">
        <v>382</v>
      </c>
      <c r="E24" s="200">
        <v>0</v>
      </c>
      <c r="F24" s="200">
        <v>30</v>
      </c>
      <c r="G24" s="200">
        <v>78</v>
      </c>
      <c r="H24" s="201">
        <f t="shared" si="15"/>
        <v>1.6</v>
      </c>
      <c r="I24" s="202">
        <f t="shared" si="7"/>
        <v>-0.79581151832460728</v>
      </c>
      <c r="J24" s="201">
        <f t="shared" si="16"/>
        <v>2.3410768953718709E-3</v>
      </c>
      <c r="K24" s="203">
        <f t="shared" si="0"/>
        <v>1.3744009021708487E-3</v>
      </c>
      <c r="L24" s="200">
        <v>2568</v>
      </c>
      <c r="M24" s="200">
        <v>1698</v>
      </c>
      <c r="N24" s="200">
        <v>0</v>
      </c>
      <c r="O24" s="200">
        <v>152</v>
      </c>
      <c r="P24" s="200">
        <v>423</v>
      </c>
      <c r="Q24" s="201">
        <f t="shared" si="17"/>
        <v>1.7828947368421053</v>
      </c>
      <c r="R24" s="202">
        <f t="shared" si="8"/>
        <v>-0.75088339222614842</v>
      </c>
      <c r="S24" s="201">
        <f t="shared" si="18"/>
        <v>4.4361477876941474E-3</v>
      </c>
      <c r="T24" s="203">
        <f t="shared" si="1"/>
        <v>7.4534818156188325E-3</v>
      </c>
      <c r="U24" s="200">
        <v>11893</v>
      </c>
      <c r="V24" s="200">
        <v>8870</v>
      </c>
      <c r="W24" s="200">
        <v>0</v>
      </c>
      <c r="X24" s="200">
        <v>1581</v>
      </c>
      <c r="Y24" s="200">
        <v>2952</v>
      </c>
      <c r="Z24" s="201">
        <f t="shared" si="19"/>
        <v>0.86717267552182165</v>
      </c>
      <c r="AA24" s="202">
        <f t="shared" si="9"/>
        <v>-0.66719278466741827</v>
      </c>
      <c r="AB24" s="201">
        <f t="shared" si="20"/>
        <v>5.4283465609438553E-3</v>
      </c>
      <c r="AC24" s="203">
        <f t="shared" si="2"/>
        <v>5.2015787989850577E-2</v>
      </c>
      <c r="AD24" s="200">
        <v>45539</v>
      </c>
      <c r="AE24" s="200">
        <v>42581</v>
      </c>
      <c r="AF24" s="200">
        <v>0</v>
      </c>
      <c r="AG24" s="200">
        <v>8542</v>
      </c>
      <c r="AH24" s="200">
        <v>26059</v>
      </c>
      <c r="AI24" s="201">
        <f t="shared" si="21"/>
        <v>2.0506907047529852</v>
      </c>
      <c r="AJ24" s="202">
        <f t="shared" si="10"/>
        <v>-0.38801343322138981</v>
      </c>
      <c r="AK24" s="201">
        <f t="shared" si="22"/>
        <v>1.1235533587601289E-2</v>
      </c>
      <c r="AL24" s="203">
        <f t="shared" si="3"/>
        <v>0.45917324499577106</v>
      </c>
      <c r="AM24" s="200">
        <v>7063</v>
      </c>
      <c r="AN24" s="200">
        <v>6570</v>
      </c>
      <c r="AO24" s="200">
        <v>0</v>
      </c>
      <c r="AP24" s="200">
        <v>2179</v>
      </c>
      <c r="AQ24" s="200">
        <v>5762</v>
      </c>
      <c r="AR24" s="201">
        <f t="shared" si="23"/>
        <v>1.6443322625057366</v>
      </c>
      <c r="AS24" s="202">
        <f t="shared" si="11"/>
        <v>-0.12298325722983261</v>
      </c>
      <c r="AT24" s="201">
        <f t="shared" si="24"/>
        <v>7.3396411957424475E-3</v>
      </c>
      <c r="AU24" s="203">
        <f t="shared" si="4"/>
        <v>0.10152946151677474</v>
      </c>
      <c r="AV24" s="200">
        <v>67559</v>
      </c>
      <c r="AW24" s="200">
        <v>60101</v>
      </c>
      <c r="AX24" s="200">
        <v>25540</v>
      </c>
      <c r="AY24" s="200">
        <v>12484</v>
      </c>
      <c r="AZ24" s="200">
        <v>35274</v>
      </c>
      <c r="BA24" s="201">
        <f t="shared" si="25"/>
        <v>1.8255366869593077</v>
      </c>
      <c r="BB24" s="202">
        <f t="shared" si="12"/>
        <v>-0.41308796858621322</v>
      </c>
      <c r="BC24" s="201">
        <f t="shared" si="5"/>
        <v>2.1278262014219944E-2</v>
      </c>
      <c r="BD24" s="203">
        <f t="shared" si="6"/>
        <v>0.4500281928390189</v>
      </c>
      <c r="BE24" s="200">
        <v>119807</v>
      </c>
      <c r="BF24" s="200">
        <v>106028</v>
      </c>
      <c r="BG24" s="200">
        <v>42711</v>
      </c>
      <c r="BH24" s="200">
        <v>22147</v>
      </c>
      <c r="BI24" s="200">
        <v>56752</v>
      </c>
      <c r="BJ24" s="201">
        <f t="shared" si="26"/>
        <v>1.5625141102632409</v>
      </c>
      <c r="BK24" s="202">
        <f t="shared" si="13"/>
        <v>-0.4647451616554118</v>
      </c>
      <c r="BL24" s="201">
        <f t="shared" si="27"/>
        <v>1.1928495446207745E-2</v>
      </c>
      <c r="BM24" s="203">
        <f t="shared" si="14"/>
        <v>1</v>
      </c>
    </row>
    <row r="25" spans="1:65" x14ac:dyDescent="0.25">
      <c r="A25" s="211" t="s">
        <v>252</v>
      </c>
      <c r="B25" s="199" t="s">
        <v>394</v>
      </c>
      <c r="C25" s="200">
        <v>203</v>
      </c>
      <c r="D25" s="200">
        <v>234</v>
      </c>
      <c r="E25" s="200">
        <v>0</v>
      </c>
      <c r="F25" s="200">
        <v>12</v>
      </c>
      <c r="G25" s="200">
        <v>173</v>
      </c>
      <c r="H25" s="201">
        <f t="shared" si="15"/>
        <v>13.416666666666666</v>
      </c>
      <c r="I25" s="202">
        <f t="shared" si="7"/>
        <v>-0.26068376068376065</v>
      </c>
      <c r="J25" s="201">
        <f t="shared" si="16"/>
        <v>5.1923884987094063E-3</v>
      </c>
      <c r="K25" s="203">
        <f t="shared" si="0"/>
        <v>6.5265778850869581E-3</v>
      </c>
      <c r="L25" s="200">
        <v>814</v>
      </c>
      <c r="M25" s="200">
        <v>687</v>
      </c>
      <c r="N25" s="200">
        <v>0</v>
      </c>
      <c r="O25" s="200">
        <v>94</v>
      </c>
      <c r="P25" s="200">
        <v>487</v>
      </c>
      <c r="Q25" s="201">
        <f t="shared" si="17"/>
        <v>4.1808510638297873</v>
      </c>
      <c r="R25" s="202">
        <f t="shared" si="8"/>
        <v>-0.29112081513828236</v>
      </c>
      <c r="S25" s="201">
        <f t="shared" si="18"/>
        <v>5.107337996706973E-3</v>
      </c>
      <c r="T25" s="203">
        <f t="shared" si="1"/>
        <v>1.837250537593843E-2</v>
      </c>
      <c r="U25" s="200">
        <v>1728</v>
      </c>
      <c r="V25" s="200">
        <v>1469</v>
      </c>
      <c r="W25" s="200">
        <v>0</v>
      </c>
      <c r="X25" s="200">
        <v>778</v>
      </c>
      <c r="Y25" s="200">
        <v>2045</v>
      </c>
      <c r="Z25" s="201">
        <f t="shared" si="19"/>
        <v>1.6285347043701801</v>
      </c>
      <c r="AA25" s="202">
        <f t="shared" si="9"/>
        <v>0.39210347174948934</v>
      </c>
      <c r="AB25" s="201">
        <f t="shared" si="20"/>
        <v>3.7604907578354285E-3</v>
      </c>
      <c r="AC25" s="203">
        <f t="shared" si="2"/>
        <v>7.7149432225449885E-2</v>
      </c>
      <c r="AD25" s="200">
        <v>4862</v>
      </c>
      <c r="AE25" s="200">
        <v>5525</v>
      </c>
      <c r="AF25" s="200">
        <v>0</v>
      </c>
      <c r="AG25" s="200">
        <v>2884</v>
      </c>
      <c r="AH25" s="200">
        <v>8599</v>
      </c>
      <c r="AI25" s="201">
        <f t="shared" si="21"/>
        <v>1.9816227461858529</v>
      </c>
      <c r="AJ25" s="202">
        <f t="shared" si="10"/>
        <v>0.55638009049773762</v>
      </c>
      <c r="AK25" s="201">
        <f t="shared" si="22"/>
        <v>3.707523439878103E-3</v>
      </c>
      <c r="AL25" s="203">
        <f t="shared" si="3"/>
        <v>0.32440487418417774</v>
      </c>
      <c r="AM25" s="200">
        <v>6531</v>
      </c>
      <c r="AN25" s="200">
        <v>5261</v>
      </c>
      <c r="AO25" s="200">
        <v>0</v>
      </c>
      <c r="AP25" s="200">
        <v>2765</v>
      </c>
      <c r="AQ25" s="200">
        <v>10902</v>
      </c>
      <c r="AR25" s="201">
        <f t="shared" si="23"/>
        <v>2.9428571428571431</v>
      </c>
      <c r="AS25" s="202">
        <f t="shared" si="11"/>
        <v>1.072229614141798</v>
      </c>
      <c r="AT25" s="201">
        <f t="shared" si="24"/>
        <v>1.388697818743217E-2</v>
      </c>
      <c r="AU25" s="203">
        <f t="shared" si="4"/>
        <v>0.41128758441166485</v>
      </c>
      <c r="AV25" s="200">
        <v>14138</v>
      </c>
      <c r="AW25" s="200">
        <v>13176</v>
      </c>
      <c r="AX25" s="200">
        <v>3740</v>
      </c>
      <c r="AY25" s="200">
        <v>6533</v>
      </c>
      <c r="AZ25" s="200">
        <v>22206</v>
      </c>
      <c r="BA25" s="201">
        <f t="shared" si="25"/>
        <v>2.3990509719883666</v>
      </c>
      <c r="BB25" s="202">
        <f t="shared" si="12"/>
        <v>0.68533697632058277</v>
      </c>
      <c r="BC25" s="201">
        <f t="shared" si="5"/>
        <v>3.1159240381042519E-3</v>
      </c>
      <c r="BD25" s="203">
        <f t="shared" si="6"/>
        <v>0.14109480514581055</v>
      </c>
      <c r="BE25" s="200">
        <v>17417</v>
      </c>
      <c r="BF25" s="200">
        <v>17037</v>
      </c>
      <c r="BG25" s="200">
        <v>4482</v>
      </c>
      <c r="BH25" s="200">
        <v>7560</v>
      </c>
      <c r="BI25" s="200">
        <v>26507</v>
      </c>
      <c r="BJ25" s="201">
        <f t="shared" si="26"/>
        <v>2.5062169312169313</v>
      </c>
      <c r="BK25" s="202">
        <f t="shared" si="13"/>
        <v>0.55584903445442269</v>
      </c>
      <c r="BL25" s="201">
        <f t="shared" si="27"/>
        <v>5.5714094444711849E-3</v>
      </c>
      <c r="BM25" s="203">
        <f t="shared" si="14"/>
        <v>1</v>
      </c>
    </row>
    <row r="26" spans="1:65" x14ac:dyDescent="0.25">
      <c r="A26" s="211" t="s">
        <v>227</v>
      </c>
      <c r="B26" s="199" t="s">
        <v>227</v>
      </c>
      <c r="C26" s="200">
        <v>366</v>
      </c>
      <c r="D26" s="200">
        <v>114</v>
      </c>
      <c r="E26" s="200">
        <v>0</v>
      </c>
      <c r="F26" s="200">
        <v>5</v>
      </c>
      <c r="G26" s="200">
        <v>103</v>
      </c>
      <c r="H26" s="201">
        <f t="shared" si="15"/>
        <v>19.600000000000001</v>
      </c>
      <c r="I26" s="202">
        <f t="shared" si="7"/>
        <v>-9.6491228070175405E-2</v>
      </c>
      <c r="J26" s="201">
        <f t="shared" si="16"/>
        <v>3.0914220541449068E-3</v>
      </c>
      <c r="K26" s="203">
        <f t="shared" si="0"/>
        <v>1.8511529267985838E-3</v>
      </c>
      <c r="L26" s="200">
        <v>1639</v>
      </c>
      <c r="M26" s="200">
        <v>1235</v>
      </c>
      <c r="N26" s="200">
        <v>0</v>
      </c>
      <c r="O26" s="200">
        <v>321</v>
      </c>
      <c r="P26" s="200">
        <v>760</v>
      </c>
      <c r="Q26" s="201">
        <f t="shared" si="17"/>
        <v>1.3676012461059188</v>
      </c>
      <c r="R26" s="202">
        <f t="shared" si="8"/>
        <v>-0.38461538461538458</v>
      </c>
      <c r="S26" s="201">
        <f t="shared" si="18"/>
        <v>7.9703837320273096E-3</v>
      </c>
      <c r="T26" s="203">
        <f t="shared" si="1"/>
        <v>1.3658992469581783E-2</v>
      </c>
      <c r="U26" s="200">
        <v>9365</v>
      </c>
      <c r="V26" s="200">
        <v>9449</v>
      </c>
      <c r="W26" s="200">
        <v>0</v>
      </c>
      <c r="X26" s="200">
        <v>2047</v>
      </c>
      <c r="Y26" s="200">
        <v>4429</v>
      </c>
      <c r="Z26" s="201">
        <f t="shared" si="19"/>
        <v>1.1636541279921837</v>
      </c>
      <c r="AA26" s="202">
        <f t="shared" si="9"/>
        <v>-0.53127315059794689</v>
      </c>
      <c r="AB26" s="201">
        <f t="shared" si="20"/>
        <v>8.1443587122020118E-3</v>
      </c>
      <c r="AC26" s="203">
        <f t="shared" si="2"/>
        <v>7.9599575852339108E-2</v>
      </c>
      <c r="AD26" s="200">
        <v>24396</v>
      </c>
      <c r="AE26" s="200">
        <v>26930</v>
      </c>
      <c r="AF26" s="200">
        <v>0</v>
      </c>
      <c r="AG26" s="200">
        <v>6978</v>
      </c>
      <c r="AH26" s="200">
        <v>21619</v>
      </c>
      <c r="AI26" s="201">
        <f t="shared" si="21"/>
        <v>2.098165663513901</v>
      </c>
      <c r="AJ26" s="202">
        <f t="shared" si="10"/>
        <v>-0.19721500185666541</v>
      </c>
      <c r="AK26" s="201">
        <f t="shared" si="22"/>
        <v>9.3211942373211659E-3</v>
      </c>
      <c r="AL26" s="203">
        <f t="shared" si="3"/>
        <v>0.38854441868406392</v>
      </c>
      <c r="AM26" s="200">
        <v>4078</v>
      </c>
      <c r="AN26" s="200">
        <v>3853</v>
      </c>
      <c r="AO26" s="200">
        <v>0</v>
      </c>
      <c r="AP26" s="200">
        <v>1910</v>
      </c>
      <c r="AQ26" s="200">
        <v>6692</v>
      </c>
      <c r="AR26" s="201">
        <f t="shared" si="23"/>
        <v>2.5036649214659685</v>
      </c>
      <c r="AS26" s="202">
        <f t="shared" si="11"/>
        <v>0.73682844536724623</v>
      </c>
      <c r="AT26" s="201">
        <f t="shared" si="24"/>
        <v>8.5242760989080978E-3</v>
      </c>
      <c r="AU26" s="203">
        <f t="shared" si="4"/>
        <v>0.12027102316637012</v>
      </c>
      <c r="AV26" s="200">
        <v>39844</v>
      </c>
      <c r="AW26" s="200">
        <v>41581</v>
      </c>
      <c r="AX26" s="200">
        <v>18654</v>
      </c>
      <c r="AY26" s="200">
        <v>11261</v>
      </c>
      <c r="AZ26" s="200">
        <v>33603</v>
      </c>
      <c r="BA26" s="201">
        <f t="shared" si="25"/>
        <v>1.9840156291625966</v>
      </c>
      <c r="BB26" s="202">
        <f t="shared" si="12"/>
        <v>-0.19186647747769414</v>
      </c>
      <c r="BC26" s="201">
        <f t="shared" si="5"/>
        <v>1.5541295991122115E-2</v>
      </c>
      <c r="BD26" s="203">
        <f t="shared" si="6"/>
        <v>0.33525637569418237</v>
      </c>
      <c r="BE26" s="200">
        <v>84450</v>
      </c>
      <c r="BF26" s="200">
        <v>84811</v>
      </c>
      <c r="BG26" s="200">
        <v>33820</v>
      </c>
      <c r="BH26" s="200">
        <v>19710</v>
      </c>
      <c r="BI26" s="200">
        <v>55641</v>
      </c>
      <c r="BJ26" s="201">
        <f t="shared" si="26"/>
        <v>1.8229832572298328</v>
      </c>
      <c r="BK26" s="202">
        <f t="shared" si="13"/>
        <v>-0.34394123403803756</v>
      </c>
      <c r="BL26" s="201">
        <f t="shared" si="27"/>
        <v>1.1694978417015172E-2</v>
      </c>
      <c r="BM26" s="203">
        <f t="shared" si="14"/>
        <v>1</v>
      </c>
    </row>
    <row r="27" spans="1:65" x14ac:dyDescent="0.25">
      <c r="A27" s="211" t="s">
        <v>249</v>
      </c>
      <c r="B27" s="199" t="s">
        <v>250</v>
      </c>
      <c r="C27" s="200">
        <v>14</v>
      </c>
      <c r="D27" s="200">
        <v>31</v>
      </c>
      <c r="E27" s="200">
        <v>0</v>
      </c>
      <c r="F27" s="200">
        <v>0</v>
      </c>
      <c r="G27" s="200">
        <v>107</v>
      </c>
      <c r="H27" s="201" t="str">
        <f t="shared" si="15"/>
        <v>-</v>
      </c>
      <c r="I27" s="202">
        <f t="shared" si="7"/>
        <v>2.4516129032258065</v>
      </c>
      <c r="J27" s="201">
        <f t="shared" si="16"/>
        <v>3.2114772795485925E-3</v>
      </c>
      <c r="K27" s="203">
        <f t="shared" si="0"/>
        <v>3.7857345032550243E-3</v>
      </c>
      <c r="L27" s="200">
        <v>823</v>
      </c>
      <c r="M27" s="200">
        <v>791</v>
      </c>
      <c r="N27" s="200">
        <v>0</v>
      </c>
      <c r="O27" s="200">
        <v>302</v>
      </c>
      <c r="P27" s="200">
        <v>779</v>
      </c>
      <c r="Q27" s="201">
        <f t="shared" si="17"/>
        <v>1.5794701986754967</v>
      </c>
      <c r="R27" s="202">
        <f t="shared" si="8"/>
        <v>-1.5170670037926715E-2</v>
      </c>
      <c r="S27" s="201">
        <f t="shared" si="18"/>
        <v>8.169643325327991E-3</v>
      </c>
      <c r="T27" s="203">
        <f t="shared" si="1"/>
        <v>2.7561562411548259E-2</v>
      </c>
      <c r="U27" s="200">
        <v>2348</v>
      </c>
      <c r="V27" s="200">
        <v>1817</v>
      </c>
      <c r="W27" s="200">
        <v>0</v>
      </c>
      <c r="X27" s="200">
        <v>1362</v>
      </c>
      <c r="Y27" s="200">
        <v>3323</v>
      </c>
      <c r="Z27" s="201">
        <f t="shared" si="19"/>
        <v>1.4397944199706316</v>
      </c>
      <c r="AA27" s="202">
        <f t="shared" si="9"/>
        <v>0.82883874518436973</v>
      </c>
      <c r="AB27" s="201">
        <f t="shared" si="20"/>
        <v>6.110567622634293E-3</v>
      </c>
      <c r="AC27" s="203">
        <f t="shared" si="2"/>
        <v>0.11757005377865837</v>
      </c>
      <c r="AD27" s="200">
        <v>5597</v>
      </c>
      <c r="AE27" s="200">
        <v>9031</v>
      </c>
      <c r="AF27" s="200">
        <v>0</v>
      </c>
      <c r="AG27" s="200">
        <v>7179</v>
      </c>
      <c r="AH27" s="200">
        <v>14076</v>
      </c>
      <c r="AI27" s="201">
        <f t="shared" si="21"/>
        <v>0.96071876305892179</v>
      </c>
      <c r="AJ27" s="202">
        <f t="shared" si="10"/>
        <v>0.5586313807994685</v>
      </c>
      <c r="AK27" s="201">
        <f t="shared" si="22"/>
        <v>6.0689731294015789E-3</v>
      </c>
      <c r="AL27" s="203">
        <f t="shared" si="3"/>
        <v>0.49801868100764224</v>
      </c>
      <c r="AM27" s="200">
        <v>1200</v>
      </c>
      <c r="AN27" s="200">
        <v>1356</v>
      </c>
      <c r="AO27" s="200">
        <v>0</v>
      </c>
      <c r="AP27" s="200">
        <v>1719</v>
      </c>
      <c r="AQ27" s="200">
        <v>3607</v>
      </c>
      <c r="AR27" s="201">
        <f t="shared" si="23"/>
        <v>1.0983129726585226</v>
      </c>
      <c r="AS27" s="202">
        <f t="shared" si="11"/>
        <v>1.6600294985250739</v>
      </c>
      <c r="AT27" s="201">
        <f t="shared" si="24"/>
        <v>4.5946001029231187E-3</v>
      </c>
      <c r="AU27" s="203">
        <f t="shared" si="4"/>
        <v>0.12761817152561564</v>
      </c>
      <c r="AV27" s="200">
        <v>9982</v>
      </c>
      <c r="AW27" s="200">
        <v>13026</v>
      </c>
      <c r="AX27" s="200">
        <v>4841</v>
      </c>
      <c r="AY27" s="200">
        <v>10562</v>
      </c>
      <c r="AZ27" s="200">
        <v>21892</v>
      </c>
      <c r="BA27" s="201">
        <f t="shared" si="25"/>
        <v>1.0727135012308273</v>
      </c>
      <c r="BB27" s="202">
        <f t="shared" si="12"/>
        <v>0.68063872255489022</v>
      </c>
      <c r="BC27" s="201">
        <f t="shared" si="5"/>
        <v>4.0332054193750492E-3</v>
      </c>
      <c r="BD27" s="203">
        <f t="shared" si="6"/>
        <v>0.17127795075007077</v>
      </c>
      <c r="BE27" s="200">
        <v>14538</v>
      </c>
      <c r="BF27" s="200">
        <v>17159</v>
      </c>
      <c r="BG27" s="200">
        <v>6665</v>
      </c>
      <c r="BH27" s="200">
        <v>13296</v>
      </c>
      <c r="BI27" s="200">
        <v>28264</v>
      </c>
      <c r="BJ27" s="201">
        <f t="shared" si="26"/>
        <v>1.1257521058965101</v>
      </c>
      <c r="BK27" s="202">
        <f t="shared" si="13"/>
        <v>0.64718223672708208</v>
      </c>
      <c r="BL27" s="201">
        <f t="shared" si="27"/>
        <v>5.9407068524741985E-3</v>
      </c>
      <c r="BM27" s="203">
        <f t="shared" si="14"/>
        <v>1</v>
      </c>
    </row>
    <row r="28" spans="1:65" x14ac:dyDescent="0.25">
      <c r="A28" s="211" t="s">
        <v>241</v>
      </c>
      <c r="B28" s="199" t="s">
        <v>241</v>
      </c>
      <c r="C28" s="200">
        <v>0</v>
      </c>
      <c r="D28" s="200">
        <v>15</v>
      </c>
      <c r="E28" s="200">
        <v>0</v>
      </c>
      <c r="F28" s="200">
        <v>0</v>
      </c>
      <c r="G28" s="200">
        <v>51</v>
      </c>
      <c r="H28" s="201" t="str">
        <f t="shared" si="15"/>
        <v>-</v>
      </c>
      <c r="I28" s="202">
        <f t="shared" si="7"/>
        <v>2.4</v>
      </c>
      <c r="J28" s="201">
        <f t="shared" si="16"/>
        <v>1.5307041238969926E-3</v>
      </c>
      <c r="K28" s="203">
        <f t="shared" si="0"/>
        <v>2.4174053182917004E-3</v>
      </c>
      <c r="L28" s="200">
        <v>528</v>
      </c>
      <c r="M28" s="200">
        <v>369</v>
      </c>
      <c r="N28" s="200">
        <v>0</v>
      </c>
      <c r="O28" s="200">
        <v>119</v>
      </c>
      <c r="P28" s="200">
        <v>502</v>
      </c>
      <c r="Q28" s="201">
        <f t="shared" si="17"/>
        <v>3.2184873949579833</v>
      </c>
      <c r="R28" s="202">
        <f t="shared" si="8"/>
        <v>0.36043360433604343</v>
      </c>
      <c r="S28" s="201">
        <f t="shared" si="18"/>
        <v>5.2646482019443538E-3</v>
      </c>
      <c r="T28" s="203">
        <f t="shared" si="1"/>
        <v>2.3794852348675167E-2</v>
      </c>
      <c r="U28" s="200">
        <v>2177</v>
      </c>
      <c r="V28" s="200">
        <v>1315</v>
      </c>
      <c r="W28" s="200">
        <v>0</v>
      </c>
      <c r="X28" s="200">
        <v>913</v>
      </c>
      <c r="Y28" s="200">
        <v>2227</v>
      </c>
      <c r="Z28" s="201">
        <f t="shared" si="19"/>
        <v>1.4392113910186199</v>
      </c>
      <c r="AA28" s="202">
        <f t="shared" si="9"/>
        <v>0.69353612167300382</v>
      </c>
      <c r="AB28" s="201">
        <f t="shared" si="20"/>
        <v>4.0951652409288502E-3</v>
      </c>
      <c r="AC28" s="203">
        <f t="shared" si="2"/>
        <v>0.10556003223207092</v>
      </c>
      <c r="AD28" s="200">
        <v>3054</v>
      </c>
      <c r="AE28" s="200">
        <v>4139</v>
      </c>
      <c r="AF28" s="200">
        <v>0</v>
      </c>
      <c r="AG28" s="200">
        <v>5438</v>
      </c>
      <c r="AH28" s="200">
        <v>9437</v>
      </c>
      <c r="AI28" s="201">
        <f t="shared" si="21"/>
        <v>0.73538065465244573</v>
      </c>
      <c r="AJ28" s="202">
        <f t="shared" si="10"/>
        <v>1.2800193283401788</v>
      </c>
      <c r="AK28" s="201">
        <f t="shared" si="22"/>
        <v>4.0688334343679106E-3</v>
      </c>
      <c r="AL28" s="203">
        <f t="shared" si="3"/>
        <v>0.44731478409252501</v>
      </c>
      <c r="AM28" s="200">
        <v>505</v>
      </c>
      <c r="AN28" s="200">
        <v>536</v>
      </c>
      <c r="AO28" s="200">
        <v>0</v>
      </c>
      <c r="AP28" s="200">
        <v>2037</v>
      </c>
      <c r="AQ28" s="200">
        <v>3016</v>
      </c>
      <c r="AR28" s="201">
        <f t="shared" si="23"/>
        <v>0.48060873834069717</v>
      </c>
      <c r="AS28" s="202">
        <f t="shared" si="11"/>
        <v>4.6268656716417906</v>
      </c>
      <c r="AT28" s="201">
        <f t="shared" si="24"/>
        <v>3.8417837289759149E-3</v>
      </c>
      <c r="AU28" s="203">
        <f t="shared" si="4"/>
        <v>0.14295871450917191</v>
      </c>
      <c r="AV28" s="200">
        <v>6264</v>
      </c>
      <c r="AW28" s="200">
        <v>6374</v>
      </c>
      <c r="AX28" s="200">
        <v>2810</v>
      </c>
      <c r="AY28" s="200">
        <v>8507</v>
      </c>
      <c r="AZ28" s="200">
        <v>15233</v>
      </c>
      <c r="BA28" s="201">
        <f t="shared" si="25"/>
        <v>0.79064299988244979</v>
      </c>
      <c r="BB28" s="202">
        <f t="shared" si="12"/>
        <v>1.3898650768748038</v>
      </c>
      <c r="BC28" s="201">
        <f t="shared" si="5"/>
        <v>2.3411087024259218E-3</v>
      </c>
      <c r="BD28" s="203">
        <f t="shared" si="6"/>
        <v>0.13319429302744465</v>
      </c>
      <c r="BE28" s="200">
        <v>10072</v>
      </c>
      <c r="BF28" s="200">
        <v>10476</v>
      </c>
      <c r="BG28" s="200">
        <v>4167</v>
      </c>
      <c r="BH28" s="200">
        <v>12573</v>
      </c>
      <c r="BI28" s="200">
        <v>21097</v>
      </c>
      <c r="BJ28" s="201">
        <f t="shared" si="26"/>
        <v>0.67796070945677256</v>
      </c>
      <c r="BK28" s="202">
        <f t="shared" si="13"/>
        <v>1.013841160748377</v>
      </c>
      <c r="BL28" s="201">
        <f t="shared" si="27"/>
        <v>4.4343013185199603E-3</v>
      </c>
      <c r="BM28" s="203">
        <f t="shared" si="14"/>
        <v>1</v>
      </c>
    </row>
    <row r="29" spans="1:65" x14ac:dyDescent="0.25">
      <c r="A29" s="211" t="s">
        <v>229</v>
      </c>
      <c r="B29" s="199" t="s">
        <v>229</v>
      </c>
      <c r="C29" s="200">
        <v>139</v>
      </c>
      <c r="D29" s="200">
        <v>138</v>
      </c>
      <c r="E29" s="200">
        <v>0</v>
      </c>
      <c r="F29" s="200">
        <v>5</v>
      </c>
      <c r="G29" s="200">
        <v>47</v>
      </c>
      <c r="H29" s="201">
        <f t="shared" si="15"/>
        <v>8.4</v>
      </c>
      <c r="I29" s="202">
        <f t="shared" si="7"/>
        <v>-0.65942028985507251</v>
      </c>
      <c r="J29" s="201">
        <f t="shared" si="16"/>
        <v>1.4106488984933069E-3</v>
      </c>
      <c r="K29" s="203">
        <f t="shared" si="0"/>
        <v>1.3656042072231747E-3</v>
      </c>
      <c r="L29" s="200">
        <v>1888</v>
      </c>
      <c r="M29" s="200">
        <v>1451</v>
      </c>
      <c r="N29" s="200">
        <v>0</v>
      </c>
      <c r="O29" s="200">
        <v>111</v>
      </c>
      <c r="P29" s="200">
        <v>510</v>
      </c>
      <c r="Q29" s="201">
        <f t="shared" si="17"/>
        <v>3.5945945945945947</v>
      </c>
      <c r="R29" s="202">
        <f t="shared" si="8"/>
        <v>-0.64851826326671258</v>
      </c>
      <c r="S29" s="201">
        <f t="shared" si="18"/>
        <v>5.3485469780709576E-3</v>
      </c>
      <c r="T29" s="203">
        <f t="shared" si="1"/>
        <v>1.481825841880466E-2</v>
      </c>
      <c r="U29" s="200">
        <v>6542</v>
      </c>
      <c r="V29" s="200">
        <v>5535</v>
      </c>
      <c r="W29" s="200">
        <v>0</v>
      </c>
      <c r="X29" s="200">
        <v>551</v>
      </c>
      <c r="Y29" s="200">
        <v>3077</v>
      </c>
      <c r="Z29" s="201">
        <f t="shared" si="19"/>
        <v>4.5843920145190564</v>
      </c>
      <c r="AA29" s="202">
        <f t="shared" si="9"/>
        <v>-0.4440831074977416</v>
      </c>
      <c r="AB29" s="201">
        <f t="shared" si="20"/>
        <v>5.6582054092223048E-3</v>
      </c>
      <c r="AC29" s="203">
        <f t="shared" si="2"/>
        <v>8.9403492460121456E-2</v>
      </c>
      <c r="AD29" s="200">
        <v>15032</v>
      </c>
      <c r="AE29" s="200">
        <v>19032</v>
      </c>
      <c r="AF29" s="200">
        <v>0</v>
      </c>
      <c r="AG29" s="200">
        <v>2845</v>
      </c>
      <c r="AH29" s="200">
        <v>14363</v>
      </c>
      <c r="AI29" s="201">
        <f t="shared" si="21"/>
        <v>4.0485061511423552</v>
      </c>
      <c r="AJ29" s="202">
        <f t="shared" si="10"/>
        <v>-0.24532366540563266</v>
      </c>
      <c r="AK29" s="201">
        <f t="shared" si="22"/>
        <v>6.1927153351516682E-3</v>
      </c>
      <c r="AL29" s="203">
        <f t="shared" si="3"/>
        <v>0.41732283464566927</v>
      </c>
      <c r="AM29" s="200">
        <v>3577</v>
      </c>
      <c r="AN29" s="200">
        <v>3488</v>
      </c>
      <c r="AO29" s="200">
        <v>0</v>
      </c>
      <c r="AP29" s="200">
        <v>820</v>
      </c>
      <c r="AQ29" s="200">
        <v>2814</v>
      </c>
      <c r="AR29" s="201">
        <f t="shared" si="23"/>
        <v>2.4317073170731707</v>
      </c>
      <c r="AS29" s="202">
        <f t="shared" si="11"/>
        <v>-0.19323394495412849</v>
      </c>
      <c r="AT29" s="201">
        <f t="shared" si="24"/>
        <v>3.584475932804451E-3</v>
      </c>
      <c r="AU29" s="203">
        <f t="shared" si="4"/>
        <v>8.1761919981404543E-2</v>
      </c>
      <c r="AV29" s="200">
        <v>27178</v>
      </c>
      <c r="AW29" s="200">
        <v>29644</v>
      </c>
      <c r="AX29" s="200">
        <v>10911</v>
      </c>
      <c r="AY29" s="200">
        <v>4332</v>
      </c>
      <c r="AZ29" s="200">
        <v>20811</v>
      </c>
      <c r="BA29" s="201">
        <f t="shared" si="25"/>
        <v>3.804016620498615</v>
      </c>
      <c r="BB29" s="202">
        <f t="shared" si="12"/>
        <v>-0.29796923492106331</v>
      </c>
      <c r="BC29" s="201">
        <f t="shared" si="5"/>
        <v>9.0903334705228593E-3</v>
      </c>
      <c r="BD29" s="203">
        <f t="shared" si="6"/>
        <v>0.31702356393642678</v>
      </c>
      <c r="BE29" s="200">
        <v>58644</v>
      </c>
      <c r="BF29" s="200">
        <v>61542</v>
      </c>
      <c r="BG29" s="200">
        <v>20813</v>
      </c>
      <c r="BH29" s="200">
        <v>8200</v>
      </c>
      <c r="BI29" s="200">
        <v>34417</v>
      </c>
      <c r="BJ29" s="201">
        <f t="shared" si="26"/>
        <v>3.1971951219512196</v>
      </c>
      <c r="BK29" s="202">
        <f t="shared" si="13"/>
        <v>-0.44075590653537422</v>
      </c>
      <c r="BL29" s="201">
        <f t="shared" si="27"/>
        <v>7.2339834326919216E-3</v>
      </c>
      <c r="BM29" s="203">
        <f t="shared" si="14"/>
        <v>1</v>
      </c>
    </row>
    <row r="30" spans="1:65" x14ac:dyDescent="0.25">
      <c r="A30" s="211" t="s">
        <v>221</v>
      </c>
      <c r="B30" s="199" t="s">
        <v>221</v>
      </c>
      <c r="C30" s="200">
        <v>112</v>
      </c>
      <c r="D30" s="200">
        <v>79</v>
      </c>
      <c r="E30" s="200">
        <v>0</v>
      </c>
      <c r="F30" s="200">
        <v>13</v>
      </c>
      <c r="G30" s="200">
        <v>79</v>
      </c>
      <c r="H30" s="201">
        <f t="shared" si="15"/>
        <v>5.0769230769230766</v>
      </c>
      <c r="I30" s="202">
        <f t="shared" si="7"/>
        <v>0</v>
      </c>
      <c r="J30" s="201">
        <f t="shared" si="16"/>
        <v>2.3710907017227925E-3</v>
      </c>
      <c r="K30" s="203">
        <f t="shared" si="0"/>
        <v>3.096824774598197E-3</v>
      </c>
      <c r="L30" s="200">
        <v>637</v>
      </c>
      <c r="M30" s="200">
        <v>530</v>
      </c>
      <c r="N30" s="200">
        <v>0</v>
      </c>
      <c r="O30" s="200">
        <v>179</v>
      </c>
      <c r="P30" s="200">
        <v>496</v>
      </c>
      <c r="Q30" s="201">
        <f t="shared" si="17"/>
        <v>1.7709497206703912</v>
      </c>
      <c r="R30" s="202">
        <f t="shared" si="8"/>
        <v>-6.4150943396226401E-2</v>
      </c>
      <c r="S30" s="201">
        <f t="shared" si="18"/>
        <v>5.2017241198494017E-3</v>
      </c>
      <c r="T30" s="203">
        <f t="shared" si="1"/>
        <v>1.9443355546844374E-2</v>
      </c>
      <c r="U30" s="200">
        <v>2996</v>
      </c>
      <c r="V30" s="200">
        <v>2572</v>
      </c>
      <c r="W30" s="200">
        <v>0</v>
      </c>
      <c r="X30" s="200">
        <v>1523</v>
      </c>
      <c r="Y30" s="200">
        <v>2855</v>
      </c>
      <c r="Z30" s="201">
        <f t="shared" si="19"/>
        <v>0.8745896257386736</v>
      </c>
      <c r="AA30" s="202">
        <f t="shared" si="9"/>
        <v>0.11003110419906692</v>
      </c>
      <c r="AB30" s="201">
        <f t="shared" si="20"/>
        <v>5.2499760946797787E-3</v>
      </c>
      <c r="AC30" s="203">
        <f t="shared" si="2"/>
        <v>0.11191689533516268</v>
      </c>
      <c r="AD30" s="200">
        <v>14440</v>
      </c>
      <c r="AE30" s="200">
        <v>15097</v>
      </c>
      <c r="AF30" s="200">
        <v>0</v>
      </c>
      <c r="AG30" s="200">
        <v>7098</v>
      </c>
      <c r="AH30" s="200">
        <v>13655</v>
      </c>
      <c r="AI30" s="201">
        <f t="shared" si="21"/>
        <v>0.92378134685826985</v>
      </c>
      <c r="AJ30" s="202">
        <f t="shared" si="10"/>
        <v>-9.5515665363979596E-2</v>
      </c>
      <c r="AK30" s="201">
        <f t="shared" si="22"/>
        <v>5.8874558171340269E-3</v>
      </c>
      <c r="AL30" s="203">
        <f t="shared" si="3"/>
        <v>0.53528028224225799</v>
      </c>
      <c r="AM30" s="200">
        <v>6846</v>
      </c>
      <c r="AN30" s="200">
        <v>4756</v>
      </c>
      <c r="AO30" s="200">
        <v>0</v>
      </c>
      <c r="AP30" s="200">
        <v>3032</v>
      </c>
      <c r="AQ30" s="200">
        <v>4894</v>
      </c>
      <c r="AR30" s="201">
        <f t="shared" si="23"/>
        <v>0.61411609498680741</v>
      </c>
      <c r="AS30" s="202">
        <f t="shared" si="11"/>
        <v>2.9015979814970505E-2</v>
      </c>
      <c r="AT30" s="201">
        <f t="shared" si="24"/>
        <v>6.2339819527878412E-3</v>
      </c>
      <c r="AU30" s="203">
        <f t="shared" si="4"/>
        <v>0.19184633477067817</v>
      </c>
      <c r="AV30" s="200">
        <v>25031</v>
      </c>
      <c r="AW30" s="200">
        <v>23034</v>
      </c>
      <c r="AX30" s="200">
        <v>6708</v>
      </c>
      <c r="AY30" s="200">
        <v>11845</v>
      </c>
      <c r="AZ30" s="200">
        <v>21979</v>
      </c>
      <c r="BA30" s="201">
        <f t="shared" si="25"/>
        <v>0.85555086534402691</v>
      </c>
      <c r="BB30" s="202">
        <f t="shared" si="12"/>
        <v>-4.5801858122775041E-2</v>
      </c>
      <c r="BC30" s="201">
        <f t="shared" si="5"/>
        <v>5.588668034118535E-3</v>
      </c>
      <c r="BD30" s="203">
        <f t="shared" si="6"/>
        <v>0.26295570364562915</v>
      </c>
      <c r="BE30" s="200">
        <v>29690</v>
      </c>
      <c r="BF30" s="200">
        <v>27683</v>
      </c>
      <c r="BG30" s="200">
        <v>8544</v>
      </c>
      <c r="BH30" s="200">
        <v>14012</v>
      </c>
      <c r="BI30" s="200">
        <v>25510</v>
      </c>
      <c r="BJ30" s="201">
        <f t="shared" si="26"/>
        <v>0.82058235797887535</v>
      </c>
      <c r="BK30" s="202">
        <f t="shared" si="13"/>
        <v>-7.8495827764331949E-2</v>
      </c>
      <c r="BL30" s="201">
        <f t="shared" si="27"/>
        <v>5.3618536585981029E-3</v>
      </c>
      <c r="BM30" s="203">
        <f t="shared" si="14"/>
        <v>1</v>
      </c>
    </row>
    <row r="31" spans="1:65" x14ac:dyDescent="0.25">
      <c r="A31" s="211" t="s">
        <v>247</v>
      </c>
      <c r="B31" s="199" t="s">
        <v>247</v>
      </c>
      <c r="C31" s="200">
        <v>2</v>
      </c>
      <c r="D31" s="200">
        <v>40</v>
      </c>
      <c r="E31" s="200">
        <v>0</v>
      </c>
      <c r="F31" s="200">
        <v>0</v>
      </c>
      <c r="G31" s="200">
        <v>104</v>
      </c>
      <c r="H31" s="201" t="str">
        <f t="shared" si="15"/>
        <v>-</v>
      </c>
      <c r="I31" s="202">
        <f t="shared" si="7"/>
        <v>1.6</v>
      </c>
      <c r="J31" s="201">
        <f t="shared" si="16"/>
        <v>3.1214358604958279E-3</v>
      </c>
      <c r="K31" s="203">
        <f t="shared" si="0"/>
        <v>3.765387400434468E-3</v>
      </c>
      <c r="L31" s="200">
        <v>302</v>
      </c>
      <c r="M31" s="200">
        <v>261</v>
      </c>
      <c r="N31" s="200">
        <v>0</v>
      </c>
      <c r="O31" s="200">
        <v>135</v>
      </c>
      <c r="P31" s="200">
        <v>413</v>
      </c>
      <c r="Q31" s="201">
        <f t="shared" si="17"/>
        <v>2.0592592592592593</v>
      </c>
      <c r="R31" s="202">
        <f t="shared" si="8"/>
        <v>0.58237547892720309</v>
      </c>
      <c r="S31" s="201">
        <f t="shared" si="18"/>
        <v>4.331274317535893E-3</v>
      </c>
      <c r="T31" s="203">
        <f t="shared" si="1"/>
        <v>1.495293265749457E-2</v>
      </c>
      <c r="U31" s="200">
        <v>1154</v>
      </c>
      <c r="V31" s="200">
        <v>1207</v>
      </c>
      <c r="W31" s="200">
        <v>0</v>
      </c>
      <c r="X31" s="200">
        <v>1339</v>
      </c>
      <c r="Y31" s="200">
        <v>2307</v>
      </c>
      <c r="Z31" s="201">
        <f t="shared" si="19"/>
        <v>0.72292755787901419</v>
      </c>
      <c r="AA31" s="202">
        <f t="shared" si="9"/>
        <v>0.91135045567522788</v>
      </c>
      <c r="AB31" s="201">
        <f t="shared" si="20"/>
        <v>4.2422749038270582E-3</v>
      </c>
      <c r="AC31" s="203">
        <f t="shared" si="2"/>
        <v>8.352643012309921E-2</v>
      </c>
      <c r="AD31" s="200">
        <v>3987</v>
      </c>
      <c r="AE31" s="200">
        <v>5262</v>
      </c>
      <c r="AF31" s="200">
        <v>0</v>
      </c>
      <c r="AG31" s="200">
        <v>10093</v>
      </c>
      <c r="AH31" s="200">
        <v>14155</v>
      </c>
      <c r="AI31" s="201">
        <f t="shared" si="21"/>
        <v>0.40245714851877534</v>
      </c>
      <c r="AJ31" s="202">
        <f t="shared" si="10"/>
        <v>1.6900418091980236</v>
      </c>
      <c r="AK31" s="201">
        <f t="shared" si="22"/>
        <v>6.1030345727962031E-3</v>
      </c>
      <c r="AL31" s="203">
        <f t="shared" si="3"/>
        <v>0.51249094858797972</v>
      </c>
      <c r="AM31" s="200">
        <v>831</v>
      </c>
      <c r="AN31" s="200">
        <v>832</v>
      </c>
      <c r="AO31" s="200">
        <v>0</v>
      </c>
      <c r="AP31" s="200">
        <v>2415</v>
      </c>
      <c r="AQ31" s="200">
        <v>4408</v>
      </c>
      <c r="AR31" s="201">
        <f t="shared" si="23"/>
        <v>0.82525879917184275</v>
      </c>
      <c r="AS31" s="202">
        <f t="shared" si="11"/>
        <v>4.2980769230769234</v>
      </c>
      <c r="AT31" s="201">
        <f t="shared" si="24"/>
        <v>5.6149146808109522E-3</v>
      </c>
      <c r="AU31" s="203">
        <f t="shared" si="4"/>
        <v>0.15959449674149168</v>
      </c>
      <c r="AV31" s="200">
        <v>6276</v>
      </c>
      <c r="AW31" s="200">
        <v>7602</v>
      </c>
      <c r="AX31" s="200">
        <v>4203</v>
      </c>
      <c r="AY31" s="200">
        <v>13982</v>
      </c>
      <c r="AZ31" s="200">
        <v>21387</v>
      </c>
      <c r="BA31" s="201">
        <f t="shared" si="25"/>
        <v>0.52960949792590473</v>
      </c>
      <c r="BB31" s="202">
        <f t="shared" si="12"/>
        <v>1.813338595106551</v>
      </c>
      <c r="BC31" s="201">
        <f t="shared" si="5"/>
        <v>3.5016654364043234E-3</v>
      </c>
      <c r="BD31" s="203">
        <f t="shared" si="6"/>
        <v>0.15217233888486603</v>
      </c>
      <c r="BE31" s="200">
        <v>9852</v>
      </c>
      <c r="BF31" s="200">
        <v>10674</v>
      </c>
      <c r="BG31" s="200">
        <v>6155</v>
      </c>
      <c r="BH31" s="200">
        <v>20489</v>
      </c>
      <c r="BI31" s="200">
        <v>27620</v>
      </c>
      <c r="BJ31" s="201">
        <f t="shared" si="26"/>
        <v>0.34804041192835178</v>
      </c>
      <c r="BK31" s="202">
        <f t="shared" si="13"/>
        <v>1.5875960277309349</v>
      </c>
      <c r="BL31" s="201">
        <f t="shared" si="27"/>
        <v>5.8053468463535717E-3</v>
      </c>
      <c r="BM31" s="203">
        <f t="shared" si="14"/>
        <v>1</v>
      </c>
    </row>
    <row r="32" spans="1:65" x14ac:dyDescent="0.25">
      <c r="A32" s="211" t="s">
        <v>233</v>
      </c>
      <c r="B32" s="199" t="s">
        <v>233</v>
      </c>
      <c r="C32" s="200">
        <v>33</v>
      </c>
      <c r="D32" s="200">
        <v>32</v>
      </c>
      <c r="E32" s="200">
        <v>0</v>
      </c>
      <c r="F32" s="200">
        <v>0</v>
      </c>
      <c r="G32" s="200">
        <v>65</v>
      </c>
      <c r="H32" s="201" t="str">
        <f t="shared" si="15"/>
        <v>-</v>
      </c>
      <c r="I32" s="202">
        <f t="shared" si="7"/>
        <v>1.03125</v>
      </c>
      <c r="J32" s="201">
        <f t="shared" si="16"/>
        <v>1.9508974128098927E-3</v>
      </c>
      <c r="K32" s="203">
        <f t="shared" si="0"/>
        <v>3.1467854376452361E-3</v>
      </c>
      <c r="L32" s="200">
        <v>362</v>
      </c>
      <c r="M32" s="200">
        <v>431</v>
      </c>
      <c r="N32" s="200">
        <v>0</v>
      </c>
      <c r="O32" s="200">
        <v>164</v>
      </c>
      <c r="P32" s="200">
        <v>422</v>
      </c>
      <c r="Q32" s="201">
        <f t="shared" si="17"/>
        <v>1.5731707317073171</v>
      </c>
      <c r="R32" s="202">
        <f t="shared" si="8"/>
        <v>-2.0881670533642649E-2</v>
      </c>
      <c r="S32" s="201">
        <f t="shared" si="18"/>
        <v>4.4256604406783216E-3</v>
      </c>
      <c r="T32" s="203">
        <f t="shared" si="1"/>
        <v>2.0429899302865994E-2</v>
      </c>
      <c r="U32" s="200">
        <v>2479</v>
      </c>
      <c r="V32" s="200">
        <v>1692</v>
      </c>
      <c r="W32" s="200">
        <v>0</v>
      </c>
      <c r="X32" s="200">
        <v>995</v>
      </c>
      <c r="Y32" s="200">
        <v>2558</v>
      </c>
      <c r="Z32" s="201">
        <f t="shared" si="19"/>
        <v>1.5708542713567839</v>
      </c>
      <c r="AA32" s="202">
        <f t="shared" si="9"/>
        <v>0.51182033096926705</v>
      </c>
      <c r="AB32" s="201">
        <f t="shared" si="20"/>
        <v>4.7038314711701839E-3</v>
      </c>
      <c r="AC32" s="203">
        <f t="shared" si="2"/>
        <v>0.12383810999225407</v>
      </c>
      <c r="AD32" s="200">
        <v>5173</v>
      </c>
      <c r="AE32" s="200">
        <v>7955</v>
      </c>
      <c r="AF32" s="200">
        <v>0</v>
      </c>
      <c r="AG32" s="200">
        <v>5516</v>
      </c>
      <c r="AH32" s="200">
        <v>11784</v>
      </c>
      <c r="AI32" s="201">
        <f t="shared" si="21"/>
        <v>1.1363306744017403</v>
      </c>
      <c r="AJ32" s="202">
        <f t="shared" si="10"/>
        <v>0.48133249528598365</v>
      </c>
      <c r="AK32" s="201">
        <f t="shared" si="22"/>
        <v>5.0807601134461641E-3</v>
      </c>
      <c r="AL32" s="203">
        <f t="shared" si="3"/>
        <v>0.57048799380325332</v>
      </c>
      <c r="AM32" s="200">
        <v>855</v>
      </c>
      <c r="AN32" s="200">
        <v>1113</v>
      </c>
      <c r="AO32" s="200">
        <v>0</v>
      </c>
      <c r="AP32" s="200">
        <v>1236</v>
      </c>
      <c r="AQ32" s="200">
        <v>2216</v>
      </c>
      <c r="AR32" s="201">
        <f t="shared" si="23"/>
        <v>0.79288025889967639</v>
      </c>
      <c r="AS32" s="202">
        <f t="shared" si="11"/>
        <v>0.99101527403414202</v>
      </c>
      <c r="AT32" s="201">
        <f t="shared" si="24"/>
        <v>2.8227429520592266E-3</v>
      </c>
      <c r="AU32" s="203">
        <f t="shared" si="4"/>
        <v>0.10728117738187451</v>
      </c>
      <c r="AV32" s="200">
        <v>8902</v>
      </c>
      <c r="AW32" s="200">
        <v>11223</v>
      </c>
      <c r="AX32" s="200">
        <v>2891</v>
      </c>
      <c r="AY32" s="200">
        <v>7911</v>
      </c>
      <c r="AZ32" s="200">
        <v>17045</v>
      </c>
      <c r="BA32" s="201">
        <f t="shared" si="25"/>
        <v>1.1545948679054483</v>
      </c>
      <c r="BB32" s="202">
        <f t="shared" si="12"/>
        <v>0.51875612581306241</v>
      </c>
      <c r="BC32" s="201">
        <f t="shared" si="5"/>
        <v>2.4085926187591956E-3</v>
      </c>
      <c r="BD32" s="203">
        <f t="shared" si="6"/>
        <v>0.13995933384972889</v>
      </c>
      <c r="BE32" s="200">
        <v>10610</v>
      </c>
      <c r="BF32" s="200">
        <v>13370</v>
      </c>
      <c r="BG32" s="200">
        <v>3627</v>
      </c>
      <c r="BH32" s="200">
        <v>9571</v>
      </c>
      <c r="BI32" s="200">
        <v>20656</v>
      </c>
      <c r="BJ32" s="201">
        <f t="shared" si="26"/>
        <v>1.1581861874412289</v>
      </c>
      <c r="BK32" s="202">
        <f t="shared" si="13"/>
        <v>0.5449513836948392</v>
      </c>
      <c r="BL32" s="201">
        <f t="shared" si="27"/>
        <v>4.3416091404156181E-3</v>
      </c>
      <c r="BM32" s="203">
        <f t="shared" si="14"/>
        <v>1</v>
      </c>
    </row>
    <row r="33" spans="1:65" x14ac:dyDescent="0.25">
      <c r="A33" s="211" t="s">
        <v>243</v>
      </c>
      <c r="B33" s="199" t="s">
        <v>243</v>
      </c>
      <c r="C33" s="200">
        <v>3</v>
      </c>
      <c r="D33" s="200">
        <v>0</v>
      </c>
      <c r="E33" s="200">
        <v>0</v>
      </c>
      <c r="F33" s="200">
        <v>0</v>
      </c>
      <c r="G33" s="200">
        <v>73</v>
      </c>
      <c r="H33" s="201" t="str">
        <f t="shared" si="15"/>
        <v>-</v>
      </c>
      <c r="I33" s="202" t="str">
        <f t="shared" si="7"/>
        <v>-</v>
      </c>
      <c r="J33" s="201">
        <f t="shared" si="16"/>
        <v>2.1910078636172641E-3</v>
      </c>
      <c r="K33" s="203">
        <f t="shared" si="0"/>
        <v>4.7893977168350609E-3</v>
      </c>
      <c r="L33" s="200">
        <v>707</v>
      </c>
      <c r="M33" s="200">
        <v>571</v>
      </c>
      <c r="N33" s="200">
        <v>0</v>
      </c>
      <c r="O33" s="200">
        <v>326</v>
      </c>
      <c r="P33" s="200">
        <v>651</v>
      </c>
      <c r="Q33" s="201">
        <f t="shared" si="17"/>
        <v>0.99693251533742333</v>
      </c>
      <c r="R33" s="202">
        <f t="shared" si="8"/>
        <v>0.14010507880910672</v>
      </c>
      <c r="S33" s="201">
        <f t="shared" si="18"/>
        <v>6.8272629073023398E-3</v>
      </c>
      <c r="T33" s="203">
        <f t="shared" si="1"/>
        <v>4.2710930324104446E-2</v>
      </c>
      <c r="U33" s="200">
        <v>1764</v>
      </c>
      <c r="V33" s="200">
        <v>1691</v>
      </c>
      <c r="W33" s="200">
        <v>0</v>
      </c>
      <c r="X33" s="200">
        <v>810</v>
      </c>
      <c r="Y33" s="200">
        <v>1875</v>
      </c>
      <c r="Z33" s="201">
        <f t="shared" si="19"/>
        <v>1.3148148148148149</v>
      </c>
      <c r="AA33" s="202">
        <f t="shared" si="9"/>
        <v>0.10881135422826738</v>
      </c>
      <c r="AB33" s="201">
        <f t="shared" si="20"/>
        <v>3.4478827241767374E-3</v>
      </c>
      <c r="AC33" s="203">
        <f t="shared" si="2"/>
        <v>0.12301535231596904</v>
      </c>
      <c r="AD33" s="200">
        <v>3162</v>
      </c>
      <c r="AE33" s="200">
        <v>4169</v>
      </c>
      <c r="AF33" s="200">
        <v>0</v>
      </c>
      <c r="AG33" s="200">
        <v>4034</v>
      </c>
      <c r="AH33" s="200">
        <v>7125</v>
      </c>
      <c r="AI33" s="201">
        <f t="shared" si="21"/>
        <v>0.7662369856222111</v>
      </c>
      <c r="AJ33" s="202">
        <f t="shared" si="10"/>
        <v>0.70904293595586476</v>
      </c>
      <c r="AK33" s="201">
        <f t="shared" si="22"/>
        <v>3.071997268186008E-3</v>
      </c>
      <c r="AL33" s="203">
        <f t="shared" si="3"/>
        <v>0.46745833880068233</v>
      </c>
      <c r="AM33" s="200">
        <v>675</v>
      </c>
      <c r="AN33" s="200">
        <v>769</v>
      </c>
      <c r="AO33" s="200">
        <v>0</v>
      </c>
      <c r="AP33" s="200">
        <v>963</v>
      </c>
      <c r="AQ33" s="200">
        <v>1895</v>
      </c>
      <c r="AR33" s="201">
        <f t="shared" si="23"/>
        <v>0.96780893042575289</v>
      </c>
      <c r="AS33" s="202">
        <f t="shared" si="11"/>
        <v>1.4642392717815347</v>
      </c>
      <c r="AT33" s="201">
        <f t="shared" si="24"/>
        <v>2.4138528403214055E-3</v>
      </c>
      <c r="AU33" s="203">
        <f t="shared" si="4"/>
        <v>0.12432751607400604</v>
      </c>
      <c r="AV33" s="200">
        <v>6311</v>
      </c>
      <c r="AW33" s="200">
        <v>7200</v>
      </c>
      <c r="AX33" s="200">
        <v>2288</v>
      </c>
      <c r="AY33" s="200">
        <v>6133</v>
      </c>
      <c r="AZ33" s="200">
        <v>11619</v>
      </c>
      <c r="BA33" s="201">
        <f t="shared" si="25"/>
        <v>0.89450513614870375</v>
      </c>
      <c r="BB33" s="202">
        <f t="shared" si="12"/>
        <v>0.61375000000000002</v>
      </c>
      <c r="BC33" s="201">
        <f t="shared" si="5"/>
        <v>1.9062123527226011E-3</v>
      </c>
      <c r="BD33" s="203">
        <f t="shared" si="6"/>
        <v>0.15011153391943313</v>
      </c>
      <c r="BE33" s="200">
        <v>9788</v>
      </c>
      <c r="BF33" s="200">
        <v>10652</v>
      </c>
      <c r="BG33" s="200">
        <v>3538</v>
      </c>
      <c r="BH33" s="200">
        <v>8256</v>
      </c>
      <c r="BI33" s="200">
        <v>15242</v>
      </c>
      <c r="BJ33" s="201">
        <f t="shared" si="26"/>
        <v>0.84617248062015493</v>
      </c>
      <c r="BK33" s="202">
        <f t="shared" si="13"/>
        <v>0.43090499436725493</v>
      </c>
      <c r="BL33" s="201">
        <f t="shared" si="27"/>
        <v>3.2036602690847624E-3</v>
      </c>
      <c r="BM33" s="203">
        <f t="shared" si="14"/>
        <v>1</v>
      </c>
    </row>
    <row r="34" spans="1:65" x14ac:dyDescent="0.25">
      <c r="A34" s="211" t="s">
        <v>239</v>
      </c>
      <c r="B34" s="199" t="s">
        <v>239</v>
      </c>
      <c r="C34" s="200">
        <v>4</v>
      </c>
      <c r="D34" s="200">
        <v>5</v>
      </c>
      <c r="E34" s="200">
        <v>0</v>
      </c>
      <c r="F34" s="200">
        <v>0</v>
      </c>
      <c r="G34" s="200">
        <v>2</v>
      </c>
      <c r="H34" s="201" t="str">
        <f t="shared" si="15"/>
        <v>-</v>
      </c>
      <c r="I34" s="202">
        <f t="shared" si="7"/>
        <v>-0.6</v>
      </c>
      <c r="J34" s="201">
        <f t="shared" si="16"/>
        <v>6.0027612701842847E-5</v>
      </c>
      <c r="K34" s="203">
        <f t="shared" si="0"/>
        <v>4.0201005025125629E-4</v>
      </c>
      <c r="L34" s="200">
        <v>64</v>
      </c>
      <c r="M34" s="200">
        <v>50</v>
      </c>
      <c r="N34" s="200">
        <v>0</v>
      </c>
      <c r="O34" s="200">
        <v>65</v>
      </c>
      <c r="P34" s="200">
        <v>41</v>
      </c>
      <c r="Q34" s="201">
        <f t="shared" si="17"/>
        <v>-0.36923076923076925</v>
      </c>
      <c r="R34" s="202">
        <f t="shared" si="8"/>
        <v>-0.18000000000000005</v>
      </c>
      <c r="S34" s="201">
        <f t="shared" si="18"/>
        <v>4.2998122764884169E-4</v>
      </c>
      <c r="T34" s="203">
        <f t="shared" si="1"/>
        <v>8.2412060301507543E-3</v>
      </c>
      <c r="U34" s="200">
        <v>326</v>
      </c>
      <c r="V34" s="200">
        <v>257</v>
      </c>
      <c r="W34" s="200">
        <v>0</v>
      </c>
      <c r="X34" s="200">
        <v>81</v>
      </c>
      <c r="Y34" s="200">
        <v>290</v>
      </c>
      <c r="Z34" s="201">
        <f t="shared" si="19"/>
        <v>2.5802469135802468</v>
      </c>
      <c r="AA34" s="202">
        <f t="shared" si="9"/>
        <v>0.12840466926070038</v>
      </c>
      <c r="AB34" s="201">
        <f t="shared" si="20"/>
        <v>5.3327252800600209E-4</v>
      </c>
      <c r="AC34" s="203">
        <f t="shared" si="2"/>
        <v>5.8291457286432161E-2</v>
      </c>
      <c r="AD34" s="200">
        <v>1247</v>
      </c>
      <c r="AE34" s="200">
        <v>1260</v>
      </c>
      <c r="AF34" s="200">
        <v>0</v>
      </c>
      <c r="AG34" s="200">
        <v>2020</v>
      </c>
      <c r="AH34" s="200">
        <v>2263</v>
      </c>
      <c r="AI34" s="201">
        <f t="shared" si="21"/>
        <v>0.1202970297029704</v>
      </c>
      <c r="AJ34" s="202">
        <f t="shared" si="10"/>
        <v>0.79603174603174609</v>
      </c>
      <c r="AK34" s="201">
        <f t="shared" si="22"/>
        <v>9.7570944812700865E-4</v>
      </c>
      <c r="AL34" s="203">
        <f t="shared" si="3"/>
        <v>0.45487437185929647</v>
      </c>
      <c r="AM34" s="200">
        <v>1122</v>
      </c>
      <c r="AN34" s="200">
        <v>997</v>
      </c>
      <c r="AO34" s="200">
        <v>0</v>
      </c>
      <c r="AP34" s="200">
        <v>1946</v>
      </c>
      <c r="AQ34" s="200">
        <v>2064</v>
      </c>
      <c r="AR34" s="201">
        <f t="shared" si="23"/>
        <v>6.0637204522096644E-2</v>
      </c>
      <c r="AS34" s="202">
        <f t="shared" si="11"/>
        <v>1.0702106318956872</v>
      </c>
      <c r="AT34" s="201">
        <f t="shared" si="24"/>
        <v>2.6291252044450559E-3</v>
      </c>
      <c r="AU34" s="203">
        <f t="shared" si="4"/>
        <v>0.41487437185929649</v>
      </c>
      <c r="AV34" s="200">
        <v>2763</v>
      </c>
      <c r="AW34" s="200">
        <v>2569</v>
      </c>
      <c r="AX34" s="200">
        <v>1599</v>
      </c>
      <c r="AY34" s="200">
        <v>4112</v>
      </c>
      <c r="AZ34" s="200">
        <v>4660</v>
      </c>
      <c r="BA34" s="201">
        <f t="shared" si="25"/>
        <v>0.13326848249027234</v>
      </c>
      <c r="BB34" s="202">
        <f t="shared" si="12"/>
        <v>0.81393538341767235</v>
      </c>
      <c r="BC34" s="201">
        <f t="shared" si="5"/>
        <v>1.3321824965049996E-3</v>
      </c>
      <c r="BD34" s="203">
        <f t="shared" si="6"/>
        <v>0.32140703517587937</v>
      </c>
      <c r="BE34" s="200">
        <v>2990</v>
      </c>
      <c r="BF34" s="200">
        <v>2802</v>
      </c>
      <c r="BG34" s="200">
        <v>1721</v>
      </c>
      <c r="BH34" s="200">
        <v>4449</v>
      </c>
      <c r="BI34" s="200">
        <v>4975</v>
      </c>
      <c r="BJ34" s="201">
        <f t="shared" si="26"/>
        <v>0.11822881546414932</v>
      </c>
      <c r="BK34" s="202">
        <f t="shared" si="13"/>
        <v>0.77551748750892213</v>
      </c>
      <c r="BL34" s="201">
        <f t="shared" si="27"/>
        <v>1.0456770659163295E-3</v>
      </c>
      <c r="BM34" s="203">
        <f t="shared" si="14"/>
        <v>1</v>
      </c>
    </row>
    <row r="35" spans="1:65" x14ac:dyDescent="0.25">
      <c r="A35" s="211" t="s">
        <v>245</v>
      </c>
      <c r="B35" s="199" t="s">
        <v>245</v>
      </c>
      <c r="C35" s="200">
        <v>784</v>
      </c>
      <c r="D35" s="200">
        <v>887</v>
      </c>
      <c r="E35" s="200">
        <v>0</v>
      </c>
      <c r="F35" s="200">
        <v>3</v>
      </c>
      <c r="G35" s="200">
        <v>49</v>
      </c>
      <c r="H35" s="201">
        <f t="shared" si="15"/>
        <v>15.333333333333332</v>
      </c>
      <c r="I35" s="202">
        <f t="shared" si="7"/>
        <v>-0.94475760992108226</v>
      </c>
      <c r="J35" s="201">
        <f t="shared" si="16"/>
        <v>1.4706765111951498E-3</v>
      </c>
      <c r="K35" s="203">
        <f t="shared" si="0"/>
        <v>6.2380649267982178E-3</v>
      </c>
      <c r="L35" s="200">
        <v>1880</v>
      </c>
      <c r="M35" s="200">
        <v>2392</v>
      </c>
      <c r="N35" s="200">
        <v>0</v>
      </c>
      <c r="O35" s="200">
        <v>95</v>
      </c>
      <c r="P35" s="200">
        <v>265</v>
      </c>
      <c r="Q35" s="201">
        <f t="shared" si="17"/>
        <v>1.7894736842105261</v>
      </c>
      <c r="R35" s="202">
        <f t="shared" si="8"/>
        <v>-0.88921404682274252</v>
      </c>
      <c r="S35" s="201">
        <f t="shared" si="18"/>
        <v>2.7791469591937328E-3</v>
      </c>
      <c r="T35" s="203">
        <f t="shared" si="1"/>
        <v>3.373647358370465E-2</v>
      </c>
      <c r="U35" s="200">
        <v>9654</v>
      </c>
      <c r="V35" s="200">
        <v>8330</v>
      </c>
      <c r="W35" s="200">
        <v>0</v>
      </c>
      <c r="X35" s="200">
        <v>545</v>
      </c>
      <c r="Y35" s="200">
        <v>828</v>
      </c>
      <c r="Z35" s="201">
        <f t="shared" si="19"/>
        <v>0.51926605504587164</v>
      </c>
      <c r="AA35" s="202">
        <f t="shared" si="9"/>
        <v>-0.90060024009603845</v>
      </c>
      <c r="AB35" s="201">
        <f t="shared" si="20"/>
        <v>1.5225850109964474E-3</v>
      </c>
      <c r="AC35" s="203">
        <f t="shared" si="2"/>
        <v>0.1054105665181413</v>
      </c>
      <c r="AD35" s="200">
        <v>15934</v>
      </c>
      <c r="AE35" s="200">
        <v>21487</v>
      </c>
      <c r="AF35" s="200">
        <v>0</v>
      </c>
      <c r="AG35" s="200">
        <v>2571</v>
      </c>
      <c r="AH35" s="200">
        <v>3297</v>
      </c>
      <c r="AI35" s="201">
        <f t="shared" si="21"/>
        <v>0.2823803967327887</v>
      </c>
      <c r="AJ35" s="202">
        <f t="shared" si="10"/>
        <v>-0.846558384139247</v>
      </c>
      <c r="AK35" s="201">
        <f t="shared" si="22"/>
        <v>1.4215263148363887E-3</v>
      </c>
      <c r="AL35" s="203">
        <f t="shared" si="3"/>
        <v>0.41973265436028007</v>
      </c>
      <c r="AM35" s="200">
        <v>7853</v>
      </c>
      <c r="AN35" s="200">
        <v>8318</v>
      </c>
      <c r="AO35" s="200">
        <v>0</v>
      </c>
      <c r="AP35" s="200">
        <v>892</v>
      </c>
      <c r="AQ35" s="200">
        <v>1524</v>
      </c>
      <c r="AR35" s="201">
        <f t="shared" si="23"/>
        <v>0.70852017937219736</v>
      </c>
      <c r="AS35" s="202">
        <f t="shared" si="11"/>
        <v>-0.81678288050012027</v>
      </c>
      <c r="AT35" s="201">
        <f t="shared" si="24"/>
        <v>1.9412726800262913E-3</v>
      </c>
      <c r="AU35" s="203">
        <f t="shared" si="4"/>
        <v>0.19401654996817314</v>
      </c>
      <c r="AV35" s="200">
        <v>36105</v>
      </c>
      <c r="AW35" s="200">
        <v>41414</v>
      </c>
      <c r="AX35" s="200">
        <v>8281</v>
      </c>
      <c r="AY35" s="200">
        <v>4106</v>
      </c>
      <c r="AZ35" s="200">
        <v>5963</v>
      </c>
      <c r="BA35" s="201">
        <f t="shared" si="25"/>
        <v>0.45226497808085719</v>
      </c>
      <c r="BB35" s="202">
        <f t="shared" si="12"/>
        <v>-0.8560148741971314</v>
      </c>
      <c r="BC35" s="201">
        <f t="shared" si="5"/>
        <v>6.8991890266153237E-3</v>
      </c>
      <c r="BD35" s="203">
        <f t="shared" si="6"/>
        <v>1.0542329726288988</v>
      </c>
      <c r="BE35" s="200">
        <v>53207</v>
      </c>
      <c r="BF35" s="200">
        <v>58773</v>
      </c>
      <c r="BG35" s="200">
        <v>11884</v>
      </c>
      <c r="BH35" s="200">
        <v>5998</v>
      </c>
      <c r="BI35" s="200">
        <v>7855</v>
      </c>
      <c r="BJ35" s="201">
        <f t="shared" si="26"/>
        <v>0.30960320106702244</v>
      </c>
      <c r="BK35" s="202">
        <f t="shared" si="13"/>
        <v>-0.8663501948173481</v>
      </c>
      <c r="BL35" s="201">
        <f t="shared" si="27"/>
        <v>1.6510137392508075E-3</v>
      </c>
      <c r="BM35" s="203">
        <f t="shared" si="14"/>
        <v>1</v>
      </c>
    </row>
    <row r="36" spans="1:65" x14ac:dyDescent="0.25">
      <c r="A36" s="211" t="s">
        <v>223</v>
      </c>
      <c r="B36" s="199" t="s">
        <v>223</v>
      </c>
      <c r="C36" s="200">
        <v>34</v>
      </c>
      <c r="D36" s="200">
        <v>75</v>
      </c>
      <c r="E36" s="200">
        <v>0</v>
      </c>
      <c r="F36" s="200">
        <v>0</v>
      </c>
      <c r="G36" s="200">
        <v>73</v>
      </c>
      <c r="H36" s="201" t="str">
        <f t="shared" si="15"/>
        <v>-</v>
      </c>
      <c r="I36" s="202">
        <f t="shared" si="7"/>
        <v>-2.6666666666666616E-2</v>
      </c>
      <c r="J36" s="201">
        <f t="shared" si="16"/>
        <v>2.1910078636172641E-3</v>
      </c>
      <c r="K36" s="203">
        <f t="shared" si="0"/>
        <v>1.6463689670726207E-2</v>
      </c>
      <c r="L36" s="200">
        <v>165</v>
      </c>
      <c r="M36" s="200">
        <v>220</v>
      </c>
      <c r="N36" s="200">
        <v>0</v>
      </c>
      <c r="O36" s="200">
        <v>20</v>
      </c>
      <c r="P36" s="200">
        <v>217</v>
      </c>
      <c r="Q36" s="201">
        <f t="shared" si="17"/>
        <v>9.85</v>
      </c>
      <c r="R36" s="202">
        <f t="shared" si="8"/>
        <v>-1.3636363636363669E-2</v>
      </c>
      <c r="S36" s="201">
        <f t="shared" si="18"/>
        <v>2.2757543024341134E-3</v>
      </c>
      <c r="T36" s="203">
        <f t="shared" si="1"/>
        <v>4.8940009021199819E-2</v>
      </c>
      <c r="U36" s="200">
        <v>350</v>
      </c>
      <c r="V36" s="200">
        <v>303</v>
      </c>
      <c r="W36" s="200">
        <v>0</v>
      </c>
      <c r="X36" s="200">
        <v>149</v>
      </c>
      <c r="Y36" s="200">
        <v>358</v>
      </c>
      <c r="Z36" s="201">
        <f t="shared" si="19"/>
        <v>1.4026845637583891</v>
      </c>
      <c r="AA36" s="202">
        <f t="shared" si="9"/>
        <v>0.18151815181518161</v>
      </c>
      <c r="AB36" s="201">
        <f t="shared" si="20"/>
        <v>6.583157414694784E-4</v>
      </c>
      <c r="AC36" s="203">
        <f t="shared" si="2"/>
        <v>8.0739738385205234E-2</v>
      </c>
      <c r="AD36" s="200">
        <v>789</v>
      </c>
      <c r="AE36" s="200">
        <v>1211</v>
      </c>
      <c r="AF36" s="200">
        <v>0</v>
      </c>
      <c r="AG36" s="200">
        <v>427</v>
      </c>
      <c r="AH36" s="200">
        <v>1753</v>
      </c>
      <c r="AI36" s="201">
        <f t="shared" si="21"/>
        <v>3.105386416861827</v>
      </c>
      <c r="AJ36" s="202">
        <f t="shared" si="10"/>
        <v>0.44756399669694469</v>
      </c>
      <c r="AK36" s="201">
        <f t="shared" si="22"/>
        <v>7.5581911735158908E-4</v>
      </c>
      <c r="AL36" s="203">
        <f t="shared" si="3"/>
        <v>0.39535408209291834</v>
      </c>
      <c r="AM36" s="200">
        <v>722</v>
      </c>
      <c r="AN36" s="200">
        <v>692</v>
      </c>
      <c r="AO36" s="200">
        <v>0</v>
      </c>
      <c r="AP36" s="200">
        <v>322</v>
      </c>
      <c r="AQ36" s="200">
        <v>1223</v>
      </c>
      <c r="AR36" s="201">
        <f t="shared" si="23"/>
        <v>2.798136645962733</v>
      </c>
      <c r="AS36" s="202">
        <f t="shared" si="11"/>
        <v>0.76734104046242768</v>
      </c>
      <c r="AT36" s="201">
        <f t="shared" si="24"/>
        <v>1.5578585877113872E-3</v>
      </c>
      <c r="AU36" s="203">
        <f t="shared" si="4"/>
        <v>0.27582318448353632</v>
      </c>
      <c r="AV36" s="200">
        <v>2060</v>
      </c>
      <c r="AW36" s="200">
        <v>2501</v>
      </c>
      <c r="AX36" s="200">
        <v>1073</v>
      </c>
      <c r="AY36" s="200">
        <v>918</v>
      </c>
      <c r="AZ36" s="200">
        <v>3624</v>
      </c>
      <c r="BA36" s="201">
        <f t="shared" si="25"/>
        <v>2.9477124183006538</v>
      </c>
      <c r="BB36" s="202">
        <f t="shared" si="12"/>
        <v>0.4490203918432627</v>
      </c>
      <c r="BC36" s="201">
        <f t="shared" si="5"/>
        <v>8.9395360772349258E-4</v>
      </c>
      <c r="BD36" s="203">
        <f t="shared" si="6"/>
        <v>0.24199368516012629</v>
      </c>
      <c r="BE36" s="200">
        <v>2829</v>
      </c>
      <c r="BF36" s="200">
        <v>3482</v>
      </c>
      <c r="BG36" s="200">
        <v>1448</v>
      </c>
      <c r="BH36" s="200">
        <v>1141</v>
      </c>
      <c r="BI36" s="200">
        <v>4434</v>
      </c>
      <c r="BJ36" s="201">
        <f t="shared" si="26"/>
        <v>2.8860648553900088</v>
      </c>
      <c r="BK36" s="202">
        <f t="shared" si="13"/>
        <v>0.27340608845491099</v>
      </c>
      <c r="BL36" s="201">
        <f t="shared" si="27"/>
        <v>9.31966253321207E-4</v>
      </c>
      <c r="BM36" s="203">
        <f t="shared" si="14"/>
        <v>1</v>
      </c>
    </row>
    <row r="37" spans="1:65" x14ac:dyDescent="0.25">
      <c r="A37" s="204" t="s">
        <v>396</v>
      </c>
      <c r="B37" s="205" t="s">
        <v>396</v>
      </c>
      <c r="C37" s="206">
        <f>C12-SUM(C13:C36)</f>
        <v>5908</v>
      </c>
      <c r="D37" s="206">
        <f>D12-SUM(D13:D36)</f>
        <v>5159</v>
      </c>
      <c r="E37" s="206">
        <f>E12-SUM(E13:E36)</f>
        <v>0</v>
      </c>
      <c r="F37" s="206">
        <f>F12-SUM(F13:F36)</f>
        <v>1313</v>
      </c>
      <c r="G37" s="206">
        <f>G12-SUM(G13:G36)</f>
        <v>2697</v>
      </c>
      <c r="H37" s="207">
        <f t="shared" si="15"/>
        <v>1.0540746382330539</v>
      </c>
      <c r="I37" s="208">
        <f t="shared" si="7"/>
        <v>-0.4772242682690444</v>
      </c>
      <c r="J37" s="207">
        <f t="shared" si="16"/>
        <v>8.0947235728435082E-2</v>
      </c>
      <c r="K37" s="209">
        <f t="shared" si="0"/>
        <v>1.0488123570861915E-2</v>
      </c>
      <c r="L37" s="206">
        <f>L12-SUM(L13:L36)</f>
        <v>26751</v>
      </c>
      <c r="M37" s="206">
        <f>M12-SUM(M13:M36)</f>
        <v>30727</v>
      </c>
      <c r="N37" s="206">
        <f>N12-SUM(N13:N36)</f>
        <v>0</v>
      </c>
      <c r="O37" s="206">
        <f>O12-SUM(O13:O36)</f>
        <v>2457</v>
      </c>
      <c r="P37" s="206">
        <f>P12-SUM(P13:P36)</f>
        <v>11255</v>
      </c>
      <c r="Q37" s="207">
        <f t="shared" si="17"/>
        <v>3.5807895807895811</v>
      </c>
      <c r="R37" s="208">
        <f t="shared" si="8"/>
        <v>-0.63370976665473355</v>
      </c>
      <c r="S37" s="207">
        <f t="shared" si="18"/>
        <v>0.11803509066311495</v>
      </c>
      <c r="T37" s="209">
        <f t="shared" si="1"/>
        <v>4.3768569073062986E-2</v>
      </c>
      <c r="U37" s="206">
        <f>U12-SUM(U13:U36)</f>
        <v>41754</v>
      </c>
      <c r="V37" s="206">
        <f>V12-SUM(V13:V36)</f>
        <v>48314</v>
      </c>
      <c r="W37" s="206">
        <f>W12-SUM(W13:W36)</f>
        <v>0</v>
      </c>
      <c r="X37" s="206">
        <f>X12-SUM(X13:X36)</f>
        <v>36968</v>
      </c>
      <c r="Y37" s="206">
        <f>Y12-SUM(Y13:Y36)</f>
        <v>64371</v>
      </c>
      <c r="Z37" s="207">
        <f t="shared" si="19"/>
        <v>0.74126271369833363</v>
      </c>
      <c r="AA37" s="208">
        <f t="shared" si="9"/>
        <v>0.33234673179616681</v>
      </c>
      <c r="AB37" s="207">
        <f t="shared" si="20"/>
        <v>0.11836995138025641</v>
      </c>
      <c r="AC37" s="209">
        <f t="shared" si="2"/>
        <v>0.250326660133464</v>
      </c>
      <c r="AD37" s="206">
        <f>AD12-SUM(AD13:AD36)</f>
        <v>117999</v>
      </c>
      <c r="AE37" s="206">
        <f>AE12-SUM(AE13:AE36)</f>
        <v>108559</v>
      </c>
      <c r="AF37" s="206">
        <f>AF12-SUM(AF13:AF36)</f>
        <v>0</v>
      </c>
      <c r="AG37" s="206">
        <f>AG12-SUM(AG13:AG36)</f>
        <v>50899</v>
      </c>
      <c r="AH37" s="206">
        <f>AH12-SUM(AH13:AH36)</f>
        <v>90488</v>
      </c>
      <c r="AI37" s="207">
        <f t="shared" si="21"/>
        <v>0.77779524155680857</v>
      </c>
      <c r="AJ37" s="208">
        <f t="shared" si="10"/>
        <v>-0.16646247662561375</v>
      </c>
      <c r="AK37" s="207">
        <f t="shared" si="22"/>
        <v>3.9014580884717966E-2</v>
      </c>
      <c r="AL37" s="209">
        <f t="shared" si="3"/>
        <v>0.35189073996297854</v>
      </c>
      <c r="AM37" s="206">
        <f>AM12-SUM(AM13:AM36)</f>
        <v>20817</v>
      </c>
      <c r="AN37" s="206">
        <f>AN12-SUM(AN13:AN36)</f>
        <v>20685</v>
      </c>
      <c r="AO37" s="206">
        <f>AO12-SUM(AO13:AO36)</f>
        <v>0</v>
      </c>
      <c r="AP37" s="206">
        <f>AP12-SUM(AP13:AP36)</f>
        <v>15316</v>
      </c>
      <c r="AQ37" s="206">
        <f>AQ12-SUM(AQ13:AQ36)</f>
        <v>31233</v>
      </c>
      <c r="AR37" s="207">
        <f t="shared" si="23"/>
        <v>1.039240010446592</v>
      </c>
      <c r="AS37" s="208">
        <f t="shared" si="11"/>
        <v>0.50993473531544597</v>
      </c>
      <c r="AT37" s="207">
        <f t="shared" si="24"/>
        <v>3.978462573179866E-2</v>
      </c>
      <c r="AU37" s="209">
        <f t="shared" si="4"/>
        <v>0.12145923748191703</v>
      </c>
      <c r="AV37" s="206">
        <f>AV12-SUM(AV13:AV36)</f>
        <v>213229</v>
      </c>
      <c r="AW37" s="206">
        <f>AW12-SUM(AW13:AW36)</f>
        <v>213444</v>
      </c>
      <c r="AX37" s="206">
        <f>AX12-SUM(AX13:AX36)</f>
        <v>65783</v>
      </c>
      <c r="AY37" s="206">
        <f>AY12-SUM(AY13:AY36)</f>
        <v>106953</v>
      </c>
      <c r="AZ37" s="206">
        <f>AZ12-SUM(AZ13:AZ36)</f>
        <v>200044</v>
      </c>
      <c r="BA37" s="207">
        <f t="shared" si="25"/>
        <v>0.87039166736790929</v>
      </c>
      <c r="BB37" s="208">
        <f t="shared" si="12"/>
        <v>-6.2779932909802993E-2</v>
      </c>
      <c r="BC37" s="207">
        <f t="shared" si="5"/>
        <v>5.4806104545083424E-2</v>
      </c>
      <c r="BD37" s="209">
        <f t="shared" si="6"/>
        <v>0.25581766142454931</v>
      </c>
      <c r="BE37" s="206">
        <f>BE12-SUM(BE13:BE36)</f>
        <v>269630</v>
      </c>
      <c r="BF37" s="206">
        <f>BF12-SUM(BF13:BF36)</f>
        <v>270305</v>
      </c>
      <c r="BG37" s="206">
        <f>BG12-SUM(BG13:BG36)</f>
        <v>88464</v>
      </c>
      <c r="BH37" s="206">
        <f>BH12-SUM(BH13:BH36)</f>
        <v>149773</v>
      </c>
      <c r="BI37" s="206">
        <f>BI12-SUM(BI13:BI36)</f>
        <v>257148</v>
      </c>
      <c r="BJ37" s="207">
        <f t="shared" si="26"/>
        <v>0.71691826964806737</v>
      </c>
      <c r="BK37" s="208">
        <f t="shared" si="13"/>
        <v>-4.8674645308077857E-2</v>
      </c>
      <c r="BL37" s="207">
        <f t="shared" si="27"/>
        <v>5.4048998220352217E-2</v>
      </c>
      <c r="BM37" s="209">
        <f t="shared" si="14"/>
        <v>1</v>
      </c>
    </row>
    <row r="38" spans="1:65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D38" s="123"/>
      <c r="AE38" s="123"/>
      <c r="AF38" s="123"/>
      <c r="AG38" s="123"/>
      <c r="AH38" s="123"/>
      <c r="AI38" s="123"/>
      <c r="AM38" s="123"/>
      <c r="AN38" s="123"/>
      <c r="AO38" s="123"/>
      <c r="AP38" s="123"/>
      <c r="AQ38" s="123"/>
      <c r="AR38" s="123"/>
      <c r="AV38" s="123"/>
      <c r="AW38" s="123"/>
      <c r="AX38" s="123"/>
      <c r="AY38" s="123"/>
      <c r="AZ38" s="123"/>
      <c r="BA38" s="123"/>
      <c r="BE38" s="123"/>
      <c r="BF38" s="123"/>
      <c r="BG38" s="123"/>
      <c r="BH38" s="123"/>
      <c r="BI38" s="123"/>
      <c r="BJ38" s="123"/>
    </row>
    <row r="39" spans="1:65" ht="6" customHeight="1" x14ac:dyDescent="0.25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</row>
    <row r="40" spans="1:65" x14ac:dyDescent="0.25">
      <c r="B40" s="49" t="s">
        <v>109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</row>
  </sheetData>
  <mergeCells count="14">
    <mergeCell ref="BE5:BM5"/>
    <mergeCell ref="C6:K6"/>
    <mergeCell ref="L6:T6"/>
    <mergeCell ref="U6:AC6"/>
    <mergeCell ref="AD6:AL6"/>
    <mergeCell ref="AM6:AU6"/>
    <mergeCell ref="AV6:BD6"/>
    <mergeCell ref="BE6:BM6"/>
    <mergeCell ref="C5:K5"/>
    <mergeCell ref="L5:T5"/>
    <mergeCell ref="U5:AC5"/>
    <mergeCell ref="AD5:AL5"/>
    <mergeCell ref="AM5:AU5"/>
    <mergeCell ref="AV5:BD5"/>
  </mergeCells>
  <pageMargins left="0.7" right="0.7" top="0.75" bottom="0.75" header="0.3" footer="0.3"/>
  <pageSetup paperSize="9" scale="7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BE1E7-F874-4671-BA41-7A9EBBC981A3}"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417</v>
      </c>
      <c r="C1" s="115"/>
      <c r="D1" s="1"/>
      <c r="F1" s="234"/>
      <c r="G1" s="234"/>
      <c r="H1" s="234"/>
      <c r="J1" s="234"/>
    </row>
    <row r="3" spans="1:31" s="4" customFormat="1" ht="25.5" customHeight="1" thickBot="1" x14ac:dyDescent="0.3">
      <c r="B3" s="52" t="s">
        <v>418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186" t="s">
        <v>550</v>
      </c>
      <c r="D5" s="186" t="s">
        <v>545</v>
      </c>
      <c r="E5" s="186" t="s">
        <v>546</v>
      </c>
      <c r="F5" s="186" t="s">
        <v>547</v>
      </c>
      <c r="G5" s="187" t="str">
        <f>CONCATENATE("var. ",RIGHT(F5,2),"/",RIGHT(E5,2))</f>
        <v>var. 21/20</v>
      </c>
      <c r="H5" s="187" t="str">
        <f>CONCATENATE("dif. ",RIGHT(F5,2),"/",RIGHT(E5,2))</f>
        <v>dif. 21/20</v>
      </c>
      <c r="I5" s="187" t="str">
        <f>CONCATENATE("%/s total España ",RIGHT(F5,4))</f>
        <v>%/s total España 2021</v>
      </c>
      <c r="J5" s="186" t="s">
        <v>548</v>
      </c>
      <c r="K5" s="187" t="str">
        <f>CONCATENATE("var. ",RIGHT(J5,2),"/",RIGHT(F5,2))</f>
        <v>var. 22/21</v>
      </c>
      <c r="L5" s="187" t="str">
        <f>CONCATENATE("dif. ",RIGHT(J5,2),"/",RIGHT(F5,2))</f>
        <v>dif. 22/21</v>
      </c>
      <c r="M5" s="187" t="str">
        <f>CONCATENATE("%/s total España ",RIGHT(J5,4))</f>
        <v>%/s total España 2022</v>
      </c>
      <c r="N5" s="186" t="s">
        <v>549</v>
      </c>
      <c r="O5" s="187" t="str">
        <f>CONCATENATE("var. ",RIGHT(N5,2),"/",RIGHT(J5,2))</f>
        <v>var. 23/22</v>
      </c>
      <c r="P5" s="187" t="str">
        <f>CONCATENATE("dif. ",RIGHT(N5,2),"/",RIGHT(J5,2))</f>
        <v>dif. 23/22</v>
      </c>
      <c r="Q5" s="187" t="str">
        <f>CONCATENATE("var. ",RIGHT(N5,2),"/",RIGHT(D5,2))</f>
        <v>var. 23/19</v>
      </c>
      <c r="R5" s="187" t="str">
        <f>CONCATENATE("dif. ",RIGHT(N5,2),"/",RIGHT(D5,2))</f>
        <v>dif. 23/19</v>
      </c>
      <c r="S5" s="187" t="str">
        <f>CONCATENATE("%/s total España ",RIGHT(N5,4))</f>
        <v>%/s total España 2023</v>
      </c>
      <c r="T5" s="187" t="str">
        <f>CONCATENATE("%/s total Turistas ",RIGHT(N5,4))</f>
        <v>%/s total Turistas 2023</v>
      </c>
      <c r="AE5" s="1"/>
    </row>
    <row r="6" spans="1:31" s="4" customFormat="1" ht="18.75" x14ac:dyDescent="0.3">
      <c r="B6" s="235" t="s">
        <v>419</v>
      </c>
      <c r="C6" s="236">
        <v>4469859</v>
      </c>
      <c r="D6" s="236">
        <v>4434320</v>
      </c>
      <c r="E6" s="236">
        <v>1478553</v>
      </c>
      <c r="F6" s="236">
        <v>2021524</v>
      </c>
      <c r="G6" s="237">
        <f t="shared" ref="G6:G11" si="0">F6/E6-1</f>
        <v>0.36723134037129546</v>
      </c>
      <c r="H6" s="236">
        <f t="shared" ref="H6:H11" si="1">F6-E6</f>
        <v>542971</v>
      </c>
      <c r="I6" s="237"/>
      <c r="J6" s="236">
        <v>4334225</v>
      </c>
      <c r="K6" s="237">
        <f t="shared" ref="K6:K11" si="2">J6/F6-1</f>
        <v>1.1440383591785208</v>
      </c>
      <c r="L6" s="236">
        <f t="shared" ref="L6:L11" si="3">J6-F6</f>
        <v>2312701</v>
      </c>
      <c r="M6" s="237"/>
      <c r="N6" s="236">
        <v>4756623</v>
      </c>
      <c r="O6" s="237">
        <f t="shared" ref="O6:O11" si="4">N6/J6-1</f>
        <v>9.7456408008352202E-2</v>
      </c>
      <c r="P6" s="236">
        <f t="shared" ref="P6:P11" si="5">N6-J6</f>
        <v>422398</v>
      </c>
      <c r="Q6" s="237">
        <f t="shared" ref="Q6:Q11" si="6">N6/D6-1</f>
        <v>7.2683748579263519E-2</v>
      </c>
      <c r="R6" s="236">
        <f t="shared" ref="R6:R11" si="7">N6-D6</f>
        <v>322303</v>
      </c>
      <c r="S6" s="237"/>
      <c r="T6" s="237"/>
      <c r="V6" s="111"/>
      <c r="AE6" s="1"/>
    </row>
    <row r="7" spans="1:31" ht="18.75" x14ac:dyDescent="0.3">
      <c r="A7" s="4"/>
      <c r="B7" s="235" t="s">
        <v>420</v>
      </c>
      <c r="C7" s="236">
        <v>965068</v>
      </c>
      <c r="D7" s="236">
        <v>977442</v>
      </c>
      <c r="E7" s="236">
        <v>431442</v>
      </c>
      <c r="F7" s="236">
        <v>739628</v>
      </c>
      <c r="G7" s="237">
        <f t="shared" si="0"/>
        <v>0.71431617691369875</v>
      </c>
      <c r="H7" s="236">
        <f t="shared" si="1"/>
        <v>308186</v>
      </c>
      <c r="I7" s="237">
        <f>F7/$F$7</f>
        <v>1</v>
      </c>
      <c r="J7" s="236">
        <v>947988</v>
      </c>
      <c r="K7" s="237">
        <f t="shared" si="2"/>
        <v>0.281709183535507</v>
      </c>
      <c r="L7" s="236">
        <f t="shared" si="3"/>
        <v>208360</v>
      </c>
      <c r="M7" s="237">
        <f>J7/$J$7</f>
        <v>1</v>
      </c>
      <c r="N7" s="236">
        <v>978551</v>
      </c>
      <c r="O7" s="237">
        <f t="shared" si="4"/>
        <v>3.2239859576281615E-2</v>
      </c>
      <c r="P7" s="236">
        <f t="shared" si="5"/>
        <v>30563</v>
      </c>
      <c r="Q7" s="237">
        <f t="shared" si="6"/>
        <v>1.1345941754088429E-3</v>
      </c>
      <c r="R7" s="236">
        <f t="shared" si="7"/>
        <v>1109</v>
      </c>
      <c r="S7" s="237">
        <f>N7/$N$7</f>
        <v>1</v>
      </c>
      <c r="T7" s="237">
        <f>N7/$N$6</f>
        <v>0.20572389277014386</v>
      </c>
      <c r="V7" s="111"/>
      <c r="W7" s="123"/>
      <c r="AE7" s="1" t="s">
        <v>421</v>
      </c>
    </row>
    <row r="8" spans="1:31" ht="15.75" x14ac:dyDescent="0.25">
      <c r="A8" s="4"/>
      <c r="B8" s="238" t="s">
        <v>176</v>
      </c>
      <c r="C8" s="239">
        <v>567106</v>
      </c>
      <c r="D8" s="239">
        <v>589548</v>
      </c>
      <c r="E8" s="239">
        <v>238407</v>
      </c>
      <c r="F8" s="239">
        <v>350763</v>
      </c>
      <c r="G8" s="240">
        <f t="shared" si="0"/>
        <v>0.47127810844480233</v>
      </c>
      <c r="H8" s="239">
        <f t="shared" si="1"/>
        <v>112356</v>
      </c>
      <c r="I8" s="240">
        <f>F8/$F$7</f>
        <v>0.47424245701893386</v>
      </c>
      <c r="J8" s="239">
        <v>550203</v>
      </c>
      <c r="K8" s="240">
        <f t="shared" si="2"/>
        <v>0.56858904730544557</v>
      </c>
      <c r="L8" s="239">
        <f t="shared" si="3"/>
        <v>199440</v>
      </c>
      <c r="M8" s="240">
        <f>J8/$J$7</f>
        <v>0.58039025810453293</v>
      </c>
      <c r="N8" s="239">
        <v>572796</v>
      </c>
      <c r="O8" s="240">
        <f t="shared" si="4"/>
        <v>4.1063025828648625E-2</v>
      </c>
      <c r="P8" s="239">
        <f t="shared" si="5"/>
        <v>22593</v>
      </c>
      <c r="Q8" s="240">
        <f t="shared" si="6"/>
        <v>-2.8414989110301492E-2</v>
      </c>
      <c r="R8" s="239">
        <f t="shared" si="7"/>
        <v>-16752</v>
      </c>
      <c r="S8" s="240">
        <f>N8/$N$7</f>
        <v>0.58535119784252432</v>
      </c>
      <c r="T8" s="240">
        <f>N8/$N$6</f>
        <v>0.12042072705783073</v>
      </c>
      <c r="V8" s="111"/>
      <c r="W8" s="123"/>
      <c r="AE8" s="1" t="s">
        <v>422</v>
      </c>
    </row>
    <row r="9" spans="1:31" s="4" customFormat="1" x14ac:dyDescent="0.25">
      <c r="B9" s="241" t="s">
        <v>99</v>
      </c>
      <c r="C9" s="242">
        <v>397962</v>
      </c>
      <c r="D9" s="242">
        <v>387894</v>
      </c>
      <c r="E9" s="242">
        <v>193035</v>
      </c>
      <c r="F9" s="242">
        <v>388865</v>
      </c>
      <c r="G9" s="243">
        <f t="shared" si="0"/>
        <v>1.0144792395161497</v>
      </c>
      <c r="H9" s="244">
        <f t="shared" si="1"/>
        <v>195830</v>
      </c>
      <c r="I9" s="245">
        <f>F9/$F$7</f>
        <v>0.52575754298106614</v>
      </c>
      <c r="J9" s="242">
        <v>397785</v>
      </c>
      <c r="K9" s="243">
        <f t="shared" si="2"/>
        <v>2.2938551939619245E-2</v>
      </c>
      <c r="L9" s="244">
        <f t="shared" si="3"/>
        <v>8920</v>
      </c>
      <c r="M9" s="245">
        <f>J9/$J$7</f>
        <v>0.41960974189546701</v>
      </c>
      <c r="N9" s="242">
        <v>405755</v>
      </c>
      <c r="O9" s="243">
        <f t="shared" si="4"/>
        <v>2.0035949067963799E-2</v>
      </c>
      <c r="P9" s="244">
        <f t="shared" si="5"/>
        <v>7970</v>
      </c>
      <c r="Q9" s="243">
        <f t="shared" si="6"/>
        <v>4.6046084755113403E-2</v>
      </c>
      <c r="R9" s="244">
        <f t="shared" si="7"/>
        <v>17861</v>
      </c>
      <c r="S9" s="245">
        <f>N9/$N$7</f>
        <v>0.41464880215747568</v>
      </c>
      <c r="T9" s="245">
        <f>N9/$N$6</f>
        <v>8.5303165712313125E-2</v>
      </c>
      <c r="V9" s="111"/>
      <c r="W9" s="123"/>
      <c r="AE9" s="1" t="s">
        <v>423</v>
      </c>
    </row>
    <row r="10" spans="1:31" s="4" customFormat="1" x14ac:dyDescent="0.25">
      <c r="B10" s="40" t="s">
        <v>424</v>
      </c>
      <c r="C10" s="111">
        <v>241185</v>
      </c>
      <c r="D10" s="111">
        <v>242388</v>
      </c>
      <c r="E10" s="111">
        <v>138638</v>
      </c>
      <c r="F10" s="111">
        <v>201797</v>
      </c>
      <c r="G10" s="85">
        <f t="shared" si="0"/>
        <v>0.45556773756113045</v>
      </c>
      <c r="H10" s="83">
        <f t="shared" si="1"/>
        <v>63159</v>
      </c>
      <c r="I10" s="127">
        <f>F10/$F$7</f>
        <v>0.27283580394468571</v>
      </c>
      <c r="J10" s="111">
        <v>199544</v>
      </c>
      <c r="K10" s="85">
        <f t="shared" si="2"/>
        <v>-1.1164685302556543E-2</v>
      </c>
      <c r="L10" s="83">
        <f t="shared" si="3"/>
        <v>-2253</v>
      </c>
      <c r="M10" s="127">
        <f>J10/$J$7</f>
        <v>0.21049211593395697</v>
      </c>
      <c r="N10" s="111">
        <v>231641</v>
      </c>
      <c r="O10" s="85">
        <f t="shared" si="4"/>
        <v>0.16085174197169549</v>
      </c>
      <c r="P10" s="83">
        <f t="shared" si="5"/>
        <v>32097</v>
      </c>
      <c r="Q10" s="85">
        <f t="shared" si="6"/>
        <v>-4.4338003531527947E-2</v>
      </c>
      <c r="R10" s="83">
        <f t="shared" si="7"/>
        <v>-10747</v>
      </c>
      <c r="S10" s="127">
        <f>N10/$N$7</f>
        <v>0.23671837236894142</v>
      </c>
      <c r="T10" s="127">
        <f>N10/$N$6</f>
        <v>4.8698625053951089E-2</v>
      </c>
      <c r="V10" s="111"/>
      <c r="W10" s="123"/>
      <c r="AE10" s="1" t="s">
        <v>425</v>
      </c>
    </row>
    <row r="11" spans="1:31" s="4" customFormat="1" x14ac:dyDescent="0.25">
      <c r="B11" s="40" t="s">
        <v>426</v>
      </c>
      <c r="C11" s="111">
        <f>C9-C10</f>
        <v>156777</v>
      </c>
      <c r="D11" s="111">
        <f>D9-D10</f>
        <v>145506</v>
      </c>
      <c r="E11" s="111">
        <f>E9-E10</f>
        <v>54397</v>
      </c>
      <c r="F11" s="111">
        <f>F9-F10</f>
        <v>187068</v>
      </c>
      <c r="G11" s="85">
        <f t="shared" si="0"/>
        <v>2.4389396474070262</v>
      </c>
      <c r="H11" s="83">
        <f t="shared" si="1"/>
        <v>132671</v>
      </c>
      <c r="I11" s="127">
        <f>F11/$F$7</f>
        <v>0.25292173903638043</v>
      </c>
      <c r="J11" s="111">
        <f>J9-J10</f>
        <v>198241</v>
      </c>
      <c r="K11" s="85">
        <f t="shared" si="2"/>
        <v>5.9726944212799671E-2</v>
      </c>
      <c r="L11" s="83">
        <f t="shared" si="3"/>
        <v>11173</v>
      </c>
      <c r="M11" s="127">
        <f>J11/$J$7</f>
        <v>0.20911762596151007</v>
      </c>
      <c r="N11" s="111">
        <f>N9-N10</f>
        <v>174114</v>
      </c>
      <c r="O11" s="85">
        <f t="shared" si="4"/>
        <v>-0.12170539898406485</v>
      </c>
      <c r="P11" s="83">
        <f t="shared" si="5"/>
        <v>-24127</v>
      </c>
      <c r="Q11" s="85">
        <f t="shared" si="6"/>
        <v>0.19661044905364733</v>
      </c>
      <c r="R11" s="83">
        <f t="shared" si="7"/>
        <v>28608</v>
      </c>
      <c r="S11" s="127">
        <f>N11/$N$7</f>
        <v>0.17793042978853427</v>
      </c>
      <c r="T11" s="127">
        <f>N11/$N$6</f>
        <v>3.6604540658362036E-2</v>
      </c>
      <c r="V11" s="111"/>
      <c r="W11" s="123"/>
      <c r="AE11" s="1" t="s">
        <v>427</v>
      </c>
    </row>
    <row r="12" spans="1:31" s="4" customFormat="1" ht="7.5" customHeight="1" x14ac:dyDescent="0.25"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AE12" s="1" t="s">
        <v>428</v>
      </c>
    </row>
    <row r="13" spans="1:31" s="4" customFormat="1" x14ac:dyDescent="0.25">
      <c r="B13" s="50" t="s">
        <v>429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AE13" s="1" t="s">
        <v>430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315" t="s">
        <v>431</v>
      </c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53"/>
      <c r="T37" s="5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24"/>
      <c r="F39" s="24"/>
      <c r="G39" s="24"/>
      <c r="H39" s="24"/>
      <c r="I39" s="24"/>
      <c r="J39" s="56">
        <v>2020</v>
      </c>
      <c r="K39" s="56"/>
      <c r="L39" s="56"/>
      <c r="M39" s="56" t="s">
        <v>432</v>
      </c>
      <c r="N39" s="56">
        <v>2021</v>
      </c>
      <c r="O39" s="56" t="s">
        <v>432</v>
      </c>
      <c r="P39" s="56" t="s">
        <v>433</v>
      </c>
      <c r="Q39" s="56" t="s">
        <v>434</v>
      </c>
      <c r="R39" s="56" t="s">
        <v>435</v>
      </c>
      <c r="S39" s="24"/>
      <c r="T39" s="24"/>
      <c r="AE39" s="1"/>
    </row>
    <row r="40" spans="2:31" s="4" customFormat="1" ht="18.75" hidden="1" x14ac:dyDescent="0.3">
      <c r="B40" s="235" t="s">
        <v>419</v>
      </c>
      <c r="C40" s="235"/>
      <c r="D40" s="235"/>
      <c r="E40" s="236"/>
      <c r="F40" s="236"/>
      <c r="G40" s="236"/>
      <c r="H40" s="236"/>
      <c r="I40" s="236"/>
      <c r="J40" s="236">
        <v>1824653</v>
      </c>
      <c r="K40" s="236"/>
      <c r="L40" s="236"/>
      <c r="M40" s="237"/>
      <c r="N40" s="236">
        <v>2354005</v>
      </c>
      <c r="O40" s="237"/>
      <c r="P40" s="237">
        <v>1</v>
      </c>
      <c r="Q40" s="237">
        <v>0.2901110512519367</v>
      </c>
      <c r="R40" s="236">
        <v>529352</v>
      </c>
      <c r="S40" s="247"/>
      <c r="T40" s="247"/>
      <c r="AE40" s="1"/>
    </row>
    <row r="41" spans="2:31" ht="18.75" hidden="1" x14ac:dyDescent="0.3">
      <c r="B41" s="235" t="s">
        <v>420</v>
      </c>
      <c r="C41" s="235"/>
      <c r="D41" s="235"/>
      <c r="E41" s="236"/>
      <c r="F41" s="236"/>
      <c r="G41" s="236"/>
      <c r="H41" s="236"/>
      <c r="I41" s="236"/>
      <c r="J41" s="236">
        <v>603938</v>
      </c>
      <c r="K41" s="236"/>
      <c r="L41" s="236"/>
      <c r="M41" s="237">
        <v>1</v>
      </c>
      <c r="N41" s="236">
        <v>936181</v>
      </c>
      <c r="O41" s="237">
        <v>1</v>
      </c>
      <c r="P41" s="237">
        <v>0.39769711619134201</v>
      </c>
      <c r="Q41" s="237">
        <v>0.55012766211101138</v>
      </c>
      <c r="R41" s="236">
        <v>332243</v>
      </c>
      <c r="S41" s="247"/>
      <c r="T41" s="247"/>
      <c r="AE41" s="1" t="s">
        <v>421</v>
      </c>
    </row>
    <row r="42" spans="2:31" ht="15.75" hidden="1" x14ac:dyDescent="0.25">
      <c r="B42" s="238" t="s">
        <v>176</v>
      </c>
      <c r="C42" s="238"/>
      <c r="D42" s="238"/>
      <c r="E42" s="239"/>
      <c r="F42" s="239"/>
      <c r="G42" s="239"/>
      <c r="H42" s="239"/>
      <c r="I42" s="239"/>
      <c r="J42" s="239">
        <v>276550.36166633503</v>
      </c>
      <c r="K42" s="239"/>
      <c r="L42" s="239"/>
      <c r="M42" s="240">
        <v>0.45791184139155844</v>
      </c>
      <c r="N42" s="239">
        <v>430252.45635520399</v>
      </c>
      <c r="O42" s="240">
        <v>0.4595825554622493</v>
      </c>
      <c r="P42" s="240">
        <v>0.18277465695918402</v>
      </c>
      <c r="Q42" s="240">
        <v>0.55578337978930015</v>
      </c>
      <c r="R42" s="239">
        <v>153702.09468886897</v>
      </c>
      <c r="S42" s="248"/>
      <c r="T42" s="248"/>
      <c r="AE42" s="1" t="s">
        <v>422</v>
      </c>
    </row>
    <row r="43" spans="2:31" s="4" customFormat="1" hidden="1" x14ac:dyDescent="0.25">
      <c r="B43" s="241" t="s">
        <v>99</v>
      </c>
      <c r="C43" s="249"/>
      <c r="D43" s="249"/>
      <c r="E43" s="242"/>
      <c r="F43" s="242"/>
      <c r="G43" s="242"/>
      <c r="H43" s="242"/>
      <c r="I43" s="242"/>
      <c r="J43" s="242">
        <v>327387.63833385095</v>
      </c>
      <c r="K43" s="242"/>
      <c r="L43" s="242"/>
      <c r="M43" s="245">
        <v>0.54208815860874948</v>
      </c>
      <c r="N43" s="242">
        <v>505927.5436448183</v>
      </c>
      <c r="O43" s="245">
        <v>0.54041637636826456</v>
      </c>
      <c r="P43" s="245">
        <v>0.21492203442423372</v>
      </c>
      <c r="Q43" s="243">
        <v>0.54534711884540576</v>
      </c>
      <c r="R43" s="244">
        <v>178539.90531096736</v>
      </c>
      <c r="S43" s="250"/>
      <c r="T43" s="250"/>
      <c r="AE43" s="1" t="s">
        <v>423</v>
      </c>
    </row>
    <row r="44" spans="2:31" s="4" customFormat="1" hidden="1" x14ac:dyDescent="0.25">
      <c r="B44" s="40" t="s">
        <v>424</v>
      </c>
      <c r="C44" s="40"/>
      <c r="D44" s="40"/>
      <c r="E44" s="111"/>
      <c r="F44" s="111"/>
      <c r="G44" s="111"/>
      <c r="H44" s="111"/>
      <c r="I44" s="111"/>
      <c r="J44" s="111">
        <v>242109.12821622068</v>
      </c>
      <c r="K44" s="111"/>
      <c r="L44" s="111"/>
      <c r="M44" s="127">
        <v>0.4008840778626625</v>
      </c>
      <c r="N44" s="111">
        <v>391384.01224089495</v>
      </c>
      <c r="O44" s="127">
        <v>0.41806446855992052</v>
      </c>
      <c r="P44" s="127">
        <v>0.16626303352834634</v>
      </c>
      <c r="Q44" s="85">
        <v>0.61656033014732592</v>
      </c>
      <c r="R44" s="83">
        <v>149274.88402467428</v>
      </c>
      <c r="S44" s="83"/>
      <c r="T44" s="83"/>
      <c r="AE44" s="1" t="s">
        <v>425</v>
      </c>
    </row>
    <row r="45" spans="2:31" s="4" customFormat="1" hidden="1" x14ac:dyDescent="0.25">
      <c r="B45" s="40" t="s">
        <v>426</v>
      </c>
      <c r="C45" s="40"/>
      <c r="D45" s="40"/>
      <c r="E45" s="111"/>
      <c r="F45" s="111"/>
      <c r="G45" s="111"/>
      <c r="H45" s="111"/>
      <c r="I45" s="111"/>
      <c r="J45" s="111">
        <v>85278.510117630256</v>
      </c>
      <c r="K45" s="111"/>
      <c r="L45" s="111"/>
      <c r="M45" s="127">
        <v>0.14120408074608695</v>
      </c>
      <c r="N45" s="111">
        <v>114543.53140392336</v>
      </c>
      <c r="O45" s="127">
        <v>0.12235190780834407</v>
      </c>
      <c r="P45" s="127">
        <v>4.8659000895887379E-2</v>
      </c>
      <c r="Q45" s="85">
        <v>0.34316994100771625</v>
      </c>
      <c r="R45" s="83">
        <v>29265.021286293108</v>
      </c>
      <c r="S45" s="83"/>
      <c r="T45" s="83"/>
      <c r="AE45" s="1" t="s">
        <v>427</v>
      </c>
    </row>
    <row r="46" spans="2:31" s="4" customFormat="1" ht="7.5" hidden="1" customHeight="1" x14ac:dyDescent="0.25"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AE46" s="1" t="s">
        <v>428</v>
      </c>
    </row>
    <row r="47" spans="2:31" s="4" customFormat="1" hidden="1" x14ac:dyDescent="0.25">
      <c r="B47" s="326" t="s">
        <v>429</v>
      </c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6"/>
      <c r="N47" s="326"/>
      <c r="O47" s="326"/>
      <c r="P47" s="326"/>
      <c r="Q47" s="326"/>
      <c r="R47" s="326"/>
      <c r="S47" s="114"/>
      <c r="T47" s="114"/>
      <c r="AE47" s="1" t="s">
        <v>430</v>
      </c>
    </row>
    <row r="48" spans="2:31" s="4" customFormat="1" hidden="1" x14ac:dyDescent="0.25">
      <c r="AE48" s="1"/>
    </row>
    <row r="49" spans="5:12" hidden="1" x14ac:dyDescent="0.25">
      <c r="E49" s="154"/>
      <c r="F49" s="154"/>
      <c r="G49" s="154"/>
      <c r="H49" s="154"/>
      <c r="I49" s="154"/>
      <c r="J49" s="154">
        <v>0.54208815860874948</v>
      </c>
      <c r="K49" s="154"/>
      <c r="L49" s="15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52" t="s">
        <v>418</v>
      </c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33">
        <v>2018</v>
      </c>
      <c r="D123" s="233">
        <v>2019</v>
      </c>
      <c r="E123" s="233">
        <v>2020</v>
      </c>
      <c r="F123" s="233">
        <v>2021</v>
      </c>
      <c r="G123" s="187" t="str">
        <f>CONCATENATE("var. ",RIGHT(F123,2),"/",RIGHT(E123,2))</f>
        <v>var. 21/20</v>
      </c>
      <c r="H123" s="187" t="str">
        <f>CONCATENATE("dif. ",RIGHT(F123,2),"/",RIGHT(E123,2))</f>
        <v>dif. 21/20</v>
      </c>
      <c r="I123" s="187" t="str">
        <f>CONCATENATE("%/s total España ",RIGHT(F123,4))</f>
        <v>%/s total España 2021</v>
      </c>
      <c r="J123" s="233">
        <v>2022</v>
      </c>
      <c r="K123" s="187" t="str">
        <f>CONCATENATE("%/s total España ",RIGHT(J123,4))</f>
        <v>%/s total España 2022</v>
      </c>
      <c r="L123" s="187" t="str">
        <f>CONCATENATE("var. ",RIGHT(J123,2),"/",RIGHT(F123,2))</f>
        <v>var. 22/21</v>
      </c>
      <c r="M123" s="187" t="str">
        <f>CONCATENATE("dif. ",RIGHT(J123,2),"/",RIGHT(F123,2))</f>
        <v>dif. 22/21</v>
      </c>
      <c r="N123" s="187" t="str">
        <f>CONCATENATE("var. ",RIGHT(J123,2),"/",RIGHT(D123,2))</f>
        <v>var. 22/19</v>
      </c>
      <c r="O123" s="187" t="str">
        <f>CONCATENATE("dif. ",RIGHT(J123,2),"/",RIGHT(D123,2))</f>
        <v>dif. 22/19</v>
      </c>
      <c r="Z123" s="1"/>
      <c r="AE123"/>
    </row>
    <row r="124" spans="2:31" ht="18.75" x14ac:dyDescent="0.3">
      <c r="B124" s="235" t="s">
        <v>419</v>
      </c>
      <c r="C124" s="236">
        <v>4872456</v>
      </c>
      <c r="D124" s="236">
        <v>4831573</v>
      </c>
      <c r="E124" s="236">
        <v>1565303</v>
      </c>
      <c r="F124" s="236">
        <v>2335438</v>
      </c>
      <c r="G124" s="237">
        <f t="shared" ref="G124:G129" si="8">F124/E124-1</f>
        <v>0.49200378457078275</v>
      </c>
      <c r="H124" s="236">
        <f t="shared" ref="H124:H129" si="9">F124-E124</f>
        <v>770135</v>
      </c>
      <c r="I124" s="237"/>
      <c r="J124" s="236">
        <v>4757683</v>
      </c>
      <c r="K124" s="237"/>
      <c r="L124" s="237">
        <f t="shared" ref="L124:L129" si="10">J124/F124-1</f>
        <v>1.0371694731352319</v>
      </c>
      <c r="M124" s="236">
        <f t="shared" ref="M124:M129" si="11">J124-F124</f>
        <v>2422245</v>
      </c>
      <c r="N124" s="237">
        <f t="shared" ref="N124:N129" si="12">J124/D124-1</f>
        <v>-1.5293156079810855E-2</v>
      </c>
      <c r="O124" s="236">
        <f t="shared" ref="O124:O129" si="13">J124-D124</f>
        <v>-73890</v>
      </c>
      <c r="Z124" s="1"/>
      <c r="AE124"/>
    </row>
    <row r="125" spans="2:31" ht="18.75" x14ac:dyDescent="0.3">
      <c r="B125" s="235" t="s">
        <v>420</v>
      </c>
      <c r="C125" s="236">
        <v>1028693</v>
      </c>
      <c r="D125" s="236">
        <v>1047557</v>
      </c>
      <c r="E125" s="236">
        <v>456683</v>
      </c>
      <c r="F125" s="236">
        <v>800301</v>
      </c>
      <c r="G125" s="237">
        <f t="shared" si="8"/>
        <v>0.75242126376501872</v>
      </c>
      <c r="H125" s="236">
        <f t="shared" si="9"/>
        <v>343618</v>
      </c>
      <c r="I125" s="237">
        <f>F125/$F$7</f>
        <v>1.0820317781371176</v>
      </c>
      <c r="J125" s="236">
        <v>1016781</v>
      </c>
      <c r="K125" s="237">
        <f>J125/$J$125</f>
        <v>1</v>
      </c>
      <c r="L125" s="237">
        <f t="shared" si="10"/>
        <v>0.27049822504282761</v>
      </c>
      <c r="M125" s="236">
        <f t="shared" si="11"/>
        <v>216480</v>
      </c>
      <c r="N125" s="237">
        <f t="shared" si="12"/>
        <v>-2.9378830937123235E-2</v>
      </c>
      <c r="O125" s="236">
        <f t="shared" si="13"/>
        <v>-30776</v>
      </c>
      <c r="Z125" s="1"/>
      <c r="AE125"/>
    </row>
    <row r="126" spans="2:31" ht="15.75" x14ac:dyDescent="0.25">
      <c r="B126" s="238" t="s">
        <v>176</v>
      </c>
      <c r="C126" s="239">
        <v>606237</v>
      </c>
      <c r="D126" s="239">
        <v>632407</v>
      </c>
      <c r="E126" s="239">
        <v>248294</v>
      </c>
      <c r="F126" s="239">
        <v>384253</v>
      </c>
      <c r="G126" s="240">
        <f t="shared" si="8"/>
        <v>0.54757263566578329</v>
      </c>
      <c r="H126" s="239">
        <f t="shared" si="9"/>
        <v>135959</v>
      </c>
      <c r="I126" s="240">
        <f>F126/$F$7</f>
        <v>0.51952197591221538</v>
      </c>
      <c r="J126" s="239">
        <v>593573</v>
      </c>
      <c r="K126" s="240">
        <f>J126/$J$125</f>
        <v>0.58377664413477437</v>
      </c>
      <c r="L126" s="240">
        <f t="shared" si="10"/>
        <v>0.54474525898301374</v>
      </c>
      <c r="M126" s="239">
        <f t="shared" si="11"/>
        <v>209320</v>
      </c>
      <c r="N126" s="240">
        <f t="shared" si="12"/>
        <v>-6.1406657421565591E-2</v>
      </c>
      <c r="O126" s="239">
        <f t="shared" si="13"/>
        <v>-38834</v>
      </c>
      <c r="Z126" s="1"/>
      <c r="AE126"/>
    </row>
    <row r="127" spans="2:31" x14ac:dyDescent="0.25">
      <c r="B127" s="241" t="s">
        <v>99</v>
      </c>
      <c r="C127" s="242">
        <v>422456</v>
      </c>
      <c r="D127" s="242">
        <v>415150</v>
      </c>
      <c r="E127" s="242">
        <v>208389</v>
      </c>
      <c r="F127" s="242">
        <v>416048</v>
      </c>
      <c r="G127" s="243">
        <f t="shared" si="8"/>
        <v>0.99649693601869571</v>
      </c>
      <c r="H127" s="244">
        <f t="shared" si="9"/>
        <v>207659</v>
      </c>
      <c r="I127" s="245">
        <f>F127/$F$7</f>
        <v>0.56250980222490221</v>
      </c>
      <c r="J127" s="242">
        <v>423208</v>
      </c>
      <c r="K127" s="245">
        <f>J127/$J$125</f>
        <v>0.41622335586522563</v>
      </c>
      <c r="L127" s="243">
        <f t="shared" si="10"/>
        <v>1.7209552743914225E-2</v>
      </c>
      <c r="M127" s="244">
        <f t="shared" si="11"/>
        <v>7160</v>
      </c>
      <c r="N127" s="243">
        <f t="shared" si="12"/>
        <v>1.9409851860773264E-2</v>
      </c>
      <c r="O127" s="244">
        <f t="shared" si="13"/>
        <v>8058</v>
      </c>
      <c r="Z127" s="1"/>
      <c r="AE127"/>
    </row>
    <row r="128" spans="2:31" x14ac:dyDescent="0.25">
      <c r="B128" s="40" t="s">
        <v>424</v>
      </c>
      <c r="C128" s="111">
        <v>254257</v>
      </c>
      <c r="D128" s="111">
        <v>258533</v>
      </c>
      <c r="E128" s="111">
        <v>146607</v>
      </c>
      <c r="F128" s="111">
        <v>217192</v>
      </c>
      <c r="G128" s="85">
        <f t="shared" si="8"/>
        <v>0.48145722919096623</v>
      </c>
      <c r="H128" s="83">
        <f t="shared" si="9"/>
        <v>70585</v>
      </c>
      <c r="I128" s="127">
        <f>F128/$F$7</f>
        <v>0.29365032151297682</v>
      </c>
      <c r="J128" s="111">
        <v>211611</v>
      </c>
      <c r="K128" s="127">
        <f>J128/$J$125</f>
        <v>0.20811856240429355</v>
      </c>
      <c r="L128" s="85">
        <f t="shared" si="10"/>
        <v>-2.5696158237872524E-2</v>
      </c>
      <c r="M128" s="83">
        <f t="shared" si="11"/>
        <v>-5581</v>
      </c>
      <c r="N128" s="85">
        <f t="shared" si="12"/>
        <v>-0.18149327165197482</v>
      </c>
      <c r="O128" s="83">
        <f t="shared" si="13"/>
        <v>-46922</v>
      </c>
      <c r="Z128" s="1"/>
      <c r="AE128"/>
    </row>
    <row r="129" spans="2:31" x14ac:dyDescent="0.25">
      <c r="B129" s="40" t="s">
        <v>426</v>
      </c>
      <c r="C129" s="111">
        <f>C127-C128</f>
        <v>168199</v>
      </c>
      <c r="D129" s="111">
        <f>D127-D128</f>
        <v>156617</v>
      </c>
      <c r="E129" s="111">
        <f>E127-E128</f>
        <v>61782</v>
      </c>
      <c r="F129" s="111">
        <f>F127-F128</f>
        <v>198856</v>
      </c>
      <c r="G129" s="85">
        <f t="shared" si="8"/>
        <v>2.2186721051438929</v>
      </c>
      <c r="H129" s="83">
        <f t="shared" si="9"/>
        <v>137074</v>
      </c>
      <c r="I129" s="127">
        <f>F129/$F$7</f>
        <v>0.26885948071192545</v>
      </c>
      <c r="J129" s="111">
        <f>J127-J128</f>
        <v>211597</v>
      </c>
      <c r="K129" s="127">
        <f>J129/$J$125</f>
        <v>0.20810479346093211</v>
      </c>
      <c r="L129" s="85">
        <f t="shared" si="10"/>
        <v>6.407148891660297E-2</v>
      </c>
      <c r="M129" s="83">
        <f t="shared" si="11"/>
        <v>12741</v>
      </c>
      <c r="N129" s="85">
        <f t="shared" si="12"/>
        <v>0.35104745972659424</v>
      </c>
      <c r="O129" s="83">
        <f t="shared" si="13"/>
        <v>54980</v>
      </c>
      <c r="Z129" s="1"/>
      <c r="AE129"/>
    </row>
    <row r="130" spans="2:31" x14ac:dyDescent="0.25"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  <c r="N130" s="246"/>
      <c r="O130" s="246"/>
      <c r="Z130" s="1"/>
      <c r="AE130"/>
    </row>
    <row r="131" spans="2:31" x14ac:dyDescent="0.25">
      <c r="B131" s="50" t="s">
        <v>429</v>
      </c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FABAF-A2E3-4EF1-ADBF-DFA2B897F5EE}">
  <dimension ref="A1:X116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1:24" ht="42.75" customHeight="1" x14ac:dyDescent="0.25"/>
    <row r="3" spans="1:24" ht="30.75" customHeight="1" thickBot="1" x14ac:dyDescent="0.3">
      <c r="B3" s="51" t="s">
        <v>121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1:24" ht="6.95" customHeight="1" thickBot="1" x14ac:dyDescent="0.3">
      <c r="B4" s="53"/>
      <c r="C4" s="53"/>
      <c r="D4" s="53"/>
      <c r="E4" s="53"/>
      <c r="F4" s="53"/>
      <c r="G4" s="53"/>
      <c r="H4" s="15"/>
      <c r="I4" s="53"/>
      <c r="J4" s="53"/>
      <c r="K4" s="53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  <c r="W4" s="15"/>
      <c r="X4" s="15"/>
    </row>
    <row r="5" spans="1:24" ht="59.25" customHeight="1" thickBot="1" x14ac:dyDescent="0.3">
      <c r="B5" s="54"/>
      <c r="C5" s="55">
        <v>2018</v>
      </c>
      <c r="D5" s="55">
        <v>2019</v>
      </c>
      <c r="E5" s="55">
        <v>2020</v>
      </c>
      <c r="F5" s="55">
        <v>2021</v>
      </c>
      <c r="G5" s="55">
        <v>2022</v>
      </c>
      <c r="H5" s="21" t="str">
        <f>CONCATENATE("var. ",RIGHT(G5,2),"/",RIGHT(F5,2))</f>
        <v>var. 22/21</v>
      </c>
      <c r="I5" s="21" t="str">
        <f>CONCATENATE("var. ",RIGHT(H5,2),"/",RIGHT(D5,2))</f>
        <v>var. 21/19</v>
      </c>
      <c r="J5" s="21" t="str">
        <f>CONCATENATE("dif. ",RIGHT(G5,2),"/",RIGHT(F5,2))</f>
        <v>dif. 22/21</v>
      </c>
      <c r="K5" s="21" t="str">
        <f>CONCATENATE("dif. ",RIGHT(G5,2),"/",RIGHT(C5,2))</f>
        <v>dif. 22/18</v>
      </c>
      <c r="L5" s="56" t="str">
        <f>CONCATENATE("cuota ",G5)</f>
        <v>cuota 2022</v>
      </c>
      <c r="M5" s="56" t="str">
        <f>CONCATENATE("cuota/ total isla ",RIGHT(G5,2))</f>
        <v>cuota/ total isla 22</v>
      </c>
      <c r="N5" s="57" t="s">
        <v>526</v>
      </c>
      <c r="O5" s="57" t="s">
        <v>530</v>
      </c>
      <c r="P5" s="57" t="s">
        <v>527</v>
      </c>
      <c r="Q5" s="57" t="s">
        <v>528</v>
      </c>
      <c r="R5" s="57" t="s">
        <v>529</v>
      </c>
      <c r="S5" s="21" t="str">
        <f>CONCATENATE("var. ",RIGHT(R5,2),"/",RIGHT(Q5,2))</f>
        <v>var. 23/22</v>
      </c>
      <c r="T5" s="21" t="str">
        <f>CONCATENATE("var. ",RIGHT(R5,2),"/",RIGHT(N5,2))</f>
        <v>var. 23/19</v>
      </c>
      <c r="U5" s="21" t="str">
        <f>CONCATENATE("dif. ",RIGHT(R5,2),"/",RIGHT(Q5,2))</f>
        <v>dif. 23/22</v>
      </c>
      <c r="V5" s="21" t="str">
        <f>CONCATENATE("dif. ",RIGHT(R5,2),"/",RIGHT(N5,2))</f>
        <v>dif. 23/19</v>
      </c>
      <c r="W5" s="56" t="str">
        <f>CONCATENATE("cuota ",R5)</f>
        <v>cuota noviembre 2023</v>
      </c>
      <c r="X5" s="58" t="str">
        <f>CONCATENATE("cuota/ total isla ",RIGHT(R5,2))</f>
        <v>cuota/ total isla 23</v>
      </c>
    </row>
    <row r="6" spans="1:24" s="31" customFormat="1" ht="15.75" x14ac:dyDescent="0.25">
      <c r="B6" s="59" t="s">
        <v>99</v>
      </c>
      <c r="C6" s="60">
        <v>1601</v>
      </c>
      <c r="D6" s="60">
        <v>1602</v>
      </c>
      <c r="E6" s="60">
        <v>691</v>
      </c>
      <c r="F6" s="60">
        <v>778</v>
      </c>
      <c r="G6" s="60">
        <v>1099</v>
      </c>
      <c r="H6" s="61">
        <f>IFERROR(G6/F6-1,"-")</f>
        <v>0.41259640102827766</v>
      </c>
      <c r="I6" s="61">
        <f>IFERROR(G6/D6-1,"-")</f>
        <v>-0.31398252184769038</v>
      </c>
      <c r="J6" s="60">
        <f>IFERROR(G6-F6,"-")</f>
        <v>321</v>
      </c>
      <c r="K6" s="60">
        <f>IFERROR(G6-D6,"-")</f>
        <v>-503</v>
      </c>
      <c r="L6" s="61">
        <f>IFERROR(G6/$G$6,"-")</f>
        <v>1</v>
      </c>
      <c r="M6" s="61">
        <f>G6/$G$6</f>
        <v>1</v>
      </c>
      <c r="N6" s="60">
        <v>1615</v>
      </c>
      <c r="O6" s="60">
        <v>576</v>
      </c>
      <c r="P6" s="60">
        <v>1027</v>
      </c>
      <c r="Q6" s="60">
        <v>1135</v>
      </c>
      <c r="R6" s="60">
        <v>1252</v>
      </c>
      <c r="S6" s="61">
        <f>IFERROR(R6/Q6-1,"-")</f>
        <v>0.10308370044052872</v>
      </c>
      <c r="T6" s="61">
        <f>IFERROR(R6/N6-1,"-")</f>
        <v>-0.22476780185758516</v>
      </c>
      <c r="U6" s="60">
        <f>IFERROR(R6-Q6,"-")</f>
        <v>117</v>
      </c>
      <c r="V6" s="60">
        <f>IFERROR(R6-N6,"-")</f>
        <v>-363</v>
      </c>
      <c r="W6" s="61">
        <f>IFERROR(R6/$R$6,"-")</f>
        <v>1</v>
      </c>
      <c r="X6" s="61">
        <f>R6/$R$6</f>
        <v>1</v>
      </c>
    </row>
    <row r="7" spans="1:24" s="31" customFormat="1" ht="15.75" x14ac:dyDescent="0.25">
      <c r="B7" s="62" t="s">
        <v>100</v>
      </c>
      <c r="C7" s="63">
        <v>600</v>
      </c>
      <c r="D7" s="63">
        <v>611</v>
      </c>
      <c r="E7" s="63">
        <v>293</v>
      </c>
      <c r="F7" s="63">
        <v>372</v>
      </c>
      <c r="G7" s="63">
        <v>552</v>
      </c>
      <c r="H7" s="64">
        <f t="shared" ref="H7:H70" si="0">IFERROR(G7/F7-1,"-")</f>
        <v>0.4838709677419355</v>
      </c>
      <c r="I7" s="64">
        <f t="shared" ref="I7:I70" si="1">IFERROR(G7/D7-1,"-")</f>
        <v>-9.6563011456628489E-2</v>
      </c>
      <c r="J7" s="63">
        <f t="shared" ref="J7:J70" si="2">IFERROR(G7-F7,"-")</f>
        <v>180</v>
      </c>
      <c r="K7" s="63">
        <f t="shared" ref="K7:K70" si="3">IFERROR(G7-D7,"-")</f>
        <v>-59</v>
      </c>
      <c r="L7" s="64">
        <f t="shared" ref="L7:L70" si="4">IFERROR(G7/$G$6,"-")</f>
        <v>0.50227479526842589</v>
      </c>
      <c r="M7" s="64">
        <f t="shared" ref="M7:M18" si="5">G7/$G$6</f>
        <v>0.50227479526842589</v>
      </c>
      <c r="N7" s="63">
        <v>616</v>
      </c>
      <c r="O7" s="63">
        <v>257</v>
      </c>
      <c r="P7" s="63">
        <v>518</v>
      </c>
      <c r="Q7" s="63">
        <v>564</v>
      </c>
      <c r="R7" s="63">
        <v>588</v>
      </c>
      <c r="S7" s="64">
        <f t="shared" ref="S7:S70" si="6">IFERROR(R7/Q7-1,"-")</f>
        <v>4.2553191489361764E-2</v>
      </c>
      <c r="T7" s="64">
        <f t="shared" ref="T7:T70" si="7">IFERROR(R7/N7-1,"-")</f>
        <v>-4.5454545454545414E-2</v>
      </c>
      <c r="U7" s="63">
        <f t="shared" ref="U7:U70" si="8">IFERROR(R7-Q7,"-")</f>
        <v>24</v>
      </c>
      <c r="V7" s="63">
        <f t="shared" ref="V7:V70" si="9">IFERROR(R7-N7,"-")</f>
        <v>-28</v>
      </c>
      <c r="W7" s="64">
        <f t="shared" ref="W7:W70" si="10">IFERROR(R7/$R$6,"-")</f>
        <v>0.46964856230031948</v>
      </c>
      <c r="X7" s="64">
        <f t="shared" ref="X7:X18" si="11">R7/$R$6</f>
        <v>0.46964856230031948</v>
      </c>
    </row>
    <row r="8" spans="1:24" s="31" customFormat="1" ht="15.75" x14ac:dyDescent="0.25">
      <c r="B8" s="65" t="s">
        <v>111</v>
      </c>
      <c r="C8" s="33">
        <v>50</v>
      </c>
      <c r="D8" s="33">
        <v>52</v>
      </c>
      <c r="E8" s="33">
        <v>32</v>
      </c>
      <c r="F8" s="33">
        <v>45</v>
      </c>
      <c r="G8" s="33">
        <v>62</v>
      </c>
      <c r="H8" s="34">
        <f t="shared" si="0"/>
        <v>0.37777777777777777</v>
      </c>
      <c r="I8" s="34">
        <f t="shared" si="1"/>
        <v>0.19230769230769229</v>
      </c>
      <c r="J8" s="33">
        <f t="shared" si="2"/>
        <v>17</v>
      </c>
      <c r="K8" s="33">
        <f t="shared" si="3"/>
        <v>10</v>
      </c>
      <c r="L8" s="34">
        <f t="shared" si="4"/>
        <v>5.6414922656960874E-2</v>
      </c>
      <c r="M8" s="34">
        <f t="shared" si="5"/>
        <v>5.6414922656960874E-2</v>
      </c>
      <c r="N8" s="33">
        <v>53</v>
      </c>
      <c r="O8" s="33">
        <v>35</v>
      </c>
      <c r="P8" s="33">
        <v>59</v>
      </c>
      <c r="Q8" s="33">
        <v>61</v>
      </c>
      <c r="R8" s="33">
        <v>66</v>
      </c>
      <c r="S8" s="34">
        <f t="shared" si="6"/>
        <v>8.1967213114754189E-2</v>
      </c>
      <c r="T8" s="34">
        <f t="shared" si="7"/>
        <v>0.24528301886792447</v>
      </c>
      <c r="U8" s="33">
        <f t="shared" si="8"/>
        <v>5</v>
      </c>
      <c r="V8" s="33">
        <f t="shared" si="9"/>
        <v>13</v>
      </c>
      <c r="W8" s="34">
        <f t="shared" si="10"/>
        <v>5.2715654952076675E-2</v>
      </c>
      <c r="X8" s="34">
        <f t="shared" si="11"/>
        <v>5.2715654952076675E-2</v>
      </c>
    </row>
    <row r="9" spans="1:24" s="31" customFormat="1" ht="15.75" x14ac:dyDescent="0.25">
      <c r="B9" s="65" t="s">
        <v>112</v>
      </c>
      <c r="C9" s="33">
        <v>253</v>
      </c>
      <c r="D9" s="33">
        <v>265</v>
      </c>
      <c r="E9" s="33">
        <v>136</v>
      </c>
      <c r="F9" s="33">
        <v>177</v>
      </c>
      <c r="G9" s="33">
        <v>269</v>
      </c>
      <c r="H9" s="34">
        <f t="shared" si="0"/>
        <v>0.51977401129943512</v>
      </c>
      <c r="I9" s="34">
        <f t="shared" si="1"/>
        <v>1.5094339622641506E-2</v>
      </c>
      <c r="J9" s="33">
        <f t="shared" si="2"/>
        <v>92</v>
      </c>
      <c r="K9" s="33">
        <f t="shared" si="3"/>
        <v>4</v>
      </c>
      <c r="L9" s="34">
        <f t="shared" si="4"/>
        <v>0.24476797088262056</v>
      </c>
      <c r="M9" s="34">
        <f t="shared" si="5"/>
        <v>0.24476797088262056</v>
      </c>
      <c r="N9" s="33">
        <v>270</v>
      </c>
      <c r="O9" s="33">
        <v>118</v>
      </c>
      <c r="P9" s="33">
        <v>257</v>
      </c>
      <c r="Q9" s="33">
        <v>274</v>
      </c>
      <c r="R9" s="33">
        <v>287</v>
      </c>
      <c r="S9" s="34">
        <f t="shared" si="6"/>
        <v>4.7445255474452663E-2</v>
      </c>
      <c r="T9" s="34">
        <f t="shared" si="7"/>
        <v>6.2962962962962887E-2</v>
      </c>
      <c r="U9" s="33">
        <f t="shared" si="8"/>
        <v>13</v>
      </c>
      <c r="V9" s="33">
        <f t="shared" si="9"/>
        <v>17</v>
      </c>
      <c r="W9" s="34">
        <f t="shared" si="10"/>
        <v>0.22923322683706071</v>
      </c>
      <c r="X9" s="34">
        <f t="shared" si="11"/>
        <v>0.22923322683706071</v>
      </c>
    </row>
    <row r="10" spans="1:24" s="31" customFormat="1" ht="15.75" x14ac:dyDescent="0.25">
      <c r="B10" s="65" t="s">
        <v>113</v>
      </c>
      <c r="C10" s="33">
        <v>137</v>
      </c>
      <c r="D10" s="33">
        <v>139</v>
      </c>
      <c r="E10" s="33">
        <v>68</v>
      </c>
      <c r="F10" s="33">
        <v>93</v>
      </c>
      <c r="G10" s="33">
        <v>134</v>
      </c>
      <c r="H10" s="34">
        <f t="shared" si="0"/>
        <v>0.44086021505376349</v>
      </c>
      <c r="I10" s="34">
        <f t="shared" si="1"/>
        <v>-3.5971223021582732E-2</v>
      </c>
      <c r="J10" s="33">
        <f t="shared" si="2"/>
        <v>41</v>
      </c>
      <c r="K10" s="33">
        <f t="shared" si="3"/>
        <v>-5</v>
      </c>
      <c r="L10" s="34">
        <f t="shared" si="4"/>
        <v>0.12192902638762511</v>
      </c>
      <c r="M10" s="34">
        <f t="shared" si="5"/>
        <v>0.12192902638762511</v>
      </c>
      <c r="N10" s="33">
        <v>141</v>
      </c>
      <c r="O10" s="33">
        <v>63</v>
      </c>
      <c r="P10" s="33">
        <v>132</v>
      </c>
      <c r="Q10" s="33">
        <v>136</v>
      </c>
      <c r="R10" s="33">
        <v>137</v>
      </c>
      <c r="S10" s="34">
        <f t="shared" si="6"/>
        <v>7.3529411764705621E-3</v>
      </c>
      <c r="T10" s="34">
        <f t="shared" si="7"/>
        <v>-2.8368794326241176E-2</v>
      </c>
      <c r="U10" s="33">
        <f t="shared" si="8"/>
        <v>1</v>
      </c>
      <c r="V10" s="33">
        <f t="shared" si="9"/>
        <v>-4</v>
      </c>
      <c r="W10" s="34">
        <f t="shared" si="10"/>
        <v>0.10942492012779553</v>
      </c>
      <c r="X10" s="34">
        <f t="shared" si="11"/>
        <v>0.10942492012779553</v>
      </c>
    </row>
    <row r="11" spans="1:24" s="31" customFormat="1" ht="15.75" x14ac:dyDescent="0.25">
      <c r="B11" s="65" t="s">
        <v>114</v>
      </c>
      <c r="C11" s="33">
        <v>68</v>
      </c>
      <c r="D11" s="33">
        <v>66</v>
      </c>
      <c r="E11" s="33">
        <v>29</v>
      </c>
      <c r="F11" s="33">
        <v>32</v>
      </c>
      <c r="G11" s="33">
        <v>49</v>
      </c>
      <c r="H11" s="34">
        <f t="shared" si="0"/>
        <v>0.53125</v>
      </c>
      <c r="I11" s="34">
        <f t="shared" si="1"/>
        <v>-0.25757575757575757</v>
      </c>
      <c r="J11" s="33">
        <f t="shared" si="2"/>
        <v>17</v>
      </c>
      <c r="K11" s="33">
        <f t="shared" si="3"/>
        <v>-17</v>
      </c>
      <c r="L11" s="34">
        <f t="shared" si="4"/>
        <v>4.4585987261146494E-2</v>
      </c>
      <c r="M11" s="34">
        <f t="shared" si="5"/>
        <v>4.4585987261146494E-2</v>
      </c>
      <c r="N11" s="33">
        <v>64</v>
      </c>
      <c r="O11" s="33">
        <v>26</v>
      </c>
      <c r="P11" s="33">
        <v>40</v>
      </c>
      <c r="Q11" s="33">
        <v>53</v>
      </c>
      <c r="R11" s="33">
        <v>52</v>
      </c>
      <c r="S11" s="34">
        <f t="shared" si="6"/>
        <v>-1.8867924528301883E-2</v>
      </c>
      <c r="T11" s="34">
        <f t="shared" si="7"/>
        <v>-0.1875</v>
      </c>
      <c r="U11" s="33">
        <f t="shared" si="8"/>
        <v>-1</v>
      </c>
      <c r="V11" s="33">
        <f t="shared" si="9"/>
        <v>-12</v>
      </c>
      <c r="W11" s="34">
        <f t="shared" si="10"/>
        <v>4.1533546325878593E-2</v>
      </c>
      <c r="X11" s="34">
        <f t="shared" si="11"/>
        <v>4.1533546325878593E-2</v>
      </c>
    </row>
    <row r="12" spans="1:24" s="31" customFormat="1" ht="15.75" x14ac:dyDescent="0.25">
      <c r="B12" s="65" t="s">
        <v>115</v>
      </c>
      <c r="C12" s="33">
        <v>92</v>
      </c>
      <c r="D12" s="33">
        <v>89</v>
      </c>
      <c r="E12" s="33">
        <v>28</v>
      </c>
      <c r="F12" s="33">
        <v>24</v>
      </c>
      <c r="G12" s="33">
        <v>39</v>
      </c>
      <c r="H12" s="34">
        <f t="shared" si="0"/>
        <v>0.625</v>
      </c>
      <c r="I12" s="34">
        <f t="shared" si="1"/>
        <v>-0.5617977528089888</v>
      </c>
      <c r="J12" s="33">
        <f t="shared" si="2"/>
        <v>15</v>
      </c>
      <c r="K12" s="33">
        <f t="shared" si="3"/>
        <v>-50</v>
      </c>
      <c r="L12" s="34">
        <f t="shared" si="4"/>
        <v>3.5486806187443133E-2</v>
      </c>
      <c r="M12" s="34">
        <f t="shared" si="5"/>
        <v>3.5486806187443133E-2</v>
      </c>
      <c r="N12" s="33">
        <v>88</v>
      </c>
      <c r="O12" s="33">
        <v>15</v>
      </c>
      <c r="P12" s="33">
        <v>30</v>
      </c>
      <c r="Q12" s="33">
        <v>40</v>
      </c>
      <c r="R12" s="33">
        <v>46</v>
      </c>
      <c r="S12" s="34">
        <f t="shared" si="6"/>
        <v>0.14999999999999991</v>
      </c>
      <c r="T12" s="34">
        <f t="shared" si="7"/>
        <v>-0.47727272727272729</v>
      </c>
      <c r="U12" s="33">
        <f t="shared" si="8"/>
        <v>6</v>
      </c>
      <c r="V12" s="33">
        <f t="shared" si="9"/>
        <v>-42</v>
      </c>
      <c r="W12" s="34">
        <f t="shared" si="10"/>
        <v>3.6741214057507986E-2</v>
      </c>
      <c r="X12" s="34">
        <f t="shared" si="11"/>
        <v>3.6741214057507986E-2</v>
      </c>
    </row>
    <row r="13" spans="1:24" s="31" customFormat="1" ht="15.75" x14ac:dyDescent="0.25">
      <c r="B13" s="62" t="s">
        <v>101</v>
      </c>
      <c r="C13" s="63">
        <v>1001</v>
      </c>
      <c r="D13" s="63">
        <v>991</v>
      </c>
      <c r="E13" s="63">
        <v>399</v>
      </c>
      <c r="F13" s="63">
        <v>406</v>
      </c>
      <c r="G13" s="63">
        <v>547</v>
      </c>
      <c r="H13" s="64">
        <f t="shared" si="0"/>
        <v>0.34729064039408875</v>
      </c>
      <c r="I13" s="64">
        <f t="shared" si="1"/>
        <v>-0.44803229061553984</v>
      </c>
      <c r="J13" s="63">
        <f t="shared" si="2"/>
        <v>141</v>
      </c>
      <c r="K13" s="63">
        <f t="shared" si="3"/>
        <v>-444</v>
      </c>
      <c r="L13" s="64">
        <f t="shared" si="4"/>
        <v>0.49772520473157417</v>
      </c>
      <c r="M13" s="64">
        <f t="shared" si="5"/>
        <v>0.49772520473157417</v>
      </c>
      <c r="N13" s="63">
        <v>999</v>
      </c>
      <c r="O13" s="63">
        <v>319</v>
      </c>
      <c r="P13" s="63">
        <v>509</v>
      </c>
      <c r="Q13" s="63">
        <v>571</v>
      </c>
      <c r="R13" s="63">
        <v>664</v>
      </c>
      <c r="S13" s="64">
        <f t="shared" si="6"/>
        <v>0.16287215411558664</v>
      </c>
      <c r="T13" s="64">
        <f t="shared" si="7"/>
        <v>-0.33533533533533533</v>
      </c>
      <c r="U13" s="63">
        <f t="shared" si="8"/>
        <v>93</v>
      </c>
      <c r="V13" s="63">
        <f t="shared" si="9"/>
        <v>-335</v>
      </c>
      <c r="W13" s="64">
        <f t="shared" si="10"/>
        <v>0.53035143769968052</v>
      </c>
      <c r="X13" s="64">
        <f t="shared" si="11"/>
        <v>0.53035143769968052</v>
      </c>
    </row>
    <row r="14" spans="1:24" s="31" customFormat="1" ht="15.75" x14ac:dyDescent="0.25">
      <c r="A14" s="65"/>
      <c r="B14" s="65" t="s">
        <v>116</v>
      </c>
      <c r="C14" s="33">
        <v>8</v>
      </c>
      <c r="D14" s="33">
        <v>11</v>
      </c>
      <c r="E14" s="33">
        <v>7</v>
      </c>
      <c r="F14" s="33">
        <v>10</v>
      </c>
      <c r="G14" s="33">
        <v>16</v>
      </c>
      <c r="H14" s="34">
        <f t="shared" si="0"/>
        <v>0.60000000000000009</v>
      </c>
      <c r="I14" s="34">
        <f t="shared" si="1"/>
        <v>0.45454545454545459</v>
      </c>
      <c r="J14" s="33">
        <f t="shared" si="2"/>
        <v>6</v>
      </c>
      <c r="K14" s="33">
        <f t="shared" si="3"/>
        <v>5</v>
      </c>
      <c r="L14" s="34">
        <f t="shared" si="4"/>
        <v>1.4558689717925387E-2</v>
      </c>
      <c r="M14" s="34">
        <f t="shared" si="5"/>
        <v>1.4558689717925387E-2</v>
      </c>
      <c r="N14" s="33">
        <v>11</v>
      </c>
      <c r="O14" s="33">
        <v>7</v>
      </c>
      <c r="P14" s="33">
        <v>14</v>
      </c>
      <c r="Q14" s="33">
        <v>17</v>
      </c>
      <c r="R14" s="33">
        <v>19</v>
      </c>
      <c r="S14" s="34">
        <f t="shared" si="6"/>
        <v>0.11764705882352944</v>
      </c>
      <c r="T14" s="34">
        <f t="shared" si="7"/>
        <v>0.72727272727272729</v>
      </c>
      <c r="U14" s="33">
        <f t="shared" si="8"/>
        <v>2</v>
      </c>
      <c r="V14" s="33">
        <f t="shared" si="9"/>
        <v>8</v>
      </c>
      <c r="W14" s="34">
        <f t="shared" si="10"/>
        <v>1.5175718849840255E-2</v>
      </c>
      <c r="X14" s="34">
        <f t="shared" si="11"/>
        <v>1.5175718849840255E-2</v>
      </c>
    </row>
    <row r="15" spans="1:24" s="31" customFormat="1" ht="15.75" x14ac:dyDescent="0.25">
      <c r="A15" s="65"/>
      <c r="B15" s="65" t="s">
        <v>117</v>
      </c>
      <c r="C15" s="33">
        <v>994</v>
      </c>
      <c r="D15" s="33">
        <v>980</v>
      </c>
      <c r="E15" s="33">
        <v>392</v>
      </c>
      <c r="F15" s="33">
        <v>396</v>
      </c>
      <c r="G15" s="33">
        <v>531</v>
      </c>
      <c r="H15" s="34">
        <f t="shared" si="0"/>
        <v>0.34090909090909083</v>
      </c>
      <c r="I15" s="34">
        <f t="shared" si="1"/>
        <v>-0.4581632653061225</v>
      </c>
      <c r="J15" s="33">
        <f t="shared" si="2"/>
        <v>135</v>
      </c>
      <c r="K15" s="33">
        <f t="shared" si="3"/>
        <v>-449</v>
      </c>
      <c r="L15" s="34">
        <f t="shared" si="4"/>
        <v>0.48316651501364877</v>
      </c>
      <c r="M15" s="34">
        <f t="shared" si="5"/>
        <v>0.48316651501364877</v>
      </c>
      <c r="N15" s="33">
        <v>988</v>
      </c>
      <c r="O15" s="33">
        <v>312</v>
      </c>
      <c r="P15" s="33">
        <v>495</v>
      </c>
      <c r="Q15" s="33">
        <v>554</v>
      </c>
      <c r="R15" s="33">
        <v>645</v>
      </c>
      <c r="S15" s="34">
        <f t="shared" si="6"/>
        <v>0.16425992779783383</v>
      </c>
      <c r="T15" s="34">
        <f t="shared" si="7"/>
        <v>-0.34716599190283404</v>
      </c>
      <c r="U15" s="33">
        <f t="shared" si="8"/>
        <v>91</v>
      </c>
      <c r="V15" s="33">
        <f t="shared" si="9"/>
        <v>-343</v>
      </c>
      <c r="W15" s="34">
        <f t="shared" si="10"/>
        <v>0.51517571884984026</v>
      </c>
      <c r="X15" s="34">
        <f t="shared" si="11"/>
        <v>0.51517571884984026</v>
      </c>
    </row>
    <row r="16" spans="1:24" s="31" customFormat="1" ht="15.75" x14ac:dyDescent="0.25">
      <c r="A16" s="65"/>
      <c r="B16" s="65" t="s">
        <v>118</v>
      </c>
      <c r="C16" s="33">
        <v>166</v>
      </c>
      <c r="D16" s="33">
        <v>166</v>
      </c>
      <c r="E16" s="33">
        <v>79</v>
      </c>
      <c r="F16" s="33">
        <v>89</v>
      </c>
      <c r="G16" s="33">
        <v>128</v>
      </c>
      <c r="H16" s="34">
        <f t="shared" si="0"/>
        <v>0.4382022471910112</v>
      </c>
      <c r="I16" s="34">
        <f t="shared" si="1"/>
        <v>-0.22891566265060237</v>
      </c>
      <c r="J16" s="33">
        <f t="shared" si="2"/>
        <v>39</v>
      </c>
      <c r="K16" s="33">
        <f t="shared" si="3"/>
        <v>-38</v>
      </c>
      <c r="L16" s="34">
        <f t="shared" si="4"/>
        <v>0.1164695177434031</v>
      </c>
      <c r="M16" s="34">
        <f t="shared" si="5"/>
        <v>0.1164695177434031</v>
      </c>
      <c r="N16" s="33">
        <v>166</v>
      </c>
      <c r="O16" s="33">
        <v>71</v>
      </c>
      <c r="P16" s="33">
        <v>115</v>
      </c>
      <c r="Q16" s="33">
        <v>133</v>
      </c>
      <c r="R16" s="33">
        <v>145</v>
      </c>
      <c r="S16" s="34">
        <f t="shared" si="6"/>
        <v>9.0225563909774431E-2</v>
      </c>
      <c r="T16" s="34">
        <f t="shared" si="7"/>
        <v>-0.12650602409638556</v>
      </c>
      <c r="U16" s="33">
        <f t="shared" si="8"/>
        <v>12</v>
      </c>
      <c r="V16" s="33">
        <f t="shared" si="9"/>
        <v>-21</v>
      </c>
      <c r="W16" s="34">
        <f t="shared" si="10"/>
        <v>0.11581469648562301</v>
      </c>
      <c r="X16" s="34">
        <f t="shared" si="11"/>
        <v>0.11581469648562301</v>
      </c>
    </row>
    <row r="17" spans="1:24" s="31" customFormat="1" ht="15.75" x14ac:dyDescent="0.25">
      <c r="A17" s="65"/>
      <c r="B17" s="65" t="s">
        <v>119</v>
      </c>
      <c r="C17" s="33">
        <v>378</v>
      </c>
      <c r="D17" s="33">
        <v>370</v>
      </c>
      <c r="E17" s="33">
        <v>157</v>
      </c>
      <c r="F17" s="33">
        <v>178</v>
      </c>
      <c r="G17" s="33">
        <v>232</v>
      </c>
      <c r="H17" s="34">
        <f t="shared" si="0"/>
        <v>0.30337078651685401</v>
      </c>
      <c r="I17" s="34">
        <f t="shared" si="1"/>
        <v>-0.37297297297297294</v>
      </c>
      <c r="J17" s="33">
        <f t="shared" si="2"/>
        <v>54</v>
      </c>
      <c r="K17" s="33">
        <f t="shared" si="3"/>
        <v>-138</v>
      </c>
      <c r="L17" s="34">
        <f t="shared" si="4"/>
        <v>0.2111010009099181</v>
      </c>
      <c r="M17" s="34">
        <f t="shared" si="5"/>
        <v>0.2111010009099181</v>
      </c>
      <c r="N17" s="33">
        <v>374</v>
      </c>
      <c r="O17" s="33">
        <v>141</v>
      </c>
      <c r="P17" s="33">
        <v>224</v>
      </c>
      <c r="Q17" s="33">
        <v>242</v>
      </c>
      <c r="R17" s="33">
        <v>271</v>
      </c>
      <c r="S17" s="34">
        <f t="shared" si="6"/>
        <v>0.11983471074380159</v>
      </c>
      <c r="T17" s="34">
        <f t="shared" si="7"/>
        <v>-0.27540106951871657</v>
      </c>
      <c r="U17" s="33">
        <f t="shared" si="8"/>
        <v>29</v>
      </c>
      <c r="V17" s="33">
        <f t="shared" si="9"/>
        <v>-103</v>
      </c>
      <c r="W17" s="34">
        <f t="shared" si="10"/>
        <v>0.21645367412140576</v>
      </c>
      <c r="X17" s="34">
        <f t="shared" si="11"/>
        <v>0.21645367412140576</v>
      </c>
    </row>
    <row r="18" spans="1:24" s="31" customFormat="1" ht="15.75" x14ac:dyDescent="0.25">
      <c r="A18" s="65"/>
      <c r="B18" s="65" t="s">
        <v>120</v>
      </c>
      <c r="C18" s="33">
        <v>450</v>
      </c>
      <c r="D18" s="33">
        <v>444</v>
      </c>
      <c r="E18" s="33">
        <v>156</v>
      </c>
      <c r="F18" s="33">
        <v>130</v>
      </c>
      <c r="G18" s="33">
        <v>171</v>
      </c>
      <c r="H18" s="34">
        <f t="shared" si="0"/>
        <v>0.31538461538461537</v>
      </c>
      <c r="I18" s="34">
        <f t="shared" si="1"/>
        <v>-0.61486486486486491</v>
      </c>
      <c r="J18" s="33">
        <f t="shared" si="2"/>
        <v>41</v>
      </c>
      <c r="K18" s="33">
        <f t="shared" si="3"/>
        <v>-273</v>
      </c>
      <c r="L18" s="34">
        <f t="shared" si="4"/>
        <v>0.15559599636032756</v>
      </c>
      <c r="M18" s="34">
        <f t="shared" si="5"/>
        <v>0.15559599636032756</v>
      </c>
      <c r="N18" s="33">
        <v>448</v>
      </c>
      <c r="O18" s="33">
        <v>100</v>
      </c>
      <c r="P18" s="33">
        <v>156</v>
      </c>
      <c r="Q18" s="33">
        <v>179</v>
      </c>
      <c r="R18" s="33">
        <v>229</v>
      </c>
      <c r="S18" s="34">
        <f t="shared" si="6"/>
        <v>0.27932960893854752</v>
      </c>
      <c r="T18" s="34">
        <f t="shared" si="7"/>
        <v>-0.4888392857142857</v>
      </c>
      <c r="U18" s="33">
        <f t="shared" si="8"/>
        <v>50</v>
      </c>
      <c r="V18" s="33">
        <f t="shared" si="9"/>
        <v>-219</v>
      </c>
      <c r="W18" s="34">
        <f t="shared" si="10"/>
        <v>0.18290734824281149</v>
      </c>
      <c r="X18" s="34">
        <f t="shared" si="11"/>
        <v>0.18290734824281149</v>
      </c>
    </row>
    <row r="19" spans="1:24" x14ac:dyDescent="0.25">
      <c r="B19" s="66" t="s">
        <v>102</v>
      </c>
      <c r="C19" s="67">
        <v>388</v>
      </c>
      <c r="D19" s="67">
        <v>388</v>
      </c>
      <c r="E19" s="67">
        <v>173</v>
      </c>
      <c r="F19" s="67">
        <v>195</v>
      </c>
      <c r="G19" s="67">
        <v>293</v>
      </c>
      <c r="H19" s="68">
        <f t="shared" si="0"/>
        <v>0.50256410256410255</v>
      </c>
      <c r="I19" s="68">
        <f t="shared" si="1"/>
        <v>-0.24484536082474229</v>
      </c>
      <c r="J19" s="67">
        <f t="shared" si="2"/>
        <v>98</v>
      </c>
      <c r="K19" s="67">
        <f t="shared" si="3"/>
        <v>-95</v>
      </c>
      <c r="L19" s="68">
        <f t="shared" si="4"/>
        <v>0.26660600545950863</v>
      </c>
      <c r="M19" s="68">
        <f>G19/$G$19</f>
        <v>1</v>
      </c>
      <c r="N19" s="67">
        <v>392</v>
      </c>
      <c r="O19" s="67">
        <v>144</v>
      </c>
      <c r="P19" s="67">
        <v>273</v>
      </c>
      <c r="Q19" s="67">
        <v>302</v>
      </c>
      <c r="R19" s="67">
        <v>315</v>
      </c>
      <c r="S19" s="68">
        <f t="shared" si="6"/>
        <v>4.3046357615894149E-2</v>
      </c>
      <c r="T19" s="68">
        <f t="shared" si="7"/>
        <v>-0.1964285714285714</v>
      </c>
      <c r="U19" s="67">
        <f t="shared" si="8"/>
        <v>13</v>
      </c>
      <c r="V19" s="67">
        <f t="shared" si="9"/>
        <v>-77</v>
      </c>
      <c r="W19" s="68">
        <f t="shared" si="10"/>
        <v>0.25159744408945689</v>
      </c>
      <c r="X19" s="68">
        <f>R19/$R$19</f>
        <v>1</v>
      </c>
    </row>
    <row r="20" spans="1:24" x14ac:dyDescent="0.25">
      <c r="B20" s="69" t="s">
        <v>100</v>
      </c>
      <c r="C20" s="70">
        <v>229</v>
      </c>
      <c r="D20" s="70">
        <v>230</v>
      </c>
      <c r="E20" s="70">
        <v>104</v>
      </c>
      <c r="F20" s="70">
        <v>124</v>
      </c>
      <c r="G20" s="70">
        <v>194</v>
      </c>
      <c r="H20" s="71">
        <f t="shared" si="0"/>
        <v>0.56451612903225801</v>
      </c>
      <c r="I20" s="71">
        <f t="shared" si="1"/>
        <v>-0.15652173913043477</v>
      </c>
      <c r="J20" s="70">
        <f t="shared" si="2"/>
        <v>70</v>
      </c>
      <c r="K20" s="70">
        <f t="shared" si="3"/>
        <v>-36</v>
      </c>
      <c r="L20" s="71">
        <f t="shared" si="4"/>
        <v>0.17652411282984531</v>
      </c>
      <c r="M20" s="71">
        <f t="shared" ref="M20:M31" si="12">G20/$G$19</f>
        <v>0.66211604095563137</v>
      </c>
      <c r="N20" s="70">
        <v>233</v>
      </c>
      <c r="O20" s="70">
        <v>85</v>
      </c>
      <c r="P20" s="70">
        <v>181</v>
      </c>
      <c r="Q20" s="70">
        <v>198</v>
      </c>
      <c r="R20" s="70">
        <v>206</v>
      </c>
      <c r="S20" s="71">
        <f t="shared" si="6"/>
        <v>4.0404040404040442E-2</v>
      </c>
      <c r="T20" s="71">
        <f t="shared" si="7"/>
        <v>-0.11587982832618027</v>
      </c>
      <c r="U20" s="70">
        <f t="shared" si="8"/>
        <v>8</v>
      </c>
      <c r="V20" s="70">
        <f t="shared" si="9"/>
        <v>-27</v>
      </c>
      <c r="W20" s="71">
        <f t="shared" si="10"/>
        <v>0.16453674121405751</v>
      </c>
      <c r="X20" s="71">
        <f t="shared" ref="X20:X31" si="13">R20/$R$19</f>
        <v>0.65396825396825398</v>
      </c>
    </row>
    <row r="21" spans="1:24" x14ac:dyDescent="0.25">
      <c r="B21" s="72" t="s">
        <v>111</v>
      </c>
      <c r="C21" s="41">
        <v>25</v>
      </c>
      <c r="D21" s="41">
        <v>26</v>
      </c>
      <c r="E21" s="41">
        <v>0</v>
      </c>
      <c r="F21" s="41">
        <v>22</v>
      </c>
      <c r="G21" s="41">
        <v>29</v>
      </c>
      <c r="H21" s="42">
        <f t="shared" si="0"/>
        <v>0.31818181818181812</v>
      </c>
      <c r="I21" s="42">
        <f t="shared" si="1"/>
        <v>0.11538461538461542</v>
      </c>
      <c r="J21" s="41">
        <f t="shared" si="2"/>
        <v>7</v>
      </c>
      <c r="K21" s="41">
        <f t="shared" si="3"/>
        <v>3</v>
      </c>
      <c r="L21" s="42">
        <f t="shared" si="4"/>
        <v>2.6387625113739762E-2</v>
      </c>
      <c r="M21" s="42">
        <f t="shared" si="12"/>
        <v>9.8976109215017066E-2</v>
      </c>
      <c r="N21" s="41">
        <v>26</v>
      </c>
      <c r="O21" s="41">
        <v>0</v>
      </c>
      <c r="P21" s="41">
        <v>29</v>
      </c>
      <c r="Q21" s="41">
        <v>29</v>
      </c>
      <c r="R21" s="41">
        <v>30</v>
      </c>
      <c r="S21" s="42">
        <f t="shared" si="6"/>
        <v>3.4482758620689724E-2</v>
      </c>
      <c r="T21" s="42">
        <f t="shared" si="7"/>
        <v>0.15384615384615374</v>
      </c>
      <c r="U21" s="41">
        <f t="shared" si="8"/>
        <v>1</v>
      </c>
      <c r="V21" s="41">
        <f t="shared" si="9"/>
        <v>4</v>
      </c>
      <c r="W21" s="42">
        <f t="shared" si="10"/>
        <v>2.3961661341853034E-2</v>
      </c>
      <c r="X21" s="42">
        <f t="shared" si="13"/>
        <v>9.5238095238095233E-2</v>
      </c>
    </row>
    <row r="22" spans="1:24" x14ac:dyDescent="0.25">
      <c r="B22" s="72" t="s">
        <v>112</v>
      </c>
      <c r="C22" s="41">
        <v>96</v>
      </c>
      <c r="D22" s="41">
        <v>98</v>
      </c>
      <c r="E22" s="41">
        <v>0</v>
      </c>
      <c r="F22" s="41">
        <v>62</v>
      </c>
      <c r="G22" s="41">
        <v>99</v>
      </c>
      <c r="H22" s="42">
        <f t="shared" si="0"/>
        <v>0.59677419354838701</v>
      </c>
      <c r="I22" s="42">
        <f t="shared" si="1"/>
        <v>1.0204081632652962E-2</v>
      </c>
      <c r="J22" s="41">
        <f t="shared" si="2"/>
        <v>37</v>
      </c>
      <c r="K22" s="41">
        <f t="shared" si="3"/>
        <v>1</v>
      </c>
      <c r="L22" s="42">
        <f t="shared" si="4"/>
        <v>9.0081892629663332E-2</v>
      </c>
      <c r="M22" s="42">
        <f t="shared" si="12"/>
        <v>0.33788395904436858</v>
      </c>
      <c r="N22" s="41">
        <v>100</v>
      </c>
      <c r="O22" s="41">
        <v>0</v>
      </c>
      <c r="P22" s="41">
        <v>94</v>
      </c>
      <c r="Q22" s="41">
        <v>100</v>
      </c>
      <c r="R22" s="41">
        <v>104</v>
      </c>
      <c r="S22" s="42">
        <f t="shared" si="6"/>
        <v>4.0000000000000036E-2</v>
      </c>
      <c r="T22" s="42">
        <f t="shared" si="7"/>
        <v>4.0000000000000036E-2</v>
      </c>
      <c r="U22" s="41">
        <f t="shared" si="8"/>
        <v>4</v>
      </c>
      <c r="V22" s="41">
        <f t="shared" si="9"/>
        <v>4</v>
      </c>
      <c r="W22" s="42">
        <f t="shared" si="10"/>
        <v>8.3067092651757185E-2</v>
      </c>
      <c r="X22" s="42">
        <f t="shared" si="13"/>
        <v>0.33015873015873015</v>
      </c>
    </row>
    <row r="23" spans="1:24" x14ac:dyDescent="0.25">
      <c r="B23" s="72" t="s">
        <v>113</v>
      </c>
      <c r="C23" s="41">
        <v>51</v>
      </c>
      <c r="D23" s="41">
        <v>53</v>
      </c>
      <c r="E23" s="41">
        <v>0</v>
      </c>
      <c r="F23" s="41">
        <v>31</v>
      </c>
      <c r="G23" s="41">
        <v>44</v>
      </c>
      <c r="H23" s="42">
        <f t="shared" si="0"/>
        <v>0.41935483870967749</v>
      </c>
      <c r="I23" s="42">
        <f t="shared" si="1"/>
        <v>-0.16981132075471694</v>
      </c>
      <c r="J23" s="41">
        <f t="shared" si="2"/>
        <v>13</v>
      </c>
      <c r="K23" s="41">
        <f t="shared" si="3"/>
        <v>-9</v>
      </c>
      <c r="L23" s="42">
        <f t="shared" si="4"/>
        <v>4.0036396724294813E-2</v>
      </c>
      <c r="M23" s="42">
        <f t="shared" si="12"/>
        <v>0.15017064846416384</v>
      </c>
      <c r="N23" s="41">
        <v>53</v>
      </c>
      <c r="O23" s="41">
        <v>0</v>
      </c>
      <c r="P23" s="41">
        <v>45</v>
      </c>
      <c r="Q23" s="41">
        <v>44</v>
      </c>
      <c r="R23" s="41">
        <v>44</v>
      </c>
      <c r="S23" s="42">
        <f t="shared" si="6"/>
        <v>0</v>
      </c>
      <c r="T23" s="42">
        <f t="shared" si="7"/>
        <v>-0.16981132075471694</v>
      </c>
      <c r="U23" s="41">
        <f t="shared" si="8"/>
        <v>0</v>
      </c>
      <c r="V23" s="41">
        <f t="shared" si="9"/>
        <v>-9</v>
      </c>
      <c r="W23" s="42">
        <f t="shared" si="10"/>
        <v>3.5143769968051117E-2</v>
      </c>
      <c r="X23" s="42">
        <f t="shared" si="13"/>
        <v>0.13968253968253969</v>
      </c>
    </row>
    <row r="24" spans="1:24" x14ac:dyDescent="0.25">
      <c r="B24" s="72" t="s">
        <v>114</v>
      </c>
      <c r="C24" s="41">
        <v>24</v>
      </c>
      <c r="D24" s="41">
        <v>22</v>
      </c>
      <c r="E24" s="41">
        <v>0</v>
      </c>
      <c r="F24" s="41">
        <v>4</v>
      </c>
      <c r="G24" s="41">
        <v>12</v>
      </c>
      <c r="H24" s="42">
        <f t="shared" si="0"/>
        <v>2</v>
      </c>
      <c r="I24" s="42">
        <f t="shared" si="1"/>
        <v>-0.45454545454545459</v>
      </c>
      <c r="J24" s="41">
        <f t="shared" si="2"/>
        <v>8</v>
      </c>
      <c r="K24" s="41">
        <f t="shared" si="3"/>
        <v>-10</v>
      </c>
      <c r="L24" s="42">
        <f t="shared" si="4"/>
        <v>1.0919017288444041E-2</v>
      </c>
      <c r="M24" s="42">
        <f t="shared" si="12"/>
        <v>4.0955631399317405E-2</v>
      </c>
      <c r="N24" s="41">
        <v>22</v>
      </c>
      <c r="O24" s="41">
        <v>0</v>
      </c>
      <c r="P24" s="41">
        <v>7</v>
      </c>
      <c r="Q24" s="41">
        <v>15</v>
      </c>
      <c r="R24" s="41">
        <v>15</v>
      </c>
      <c r="S24" s="42">
        <f t="shared" si="6"/>
        <v>0</v>
      </c>
      <c r="T24" s="42">
        <f t="shared" si="7"/>
        <v>-0.31818181818181823</v>
      </c>
      <c r="U24" s="41">
        <f t="shared" si="8"/>
        <v>0</v>
      </c>
      <c r="V24" s="41">
        <f t="shared" si="9"/>
        <v>-7</v>
      </c>
      <c r="W24" s="42">
        <f t="shared" si="10"/>
        <v>1.1980830670926517E-2</v>
      </c>
      <c r="X24" s="42">
        <f t="shared" si="13"/>
        <v>4.7619047619047616E-2</v>
      </c>
    </row>
    <row r="25" spans="1:24" x14ac:dyDescent="0.25">
      <c r="B25" s="72" t="s">
        <v>115</v>
      </c>
      <c r="C25" s="41">
        <v>33</v>
      </c>
      <c r="D25" s="41">
        <v>32</v>
      </c>
      <c r="E25" s="41">
        <v>0</v>
      </c>
      <c r="F25" s="41">
        <v>6</v>
      </c>
      <c r="G25" s="41">
        <v>9</v>
      </c>
      <c r="H25" s="42">
        <f t="shared" si="0"/>
        <v>0.5</v>
      </c>
      <c r="I25" s="42">
        <f t="shared" si="1"/>
        <v>-0.71875</v>
      </c>
      <c r="J25" s="41">
        <f t="shared" si="2"/>
        <v>3</v>
      </c>
      <c r="K25" s="41">
        <f t="shared" si="3"/>
        <v>-23</v>
      </c>
      <c r="L25" s="42">
        <f t="shared" si="4"/>
        <v>8.1892629663330302E-3</v>
      </c>
      <c r="M25" s="42">
        <f t="shared" si="12"/>
        <v>3.0716723549488054E-2</v>
      </c>
      <c r="N25" s="41">
        <v>32</v>
      </c>
      <c r="O25" s="41">
        <v>0</v>
      </c>
      <c r="P25" s="41">
        <v>6</v>
      </c>
      <c r="Q25" s="41">
        <v>10</v>
      </c>
      <c r="R25" s="41">
        <v>13</v>
      </c>
      <c r="S25" s="42">
        <f t="shared" si="6"/>
        <v>0.30000000000000004</v>
      </c>
      <c r="T25" s="42">
        <f t="shared" si="7"/>
        <v>-0.59375</v>
      </c>
      <c r="U25" s="41">
        <f t="shared" si="8"/>
        <v>3</v>
      </c>
      <c r="V25" s="41">
        <f t="shared" si="9"/>
        <v>-19</v>
      </c>
      <c r="W25" s="42">
        <f t="shared" si="10"/>
        <v>1.0383386581469648E-2</v>
      </c>
      <c r="X25" s="42">
        <f t="shared" si="13"/>
        <v>4.1269841269841269E-2</v>
      </c>
    </row>
    <row r="26" spans="1:24" x14ac:dyDescent="0.25">
      <c r="B26" s="69" t="s">
        <v>101</v>
      </c>
      <c r="C26" s="70">
        <v>159</v>
      </c>
      <c r="D26" s="70">
        <v>158</v>
      </c>
      <c r="E26" s="70">
        <v>70</v>
      </c>
      <c r="F26" s="70">
        <v>71</v>
      </c>
      <c r="G26" s="70">
        <v>100</v>
      </c>
      <c r="H26" s="71">
        <f t="shared" si="0"/>
        <v>0.40845070422535201</v>
      </c>
      <c r="I26" s="71">
        <f t="shared" si="1"/>
        <v>-0.36708860759493667</v>
      </c>
      <c r="J26" s="70">
        <f t="shared" si="2"/>
        <v>29</v>
      </c>
      <c r="K26" s="70">
        <f t="shared" si="3"/>
        <v>-58</v>
      </c>
      <c r="L26" s="71">
        <f t="shared" si="4"/>
        <v>9.0991810737033663E-2</v>
      </c>
      <c r="M26" s="71">
        <f t="shared" si="12"/>
        <v>0.34129692832764508</v>
      </c>
      <c r="N26" s="70">
        <v>159</v>
      </c>
      <c r="O26" s="70">
        <v>59</v>
      </c>
      <c r="P26" s="70">
        <v>92</v>
      </c>
      <c r="Q26" s="70">
        <v>104</v>
      </c>
      <c r="R26" s="70">
        <v>109</v>
      </c>
      <c r="S26" s="71">
        <f t="shared" si="6"/>
        <v>4.8076923076923128E-2</v>
      </c>
      <c r="T26" s="71">
        <f t="shared" si="7"/>
        <v>-0.31446540880503149</v>
      </c>
      <c r="U26" s="70">
        <f t="shared" si="8"/>
        <v>5</v>
      </c>
      <c r="V26" s="70">
        <f t="shared" si="9"/>
        <v>-50</v>
      </c>
      <c r="W26" s="71">
        <f t="shared" si="10"/>
        <v>8.7060702875399368E-2</v>
      </c>
      <c r="X26" s="71">
        <f t="shared" si="13"/>
        <v>0.34603174603174602</v>
      </c>
    </row>
    <row r="27" spans="1:24" x14ac:dyDescent="0.25">
      <c r="B27" s="72" t="s">
        <v>116</v>
      </c>
      <c r="C27" s="41">
        <v>4</v>
      </c>
      <c r="D27" s="41">
        <v>5</v>
      </c>
      <c r="E27" s="41">
        <v>4</v>
      </c>
      <c r="F27" s="41">
        <v>4</v>
      </c>
      <c r="G27" s="41">
        <v>5</v>
      </c>
      <c r="H27" s="42">
        <f t="shared" si="0"/>
        <v>0.25</v>
      </c>
      <c r="I27" s="42">
        <f t="shared" si="1"/>
        <v>0</v>
      </c>
      <c r="J27" s="41">
        <f t="shared" si="2"/>
        <v>1</v>
      </c>
      <c r="K27" s="41">
        <f t="shared" si="3"/>
        <v>0</v>
      </c>
      <c r="L27" s="42">
        <f t="shared" si="4"/>
        <v>4.549590536851683E-3</v>
      </c>
      <c r="M27" s="42">
        <f t="shared" si="12"/>
        <v>1.7064846416382253E-2</v>
      </c>
      <c r="N27" s="41">
        <v>5</v>
      </c>
      <c r="O27" s="41">
        <v>4</v>
      </c>
      <c r="P27" s="41">
        <v>5</v>
      </c>
      <c r="Q27" s="41">
        <v>5</v>
      </c>
      <c r="R27" s="41">
        <v>5</v>
      </c>
      <c r="S27" s="42">
        <f t="shared" si="6"/>
        <v>0</v>
      </c>
      <c r="T27" s="42">
        <f t="shared" si="7"/>
        <v>0</v>
      </c>
      <c r="U27" s="41">
        <f t="shared" si="8"/>
        <v>0</v>
      </c>
      <c r="V27" s="41">
        <f t="shared" si="9"/>
        <v>0</v>
      </c>
      <c r="W27" s="42">
        <f t="shared" si="10"/>
        <v>3.9936102236421724E-3</v>
      </c>
      <c r="X27" s="42">
        <f t="shared" si="13"/>
        <v>1.5873015873015872E-2</v>
      </c>
    </row>
    <row r="28" spans="1:24" x14ac:dyDescent="0.25">
      <c r="B28" s="72" t="s">
        <v>117</v>
      </c>
      <c r="C28" s="41">
        <v>156</v>
      </c>
      <c r="D28" s="41">
        <v>153</v>
      </c>
      <c r="E28" s="41">
        <v>66</v>
      </c>
      <c r="F28" s="41">
        <v>67</v>
      </c>
      <c r="G28" s="41">
        <v>95</v>
      </c>
      <c r="H28" s="42">
        <f t="shared" si="0"/>
        <v>0.41791044776119413</v>
      </c>
      <c r="I28" s="42">
        <f t="shared" si="1"/>
        <v>-0.37908496732026142</v>
      </c>
      <c r="J28" s="41">
        <f t="shared" si="2"/>
        <v>28</v>
      </c>
      <c r="K28" s="41">
        <f t="shared" si="3"/>
        <v>-58</v>
      </c>
      <c r="L28" s="42">
        <f t="shared" si="4"/>
        <v>8.6442220200181982E-2</v>
      </c>
      <c r="M28" s="42">
        <f t="shared" si="12"/>
        <v>0.32423208191126279</v>
      </c>
      <c r="N28" s="41">
        <v>154</v>
      </c>
      <c r="O28" s="41">
        <v>55</v>
      </c>
      <c r="P28" s="41">
        <v>87</v>
      </c>
      <c r="Q28" s="41">
        <v>99</v>
      </c>
      <c r="R28" s="41">
        <v>104</v>
      </c>
      <c r="S28" s="42">
        <f t="shared" si="6"/>
        <v>5.0505050505050608E-2</v>
      </c>
      <c r="T28" s="42">
        <f t="shared" si="7"/>
        <v>-0.32467532467532467</v>
      </c>
      <c r="U28" s="41">
        <f t="shared" si="8"/>
        <v>5</v>
      </c>
      <c r="V28" s="41">
        <f t="shared" si="9"/>
        <v>-50</v>
      </c>
      <c r="W28" s="42">
        <f t="shared" si="10"/>
        <v>8.3067092651757185E-2</v>
      </c>
      <c r="X28" s="42">
        <f t="shared" si="13"/>
        <v>0.33015873015873015</v>
      </c>
    </row>
    <row r="29" spans="1:24" x14ac:dyDescent="0.25">
      <c r="B29" s="72" t="s">
        <v>118</v>
      </c>
      <c r="C29" s="41">
        <v>63</v>
      </c>
      <c r="D29" s="41">
        <v>62</v>
      </c>
      <c r="E29" s="41">
        <v>0</v>
      </c>
      <c r="F29" s="41">
        <v>34</v>
      </c>
      <c r="G29" s="41">
        <v>49</v>
      </c>
      <c r="H29" s="42">
        <f t="shared" si="0"/>
        <v>0.44117647058823528</v>
      </c>
      <c r="I29" s="42">
        <f t="shared" si="1"/>
        <v>-0.20967741935483875</v>
      </c>
      <c r="J29" s="41">
        <f t="shared" si="2"/>
        <v>15</v>
      </c>
      <c r="K29" s="41">
        <f t="shared" si="3"/>
        <v>-13</v>
      </c>
      <c r="L29" s="42">
        <f t="shared" si="4"/>
        <v>4.4585987261146494E-2</v>
      </c>
      <c r="M29" s="42">
        <f t="shared" si="12"/>
        <v>0.16723549488054607</v>
      </c>
      <c r="N29" s="41">
        <v>62</v>
      </c>
      <c r="O29" s="41">
        <v>0</v>
      </c>
      <c r="P29" s="41">
        <v>43</v>
      </c>
      <c r="Q29" s="41">
        <v>50</v>
      </c>
      <c r="R29" s="41">
        <v>53</v>
      </c>
      <c r="S29" s="42">
        <f t="shared" si="6"/>
        <v>6.0000000000000053E-2</v>
      </c>
      <c r="T29" s="42">
        <f t="shared" si="7"/>
        <v>-0.14516129032258063</v>
      </c>
      <c r="U29" s="41">
        <f t="shared" si="8"/>
        <v>3</v>
      </c>
      <c r="V29" s="41">
        <f t="shared" si="9"/>
        <v>-9</v>
      </c>
      <c r="W29" s="42">
        <f t="shared" si="10"/>
        <v>4.233226837060703E-2</v>
      </c>
      <c r="X29" s="42">
        <f t="shared" si="13"/>
        <v>0.16825396825396827</v>
      </c>
    </row>
    <row r="30" spans="1:24" x14ac:dyDescent="0.25">
      <c r="B30" s="72" t="s">
        <v>119</v>
      </c>
      <c r="C30" s="41">
        <v>54</v>
      </c>
      <c r="D30" s="41">
        <v>52</v>
      </c>
      <c r="E30" s="41">
        <v>0</v>
      </c>
      <c r="F30" s="41">
        <v>20</v>
      </c>
      <c r="G30" s="41">
        <v>30</v>
      </c>
      <c r="H30" s="42">
        <f t="shared" si="0"/>
        <v>0.5</v>
      </c>
      <c r="I30" s="42">
        <f t="shared" si="1"/>
        <v>-0.42307692307692313</v>
      </c>
      <c r="J30" s="41">
        <f t="shared" si="2"/>
        <v>10</v>
      </c>
      <c r="K30" s="41">
        <f t="shared" si="3"/>
        <v>-22</v>
      </c>
      <c r="L30" s="42">
        <f t="shared" si="4"/>
        <v>2.7297543221110099E-2</v>
      </c>
      <c r="M30" s="42">
        <f t="shared" si="12"/>
        <v>0.10238907849829351</v>
      </c>
      <c r="N30" s="41">
        <v>53</v>
      </c>
      <c r="O30" s="41">
        <v>0</v>
      </c>
      <c r="P30" s="41">
        <v>28</v>
      </c>
      <c r="Q30" s="41">
        <v>32</v>
      </c>
      <c r="R30" s="41">
        <v>32</v>
      </c>
      <c r="S30" s="42">
        <f t="shared" si="6"/>
        <v>0</v>
      </c>
      <c r="T30" s="42">
        <f t="shared" si="7"/>
        <v>-0.39622641509433965</v>
      </c>
      <c r="U30" s="41">
        <f t="shared" si="8"/>
        <v>0</v>
      </c>
      <c r="V30" s="41">
        <f t="shared" si="9"/>
        <v>-21</v>
      </c>
      <c r="W30" s="42">
        <f t="shared" si="10"/>
        <v>2.5559105431309903E-2</v>
      </c>
      <c r="X30" s="42">
        <f t="shared" si="13"/>
        <v>0.10158730158730159</v>
      </c>
    </row>
    <row r="31" spans="1:24" x14ac:dyDescent="0.25">
      <c r="B31" s="72" t="s">
        <v>120</v>
      </c>
      <c r="C31" s="41">
        <v>39</v>
      </c>
      <c r="D31" s="41">
        <v>39</v>
      </c>
      <c r="E31" s="41">
        <v>0</v>
      </c>
      <c r="F31" s="41">
        <v>13</v>
      </c>
      <c r="G31" s="41">
        <v>16</v>
      </c>
      <c r="H31" s="42">
        <f t="shared" si="0"/>
        <v>0.23076923076923084</v>
      </c>
      <c r="I31" s="42">
        <f t="shared" si="1"/>
        <v>-0.58974358974358976</v>
      </c>
      <c r="J31" s="41">
        <f t="shared" si="2"/>
        <v>3</v>
      </c>
      <c r="K31" s="41">
        <f t="shared" si="3"/>
        <v>-23</v>
      </c>
      <c r="L31" s="42">
        <f t="shared" si="4"/>
        <v>1.4558689717925387E-2</v>
      </c>
      <c r="M31" s="42">
        <f t="shared" si="12"/>
        <v>5.4607508532423209E-2</v>
      </c>
      <c r="N31" s="41">
        <v>39</v>
      </c>
      <c r="O31" s="41">
        <v>0</v>
      </c>
      <c r="P31" s="41">
        <v>16</v>
      </c>
      <c r="Q31" s="41">
        <v>17</v>
      </c>
      <c r="R31" s="41">
        <v>19</v>
      </c>
      <c r="S31" s="42">
        <f t="shared" si="6"/>
        <v>0.11764705882352944</v>
      </c>
      <c r="T31" s="42">
        <f t="shared" si="7"/>
        <v>-0.51282051282051277</v>
      </c>
      <c r="U31" s="41">
        <f t="shared" si="8"/>
        <v>2</v>
      </c>
      <c r="V31" s="41">
        <f t="shared" si="9"/>
        <v>-20</v>
      </c>
      <c r="W31" s="42">
        <f t="shared" si="10"/>
        <v>1.5175718849840255E-2</v>
      </c>
      <c r="X31" s="42">
        <f t="shared" si="13"/>
        <v>6.0317460317460318E-2</v>
      </c>
    </row>
    <row r="32" spans="1:24" x14ac:dyDescent="0.25">
      <c r="B32" s="73" t="s">
        <v>103</v>
      </c>
      <c r="C32" s="67">
        <v>540</v>
      </c>
      <c r="D32" s="67">
        <v>542</v>
      </c>
      <c r="E32" s="67">
        <v>226</v>
      </c>
      <c r="F32" s="67">
        <v>261</v>
      </c>
      <c r="G32" s="67">
        <v>371</v>
      </c>
      <c r="H32" s="68">
        <f t="shared" si="0"/>
        <v>0.42145593869731801</v>
      </c>
      <c r="I32" s="68">
        <f t="shared" si="1"/>
        <v>-0.31549815498154976</v>
      </c>
      <c r="J32" s="67">
        <f t="shared" si="2"/>
        <v>110</v>
      </c>
      <c r="K32" s="67">
        <f t="shared" si="3"/>
        <v>-171</v>
      </c>
      <c r="L32" s="68">
        <f t="shared" si="4"/>
        <v>0.33757961783439489</v>
      </c>
      <c r="M32" s="68">
        <f>G32/$G$32</f>
        <v>1</v>
      </c>
      <c r="N32" s="67">
        <v>552</v>
      </c>
      <c r="O32" s="67">
        <v>187</v>
      </c>
      <c r="P32" s="67">
        <v>349</v>
      </c>
      <c r="Q32" s="67">
        <v>385</v>
      </c>
      <c r="R32" s="67">
        <v>445</v>
      </c>
      <c r="S32" s="68">
        <f t="shared" si="6"/>
        <v>0.1558441558441559</v>
      </c>
      <c r="T32" s="68">
        <f t="shared" si="7"/>
        <v>-0.1938405797101449</v>
      </c>
      <c r="U32" s="67">
        <f t="shared" si="8"/>
        <v>60</v>
      </c>
      <c r="V32" s="67">
        <f t="shared" si="9"/>
        <v>-107</v>
      </c>
      <c r="W32" s="68">
        <f t="shared" si="10"/>
        <v>0.35543130990415334</v>
      </c>
      <c r="X32" s="68">
        <f>R32/$R$32</f>
        <v>1</v>
      </c>
    </row>
    <row r="33" spans="2:24" x14ac:dyDescent="0.25">
      <c r="B33" s="74" t="s">
        <v>100</v>
      </c>
      <c r="C33" s="70">
        <v>154</v>
      </c>
      <c r="D33" s="70">
        <v>161</v>
      </c>
      <c r="E33" s="70">
        <v>84</v>
      </c>
      <c r="F33" s="70">
        <v>116</v>
      </c>
      <c r="G33" s="70">
        <v>159</v>
      </c>
      <c r="H33" s="71">
        <f t="shared" si="0"/>
        <v>0.3706896551724137</v>
      </c>
      <c r="I33" s="71">
        <f t="shared" si="1"/>
        <v>-1.2422360248447228E-2</v>
      </c>
      <c r="J33" s="70">
        <f t="shared" si="2"/>
        <v>43</v>
      </c>
      <c r="K33" s="70">
        <f t="shared" si="3"/>
        <v>-2</v>
      </c>
      <c r="L33" s="71">
        <f t="shared" si="4"/>
        <v>0.14467697907188354</v>
      </c>
      <c r="M33" s="71">
        <f t="shared" ref="M33:M44" si="14">G33/$G$32</f>
        <v>0.42857142857142855</v>
      </c>
      <c r="N33" s="70">
        <v>163</v>
      </c>
      <c r="O33" s="70">
        <v>80</v>
      </c>
      <c r="P33" s="70">
        <v>152</v>
      </c>
      <c r="Q33" s="70">
        <v>161</v>
      </c>
      <c r="R33" s="70">
        <v>168</v>
      </c>
      <c r="S33" s="71">
        <f t="shared" si="6"/>
        <v>4.3478260869565188E-2</v>
      </c>
      <c r="T33" s="71">
        <f t="shared" si="7"/>
        <v>3.0674846625766916E-2</v>
      </c>
      <c r="U33" s="70">
        <f t="shared" si="8"/>
        <v>7</v>
      </c>
      <c r="V33" s="70">
        <f t="shared" si="9"/>
        <v>5</v>
      </c>
      <c r="W33" s="71">
        <f t="shared" si="10"/>
        <v>0.13418530351437699</v>
      </c>
      <c r="X33" s="71">
        <f t="shared" ref="X33:X44" si="15">R33/$R$32</f>
        <v>0.37752808988764047</v>
      </c>
    </row>
    <row r="34" spans="2:24" x14ac:dyDescent="0.25">
      <c r="B34" s="72" t="s">
        <v>111</v>
      </c>
      <c r="C34" s="41">
        <v>12</v>
      </c>
      <c r="D34" s="41">
        <v>13</v>
      </c>
      <c r="E34" s="41">
        <v>0</v>
      </c>
      <c r="F34" s="41">
        <v>13</v>
      </c>
      <c r="G34" s="41">
        <v>15</v>
      </c>
      <c r="H34" s="42">
        <f t="shared" si="0"/>
        <v>0.15384615384615374</v>
      </c>
      <c r="I34" s="42">
        <f t="shared" si="1"/>
        <v>0.15384615384615374</v>
      </c>
      <c r="J34" s="41">
        <f t="shared" si="2"/>
        <v>2</v>
      </c>
      <c r="K34" s="41">
        <f t="shared" si="3"/>
        <v>2</v>
      </c>
      <c r="L34" s="42">
        <f t="shared" si="4"/>
        <v>1.364877161055505E-2</v>
      </c>
      <c r="M34" s="42">
        <f t="shared" si="14"/>
        <v>4.0431266846361183E-2</v>
      </c>
      <c r="N34" s="41">
        <v>14</v>
      </c>
      <c r="O34" s="41">
        <v>0</v>
      </c>
      <c r="P34" s="41">
        <v>15</v>
      </c>
      <c r="Q34" s="41">
        <v>14</v>
      </c>
      <c r="R34" s="41">
        <v>18</v>
      </c>
      <c r="S34" s="42">
        <f t="shared" si="6"/>
        <v>0.28571428571428581</v>
      </c>
      <c r="T34" s="42">
        <f t="shared" si="7"/>
        <v>0.28571428571428581</v>
      </c>
      <c r="U34" s="41">
        <f t="shared" si="8"/>
        <v>4</v>
      </c>
      <c r="V34" s="41">
        <f t="shared" si="9"/>
        <v>4</v>
      </c>
      <c r="W34" s="42">
        <f t="shared" si="10"/>
        <v>1.437699680511182E-2</v>
      </c>
      <c r="X34" s="42">
        <f t="shared" si="15"/>
        <v>4.0449438202247189E-2</v>
      </c>
    </row>
    <row r="35" spans="2:24" x14ac:dyDescent="0.25">
      <c r="B35" s="72" t="s">
        <v>112</v>
      </c>
      <c r="C35" s="41">
        <v>61</v>
      </c>
      <c r="D35" s="41">
        <v>69</v>
      </c>
      <c r="E35" s="41">
        <v>0</v>
      </c>
      <c r="F35" s="41">
        <v>52</v>
      </c>
      <c r="G35" s="41">
        <v>72</v>
      </c>
      <c r="H35" s="42">
        <f t="shared" si="0"/>
        <v>0.38461538461538458</v>
      </c>
      <c r="I35" s="42">
        <f t="shared" si="1"/>
        <v>4.3478260869565188E-2</v>
      </c>
      <c r="J35" s="41">
        <f t="shared" si="2"/>
        <v>20</v>
      </c>
      <c r="K35" s="41">
        <f t="shared" si="3"/>
        <v>3</v>
      </c>
      <c r="L35" s="42">
        <f t="shared" si="4"/>
        <v>6.5514103730664242E-2</v>
      </c>
      <c r="M35" s="42">
        <f t="shared" si="14"/>
        <v>0.19407008086253369</v>
      </c>
      <c r="N35" s="41">
        <v>72</v>
      </c>
      <c r="O35" s="41">
        <v>0</v>
      </c>
      <c r="P35" s="41">
        <v>68</v>
      </c>
      <c r="Q35" s="41">
        <v>73</v>
      </c>
      <c r="R35" s="41">
        <v>76</v>
      </c>
      <c r="S35" s="42">
        <f t="shared" si="6"/>
        <v>4.1095890410958846E-2</v>
      </c>
      <c r="T35" s="42">
        <f t="shared" si="7"/>
        <v>5.555555555555558E-2</v>
      </c>
      <c r="U35" s="41">
        <f t="shared" si="8"/>
        <v>3</v>
      </c>
      <c r="V35" s="41">
        <f t="shared" si="9"/>
        <v>4</v>
      </c>
      <c r="W35" s="42">
        <f t="shared" si="10"/>
        <v>6.070287539936102E-2</v>
      </c>
      <c r="X35" s="42">
        <f t="shared" si="15"/>
        <v>0.17078651685393259</v>
      </c>
    </row>
    <row r="36" spans="2:24" x14ac:dyDescent="0.25">
      <c r="B36" s="72" t="s">
        <v>113</v>
      </c>
      <c r="C36" s="41">
        <v>44</v>
      </c>
      <c r="D36" s="41">
        <v>43</v>
      </c>
      <c r="E36" s="41">
        <v>0</v>
      </c>
      <c r="F36" s="41">
        <v>34</v>
      </c>
      <c r="G36" s="41">
        <v>48</v>
      </c>
      <c r="H36" s="42">
        <f t="shared" si="0"/>
        <v>0.41176470588235303</v>
      </c>
      <c r="I36" s="42">
        <f t="shared" si="1"/>
        <v>0.11627906976744184</v>
      </c>
      <c r="J36" s="41">
        <f t="shared" si="2"/>
        <v>14</v>
      </c>
      <c r="K36" s="41">
        <f t="shared" si="3"/>
        <v>5</v>
      </c>
      <c r="L36" s="42">
        <f t="shared" si="4"/>
        <v>4.3676069153776163E-2</v>
      </c>
      <c r="M36" s="42">
        <f t="shared" si="14"/>
        <v>0.1293800539083558</v>
      </c>
      <c r="N36" s="41">
        <v>44</v>
      </c>
      <c r="O36" s="41">
        <v>0</v>
      </c>
      <c r="P36" s="41">
        <v>46</v>
      </c>
      <c r="Q36" s="41">
        <v>49</v>
      </c>
      <c r="R36" s="41">
        <v>50</v>
      </c>
      <c r="S36" s="42">
        <f t="shared" si="6"/>
        <v>2.0408163265306145E-2</v>
      </c>
      <c r="T36" s="42">
        <f t="shared" si="7"/>
        <v>0.13636363636363646</v>
      </c>
      <c r="U36" s="41">
        <f t="shared" si="8"/>
        <v>1</v>
      </c>
      <c r="V36" s="41">
        <f t="shared" si="9"/>
        <v>6</v>
      </c>
      <c r="W36" s="42">
        <f t="shared" si="10"/>
        <v>3.9936102236421724E-2</v>
      </c>
      <c r="X36" s="42">
        <f t="shared" si="15"/>
        <v>0.11235955056179775</v>
      </c>
    </row>
    <row r="37" spans="2:24" x14ac:dyDescent="0.25">
      <c r="B37" s="72" t="s">
        <v>114</v>
      </c>
      <c r="C37" s="41">
        <v>18</v>
      </c>
      <c r="D37" s="41">
        <v>18</v>
      </c>
      <c r="E37" s="41">
        <v>0</v>
      </c>
      <c r="F37" s="41">
        <v>12</v>
      </c>
      <c r="G37" s="41">
        <v>13</v>
      </c>
      <c r="H37" s="42">
        <f t="shared" si="0"/>
        <v>8.3333333333333259E-2</v>
      </c>
      <c r="I37" s="42">
        <f t="shared" si="1"/>
        <v>-0.27777777777777779</v>
      </c>
      <c r="J37" s="41">
        <f t="shared" si="2"/>
        <v>1</v>
      </c>
      <c r="K37" s="41">
        <f t="shared" si="3"/>
        <v>-5</v>
      </c>
      <c r="L37" s="42">
        <f t="shared" si="4"/>
        <v>1.1828935395814377E-2</v>
      </c>
      <c r="M37" s="42">
        <f t="shared" si="14"/>
        <v>3.5040431266846361E-2</v>
      </c>
      <c r="N37" s="41">
        <v>16</v>
      </c>
      <c r="O37" s="41">
        <v>0</v>
      </c>
      <c r="P37" s="41">
        <v>13</v>
      </c>
      <c r="Q37" s="41">
        <v>13</v>
      </c>
      <c r="R37" s="41">
        <v>13</v>
      </c>
      <c r="S37" s="42">
        <f t="shared" si="6"/>
        <v>0</v>
      </c>
      <c r="T37" s="42">
        <f t="shared" si="7"/>
        <v>-0.1875</v>
      </c>
      <c r="U37" s="41">
        <f t="shared" si="8"/>
        <v>0</v>
      </c>
      <c r="V37" s="41">
        <f t="shared" si="9"/>
        <v>-3</v>
      </c>
      <c r="W37" s="42">
        <f t="shared" si="10"/>
        <v>1.0383386581469648E-2</v>
      </c>
      <c r="X37" s="42">
        <f t="shared" si="15"/>
        <v>2.9213483146067417E-2</v>
      </c>
    </row>
    <row r="38" spans="2:24" x14ac:dyDescent="0.25">
      <c r="B38" s="72" t="s">
        <v>115</v>
      </c>
      <c r="C38" s="41">
        <v>19</v>
      </c>
      <c r="D38" s="41">
        <v>18</v>
      </c>
      <c r="E38" s="41">
        <v>0</v>
      </c>
      <c r="F38" s="41">
        <v>5</v>
      </c>
      <c r="G38" s="41">
        <v>12</v>
      </c>
      <c r="H38" s="42">
        <f t="shared" si="0"/>
        <v>1.4</v>
      </c>
      <c r="I38" s="42">
        <f t="shared" si="1"/>
        <v>-0.33333333333333337</v>
      </c>
      <c r="J38" s="41">
        <f t="shared" si="2"/>
        <v>7</v>
      </c>
      <c r="K38" s="41">
        <f t="shared" si="3"/>
        <v>-6</v>
      </c>
      <c r="L38" s="42">
        <f t="shared" si="4"/>
        <v>1.0919017288444041E-2</v>
      </c>
      <c r="M38" s="42">
        <f t="shared" si="14"/>
        <v>3.2345013477088951E-2</v>
      </c>
      <c r="N38" s="41">
        <v>17</v>
      </c>
      <c r="O38" s="41">
        <v>0</v>
      </c>
      <c r="P38" s="41">
        <v>10</v>
      </c>
      <c r="Q38" s="41">
        <v>12</v>
      </c>
      <c r="R38" s="41">
        <v>11</v>
      </c>
      <c r="S38" s="42">
        <f t="shared" si="6"/>
        <v>-8.333333333333337E-2</v>
      </c>
      <c r="T38" s="42">
        <f t="shared" si="7"/>
        <v>-0.3529411764705882</v>
      </c>
      <c r="U38" s="41">
        <f t="shared" si="8"/>
        <v>-1</v>
      </c>
      <c r="V38" s="41">
        <f t="shared" si="9"/>
        <v>-6</v>
      </c>
      <c r="W38" s="42">
        <f t="shared" si="10"/>
        <v>8.7859424920127792E-3</v>
      </c>
      <c r="X38" s="42">
        <f t="shared" si="15"/>
        <v>2.4719101123595506E-2</v>
      </c>
    </row>
    <row r="39" spans="2:24" x14ac:dyDescent="0.25">
      <c r="B39" s="74" t="s">
        <v>101</v>
      </c>
      <c r="C39" s="70">
        <v>386</v>
      </c>
      <c r="D39" s="70">
        <v>381</v>
      </c>
      <c r="E39" s="70">
        <v>141</v>
      </c>
      <c r="F39" s="70">
        <v>145</v>
      </c>
      <c r="G39" s="70">
        <v>212</v>
      </c>
      <c r="H39" s="71">
        <f t="shared" si="0"/>
        <v>0.46206896551724141</v>
      </c>
      <c r="I39" s="71">
        <f t="shared" si="1"/>
        <v>-0.44356955380577423</v>
      </c>
      <c r="J39" s="70">
        <f t="shared" si="2"/>
        <v>67</v>
      </c>
      <c r="K39" s="70">
        <f t="shared" si="3"/>
        <v>-169</v>
      </c>
      <c r="L39" s="71">
        <f t="shared" si="4"/>
        <v>0.19290263876251137</v>
      </c>
      <c r="M39" s="71">
        <f t="shared" si="14"/>
        <v>0.5714285714285714</v>
      </c>
      <c r="N39" s="70">
        <v>389</v>
      </c>
      <c r="O39" s="70">
        <v>107</v>
      </c>
      <c r="P39" s="70">
        <v>197</v>
      </c>
      <c r="Q39" s="70">
        <v>224</v>
      </c>
      <c r="R39" s="70">
        <v>277</v>
      </c>
      <c r="S39" s="71">
        <f t="shared" si="6"/>
        <v>0.23660714285714279</v>
      </c>
      <c r="T39" s="71">
        <f t="shared" si="7"/>
        <v>-0.28791773778920304</v>
      </c>
      <c r="U39" s="70">
        <f t="shared" si="8"/>
        <v>53</v>
      </c>
      <c r="V39" s="70">
        <f t="shared" si="9"/>
        <v>-112</v>
      </c>
      <c r="W39" s="71">
        <f t="shared" si="10"/>
        <v>0.22124600638977635</v>
      </c>
      <c r="X39" s="71">
        <f t="shared" si="15"/>
        <v>0.62247191011235958</v>
      </c>
    </row>
    <row r="40" spans="2:24" x14ac:dyDescent="0.25">
      <c r="B40" s="72" t="s">
        <v>116</v>
      </c>
      <c r="C40" s="41">
        <v>2</v>
      </c>
      <c r="D40" s="41">
        <v>4</v>
      </c>
      <c r="E40" s="41">
        <v>0</v>
      </c>
      <c r="F40" s="41">
        <v>2</v>
      </c>
      <c r="G40" s="41">
        <v>4</v>
      </c>
      <c r="H40" s="42">
        <f t="shared" si="0"/>
        <v>1</v>
      </c>
      <c r="I40" s="42">
        <f t="shared" si="1"/>
        <v>0</v>
      </c>
      <c r="J40" s="41">
        <f t="shared" si="2"/>
        <v>2</v>
      </c>
      <c r="K40" s="41">
        <f t="shared" si="3"/>
        <v>0</v>
      </c>
      <c r="L40" s="42">
        <f t="shared" si="4"/>
        <v>3.6396724294813468E-3</v>
      </c>
      <c r="M40" s="42">
        <f t="shared" si="14"/>
        <v>1.078167115902965E-2</v>
      </c>
      <c r="N40" s="41">
        <v>4</v>
      </c>
      <c r="O40" s="41">
        <v>0</v>
      </c>
      <c r="P40" s="41">
        <v>4</v>
      </c>
      <c r="Q40" s="41">
        <v>5</v>
      </c>
      <c r="R40" s="41">
        <v>7</v>
      </c>
      <c r="S40" s="42">
        <f t="shared" si="6"/>
        <v>0.39999999999999991</v>
      </c>
      <c r="T40" s="42">
        <f t="shared" si="7"/>
        <v>0.75</v>
      </c>
      <c r="U40" s="41">
        <f t="shared" si="8"/>
        <v>2</v>
      </c>
      <c r="V40" s="41">
        <f t="shared" si="9"/>
        <v>3</v>
      </c>
      <c r="W40" s="42">
        <f t="shared" si="10"/>
        <v>5.5910543130990413E-3</v>
      </c>
      <c r="X40" s="42">
        <f t="shared" si="15"/>
        <v>1.5730337078651686E-2</v>
      </c>
    </row>
    <row r="41" spans="2:24" x14ac:dyDescent="0.25">
      <c r="B41" s="72" t="s">
        <v>117</v>
      </c>
      <c r="C41" s="41">
        <v>384</v>
      </c>
      <c r="D41" s="41">
        <v>377</v>
      </c>
      <c r="E41" s="41">
        <v>0</v>
      </c>
      <c r="F41" s="41">
        <v>143</v>
      </c>
      <c r="G41" s="41">
        <v>208</v>
      </c>
      <c r="H41" s="42">
        <f t="shared" si="0"/>
        <v>0.45454545454545459</v>
      </c>
      <c r="I41" s="42">
        <f t="shared" si="1"/>
        <v>-0.44827586206896552</v>
      </c>
      <c r="J41" s="41">
        <f t="shared" si="2"/>
        <v>65</v>
      </c>
      <c r="K41" s="41">
        <f t="shared" si="3"/>
        <v>-169</v>
      </c>
      <c r="L41" s="42">
        <f t="shared" si="4"/>
        <v>0.18926296633303002</v>
      </c>
      <c r="M41" s="42">
        <f t="shared" si="14"/>
        <v>0.56064690026954178</v>
      </c>
      <c r="N41" s="41">
        <v>385</v>
      </c>
      <c r="O41" s="41">
        <v>0</v>
      </c>
      <c r="P41" s="41">
        <v>193</v>
      </c>
      <c r="Q41" s="41">
        <v>219</v>
      </c>
      <c r="R41" s="41">
        <v>270</v>
      </c>
      <c r="S41" s="42">
        <f t="shared" si="6"/>
        <v>0.23287671232876717</v>
      </c>
      <c r="T41" s="42">
        <f t="shared" si="7"/>
        <v>-0.29870129870129869</v>
      </c>
      <c r="U41" s="41">
        <f t="shared" si="8"/>
        <v>51</v>
      </c>
      <c r="V41" s="41">
        <f t="shared" si="9"/>
        <v>-115</v>
      </c>
      <c r="W41" s="42">
        <f t="shared" si="10"/>
        <v>0.21565495207667731</v>
      </c>
      <c r="X41" s="42">
        <f t="shared" si="15"/>
        <v>0.6067415730337079</v>
      </c>
    </row>
    <row r="42" spans="2:24" x14ac:dyDescent="0.25">
      <c r="B42" s="72" t="s">
        <v>118</v>
      </c>
      <c r="C42" s="41">
        <v>29</v>
      </c>
      <c r="D42" s="41">
        <v>28</v>
      </c>
      <c r="E42" s="41">
        <v>0</v>
      </c>
      <c r="F42" s="41">
        <v>15</v>
      </c>
      <c r="G42" s="41">
        <v>26</v>
      </c>
      <c r="H42" s="42">
        <f t="shared" si="0"/>
        <v>0.73333333333333339</v>
      </c>
      <c r="I42" s="42">
        <f t="shared" si="1"/>
        <v>-7.1428571428571397E-2</v>
      </c>
      <c r="J42" s="41">
        <f t="shared" si="2"/>
        <v>11</v>
      </c>
      <c r="K42" s="41">
        <f t="shared" si="3"/>
        <v>-2</v>
      </c>
      <c r="L42" s="42">
        <f t="shared" si="4"/>
        <v>2.3657870791628753E-2</v>
      </c>
      <c r="M42" s="42">
        <f t="shared" si="14"/>
        <v>7.0080862533692723E-2</v>
      </c>
      <c r="N42" s="41">
        <v>30</v>
      </c>
      <c r="O42" s="41">
        <v>0</v>
      </c>
      <c r="P42" s="41">
        <v>22</v>
      </c>
      <c r="Q42" s="41">
        <v>27</v>
      </c>
      <c r="R42" s="41">
        <v>32</v>
      </c>
      <c r="S42" s="42">
        <f t="shared" si="6"/>
        <v>0.18518518518518512</v>
      </c>
      <c r="T42" s="42">
        <f t="shared" si="7"/>
        <v>6.6666666666666652E-2</v>
      </c>
      <c r="U42" s="41">
        <f t="shared" si="8"/>
        <v>5</v>
      </c>
      <c r="V42" s="41">
        <f t="shared" si="9"/>
        <v>2</v>
      </c>
      <c r="W42" s="42">
        <f t="shared" si="10"/>
        <v>2.5559105431309903E-2</v>
      </c>
      <c r="X42" s="42">
        <f t="shared" si="15"/>
        <v>7.1910112359550568E-2</v>
      </c>
    </row>
    <row r="43" spans="2:24" x14ac:dyDescent="0.25">
      <c r="B43" s="72" t="s">
        <v>119</v>
      </c>
      <c r="C43" s="41">
        <v>181</v>
      </c>
      <c r="D43" s="41">
        <v>177</v>
      </c>
      <c r="E43" s="41">
        <v>0</v>
      </c>
      <c r="F43" s="41">
        <v>86</v>
      </c>
      <c r="G43" s="41">
        <v>114</v>
      </c>
      <c r="H43" s="42">
        <f t="shared" si="0"/>
        <v>0.32558139534883712</v>
      </c>
      <c r="I43" s="42">
        <f t="shared" si="1"/>
        <v>-0.35593220338983056</v>
      </c>
      <c r="J43" s="41">
        <f t="shared" si="2"/>
        <v>28</v>
      </c>
      <c r="K43" s="41">
        <f t="shared" si="3"/>
        <v>-63</v>
      </c>
      <c r="L43" s="42">
        <f t="shared" si="4"/>
        <v>0.10373066424021839</v>
      </c>
      <c r="M43" s="42">
        <f t="shared" si="14"/>
        <v>0.30727762803234504</v>
      </c>
      <c r="N43" s="41">
        <v>180</v>
      </c>
      <c r="O43" s="41">
        <v>0</v>
      </c>
      <c r="P43" s="41">
        <v>110</v>
      </c>
      <c r="Q43" s="41">
        <v>120</v>
      </c>
      <c r="R43" s="41">
        <v>143</v>
      </c>
      <c r="S43" s="42">
        <f t="shared" si="6"/>
        <v>0.19166666666666665</v>
      </c>
      <c r="T43" s="42">
        <f t="shared" si="7"/>
        <v>-0.2055555555555556</v>
      </c>
      <c r="U43" s="41">
        <f t="shared" si="8"/>
        <v>23</v>
      </c>
      <c r="V43" s="41">
        <f t="shared" si="9"/>
        <v>-37</v>
      </c>
      <c r="W43" s="42">
        <f t="shared" si="10"/>
        <v>0.11421725239616613</v>
      </c>
      <c r="X43" s="42">
        <f t="shared" si="15"/>
        <v>0.32134831460674157</v>
      </c>
    </row>
    <row r="44" spans="2:24" x14ac:dyDescent="0.25">
      <c r="B44" s="72" t="s">
        <v>120</v>
      </c>
      <c r="C44" s="41">
        <v>174</v>
      </c>
      <c r="D44" s="41">
        <v>171</v>
      </c>
      <c r="E44" s="41">
        <v>0</v>
      </c>
      <c r="F44" s="41">
        <v>42</v>
      </c>
      <c r="G44" s="41">
        <v>68</v>
      </c>
      <c r="H44" s="42">
        <f t="shared" si="0"/>
        <v>0.61904761904761907</v>
      </c>
      <c r="I44" s="42">
        <f t="shared" si="1"/>
        <v>-0.60233918128654973</v>
      </c>
      <c r="J44" s="41">
        <f t="shared" si="2"/>
        <v>26</v>
      </c>
      <c r="K44" s="41">
        <f t="shared" si="3"/>
        <v>-103</v>
      </c>
      <c r="L44" s="42">
        <f t="shared" si="4"/>
        <v>6.1874431301182892E-2</v>
      </c>
      <c r="M44" s="42">
        <f t="shared" si="14"/>
        <v>0.18328840970350405</v>
      </c>
      <c r="N44" s="41">
        <v>175</v>
      </c>
      <c r="O44" s="41">
        <v>0</v>
      </c>
      <c r="P44" s="41">
        <v>61</v>
      </c>
      <c r="Q44" s="41">
        <v>72</v>
      </c>
      <c r="R44" s="41">
        <v>95</v>
      </c>
      <c r="S44" s="42">
        <f t="shared" si="6"/>
        <v>0.31944444444444442</v>
      </c>
      <c r="T44" s="42">
        <f t="shared" si="7"/>
        <v>-0.45714285714285718</v>
      </c>
      <c r="U44" s="41">
        <f t="shared" si="8"/>
        <v>23</v>
      </c>
      <c r="V44" s="41">
        <f t="shared" si="9"/>
        <v>-80</v>
      </c>
      <c r="W44" s="42">
        <f t="shared" si="10"/>
        <v>7.5878594249201278E-2</v>
      </c>
      <c r="X44" s="42">
        <f t="shared" si="15"/>
        <v>0.21348314606741572</v>
      </c>
    </row>
    <row r="45" spans="2:24" x14ac:dyDescent="0.25">
      <c r="B45" s="73" t="s">
        <v>104</v>
      </c>
      <c r="C45" s="67">
        <v>222</v>
      </c>
      <c r="D45" s="67">
        <v>220</v>
      </c>
      <c r="E45" s="67">
        <v>108</v>
      </c>
      <c r="F45" s="67">
        <v>131</v>
      </c>
      <c r="G45" s="67">
        <v>186</v>
      </c>
      <c r="H45" s="68">
        <f t="shared" si="0"/>
        <v>0.41984732824427473</v>
      </c>
      <c r="I45" s="68">
        <f t="shared" si="1"/>
        <v>-0.15454545454545454</v>
      </c>
      <c r="J45" s="67">
        <f t="shared" si="2"/>
        <v>55</v>
      </c>
      <c r="K45" s="67">
        <f t="shared" si="3"/>
        <v>-34</v>
      </c>
      <c r="L45" s="68">
        <f t="shared" si="4"/>
        <v>0.16924476797088261</v>
      </c>
      <c r="M45" s="68">
        <f>G45/$G$45</f>
        <v>1</v>
      </c>
      <c r="N45" s="67">
        <v>219</v>
      </c>
      <c r="O45" s="67">
        <v>103</v>
      </c>
      <c r="P45" s="67">
        <v>175</v>
      </c>
      <c r="Q45" s="67">
        <v>189</v>
      </c>
      <c r="R45" s="67">
        <v>197</v>
      </c>
      <c r="S45" s="68">
        <f t="shared" si="6"/>
        <v>4.2328042328042326E-2</v>
      </c>
      <c r="T45" s="68">
        <f t="shared" si="7"/>
        <v>-0.1004566210045662</v>
      </c>
      <c r="U45" s="67">
        <f t="shared" si="8"/>
        <v>8</v>
      </c>
      <c r="V45" s="67">
        <f t="shared" si="9"/>
        <v>-22</v>
      </c>
      <c r="W45" s="68">
        <f t="shared" si="10"/>
        <v>0.15734824281150159</v>
      </c>
      <c r="X45" s="68">
        <f>R45/$R$45</f>
        <v>1</v>
      </c>
    </row>
    <row r="46" spans="2:24" x14ac:dyDescent="0.25">
      <c r="B46" s="74" t="s">
        <v>100</v>
      </c>
      <c r="C46" s="70">
        <v>73</v>
      </c>
      <c r="D46" s="70">
        <v>73</v>
      </c>
      <c r="E46" s="70">
        <v>38</v>
      </c>
      <c r="F46" s="70">
        <v>49</v>
      </c>
      <c r="G46" s="70">
        <v>73</v>
      </c>
      <c r="H46" s="71">
        <f t="shared" si="0"/>
        <v>0.48979591836734704</v>
      </c>
      <c r="I46" s="71">
        <f t="shared" si="1"/>
        <v>0</v>
      </c>
      <c r="J46" s="70">
        <f t="shared" si="2"/>
        <v>24</v>
      </c>
      <c r="K46" s="70">
        <f t="shared" si="3"/>
        <v>0</v>
      </c>
      <c r="L46" s="71">
        <f t="shared" si="4"/>
        <v>6.6424021838034572E-2</v>
      </c>
      <c r="M46" s="71">
        <f t="shared" ref="M46:M58" si="16">G46/$G$45</f>
        <v>0.39247311827956988</v>
      </c>
      <c r="N46" s="70">
        <v>74</v>
      </c>
      <c r="O46" s="70">
        <v>36</v>
      </c>
      <c r="P46" s="70">
        <v>70</v>
      </c>
      <c r="Q46" s="70">
        <v>75</v>
      </c>
      <c r="R46" s="70">
        <v>78</v>
      </c>
      <c r="S46" s="71">
        <f t="shared" si="6"/>
        <v>4.0000000000000036E-2</v>
      </c>
      <c r="T46" s="71">
        <f t="shared" si="7"/>
        <v>5.4054054054053946E-2</v>
      </c>
      <c r="U46" s="70">
        <f t="shared" si="8"/>
        <v>3</v>
      </c>
      <c r="V46" s="70">
        <f t="shared" si="9"/>
        <v>4</v>
      </c>
      <c r="W46" s="71">
        <f t="shared" si="10"/>
        <v>6.2300319488817889E-2</v>
      </c>
      <c r="X46" s="71">
        <f t="shared" ref="X46:X58" si="17">R46/$R$45</f>
        <v>0.39593908629441626</v>
      </c>
    </row>
    <row r="47" spans="2:24" x14ac:dyDescent="0.25">
      <c r="B47" s="72" t="s">
        <v>111</v>
      </c>
      <c r="C47" s="41">
        <v>8</v>
      </c>
      <c r="D47" s="41">
        <v>9</v>
      </c>
      <c r="E47" s="41">
        <v>0</v>
      </c>
      <c r="F47" s="41">
        <v>8</v>
      </c>
      <c r="G47" s="41">
        <v>14</v>
      </c>
      <c r="H47" s="42">
        <f t="shared" si="0"/>
        <v>0.75</v>
      </c>
      <c r="I47" s="42">
        <f t="shared" si="1"/>
        <v>0.55555555555555558</v>
      </c>
      <c r="J47" s="41">
        <f t="shared" si="2"/>
        <v>6</v>
      </c>
      <c r="K47" s="41">
        <f t="shared" si="3"/>
        <v>5</v>
      </c>
      <c r="L47" s="42">
        <f t="shared" si="4"/>
        <v>1.2738853503184714E-2</v>
      </c>
      <c r="M47" s="42">
        <f t="shared" si="16"/>
        <v>7.5268817204301078E-2</v>
      </c>
      <c r="N47" s="41">
        <v>9</v>
      </c>
      <c r="O47" s="41">
        <v>0</v>
      </c>
      <c r="P47" s="41">
        <v>12</v>
      </c>
      <c r="Q47" s="41">
        <v>14</v>
      </c>
      <c r="R47" s="41">
        <v>14</v>
      </c>
      <c r="S47" s="42">
        <f t="shared" si="6"/>
        <v>0</v>
      </c>
      <c r="T47" s="42">
        <f t="shared" si="7"/>
        <v>0.55555555555555558</v>
      </c>
      <c r="U47" s="41">
        <f t="shared" si="8"/>
        <v>0</v>
      </c>
      <c r="V47" s="41">
        <f t="shared" si="9"/>
        <v>5</v>
      </c>
      <c r="W47" s="42">
        <f t="shared" si="10"/>
        <v>1.1182108626198083E-2</v>
      </c>
      <c r="X47" s="42">
        <f t="shared" si="17"/>
        <v>7.1065989847715741E-2</v>
      </c>
    </row>
    <row r="48" spans="2:24" x14ac:dyDescent="0.25">
      <c r="B48" s="72" t="s">
        <v>112</v>
      </c>
      <c r="C48" s="41">
        <v>39</v>
      </c>
      <c r="D48" s="41">
        <v>38</v>
      </c>
      <c r="E48" s="41">
        <v>0</v>
      </c>
      <c r="F48" s="41">
        <v>23</v>
      </c>
      <c r="G48" s="41">
        <v>35</v>
      </c>
      <c r="H48" s="42">
        <f t="shared" si="0"/>
        <v>0.52173913043478271</v>
      </c>
      <c r="I48" s="42">
        <f t="shared" si="1"/>
        <v>-7.8947368421052655E-2</v>
      </c>
      <c r="J48" s="41">
        <f t="shared" si="2"/>
        <v>12</v>
      </c>
      <c r="K48" s="41">
        <f t="shared" si="3"/>
        <v>-3</v>
      </c>
      <c r="L48" s="42">
        <f t="shared" si="4"/>
        <v>3.1847133757961783E-2</v>
      </c>
      <c r="M48" s="42">
        <f t="shared" si="16"/>
        <v>0.18817204301075269</v>
      </c>
      <c r="N48" s="41">
        <v>38</v>
      </c>
      <c r="O48" s="41">
        <v>0</v>
      </c>
      <c r="P48" s="41">
        <v>34</v>
      </c>
      <c r="Q48" s="41">
        <v>37</v>
      </c>
      <c r="R48" s="41">
        <v>41</v>
      </c>
      <c r="S48" s="42">
        <f t="shared" si="6"/>
        <v>0.10810810810810811</v>
      </c>
      <c r="T48" s="42">
        <f t="shared" si="7"/>
        <v>7.8947368421052655E-2</v>
      </c>
      <c r="U48" s="41">
        <f t="shared" si="8"/>
        <v>4</v>
      </c>
      <c r="V48" s="41">
        <f t="shared" si="9"/>
        <v>3</v>
      </c>
      <c r="W48" s="42">
        <f t="shared" si="10"/>
        <v>3.2747603833865817E-2</v>
      </c>
      <c r="X48" s="42">
        <f t="shared" si="17"/>
        <v>0.20812182741116753</v>
      </c>
    </row>
    <row r="49" spans="2:24" x14ac:dyDescent="0.25">
      <c r="B49" s="72" t="s">
        <v>117</v>
      </c>
      <c r="C49" s="41">
        <v>26</v>
      </c>
      <c r="D49" s="41">
        <v>27</v>
      </c>
      <c r="E49" s="41">
        <v>13</v>
      </c>
      <c r="F49" s="41">
        <v>17</v>
      </c>
      <c r="G49" s="41">
        <v>24</v>
      </c>
      <c r="H49" s="42">
        <f t="shared" si="0"/>
        <v>0.41176470588235303</v>
      </c>
      <c r="I49" s="42">
        <f t="shared" si="1"/>
        <v>-0.11111111111111116</v>
      </c>
      <c r="J49" s="41">
        <f t="shared" si="2"/>
        <v>7</v>
      </c>
      <c r="K49" s="41">
        <f t="shared" si="3"/>
        <v>-3</v>
      </c>
      <c r="L49" s="42">
        <f t="shared" si="4"/>
        <v>2.1838034576888082E-2</v>
      </c>
      <c r="M49" s="42">
        <f t="shared" si="16"/>
        <v>0.12903225806451613</v>
      </c>
      <c r="N49" s="41">
        <v>27</v>
      </c>
      <c r="O49" s="41">
        <v>12</v>
      </c>
      <c r="P49" s="41">
        <v>24</v>
      </c>
      <c r="Q49" s="41">
        <v>24</v>
      </c>
      <c r="R49" s="41">
        <v>23</v>
      </c>
      <c r="S49" s="42">
        <f t="shared" si="6"/>
        <v>-4.166666666666663E-2</v>
      </c>
      <c r="T49" s="42">
        <f t="shared" si="7"/>
        <v>-0.14814814814814814</v>
      </c>
      <c r="U49" s="41">
        <f t="shared" si="8"/>
        <v>-1</v>
      </c>
      <c r="V49" s="41">
        <f t="shared" si="9"/>
        <v>-4</v>
      </c>
      <c r="W49" s="42">
        <f t="shared" si="10"/>
        <v>1.8370607028753993E-2</v>
      </c>
      <c r="X49" s="42">
        <f t="shared" si="17"/>
        <v>0.116751269035533</v>
      </c>
    </row>
    <row r="50" spans="2:24" x14ac:dyDescent="0.25">
      <c r="B50" s="72" t="s">
        <v>113</v>
      </c>
      <c r="C50" s="41">
        <v>15</v>
      </c>
      <c r="D50" s="41">
        <v>16</v>
      </c>
      <c r="E50" s="41">
        <v>0</v>
      </c>
      <c r="F50" s="41">
        <v>11</v>
      </c>
      <c r="G50" s="41">
        <v>14</v>
      </c>
      <c r="H50" s="42">
        <f t="shared" si="0"/>
        <v>0.27272727272727271</v>
      </c>
      <c r="I50" s="42">
        <f t="shared" si="1"/>
        <v>-0.125</v>
      </c>
      <c r="J50" s="41">
        <f t="shared" si="2"/>
        <v>3</v>
      </c>
      <c r="K50" s="41">
        <f t="shared" si="3"/>
        <v>-2</v>
      </c>
      <c r="L50" s="42">
        <f t="shared" si="4"/>
        <v>1.2738853503184714E-2</v>
      </c>
      <c r="M50" s="42">
        <f t="shared" si="16"/>
        <v>7.5268817204301078E-2</v>
      </c>
      <c r="N50" s="41">
        <v>16</v>
      </c>
      <c r="O50" s="41">
        <v>0</v>
      </c>
      <c r="P50" s="41">
        <v>15</v>
      </c>
      <c r="Q50" s="41">
        <v>14</v>
      </c>
      <c r="R50" s="41">
        <v>14</v>
      </c>
      <c r="S50" s="42">
        <f t="shared" si="6"/>
        <v>0</v>
      </c>
      <c r="T50" s="42">
        <f t="shared" si="7"/>
        <v>-0.125</v>
      </c>
      <c r="U50" s="41">
        <f t="shared" si="8"/>
        <v>0</v>
      </c>
      <c r="V50" s="41">
        <f t="shared" si="9"/>
        <v>-2</v>
      </c>
      <c r="W50" s="42">
        <f t="shared" si="10"/>
        <v>1.1182108626198083E-2</v>
      </c>
      <c r="X50" s="42">
        <f t="shared" si="17"/>
        <v>7.1065989847715741E-2</v>
      </c>
    </row>
    <row r="51" spans="2:24" x14ac:dyDescent="0.25">
      <c r="B51" s="72" t="s">
        <v>114</v>
      </c>
      <c r="C51" s="41">
        <v>6</v>
      </c>
      <c r="D51" s="41">
        <v>6</v>
      </c>
      <c r="E51" s="41">
        <v>0</v>
      </c>
      <c r="F51" s="41">
        <v>3</v>
      </c>
      <c r="G51" s="41">
        <v>5</v>
      </c>
      <c r="H51" s="42">
        <f t="shared" si="0"/>
        <v>0.66666666666666674</v>
      </c>
      <c r="I51" s="42">
        <f t="shared" si="1"/>
        <v>-0.16666666666666663</v>
      </c>
      <c r="J51" s="41">
        <f t="shared" si="2"/>
        <v>2</v>
      </c>
      <c r="K51" s="41">
        <f t="shared" si="3"/>
        <v>-1</v>
      </c>
      <c r="L51" s="42">
        <f t="shared" si="4"/>
        <v>4.549590536851683E-3</v>
      </c>
      <c r="M51" s="42">
        <f t="shared" si="16"/>
        <v>2.6881720430107527E-2</v>
      </c>
      <c r="N51" s="41">
        <v>6</v>
      </c>
      <c r="O51" s="41">
        <v>0</v>
      </c>
      <c r="P51" s="41">
        <v>4</v>
      </c>
      <c r="Q51" s="41">
        <v>5</v>
      </c>
      <c r="R51" s="41">
        <v>4</v>
      </c>
      <c r="S51" s="42">
        <f t="shared" si="6"/>
        <v>-0.19999999999999996</v>
      </c>
      <c r="T51" s="42">
        <f t="shared" si="7"/>
        <v>-0.33333333333333337</v>
      </c>
      <c r="U51" s="41">
        <f t="shared" si="8"/>
        <v>-1</v>
      </c>
      <c r="V51" s="41">
        <f t="shared" si="9"/>
        <v>-2</v>
      </c>
      <c r="W51" s="42">
        <f t="shared" si="10"/>
        <v>3.1948881789137379E-3</v>
      </c>
      <c r="X51" s="42">
        <f t="shared" si="17"/>
        <v>2.030456852791878E-2</v>
      </c>
    </row>
    <row r="52" spans="2:24" x14ac:dyDescent="0.25">
      <c r="B52" s="72" t="s">
        <v>115</v>
      </c>
      <c r="C52" s="41">
        <v>5</v>
      </c>
      <c r="D52" s="41">
        <v>5</v>
      </c>
      <c r="E52" s="41">
        <v>0</v>
      </c>
      <c r="F52" s="41">
        <v>4</v>
      </c>
      <c r="G52" s="41">
        <v>5</v>
      </c>
      <c r="H52" s="42">
        <f t="shared" si="0"/>
        <v>0.25</v>
      </c>
      <c r="I52" s="42">
        <f t="shared" si="1"/>
        <v>0</v>
      </c>
      <c r="J52" s="41">
        <f t="shared" si="2"/>
        <v>1</v>
      </c>
      <c r="K52" s="41">
        <f t="shared" si="3"/>
        <v>0</v>
      </c>
      <c r="L52" s="42">
        <f t="shared" si="4"/>
        <v>4.549590536851683E-3</v>
      </c>
      <c r="M52" s="42">
        <f t="shared" si="16"/>
        <v>2.6881720430107527E-2</v>
      </c>
      <c r="N52" s="41">
        <v>5</v>
      </c>
      <c r="O52" s="41">
        <v>0</v>
      </c>
      <c r="P52" s="41">
        <v>5</v>
      </c>
      <c r="Q52" s="41">
        <v>5</v>
      </c>
      <c r="R52" s="41">
        <v>5</v>
      </c>
      <c r="S52" s="42">
        <f t="shared" si="6"/>
        <v>0</v>
      </c>
      <c r="T52" s="42">
        <f t="shared" si="7"/>
        <v>0</v>
      </c>
      <c r="U52" s="41">
        <f t="shared" si="8"/>
        <v>0</v>
      </c>
      <c r="V52" s="41">
        <f t="shared" si="9"/>
        <v>0</v>
      </c>
      <c r="W52" s="42">
        <f t="shared" si="10"/>
        <v>3.9936102236421724E-3</v>
      </c>
      <c r="X52" s="42">
        <f t="shared" si="17"/>
        <v>2.5380710659898477E-2</v>
      </c>
    </row>
    <row r="53" spans="2:24" x14ac:dyDescent="0.25">
      <c r="B53" s="74" t="s">
        <v>101</v>
      </c>
      <c r="C53" s="70">
        <v>149</v>
      </c>
      <c r="D53" s="70">
        <v>147</v>
      </c>
      <c r="E53" s="70">
        <v>70</v>
      </c>
      <c r="F53" s="70">
        <v>83</v>
      </c>
      <c r="G53" s="70">
        <v>113</v>
      </c>
      <c r="H53" s="71">
        <f t="shared" si="0"/>
        <v>0.36144578313253017</v>
      </c>
      <c r="I53" s="71">
        <f t="shared" si="1"/>
        <v>-0.23129251700680276</v>
      </c>
      <c r="J53" s="70">
        <f t="shared" si="2"/>
        <v>30</v>
      </c>
      <c r="K53" s="70">
        <f t="shared" si="3"/>
        <v>-34</v>
      </c>
      <c r="L53" s="71">
        <f t="shared" si="4"/>
        <v>0.10282074613284804</v>
      </c>
      <c r="M53" s="71">
        <f t="shared" si="16"/>
        <v>0.60752688172043012</v>
      </c>
      <c r="N53" s="70">
        <v>145</v>
      </c>
      <c r="O53" s="70">
        <v>67</v>
      </c>
      <c r="P53" s="70">
        <v>105</v>
      </c>
      <c r="Q53" s="70">
        <v>114</v>
      </c>
      <c r="R53" s="70">
        <v>119</v>
      </c>
      <c r="S53" s="71">
        <f t="shared" si="6"/>
        <v>4.3859649122806932E-2</v>
      </c>
      <c r="T53" s="71">
        <f t="shared" si="7"/>
        <v>-0.17931034482758623</v>
      </c>
      <c r="U53" s="70">
        <f t="shared" si="8"/>
        <v>5</v>
      </c>
      <c r="V53" s="70">
        <f t="shared" si="9"/>
        <v>-26</v>
      </c>
      <c r="W53" s="71">
        <f t="shared" si="10"/>
        <v>9.5047923322683706E-2</v>
      </c>
      <c r="X53" s="71">
        <f t="shared" si="17"/>
        <v>0.60406091370558379</v>
      </c>
    </row>
    <row r="54" spans="2:24" x14ac:dyDescent="0.25">
      <c r="B54" s="72" t="s">
        <v>116</v>
      </c>
      <c r="C54" s="41">
        <v>2</v>
      </c>
      <c r="D54" s="41">
        <v>2</v>
      </c>
      <c r="E54" s="41">
        <v>0</v>
      </c>
      <c r="F54" s="41">
        <v>2</v>
      </c>
      <c r="G54" s="41">
        <v>4</v>
      </c>
      <c r="H54" s="42">
        <f t="shared" si="0"/>
        <v>1</v>
      </c>
      <c r="I54" s="42">
        <f t="shared" si="1"/>
        <v>1</v>
      </c>
      <c r="J54" s="41">
        <f t="shared" si="2"/>
        <v>2</v>
      </c>
      <c r="K54" s="41">
        <f t="shared" si="3"/>
        <v>2</v>
      </c>
      <c r="L54" s="42">
        <f t="shared" si="4"/>
        <v>3.6396724294813468E-3</v>
      </c>
      <c r="M54" s="42">
        <f t="shared" si="16"/>
        <v>2.1505376344086023E-2</v>
      </c>
      <c r="N54" s="41">
        <v>2</v>
      </c>
      <c r="O54" s="41">
        <v>0</v>
      </c>
      <c r="P54" s="41">
        <v>4</v>
      </c>
      <c r="Q54" s="41">
        <v>4</v>
      </c>
      <c r="R54" s="41">
        <v>4</v>
      </c>
      <c r="S54" s="42">
        <f t="shared" si="6"/>
        <v>0</v>
      </c>
      <c r="T54" s="42">
        <f t="shared" si="7"/>
        <v>1</v>
      </c>
      <c r="U54" s="41">
        <f t="shared" si="8"/>
        <v>0</v>
      </c>
      <c r="V54" s="41">
        <f t="shared" si="9"/>
        <v>2</v>
      </c>
      <c r="W54" s="42">
        <f t="shared" si="10"/>
        <v>3.1948881789137379E-3</v>
      </c>
      <c r="X54" s="42">
        <f t="shared" si="17"/>
        <v>2.030456852791878E-2</v>
      </c>
    </row>
    <row r="55" spans="2:24" x14ac:dyDescent="0.25">
      <c r="B55" s="72" t="s">
        <v>117</v>
      </c>
      <c r="C55" s="41">
        <v>147</v>
      </c>
      <c r="D55" s="41">
        <v>145</v>
      </c>
      <c r="E55" s="41">
        <v>0</v>
      </c>
      <c r="F55" s="41">
        <v>80</v>
      </c>
      <c r="G55" s="41">
        <v>109</v>
      </c>
      <c r="H55" s="42">
        <f t="shared" si="0"/>
        <v>0.36250000000000004</v>
      </c>
      <c r="I55" s="42">
        <f t="shared" si="1"/>
        <v>-0.24827586206896557</v>
      </c>
      <c r="J55" s="41">
        <f t="shared" si="2"/>
        <v>29</v>
      </c>
      <c r="K55" s="41">
        <f t="shared" si="3"/>
        <v>-36</v>
      </c>
      <c r="L55" s="42">
        <f t="shared" si="4"/>
        <v>9.9181073703366693E-2</v>
      </c>
      <c r="M55" s="42">
        <f t="shared" si="16"/>
        <v>0.58602150537634412</v>
      </c>
      <c r="N55" s="41">
        <v>143</v>
      </c>
      <c r="O55" s="41">
        <v>0</v>
      </c>
      <c r="P55" s="41">
        <v>101</v>
      </c>
      <c r="Q55" s="41">
        <v>110</v>
      </c>
      <c r="R55" s="41">
        <v>115</v>
      </c>
      <c r="S55" s="42">
        <f t="shared" si="6"/>
        <v>4.5454545454545414E-2</v>
      </c>
      <c r="T55" s="42">
        <f t="shared" si="7"/>
        <v>-0.19580419580419584</v>
      </c>
      <c r="U55" s="41">
        <f t="shared" si="8"/>
        <v>5</v>
      </c>
      <c r="V55" s="41">
        <f t="shared" si="9"/>
        <v>-28</v>
      </c>
      <c r="W55" s="42">
        <f t="shared" si="10"/>
        <v>9.1853035143769968E-2</v>
      </c>
      <c r="X55" s="42">
        <f t="shared" si="17"/>
        <v>0.58375634517766495</v>
      </c>
    </row>
    <row r="56" spans="2:24" x14ac:dyDescent="0.25">
      <c r="B56" s="72" t="s">
        <v>118</v>
      </c>
      <c r="C56" s="41">
        <v>53</v>
      </c>
      <c r="D56" s="41">
        <v>54</v>
      </c>
      <c r="E56" s="41">
        <v>0</v>
      </c>
      <c r="F56" s="41">
        <v>25</v>
      </c>
      <c r="G56" s="41">
        <v>35</v>
      </c>
      <c r="H56" s="42">
        <f t="shared" si="0"/>
        <v>0.39999999999999991</v>
      </c>
      <c r="I56" s="42">
        <f t="shared" si="1"/>
        <v>-0.35185185185185186</v>
      </c>
      <c r="J56" s="41">
        <f t="shared" si="2"/>
        <v>10</v>
      </c>
      <c r="K56" s="41">
        <f t="shared" si="3"/>
        <v>-19</v>
      </c>
      <c r="L56" s="42">
        <f t="shared" si="4"/>
        <v>3.1847133757961783E-2</v>
      </c>
      <c r="M56" s="42">
        <f t="shared" si="16"/>
        <v>0.18817204301075269</v>
      </c>
      <c r="N56" s="41">
        <v>51</v>
      </c>
      <c r="O56" s="41">
        <v>0</v>
      </c>
      <c r="P56" s="41">
        <v>31</v>
      </c>
      <c r="Q56" s="41">
        <v>36</v>
      </c>
      <c r="R56" s="41">
        <v>39</v>
      </c>
      <c r="S56" s="42">
        <f t="shared" si="6"/>
        <v>8.3333333333333259E-2</v>
      </c>
      <c r="T56" s="42">
        <f t="shared" si="7"/>
        <v>-0.23529411764705888</v>
      </c>
      <c r="U56" s="41">
        <f t="shared" si="8"/>
        <v>3</v>
      </c>
      <c r="V56" s="41">
        <f t="shared" si="9"/>
        <v>-12</v>
      </c>
      <c r="W56" s="42">
        <f t="shared" si="10"/>
        <v>3.1150159744408944E-2</v>
      </c>
      <c r="X56" s="42">
        <f t="shared" si="17"/>
        <v>0.19796954314720813</v>
      </c>
    </row>
    <row r="57" spans="2:24" x14ac:dyDescent="0.25">
      <c r="B57" s="72" t="s">
        <v>119</v>
      </c>
      <c r="C57" s="41">
        <v>69</v>
      </c>
      <c r="D57" s="41">
        <v>68</v>
      </c>
      <c r="E57" s="41">
        <v>0</v>
      </c>
      <c r="F57" s="41">
        <v>39</v>
      </c>
      <c r="G57" s="41">
        <v>54</v>
      </c>
      <c r="H57" s="42">
        <f t="shared" si="0"/>
        <v>0.38461538461538458</v>
      </c>
      <c r="I57" s="42">
        <f t="shared" si="1"/>
        <v>-0.20588235294117652</v>
      </c>
      <c r="J57" s="41">
        <f t="shared" si="2"/>
        <v>15</v>
      </c>
      <c r="K57" s="41">
        <f t="shared" si="3"/>
        <v>-14</v>
      </c>
      <c r="L57" s="42">
        <f t="shared" si="4"/>
        <v>4.9135577797998181E-2</v>
      </c>
      <c r="M57" s="42">
        <f t="shared" si="16"/>
        <v>0.29032258064516131</v>
      </c>
      <c r="N57" s="41">
        <v>68</v>
      </c>
      <c r="O57" s="41">
        <v>0</v>
      </c>
      <c r="P57" s="41">
        <v>51</v>
      </c>
      <c r="Q57" s="41">
        <v>54</v>
      </c>
      <c r="R57" s="41">
        <v>55</v>
      </c>
      <c r="S57" s="42">
        <f t="shared" si="6"/>
        <v>1.8518518518518601E-2</v>
      </c>
      <c r="T57" s="42">
        <f t="shared" si="7"/>
        <v>-0.19117647058823528</v>
      </c>
      <c r="U57" s="41">
        <f t="shared" si="8"/>
        <v>1</v>
      </c>
      <c r="V57" s="41">
        <f t="shared" si="9"/>
        <v>-13</v>
      </c>
      <c r="W57" s="42">
        <f t="shared" si="10"/>
        <v>4.3929712460063899E-2</v>
      </c>
      <c r="X57" s="42">
        <f t="shared" si="17"/>
        <v>0.27918781725888325</v>
      </c>
    </row>
    <row r="58" spans="2:24" x14ac:dyDescent="0.25">
      <c r="B58" s="72" t="s">
        <v>120</v>
      </c>
      <c r="C58" s="41">
        <v>25</v>
      </c>
      <c r="D58" s="41">
        <v>23</v>
      </c>
      <c r="E58" s="41">
        <v>0</v>
      </c>
      <c r="F58" s="41">
        <v>17</v>
      </c>
      <c r="G58" s="41">
        <v>20</v>
      </c>
      <c r="H58" s="42">
        <f t="shared" si="0"/>
        <v>0.17647058823529416</v>
      </c>
      <c r="I58" s="42">
        <f t="shared" si="1"/>
        <v>-0.13043478260869568</v>
      </c>
      <c r="J58" s="41">
        <f t="shared" si="2"/>
        <v>3</v>
      </c>
      <c r="K58" s="41">
        <f t="shared" si="3"/>
        <v>-3</v>
      </c>
      <c r="L58" s="42">
        <f t="shared" si="4"/>
        <v>1.8198362147406732E-2</v>
      </c>
      <c r="M58" s="42">
        <f t="shared" si="16"/>
        <v>0.10752688172043011</v>
      </c>
      <c r="N58" s="41">
        <v>24</v>
      </c>
      <c r="O58" s="41">
        <v>0</v>
      </c>
      <c r="P58" s="41">
        <v>19</v>
      </c>
      <c r="Q58" s="41">
        <v>20</v>
      </c>
      <c r="R58" s="41">
        <v>21</v>
      </c>
      <c r="S58" s="42">
        <f t="shared" si="6"/>
        <v>5.0000000000000044E-2</v>
      </c>
      <c r="T58" s="42">
        <f t="shared" si="7"/>
        <v>-0.125</v>
      </c>
      <c r="U58" s="41">
        <f t="shared" si="8"/>
        <v>1</v>
      </c>
      <c r="V58" s="41">
        <f t="shared" si="9"/>
        <v>-3</v>
      </c>
      <c r="W58" s="42">
        <f t="shared" si="10"/>
        <v>1.6773162939297124E-2</v>
      </c>
      <c r="X58" s="42">
        <f t="shared" si="17"/>
        <v>0.1065989847715736</v>
      </c>
    </row>
    <row r="59" spans="2:24" x14ac:dyDescent="0.25">
      <c r="B59" s="73" t="s">
        <v>105</v>
      </c>
      <c r="C59" s="67">
        <v>141</v>
      </c>
      <c r="D59" s="67">
        <v>144</v>
      </c>
      <c r="E59" s="67">
        <v>65</v>
      </c>
      <c r="F59" s="67">
        <v>82</v>
      </c>
      <c r="G59" s="67">
        <v>126</v>
      </c>
      <c r="H59" s="68">
        <f t="shared" si="0"/>
        <v>0.53658536585365857</v>
      </c>
      <c r="I59" s="68">
        <f t="shared" si="1"/>
        <v>-0.125</v>
      </c>
      <c r="J59" s="67">
        <f t="shared" si="2"/>
        <v>44</v>
      </c>
      <c r="K59" s="67">
        <f t="shared" si="3"/>
        <v>-18</v>
      </c>
      <c r="L59" s="68">
        <f t="shared" si="4"/>
        <v>0.11464968152866242</v>
      </c>
      <c r="M59" s="68">
        <f>G59/$G$59</f>
        <v>1</v>
      </c>
      <c r="N59" s="67">
        <v>145</v>
      </c>
      <c r="O59" s="67">
        <v>55</v>
      </c>
      <c r="P59" s="67">
        <v>118</v>
      </c>
      <c r="Q59" s="67">
        <v>133</v>
      </c>
      <c r="R59" s="67">
        <v>135</v>
      </c>
      <c r="S59" s="68">
        <f t="shared" si="6"/>
        <v>1.5037593984962516E-2</v>
      </c>
      <c r="T59" s="68">
        <f t="shared" si="7"/>
        <v>-6.8965517241379337E-2</v>
      </c>
      <c r="U59" s="67">
        <f t="shared" si="8"/>
        <v>2</v>
      </c>
      <c r="V59" s="67">
        <f t="shared" si="9"/>
        <v>-10</v>
      </c>
      <c r="W59" s="68">
        <f t="shared" si="10"/>
        <v>0.10782747603833866</v>
      </c>
      <c r="X59" s="68">
        <f>R59/$R$59</f>
        <v>1</v>
      </c>
    </row>
    <row r="60" spans="2:24" x14ac:dyDescent="0.25">
      <c r="B60" s="74" t="s">
        <v>100</v>
      </c>
      <c r="C60" s="70">
        <v>83</v>
      </c>
      <c r="D60" s="70">
        <v>87</v>
      </c>
      <c r="E60" s="70">
        <v>41</v>
      </c>
      <c r="F60" s="70">
        <v>54</v>
      </c>
      <c r="G60" s="70">
        <v>89</v>
      </c>
      <c r="H60" s="71">
        <f t="shared" si="0"/>
        <v>0.64814814814814814</v>
      </c>
      <c r="I60" s="71">
        <f t="shared" si="1"/>
        <v>2.2988505747126409E-2</v>
      </c>
      <c r="J60" s="70">
        <f t="shared" si="2"/>
        <v>35</v>
      </c>
      <c r="K60" s="70">
        <f t="shared" si="3"/>
        <v>2</v>
      </c>
      <c r="L60" s="71">
        <f t="shared" si="4"/>
        <v>8.0982711555959958E-2</v>
      </c>
      <c r="M60" s="71">
        <f t="shared" ref="M60:M72" si="18">G60/$G$59</f>
        <v>0.70634920634920639</v>
      </c>
      <c r="N60" s="70">
        <v>87</v>
      </c>
      <c r="O60" s="70">
        <v>33</v>
      </c>
      <c r="P60" s="70">
        <v>82</v>
      </c>
      <c r="Q60" s="70">
        <v>93</v>
      </c>
      <c r="R60" s="70">
        <v>95</v>
      </c>
      <c r="S60" s="71">
        <f t="shared" si="6"/>
        <v>2.1505376344086002E-2</v>
      </c>
      <c r="T60" s="71">
        <f t="shared" si="7"/>
        <v>9.1954022988505857E-2</v>
      </c>
      <c r="U60" s="70">
        <f t="shared" si="8"/>
        <v>2</v>
      </c>
      <c r="V60" s="70">
        <f t="shared" si="9"/>
        <v>8</v>
      </c>
      <c r="W60" s="71">
        <f t="shared" si="10"/>
        <v>7.5878594249201278E-2</v>
      </c>
      <c r="X60" s="71">
        <f t="shared" ref="X60:X72" si="19">R60/$R$59</f>
        <v>0.70370370370370372</v>
      </c>
    </row>
    <row r="61" spans="2:24" x14ac:dyDescent="0.25">
      <c r="B61" s="72" t="s">
        <v>111</v>
      </c>
      <c r="C61" s="41">
        <v>4</v>
      </c>
      <c r="D61" s="41">
        <v>4</v>
      </c>
      <c r="E61" s="41">
        <v>0</v>
      </c>
      <c r="F61" s="41">
        <v>2</v>
      </c>
      <c r="G61" s="41">
        <v>4</v>
      </c>
      <c r="H61" s="42">
        <f t="shared" si="0"/>
        <v>1</v>
      </c>
      <c r="I61" s="42">
        <f t="shared" si="1"/>
        <v>0</v>
      </c>
      <c r="J61" s="41">
        <f t="shared" si="2"/>
        <v>2</v>
      </c>
      <c r="K61" s="41">
        <f t="shared" si="3"/>
        <v>0</v>
      </c>
      <c r="L61" s="42">
        <f t="shared" si="4"/>
        <v>3.6396724294813468E-3</v>
      </c>
      <c r="M61" s="42">
        <f t="shared" si="18"/>
        <v>3.1746031746031744E-2</v>
      </c>
      <c r="N61" s="41">
        <v>4</v>
      </c>
      <c r="O61" s="41">
        <v>0</v>
      </c>
      <c r="P61" s="41">
        <v>3</v>
      </c>
      <c r="Q61" s="41">
        <v>4</v>
      </c>
      <c r="R61" s="41">
        <v>4</v>
      </c>
      <c r="S61" s="42">
        <f t="shared" si="6"/>
        <v>0</v>
      </c>
      <c r="T61" s="42">
        <f t="shared" si="7"/>
        <v>0</v>
      </c>
      <c r="U61" s="41">
        <f t="shared" si="8"/>
        <v>0</v>
      </c>
      <c r="V61" s="41">
        <f t="shared" si="9"/>
        <v>0</v>
      </c>
      <c r="W61" s="42">
        <f t="shared" si="10"/>
        <v>3.1948881789137379E-3</v>
      </c>
      <c r="X61" s="42">
        <f t="shared" si="19"/>
        <v>2.9629629629629631E-2</v>
      </c>
    </row>
    <row r="62" spans="2:24" x14ac:dyDescent="0.25">
      <c r="B62" s="72" t="s">
        <v>112</v>
      </c>
      <c r="C62" s="41">
        <v>48</v>
      </c>
      <c r="D62" s="41">
        <v>50</v>
      </c>
      <c r="E62" s="41">
        <v>0</v>
      </c>
      <c r="F62" s="41">
        <v>34</v>
      </c>
      <c r="G62" s="41">
        <v>55</v>
      </c>
      <c r="H62" s="42">
        <f t="shared" si="0"/>
        <v>0.61764705882352944</v>
      </c>
      <c r="I62" s="42">
        <f t="shared" si="1"/>
        <v>0.10000000000000009</v>
      </c>
      <c r="J62" s="41">
        <f t="shared" si="2"/>
        <v>21</v>
      </c>
      <c r="K62" s="41">
        <f t="shared" si="3"/>
        <v>5</v>
      </c>
      <c r="L62" s="42">
        <f t="shared" si="4"/>
        <v>5.0045495905368519E-2</v>
      </c>
      <c r="M62" s="42">
        <f t="shared" si="18"/>
        <v>0.43650793650793651</v>
      </c>
      <c r="N62" s="41">
        <v>50</v>
      </c>
      <c r="O62" s="41">
        <v>0</v>
      </c>
      <c r="P62" s="41">
        <v>54</v>
      </c>
      <c r="Q62" s="41">
        <v>57</v>
      </c>
      <c r="R62" s="41">
        <v>59</v>
      </c>
      <c r="S62" s="42">
        <f t="shared" si="6"/>
        <v>3.5087719298245723E-2</v>
      </c>
      <c r="T62" s="42">
        <f t="shared" si="7"/>
        <v>0.17999999999999994</v>
      </c>
      <c r="U62" s="41">
        <f t="shared" si="8"/>
        <v>2</v>
      </c>
      <c r="V62" s="41">
        <f t="shared" si="9"/>
        <v>9</v>
      </c>
      <c r="W62" s="42">
        <f t="shared" si="10"/>
        <v>4.7124600638977637E-2</v>
      </c>
      <c r="X62" s="42">
        <f t="shared" si="19"/>
        <v>0.43703703703703706</v>
      </c>
    </row>
    <row r="63" spans="2:24" x14ac:dyDescent="0.25">
      <c r="B63" s="72" t="s">
        <v>117</v>
      </c>
      <c r="C63" s="41">
        <v>31</v>
      </c>
      <c r="D63" s="41">
        <v>33</v>
      </c>
      <c r="E63" s="41">
        <v>15</v>
      </c>
      <c r="F63" s="41">
        <v>17</v>
      </c>
      <c r="G63" s="41">
        <v>30</v>
      </c>
      <c r="H63" s="42">
        <f t="shared" si="0"/>
        <v>0.76470588235294112</v>
      </c>
      <c r="I63" s="42">
        <f t="shared" si="1"/>
        <v>-9.0909090909090939E-2</v>
      </c>
      <c r="J63" s="41">
        <f t="shared" si="2"/>
        <v>13</v>
      </c>
      <c r="K63" s="41">
        <f t="shared" si="3"/>
        <v>-3</v>
      </c>
      <c r="L63" s="42">
        <f t="shared" si="4"/>
        <v>2.7297543221110099E-2</v>
      </c>
      <c r="M63" s="42">
        <f t="shared" si="18"/>
        <v>0.23809523809523808</v>
      </c>
      <c r="N63" s="41">
        <v>33</v>
      </c>
      <c r="O63" s="41">
        <v>12</v>
      </c>
      <c r="P63" s="41">
        <v>25</v>
      </c>
      <c r="Q63" s="41">
        <v>32</v>
      </c>
      <c r="R63" s="41">
        <v>32</v>
      </c>
      <c r="S63" s="42">
        <f t="shared" si="6"/>
        <v>0</v>
      </c>
      <c r="T63" s="42">
        <f t="shared" si="7"/>
        <v>-3.0303030303030276E-2</v>
      </c>
      <c r="U63" s="41">
        <f t="shared" si="8"/>
        <v>0</v>
      </c>
      <c r="V63" s="41">
        <f t="shared" si="9"/>
        <v>-1</v>
      </c>
      <c r="W63" s="42">
        <f t="shared" si="10"/>
        <v>2.5559105431309903E-2</v>
      </c>
      <c r="X63" s="42">
        <f t="shared" si="19"/>
        <v>0.23703703703703705</v>
      </c>
    </row>
    <row r="64" spans="2:24" x14ac:dyDescent="0.25">
      <c r="B64" s="72" t="s">
        <v>113</v>
      </c>
      <c r="C64" s="41">
        <v>18</v>
      </c>
      <c r="D64" s="41">
        <v>20</v>
      </c>
      <c r="E64" s="41">
        <v>0</v>
      </c>
      <c r="F64" s="41">
        <v>12</v>
      </c>
      <c r="G64" s="41">
        <v>20</v>
      </c>
      <c r="H64" s="42">
        <f t="shared" si="0"/>
        <v>0.66666666666666674</v>
      </c>
      <c r="I64" s="42">
        <f t="shared" si="1"/>
        <v>0</v>
      </c>
      <c r="J64" s="41">
        <f t="shared" si="2"/>
        <v>8</v>
      </c>
      <c r="K64" s="41">
        <f t="shared" si="3"/>
        <v>0</v>
      </c>
      <c r="L64" s="42">
        <f t="shared" si="4"/>
        <v>1.8198362147406732E-2</v>
      </c>
      <c r="M64" s="42">
        <f t="shared" si="18"/>
        <v>0.15873015873015872</v>
      </c>
      <c r="N64" s="41">
        <v>20</v>
      </c>
      <c r="O64" s="41">
        <v>0</v>
      </c>
      <c r="P64" s="41">
        <v>18</v>
      </c>
      <c r="Q64" s="41">
        <v>21</v>
      </c>
      <c r="R64" s="41">
        <v>20</v>
      </c>
      <c r="S64" s="42">
        <f t="shared" si="6"/>
        <v>-4.7619047619047672E-2</v>
      </c>
      <c r="T64" s="42">
        <f t="shared" si="7"/>
        <v>0</v>
      </c>
      <c r="U64" s="41">
        <f t="shared" si="8"/>
        <v>-1</v>
      </c>
      <c r="V64" s="41">
        <f t="shared" si="9"/>
        <v>0</v>
      </c>
      <c r="W64" s="42">
        <f t="shared" si="10"/>
        <v>1.5974440894568689E-2</v>
      </c>
      <c r="X64" s="42">
        <f t="shared" si="19"/>
        <v>0.14814814814814814</v>
      </c>
    </row>
    <row r="65" spans="2:24" x14ac:dyDescent="0.25">
      <c r="B65" s="72" t="s">
        <v>114</v>
      </c>
      <c r="C65" s="41">
        <v>8</v>
      </c>
      <c r="D65" s="41">
        <v>8</v>
      </c>
      <c r="E65" s="41">
        <v>0</v>
      </c>
      <c r="F65" s="41">
        <v>6</v>
      </c>
      <c r="G65" s="41">
        <v>8</v>
      </c>
      <c r="H65" s="42">
        <f t="shared" si="0"/>
        <v>0.33333333333333326</v>
      </c>
      <c r="I65" s="42">
        <f t="shared" si="1"/>
        <v>0</v>
      </c>
      <c r="J65" s="41">
        <f t="shared" si="2"/>
        <v>2</v>
      </c>
      <c r="K65" s="41">
        <f t="shared" si="3"/>
        <v>0</v>
      </c>
      <c r="L65" s="42">
        <f t="shared" si="4"/>
        <v>7.2793448589626936E-3</v>
      </c>
      <c r="M65" s="42">
        <f t="shared" si="18"/>
        <v>6.3492063492063489E-2</v>
      </c>
      <c r="N65" s="41">
        <v>8</v>
      </c>
      <c r="O65" s="41">
        <v>0</v>
      </c>
      <c r="P65" s="41">
        <v>7</v>
      </c>
      <c r="Q65" s="41">
        <v>9</v>
      </c>
      <c r="R65" s="41">
        <v>9</v>
      </c>
      <c r="S65" s="42">
        <f t="shared" si="6"/>
        <v>0</v>
      </c>
      <c r="T65" s="42">
        <f t="shared" si="7"/>
        <v>0.125</v>
      </c>
      <c r="U65" s="41">
        <f t="shared" si="8"/>
        <v>0</v>
      </c>
      <c r="V65" s="41">
        <f t="shared" si="9"/>
        <v>1</v>
      </c>
      <c r="W65" s="42">
        <f t="shared" si="10"/>
        <v>7.1884984025559102E-3</v>
      </c>
      <c r="X65" s="42">
        <f t="shared" si="19"/>
        <v>6.6666666666666666E-2</v>
      </c>
    </row>
    <row r="66" spans="2:24" x14ac:dyDescent="0.25">
      <c r="B66" s="72" t="s">
        <v>115</v>
      </c>
      <c r="C66" s="41">
        <v>5</v>
      </c>
      <c r="D66" s="41">
        <v>5</v>
      </c>
      <c r="E66" s="41">
        <v>0</v>
      </c>
      <c r="F66" s="41">
        <v>0</v>
      </c>
      <c r="G66" s="41">
        <v>2</v>
      </c>
      <c r="H66" s="42" t="str">
        <f t="shared" si="0"/>
        <v>-</v>
      </c>
      <c r="I66" s="42">
        <f t="shared" si="1"/>
        <v>-0.6</v>
      </c>
      <c r="J66" s="41">
        <f t="shared" si="2"/>
        <v>2</v>
      </c>
      <c r="K66" s="41">
        <f t="shared" si="3"/>
        <v>-3</v>
      </c>
      <c r="L66" s="42">
        <f t="shared" si="4"/>
        <v>1.8198362147406734E-3</v>
      </c>
      <c r="M66" s="42">
        <f t="shared" si="18"/>
        <v>1.5873015873015872E-2</v>
      </c>
      <c r="N66" s="41">
        <v>5</v>
      </c>
      <c r="O66" s="41">
        <v>0</v>
      </c>
      <c r="P66" s="41">
        <v>0</v>
      </c>
      <c r="Q66" s="41">
        <v>2</v>
      </c>
      <c r="R66" s="41">
        <v>3</v>
      </c>
      <c r="S66" s="42">
        <f t="shared" si="6"/>
        <v>0.5</v>
      </c>
      <c r="T66" s="42">
        <f t="shared" si="7"/>
        <v>-0.4</v>
      </c>
      <c r="U66" s="41">
        <f t="shared" si="8"/>
        <v>1</v>
      </c>
      <c r="V66" s="41">
        <f t="shared" si="9"/>
        <v>-2</v>
      </c>
      <c r="W66" s="42">
        <f t="shared" si="10"/>
        <v>2.3961661341853034E-3</v>
      </c>
      <c r="X66" s="42">
        <f t="shared" si="19"/>
        <v>2.2222222222222223E-2</v>
      </c>
    </row>
    <row r="67" spans="2:24" x14ac:dyDescent="0.25">
      <c r="B67" s="74" t="s">
        <v>101</v>
      </c>
      <c r="C67" s="70">
        <v>58</v>
      </c>
      <c r="D67" s="70">
        <v>57</v>
      </c>
      <c r="E67" s="70">
        <v>24</v>
      </c>
      <c r="F67" s="70">
        <v>28</v>
      </c>
      <c r="G67" s="70">
        <v>37</v>
      </c>
      <c r="H67" s="71">
        <f t="shared" si="0"/>
        <v>0.3214285714285714</v>
      </c>
      <c r="I67" s="71">
        <f t="shared" si="1"/>
        <v>-0.35087719298245612</v>
      </c>
      <c r="J67" s="70">
        <f t="shared" si="2"/>
        <v>9</v>
      </c>
      <c r="K67" s="70">
        <f t="shared" si="3"/>
        <v>-20</v>
      </c>
      <c r="L67" s="71">
        <f t="shared" si="4"/>
        <v>3.3666969972702458E-2</v>
      </c>
      <c r="M67" s="71">
        <f t="shared" si="18"/>
        <v>0.29365079365079366</v>
      </c>
      <c r="N67" s="70">
        <v>58</v>
      </c>
      <c r="O67" s="70">
        <v>22</v>
      </c>
      <c r="P67" s="70">
        <v>36</v>
      </c>
      <c r="Q67" s="70">
        <v>40</v>
      </c>
      <c r="R67" s="70">
        <v>40</v>
      </c>
      <c r="S67" s="71">
        <f t="shared" si="6"/>
        <v>0</v>
      </c>
      <c r="T67" s="71">
        <f t="shared" si="7"/>
        <v>-0.31034482758620685</v>
      </c>
      <c r="U67" s="70">
        <f t="shared" si="8"/>
        <v>0</v>
      </c>
      <c r="V67" s="70">
        <f t="shared" si="9"/>
        <v>-18</v>
      </c>
      <c r="W67" s="71">
        <f t="shared" si="10"/>
        <v>3.1948881789137379E-2</v>
      </c>
      <c r="X67" s="71">
        <f t="shared" si="19"/>
        <v>0.29629629629629628</v>
      </c>
    </row>
    <row r="68" spans="2:24" x14ac:dyDescent="0.25">
      <c r="B68" s="72" t="s">
        <v>116</v>
      </c>
      <c r="C68" s="41">
        <v>0</v>
      </c>
      <c r="D68" s="41">
        <v>0</v>
      </c>
      <c r="E68" s="41">
        <v>0</v>
      </c>
      <c r="F68" s="41">
        <v>0</v>
      </c>
      <c r="G68" s="41">
        <v>3</v>
      </c>
      <c r="H68" s="42" t="str">
        <f t="shared" si="0"/>
        <v>-</v>
      </c>
      <c r="I68" s="42" t="str">
        <f t="shared" si="1"/>
        <v>-</v>
      </c>
      <c r="J68" s="41">
        <f t="shared" si="2"/>
        <v>3</v>
      </c>
      <c r="K68" s="41">
        <f t="shared" si="3"/>
        <v>3</v>
      </c>
      <c r="L68" s="42">
        <f t="shared" si="4"/>
        <v>2.7297543221110102E-3</v>
      </c>
      <c r="M68" s="42">
        <f t="shared" si="18"/>
        <v>2.3809523809523808E-2</v>
      </c>
      <c r="N68" s="41">
        <v>0</v>
      </c>
      <c r="O68" s="41">
        <v>0</v>
      </c>
      <c r="P68" s="41">
        <v>0</v>
      </c>
      <c r="Q68" s="41">
        <v>3</v>
      </c>
      <c r="R68" s="41">
        <v>3</v>
      </c>
      <c r="S68" s="42">
        <f t="shared" si="6"/>
        <v>0</v>
      </c>
      <c r="T68" s="42" t="str">
        <f t="shared" si="7"/>
        <v>-</v>
      </c>
      <c r="U68" s="41">
        <f t="shared" si="8"/>
        <v>0</v>
      </c>
      <c r="V68" s="41">
        <f t="shared" si="9"/>
        <v>3</v>
      </c>
      <c r="W68" s="42">
        <f t="shared" si="10"/>
        <v>2.3961661341853034E-3</v>
      </c>
      <c r="X68" s="42">
        <f t="shared" si="19"/>
        <v>2.2222222222222223E-2</v>
      </c>
    </row>
    <row r="69" spans="2:24" x14ac:dyDescent="0.25">
      <c r="B69" s="72" t="s">
        <v>117</v>
      </c>
      <c r="C69" s="41">
        <v>58</v>
      </c>
      <c r="D69" s="41">
        <v>57</v>
      </c>
      <c r="E69" s="41">
        <v>0</v>
      </c>
      <c r="F69" s="41">
        <v>0</v>
      </c>
      <c r="G69" s="41">
        <v>34</v>
      </c>
      <c r="H69" s="42" t="str">
        <f t="shared" si="0"/>
        <v>-</v>
      </c>
      <c r="I69" s="42">
        <f t="shared" si="1"/>
        <v>-0.40350877192982459</v>
      </c>
      <c r="J69" s="41">
        <f t="shared" si="2"/>
        <v>34</v>
      </c>
      <c r="K69" s="41">
        <f t="shared" si="3"/>
        <v>-23</v>
      </c>
      <c r="L69" s="42">
        <f t="shared" si="4"/>
        <v>3.0937215650591446E-2</v>
      </c>
      <c r="M69" s="42">
        <f t="shared" si="18"/>
        <v>0.26984126984126983</v>
      </c>
      <c r="N69" s="41">
        <v>58</v>
      </c>
      <c r="O69" s="41">
        <v>0</v>
      </c>
      <c r="P69" s="41">
        <v>0</v>
      </c>
      <c r="Q69" s="41">
        <v>37</v>
      </c>
      <c r="R69" s="41">
        <v>37</v>
      </c>
      <c r="S69" s="42">
        <f t="shared" si="6"/>
        <v>0</v>
      </c>
      <c r="T69" s="42">
        <f t="shared" si="7"/>
        <v>-0.36206896551724133</v>
      </c>
      <c r="U69" s="41">
        <f t="shared" si="8"/>
        <v>0</v>
      </c>
      <c r="V69" s="41">
        <f t="shared" si="9"/>
        <v>-21</v>
      </c>
      <c r="W69" s="42">
        <f t="shared" si="10"/>
        <v>2.9552715654952075E-2</v>
      </c>
      <c r="X69" s="42">
        <f t="shared" si="19"/>
        <v>0.27407407407407408</v>
      </c>
    </row>
    <row r="70" spans="2:24" x14ac:dyDescent="0.25">
      <c r="B70" s="72" t="s">
        <v>118</v>
      </c>
      <c r="C70" s="41">
        <v>9</v>
      </c>
      <c r="D70" s="41">
        <v>10</v>
      </c>
      <c r="E70" s="41">
        <v>0</v>
      </c>
      <c r="F70" s="41">
        <v>0</v>
      </c>
      <c r="G70" s="41">
        <v>10</v>
      </c>
      <c r="H70" s="42" t="str">
        <f t="shared" si="0"/>
        <v>-</v>
      </c>
      <c r="I70" s="42">
        <f t="shared" si="1"/>
        <v>0</v>
      </c>
      <c r="J70" s="41">
        <f t="shared" si="2"/>
        <v>10</v>
      </c>
      <c r="K70" s="41">
        <f t="shared" si="3"/>
        <v>0</v>
      </c>
      <c r="L70" s="42">
        <f t="shared" si="4"/>
        <v>9.0991810737033659E-3</v>
      </c>
      <c r="M70" s="42">
        <f t="shared" si="18"/>
        <v>7.9365079365079361E-2</v>
      </c>
      <c r="N70" s="41">
        <v>11</v>
      </c>
      <c r="O70" s="41">
        <v>0</v>
      </c>
      <c r="P70" s="41">
        <v>0</v>
      </c>
      <c r="Q70" s="41">
        <v>11</v>
      </c>
      <c r="R70" s="41">
        <v>11</v>
      </c>
      <c r="S70" s="42">
        <f t="shared" si="6"/>
        <v>0</v>
      </c>
      <c r="T70" s="42">
        <f t="shared" si="7"/>
        <v>0</v>
      </c>
      <c r="U70" s="41">
        <f t="shared" si="8"/>
        <v>0</v>
      </c>
      <c r="V70" s="41">
        <f t="shared" si="9"/>
        <v>0</v>
      </c>
      <c r="W70" s="42">
        <f t="shared" si="10"/>
        <v>8.7859424920127792E-3</v>
      </c>
      <c r="X70" s="42">
        <f t="shared" si="19"/>
        <v>8.1481481481481488E-2</v>
      </c>
    </row>
    <row r="71" spans="2:24" x14ac:dyDescent="0.25">
      <c r="B71" s="72" t="s">
        <v>119</v>
      </c>
      <c r="C71" s="41">
        <v>34</v>
      </c>
      <c r="D71" s="41">
        <v>32</v>
      </c>
      <c r="E71" s="41">
        <v>0</v>
      </c>
      <c r="F71" s="41">
        <v>0</v>
      </c>
      <c r="G71" s="41">
        <v>15</v>
      </c>
      <c r="H71" s="42" t="str">
        <f t="shared" ref="H71:H114" si="20">IFERROR(G71/F71-1,"-")</f>
        <v>-</v>
      </c>
      <c r="I71" s="42">
        <f t="shared" ref="I71:I114" si="21">IFERROR(G71/D71-1,"-")</f>
        <v>-0.53125</v>
      </c>
      <c r="J71" s="41">
        <f t="shared" ref="J71:J114" si="22">IFERROR(G71-F71,"-")</f>
        <v>15</v>
      </c>
      <c r="K71" s="41">
        <f t="shared" ref="K71:K114" si="23">IFERROR(G71-D71,"-")</f>
        <v>-17</v>
      </c>
      <c r="L71" s="42">
        <f t="shared" ref="L71:L114" si="24">IFERROR(G71/$G$6,"-")</f>
        <v>1.364877161055505E-2</v>
      </c>
      <c r="M71" s="42">
        <f t="shared" si="18"/>
        <v>0.11904761904761904</v>
      </c>
      <c r="N71" s="41">
        <v>32</v>
      </c>
      <c r="O71" s="41">
        <v>0</v>
      </c>
      <c r="P71" s="41">
        <v>0</v>
      </c>
      <c r="Q71" s="41">
        <v>15</v>
      </c>
      <c r="R71" s="41">
        <v>15</v>
      </c>
      <c r="S71" s="42">
        <f t="shared" ref="S71:S114" si="25">IFERROR(R71/Q71-1,"-")</f>
        <v>0</v>
      </c>
      <c r="T71" s="42">
        <f t="shared" ref="T71:T114" si="26">IFERROR(R71/N71-1,"-")</f>
        <v>-0.53125</v>
      </c>
      <c r="U71" s="41">
        <f t="shared" ref="U71:U114" si="27">IFERROR(R71-Q71,"-")</f>
        <v>0</v>
      </c>
      <c r="V71" s="41">
        <f t="shared" ref="V71:V114" si="28">IFERROR(R71-N71,"-")</f>
        <v>-17</v>
      </c>
      <c r="W71" s="42">
        <f t="shared" ref="W71:W114" si="29">IFERROR(R71/$R$6,"-")</f>
        <v>1.1980830670926517E-2</v>
      </c>
      <c r="X71" s="42">
        <f t="shared" si="19"/>
        <v>0.1111111111111111</v>
      </c>
    </row>
    <row r="72" spans="2:24" x14ac:dyDescent="0.25">
      <c r="B72" s="72" t="s">
        <v>120</v>
      </c>
      <c r="C72" s="41">
        <v>15</v>
      </c>
      <c r="D72" s="41">
        <v>15</v>
      </c>
      <c r="E72" s="41">
        <v>0</v>
      </c>
      <c r="F72" s="41">
        <v>0</v>
      </c>
      <c r="G72" s="41">
        <v>10</v>
      </c>
      <c r="H72" s="42" t="str">
        <f t="shared" si="20"/>
        <v>-</v>
      </c>
      <c r="I72" s="42">
        <f t="shared" si="21"/>
        <v>-0.33333333333333337</v>
      </c>
      <c r="J72" s="41">
        <f t="shared" si="22"/>
        <v>10</v>
      </c>
      <c r="K72" s="41">
        <f t="shared" si="23"/>
        <v>-5</v>
      </c>
      <c r="L72" s="42">
        <f t="shared" si="24"/>
        <v>9.0991810737033659E-3</v>
      </c>
      <c r="M72" s="42">
        <f t="shared" si="18"/>
        <v>7.9365079365079361E-2</v>
      </c>
      <c r="N72" s="41">
        <v>15</v>
      </c>
      <c r="O72" s="41">
        <v>0</v>
      </c>
      <c r="P72" s="41">
        <v>0</v>
      </c>
      <c r="Q72" s="41">
        <v>11</v>
      </c>
      <c r="R72" s="41">
        <v>11</v>
      </c>
      <c r="S72" s="42">
        <f t="shared" si="25"/>
        <v>0</v>
      </c>
      <c r="T72" s="42">
        <f t="shared" si="26"/>
        <v>-0.26666666666666672</v>
      </c>
      <c r="U72" s="41">
        <f t="shared" si="27"/>
        <v>0</v>
      </c>
      <c r="V72" s="41">
        <f t="shared" si="28"/>
        <v>-4</v>
      </c>
      <c r="W72" s="42">
        <f t="shared" si="29"/>
        <v>8.7859424920127792E-3</v>
      </c>
      <c r="X72" s="42">
        <f t="shared" si="19"/>
        <v>8.1481481481481488E-2</v>
      </c>
    </row>
    <row r="73" spans="2:24" x14ac:dyDescent="0.25">
      <c r="B73" s="73" t="s">
        <v>106</v>
      </c>
      <c r="C73" s="67">
        <v>98</v>
      </c>
      <c r="D73" s="67">
        <v>98</v>
      </c>
      <c r="E73" s="67">
        <v>39</v>
      </c>
      <c r="F73" s="67">
        <v>44</v>
      </c>
      <c r="G73" s="67">
        <v>46</v>
      </c>
      <c r="H73" s="68">
        <f t="shared" si="20"/>
        <v>4.5454545454545414E-2</v>
      </c>
      <c r="I73" s="68">
        <f t="shared" si="21"/>
        <v>-0.53061224489795911</v>
      </c>
      <c r="J73" s="67">
        <f t="shared" si="22"/>
        <v>2</v>
      </c>
      <c r="K73" s="67">
        <f t="shared" si="23"/>
        <v>-52</v>
      </c>
      <c r="L73" s="68">
        <f t="shared" si="24"/>
        <v>4.1856232939035488E-2</v>
      </c>
      <c r="M73" s="68">
        <f>G73/$G$73</f>
        <v>1</v>
      </c>
      <c r="N73" s="67">
        <v>98</v>
      </c>
      <c r="O73" s="67">
        <v>34</v>
      </c>
      <c r="P73" s="67">
        <v>40</v>
      </c>
      <c r="Q73" s="67">
        <v>48</v>
      </c>
      <c r="R73" s="67">
        <v>54</v>
      </c>
      <c r="S73" s="68">
        <f t="shared" si="25"/>
        <v>0.125</v>
      </c>
      <c r="T73" s="68">
        <f t="shared" si="26"/>
        <v>-0.44897959183673475</v>
      </c>
      <c r="U73" s="67">
        <f t="shared" si="27"/>
        <v>6</v>
      </c>
      <c r="V73" s="67">
        <f t="shared" si="28"/>
        <v>-44</v>
      </c>
      <c r="W73" s="68">
        <f t="shared" si="29"/>
        <v>4.3130990415335461E-2</v>
      </c>
      <c r="X73" s="68">
        <f>R73/$R$73</f>
        <v>1</v>
      </c>
    </row>
    <row r="74" spans="2:24" x14ac:dyDescent="0.25">
      <c r="B74" s="74" t="s">
        <v>100</v>
      </c>
      <c r="C74" s="70">
        <v>21</v>
      </c>
      <c r="D74" s="70">
        <v>21</v>
      </c>
      <c r="E74" s="70">
        <v>9</v>
      </c>
      <c r="F74" s="70">
        <v>12</v>
      </c>
      <c r="G74" s="70">
        <v>15</v>
      </c>
      <c r="H74" s="71">
        <f t="shared" si="20"/>
        <v>0.25</v>
      </c>
      <c r="I74" s="71">
        <f t="shared" si="21"/>
        <v>-0.2857142857142857</v>
      </c>
      <c r="J74" s="70">
        <f t="shared" si="22"/>
        <v>3</v>
      </c>
      <c r="K74" s="70">
        <f t="shared" si="23"/>
        <v>-6</v>
      </c>
      <c r="L74" s="71">
        <f t="shared" si="24"/>
        <v>1.364877161055505E-2</v>
      </c>
      <c r="M74" s="71">
        <f t="shared" ref="M74:M86" si="30">G74/$G$6</f>
        <v>1.364877161055505E-2</v>
      </c>
      <c r="N74" s="70">
        <v>21</v>
      </c>
      <c r="O74" s="70">
        <v>9</v>
      </c>
      <c r="P74" s="70">
        <v>13</v>
      </c>
      <c r="Q74" s="70">
        <v>15</v>
      </c>
      <c r="R74" s="70">
        <v>16</v>
      </c>
      <c r="S74" s="71">
        <f t="shared" si="25"/>
        <v>6.6666666666666652E-2</v>
      </c>
      <c r="T74" s="71">
        <f t="shared" si="26"/>
        <v>-0.23809523809523814</v>
      </c>
      <c r="U74" s="70">
        <f t="shared" si="27"/>
        <v>1</v>
      </c>
      <c r="V74" s="70">
        <f t="shared" si="28"/>
        <v>-5</v>
      </c>
      <c r="W74" s="71">
        <f t="shared" si="29"/>
        <v>1.2779552715654952E-2</v>
      </c>
      <c r="X74" s="71">
        <f t="shared" ref="X74:X86" si="31">R74/$R$73</f>
        <v>0.29629629629629628</v>
      </c>
    </row>
    <row r="75" spans="2:24" x14ac:dyDescent="0.25">
      <c r="B75" s="72" t="s">
        <v>111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2" t="str">
        <f t="shared" si="20"/>
        <v>-</v>
      </c>
      <c r="I75" s="42" t="str">
        <f t="shared" si="21"/>
        <v>-</v>
      </c>
      <c r="J75" s="41">
        <f t="shared" si="22"/>
        <v>0</v>
      </c>
      <c r="K75" s="41">
        <f t="shared" si="23"/>
        <v>0</v>
      </c>
      <c r="L75" s="42">
        <f t="shared" si="24"/>
        <v>0</v>
      </c>
      <c r="M75" s="42">
        <f t="shared" si="30"/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2" t="str">
        <f t="shared" si="25"/>
        <v>-</v>
      </c>
      <c r="T75" s="42" t="str">
        <f t="shared" si="26"/>
        <v>-</v>
      </c>
      <c r="U75" s="41">
        <f t="shared" si="27"/>
        <v>0</v>
      </c>
      <c r="V75" s="41">
        <f t="shared" si="28"/>
        <v>0</v>
      </c>
      <c r="W75" s="42">
        <f t="shared" si="29"/>
        <v>0</v>
      </c>
      <c r="X75" s="42">
        <f t="shared" si="31"/>
        <v>0</v>
      </c>
    </row>
    <row r="76" spans="2:24" x14ac:dyDescent="0.25">
      <c r="B76" s="72" t="s">
        <v>112</v>
      </c>
      <c r="C76" s="41">
        <v>5</v>
      </c>
      <c r="D76" s="41">
        <v>5</v>
      </c>
      <c r="E76" s="41">
        <v>0</v>
      </c>
      <c r="F76" s="41">
        <v>0</v>
      </c>
      <c r="G76" s="41">
        <v>4</v>
      </c>
      <c r="H76" s="42" t="str">
        <f t="shared" si="20"/>
        <v>-</v>
      </c>
      <c r="I76" s="42">
        <f t="shared" si="21"/>
        <v>-0.19999999999999996</v>
      </c>
      <c r="J76" s="41">
        <f t="shared" si="22"/>
        <v>4</v>
      </c>
      <c r="K76" s="41">
        <f t="shared" si="23"/>
        <v>-1</v>
      </c>
      <c r="L76" s="42">
        <f t="shared" si="24"/>
        <v>3.6396724294813468E-3</v>
      </c>
      <c r="M76" s="42">
        <f t="shared" si="30"/>
        <v>3.6396724294813468E-3</v>
      </c>
      <c r="N76" s="41">
        <v>5</v>
      </c>
      <c r="O76" s="41">
        <v>0</v>
      </c>
      <c r="P76" s="41">
        <v>0</v>
      </c>
      <c r="Q76" s="41">
        <v>4</v>
      </c>
      <c r="R76" s="41">
        <v>4</v>
      </c>
      <c r="S76" s="42">
        <f t="shared" si="25"/>
        <v>0</v>
      </c>
      <c r="T76" s="42">
        <f t="shared" si="26"/>
        <v>-0.19999999999999996</v>
      </c>
      <c r="U76" s="41">
        <f t="shared" si="27"/>
        <v>0</v>
      </c>
      <c r="V76" s="41">
        <f t="shared" si="28"/>
        <v>-1</v>
      </c>
      <c r="W76" s="42">
        <f t="shared" si="29"/>
        <v>3.1948881789137379E-3</v>
      </c>
      <c r="X76" s="42">
        <f t="shared" si="31"/>
        <v>7.407407407407407E-2</v>
      </c>
    </row>
    <row r="77" spans="2:24" x14ac:dyDescent="0.25">
      <c r="B77" s="72" t="s">
        <v>117</v>
      </c>
      <c r="C77" s="41">
        <v>17</v>
      </c>
      <c r="D77" s="41">
        <v>16</v>
      </c>
      <c r="E77" s="41">
        <v>7</v>
      </c>
      <c r="F77" s="41">
        <v>8</v>
      </c>
      <c r="G77" s="41">
        <v>11</v>
      </c>
      <c r="H77" s="42">
        <f t="shared" si="20"/>
        <v>0.375</v>
      </c>
      <c r="I77" s="42">
        <f t="shared" si="21"/>
        <v>-0.3125</v>
      </c>
      <c r="J77" s="41">
        <f t="shared" si="22"/>
        <v>3</v>
      </c>
      <c r="K77" s="41">
        <f t="shared" si="23"/>
        <v>-5</v>
      </c>
      <c r="L77" s="42">
        <f t="shared" si="24"/>
        <v>1.0009099181073703E-2</v>
      </c>
      <c r="M77" s="42">
        <f t="shared" si="30"/>
        <v>1.0009099181073703E-2</v>
      </c>
      <c r="N77" s="41">
        <v>16</v>
      </c>
      <c r="O77" s="41">
        <v>7</v>
      </c>
      <c r="P77" s="41">
        <v>9</v>
      </c>
      <c r="Q77" s="41">
        <v>11</v>
      </c>
      <c r="R77" s="41">
        <v>12</v>
      </c>
      <c r="S77" s="42">
        <f t="shared" si="25"/>
        <v>9.0909090909090828E-2</v>
      </c>
      <c r="T77" s="42">
        <f t="shared" si="26"/>
        <v>-0.25</v>
      </c>
      <c r="U77" s="41">
        <f t="shared" si="27"/>
        <v>1</v>
      </c>
      <c r="V77" s="41">
        <f t="shared" si="28"/>
        <v>-4</v>
      </c>
      <c r="W77" s="42">
        <f t="shared" si="29"/>
        <v>9.5846645367412137E-3</v>
      </c>
      <c r="X77" s="42">
        <f t="shared" si="31"/>
        <v>0.22222222222222221</v>
      </c>
    </row>
    <row r="78" spans="2:24" x14ac:dyDescent="0.25">
      <c r="B78" s="72" t="s">
        <v>113</v>
      </c>
      <c r="C78" s="41">
        <v>5</v>
      </c>
      <c r="D78" s="41">
        <v>5</v>
      </c>
      <c r="E78" s="41">
        <v>0</v>
      </c>
      <c r="F78" s="41">
        <v>0</v>
      </c>
      <c r="G78" s="41">
        <v>4</v>
      </c>
      <c r="H78" s="42" t="str">
        <f t="shared" si="20"/>
        <v>-</v>
      </c>
      <c r="I78" s="42">
        <f t="shared" si="21"/>
        <v>-0.19999999999999996</v>
      </c>
      <c r="J78" s="41">
        <f t="shared" si="22"/>
        <v>4</v>
      </c>
      <c r="K78" s="41">
        <f t="shared" si="23"/>
        <v>-1</v>
      </c>
      <c r="L78" s="42">
        <f t="shared" si="24"/>
        <v>3.6396724294813468E-3</v>
      </c>
      <c r="M78" s="42">
        <f t="shared" si="30"/>
        <v>3.6396724294813468E-3</v>
      </c>
      <c r="N78" s="41">
        <v>5</v>
      </c>
      <c r="O78" s="41">
        <v>0</v>
      </c>
      <c r="P78" s="41">
        <v>0</v>
      </c>
      <c r="Q78" s="41">
        <v>4</v>
      </c>
      <c r="R78" s="41">
        <v>5</v>
      </c>
      <c r="S78" s="42">
        <f t="shared" si="25"/>
        <v>0.25</v>
      </c>
      <c r="T78" s="42">
        <f t="shared" si="26"/>
        <v>0</v>
      </c>
      <c r="U78" s="41">
        <f t="shared" si="27"/>
        <v>1</v>
      </c>
      <c r="V78" s="41">
        <f t="shared" si="28"/>
        <v>0</v>
      </c>
      <c r="W78" s="42">
        <f t="shared" si="29"/>
        <v>3.9936102236421724E-3</v>
      </c>
      <c r="X78" s="42">
        <f t="shared" si="31"/>
        <v>9.2592592592592587E-2</v>
      </c>
    </row>
    <row r="79" spans="2:24" x14ac:dyDescent="0.25">
      <c r="B79" s="72" t="s">
        <v>114</v>
      </c>
      <c r="C79" s="41">
        <v>2</v>
      </c>
      <c r="D79" s="41">
        <v>2</v>
      </c>
      <c r="E79" s="41">
        <v>0</v>
      </c>
      <c r="F79" s="41">
        <v>0</v>
      </c>
      <c r="G79" s="41">
        <v>2</v>
      </c>
      <c r="H79" s="42" t="str">
        <f t="shared" si="20"/>
        <v>-</v>
      </c>
      <c r="I79" s="42">
        <f t="shared" si="21"/>
        <v>0</v>
      </c>
      <c r="J79" s="41">
        <f t="shared" si="22"/>
        <v>2</v>
      </c>
      <c r="K79" s="41">
        <f t="shared" si="23"/>
        <v>0</v>
      </c>
      <c r="L79" s="42">
        <f t="shared" si="24"/>
        <v>1.8198362147406734E-3</v>
      </c>
      <c r="M79" s="42">
        <f t="shared" si="30"/>
        <v>1.8198362147406734E-3</v>
      </c>
      <c r="N79" s="41">
        <v>2</v>
      </c>
      <c r="O79" s="41">
        <v>0</v>
      </c>
      <c r="P79" s="41">
        <v>0</v>
      </c>
      <c r="Q79" s="41">
        <v>2</v>
      </c>
      <c r="R79" s="41">
        <v>2</v>
      </c>
      <c r="S79" s="42">
        <f t="shared" si="25"/>
        <v>0</v>
      </c>
      <c r="T79" s="42">
        <f t="shared" si="26"/>
        <v>0</v>
      </c>
      <c r="U79" s="41">
        <f t="shared" si="27"/>
        <v>0</v>
      </c>
      <c r="V79" s="41">
        <f t="shared" si="28"/>
        <v>0</v>
      </c>
      <c r="W79" s="42">
        <f t="shared" si="29"/>
        <v>1.5974440894568689E-3</v>
      </c>
      <c r="X79" s="42">
        <f t="shared" si="31"/>
        <v>3.7037037037037035E-2</v>
      </c>
    </row>
    <row r="80" spans="2:24" x14ac:dyDescent="0.25">
      <c r="B80" s="72" t="s">
        <v>115</v>
      </c>
      <c r="C80" s="41">
        <v>10</v>
      </c>
      <c r="D80" s="41">
        <v>9</v>
      </c>
      <c r="E80" s="41">
        <v>0</v>
      </c>
      <c r="F80" s="41">
        <v>0</v>
      </c>
      <c r="G80" s="41">
        <v>6</v>
      </c>
      <c r="H80" s="42" t="str">
        <f t="shared" si="20"/>
        <v>-</v>
      </c>
      <c r="I80" s="42">
        <f t="shared" si="21"/>
        <v>-0.33333333333333337</v>
      </c>
      <c r="J80" s="41">
        <f t="shared" si="22"/>
        <v>6</v>
      </c>
      <c r="K80" s="41">
        <f t="shared" si="23"/>
        <v>-3</v>
      </c>
      <c r="L80" s="42">
        <f t="shared" si="24"/>
        <v>5.4595086442220204E-3</v>
      </c>
      <c r="M80" s="42">
        <f t="shared" si="30"/>
        <v>5.4595086442220204E-3</v>
      </c>
      <c r="N80" s="41">
        <v>9</v>
      </c>
      <c r="O80" s="41">
        <v>0</v>
      </c>
      <c r="P80" s="41">
        <v>0</v>
      </c>
      <c r="Q80" s="41">
        <v>5</v>
      </c>
      <c r="R80" s="41">
        <v>5</v>
      </c>
      <c r="S80" s="42">
        <f t="shared" si="25"/>
        <v>0</v>
      </c>
      <c r="T80" s="42">
        <f t="shared" si="26"/>
        <v>-0.44444444444444442</v>
      </c>
      <c r="U80" s="41">
        <f t="shared" si="27"/>
        <v>0</v>
      </c>
      <c r="V80" s="41">
        <f t="shared" si="28"/>
        <v>-4</v>
      </c>
      <c r="W80" s="42">
        <f t="shared" si="29"/>
        <v>3.9936102236421724E-3</v>
      </c>
      <c r="X80" s="42">
        <f t="shared" si="31"/>
        <v>9.2592592592592587E-2</v>
      </c>
    </row>
    <row r="81" spans="2:24" x14ac:dyDescent="0.25">
      <c r="B81" s="74" t="s">
        <v>101</v>
      </c>
      <c r="C81" s="70">
        <v>77</v>
      </c>
      <c r="D81" s="70">
        <v>77</v>
      </c>
      <c r="E81" s="70">
        <v>31</v>
      </c>
      <c r="F81" s="70">
        <v>32</v>
      </c>
      <c r="G81" s="70">
        <v>31</v>
      </c>
      <c r="H81" s="71">
        <f t="shared" si="20"/>
        <v>-3.125E-2</v>
      </c>
      <c r="I81" s="71">
        <f t="shared" si="21"/>
        <v>-0.59740259740259738</v>
      </c>
      <c r="J81" s="70">
        <f t="shared" si="22"/>
        <v>-1</v>
      </c>
      <c r="K81" s="70">
        <f t="shared" si="23"/>
        <v>-46</v>
      </c>
      <c r="L81" s="71">
        <f t="shared" si="24"/>
        <v>2.8207461328480437E-2</v>
      </c>
      <c r="M81" s="71">
        <f t="shared" si="30"/>
        <v>2.8207461328480437E-2</v>
      </c>
      <c r="N81" s="70">
        <v>77</v>
      </c>
      <c r="O81" s="70">
        <v>25</v>
      </c>
      <c r="P81" s="70">
        <v>27</v>
      </c>
      <c r="Q81" s="70">
        <v>33</v>
      </c>
      <c r="R81" s="70">
        <v>38</v>
      </c>
      <c r="S81" s="71">
        <f t="shared" si="25"/>
        <v>0.1515151515151516</v>
      </c>
      <c r="T81" s="71">
        <f t="shared" si="26"/>
        <v>-0.50649350649350655</v>
      </c>
      <c r="U81" s="70">
        <f t="shared" si="27"/>
        <v>5</v>
      </c>
      <c r="V81" s="70">
        <f t="shared" si="28"/>
        <v>-39</v>
      </c>
      <c r="W81" s="71">
        <f t="shared" si="29"/>
        <v>3.035143769968051E-2</v>
      </c>
      <c r="X81" s="71">
        <f t="shared" si="31"/>
        <v>0.70370370370370372</v>
      </c>
    </row>
    <row r="82" spans="2:24" x14ac:dyDescent="0.25">
      <c r="B82" s="72" t="s">
        <v>116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2" t="str">
        <f t="shared" si="20"/>
        <v>-</v>
      </c>
      <c r="I82" s="42" t="str">
        <f t="shared" si="21"/>
        <v>-</v>
      </c>
      <c r="J82" s="41">
        <f t="shared" si="22"/>
        <v>0</v>
      </c>
      <c r="K82" s="41">
        <f t="shared" si="23"/>
        <v>0</v>
      </c>
      <c r="L82" s="42">
        <f t="shared" si="24"/>
        <v>0</v>
      </c>
      <c r="M82" s="42">
        <f t="shared" si="30"/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2" t="str">
        <f t="shared" si="25"/>
        <v>-</v>
      </c>
      <c r="T82" s="42" t="str">
        <f t="shared" si="26"/>
        <v>-</v>
      </c>
      <c r="U82" s="41">
        <f t="shared" si="27"/>
        <v>0</v>
      </c>
      <c r="V82" s="41">
        <f t="shared" si="28"/>
        <v>0</v>
      </c>
      <c r="W82" s="42">
        <f t="shared" si="29"/>
        <v>0</v>
      </c>
      <c r="X82" s="42">
        <f t="shared" si="31"/>
        <v>0</v>
      </c>
    </row>
    <row r="83" spans="2:24" x14ac:dyDescent="0.25">
      <c r="B83" s="72" t="s">
        <v>117</v>
      </c>
      <c r="C83" s="41">
        <v>77</v>
      </c>
      <c r="D83" s="41">
        <v>77</v>
      </c>
      <c r="E83" s="41">
        <v>31</v>
      </c>
      <c r="F83" s="41">
        <v>32</v>
      </c>
      <c r="G83" s="41">
        <v>31</v>
      </c>
      <c r="H83" s="42">
        <f t="shared" si="20"/>
        <v>-3.125E-2</v>
      </c>
      <c r="I83" s="42">
        <f t="shared" si="21"/>
        <v>-0.59740259740259738</v>
      </c>
      <c r="J83" s="41">
        <f t="shared" si="22"/>
        <v>-1</v>
      </c>
      <c r="K83" s="41">
        <f t="shared" si="23"/>
        <v>-46</v>
      </c>
      <c r="L83" s="42">
        <f t="shared" si="24"/>
        <v>2.8207461328480437E-2</v>
      </c>
      <c r="M83" s="42">
        <f t="shared" si="30"/>
        <v>2.8207461328480437E-2</v>
      </c>
      <c r="N83" s="41">
        <v>77</v>
      </c>
      <c r="O83" s="41">
        <v>25</v>
      </c>
      <c r="P83" s="41">
        <v>27</v>
      </c>
      <c r="Q83" s="41">
        <v>33</v>
      </c>
      <c r="R83" s="41">
        <v>38</v>
      </c>
      <c r="S83" s="42">
        <f t="shared" si="25"/>
        <v>0.1515151515151516</v>
      </c>
      <c r="T83" s="42">
        <f t="shared" si="26"/>
        <v>-0.50649350649350655</v>
      </c>
      <c r="U83" s="41">
        <f t="shared" si="27"/>
        <v>5</v>
      </c>
      <c r="V83" s="41">
        <f t="shared" si="28"/>
        <v>-39</v>
      </c>
      <c r="W83" s="42">
        <f t="shared" si="29"/>
        <v>3.035143769968051E-2</v>
      </c>
      <c r="X83" s="42">
        <f t="shared" si="31"/>
        <v>0.70370370370370372</v>
      </c>
    </row>
    <row r="84" spans="2:24" x14ac:dyDescent="0.25">
      <c r="B84" s="72" t="s">
        <v>118</v>
      </c>
      <c r="C84" s="41">
        <v>11</v>
      </c>
      <c r="D84" s="41">
        <v>11</v>
      </c>
      <c r="E84" s="41">
        <v>0</v>
      </c>
      <c r="F84" s="41">
        <v>7</v>
      </c>
      <c r="G84" s="41">
        <v>7</v>
      </c>
      <c r="H84" s="42">
        <f t="shared" si="20"/>
        <v>0</v>
      </c>
      <c r="I84" s="42">
        <f t="shared" si="21"/>
        <v>-0.36363636363636365</v>
      </c>
      <c r="J84" s="41">
        <f t="shared" si="22"/>
        <v>0</v>
      </c>
      <c r="K84" s="41">
        <f t="shared" si="23"/>
        <v>-4</v>
      </c>
      <c r="L84" s="42">
        <f t="shared" si="24"/>
        <v>6.369426751592357E-3</v>
      </c>
      <c r="M84" s="42">
        <f t="shared" si="30"/>
        <v>6.369426751592357E-3</v>
      </c>
      <c r="N84" s="41">
        <v>11</v>
      </c>
      <c r="O84" s="41">
        <v>0</v>
      </c>
      <c r="P84" s="41">
        <v>8</v>
      </c>
      <c r="Q84" s="41">
        <v>8</v>
      </c>
      <c r="R84" s="41">
        <v>8</v>
      </c>
      <c r="S84" s="42">
        <f t="shared" si="25"/>
        <v>0</v>
      </c>
      <c r="T84" s="42">
        <f t="shared" si="26"/>
        <v>-0.27272727272727271</v>
      </c>
      <c r="U84" s="41">
        <f t="shared" si="27"/>
        <v>0</v>
      </c>
      <c r="V84" s="41">
        <f t="shared" si="28"/>
        <v>-3</v>
      </c>
      <c r="W84" s="42">
        <f t="shared" si="29"/>
        <v>6.3897763578274758E-3</v>
      </c>
      <c r="X84" s="42">
        <f t="shared" si="31"/>
        <v>0.14814814814814814</v>
      </c>
    </row>
    <row r="85" spans="2:24" x14ac:dyDescent="0.25">
      <c r="B85" s="72" t="s">
        <v>119</v>
      </c>
      <c r="C85" s="41">
        <v>21</v>
      </c>
      <c r="D85" s="41">
        <v>21</v>
      </c>
      <c r="E85" s="41">
        <v>0</v>
      </c>
      <c r="F85" s="41">
        <v>7</v>
      </c>
      <c r="G85" s="41">
        <v>7</v>
      </c>
      <c r="H85" s="42">
        <f t="shared" si="20"/>
        <v>0</v>
      </c>
      <c r="I85" s="42">
        <f t="shared" si="21"/>
        <v>-0.66666666666666674</v>
      </c>
      <c r="J85" s="41">
        <f t="shared" si="22"/>
        <v>0</v>
      </c>
      <c r="K85" s="41">
        <f t="shared" si="23"/>
        <v>-14</v>
      </c>
      <c r="L85" s="42">
        <f t="shared" si="24"/>
        <v>6.369426751592357E-3</v>
      </c>
      <c r="M85" s="42">
        <f t="shared" si="30"/>
        <v>6.369426751592357E-3</v>
      </c>
      <c r="N85" s="41">
        <v>21</v>
      </c>
      <c r="O85" s="41">
        <v>0</v>
      </c>
      <c r="P85" s="41">
        <v>6</v>
      </c>
      <c r="Q85" s="41">
        <v>7</v>
      </c>
      <c r="R85" s="41">
        <v>8</v>
      </c>
      <c r="S85" s="42">
        <f t="shared" si="25"/>
        <v>0.14285714285714279</v>
      </c>
      <c r="T85" s="42">
        <f t="shared" si="26"/>
        <v>-0.61904761904761907</v>
      </c>
      <c r="U85" s="41">
        <f t="shared" si="27"/>
        <v>1</v>
      </c>
      <c r="V85" s="41">
        <f t="shared" si="28"/>
        <v>-13</v>
      </c>
      <c r="W85" s="42">
        <f t="shared" si="29"/>
        <v>6.3897763578274758E-3</v>
      </c>
      <c r="X85" s="42">
        <f t="shared" si="31"/>
        <v>0.14814814814814814</v>
      </c>
    </row>
    <row r="86" spans="2:24" x14ac:dyDescent="0.25">
      <c r="B86" s="72" t="s">
        <v>120</v>
      </c>
      <c r="C86" s="41">
        <v>45</v>
      </c>
      <c r="D86" s="41">
        <v>45</v>
      </c>
      <c r="E86" s="41">
        <v>0</v>
      </c>
      <c r="F86" s="41">
        <v>18</v>
      </c>
      <c r="G86" s="41">
        <v>17</v>
      </c>
      <c r="H86" s="42">
        <f t="shared" si="20"/>
        <v>-5.555555555555558E-2</v>
      </c>
      <c r="I86" s="42">
        <f t="shared" si="21"/>
        <v>-0.62222222222222223</v>
      </c>
      <c r="J86" s="41">
        <f t="shared" si="22"/>
        <v>-1</v>
      </c>
      <c r="K86" s="41">
        <f t="shared" si="23"/>
        <v>-28</v>
      </c>
      <c r="L86" s="42">
        <f t="shared" si="24"/>
        <v>1.5468607825295723E-2</v>
      </c>
      <c r="M86" s="42">
        <f t="shared" si="30"/>
        <v>1.5468607825295723E-2</v>
      </c>
      <c r="N86" s="41">
        <v>45</v>
      </c>
      <c r="O86" s="41">
        <v>0</v>
      </c>
      <c r="P86" s="41">
        <v>13</v>
      </c>
      <c r="Q86" s="41">
        <v>18</v>
      </c>
      <c r="R86" s="41">
        <v>22</v>
      </c>
      <c r="S86" s="42">
        <f t="shared" si="25"/>
        <v>0.22222222222222232</v>
      </c>
      <c r="T86" s="42">
        <f t="shared" si="26"/>
        <v>-0.51111111111111107</v>
      </c>
      <c r="U86" s="41">
        <f t="shared" si="27"/>
        <v>4</v>
      </c>
      <c r="V86" s="41">
        <f t="shared" si="28"/>
        <v>-23</v>
      </c>
      <c r="W86" s="42">
        <f t="shared" si="29"/>
        <v>1.7571884984025558E-2</v>
      </c>
      <c r="X86" s="42">
        <f t="shared" si="31"/>
        <v>0.40740740740740738</v>
      </c>
    </row>
    <row r="87" spans="2:24" x14ac:dyDescent="0.25">
      <c r="B87" s="73" t="s">
        <v>107</v>
      </c>
      <c r="C87" s="67">
        <v>184</v>
      </c>
      <c r="D87" s="67">
        <v>183</v>
      </c>
      <c r="E87" s="67">
        <v>65</v>
      </c>
      <c r="F87" s="67">
        <v>44</v>
      </c>
      <c r="G87" s="67">
        <v>49</v>
      </c>
      <c r="H87" s="68">
        <f t="shared" si="20"/>
        <v>0.11363636363636354</v>
      </c>
      <c r="I87" s="68">
        <f t="shared" si="21"/>
        <v>-0.73224043715846987</v>
      </c>
      <c r="J87" s="67">
        <f t="shared" si="22"/>
        <v>5</v>
      </c>
      <c r="K87" s="67">
        <f t="shared" si="23"/>
        <v>-134</v>
      </c>
      <c r="L87" s="68">
        <f t="shared" si="24"/>
        <v>4.4585987261146494E-2</v>
      </c>
      <c r="M87" s="68">
        <v>1.386939076236845E-2</v>
      </c>
      <c r="N87" s="67">
        <v>181</v>
      </c>
      <c r="O87" s="67">
        <v>39</v>
      </c>
      <c r="P87" s="67">
        <v>47</v>
      </c>
      <c r="Q87" s="67">
        <v>49</v>
      </c>
      <c r="R87" s="67">
        <v>75</v>
      </c>
      <c r="S87" s="68">
        <f t="shared" si="25"/>
        <v>0.53061224489795911</v>
      </c>
      <c r="T87" s="68">
        <f t="shared" si="26"/>
        <v>-0.58563535911602216</v>
      </c>
      <c r="U87" s="67">
        <f t="shared" si="27"/>
        <v>26</v>
      </c>
      <c r="V87" s="67">
        <f t="shared" si="28"/>
        <v>-106</v>
      </c>
      <c r="W87" s="68">
        <f t="shared" si="29"/>
        <v>5.9904153354632589E-2</v>
      </c>
      <c r="X87" s="68">
        <f>R87/$R$87</f>
        <v>1</v>
      </c>
    </row>
    <row r="88" spans="2:24" x14ac:dyDescent="0.25">
      <c r="B88" s="74" t="s">
        <v>100</v>
      </c>
      <c r="C88" s="70">
        <v>30</v>
      </c>
      <c r="D88" s="70">
        <v>30</v>
      </c>
      <c r="E88" s="70">
        <v>12</v>
      </c>
      <c r="F88" s="70">
        <v>10</v>
      </c>
      <c r="G88" s="70">
        <v>12</v>
      </c>
      <c r="H88" s="71">
        <f t="shared" si="20"/>
        <v>0.19999999999999996</v>
      </c>
      <c r="I88" s="71">
        <f t="shared" si="21"/>
        <v>-0.6</v>
      </c>
      <c r="J88" s="70">
        <f t="shared" si="22"/>
        <v>2</v>
      </c>
      <c r="K88" s="70">
        <f t="shared" si="23"/>
        <v>-18</v>
      </c>
      <c r="L88" s="71">
        <f t="shared" si="24"/>
        <v>1.0919017288444041E-2</v>
      </c>
      <c r="M88" s="71">
        <f t="shared" ref="M88:M100" si="32">G88/$G$6</f>
        <v>1.0919017288444041E-2</v>
      </c>
      <c r="N88" s="70">
        <v>30</v>
      </c>
      <c r="O88" s="70">
        <v>9</v>
      </c>
      <c r="P88" s="70">
        <v>10</v>
      </c>
      <c r="Q88" s="70">
        <v>12</v>
      </c>
      <c r="R88" s="70">
        <v>14</v>
      </c>
      <c r="S88" s="71">
        <f t="shared" si="25"/>
        <v>0.16666666666666674</v>
      </c>
      <c r="T88" s="71">
        <f t="shared" si="26"/>
        <v>-0.53333333333333333</v>
      </c>
      <c r="U88" s="70">
        <f t="shared" si="27"/>
        <v>2</v>
      </c>
      <c r="V88" s="70">
        <f t="shared" si="28"/>
        <v>-16</v>
      </c>
      <c r="W88" s="71">
        <f t="shared" si="29"/>
        <v>1.1182108626198083E-2</v>
      </c>
      <c r="X88" s="71">
        <f t="shared" ref="X88:X100" si="33">R88/$R$87</f>
        <v>0.18666666666666668</v>
      </c>
    </row>
    <row r="89" spans="2:24" x14ac:dyDescent="0.25">
      <c r="B89" s="72" t="s">
        <v>111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2" t="str">
        <f t="shared" si="20"/>
        <v>-</v>
      </c>
      <c r="I89" s="42" t="str">
        <f t="shared" si="21"/>
        <v>-</v>
      </c>
      <c r="J89" s="41">
        <f t="shared" si="22"/>
        <v>0</v>
      </c>
      <c r="K89" s="41">
        <f t="shared" si="23"/>
        <v>0</v>
      </c>
      <c r="L89" s="42">
        <f t="shared" si="24"/>
        <v>0</v>
      </c>
      <c r="M89" s="42">
        <f t="shared" si="32"/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2" t="str">
        <f t="shared" si="25"/>
        <v>-</v>
      </c>
      <c r="T89" s="42" t="str">
        <f t="shared" si="26"/>
        <v>-</v>
      </c>
      <c r="U89" s="41">
        <f t="shared" si="27"/>
        <v>0</v>
      </c>
      <c r="V89" s="41">
        <f t="shared" si="28"/>
        <v>0</v>
      </c>
      <c r="W89" s="42">
        <f t="shared" si="29"/>
        <v>0</v>
      </c>
      <c r="X89" s="42">
        <f t="shared" si="33"/>
        <v>0</v>
      </c>
    </row>
    <row r="90" spans="2:24" x14ac:dyDescent="0.25">
      <c r="B90" s="72" t="s">
        <v>112</v>
      </c>
      <c r="C90" s="41">
        <v>4</v>
      </c>
      <c r="D90" s="41">
        <v>4</v>
      </c>
      <c r="E90" s="41">
        <v>0</v>
      </c>
      <c r="F90" s="41">
        <v>0</v>
      </c>
      <c r="G90" s="41">
        <v>3</v>
      </c>
      <c r="H90" s="42" t="str">
        <f t="shared" si="20"/>
        <v>-</v>
      </c>
      <c r="I90" s="42">
        <f t="shared" si="21"/>
        <v>-0.25</v>
      </c>
      <c r="J90" s="41">
        <f t="shared" si="22"/>
        <v>3</v>
      </c>
      <c r="K90" s="41">
        <f t="shared" si="23"/>
        <v>-1</v>
      </c>
      <c r="L90" s="42">
        <f t="shared" si="24"/>
        <v>2.7297543221110102E-3</v>
      </c>
      <c r="M90" s="42">
        <f t="shared" si="32"/>
        <v>2.7297543221110102E-3</v>
      </c>
      <c r="N90" s="41">
        <v>4</v>
      </c>
      <c r="O90" s="41">
        <v>0</v>
      </c>
      <c r="P90" s="41">
        <v>0</v>
      </c>
      <c r="Q90" s="41">
        <v>3</v>
      </c>
      <c r="R90" s="41">
        <v>3</v>
      </c>
      <c r="S90" s="42">
        <f t="shared" si="25"/>
        <v>0</v>
      </c>
      <c r="T90" s="42">
        <f t="shared" si="26"/>
        <v>-0.25</v>
      </c>
      <c r="U90" s="41">
        <f t="shared" si="27"/>
        <v>0</v>
      </c>
      <c r="V90" s="41">
        <f t="shared" si="28"/>
        <v>-1</v>
      </c>
      <c r="W90" s="42">
        <f t="shared" si="29"/>
        <v>2.3961661341853034E-3</v>
      </c>
      <c r="X90" s="42">
        <f t="shared" si="33"/>
        <v>0.04</v>
      </c>
    </row>
    <row r="91" spans="2:24" x14ac:dyDescent="0.25">
      <c r="B91" s="72" t="s">
        <v>117</v>
      </c>
      <c r="C91" s="41">
        <v>26</v>
      </c>
      <c r="D91" s="41">
        <v>26</v>
      </c>
      <c r="E91" s="41">
        <v>9</v>
      </c>
      <c r="F91" s="41">
        <v>7</v>
      </c>
      <c r="G91" s="41">
        <v>9</v>
      </c>
      <c r="H91" s="42">
        <f t="shared" si="20"/>
        <v>0.28571428571428581</v>
      </c>
      <c r="I91" s="42">
        <f t="shared" si="21"/>
        <v>-0.65384615384615385</v>
      </c>
      <c r="J91" s="41">
        <f t="shared" si="22"/>
        <v>2</v>
      </c>
      <c r="K91" s="41">
        <f t="shared" si="23"/>
        <v>-17</v>
      </c>
      <c r="L91" s="42">
        <f t="shared" si="24"/>
        <v>8.1892629663330302E-3</v>
      </c>
      <c r="M91" s="42">
        <f t="shared" si="32"/>
        <v>8.1892629663330302E-3</v>
      </c>
      <c r="N91" s="41">
        <v>26</v>
      </c>
      <c r="O91" s="41">
        <v>6</v>
      </c>
      <c r="P91" s="41">
        <v>7</v>
      </c>
      <c r="Q91" s="41">
        <v>9</v>
      </c>
      <c r="R91" s="41">
        <v>11</v>
      </c>
      <c r="S91" s="42">
        <f t="shared" si="25"/>
        <v>0.22222222222222232</v>
      </c>
      <c r="T91" s="42">
        <f t="shared" si="26"/>
        <v>-0.57692307692307687</v>
      </c>
      <c r="U91" s="41">
        <f t="shared" si="27"/>
        <v>2</v>
      </c>
      <c r="V91" s="41">
        <f t="shared" si="28"/>
        <v>-15</v>
      </c>
      <c r="W91" s="42">
        <f t="shared" si="29"/>
        <v>8.7859424920127792E-3</v>
      </c>
      <c r="X91" s="42">
        <f t="shared" si="33"/>
        <v>0.14666666666666667</v>
      </c>
    </row>
    <row r="92" spans="2:24" x14ac:dyDescent="0.25">
      <c r="B92" s="72" t="s">
        <v>113</v>
      </c>
      <c r="C92" s="41">
        <v>2</v>
      </c>
      <c r="D92" s="41">
        <v>2</v>
      </c>
      <c r="E92" s="41">
        <v>0</v>
      </c>
      <c r="F92" s="41">
        <v>0</v>
      </c>
      <c r="G92" s="41">
        <v>2</v>
      </c>
      <c r="H92" s="42" t="str">
        <f t="shared" si="20"/>
        <v>-</v>
      </c>
      <c r="I92" s="42">
        <f t="shared" si="21"/>
        <v>0</v>
      </c>
      <c r="J92" s="41">
        <f t="shared" si="22"/>
        <v>2</v>
      </c>
      <c r="K92" s="41">
        <f t="shared" si="23"/>
        <v>0</v>
      </c>
      <c r="L92" s="42">
        <f t="shared" si="24"/>
        <v>1.8198362147406734E-3</v>
      </c>
      <c r="M92" s="42">
        <f t="shared" si="32"/>
        <v>1.8198362147406734E-3</v>
      </c>
      <c r="N92" s="41">
        <v>2</v>
      </c>
      <c r="O92" s="41">
        <v>0</v>
      </c>
      <c r="P92" s="41">
        <v>0</v>
      </c>
      <c r="Q92" s="41">
        <v>2</v>
      </c>
      <c r="R92" s="41">
        <v>2</v>
      </c>
      <c r="S92" s="42">
        <f t="shared" si="25"/>
        <v>0</v>
      </c>
      <c r="T92" s="42">
        <f t="shared" si="26"/>
        <v>0</v>
      </c>
      <c r="U92" s="41">
        <f t="shared" si="27"/>
        <v>0</v>
      </c>
      <c r="V92" s="41">
        <f t="shared" si="28"/>
        <v>0</v>
      </c>
      <c r="W92" s="42">
        <f t="shared" si="29"/>
        <v>1.5974440894568689E-3</v>
      </c>
      <c r="X92" s="42">
        <f t="shared" si="33"/>
        <v>2.6666666666666668E-2</v>
      </c>
    </row>
    <row r="93" spans="2:24" x14ac:dyDescent="0.25">
      <c r="B93" s="72" t="s">
        <v>114</v>
      </c>
      <c r="C93" s="41">
        <v>6</v>
      </c>
      <c r="D93" s="41">
        <v>6</v>
      </c>
      <c r="E93" s="41">
        <v>0</v>
      </c>
      <c r="F93" s="41">
        <v>0</v>
      </c>
      <c r="G93" s="41">
        <v>3</v>
      </c>
      <c r="H93" s="42" t="str">
        <f t="shared" si="20"/>
        <v>-</v>
      </c>
      <c r="I93" s="42">
        <f t="shared" si="21"/>
        <v>-0.5</v>
      </c>
      <c r="J93" s="41">
        <f t="shared" si="22"/>
        <v>3</v>
      </c>
      <c r="K93" s="41">
        <f t="shared" si="23"/>
        <v>-3</v>
      </c>
      <c r="L93" s="42">
        <f t="shared" si="24"/>
        <v>2.7297543221110102E-3</v>
      </c>
      <c r="M93" s="42">
        <f t="shared" si="32"/>
        <v>2.7297543221110102E-3</v>
      </c>
      <c r="N93" s="41">
        <v>6</v>
      </c>
      <c r="O93" s="41">
        <v>0</v>
      </c>
      <c r="P93" s="41">
        <v>0</v>
      </c>
      <c r="Q93" s="41">
        <v>3</v>
      </c>
      <c r="R93" s="41">
        <v>3</v>
      </c>
      <c r="S93" s="42">
        <f t="shared" si="25"/>
        <v>0</v>
      </c>
      <c r="T93" s="42">
        <f t="shared" si="26"/>
        <v>-0.5</v>
      </c>
      <c r="U93" s="41">
        <f t="shared" si="27"/>
        <v>0</v>
      </c>
      <c r="V93" s="41">
        <f t="shared" si="28"/>
        <v>-3</v>
      </c>
      <c r="W93" s="42">
        <f t="shared" si="29"/>
        <v>2.3961661341853034E-3</v>
      </c>
      <c r="X93" s="42">
        <f t="shared" si="33"/>
        <v>0.04</v>
      </c>
    </row>
    <row r="94" spans="2:24" x14ac:dyDescent="0.25">
      <c r="B94" s="72" t="s">
        <v>115</v>
      </c>
      <c r="C94" s="41">
        <v>18</v>
      </c>
      <c r="D94" s="41">
        <v>18</v>
      </c>
      <c r="E94" s="41">
        <v>0</v>
      </c>
      <c r="F94" s="41">
        <v>0</v>
      </c>
      <c r="G94" s="41">
        <v>4</v>
      </c>
      <c r="H94" s="42" t="str">
        <f t="shared" si="20"/>
        <v>-</v>
      </c>
      <c r="I94" s="42">
        <f t="shared" si="21"/>
        <v>-0.77777777777777779</v>
      </c>
      <c r="J94" s="41">
        <f t="shared" si="22"/>
        <v>4</v>
      </c>
      <c r="K94" s="41">
        <f t="shared" si="23"/>
        <v>-14</v>
      </c>
      <c r="L94" s="42">
        <f t="shared" si="24"/>
        <v>3.6396724294813468E-3</v>
      </c>
      <c r="M94" s="42">
        <f t="shared" si="32"/>
        <v>3.6396724294813468E-3</v>
      </c>
      <c r="N94" s="41">
        <v>18</v>
      </c>
      <c r="O94" s="41">
        <v>0</v>
      </c>
      <c r="P94" s="41">
        <v>0</v>
      </c>
      <c r="Q94" s="41">
        <v>4</v>
      </c>
      <c r="R94" s="41">
        <v>6</v>
      </c>
      <c r="S94" s="42">
        <f t="shared" si="25"/>
        <v>0.5</v>
      </c>
      <c r="T94" s="42">
        <f t="shared" si="26"/>
        <v>-0.66666666666666674</v>
      </c>
      <c r="U94" s="41">
        <f t="shared" si="27"/>
        <v>2</v>
      </c>
      <c r="V94" s="41">
        <f t="shared" si="28"/>
        <v>-12</v>
      </c>
      <c r="W94" s="42">
        <f t="shared" si="29"/>
        <v>4.7923322683706068E-3</v>
      </c>
      <c r="X94" s="42">
        <f t="shared" si="33"/>
        <v>0.08</v>
      </c>
    </row>
    <row r="95" spans="2:24" x14ac:dyDescent="0.25">
      <c r="B95" s="74" t="s">
        <v>101</v>
      </c>
      <c r="C95" s="70">
        <v>154</v>
      </c>
      <c r="D95" s="70">
        <v>153</v>
      </c>
      <c r="E95" s="70">
        <v>54</v>
      </c>
      <c r="F95" s="70">
        <v>34</v>
      </c>
      <c r="G95" s="70">
        <v>37</v>
      </c>
      <c r="H95" s="71">
        <f t="shared" si="20"/>
        <v>8.8235294117646967E-2</v>
      </c>
      <c r="I95" s="71">
        <f t="shared" si="21"/>
        <v>-0.75816993464052285</v>
      </c>
      <c r="J95" s="70">
        <f t="shared" si="22"/>
        <v>3</v>
      </c>
      <c r="K95" s="70">
        <f t="shared" si="23"/>
        <v>-116</v>
      </c>
      <c r="L95" s="71">
        <f t="shared" si="24"/>
        <v>3.3666969972702458E-2</v>
      </c>
      <c r="M95" s="71">
        <f t="shared" si="32"/>
        <v>3.3666969972702458E-2</v>
      </c>
      <c r="N95" s="70">
        <v>151</v>
      </c>
      <c r="O95" s="70">
        <v>30</v>
      </c>
      <c r="P95" s="70">
        <v>37</v>
      </c>
      <c r="Q95" s="70">
        <v>37</v>
      </c>
      <c r="R95" s="70">
        <v>61</v>
      </c>
      <c r="S95" s="71">
        <f t="shared" si="25"/>
        <v>0.64864864864864868</v>
      </c>
      <c r="T95" s="71">
        <f t="shared" si="26"/>
        <v>-0.5960264900662251</v>
      </c>
      <c r="U95" s="70">
        <f t="shared" si="27"/>
        <v>24</v>
      </c>
      <c r="V95" s="70">
        <f t="shared" si="28"/>
        <v>-90</v>
      </c>
      <c r="W95" s="71">
        <f t="shared" si="29"/>
        <v>4.8722044728434506E-2</v>
      </c>
      <c r="X95" s="71">
        <f t="shared" si="33"/>
        <v>0.81333333333333335</v>
      </c>
    </row>
    <row r="96" spans="2:24" x14ac:dyDescent="0.25">
      <c r="B96" s="72" t="s">
        <v>116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2" t="str">
        <f t="shared" si="20"/>
        <v>-</v>
      </c>
      <c r="I96" s="42" t="str">
        <f t="shared" si="21"/>
        <v>-</v>
      </c>
      <c r="J96" s="41">
        <f t="shared" si="22"/>
        <v>0</v>
      </c>
      <c r="K96" s="41">
        <f t="shared" si="23"/>
        <v>0</v>
      </c>
      <c r="L96" s="42">
        <f t="shared" si="24"/>
        <v>0</v>
      </c>
      <c r="M96" s="42">
        <f t="shared" si="32"/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2" t="str">
        <f t="shared" si="25"/>
        <v>-</v>
      </c>
      <c r="T96" s="42" t="str">
        <f t="shared" si="26"/>
        <v>-</v>
      </c>
      <c r="U96" s="41">
        <f t="shared" si="27"/>
        <v>0</v>
      </c>
      <c r="V96" s="41">
        <f t="shared" si="28"/>
        <v>0</v>
      </c>
      <c r="W96" s="42">
        <f t="shared" si="29"/>
        <v>0</v>
      </c>
      <c r="X96" s="42">
        <f t="shared" si="33"/>
        <v>0</v>
      </c>
    </row>
    <row r="97" spans="2:24" x14ac:dyDescent="0.25">
      <c r="B97" s="72" t="s">
        <v>117</v>
      </c>
      <c r="C97" s="41">
        <v>154</v>
      </c>
      <c r="D97" s="41">
        <v>153</v>
      </c>
      <c r="E97" s="41">
        <v>54</v>
      </c>
      <c r="F97" s="41">
        <v>34</v>
      </c>
      <c r="G97" s="41">
        <v>37</v>
      </c>
      <c r="H97" s="42">
        <f t="shared" si="20"/>
        <v>8.8235294117646967E-2</v>
      </c>
      <c r="I97" s="42">
        <f t="shared" si="21"/>
        <v>-0.75816993464052285</v>
      </c>
      <c r="J97" s="41">
        <f t="shared" si="22"/>
        <v>3</v>
      </c>
      <c r="K97" s="41">
        <f t="shared" si="23"/>
        <v>-116</v>
      </c>
      <c r="L97" s="42">
        <f t="shared" si="24"/>
        <v>3.3666969972702458E-2</v>
      </c>
      <c r="M97" s="42">
        <f t="shared" si="32"/>
        <v>3.3666969972702458E-2</v>
      </c>
      <c r="N97" s="41">
        <v>151</v>
      </c>
      <c r="O97" s="41">
        <v>30</v>
      </c>
      <c r="P97" s="41">
        <v>37</v>
      </c>
      <c r="Q97" s="41">
        <v>37</v>
      </c>
      <c r="R97" s="41">
        <v>61</v>
      </c>
      <c r="S97" s="42">
        <f t="shared" si="25"/>
        <v>0.64864864864864868</v>
      </c>
      <c r="T97" s="42">
        <f t="shared" si="26"/>
        <v>-0.5960264900662251</v>
      </c>
      <c r="U97" s="41">
        <f t="shared" si="27"/>
        <v>24</v>
      </c>
      <c r="V97" s="41">
        <f t="shared" si="28"/>
        <v>-90</v>
      </c>
      <c r="W97" s="42">
        <f t="shared" si="29"/>
        <v>4.8722044728434506E-2</v>
      </c>
      <c r="X97" s="42">
        <f t="shared" si="33"/>
        <v>0.81333333333333335</v>
      </c>
    </row>
    <row r="98" spans="2:24" x14ac:dyDescent="0.25">
      <c r="B98" s="72" t="s">
        <v>118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2" t="str">
        <f t="shared" si="20"/>
        <v>-</v>
      </c>
      <c r="I98" s="42" t="str">
        <f t="shared" si="21"/>
        <v>-</v>
      </c>
      <c r="J98" s="41">
        <f t="shared" si="22"/>
        <v>0</v>
      </c>
      <c r="K98" s="41">
        <f t="shared" si="23"/>
        <v>0</v>
      </c>
      <c r="L98" s="42">
        <f t="shared" si="24"/>
        <v>0</v>
      </c>
      <c r="M98" s="42">
        <f t="shared" si="32"/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2" t="str">
        <f t="shared" si="25"/>
        <v>-</v>
      </c>
      <c r="T98" s="42" t="str">
        <f t="shared" si="26"/>
        <v>-</v>
      </c>
      <c r="U98" s="41">
        <f t="shared" si="27"/>
        <v>0</v>
      </c>
      <c r="V98" s="41">
        <f t="shared" si="28"/>
        <v>0</v>
      </c>
      <c r="W98" s="42">
        <f t="shared" si="29"/>
        <v>0</v>
      </c>
      <c r="X98" s="42">
        <f t="shared" si="33"/>
        <v>0</v>
      </c>
    </row>
    <row r="99" spans="2:24" x14ac:dyDescent="0.25">
      <c r="B99" s="72" t="s">
        <v>119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2" t="str">
        <f t="shared" si="20"/>
        <v>-</v>
      </c>
      <c r="I99" s="42" t="str">
        <f t="shared" si="21"/>
        <v>-</v>
      </c>
      <c r="J99" s="41">
        <f t="shared" si="22"/>
        <v>0</v>
      </c>
      <c r="K99" s="41">
        <f t="shared" si="23"/>
        <v>0</v>
      </c>
      <c r="L99" s="42">
        <f t="shared" si="24"/>
        <v>0</v>
      </c>
      <c r="M99" s="42">
        <f t="shared" si="32"/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2" t="str">
        <f t="shared" si="25"/>
        <v>-</v>
      </c>
      <c r="T99" s="42" t="str">
        <f t="shared" si="26"/>
        <v>-</v>
      </c>
      <c r="U99" s="41">
        <f t="shared" si="27"/>
        <v>0</v>
      </c>
      <c r="V99" s="41">
        <f t="shared" si="28"/>
        <v>0</v>
      </c>
      <c r="W99" s="42">
        <f t="shared" si="29"/>
        <v>0</v>
      </c>
      <c r="X99" s="42">
        <f t="shared" si="33"/>
        <v>0</v>
      </c>
    </row>
    <row r="100" spans="2:24" x14ac:dyDescent="0.25">
      <c r="B100" s="72" t="s">
        <v>120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2" t="str">
        <f t="shared" si="20"/>
        <v>-</v>
      </c>
      <c r="I100" s="42" t="str">
        <f t="shared" si="21"/>
        <v>-</v>
      </c>
      <c r="J100" s="41">
        <f t="shared" si="22"/>
        <v>0</v>
      </c>
      <c r="K100" s="41">
        <f t="shared" si="23"/>
        <v>0</v>
      </c>
      <c r="L100" s="42">
        <f t="shared" si="24"/>
        <v>0</v>
      </c>
      <c r="M100" s="42">
        <f t="shared" si="32"/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2" t="str">
        <f t="shared" si="25"/>
        <v>-</v>
      </c>
      <c r="T100" s="42" t="str">
        <f t="shared" si="26"/>
        <v>-</v>
      </c>
      <c r="U100" s="41">
        <f t="shared" si="27"/>
        <v>0</v>
      </c>
      <c r="V100" s="41">
        <f t="shared" si="28"/>
        <v>0</v>
      </c>
      <c r="W100" s="42">
        <f t="shared" si="29"/>
        <v>0</v>
      </c>
      <c r="X100" s="42">
        <f t="shared" si="33"/>
        <v>0</v>
      </c>
    </row>
    <row r="101" spans="2:24" x14ac:dyDescent="0.25">
      <c r="B101" s="73" t="s">
        <v>108</v>
      </c>
      <c r="C101" s="67">
        <v>28</v>
      </c>
      <c r="D101" s="67">
        <v>28</v>
      </c>
      <c r="E101" s="67">
        <v>15</v>
      </c>
      <c r="F101" s="67">
        <v>21</v>
      </c>
      <c r="G101" s="67">
        <v>27</v>
      </c>
      <c r="H101" s="68">
        <f t="shared" si="20"/>
        <v>0.28571428571428581</v>
      </c>
      <c r="I101" s="68">
        <f t="shared" si="21"/>
        <v>-3.5714285714285698E-2</v>
      </c>
      <c r="J101" s="67">
        <f t="shared" si="22"/>
        <v>6</v>
      </c>
      <c r="K101" s="67">
        <f t="shared" si="23"/>
        <v>-1</v>
      </c>
      <c r="L101" s="68">
        <f t="shared" si="24"/>
        <v>2.4567788898999091E-2</v>
      </c>
      <c r="M101" s="68">
        <v>2.1506018698288481E-3</v>
      </c>
      <c r="N101" s="67">
        <v>28</v>
      </c>
      <c r="O101" s="67">
        <v>14</v>
      </c>
      <c r="P101" s="67">
        <v>25</v>
      </c>
      <c r="Q101" s="67">
        <v>29</v>
      </c>
      <c r="R101" s="67">
        <v>31</v>
      </c>
      <c r="S101" s="68">
        <f t="shared" si="25"/>
        <v>6.8965517241379226E-2</v>
      </c>
      <c r="T101" s="68">
        <f t="shared" si="26"/>
        <v>0.10714285714285721</v>
      </c>
      <c r="U101" s="67">
        <f t="shared" si="27"/>
        <v>2</v>
      </c>
      <c r="V101" s="67">
        <f t="shared" si="28"/>
        <v>3</v>
      </c>
      <c r="W101" s="68">
        <f t="shared" si="29"/>
        <v>2.4760383386581469E-2</v>
      </c>
      <c r="X101" s="68">
        <f>R101/$R$101</f>
        <v>1</v>
      </c>
    </row>
    <row r="102" spans="2:24" x14ac:dyDescent="0.25">
      <c r="B102" s="74" t="s">
        <v>100</v>
      </c>
      <c r="C102" s="70">
        <v>9</v>
      </c>
      <c r="D102" s="70">
        <v>9</v>
      </c>
      <c r="E102" s="70">
        <v>5</v>
      </c>
      <c r="F102" s="70">
        <v>8</v>
      </c>
      <c r="G102" s="70">
        <v>10</v>
      </c>
      <c r="H102" s="71">
        <f t="shared" si="20"/>
        <v>0.25</v>
      </c>
      <c r="I102" s="71">
        <f t="shared" si="21"/>
        <v>0.11111111111111116</v>
      </c>
      <c r="J102" s="70">
        <f t="shared" si="22"/>
        <v>2</v>
      </c>
      <c r="K102" s="70">
        <f t="shared" si="23"/>
        <v>1</v>
      </c>
      <c r="L102" s="71">
        <f t="shared" si="24"/>
        <v>9.0991810737033659E-3</v>
      </c>
      <c r="M102" s="71">
        <f t="shared" ref="M102:M114" si="34">G102/$G$6</f>
        <v>9.0991810737033659E-3</v>
      </c>
      <c r="N102" s="70">
        <v>8</v>
      </c>
      <c r="O102" s="70">
        <v>5</v>
      </c>
      <c r="P102" s="70">
        <v>10</v>
      </c>
      <c r="Q102" s="70">
        <v>10</v>
      </c>
      <c r="R102" s="70">
        <v>11</v>
      </c>
      <c r="S102" s="71">
        <f t="shared" si="25"/>
        <v>0.10000000000000009</v>
      </c>
      <c r="T102" s="71">
        <f t="shared" si="26"/>
        <v>0.375</v>
      </c>
      <c r="U102" s="70">
        <f t="shared" si="27"/>
        <v>1</v>
      </c>
      <c r="V102" s="70">
        <f t="shared" si="28"/>
        <v>3</v>
      </c>
      <c r="W102" s="71">
        <f t="shared" si="29"/>
        <v>8.7859424920127792E-3</v>
      </c>
      <c r="X102" s="71">
        <f t="shared" ref="X102:X114" si="35">R102/$R$101</f>
        <v>0.35483870967741937</v>
      </c>
    </row>
    <row r="103" spans="2:24" x14ac:dyDescent="0.25">
      <c r="B103" s="72" t="s">
        <v>111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2" t="str">
        <f t="shared" si="20"/>
        <v>-</v>
      </c>
      <c r="I103" s="42" t="str">
        <f t="shared" si="21"/>
        <v>-</v>
      </c>
      <c r="J103" s="41">
        <f t="shared" si="22"/>
        <v>0</v>
      </c>
      <c r="K103" s="41">
        <f t="shared" si="23"/>
        <v>0</v>
      </c>
      <c r="L103" s="42">
        <f t="shared" si="24"/>
        <v>0</v>
      </c>
      <c r="M103" s="42">
        <f t="shared" si="34"/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2" t="str">
        <f t="shared" si="25"/>
        <v>-</v>
      </c>
      <c r="T103" s="42" t="str">
        <f t="shared" si="26"/>
        <v>-</v>
      </c>
      <c r="U103" s="41">
        <f t="shared" si="27"/>
        <v>0</v>
      </c>
      <c r="V103" s="41">
        <f t="shared" si="28"/>
        <v>0</v>
      </c>
      <c r="W103" s="42">
        <f t="shared" si="29"/>
        <v>0</v>
      </c>
      <c r="X103" s="42">
        <f t="shared" si="35"/>
        <v>0</v>
      </c>
    </row>
    <row r="104" spans="2:24" x14ac:dyDescent="0.25">
      <c r="B104" s="72" t="s">
        <v>112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2" t="str">
        <f t="shared" si="20"/>
        <v>-</v>
      </c>
      <c r="I104" s="42" t="str">
        <f t="shared" si="21"/>
        <v>-</v>
      </c>
      <c r="J104" s="41">
        <f t="shared" si="22"/>
        <v>0</v>
      </c>
      <c r="K104" s="41">
        <f t="shared" si="23"/>
        <v>0</v>
      </c>
      <c r="L104" s="42">
        <f t="shared" si="24"/>
        <v>0</v>
      </c>
      <c r="M104" s="42">
        <f t="shared" si="34"/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2" t="str">
        <f t="shared" si="25"/>
        <v>-</v>
      </c>
      <c r="T104" s="42" t="str">
        <f t="shared" si="26"/>
        <v>-</v>
      </c>
      <c r="U104" s="41">
        <f t="shared" si="27"/>
        <v>0</v>
      </c>
      <c r="V104" s="41">
        <f t="shared" si="28"/>
        <v>0</v>
      </c>
      <c r="W104" s="42">
        <f t="shared" si="29"/>
        <v>0</v>
      </c>
      <c r="X104" s="42">
        <f t="shared" si="35"/>
        <v>0</v>
      </c>
    </row>
    <row r="105" spans="2:24" x14ac:dyDescent="0.25">
      <c r="B105" s="72" t="s">
        <v>117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2" t="str">
        <f t="shared" si="20"/>
        <v>-</v>
      </c>
      <c r="I105" s="42" t="str">
        <f t="shared" si="21"/>
        <v>-</v>
      </c>
      <c r="J105" s="41">
        <f t="shared" si="22"/>
        <v>0</v>
      </c>
      <c r="K105" s="41">
        <f t="shared" si="23"/>
        <v>0</v>
      </c>
      <c r="L105" s="42">
        <f t="shared" si="24"/>
        <v>0</v>
      </c>
      <c r="M105" s="42">
        <f t="shared" si="34"/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2" t="str">
        <f t="shared" si="25"/>
        <v>-</v>
      </c>
      <c r="T105" s="42" t="str">
        <f t="shared" si="26"/>
        <v>-</v>
      </c>
      <c r="U105" s="41">
        <f t="shared" si="27"/>
        <v>0</v>
      </c>
      <c r="V105" s="41">
        <f t="shared" si="28"/>
        <v>0</v>
      </c>
      <c r="W105" s="42">
        <f t="shared" si="29"/>
        <v>0</v>
      </c>
      <c r="X105" s="42">
        <f t="shared" si="35"/>
        <v>0</v>
      </c>
    </row>
    <row r="106" spans="2:24" x14ac:dyDescent="0.25">
      <c r="B106" s="72" t="s">
        <v>113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2" t="str">
        <f t="shared" si="20"/>
        <v>-</v>
      </c>
      <c r="I106" s="42" t="str">
        <f t="shared" si="21"/>
        <v>-</v>
      </c>
      <c r="J106" s="41">
        <f t="shared" si="22"/>
        <v>0</v>
      </c>
      <c r="K106" s="41">
        <f t="shared" si="23"/>
        <v>0</v>
      </c>
      <c r="L106" s="42">
        <f t="shared" si="24"/>
        <v>0</v>
      </c>
      <c r="M106" s="42">
        <f t="shared" si="34"/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2" t="str">
        <f t="shared" si="25"/>
        <v>-</v>
      </c>
      <c r="T106" s="42" t="str">
        <f t="shared" si="26"/>
        <v>-</v>
      </c>
      <c r="U106" s="41">
        <f t="shared" si="27"/>
        <v>0</v>
      </c>
      <c r="V106" s="41">
        <f t="shared" si="28"/>
        <v>0</v>
      </c>
      <c r="W106" s="42">
        <f t="shared" si="29"/>
        <v>0</v>
      </c>
      <c r="X106" s="42">
        <f t="shared" si="35"/>
        <v>0</v>
      </c>
    </row>
    <row r="107" spans="2:24" x14ac:dyDescent="0.25">
      <c r="B107" s="72" t="s">
        <v>114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2" t="str">
        <f t="shared" si="20"/>
        <v>-</v>
      </c>
      <c r="I107" s="42" t="str">
        <f t="shared" si="21"/>
        <v>-</v>
      </c>
      <c r="J107" s="41">
        <f t="shared" si="22"/>
        <v>0</v>
      </c>
      <c r="K107" s="41">
        <f t="shared" si="23"/>
        <v>0</v>
      </c>
      <c r="L107" s="42">
        <f t="shared" si="24"/>
        <v>0</v>
      </c>
      <c r="M107" s="42">
        <f t="shared" si="34"/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2" t="str">
        <f t="shared" si="25"/>
        <v>-</v>
      </c>
      <c r="T107" s="42" t="str">
        <f t="shared" si="26"/>
        <v>-</v>
      </c>
      <c r="U107" s="41">
        <f t="shared" si="27"/>
        <v>0</v>
      </c>
      <c r="V107" s="41">
        <f t="shared" si="28"/>
        <v>0</v>
      </c>
      <c r="W107" s="42">
        <f t="shared" si="29"/>
        <v>0</v>
      </c>
      <c r="X107" s="42">
        <f t="shared" si="35"/>
        <v>0</v>
      </c>
    </row>
    <row r="108" spans="2:24" x14ac:dyDescent="0.25">
      <c r="B108" s="72" t="s">
        <v>115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2" t="str">
        <f t="shared" si="20"/>
        <v>-</v>
      </c>
      <c r="I108" s="42" t="str">
        <f t="shared" si="21"/>
        <v>-</v>
      </c>
      <c r="J108" s="41">
        <f t="shared" si="22"/>
        <v>0</v>
      </c>
      <c r="K108" s="41">
        <f t="shared" si="23"/>
        <v>0</v>
      </c>
      <c r="L108" s="42">
        <f t="shared" si="24"/>
        <v>0</v>
      </c>
      <c r="M108" s="42">
        <f t="shared" si="34"/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2" t="str">
        <f t="shared" si="25"/>
        <v>-</v>
      </c>
      <c r="T108" s="42" t="str">
        <f t="shared" si="26"/>
        <v>-</v>
      </c>
      <c r="U108" s="41">
        <f t="shared" si="27"/>
        <v>0</v>
      </c>
      <c r="V108" s="41">
        <f t="shared" si="28"/>
        <v>0</v>
      </c>
      <c r="W108" s="42">
        <f t="shared" si="29"/>
        <v>0</v>
      </c>
      <c r="X108" s="42">
        <f t="shared" si="35"/>
        <v>0</v>
      </c>
    </row>
    <row r="109" spans="2:24" x14ac:dyDescent="0.25">
      <c r="B109" s="74" t="s">
        <v>101</v>
      </c>
      <c r="C109" s="70">
        <v>19</v>
      </c>
      <c r="D109" s="70">
        <v>19</v>
      </c>
      <c r="E109" s="70">
        <v>10</v>
      </c>
      <c r="F109" s="70">
        <v>13</v>
      </c>
      <c r="G109" s="70">
        <v>17</v>
      </c>
      <c r="H109" s="71">
        <f t="shared" si="20"/>
        <v>0.30769230769230771</v>
      </c>
      <c r="I109" s="71">
        <f t="shared" si="21"/>
        <v>-0.10526315789473684</v>
      </c>
      <c r="J109" s="70">
        <f t="shared" si="22"/>
        <v>4</v>
      </c>
      <c r="K109" s="70">
        <f t="shared" si="23"/>
        <v>-2</v>
      </c>
      <c r="L109" s="71">
        <f t="shared" si="24"/>
        <v>1.5468607825295723E-2</v>
      </c>
      <c r="M109" s="71">
        <f t="shared" si="34"/>
        <v>1.5468607825295723E-2</v>
      </c>
      <c r="N109" s="70">
        <v>20</v>
      </c>
      <c r="O109" s="70">
        <v>9</v>
      </c>
      <c r="P109" s="70">
        <v>15</v>
      </c>
      <c r="Q109" s="70">
        <v>19</v>
      </c>
      <c r="R109" s="70">
        <v>20</v>
      </c>
      <c r="S109" s="71">
        <f t="shared" si="25"/>
        <v>5.2631578947368363E-2</v>
      </c>
      <c r="T109" s="71">
        <f t="shared" si="26"/>
        <v>0</v>
      </c>
      <c r="U109" s="70">
        <f t="shared" si="27"/>
        <v>1</v>
      </c>
      <c r="V109" s="70">
        <f t="shared" si="28"/>
        <v>0</v>
      </c>
      <c r="W109" s="71">
        <f t="shared" si="29"/>
        <v>1.5974440894568689E-2</v>
      </c>
      <c r="X109" s="71">
        <f t="shared" si="35"/>
        <v>0.64516129032258063</v>
      </c>
    </row>
    <row r="110" spans="2:24" x14ac:dyDescent="0.25">
      <c r="B110" s="72" t="s">
        <v>116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2" t="str">
        <f t="shared" si="20"/>
        <v>-</v>
      </c>
      <c r="I110" s="42" t="str">
        <f t="shared" si="21"/>
        <v>-</v>
      </c>
      <c r="J110" s="41">
        <f t="shared" si="22"/>
        <v>0</v>
      </c>
      <c r="K110" s="41">
        <f t="shared" si="23"/>
        <v>0</v>
      </c>
      <c r="L110" s="42">
        <f t="shared" si="24"/>
        <v>0</v>
      </c>
      <c r="M110" s="42">
        <f t="shared" si="34"/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2" t="str">
        <f t="shared" si="25"/>
        <v>-</v>
      </c>
      <c r="T110" s="42" t="str">
        <f t="shared" si="26"/>
        <v>-</v>
      </c>
      <c r="U110" s="41">
        <f t="shared" si="27"/>
        <v>0</v>
      </c>
      <c r="V110" s="41">
        <f t="shared" si="28"/>
        <v>0</v>
      </c>
      <c r="W110" s="42">
        <f t="shared" si="29"/>
        <v>0</v>
      </c>
      <c r="X110" s="42">
        <f t="shared" si="35"/>
        <v>0</v>
      </c>
    </row>
    <row r="111" spans="2:24" x14ac:dyDescent="0.25">
      <c r="B111" s="72" t="s">
        <v>117</v>
      </c>
      <c r="C111" s="41">
        <v>19</v>
      </c>
      <c r="D111" s="41">
        <v>19</v>
      </c>
      <c r="E111" s="41">
        <v>10</v>
      </c>
      <c r="F111" s="41">
        <v>13</v>
      </c>
      <c r="G111" s="41">
        <v>17</v>
      </c>
      <c r="H111" s="42">
        <f t="shared" si="20"/>
        <v>0.30769230769230771</v>
      </c>
      <c r="I111" s="42">
        <f t="shared" si="21"/>
        <v>-0.10526315789473684</v>
      </c>
      <c r="J111" s="41">
        <f t="shared" si="22"/>
        <v>4</v>
      </c>
      <c r="K111" s="41">
        <f t="shared" si="23"/>
        <v>-2</v>
      </c>
      <c r="L111" s="42">
        <f t="shared" si="24"/>
        <v>1.5468607825295723E-2</v>
      </c>
      <c r="M111" s="42">
        <f t="shared" si="34"/>
        <v>1.5468607825295723E-2</v>
      </c>
      <c r="N111" s="41">
        <v>20</v>
      </c>
      <c r="O111" s="41">
        <v>9</v>
      </c>
      <c r="P111" s="41">
        <v>15</v>
      </c>
      <c r="Q111" s="41">
        <v>19</v>
      </c>
      <c r="R111" s="41">
        <v>20</v>
      </c>
      <c r="S111" s="42">
        <f t="shared" si="25"/>
        <v>5.2631578947368363E-2</v>
      </c>
      <c r="T111" s="42">
        <f t="shared" si="26"/>
        <v>0</v>
      </c>
      <c r="U111" s="41">
        <f t="shared" si="27"/>
        <v>1</v>
      </c>
      <c r="V111" s="41">
        <f t="shared" si="28"/>
        <v>0</v>
      </c>
      <c r="W111" s="42">
        <f t="shared" si="29"/>
        <v>1.5974440894568689E-2</v>
      </c>
      <c r="X111" s="42">
        <f t="shared" si="35"/>
        <v>0.64516129032258063</v>
      </c>
    </row>
    <row r="112" spans="2:24" x14ac:dyDescent="0.25">
      <c r="B112" s="72" t="s">
        <v>118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2" t="str">
        <f t="shared" si="20"/>
        <v>-</v>
      </c>
      <c r="I112" s="42" t="str">
        <f t="shared" si="21"/>
        <v>-</v>
      </c>
      <c r="J112" s="41">
        <f t="shared" si="22"/>
        <v>0</v>
      </c>
      <c r="K112" s="41">
        <f t="shared" si="23"/>
        <v>0</v>
      </c>
      <c r="L112" s="42">
        <f t="shared" si="24"/>
        <v>0</v>
      </c>
      <c r="M112" s="42">
        <f t="shared" si="34"/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2" t="str">
        <f t="shared" si="25"/>
        <v>-</v>
      </c>
      <c r="T112" s="42" t="str">
        <f t="shared" si="26"/>
        <v>-</v>
      </c>
      <c r="U112" s="41">
        <f t="shared" si="27"/>
        <v>0</v>
      </c>
      <c r="V112" s="41">
        <f t="shared" si="28"/>
        <v>0</v>
      </c>
      <c r="W112" s="42">
        <f t="shared" si="29"/>
        <v>0</v>
      </c>
      <c r="X112" s="42">
        <f t="shared" si="35"/>
        <v>0</v>
      </c>
    </row>
    <row r="113" spans="2:24" x14ac:dyDescent="0.25">
      <c r="B113" s="72" t="s">
        <v>119</v>
      </c>
      <c r="C113" s="41">
        <v>5</v>
      </c>
      <c r="D113" s="41">
        <v>5</v>
      </c>
      <c r="E113" s="41">
        <v>0</v>
      </c>
      <c r="F113" s="41">
        <v>3</v>
      </c>
      <c r="G113" s="41">
        <v>3</v>
      </c>
      <c r="H113" s="42">
        <f t="shared" si="20"/>
        <v>0</v>
      </c>
      <c r="I113" s="42">
        <f t="shared" si="21"/>
        <v>-0.4</v>
      </c>
      <c r="J113" s="41">
        <f t="shared" si="22"/>
        <v>0</v>
      </c>
      <c r="K113" s="41">
        <f t="shared" si="23"/>
        <v>-2</v>
      </c>
      <c r="L113" s="42">
        <f t="shared" si="24"/>
        <v>2.7297543221110102E-3</v>
      </c>
      <c r="M113" s="42">
        <f t="shared" si="34"/>
        <v>2.7297543221110102E-3</v>
      </c>
      <c r="N113" s="41">
        <v>5</v>
      </c>
      <c r="O113" s="41">
        <v>0</v>
      </c>
      <c r="P113" s="41">
        <v>3</v>
      </c>
      <c r="Q113" s="41">
        <v>4</v>
      </c>
      <c r="R113" s="41">
        <v>0</v>
      </c>
      <c r="S113" s="42">
        <f t="shared" si="25"/>
        <v>-1</v>
      </c>
      <c r="T113" s="42">
        <f t="shared" si="26"/>
        <v>-1</v>
      </c>
      <c r="U113" s="41">
        <f t="shared" si="27"/>
        <v>-4</v>
      </c>
      <c r="V113" s="41">
        <f t="shared" si="28"/>
        <v>-5</v>
      </c>
      <c r="W113" s="42">
        <f t="shared" si="29"/>
        <v>0</v>
      </c>
      <c r="X113" s="42">
        <f t="shared" si="35"/>
        <v>0</v>
      </c>
    </row>
    <row r="114" spans="2:24" x14ac:dyDescent="0.25">
      <c r="B114" s="72" t="s">
        <v>120</v>
      </c>
      <c r="C114" s="41">
        <v>14</v>
      </c>
      <c r="D114" s="41">
        <v>14</v>
      </c>
      <c r="E114" s="41">
        <v>0</v>
      </c>
      <c r="F114" s="41">
        <v>10</v>
      </c>
      <c r="G114" s="41">
        <v>14</v>
      </c>
      <c r="H114" s="42">
        <f t="shared" si="20"/>
        <v>0.39999999999999991</v>
      </c>
      <c r="I114" s="42">
        <f t="shared" si="21"/>
        <v>0</v>
      </c>
      <c r="J114" s="41">
        <f t="shared" si="22"/>
        <v>4</v>
      </c>
      <c r="K114" s="41">
        <f t="shared" si="23"/>
        <v>0</v>
      </c>
      <c r="L114" s="42">
        <f t="shared" si="24"/>
        <v>1.2738853503184714E-2</v>
      </c>
      <c r="M114" s="42">
        <f t="shared" si="34"/>
        <v>1.2738853503184714E-2</v>
      </c>
      <c r="N114" s="41">
        <v>15</v>
      </c>
      <c r="O114" s="41">
        <v>0</v>
      </c>
      <c r="P114" s="41">
        <v>12</v>
      </c>
      <c r="Q114" s="41">
        <v>15</v>
      </c>
      <c r="R114" s="41">
        <v>0</v>
      </c>
      <c r="S114" s="42">
        <f t="shared" si="25"/>
        <v>-1</v>
      </c>
      <c r="T114" s="42">
        <f t="shared" si="26"/>
        <v>-1</v>
      </c>
      <c r="U114" s="41">
        <f t="shared" si="27"/>
        <v>-15</v>
      </c>
      <c r="V114" s="41">
        <f t="shared" si="28"/>
        <v>-15</v>
      </c>
      <c r="W114" s="42">
        <f t="shared" si="29"/>
        <v>0</v>
      </c>
      <c r="X114" s="42">
        <f t="shared" si="35"/>
        <v>0</v>
      </c>
    </row>
    <row r="115" spans="2:24" ht="6.95" customHeight="1" x14ac:dyDescent="0.25">
      <c r="B115" s="44"/>
      <c r="C115" s="45"/>
      <c r="D115" s="45"/>
      <c r="E115" s="45"/>
      <c r="F115" s="46"/>
      <c r="G115" s="45"/>
      <c r="H115" s="47"/>
      <c r="I115" s="47"/>
      <c r="J115" s="45"/>
      <c r="K115" s="47"/>
      <c r="L115" s="47"/>
      <c r="M115" s="47"/>
      <c r="N115" s="45"/>
      <c r="O115" s="45"/>
      <c r="P115" s="45"/>
      <c r="Q115" s="45"/>
      <c r="R115" s="47"/>
      <c r="S115" s="47"/>
      <c r="T115" s="47"/>
      <c r="U115" s="47"/>
      <c r="V115" s="47"/>
    </row>
    <row r="116" spans="2:24" ht="15" customHeight="1" x14ac:dyDescent="0.25">
      <c r="B116" s="49" t="s">
        <v>109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9A51B-2F0F-400A-8662-740684A45154}">
  <dimension ref="A1:AE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417</v>
      </c>
      <c r="C1" s="234"/>
      <c r="E1" s="234"/>
      <c r="H1" s="234"/>
      <c r="J1" s="234"/>
    </row>
    <row r="3" spans="1:31" s="4" customFormat="1" ht="25.5" customHeight="1" thickBot="1" x14ac:dyDescent="0.3">
      <c r="B3" s="52" t="s">
        <v>418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186" t="s">
        <v>551</v>
      </c>
      <c r="D5" s="186" t="s">
        <v>536</v>
      </c>
      <c r="E5" s="186" t="s">
        <v>537</v>
      </c>
      <c r="F5" s="186" t="s">
        <v>538</v>
      </c>
      <c r="G5" s="187" t="str">
        <f>CONCATENATE("var. ",RIGHT(F5,2),"/",RIGHT(E5,2))</f>
        <v>var. 21/20</v>
      </c>
      <c r="H5" s="187" t="str">
        <f>CONCATENATE("dif. ",RIGHT(F5,2),"/",RIGHT(E5,2))</f>
        <v>dif. 21/20</v>
      </c>
      <c r="I5" s="187" t="str">
        <f>CONCATENATE("%/s total España ",RIGHT(F5,4))</f>
        <v>%/s total España 2021</v>
      </c>
      <c r="J5" s="186" t="s">
        <v>539</v>
      </c>
      <c r="K5" s="187" t="str">
        <f>CONCATENATE("var. ",RIGHT(J5,2),"/",RIGHT(F5,2))</f>
        <v>var. 22/21</v>
      </c>
      <c r="L5" s="187" t="str">
        <f>CONCATENATE("dif. ",RIGHT(J5,2),"/",RIGHT(F5,2))</f>
        <v>dif. 22/21</v>
      </c>
      <c r="M5" s="187" t="str">
        <f>CONCATENATE("%/s total España ",RIGHT(J5,4))</f>
        <v>%/s total España 2022</v>
      </c>
      <c r="N5" s="186" t="s">
        <v>540</v>
      </c>
      <c r="O5" s="187" t="str">
        <f>CONCATENATE("var. ",RIGHT(N5,2),"/",RIGHT(J5,2))</f>
        <v>var. 23/22</v>
      </c>
      <c r="P5" s="187" t="str">
        <f>CONCATENATE("dif. ",RIGHT(N5,2),"/",RIGHT(J5,2))</f>
        <v>dif. 23/22</v>
      </c>
      <c r="Q5" s="187" t="str">
        <f>CONCATENATE("var. ",RIGHT(N5,2),"/",RIGHT(D5,2))</f>
        <v>var. 23/19</v>
      </c>
      <c r="R5" s="187" t="str">
        <f>CONCATENATE("dif. ",RIGHT(N5,2),"/",RIGHT(D5,2))</f>
        <v>dif. 23/19</v>
      </c>
      <c r="S5" s="187" t="str">
        <f>CONCATENATE("%/s total España ",RIGHT(N5,4))</f>
        <v>%/s total España 2023</v>
      </c>
      <c r="T5" s="187" t="str">
        <f>CONCATENATE("%/s total Turistas ",RIGHT(N5,4))</f>
        <v>%/s total Turistas 2023</v>
      </c>
      <c r="AE5" s="1"/>
    </row>
    <row r="6" spans="1:31" s="4" customFormat="1" ht="18.75" x14ac:dyDescent="0.3">
      <c r="B6" s="235" t="s">
        <v>419</v>
      </c>
      <c r="C6" s="236">
        <v>1281392</v>
      </c>
      <c r="D6" s="236">
        <v>1255761</v>
      </c>
      <c r="E6" s="236">
        <v>358149</v>
      </c>
      <c r="F6" s="236">
        <v>791183</v>
      </c>
      <c r="G6" s="237">
        <f t="shared" ref="G6:G11" si="0">F6/E6-1</f>
        <v>1.2090889545971089</v>
      </c>
      <c r="H6" s="236">
        <f t="shared" ref="H6:H11" si="1">F6-E6</f>
        <v>433034</v>
      </c>
      <c r="I6" s="237"/>
      <c r="J6" s="236">
        <v>1288684</v>
      </c>
      <c r="K6" s="237">
        <f t="shared" ref="K6:K11" si="2">J6/F6-1</f>
        <v>0.62880648345578716</v>
      </c>
      <c r="L6" s="236">
        <f t="shared" ref="L6:L11" si="3">J6-F6</f>
        <v>497501</v>
      </c>
      <c r="M6" s="237"/>
      <c r="N6" s="236">
        <v>1325735</v>
      </c>
      <c r="O6" s="237">
        <f t="shared" ref="O6:O11" si="4">N6/J6-1</f>
        <v>2.8751035940540959E-2</v>
      </c>
      <c r="P6" s="236">
        <f t="shared" ref="P6:P11" si="5">N6-J6</f>
        <v>37051</v>
      </c>
      <c r="Q6" s="237">
        <f t="shared" ref="Q6:Q11" si="6">N6/D6-1</f>
        <v>5.5722386664341483E-2</v>
      </c>
      <c r="R6" s="236">
        <f t="shared" ref="R6:R11" si="7">N6-D6</f>
        <v>69974</v>
      </c>
      <c r="S6" s="237"/>
      <c r="T6" s="237"/>
      <c r="V6" s="111"/>
      <c r="AE6" s="1"/>
    </row>
    <row r="7" spans="1:31" ht="18.75" x14ac:dyDescent="0.3">
      <c r="A7" s="4"/>
      <c r="B7" s="235" t="s">
        <v>420</v>
      </c>
      <c r="C7" s="236">
        <v>355207</v>
      </c>
      <c r="D7" s="236">
        <v>357363</v>
      </c>
      <c r="E7" s="236">
        <v>211035</v>
      </c>
      <c r="F7" s="236">
        <v>333357</v>
      </c>
      <c r="G7" s="237">
        <f t="shared" si="0"/>
        <v>0.57962897149761883</v>
      </c>
      <c r="H7" s="236">
        <f t="shared" si="1"/>
        <v>122322</v>
      </c>
      <c r="I7" s="237">
        <f>F7/$F$7</f>
        <v>1</v>
      </c>
      <c r="J7" s="236">
        <v>354855</v>
      </c>
      <c r="K7" s="237">
        <f t="shared" si="2"/>
        <v>6.4489421251091139E-2</v>
      </c>
      <c r="L7" s="236">
        <f t="shared" si="3"/>
        <v>21498</v>
      </c>
      <c r="M7" s="237">
        <f>J7/$J$7</f>
        <v>1</v>
      </c>
      <c r="N7" s="236">
        <v>343302</v>
      </c>
      <c r="O7" s="237">
        <f t="shared" si="4"/>
        <v>-3.2556959885023495E-2</v>
      </c>
      <c r="P7" s="236">
        <f t="shared" si="5"/>
        <v>-11553</v>
      </c>
      <c r="Q7" s="237">
        <f t="shared" si="6"/>
        <v>-3.9346546788559533E-2</v>
      </c>
      <c r="R7" s="236">
        <f t="shared" si="7"/>
        <v>-14061</v>
      </c>
      <c r="S7" s="237">
        <f>N7/$N$7</f>
        <v>1</v>
      </c>
      <c r="T7" s="237">
        <f>N7/$N$6</f>
        <v>0.2589522038718145</v>
      </c>
      <c r="V7" s="111"/>
      <c r="W7" s="123"/>
      <c r="AE7" s="1" t="s">
        <v>421</v>
      </c>
    </row>
    <row r="8" spans="1:31" ht="15.75" x14ac:dyDescent="0.25">
      <c r="A8" s="4"/>
      <c r="B8" s="238" t="s">
        <v>176</v>
      </c>
      <c r="C8" s="239">
        <v>201590</v>
      </c>
      <c r="D8" s="239">
        <v>204031</v>
      </c>
      <c r="E8" s="239">
        <v>113356</v>
      </c>
      <c r="F8" s="239">
        <v>186446</v>
      </c>
      <c r="G8" s="240">
        <f t="shared" si="0"/>
        <v>0.64478280814425348</v>
      </c>
      <c r="H8" s="239">
        <f t="shared" si="1"/>
        <v>73090</v>
      </c>
      <c r="I8" s="240">
        <f>F8/$F$7</f>
        <v>0.55929828982142271</v>
      </c>
      <c r="J8" s="239">
        <v>201494</v>
      </c>
      <c r="K8" s="240">
        <f t="shared" si="2"/>
        <v>8.070969610503842E-2</v>
      </c>
      <c r="L8" s="239">
        <f t="shared" si="3"/>
        <v>15048</v>
      </c>
      <c r="M8" s="240">
        <f>J8/$J$7</f>
        <v>0.5678206591424666</v>
      </c>
      <c r="N8" s="239">
        <v>193033</v>
      </c>
      <c r="O8" s="240">
        <f t="shared" si="4"/>
        <v>-4.1991324803716257E-2</v>
      </c>
      <c r="P8" s="239">
        <f t="shared" si="5"/>
        <v>-8461</v>
      </c>
      <c r="Q8" s="240">
        <f t="shared" si="6"/>
        <v>-5.3903573476579592E-2</v>
      </c>
      <c r="R8" s="239">
        <f t="shared" si="7"/>
        <v>-10998</v>
      </c>
      <c r="S8" s="240">
        <f>N8/$N$7</f>
        <v>0.56228335401483243</v>
      </c>
      <c r="T8" s="240">
        <f>N8/$N$6</f>
        <v>0.14560451372257655</v>
      </c>
      <c r="V8" s="111"/>
      <c r="W8" s="123"/>
      <c r="AE8" s="1" t="s">
        <v>422</v>
      </c>
    </row>
    <row r="9" spans="1:31" s="4" customFormat="1" x14ac:dyDescent="0.25">
      <c r="B9" s="241" t="s">
        <v>99</v>
      </c>
      <c r="C9" s="242">
        <v>153617</v>
      </c>
      <c r="D9" s="242">
        <v>153332</v>
      </c>
      <c r="E9" s="242">
        <v>97679</v>
      </c>
      <c r="F9" s="242">
        <v>146911</v>
      </c>
      <c r="G9" s="243">
        <f t="shared" si="0"/>
        <v>0.50401826390524063</v>
      </c>
      <c r="H9" s="244">
        <f t="shared" si="1"/>
        <v>49232</v>
      </c>
      <c r="I9" s="245">
        <f>F9/$F$7</f>
        <v>0.44070171017857734</v>
      </c>
      <c r="J9" s="242">
        <v>153361</v>
      </c>
      <c r="K9" s="243">
        <f t="shared" si="2"/>
        <v>4.390413243392266E-2</v>
      </c>
      <c r="L9" s="244">
        <f t="shared" si="3"/>
        <v>6450</v>
      </c>
      <c r="M9" s="245">
        <f>J9/$J$7</f>
        <v>0.43217934085753335</v>
      </c>
      <c r="N9" s="242">
        <v>150269</v>
      </c>
      <c r="O9" s="243">
        <f t="shared" si="4"/>
        <v>-2.0161579541082775E-2</v>
      </c>
      <c r="P9" s="244">
        <f t="shared" si="5"/>
        <v>-3092</v>
      </c>
      <c r="Q9" s="243">
        <f t="shared" si="6"/>
        <v>-1.9976260663136181E-2</v>
      </c>
      <c r="R9" s="244">
        <f t="shared" si="7"/>
        <v>-3063</v>
      </c>
      <c r="S9" s="245">
        <f>N9/$N$7</f>
        <v>0.43771664598516757</v>
      </c>
      <c r="T9" s="245">
        <f>N9/$N$6</f>
        <v>0.11334769014923797</v>
      </c>
      <c r="V9" s="111"/>
      <c r="W9" s="123"/>
      <c r="AE9" s="1" t="s">
        <v>423</v>
      </c>
    </row>
    <row r="10" spans="1:31" s="4" customFormat="1" x14ac:dyDescent="0.25">
      <c r="B10" s="40" t="s">
        <v>424</v>
      </c>
      <c r="C10" s="111">
        <v>97515</v>
      </c>
      <c r="D10" s="111">
        <v>97494</v>
      </c>
      <c r="E10" s="111">
        <v>81080</v>
      </c>
      <c r="F10" s="111">
        <v>82538</v>
      </c>
      <c r="G10" s="85">
        <f t="shared" si="0"/>
        <v>1.7982239763196795E-2</v>
      </c>
      <c r="H10" s="83">
        <f t="shared" si="1"/>
        <v>1458</v>
      </c>
      <c r="I10" s="127">
        <f>F10/$F$7</f>
        <v>0.24759642065413356</v>
      </c>
      <c r="J10" s="111">
        <v>86045</v>
      </c>
      <c r="K10" s="85">
        <f t="shared" si="2"/>
        <v>4.248951997867656E-2</v>
      </c>
      <c r="L10" s="83">
        <f t="shared" si="3"/>
        <v>3507</v>
      </c>
      <c r="M10" s="127">
        <f>J10/$J$7</f>
        <v>0.24247932254019247</v>
      </c>
      <c r="N10" s="111">
        <v>88287</v>
      </c>
      <c r="O10" s="85">
        <f t="shared" si="4"/>
        <v>2.6056133418560057E-2</v>
      </c>
      <c r="P10" s="83">
        <f t="shared" si="5"/>
        <v>2242</v>
      </c>
      <c r="Q10" s="85">
        <f t="shared" si="6"/>
        <v>-9.4436580712659257E-2</v>
      </c>
      <c r="R10" s="83">
        <f t="shared" si="7"/>
        <v>-9207</v>
      </c>
      <c r="S10" s="127">
        <f>N10/$N$7</f>
        <v>0.25717007183179824</v>
      </c>
      <c r="T10" s="127">
        <f>N10/$N$6</f>
        <v>6.6594756870717003E-2</v>
      </c>
      <c r="V10" s="111"/>
      <c r="W10" s="123"/>
      <c r="AE10" s="1" t="s">
        <v>425</v>
      </c>
    </row>
    <row r="11" spans="1:31" s="4" customFormat="1" x14ac:dyDescent="0.25">
      <c r="B11" s="40" t="s">
        <v>426</v>
      </c>
      <c r="C11" s="111">
        <f>C9-C10</f>
        <v>56102</v>
      </c>
      <c r="D11" s="111">
        <f>D9-D10</f>
        <v>55838</v>
      </c>
      <c r="E11" s="111">
        <f>E9-E10</f>
        <v>16599</v>
      </c>
      <c r="F11" s="111">
        <f>F9-F10</f>
        <v>64373</v>
      </c>
      <c r="G11" s="85">
        <f t="shared" si="0"/>
        <v>2.8781251882643533</v>
      </c>
      <c r="H11" s="83">
        <f t="shared" si="1"/>
        <v>47774</v>
      </c>
      <c r="I11" s="127">
        <f>F11/$F$7</f>
        <v>0.19310528952444375</v>
      </c>
      <c r="J11" s="111">
        <f>J9-J10</f>
        <v>67316</v>
      </c>
      <c r="K11" s="85">
        <f t="shared" si="2"/>
        <v>4.5717925217094058E-2</v>
      </c>
      <c r="L11" s="83">
        <f t="shared" si="3"/>
        <v>2943</v>
      </c>
      <c r="M11" s="127">
        <f>J11/$J$7</f>
        <v>0.18970001831734087</v>
      </c>
      <c r="N11" s="111">
        <f>N9-N10</f>
        <v>61982</v>
      </c>
      <c r="O11" s="85">
        <f t="shared" si="4"/>
        <v>-7.9238219739734994E-2</v>
      </c>
      <c r="P11" s="83">
        <f t="shared" si="5"/>
        <v>-5334</v>
      </c>
      <c r="Q11" s="85">
        <f t="shared" si="6"/>
        <v>0.1100325942906264</v>
      </c>
      <c r="R11" s="83">
        <f t="shared" si="7"/>
        <v>6144</v>
      </c>
      <c r="S11" s="127">
        <f>N11/$N$7</f>
        <v>0.18054657415336933</v>
      </c>
      <c r="T11" s="127">
        <f>N11/$N$6</f>
        <v>4.6752933278520974E-2</v>
      </c>
      <c r="V11" s="111"/>
      <c r="W11" s="123"/>
      <c r="AE11" s="1" t="s">
        <v>427</v>
      </c>
    </row>
    <row r="12" spans="1:31" s="4" customFormat="1" ht="7.5" customHeight="1" x14ac:dyDescent="0.25"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AE12" s="1" t="s">
        <v>428</v>
      </c>
    </row>
    <row r="13" spans="1:31" s="4" customFormat="1" x14ac:dyDescent="0.25">
      <c r="B13" s="50" t="s">
        <v>429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AE13" s="1" t="s">
        <v>430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315" t="s">
        <v>431</v>
      </c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53"/>
      <c r="T37" s="5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24"/>
      <c r="F39" s="24"/>
      <c r="G39" s="24"/>
      <c r="H39" s="24"/>
      <c r="I39" s="24"/>
      <c r="J39" s="56">
        <v>2020</v>
      </c>
      <c r="K39" s="56"/>
      <c r="L39" s="56"/>
      <c r="M39" s="56" t="s">
        <v>432</v>
      </c>
      <c r="N39" s="56">
        <v>2021</v>
      </c>
      <c r="O39" s="56" t="s">
        <v>432</v>
      </c>
      <c r="P39" s="56" t="s">
        <v>433</v>
      </c>
      <c r="Q39" s="56" t="s">
        <v>434</v>
      </c>
      <c r="R39" s="56" t="s">
        <v>435</v>
      </c>
      <c r="S39" s="24"/>
      <c r="T39" s="24"/>
      <c r="AE39" s="1"/>
    </row>
    <row r="40" spans="2:31" s="4" customFormat="1" ht="18.75" hidden="1" x14ac:dyDescent="0.3">
      <c r="B40" s="235" t="s">
        <v>419</v>
      </c>
      <c r="C40" s="235"/>
      <c r="D40" s="235"/>
      <c r="E40" s="236"/>
      <c r="F40" s="236"/>
      <c r="G40" s="236"/>
      <c r="H40" s="236"/>
      <c r="I40" s="236"/>
      <c r="J40" s="236">
        <v>1824653</v>
      </c>
      <c r="K40" s="236"/>
      <c r="L40" s="236"/>
      <c r="M40" s="237"/>
      <c r="N40" s="236">
        <v>2354005</v>
      </c>
      <c r="O40" s="237"/>
      <c r="P40" s="237">
        <v>1</v>
      </c>
      <c r="Q40" s="237">
        <v>0.2901110512519367</v>
      </c>
      <c r="R40" s="236">
        <v>529352</v>
      </c>
      <c r="S40" s="247"/>
      <c r="T40" s="247"/>
      <c r="AE40" s="1"/>
    </row>
    <row r="41" spans="2:31" ht="18.75" hidden="1" x14ac:dyDescent="0.3">
      <c r="B41" s="235" t="s">
        <v>420</v>
      </c>
      <c r="C41" s="235"/>
      <c r="D41" s="235"/>
      <c r="E41" s="236"/>
      <c r="F41" s="236"/>
      <c r="G41" s="236"/>
      <c r="H41" s="236"/>
      <c r="I41" s="236"/>
      <c r="J41" s="236">
        <v>603938</v>
      </c>
      <c r="K41" s="236"/>
      <c r="L41" s="236"/>
      <c r="M41" s="237">
        <v>1</v>
      </c>
      <c r="N41" s="236">
        <v>936181</v>
      </c>
      <c r="O41" s="237">
        <v>1</v>
      </c>
      <c r="P41" s="237">
        <v>0.39769711619134201</v>
      </c>
      <c r="Q41" s="237">
        <v>0.55012766211101138</v>
      </c>
      <c r="R41" s="236">
        <v>332243</v>
      </c>
      <c r="S41" s="247"/>
      <c r="T41" s="247"/>
      <c r="AE41" s="1" t="s">
        <v>421</v>
      </c>
    </row>
    <row r="42" spans="2:31" ht="15.75" hidden="1" x14ac:dyDescent="0.25">
      <c r="B42" s="238" t="s">
        <v>176</v>
      </c>
      <c r="C42" s="238"/>
      <c r="D42" s="238"/>
      <c r="E42" s="239"/>
      <c r="F42" s="239"/>
      <c r="G42" s="239"/>
      <c r="H42" s="239"/>
      <c r="I42" s="239"/>
      <c r="J42" s="239">
        <v>276550.36166633503</v>
      </c>
      <c r="K42" s="239"/>
      <c r="L42" s="239"/>
      <c r="M42" s="240">
        <v>0.45791184139155844</v>
      </c>
      <c r="N42" s="239">
        <v>430252.45635520399</v>
      </c>
      <c r="O42" s="240">
        <v>0.4595825554622493</v>
      </c>
      <c r="P42" s="240">
        <v>0.18277465695918402</v>
      </c>
      <c r="Q42" s="240">
        <v>0.55578337978930015</v>
      </c>
      <c r="R42" s="239">
        <v>153702.09468886897</v>
      </c>
      <c r="S42" s="248"/>
      <c r="T42" s="248"/>
      <c r="AE42" s="1" t="s">
        <v>422</v>
      </c>
    </row>
    <row r="43" spans="2:31" s="4" customFormat="1" hidden="1" x14ac:dyDescent="0.25">
      <c r="B43" s="241" t="s">
        <v>99</v>
      </c>
      <c r="C43" s="249"/>
      <c r="D43" s="249"/>
      <c r="E43" s="242"/>
      <c r="F43" s="242"/>
      <c r="G43" s="242"/>
      <c r="H43" s="242"/>
      <c r="I43" s="242"/>
      <c r="J43" s="242">
        <v>327387.63833385095</v>
      </c>
      <c r="K43" s="242"/>
      <c r="L43" s="242"/>
      <c r="M43" s="245">
        <v>0.54208815860874948</v>
      </c>
      <c r="N43" s="242">
        <v>505927.5436448183</v>
      </c>
      <c r="O43" s="245">
        <v>0.54041637636826456</v>
      </c>
      <c r="P43" s="245">
        <v>0.21492203442423372</v>
      </c>
      <c r="Q43" s="243">
        <v>0.54534711884540576</v>
      </c>
      <c r="R43" s="244">
        <v>178539.90531096736</v>
      </c>
      <c r="S43" s="250"/>
      <c r="T43" s="250"/>
      <c r="AE43" s="1" t="s">
        <v>423</v>
      </c>
    </row>
    <row r="44" spans="2:31" s="4" customFormat="1" hidden="1" x14ac:dyDescent="0.25">
      <c r="B44" s="40" t="s">
        <v>424</v>
      </c>
      <c r="C44" s="40"/>
      <c r="D44" s="40"/>
      <c r="E44" s="111"/>
      <c r="F44" s="111"/>
      <c r="G44" s="111"/>
      <c r="H44" s="111"/>
      <c r="I44" s="111"/>
      <c r="J44" s="111">
        <v>242109.12821622068</v>
      </c>
      <c r="K44" s="111"/>
      <c r="L44" s="111"/>
      <c r="M44" s="127">
        <v>0.4008840778626625</v>
      </c>
      <c r="N44" s="111">
        <v>391384.01224089495</v>
      </c>
      <c r="O44" s="127">
        <v>0.41806446855992052</v>
      </c>
      <c r="P44" s="127">
        <v>0.16626303352834634</v>
      </c>
      <c r="Q44" s="85">
        <v>0.61656033014732592</v>
      </c>
      <c r="R44" s="83">
        <v>149274.88402467428</v>
      </c>
      <c r="S44" s="83"/>
      <c r="T44" s="83"/>
      <c r="AE44" s="1" t="s">
        <v>425</v>
      </c>
    </row>
    <row r="45" spans="2:31" s="4" customFormat="1" hidden="1" x14ac:dyDescent="0.25">
      <c r="B45" s="40" t="s">
        <v>426</v>
      </c>
      <c r="C45" s="40"/>
      <c r="D45" s="40"/>
      <c r="E45" s="111"/>
      <c r="F45" s="111"/>
      <c r="G45" s="111"/>
      <c r="H45" s="111"/>
      <c r="I45" s="111"/>
      <c r="J45" s="111">
        <v>85278.510117630256</v>
      </c>
      <c r="K45" s="111"/>
      <c r="L45" s="111"/>
      <c r="M45" s="127">
        <v>0.14120408074608695</v>
      </c>
      <c r="N45" s="111">
        <v>114543.53140392336</v>
      </c>
      <c r="O45" s="127">
        <v>0.12235190780834407</v>
      </c>
      <c r="P45" s="127">
        <v>4.8659000895887379E-2</v>
      </c>
      <c r="Q45" s="85">
        <v>0.34316994100771625</v>
      </c>
      <c r="R45" s="83">
        <v>29265.021286293108</v>
      </c>
      <c r="S45" s="83"/>
      <c r="T45" s="83"/>
      <c r="AE45" s="1" t="s">
        <v>427</v>
      </c>
    </row>
    <row r="46" spans="2:31" s="4" customFormat="1" ht="7.5" hidden="1" customHeight="1" x14ac:dyDescent="0.25"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AE46" s="1" t="s">
        <v>428</v>
      </c>
    </row>
    <row r="47" spans="2:31" s="4" customFormat="1" hidden="1" x14ac:dyDescent="0.25">
      <c r="B47" s="326" t="s">
        <v>429</v>
      </c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6"/>
      <c r="N47" s="326"/>
      <c r="O47" s="326"/>
      <c r="P47" s="326"/>
      <c r="Q47" s="326"/>
      <c r="R47" s="326"/>
      <c r="S47" s="114"/>
      <c r="T47" s="114"/>
      <c r="AE47" s="1" t="s">
        <v>430</v>
      </c>
    </row>
    <row r="48" spans="2:31" s="4" customFormat="1" hidden="1" x14ac:dyDescent="0.25">
      <c r="AE48" s="1"/>
    </row>
    <row r="49" spans="5:12" hidden="1" x14ac:dyDescent="0.25">
      <c r="E49" s="154"/>
      <c r="F49" s="154"/>
      <c r="G49" s="154"/>
      <c r="H49" s="154"/>
      <c r="I49" s="154"/>
      <c r="J49" s="154">
        <v>0.54208815860874948</v>
      </c>
      <c r="K49" s="154"/>
      <c r="L49" s="15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6:31" hidden="1" x14ac:dyDescent="0.25"/>
    <row r="114" spans="26:31" hidden="1" x14ac:dyDescent="0.25"/>
    <row r="115" spans="26:31" hidden="1" x14ac:dyDescent="0.25"/>
    <row r="116" spans="26:31" hidden="1" x14ac:dyDescent="0.25"/>
    <row r="120" spans="26:31" x14ac:dyDescent="0.25">
      <c r="Z120" s="1"/>
      <c r="AE120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ED0F-175C-46E0-BE67-D96E619B2293}"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436</v>
      </c>
      <c r="G1" s="234"/>
      <c r="H1" s="234"/>
      <c r="I1" s="234"/>
      <c r="K1" s="234"/>
    </row>
    <row r="3" spans="1:31" s="4" customFormat="1" ht="25.5" customHeight="1" thickBot="1" x14ac:dyDescent="0.3">
      <c r="B3" s="52" t="s">
        <v>437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550</v>
      </c>
      <c r="D5" s="251" t="s">
        <v>545</v>
      </c>
      <c r="E5" s="251" t="s">
        <v>546</v>
      </c>
      <c r="F5" s="252" t="str">
        <f>CONCATENATE("%/s total Tenerife ",RIGHT(E5,4))</f>
        <v>%/s total Tenerife 2020</v>
      </c>
      <c r="G5" s="251" t="s">
        <v>547</v>
      </c>
      <c r="H5" s="252" t="str">
        <f>CONCATENATE("var. ",RIGHT(G5,2),"/",RIGHT(E5,2))</f>
        <v>var. 21/20</v>
      </c>
      <c r="I5" s="252" t="str">
        <f>CONCATENATE("dif. ",RIGHT(G5,2),"/",RIGHT(E5,2))</f>
        <v>dif. 21/20</v>
      </c>
      <c r="J5" s="252" t="str">
        <f>CONCATENATE("%/s total Tenerife ",RIGHT(G5,4))</f>
        <v>%/s total Tenerife 2021</v>
      </c>
      <c r="K5" s="251" t="s">
        <v>548</v>
      </c>
      <c r="L5" s="252" t="str">
        <f>CONCATENATE("var. ",RIGHT(K5,2),"/",RIGHT(G5,2))</f>
        <v>var. 22/21</v>
      </c>
      <c r="M5" s="252" t="str">
        <f>CONCATENATE("dif. ",RIGHT(K5,2),"/",RIGHT(G5,2))</f>
        <v>dif. 22/21</v>
      </c>
      <c r="N5" s="252" t="str">
        <f>CONCATENATE("%/s total Tenerife ",RIGHT(K5,4))</f>
        <v>%/s total Tenerife 2022</v>
      </c>
      <c r="O5" s="251" t="s">
        <v>549</v>
      </c>
      <c r="P5" s="252" t="str">
        <f>CONCATENATE("var. ",RIGHT(O5,2),"/",RIGHT(K5,2))</f>
        <v>var. 23/22</v>
      </c>
      <c r="Q5" s="252" t="str">
        <f>CONCATENATE("dif. ",RIGHT(O5,2),"/",RIGHT(K5,2))</f>
        <v>dif. 23/22</v>
      </c>
      <c r="R5" s="252" t="str">
        <f>CONCATENATE("var. ",RIGHT(O5,2),"/",RIGHT(D5,2))</f>
        <v>var. 23/19</v>
      </c>
      <c r="S5" s="252" t="str">
        <f>CONCATENATE("dif. ",RIGHT(O5,2),"/",RIGHT(E5,2))</f>
        <v>dif. 23/20</v>
      </c>
      <c r="T5" s="252" t="str">
        <f>CONCATENATE("%/s total Tenerife ",RIGHT(O5,4))</f>
        <v>%/s total Tenerife 2023</v>
      </c>
      <c r="AE5" s="1"/>
    </row>
    <row r="6" spans="1:31" ht="18.75" x14ac:dyDescent="0.3">
      <c r="A6" s="4"/>
      <c r="B6" s="235" t="s">
        <v>420</v>
      </c>
      <c r="C6" s="253">
        <v>567106</v>
      </c>
      <c r="D6" s="253">
        <v>589548</v>
      </c>
      <c r="E6" s="253">
        <v>238407</v>
      </c>
      <c r="F6" s="254">
        <f>E6/$E$6</f>
        <v>1</v>
      </c>
      <c r="G6" s="253">
        <v>350763</v>
      </c>
      <c r="H6" s="254">
        <f>G6/E6-1</f>
        <v>0.47127810844480233</v>
      </c>
      <c r="I6" s="253">
        <f>G6-E6</f>
        <v>112356</v>
      </c>
      <c r="J6" s="254">
        <f>G6/$G$6</f>
        <v>1</v>
      </c>
      <c r="K6" s="253">
        <v>550203</v>
      </c>
      <c r="L6" s="254">
        <f>K6/G6-1</f>
        <v>0.56858904730544557</v>
      </c>
      <c r="M6" s="253">
        <f>K6-G6</f>
        <v>199440</v>
      </c>
      <c r="N6" s="254">
        <f>K6/$K$6</f>
        <v>1</v>
      </c>
      <c r="O6" s="253">
        <v>572796</v>
      </c>
      <c r="P6" s="254">
        <f>O6/K6-1</f>
        <v>4.1063025828648625E-2</v>
      </c>
      <c r="Q6" s="253">
        <f>O6-K6</f>
        <v>22593</v>
      </c>
      <c r="R6" s="254">
        <f>O6/D6-1</f>
        <v>-2.8414989110301492E-2</v>
      </c>
      <c r="S6" s="253">
        <f>O6-E6</f>
        <v>334389</v>
      </c>
      <c r="T6" s="254">
        <f>O6/$O$6</f>
        <v>1</v>
      </c>
      <c r="V6" s="111"/>
      <c r="W6" s="123"/>
      <c r="AE6" s="1" t="s">
        <v>421</v>
      </c>
    </row>
    <row r="7" spans="1:31" s="4" customFormat="1" x14ac:dyDescent="0.25">
      <c r="B7" s="40" t="s">
        <v>289</v>
      </c>
      <c r="C7" s="255">
        <v>93038</v>
      </c>
      <c r="D7" s="255">
        <v>103226</v>
      </c>
      <c r="E7" s="255">
        <v>40412</v>
      </c>
      <c r="F7" s="256">
        <f t="shared" ref="F7:F16" si="0">E7/$E$6</f>
        <v>0.16950844564127732</v>
      </c>
      <c r="G7" s="255">
        <v>112354</v>
      </c>
      <c r="H7" s="257">
        <f>G7/E7-1</f>
        <v>1.7802137978818173</v>
      </c>
      <c r="I7" s="258">
        <f>G7-E7</f>
        <v>71942</v>
      </c>
      <c r="J7" s="256">
        <f>G7/$G$6</f>
        <v>0.32031314591333748</v>
      </c>
      <c r="K7" s="255">
        <v>111983</v>
      </c>
      <c r="L7" s="257">
        <f>K7/G7-1</f>
        <v>-3.302063121918275E-3</v>
      </c>
      <c r="M7" s="258">
        <f>K7-G7</f>
        <v>-371</v>
      </c>
      <c r="N7" s="256">
        <f>K7/$K$6</f>
        <v>0.20353033334969092</v>
      </c>
      <c r="O7" s="255">
        <v>97675</v>
      </c>
      <c r="P7" s="257">
        <f>O7/K7-1</f>
        <v>-0.12776939356866668</v>
      </c>
      <c r="Q7" s="258">
        <f>O7-K7</f>
        <v>-14308</v>
      </c>
      <c r="R7" s="257">
        <f>O7/D7-1</f>
        <v>-5.377521167147814E-2</v>
      </c>
      <c r="S7" s="258">
        <f>O7-E7</f>
        <v>57263</v>
      </c>
      <c r="T7" s="256">
        <f>O7/$O$6</f>
        <v>0.17052318801108945</v>
      </c>
      <c r="V7" s="111"/>
      <c r="W7" s="123"/>
      <c r="AE7" s="1" t="s">
        <v>423</v>
      </c>
    </row>
    <row r="8" spans="1:31" s="4" customFormat="1" x14ac:dyDescent="0.25">
      <c r="B8" s="40" t="s">
        <v>290</v>
      </c>
      <c r="C8" s="255">
        <v>84205</v>
      </c>
      <c r="D8" s="255">
        <v>71029</v>
      </c>
      <c r="E8" s="255">
        <v>22598</v>
      </c>
      <c r="F8" s="256">
        <f t="shared" si="0"/>
        <v>9.4787485266791663E-2</v>
      </c>
      <c r="G8" s="255">
        <v>35094</v>
      </c>
      <c r="H8" s="257">
        <f t="shared" ref="H8:H16" si="1">G8/E8-1</f>
        <v>0.55296928931763878</v>
      </c>
      <c r="I8" s="258">
        <f t="shared" ref="I8:I16" si="2">G8-E8</f>
        <v>12496</v>
      </c>
      <c r="J8" s="256">
        <f t="shared" ref="J8:J16" si="3">G8/$G$6</f>
        <v>0.10005046142267</v>
      </c>
      <c r="K8" s="255">
        <v>69808</v>
      </c>
      <c r="L8" s="257">
        <f t="shared" ref="L8:L16" si="4">K8/G8-1</f>
        <v>0.98917193822305816</v>
      </c>
      <c r="M8" s="258">
        <f t="shared" ref="M8:M16" si="5">K8-G8</f>
        <v>34714</v>
      </c>
      <c r="N8" s="256">
        <f t="shared" ref="N8:N16" si="6">K8/$K$6</f>
        <v>0.12687680728749207</v>
      </c>
      <c r="O8" s="255">
        <v>62410</v>
      </c>
      <c r="P8" s="257">
        <f t="shared" ref="P8:P16" si="7">O8/K8-1</f>
        <v>-0.10597639239055701</v>
      </c>
      <c r="Q8" s="258">
        <f t="shared" ref="Q8:Q16" si="8">O8-K8</f>
        <v>-7398</v>
      </c>
      <c r="R8" s="257">
        <f t="shared" ref="R8:R16" si="9">O8/D8-1</f>
        <v>-0.12134480282701432</v>
      </c>
      <c r="S8" s="258">
        <f t="shared" ref="S8:S16" si="10">O8-E8</f>
        <v>39812</v>
      </c>
      <c r="T8" s="256">
        <f t="shared" ref="T8:T16" si="11">O8/$O$6</f>
        <v>0.10895676645786632</v>
      </c>
      <c r="V8" s="111"/>
      <c r="W8" s="123"/>
      <c r="AE8" s="1"/>
    </row>
    <row r="9" spans="1:31" s="4" customFormat="1" x14ac:dyDescent="0.25">
      <c r="B9" s="40" t="s">
        <v>291</v>
      </c>
      <c r="C9" s="255">
        <v>3989</v>
      </c>
      <c r="D9" s="255">
        <v>4362</v>
      </c>
      <c r="E9" s="255">
        <v>678</v>
      </c>
      <c r="F9" s="259">
        <f t="shared" si="0"/>
        <v>2.8438762284664462E-3</v>
      </c>
      <c r="G9" s="255">
        <v>2391</v>
      </c>
      <c r="H9" s="260">
        <f t="shared" si="1"/>
        <v>2.5265486725663715</v>
      </c>
      <c r="I9" s="261">
        <f t="shared" si="2"/>
        <v>1713</v>
      </c>
      <c r="J9" s="259">
        <f t="shared" si="3"/>
        <v>6.8165684522027694E-3</v>
      </c>
      <c r="K9" s="255">
        <v>2792</v>
      </c>
      <c r="L9" s="257">
        <f t="shared" si="4"/>
        <v>0.16771225428690917</v>
      </c>
      <c r="M9" s="258">
        <f t="shared" si="5"/>
        <v>401</v>
      </c>
      <c r="N9" s="256">
        <f t="shared" si="6"/>
        <v>5.0744906879824359E-3</v>
      </c>
      <c r="O9" s="255">
        <v>4861</v>
      </c>
      <c r="P9" s="257">
        <f t="shared" si="7"/>
        <v>0.7410458452722064</v>
      </c>
      <c r="Q9" s="258">
        <f t="shared" si="8"/>
        <v>2069</v>
      </c>
      <c r="R9" s="257">
        <f t="shared" si="9"/>
        <v>0.11439706556625406</v>
      </c>
      <c r="S9" s="258">
        <f t="shared" si="10"/>
        <v>4183</v>
      </c>
      <c r="T9" s="256">
        <f t="shared" si="11"/>
        <v>8.4864419444269871E-3</v>
      </c>
      <c r="V9" s="111"/>
      <c r="W9" s="123"/>
      <c r="AE9" s="1"/>
    </row>
    <row r="10" spans="1:31" s="4" customFormat="1" x14ac:dyDescent="0.25">
      <c r="B10" s="40" t="s">
        <v>293</v>
      </c>
      <c r="C10" s="255">
        <v>251927</v>
      </c>
      <c r="D10" s="255">
        <v>265361</v>
      </c>
      <c r="E10" s="255">
        <v>66693</v>
      </c>
      <c r="F10" s="256">
        <f t="shared" si="0"/>
        <v>0.2797443028099007</v>
      </c>
      <c r="G10" s="255">
        <v>104771</v>
      </c>
      <c r="H10" s="257">
        <f t="shared" si="1"/>
        <v>0.5709444769316121</v>
      </c>
      <c r="I10" s="258">
        <f t="shared" si="2"/>
        <v>38078</v>
      </c>
      <c r="J10" s="256">
        <f t="shared" si="3"/>
        <v>0.29869456014459905</v>
      </c>
      <c r="K10" s="255">
        <v>228096</v>
      </c>
      <c r="L10" s="257">
        <f t="shared" si="4"/>
        <v>1.1770909889186894</v>
      </c>
      <c r="M10" s="258">
        <f t="shared" si="5"/>
        <v>123325</v>
      </c>
      <c r="N10" s="256">
        <f t="shared" si="6"/>
        <v>0.41456698709385448</v>
      </c>
      <c r="O10" s="255">
        <v>237003</v>
      </c>
      <c r="P10" s="257">
        <f t="shared" si="7"/>
        <v>3.9049347643097754E-2</v>
      </c>
      <c r="Q10" s="258">
        <f t="shared" si="8"/>
        <v>8907</v>
      </c>
      <c r="R10" s="257">
        <f>O10/D10-1</f>
        <v>-0.10686574138626248</v>
      </c>
      <c r="S10" s="258">
        <f t="shared" si="10"/>
        <v>170310</v>
      </c>
      <c r="T10" s="256">
        <f>O10/$O$6</f>
        <v>0.41376511009155093</v>
      </c>
      <c r="V10" s="111"/>
      <c r="W10" s="123"/>
      <c r="AE10" s="1"/>
    </row>
    <row r="11" spans="1:31" s="4" customFormat="1" x14ac:dyDescent="0.25">
      <c r="B11" s="40" t="s">
        <v>295</v>
      </c>
      <c r="C11" s="255">
        <v>15584</v>
      </c>
      <c r="D11" s="255">
        <v>17589</v>
      </c>
      <c r="E11" s="255">
        <v>24632</v>
      </c>
      <c r="F11" s="259">
        <f t="shared" si="0"/>
        <v>0.103319113952191</v>
      </c>
      <c r="G11" s="255">
        <v>18395</v>
      </c>
      <c r="H11" s="260">
        <f t="shared" si="1"/>
        <v>-0.25320721013316017</v>
      </c>
      <c r="I11" s="261">
        <f t="shared" si="2"/>
        <v>-6237</v>
      </c>
      <c r="J11" s="259">
        <f t="shared" si="3"/>
        <v>5.2442817514960244E-2</v>
      </c>
      <c r="K11" s="255">
        <v>29988</v>
      </c>
      <c r="L11" s="257">
        <f t="shared" si="4"/>
        <v>0.63022560478390877</v>
      </c>
      <c r="M11" s="258">
        <f t="shared" si="5"/>
        <v>11593</v>
      </c>
      <c r="N11" s="256">
        <f t="shared" si="6"/>
        <v>5.4503519610034842E-2</v>
      </c>
      <c r="O11" s="255">
        <v>32915</v>
      </c>
      <c r="P11" s="257">
        <f t="shared" si="7"/>
        <v>9.7605708950246672E-2</v>
      </c>
      <c r="Q11" s="258">
        <f t="shared" si="8"/>
        <v>2927</v>
      </c>
      <c r="R11" s="257">
        <f t="shared" si="9"/>
        <v>0.87134004207174942</v>
      </c>
      <c r="S11" s="258">
        <f t="shared" si="10"/>
        <v>8283</v>
      </c>
      <c r="T11" s="256">
        <f t="shared" si="11"/>
        <v>5.746373927192229E-2</v>
      </c>
      <c r="V11" s="111"/>
      <c r="W11" s="123"/>
      <c r="AE11" s="1"/>
    </row>
    <row r="12" spans="1:31" s="4" customFormat="1" x14ac:dyDescent="0.25">
      <c r="B12" s="40" t="s">
        <v>296</v>
      </c>
      <c r="C12" s="255">
        <v>55560</v>
      </c>
      <c r="D12" s="255">
        <v>54755</v>
      </c>
      <c r="E12" s="255">
        <v>26652</v>
      </c>
      <c r="F12" s="256">
        <f t="shared" si="0"/>
        <v>0.1117920195296279</v>
      </c>
      <c r="G12" s="255">
        <v>46899</v>
      </c>
      <c r="H12" s="257">
        <f t="shared" si="1"/>
        <v>0.75968032417829812</v>
      </c>
      <c r="I12" s="258">
        <f t="shared" si="2"/>
        <v>20247</v>
      </c>
      <c r="J12" s="256">
        <f t="shared" si="3"/>
        <v>0.13370566450851429</v>
      </c>
      <c r="K12" s="255">
        <v>60065</v>
      </c>
      <c r="L12" s="257">
        <f t="shared" si="4"/>
        <v>0.28073093242926284</v>
      </c>
      <c r="M12" s="258">
        <f t="shared" si="5"/>
        <v>13166</v>
      </c>
      <c r="N12" s="256">
        <f t="shared" si="6"/>
        <v>0.10916879769830408</v>
      </c>
      <c r="O12" s="255">
        <v>75077</v>
      </c>
      <c r="P12" s="257">
        <f t="shared" si="7"/>
        <v>0.24992924331973687</v>
      </c>
      <c r="Q12" s="258">
        <f t="shared" si="8"/>
        <v>15012</v>
      </c>
      <c r="R12" s="257">
        <f t="shared" si="9"/>
        <v>0.37114418774541136</v>
      </c>
      <c r="S12" s="258">
        <f t="shared" si="10"/>
        <v>48425</v>
      </c>
      <c r="T12" s="256">
        <f t="shared" si="11"/>
        <v>0.13107109686520158</v>
      </c>
      <c r="V12" s="111"/>
      <c r="W12" s="123"/>
      <c r="AE12" s="1"/>
    </row>
    <row r="13" spans="1:31" s="4" customFormat="1" x14ac:dyDescent="0.25">
      <c r="B13" s="40" t="s">
        <v>294</v>
      </c>
      <c r="C13" s="255">
        <v>15944</v>
      </c>
      <c r="D13" s="255">
        <v>16564</v>
      </c>
      <c r="E13" s="255">
        <v>6381</v>
      </c>
      <c r="F13" s="259">
        <f t="shared" si="0"/>
        <v>2.6765153707735093E-2</v>
      </c>
      <c r="G13" s="255">
        <v>9254</v>
      </c>
      <c r="H13" s="260">
        <f t="shared" si="1"/>
        <v>0.45024290863501015</v>
      </c>
      <c r="I13" s="261">
        <f t="shared" si="2"/>
        <v>2873</v>
      </c>
      <c r="J13" s="259">
        <f t="shared" si="3"/>
        <v>2.6382486180127323E-2</v>
      </c>
      <c r="K13" s="255">
        <v>15975</v>
      </c>
      <c r="L13" s="257">
        <f t="shared" si="4"/>
        <v>0.72628052733952875</v>
      </c>
      <c r="M13" s="258">
        <f t="shared" si="5"/>
        <v>6721</v>
      </c>
      <c r="N13" s="256">
        <f t="shared" si="6"/>
        <v>2.9034738087578584E-2</v>
      </c>
      <c r="O13" s="255">
        <v>24273</v>
      </c>
      <c r="P13" s="257">
        <f t="shared" si="7"/>
        <v>0.51943661971830979</v>
      </c>
      <c r="Q13" s="258">
        <f t="shared" si="8"/>
        <v>8298</v>
      </c>
      <c r="R13" s="257">
        <f t="shared" si="9"/>
        <v>0.46540690654431294</v>
      </c>
      <c r="S13" s="258">
        <f t="shared" si="10"/>
        <v>17892</v>
      </c>
      <c r="T13" s="256">
        <f t="shared" si="11"/>
        <v>4.2376343410219348E-2</v>
      </c>
      <c r="V13" s="111"/>
      <c r="W13" s="123"/>
      <c r="AE13" s="1"/>
    </row>
    <row r="14" spans="1:31" s="4" customFormat="1" x14ac:dyDescent="0.25">
      <c r="B14" s="40" t="s">
        <v>297</v>
      </c>
      <c r="C14" s="255">
        <v>14096</v>
      </c>
      <c r="D14" s="255">
        <v>19411</v>
      </c>
      <c r="E14" s="255">
        <v>5328</v>
      </c>
      <c r="F14" s="256">
        <f t="shared" si="0"/>
        <v>2.2348337087417736E-2</v>
      </c>
      <c r="G14" s="255">
        <v>10316</v>
      </c>
      <c r="H14" s="257">
        <f t="shared" si="1"/>
        <v>0.93618618618618621</v>
      </c>
      <c r="I14" s="258">
        <f t="shared" si="2"/>
        <v>4988</v>
      </c>
      <c r="J14" s="256">
        <f t="shared" si="3"/>
        <v>2.9410171540327799E-2</v>
      </c>
      <c r="K14" s="255">
        <v>8297</v>
      </c>
      <c r="L14" s="257">
        <f t="shared" si="4"/>
        <v>-0.19571539356339662</v>
      </c>
      <c r="M14" s="258">
        <f t="shared" si="5"/>
        <v>-2019</v>
      </c>
      <c r="N14" s="256">
        <f t="shared" si="6"/>
        <v>1.5079888695626887E-2</v>
      </c>
      <c r="O14" s="255">
        <v>10303</v>
      </c>
      <c r="P14" s="257">
        <f t="shared" si="7"/>
        <v>0.24177413522960101</v>
      </c>
      <c r="Q14" s="258">
        <f t="shared" si="8"/>
        <v>2006</v>
      </c>
      <c r="R14" s="257">
        <f t="shared" si="9"/>
        <v>-0.46921848436453562</v>
      </c>
      <c r="S14" s="258">
        <f t="shared" si="10"/>
        <v>4975</v>
      </c>
      <c r="T14" s="256">
        <f t="shared" si="11"/>
        <v>1.798720661457133E-2</v>
      </c>
      <c r="V14" s="111"/>
      <c r="W14" s="123"/>
      <c r="AE14" s="1"/>
    </row>
    <row r="15" spans="1:31" s="4" customFormat="1" x14ac:dyDescent="0.25">
      <c r="B15" s="40" t="s">
        <v>292</v>
      </c>
      <c r="C15" s="255">
        <v>14153</v>
      </c>
      <c r="D15" s="255">
        <v>17704</v>
      </c>
      <c r="E15" s="255">
        <v>13892</v>
      </c>
      <c r="F15" s="259">
        <f t="shared" si="0"/>
        <v>5.8270101129580927E-2</v>
      </c>
      <c r="G15" s="255">
        <v>4061</v>
      </c>
      <c r="H15" s="260">
        <f t="shared" si="1"/>
        <v>-0.70767348114022455</v>
      </c>
      <c r="I15" s="261">
        <f t="shared" si="2"/>
        <v>-9831</v>
      </c>
      <c r="J15" s="259">
        <f t="shared" si="3"/>
        <v>1.1577617935757192E-2</v>
      </c>
      <c r="K15" s="255">
        <v>8286</v>
      </c>
      <c r="L15" s="257">
        <f t="shared" si="4"/>
        <v>1.0403841418369861</v>
      </c>
      <c r="M15" s="258">
        <f t="shared" si="5"/>
        <v>4225</v>
      </c>
      <c r="N15" s="256">
        <f t="shared" si="6"/>
        <v>1.5059896074721512E-2</v>
      </c>
      <c r="O15" s="255">
        <v>13723</v>
      </c>
      <c r="P15" s="257">
        <f t="shared" si="7"/>
        <v>0.65616702872314758</v>
      </c>
      <c r="Q15" s="258">
        <f t="shared" si="8"/>
        <v>5437</v>
      </c>
      <c r="R15" s="257">
        <f t="shared" si="9"/>
        <v>-0.2248644374152734</v>
      </c>
      <c r="S15" s="258">
        <f t="shared" si="10"/>
        <v>-169</v>
      </c>
      <c r="T15" s="256">
        <f t="shared" si="11"/>
        <v>2.3957918700549585E-2</v>
      </c>
      <c r="V15" s="111"/>
      <c r="W15" s="123"/>
      <c r="AE15" s="1"/>
    </row>
    <row r="16" spans="1:31" s="4" customFormat="1" x14ac:dyDescent="0.25">
      <c r="B16" s="40" t="s">
        <v>438</v>
      </c>
      <c r="C16" s="255">
        <f>C6-SUM(C7:C15)</f>
        <v>18610</v>
      </c>
      <c r="D16" s="255">
        <f>D6-SUM(D7:D15)</f>
        <v>19547</v>
      </c>
      <c r="E16" s="255">
        <f>E6-SUM(E7:E15)</f>
        <v>31141</v>
      </c>
      <c r="F16" s="256">
        <f t="shared" si="0"/>
        <v>0.13062116464701121</v>
      </c>
      <c r="G16" s="255">
        <f>G6-SUM(G7:G15)</f>
        <v>7228</v>
      </c>
      <c r="H16" s="257">
        <f t="shared" si="1"/>
        <v>-0.76789441572203843</v>
      </c>
      <c r="I16" s="258">
        <f t="shared" si="2"/>
        <v>-23913</v>
      </c>
      <c r="J16" s="256">
        <f t="shared" si="3"/>
        <v>2.0606506387503814E-2</v>
      </c>
      <c r="K16" s="255">
        <f>K6-SUM(K7:K15)</f>
        <v>14913</v>
      </c>
      <c r="L16" s="257">
        <f t="shared" si="4"/>
        <v>1.0632263420033206</v>
      </c>
      <c r="M16" s="258">
        <f t="shared" si="5"/>
        <v>7685</v>
      </c>
      <c r="N16" s="256">
        <f t="shared" si="6"/>
        <v>2.7104541414714207E-2</v>
      </c>
      <c r="O16" s="255">
        <f>O6-SUM(O7:O15)</f>
        <v>14556</v>
      </c>
      <c r="P16" s="257">
        <f t="shared" si="7"/>
        <v>-2.3938845302756029E-2</v>
      </c>
      <c r="Q16" s="258">
        <f t="shared" si="8"/>
        <v>-357</v>
      </c>
      <c r="R16" s="257">
        <f t="shared" si="9"/>
        <v>-0.25533329922750292</v>
      </c>
      <c r="S16" s="258">
        <f t="shared" si="10"/>
        <v>-16585</v>
      </c>
      <c r="T16" s="256">
        <f t="shared" si="11"/>
        <v>2.5412188632602185E-2</v>
      </c>
      <c r="V16" s="111"/>
      <c r="W16" s="123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428</v>
      </c>
    </row>
    <row r="18" spans="2:31" s="4" customFormat="1" x14ac:dyDescent="0.25">
      <c r="B18" s="50" t="s">
        <v>429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AE18" s="1" t="s">
        <v>430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15" t="s">
        <v>431</v>
      </c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5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24"/>
      <c r="D44" s="24"/>
      <c r="E44" s="24"/>
      <c r="F44" s="24"/>
      <c r="G44" s="24"/>
      <c r="H44" s="24"/>
      <c r="I44" s="24"/>
      <c r="J44" s="24"/>
      <c r="K44" s="56">
        <v>2020</v>
      </c>
      <c r="L44" s="56"/>
      <c r="M44" s="56"/>
      <c r="N44" s="56" t="s">
        <v>432</v>
      </c>
      <c r="O44" s="56">
        <v>2021</v>
      </c>
      <c r="P44" s="56" t="s">
        <v>432</v>
      </c>
      <c r="Q44" s="56" t="s">
        <v>433</v>
      </c>
      <c r="R44" s="56" t="s">
        <v>434</v>
      </c>
      <c r="S44" s="56" t="s">
        <v>435</v>
      </c>
      <c r="T44" s="24"/>
      <c r="AE44" s="1"/>
    </row>
    <row r="45" spans="2:31" s="4" customFormat="1" ht="18.75" hidden="1" x14ac:dyDescent="0.3">
      <c r="B45" s="235" t="s">
        <v>419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7"/>
      <c r="AE45" s="1"/>
    </row>
    <row r="46" spans="2:31" ht="18.75" hidden="1" x14ac:dyDescent="0.3">
      <c r="B46" s="235" t="s">
        <v>420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7"/>
      <c r="AE46" s="1" t="s">
        <v>421</v>
      </c>
    </row>
    <row r="47" spans="2:31" ht="15.75" hidden="1" x14ac:dyDescent="0.25">
      <c r="B47" s="238" t="s">
        <v>176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8"/>
      <c r="AE47" s="1" t="s">
        <v>422</v>
      </c>
    </row>
    <row r="48" spans="2:31" s="4" customFormat="1" hidden="1" x14ac:dyDescent="0.25">
      <c r="B48" s="241" t="s">
        <v>99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0"/>
      <c r="AE48" s="1" t="s">
        <v>423</v>
      </c>
    </row>
    <row r="49" spans="2:31" s="4" customFormat="1" hidden="1" x14ac:dyDescent="0.25">
      <c r="B49" s="40" t="s">
        <v>424</v>
      </c>
      <c r="C49" s="111"/>
      <c r="D49" s="111"/>
      <c r="E49" s="111"/>
      <c r="F49" s="111"/>
      <c r="G49" s="111"/>
      <c r="H49" s="111"/>
      <c r="I49" s="111"/>
      <c r="J49" s="111"/>
      <c r="K49" s="111">
        <v>242109.12821622068</v>
      </c>
      <c r="L49" s="111"/>
      <c r="M49" s="111"/>
      <c r="N49" s="127">
        <v>0.4008840778626625</v>
      </c>
      <c r="O49" s="111">
        <v>391384.01224089495</v>
      </c>
      <c r="P49" s="127">
        <v>0.41806446855992052</v>
      </c>
      <c r="Q49" s="127">
        <v>0.16626303352834634</v>
      </c>
      <c r="R49" s="85">
        <v>0.61656033014732592</v>
      </c>
      <c r="S49" s="83">
        <v>149274.88402467428</v>
      </c>
      <c r="T49" s="83"/>
      <c r="AE49" s="1" t="s">
        <v>425</v>
      </c>
    </row>
    <row r="50" spans="2:31" s="4" customFormat="1" hidden="1" x14ac:dyDescent="0.25">
      <c r="B50" s="40" t="s">
        <v>426</v>
      </c>
      <c r="C50" s="111"/>
      <c r="D50" s="111"/>
      <c r="E50" s="111"/>
      <c r="F50" s="111"/>
      <c r="G50" s="111"/>
      <c r="H50" s="111"/>
      <c r="I50" s="111"/>
      <c r="J50" s="111"/>
      <c r="K50" s="111">
        <v>85278.510117630256</v>
      </c>
      <c r="L50" s="111"/>
      <c r="M50" s="111"/>
      <c r="N50" s="127">
        <v>0.14120408074608695</v>
      </c>
      <c r="O50" s="111">
        <v>114543.53140392336</v>
      </c>
      <c r="P50" s="127">
        <v>0.12235190780834407</v>
      </c>
      <c r="Q50" s="127">
        <v>4.8659000895887379E-2</v>
      </c>
      <c r="R50" s="85">
        <v>0.34316994100771625</v>
      </c>
      <c r="S50" s="83">
        <v>29265.021286293108</v>
      </c>
      <c r="T50" s="83"/>
      <c r="AE50" s="1" t="s">
        <v>427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428</v>
      </c>
    </row>
    <row r="52" spans="2:31" s="4" customFormat="1" hidden="1" x14ac:dyDescent="0.25">
      <c r="B52" s="326" t="s">
        <v>429</v>
      </c>
      <c r="C52" s="326"/>
      <c r="D52" s="326"/>
      <c r="E52" s="326"/>
      <c r="F52" s="326"/>
      <c r="G52" s="326"/>
      <c r="H52" s="326"/>
      <c r="I52" s="326"/>
      <c r="J52" s="326"/>
      <c r="K52" s="326"/>
      <c r="L52" s="326"/>
      <c r="M52" s="326"/>
      <c r="N52" s="326"/>
      <c r="O52" s="326"/>
      <c r="P52" s="326"/>
      <c r="Q52" s="326"/>
      <c r="R52" s="326"/>
      <c r="S52" s="326"/>
      <c r="T52" s="114"/>
      <c r="AE52" s="1" t="s">
        <v>430</v>
      </c>
    </row>
    <row r="53" spans="2:31" s="4" customFormat="1" hidden="1" x14ac:dyDescent="0.25">
      <c r="AE53" s="1"/>
    </row>
    <row r="54" spans="2:31" hidden="1" x14ac:dyDescent="0.25">
      <c r="C54" s="154"/>
      <c r="D54" s="154"/>
      <c r="E54" s="154"/>
      <c r="F54" s="154"/>
      <c r="G54" s="154"/>
      <c r="H54" s="154"/>
      <c r="I54" s="154"/>
      <c r="J54" s="154"/>
      <c r="K54" s="154">
        <v>0.54208815860874948</v>
      </c>
      <c r="L54" s="154"/>
      <c r="M54" s="15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52" t="s">
        <v>437</v>
      </c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33">
        <v>2018</v>
      </c>
      <c r="D135" s="233">
        <v>2019</v>
      </c>
      <c r="E135" s="233">
        <v>2020</v>
      </c>
      <c r="F135" s="233">
        <v>2021</v>
      </c>
      <c r="G135" s="187" t="str">
        <f>CONCATENATE("var. ",RIGHT(F135,2),"/",RIGHT(E135,2))</f>
        <v>var. 21/20</v>
      </c>
      <c r="H135" s="187" t="str">
        <f>CONCATENATE("dif. ",RIGHT(F135,2),"/",RIGHT(E135,2))</f>
        <v>dif. 21/20</v>
      </c>
      <c r="I135" s="187" t="str">
        <f>CONCATENATE("%/s total Península ",RIGHT(F135,4))</f>
        <v>%/s total Península 2021</v>
      </c>
      <c r="J135" s="233">
        <v>2022</v>
      </c>
      <c r="K135" s="187" t="str">
        <f>CONCATENATE("%/s total España ",RIGHT(J135,4))</f>
        <v>%/s total España 2022</v>
      </c>
      <c r="L135" s="187" t="str">
        <f>CONCATENATE("var. ",RIGHT(J135,2),"/",RIGHT(F135,2))</f>
        <v>var. 22/21</v>
      </c>
      <c r="M135" s="187" t="str">
        <f>CONCATENATE("dif. ",RIGHT(J135,2),"/",RIGHT(F135,2))</f>
        <v>dif. 22/21</v>
      </c>
      <c r="N135" s="187" t="str">
        <f>CONCATENATE("var. ",RIGHT(J135,2),"/",RIGHT(D135,2))</f>
        <v>var. 22/19</v>
      </c>
      <c r="O135" s="187" t="str">
        <f>CONCATENATE("dif. ",RIGHT(J135,2),"/",RIGHT(D135,2))</f>
        <v>dif. 22/19</v>
      </c>
      <c r="Z135" s="1"/>
    </row>
    <row r="136" spans="1:31" ht="18.75" x14ac:dyDescent="0.3">
      <c r="A136" s="4"/>
      <c r="B136" s="235" t="s">
        <v>439</v>
      </c>
      <c r="C136" s="239">
        <v>606237</v>
      </c>
      <c r="D136" s="239">
        <v>632407</v>
      </c>
      <c r="E136" s="239">
        <v>248294</v>
      </c>
      <c r="F136" s="239">
        <v>384253</v>
      </c>
      <c r="G136" s="240">
        <f>F136/E136-1</f>
        <v>0.54757263566578329</v>
      </c>
      <c r="H136" s="239">
        <f>F136-E136</f>
        <v>135959</v>
      </c>
      <c r="I136" s="240">
        <f>F136/F$136</f>
        <v>1</v>
      </c>
      <c r="J136" s="239">
        <v>593573</v>
      </c>
      <c r="K136" s="240">
        <f>H136/H$136</f>
        <v>1</v>
      </c>
      <c r="L136" s="240">
        <f>J136/F136-1</f>
        <v>0.54474525898301374</v>
      </c>
      <c r="M136" s="239">
        <f>J136-F136</f>
        <v>209320</v>
      </c>
      <c r="N136" s="240">
        <f>J136/D136-1</f>
        <v>-6.1406657421565591E-2</v>
      </c>
      <c r="O136" s="239">
        <f>J136-D136</f>
        <v>-38834</v>
      </c>
      <c r="Q136" s="111"/>
      <c r="R136" s="123"/>
      <c r="Z136" s="1" t="s">
        <v>421</v>
      </c>
      <c r="AE136"/>
    </row>
    <row r="137" spans="1:31" s="4" customFormat="1" x14ac:dyDescent="0.25">
      <c r="B137" s="40" t="s">
        <v>289</v>
      </c>
      <c r="C137" s="255">
        <v>100131</v>
      </c>
      <c r="D137" s="255">
        <v>109920</v>
      </c>
      <c r="E137" s="255">
        <v>49521</v>
      </c>
      <c r="F137" s="255">
        <v>120918</v>
      </c>
      <c r="G137" s="256">
        <f t="shared" ref="G137:G146" si="12">F137/E137-1</f>
        <v>1.4417519840067849</v>
      </c>
      <c r="H137" s="262">
        <f t="shared" ref="H137:H146" si="13">F137-E137</f>
        <v>71397</v>
      </c>
      <c r="I137" s="257">
        <f t="shared" ref="I137:K146" si="14">F137/F$136</f>
        <v>0.3146832946001723</v>
      </c>
      <c r="J137" s="255">
        <v>120397</v>
      </c>
      <c r="K137" s="257">
        <f t="shared" si="14"/>
        <v>0.52513625431196165</v>
      </c>
      <c r="L137" s="257">
        <f t="shared" ref="L137:L146" si="15">J137/F137-1</f>
        <v>-4.3087050728592979E-3</v>
      </c>
      <c r="M137" s="258">
        <f t="shared" ref="M137:M146" si="16">J137-F137</f>
        <v>-521</v>
      </c>
      <c r="N137" s="256">
        <f t="shared" ref="N137:N146" si="17">J137/D137-1</f>
        <v>9.5314774381368261E-2</v>
      </c>
      <c r="O137" s="255">
        <f t="shared" ref="O137:O146" si="18">J137-D137</f>
        <v>10477</v>
      </c>
      <c r="Q137" s="111"/>
      <c r="R137" s="123"/>
      <c r="Z137" s="1" t="s">
        <v>423</v>
      </c>
    </row>
    <row r="138" spans="1:31" s="4" customFormat="1" x14ac:dyDescent="0.25">
      <c r="B138" s="40" t="s">
        <v>290</v>
      </c>
      <c r="C138" s="255">
        <v>90288</v>
      </c>
      <c r="D138" s="255">
        <v>76491</v>
      </c>
      <c r="E138" s="255">
        <v>26848</v>
      </c>
      <c r="F138" s="255">
        <v>39986</v>
      </c>
      <c r="G138" s="256">
        <f t="shared" si="12"/>
        <v>0.48934743742550646</v>
      </c>
      <c r="H138" s="262">
        <f t="shared" si="13"/>
        <v>13138</v>
      </c>
      <c r="I138" s="257">
        <f t="shared" si="14"/>
        <v>0.10406164688369382</v>
      </c>
      <c r="J138" s="255">
        <v>75857</v>
      </c>
      <c r="K138" s="257">
        <f t="shared" si="14"/>
        <v>9.6632072904331456E-2</v>
      </c>
      <c r="L138" s="257">
        <f t="shared" si="15"/>
        <v>0.89708898114340019</v>
      </c>
      <c r="M138" s="258">
        <f t="shared" si="16"/>
        <v>35871</v>
      </c>
      <c r="N138" s="256">
        <f t="shared" si="17"/>
        <v>-8.2885568236785723E-3</v>
      </c>
      <c r="O138" s="255">
        <f t="shared" si="18"/>
        <v>-634</v>
      </c>
      <c r="Q138" s="111"/>
      <c r="R138" s="123"/>
      <c r="Z138" s="1"/>
    </row>
    <row r="139" spans="1:31" s="4" customFormat="1" x14ac:dyDescent="0.25">
      <c r="B139" s="40" t="s">
        <v>291</v>
      </c>
      <c r="C139" s="255">
        <v>4388</v>
      </c>
      <c r="D139" s="255">
        <v>4565</v>
      </c>
      <c r="E139" s="255">
        <v>681</v>
      </c>
      <c r="F139" s="255">
        <v>2535</v>
      </c>
      <c r="G139" s="256">
        <f t="shared" si="12"/>
        <v>2.7224669603524227</v>
      </c>
      <c r="H139" s="263">
        <f t="shared" si="13"/>
        <v>1854</v>
      </c>
      <c r="I139" s="260">
        <f t="shared" si="14"/>
        <v>6.5972158968179819E-3</v>
      </c>
      <c r="J139" s="255">
        <v>3247</v>
      </c>
      <c r="K139" s="260">
        <f t="shared" si="14"/>
        <v>1.3636463933980096E-2</v>
      </c>
      <c r="L139" s="257">
        <f t="shared" si="15"/>
        <v>0.28086785009861925</v>
      </c>
      <c r="M139" s="258">
        <f t="shared" si="16"/>
        <v>712</v>
      </c>
      <c r="N139" s="256">
        <f t="shared" si="17"/>
        <v>-0.28871851040525742</v>
      </c>
      <c r="O139" s="255">
        <f t="shared" si="18"/>
        <v>-1318</v>
      </c>
      <c r="Q139" s="111"/>
      <c r="R139" s="123"/>
      <c r="Z139" s="1"/>
    </row>
    <row r="140" spans="1:31" s="4" customFormat="1" x14ac:dyDescent="0.25">
      <c r="B140" s="40" t="s">
        <v>293</v>
      </c>
      <c r="C140" s="255">
        <v>266656</v>
      </c>
      <c r="D140" s="255">
        <v>284219</v>
      </c>
      <c r="E140" s="255">
        <v>74813</v>
      </c>
      <c r="F140" s="255">
        <v>114704</v>
      </c>
      <c r="G140" s="256">
        <f t="shared" si="12"/>
        <v>0.53320946894256349</v>
      </c>
      <c r="H140" s="262">
        <f t="shared" si="13"/>
        <v>39891</v>
      </c>
      <c r="I140" s="257">
        <f t="shared" si="14"/>
        <v>0.29851165768386972</v>
      </c>
      <c r="J140" s="255">
        <v>244952</v>
      </c>
      <c r="K140" s="257">
        <f t="shared" si="14"/>
        <v>0.29340462933678535</v>
      </c>
      <c r="L140" s="257">
        <f t="shared" si="15"/>
        <v>1.1355140186915889</v>
      </c>
      <c r="M140" s="258">
        <f t="shared" si="16"/>
        <v>130248</v>
      </c>
      <c r="N140" s="256">
        <f t="shared" si="17"/>
        <v>-0.13815754752497189</v>
      </c>
      <c r="O140" s="255">
        <f t="shared" si="18"/>
        <v>-39267</v>
      </c>
      <c r="Q140" s="111"/>
      <c r="R140" s="123"/>
      <c r="Z140" s="1"/>
    </row>
    <row r="141" spans="1:31" s="4" customFormat="1" x14ac:dyDescent="0.25">
      <c r="B141" s="40" t="s">
        <v>295</v>
      </c>
      <c r="C141" s="255">
        <v>16486</v>
      </c>
      <c r="D141" s="255">
        <v>19123</v>
      </c>
      <c r="E141" s="255">
        <v>25621</v>
      </c>
      <c r="F141" s="255">
        <v>20278</v>
      </c>
      <c r="G141" s="256">
        <f t="shared" si="12"/>
        <v>-0.20853986963818738</v>
      </c>
      <c r="H141" s="263">
        <f t="shared" si="13"/>
        <v>-5343</v>
      </c>
      <c r="I141" s="260">
        <f t="shared" si="14"/>
        <v>5.2772522270483249E-2</v>
      </c>
      <c r="J141" s="255">
        <v>32271</v>
      </c>
      <c r="K141" s="260">
        <f t="shared" si="14"/>
        <v>-3.9298612081583417E-2</v>
      </c>
      <c r="L141" s="257">
        <f t="shared" si="15"/>
        <v>0.59142913502317773</v>
      </c>
      <c r="M141" s="258">
        <f t="shared" si="16"/>
        <v>11993</v>
      </c>
      <c r="N141" s="256">
        <f t="shared" si="17"/>
        <v>0.68754902473461277</v>
      </c>
      <c r="O141" s="255">
        <f t="shared" si="18"/>
        <v>13148</v>
      </c>
      <c r="Q141" s="111"/>
      <c r="R141" s="123"/>
      <c r="Z141" s="1"/>
    </row>
    <row r="142" spans="1:31" s="4" customFormat="1" x14ac:dyDescent="0.25">
      <c r="B142" s="40" t="s">
        <v>296</v>
      </c>
      <c r="C142" s="255">
        <v>59802</v>
      </c>
      <c r="D142" s="255">
        <v>59066</v>
      </c>
      <c r="E142" s="255">
        <v>33780</v>
      </c>
      <c r="F142" s="255">
        <v>51310</v>
      </c>
      <c r="G142" s="256">
        <f t="shared" si="12"/>
        <v>0.51894612196566015</v>
      </c>
      <c r="H142" s="262">
        <f t="shared" si="13"/>
        <v>17530</v>
      </c>
      <c r="I142" s="257">
        <f t="shared" si="14"/>
        <v>0.13353181367484443</v>
      </c>
      <c r="J142" s="255">
        <v>65021</v>
      </c>
      <c r="K142" s="257">
        <f t="shared" si="14"/>
        <v>0.12893592921395422</v>
      </c>
      <c r="L142" s="257">
        <f t="shared" si="15"/>
        <v>0.26721886571818354</v>
      </c>
      <c r="M142" s="258">
        <f t="shared" si="16"/>
        <v>13711</v>
      </c>
      <c r="N142" s="256">
        <f t="shared" si="17"/>
        <v>0.10081942234110985</v>
      </c>
      <c r="O142" s="255">
        <f t="shared" si="18"/>
        <v>5955</v>
      </c>
      <c r="Q142" s="111"/>
      <c r="R142" s="123"/>
      <c r="Z142" s="1"/>
    </row>
    <row r="143" spans="1:31" s="4" customFormat="1" x14ac:dyDescent="0.25">
      <c r="B143" s="40" t="s">
        <v>294</v>
      </c>
      <c r="C143" s="255">
        <v>17518</v>
      </c>
      <c r="D143" s="255">
        <v>17966</v>
      </c>
      <c r="E143" s="255">
        <v>7339</v>
      </c>
      <c r="F143" s="255">
        <v>10731</v>
      </c>
      <c r="G143" s="256">
        <f t="shared" si="12"/>
        <v>0.46218830903392827</v>
      </c>
      <c r="H143" s="263">
        <f t="shared" si="13"/>
        <v>3392</v>
      </c>
      <c r="I143" s="260">
        <f t="shared" si="14"/>
        <v>2.7926912737180971E-2</v>
      </c>
      <c r="J143" s="255">
        <v>17520</v>
      </c>
      <c r="K143" s="260">
        <f t="shared" si="14"/>
        <v>2.4948697769180416E-2</v>
      </c>
      <c r="L143" s="257">
        <f t="shared" si="15"/>
        <v>0.63265306122448983</v>
      </c>
      <c r="M143" s="258">
        <f t="shared" si="16"/>
        <v>6789</v>
      </c>
      <c r="N143" s="256">
        <f t="shared" si="17"/>
        <v>-2.4824668818880125E-2</v>
      </c>
      <c r="O143" s="255">
        <f t="shared" si="18"/>
        <v>-446</v>
      </c>
      <c r="Q143" s="111"/>
      <c r="R143" s="123"/>
      <c r="Z143" s="1"/>
    </row>
    <row r="144" spans="1:31" s="4" customFormat="1" x14ac:dyDescent="0.25">
      <c r="B144" s="40" t="s">
        <v>297</v>
      </c>
      <c r="C144" s="255">
        <v>15253</v>
      </c>
      <c r="D144" s="255">
        <v>20687</v>
      </c>
      <c r="E144" s="255">
        <v>6781</v>
      </c>
      <c r="F144" s="255">
        <v>11021</v>
      </c>
      <c r="G144" s="256">
        <f t="shared" si="12"/>
        <v>0.6252765078896918</v>
      </c>
      <c r="H144" s="262">
        <f t="shared" si="13"/>
        <v>4240</v>
      </c>
      <c r="I144" s="257">
        <f t="shared" si="14"/>
        <v>2.8681623825968828E-2</v>
      </c>
      <c r="J144" s="255">
        <v>9118</v>
      </c>
      <c r="K144" s="257">
        <f t="shared" si="14"/>
        <v>3.1185872211475518E-2</v>
      </c>
      <c r="L144" s="257">
        <f t="shared" si="15"/>
        <v>-0.17267035659196084</v>
      </c>
      <c r="M144" s="258">
        <f t="shared" si="16"/>
        <v>-1903</v>
      </c>
      <c r="N144" s="256">
        <f t="shared" si="17"/>
        <v>-0.55924010247981826</v>
      </c>
      <c r="O144" s="255">
        <f t="shared" si="18"/>
        <v>-11569</v>
      </c>
      <c r="Q144" s="111"/>
      <c r="R144" s="123"/>
      <c r="Z144" s="1"/>
    </row>
    <row r="145" spans="2:31" s="4" customFormat="1" x14ac:dyDescent="0.25">
      <c r="B145" s="40" t="s">
        <v>292</v>
      </c>
      <c r="C145" s="255">
        <v>15406</v>
      </c>
      <c r="D145" s="255">
        <v>19152</v>
      </c>
      <c r="E145" s="255">
        <v>15343</v>
      </c>
      <c r="F145" s="255">
        <v>4744</v>
      </c>
      <c r="G145" s="256">
        <f t="shared" si="12"/>
        <v>-0.69080362380238547</v>
      </c>
      <c r="H145" s="263">
        <f t="shared" si="13"/>
        <v>-10599</v>
      </c>
      <c r="I145" s="260">
        <f t="shared" si="14"/>
        <v>1.2346032431757201E-2</v>
      </c>
      <c r="J145" s="255">
        <v>9037</v>
      </c>
      <c r="K145" s="260">
        <f t="shared" si="14"/>
        <v>-7.795732537014835E-2</v>
      </c>
      <c r="L145" s="257">
        <f t="shared" si="15"/>
        <v>0.9049325463743676</v>
      </c>
      <c r="M145" s="258">
        <f t="shared" si="16"/>
        <v>4293</v>
      </c>
      <c r="N145" s="256">
        <f t="shared" si="17"/>
        <v>-0.52814327485380119</v>
      </c>
      <c r="O145" s="255">
        <f t="shared" si="18"/>
        <v>-10115</v>
      </c>
      <c r="Q145" s="111"/>
      <c r="R145" s="123"/>
      <c r="Z145" s="1"/>
    </row>
    <row r="146" spans="2:31" s="4" customFormat="1" x14ac:dyDescent="0.25">
      <c r="B146" s="40" t="s">
        <v>438</v>
      </c>
      <c r="C146" s="255">
        <f>C136-SUM(C137:C145)</f>
        <v>20309</v>
      </c>
      <c r="D146" s="255">
        <f>D136-SUM(D137:D145)</f>
        <v>21218</v>
      </c>
      <c r="E146" s="255">
        <f>E136-SUM(E137:E145)</f>
        <v>7567</v>
      </c>
      <c r="F146" s="255">
        <f>F136-SUM(F137:F145)</f>
        <v>8026</v>
      </c>
      <c r="G146" s="256">
        <f t="shared" si="12"/>
        <v>6.0658120787630443E-2</v>
      </c>
      <c r="H146" s="262">
        <f t="shared" si="13"/>
        <v>459</v>
      </c>
      <c r="I146" s="257">
        <f t="shared" si="14"/>
        <v>2.0887279995211488E-2</v>
      </c>
      <c r="J146" s="255">
        <f>J136-SUM(J137:J145)</f>
        <v>16153</v>
      </c>
      <c r="K146" s="257">
        <f t="shared" si="14"/>
        <v>3.3760177700630336E-3</v>
      </c>
      <c r="L146" s="257">
        <f t="shared" si="15"/>
        <v>1.012584101669574</v>
      </c>
      <c r="M146" s="258">
        <f t="shared" si="16"/>
        <v>8127</v>
      </c>
      <c r="N146" s="256">
        <f t="shared" si="17"/>
        <v>-0.23871241398812326</v>
      </c>
      <c r="O146" s="255">
        <f t="shared" si="18"/>
        <v>-5065</v>
      </c>
      <c r="Q146" s="111"/>
      <c r="R146" s="123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428</v>
      </c>
    </row>
    <row r="148" spans="2:31" s="4" customFormat="1" x14ac:dyDescent="0.25">
      <c r="B148" s="50" t="s">
        <v>429</v>
      </c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Z148" s="1" t="s">
        <v>430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07600-5B5C-4AE0-AB1A-C19CEB893F6F}"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436</v>
      </c>
      <c r="I1" s="234"/>
      <c r="K1" s="234"/>
    </row>
    <row r="3" spans="1:31" s="4" customFormat="1" ht="25.5" customHeight="1" thickBot="1" x14ac:dyDescent="0.3">
      <c r="B3" s="52" t="s">
        <v>437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551</v>
      </c>
      <c r="D5" s="251" t="s">
        <v>536</v>
      </c>
      <c r="E5" s="251" t="s">
        <v>537</v>
      </c>
      <c r="F5" s="252" t="str">
        <f>CONCATENATE("%/s total Tenerife ",RIGHT(E5,4))</f>
        <v>%/s total Tenerife 2020</v>
      </c>
      <c r="G5" s="251" t="s">
        <v>538</v>
      </c>
      <c r="H5" s="252" t="str">
        <f>CONCATENATE("var. ",RIGHT(G5,2),"/",RIGHT(E5,2))</f>
        <v>var. 21/20</v>
      </c>
      <c r="I5" s="252" t="str">
        <f>CONCATENATE("dif. ",RIGHT(G5,2),"/",RIGHT(E5,2))</f>
        <v>dif. 21/20</v>
      </c>
      <c r="J5" s="252" t="str">
        <f>CONCATENATE("%/s total Tenerife ",RIGHT(G5,4))</f>
        <v>%/s total Tenerife 2021</v>
      </c>
      <c r="K5" s="251" t="s">
        <v>539</v>
      </c>
      <c r="L5" s="252" t="str">
        <f>CONCATENATE("var. ",RIGHT(K5,2),"/",RIGHT(G5,2))</f>
        <v>var. 22/21</v>
      </c>
      <c r="M5" s="252" t="str">
        <f>CONCATENATE("dif. ",RIGHT(K5,2),"/",RIGHT(G5,2))</f>
        <v>dif. 22/21</v>
      </c>
      <c r="N5" s="252" t="str">
        <f>CONCATENATE("%/s total Tenerife ",RIGHT(K5,4))</f>
        <v>%/s total Tenerife 2022</v>
      </c>
      <c r="O5" s="251" t="s">
        <v>540</v>
      </c>
      <c r="P5" s="252" t="str">
        <f>CONCATENATE("var. ",RIGHT(O5,2),"/",RIGHT(K5,2))</f>
        <v>var. 23/22</v>
      </c>
      <c r="Q5" s="252" t="str">
        <f>CONCATENATE("dif. ",RIGHT(O5,2),"/",RIGHT(K5,2))</f>
        <v>dif. 23/22</v>
      </c>
      <c r="R5" s="252" t="str">
        <f>CONCATENATE("var. ",RIGHT(O5,2),"/",RIGHT(D5,2))</f>
        <v>var. 23/19</v>
      </c>
      <c r="S5" s="252" t="str">
        <f>CONCATENATE("dif. ",RIGHT(O5,2),"/",RIGHT(E5,2))</f>
        <v>dif. 23/20</v>
      </c>
      <c r="T5" s="252" t="str">
        <f>CONCATENATE("%/s total Tenerife ",RIGHT(O5,4))</f>
        <v>%/s total Tenerife 2023</v>
      </c>
      <c r="AE5" s="1"/>
    </row>
    <row r="6" spans="1:31" ht="18.75" x14ac:dyDescent="0.3">
      <c r="A6" s="4"/>
      <c r="B6" s="235" t="s">
        <v>420</v>
      </c>
      <c r="C6" s="253">
        <v>201590</v>
      </c>
      <c r="D6" s="253">
        <v>204031</v>
      </c>
      <c r="E6" s="253">
        <v>113356</v>
      </c>
      <c r="F6" s="254">
        <f>E6/$E$6</f>
        <v>1</v>
      </c>
      <c r="G6" s="253">
        <v>186446</v>
      </c>
      <c r="H6" s="254">
        <f>G6/E6-1</f>
        <v>0.64478280814425348</v>
      </c>
      <c r="I6" s="253">
        <f>G6-E6</f>
        <v>73090</v>
      </c>
      <c r="J6" s="254">
        <f>G6/$G$6</f>
        <v>1</v>
      </c>
      <c r="K6" s="253">
        <v>201494</v>
      </c>
      <c r="L6" s="254">
        <f>K6/G6-1</f>
        <v>8.070969610503842E-2</v>
      </c>
      <c r="M6" s="253">
        <f>K6-G6</f>
        <v>15048</v>
      </c>
      <c r="N6" s="254">
        <f>K6/$K$6</f>
        <v>1</v>
      </c>
      <c r="O6" s="253">
        <v>193033</v>
      </c>
      <c r="P6" s="254">
        <f>O6/K6-1</f>
        <v>-4.1991324803716257E-2</v>
      </c>
      <c r="Q6" s="253">
        <f>O6-K6</f>
        <v>-8461</v>
      </c>
      <c r="R6" s="254">
        <f>O6/D6-1</f>
        <v>-5.3903573476579592E-2</v>
      </c>
      <c r="S6" s="253">
        <f>O6-E6</f>
        <v>79677</v>
      </c>
      <c r="T6" s="254">
        <f>O6/$O$6</f>
        <v>1</v>
      </c>
      <c r="V6" s="111"/>
      <c r="W6" s="123"/>
      <c r="AE6" s="1" t="s">
        <v>421</v>
      </c>
    </row>
    <row r="7" spans="1:31" s="4" customFormat="1" x14ac:dyDescent="0.25">
      <c r="B7" s="40" t="s">
        <v>289</v>
      </c>
      <c r="C7" s="255">
        <v>42777</v>
      </c>
      <c r="D7" s="255">
        <v>41781</v>
      </c>
      <c r="E7" s="255">
        <v>22872</v>
      </c>
      <c r="F7" s="256">
        <f t="shared" ref="F7:F16" si="0">E7/$E$6</f>
        <v>0.20177141042379759</v>
      </c>
      <c r="G7" s="255">
        <v>62502</v>
      </c>
      <c r="H7" s="257">
        <f>G7/E7-1</f>
        <v>1.7326862539349421</v>
      </c>
      <c r="I7" s="258">
        <f>G7-E7</f>
        <v>39630</v>
      </c>
      <c r="J7" s="256">
        <f>G7/$G$6</f>
        <v>0.3352284307520676</v>
      </c>
      <c r="K7" s="255">
        <v>49422</v>
      </c>
      <c r="L7" s="257">
        <f>K7/G7-1</f>
        <v>-0.20927330325429583</v>
      </c>
      <c r="M7" s="258">
        <f>K7-G7</f>
        <v>-13080</v>
      </c>
      <c r="N7" s="256">
        <f>K7/$K$6</f>
        <v>0.24527777502059614</v>
      </c>
      <c r="O7" s="255">
        <v>39187</v>
      </c>
      <c r="P7" s="257">
        <f>O7/K7-1</f>
        <v>-0.2070940067176561</v>
      </c>
      <c r="Q7" s="258">
        <f>O7-K7</f>
        <v>-10235</v>
      </c>
      <c r="R7" s="257">
        <f>O7/D7-1</f>
        <v>-6.2085637012038952E-2</v>
      </c>
      <c r="S7" s="258">
        <f>O7-E7</f>
        <v>16315</v>
      </c>
      <c r="T7" s="256">
        <f>O7/$O$6</f>
        <v>0.20300673978024483</v>
      </c>
      <c r="V7" s="111"/>
      <c r="W7" s="123"/>
      <c r="AE7" s="1" t="s">
        <v>423</v>
      </c>
    </row>
    <row r="8" spans="1:31" s="4" customFormat="1" x14ac:dyDescent="0.25">
      <c r="B8" s="40" t="s">
        <v>290</v>
      </c>
      <c r="C8" s="255">
        <v>34203</v>
      </c>
      <c r="D8" s="255">
        <v>26760</v>
      </c>
      <c r="E8" s="255">
        <v>9178</v>
      </c>
      <c r="F8" s="256">
        <f t="shared" si="0"/>
        <v>8.0966159709234625E-2</v>
      </c>
      <c r="G8" s="255">
        <v>20502</v>
      </c>
      <c r="H8" s="257">
        <f t="shared" ref="H8:H16" si="1">G8/E8-1</f>
        <v>1.2338200043582481</v>
      </c>
      <c r="I8" s="258">
        <f t="shared" ref="I8:I16" si="2">G8-E8</f>
        <v>11324</v>
      </c>
      <c r="J8" s="256">
        <f t="shared" ref="J8:J16" si="3">G8/$G$6</f>
        <v>0.10996213380818039</v>
      </c>
      <c r="K8" s="255">
        <v>28724</v>
      </c>
      <c r="L8" s="257">
        <f t="shared" ref="L8:L16" si="4">K8/G8-1</f>
        <v>0.40103404545897958</v>
      </c>
      <c r="M8" s="258">
        <f t="shared" ref="M8:M16" si="5">K8-G8</f>
        <v>8222</v>
      </c>
      <c r="N8" s="256">
        <f t="shared" ref="N8:N16" si="6">K8/$K$6</f>
        <v>0.14255511330362194</v>
      </c>
      <c r="O8" s="255">
        <v>23224</v>
      </c>
      <c r="P8" s="257">
        <f t="shared" ref="P8:P16" si="7">O8/K8-1</f>
        <v>-0.19147751009608693</v>
      </c>
      <c r="Q8" s="258">
        <f t="shared" ref="Q8:Q16" si="8">O8-K8</f>
        <v>-5500</v>
      </c>
      <c r="R8" s="257">
        <f t="shared" ref="R8:R16" si="9">O8/D8-1</f>
        <v>-0.13213751868460388</v>
      </c>
      <c r="S8" s="258">
        <f t="shared" ref="S8:S16" si="10">O8-E8</f>
        <v>14046</v>
      </c>
      <c r="T8" s="256">
        <f t="shared" ref="T8:T16" si="11">O8/$O$6</f>
        <v>0.12031103490076826</v>
      </c>
      <c r="V8" s="111"/>
      <c r="W8" s="123"/>
      <c r="AE8" s="1"/>
    </row>
    <row r="9" spans="1:31" s="4" customFormat="1" x14ac:dyDescent="0.25">
      <c r="B9" s="40" t="s">
        <v>291</v>
      </c>
      <c r="C9" s="255">
        <v>1143</v>
      </c>
      <c r="D9" s="255">
        <v>1401</v>
      </c>
      <c r="E9" s="255">
        <v>41</v>
      </c>
      <c r="F9" s="259">
        <f t="shared" si="0"/>
        <v>3.6169236740887117E-4</v>
      </c>
      <c r="G9" s="255">
        <v>1132</v>
      </c>
      <c r="H9" s="260">
        <f t="shared" si="1"/>
        <v>26.609756097560975</v>
      </c>
      <c r="I9" s="261">
        <f t="shared" si="2"/>
        <v>1091</v>
      </c>
      <c r="J9" s="259">
        <f t="shared" si="3"/>
        <v>6.0714630509638183E-3</v>
      </c>
      <c r="K9" s="255">
        <v>800</v>
      </c>
      <c r="L9" s="257">
        <f t="shared" si="4"/>
        <v>-0.29328621908127206</v>
      </c>
      <c r="M9" s="258">
        <f t="shared" si="5"/>
        <v>-332</v>
      </c>
      <c r="N9" s="256">
        <f t="shared" si="6"/>
        <v>3.9703415486317213E-3</v>
      </c>
      <c r="O9" s="255">
        <v>1025</v>
      </c>
      <c r="P9" s="257">
        <f t="shared" si="7"/>
        <v>0.28125</v>
      </c>
      <c r="Q9" s="258">
        <f t="shared" si="8"/>
        <v>225</v>
      </c>
      <c r="R9" s="257">
        <f t="shared" si="9"/>
        <v>-0.26837972876516769</v>
      </c>
      <c r="S9" s="258">
        <f t="shared" si="10"/>
        <v>984</v>
      </c>
      <c r="T9" s="256">
        <f t="shared" si="11"/>
        <v>5.3099729061870252E-3</v>
      </c>
      <c r="V9" s="111"/>
      <c r="W9" s="123"/>
      <c r="AE9" s="1"/>
    </row>
    <row r="10" spans="1:31" s="4" customFormat="1" x14ac:dyDescent="0.25">
      <c r="B10" s="40" t="s">
        <v>293</v>
      </c>
      <c r="C10" s="255">
        <v>84832</v>
      </c>
      <c r="D10" s="255">
        <v>87232</v>
      </c>
      <c r="E10" s="255">
        <v>20519</v>
      </c>
      <c r="F10" s="256">
        <f t="shared" si="0"/>
        <v>0.18101379724055189</v>
      </c>
      <c r="G10" s="255">
        <v>59746</v>
      </c>
      <c r="H10" s="257">
        <f t="shared" si="1"/>
        <v>1.9117403382231104</v>
      </c>
      <c r="I10" s="258">
        <f t="shared" si="2"/>
        <v>39227</v>
      </c>
      <c r="J10" s="256">
        <f t="shared" si="3"/>
        <v>0.32044667088594014</v>
      </c>
      <c r="K10" s="255">
        <v>79827</v>
      </c>
      <c r="L10" s="257">
        <f t="shared" si="4"/>
        <v>0.33610618284069216</v>
      </c>
      <c r="M10" s="258">
        <f t="shared" si="5"/>
        <v>20081</v>
      </c>
      <c r="N10" s="256">
        <f t="shared" si="6"/>
        <v>0.39617556850328051</v>
      </c>
      <c r="O10" s="255">
        <v>78566</v>
      </c>
      <c r="P10" s="257">
        <f t="shared" si="7"/>
        <v>-1.5796660277850871E-2</v>
      </c>
      <c r="Q10" s="258">
        <f t="shared" si="8"/>
        <v>-1261</v>
      </c>
      <c r="R10" s="257">
        <f>O10/D10-1</f>
        <v>-9.9344277329420416E-2</v>
      </c>
      <c r="S10" s="258">
        <f t="shared" si="10"/>
        <v>58047</v>
      </c>
      <c r="T10" s="256">
        <f>O10/$O$6</f>
        <v>0.40700812814389248</v>
      </c>
      <c r="V10" s="111"/>
      <c r="W10" s="123"/>
      <c r="AE10" s="1"/>
    </row>
    <row r="11" spans="1:31" s="4" customFormat="1" x14ac:dyDescent="0.25">
      <c r="B11" s="40" t="s">
        <v>295</v>
      </c>
      <c r="C11" s="255">
        <v>5259</v>
      </c>
      <c r="D11" s="255">
        <v>6796</v>
      </c>
      <c r="E11" s="255">
        <v>16558</v>
      </c>
      <c r="F11" s="259">
        <f t="shared" si="0"/>
        <v>0.14607078584283142</v>
      </c>
      <c r="G11" s="255">
        <v>10804</v>
      </c>
      <c r="H11" s="260">
        <f t="shared" si="1"/>
        <v>-0.34750573740789947</v>
      </c>
      <c r="I11" s="261">
        <f t="shared" si="2"/>
        <v>-5754</v>
      </c>
      <c r="J11" s="259">
        <f t="shared" si="3"/>
        <v>5.7947073147184711E-2</v>
      </c>
      <c r="K11" s="255">
        <v>12609</v>
      </c>
      <c r="L11" s="257">
        <f t="shared" si="4"/>
        <v>0.16706775268419105</v>
      </c>
      <c r="M11" s="258">
        <f t="shared" si="5"/>
        <v>1805</v>
      </c>
      <c r="N11" s="256">
        <f t="shared" si="6"/>
        <v>6.2577545733371709E-2</v>
      </c>
      <c r="O11" s="255">
        <v>12011</v>
      </c>
      <c r="P11" s="257">
        <f t="shared" si="7"/>
        <v>-4.7426441430724053E-2</v>
      </c>
      <c r="Q11" s="258">
        <f t="shared" si="8"/>
        <v>-598</v>
      </c>
      <c r="R11" s="257">
        <f t="shared" si="9"/>
        <v>0.76736315479693928</v>
      </c>
      <c r="S11" s="258">
        <f t="shared" si="10"/>
        <v>-4547</v>
      </c>
      <c r="T11" s="256">
        <f t="shared" si="11"/>
        <v>6.2222521537768152E-2</v>
      </c>
      <c r="V11" s="111"/>
      <c r="W11" s="123"/>
      <c r="AE11" s="1"/>
    </row>
    <row r="12" spans="1:31" s="4" customFormat="1" x14ac:dyDescent="0.25">
      <c r="B12" s="40" t="s">
        <v>296</v>
      </c>
      <c r="C12" s="255">
        <v>11770</v>
      </c>
      <c r="D12" s="255">
        <v>12635</v>
      </c>
      <c r="E12" s="255">
        <v>6414</v>
      </c>
      <c r="F12" s="256">
        <f t="shared" si="0"/>
        <v>5.6582801086841453E-2</v>
      </c>
      <c r="G12" s="255">
        <v>16099</v>
      </c>
      <c r="H12" s="257">
        <f t="shared" si="1"/>
        <v>1.5099781727471155</v>
      </c>
      <c r="I12" s="258">
        <f t="shared" si="2"/>
        <v>9685</v>
      </c>
      <c r="J12" s="256">
        <f t="shared" si="3"/>
        <v>8.634671701189621E-2</v>
      </c>
      <c r="K12" s="255">
        <v>15074</v>
      </c>
      <c r="L12" s="257">
        <f t="shared" si="4"/>
        <v>-6.3668550841667226E-2</v>
      </c>
      <c r="M12" s="258">
        <f t="shared" si="5"/>
        <v>-1025</v>
      </c>
      <c r="N12" s="256">
        <f t="shared" si="6"/>
        <v>7.4811160630093201E-2</v>
      </c>
      <c r="O12" s="255">
        <v>18605</v>
      </c>
      <c r="P12" s="257">
        <f t="shared" si="7"/>
        <v>0.23424439432134792</v>
      </c>
      <c r="Q12" s="258">
        <f t="shared" si="8"/>
        <v>3531</v>
      </c>
      <c r="R12" s="257">
        <f t="shared" si="9"/>
        <v>0.47249703205381866</v>
      </c>
      <c r="S12" s="258">
        <f t="shared" si="10"/>
        <v>12191</v>
      </c>
      <c r="T12" s="256">
        <f t="shared" si="11"/>
        <v>9.6382483824009366E-2</v>
      </c>
      <c r="V12" s="111"/>
      <c r="W12" s="123"/>
      <c r="AE12" s="1"/>
    </row>
    <row r="13" spans="1:31" s="4" customFormat="1" x14ac:dyDescent="0.25">
      <c r="B13" s="40" t="s">
        <v>294</v>
      </c>
      <c r="C13" s="255">
        <v>3758</v>
      </c>
      <c r="D13" s="255">
        <v>4415</v>
      </c>
      <c r="E13" s="255">
        <v>1886</v>
      </c>
      <c r="F13" s="259">
        <f t="shared" si="0"/>
        <v>1.6637848900808074E-2</v>
      </c>
      <c r="G13" s="255">
        <v>3779</v>
      </c>
      <c r="H13" s="260">
        <f t="shared" si="1"/>
        <v>1.003711558854719</v>
      </c>
      <c r="I13" s="261">
        <f t="shared" si="2"/>
        <v>1893</v>
      </c>
      <c r="J13" s="259">
        <f t="shared" si="3"/>
        <v>2.0268603241689283E-2</v>
      </c>
      <c r="K13" s="255">
        <v>5012</v>
      </c>
      <c r="L13" s="257">
        <f t="shared" si="4"/>
        <v>0.32627679280232869</v>
      </c>
      <c r="M13" s="258">
        <f t="shared" si="5"/>
        <v>1233</v>
      </c>
      <c r="N13" s="256">
        <f t="shared" si="6"/>
        <v>2.4874189802177732E-2</v>
      </c>
      <c r="O13" s="255">
        <v>6360</v>
      </c>
      <c r="P13" s="257">
        <f t="shared" si="7"/>
        <v>0.26895450917797281</v>
      </c>
      <c r="Q13" s="258">
        <f t="shared" si="8"/>
        <v>1348</v>
      </c>
      <c r="R13" s="257">
        <f t="shared" si="9"/>
        <v>0.44054360135900339</v>
      </c>
      <c r="S13" s="258">
        <f t="shared" si="10"/>
        <v>4474</v>
      </c>
      <c r="T13" s="256">
        <f t="shared" si="11"/>
        <v>3.2947734325219004E-2</v>
      </c>
      <c r="V13" s="111"/>
      <c r="W13" s="123"/>
      <c r="AE13" s="1"/>
    </row>
    <row r="14" spans="1:31" s="4" customFormat="1" x14ac:dyDescent="0.25">
      <c r="B14" s="40" t="s">
        <v>297</v>
      </c>
      <c r="C14" s="255">
        <v>6490</v>
      </c>
      <c r="D14" s="255">
        <v>9204</v>
      </c>
      <c r="E14" s="255">
        <v>3721</v>
      </c>
      <c r="F14" s="256">
        <f t="shared" si="0"/>
        <v>3.2825787783619748E-2</v>
      </c>
      <c r="G14" s="255">
        <v>5961</v>
      </c>
      <c r="H14" s="257">
        <f t="shared" si="1"/>
        <v>0.60198871271163656</v>
      </c>
      <c r="I14" s="258">
        <f t="shared" si="2"/>
        <v>2240</v>
      </c>
      <c r="J14" s="256">
        <f t="shared" si="3"/>
        <v>3.1971723716250282E-2</v>
      </c>
      <c r="K14" s="255">
        <v>3632</v>
      </c>
      <c r="L14" s="257">
        <f t="shared" si="4"/>
        <v>-0.39070625733937259</v>
      </c>
      <c r="M14" s="258">
        <f t="shared" si="5"/>
        <v>-2329</v>
      </c>
      <c r="N14" s="256">
        <f t="shared" si="6"/>
        <v>1.8025350630788015E-2</v>
      </c>
      <c r="O14" s="255">
        <v>4064</v>
      </c>
      <c r="P14" s="257">
        <f t="shared" si="7"/>
        <v>0.11894273127753308</v>
      </c>
      <c r="Q14" s="258">
        <f t="shared" si="8"/>
        <v>432</v>
      </c>
      <c r="R14" s="257">
        <f t="shared" si="9"/>
        <v>-0.55845284658843974</v>
      </c>
      <c r="S14" s="258">
        <f t="shared" si="10"/>
        <v>343</v>
      </c>
      <c r="T14" s="256">
        <f t="shared" si="11"/>
        <v>2.1053395015360066E-2</v>
      </c>
      <c r="V14" s="111"/>
      <c r="W14" s="123"/>
      <c r="AE14" s="1"/>
    </row>
    <row r="15" spans="1:31" s="4" customFormat="1" x14ac:dyDescent="0.25">
      <c r="B15" s="40" t="s">
        <v>292</v>
      </c>
      <c r="C15" s="255">
        <v>6639</v>
      </c>
      <c r="D15" s="255">
        <v>8260</v>
      </c>
      <c r="E15" s="255">
        <v>7568</v>
      </c>
      <c r="F15" s="259">
        <f t="shared" si="0"/>
        <v>6.6763117964642363E-2</v>
      </c>
      <c r="G15" s="255">
        <v>2209</v>
      </c>
      <c r="H15" s="260">
        <f t="shared" si="1"/>
        <v>-0.7081131078224101</v>
      </c>
      <c r="I15" s="261">
        <f t="shared" si="2"/>
        <v>-5359</v>
      </c>
      <c r="J15" s="259">
        <f t="shared" si="3"/>
        <v>1.1847934522596354E-2</v>
      </c>
      <c r="K15" s="255">
        <v>2613</v>
      </c>
      <c r="L15" s="257">
        <f t="shared" si="4"/>
        <v>0.18288818469895873</v>
      </c>
      <c r="M15" s="258">
        <f t="shared" si="5"/>
        <v>404</v>
      </c>
      <c r="N15" s="256">
        <f t="shared" si="6"/>
        <v>1.2968128083218358E-2</v>
      </c>
      <c r="O15" s="255">
        <v>6451</v>
      </c>
      <c r="P15" s="257">
        <f t="shared" si="7"/>
        <v>1.4688097971680061</v>
      </c>
      <c r="Q15" s="258">
        <f t="shared" si="8"/>
        <v>3838</v>
      </c>
      <c r="R15" s="257">
        <f t="shared" si="9"/>
        <v>-0.21900726392251813</v>
      </c>
      <c r="S15" s="258">
        <f t="shared" si="10"/>
        <v>-1117</v>
      </c>
      <c r="T15" s="256">
        <f t="shared" si="11"/>
        <v>3.3419156310060975E-2</v>
      </c>
      <c r="V15" s="111"/>
      <c r="W15" s="123"/>
      <c r="AE15" s="1"/>
    </row>
    <row r="16" spans="1:31" s="4" customFormat="1" x14ac:dyDescent="0.25">
      <c r="B16" s="40" t="s">
        <v>438</v>
      </c>
      <c r="C16" s="255">
        <f>C6-SUM(C7:C15)</f>
        <v>4719</v>
      </c>
      <c r="D16" s="255">
        <f>D6-SUM(D7:D15)</f>
        <v>5547</v>
      </c>
      <c r="E16" s="255">
        <f>E6-SUM(E7:E15)</f>
        <v>24599</v>
      </c>
      <c r="F16" s="256">
        <f t="shared" si="0"/>
        <v>0.21700659868026395</v>
      </c>
      <c r="G16" s="255">
        <f>G6-SUM(G7:G15)</f>
        <v>3712</v>
      </c>
      <c r="H16" s="257">
        <f t="shared" si="1"/>
        <v>-0.84909955689255656</v>
      </c>
      <c r="I16" s="258">
        <f t="shared" si="2"/>
        <v>-20887</v>
      </c>
      <c r="J16" s="256">
        <f t="shared" si="3"/>
        <v>1.9909249863231178E-2</v>
      </c>
      <c r="K16" s="255">
        <f>K6-SUM(K7:K15)</f>
        <v>3781</v>
      </c>
      <c r="L16" s="257">
        <f t="shared" si="4"/>
        <v>1.8588362068965525E-2</v>
      </c>
      <c r="M16" s="258">
        <f t="shared" si="5"/>
        <v>69</v>
      </c>
      <c r="N16" s="256">
        <f t="shared" si="6"/>
        <v>1.8764826744220673E-2</v>
      </c>
      <c r="O16" s="255">
        <f>O6-SUM(O7:O15)</f>
        <v>3540</v>
      </c>
      <c r="P16" s="257">
        <f t="shared" si="7"/>
        <v>-6.3739751388521504E-2</v>
      </c>
      <c r="Q16" s="258">
        <f t="shared" si="8"/>
        <v>-241</v>
      </c>
      <c r="R16" s="257">
        <f t="shared" si="9"/>
        <v>-0.36181719848566796</v>
      </c>
      <c r="S16" s="258">
        <f t="shared" si="10"/>
        <v>-21059</v>
      </c>
      <c r="T16" s="256">
        <f t="shared" si="11"/>
        <v>1.8338833256489821E-2</v>
      </c>
      <c r="V16" s="111"/>
      <c r="W16" s="123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428</v>
      </c>
    </row>
    <row r="18" spans="2:31" s="4" customFormat="1" x14ac:dyDescent="0.25">
      <c r="B18" s="50" t="s">
        <v>429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AE18" s="1" t="s">
        <v>430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15" t="s">
        <v>431</v>
      </c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5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24"/>
      <c r="D44" s="24"/>
      <c r="E44" s="24"/>
      <c r="F44" s="24"/>
      <c r="G44" s="24"/>
      <c r="H44" s="24"/>
      <c r="I44" s="24"/>
      <c r="J44" s="24"/>
      <c r="K44" s="56">
        <v>2020</v>
      </c>
      <c r="L44" s="56"/>
      <c r="M44" s="56"/>
      <c r="N44" s="56" t="s">
        <v>432</v>
      </c>
      <c r="O44" s="56">
        <v>2021</v>
      </c>
      <c r="P44" s="56" t="s">
        <v>432</v>
      </c>
      <c r="Q44" s="56" t="s">
        <v>433</v>
      </c>
      <c r="R44" s="56" t="s">
        <v>434</v>
      </c>
      <c r="S44" s="56" t="s">
        <v>435</v>
      </c>
      <c r="T44" s="24"/>
      <c r="AE44" s="1"/>
    </row>
    <row r="45" spans="2:31" s="4" customFormat="1" ht="18.75" hidden="1" x14ac:dyDescent="0.3">
      <c r="B45" s="235" t="s">
        <v>419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7"/>
      <c r="AE45" s="1"/>
    </row>
    <row r="46" spans="2:31" ht="18.75" hidden="1" x14ac:dyDescent="0.3">
      <c r="B46" s="235" t="s">
        <v>420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7"/>
      <c r="AE46" s="1" t="s">
        <v>421</v>
      </c>
    </row>
    <row r="47" spans="2:31" ht="15.75" hidden="1" x14ac:dyDescent="0.25">
      <c r="B47" s="238" t="s">
        <v>176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8"/>
      <c r="AE47" s="1" t="s">
        <v>422</v>
      </c>
    </row>
    <row r="48" spans="2:31" s="4" customFormat="1" hidden="1" x14ac:dyDescent="0.25">
      <c r="B48" s="241" t="s">
        <v>99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0"/>
      <c r="AE48" s="1" t="s">
        <v>423</v>
      </c>
    </row>
    <row r="49" spans="2:31" s="4" customFormat="1" hidden="1" x14ac:dyDescent="0.25">
      <c r="B49" s="40" t="s">
        <v>424</v>
      </c>
      <c r="C49" s="111"/>
      <c r="D49" s="111"/>
      <c r="E49" s="111"/>
      <c r="F49" s="111"/>
      <c r="G49" s="111"/>
      <c r="H49" s="111"/>
      <c r="I49" s="111"/>
      <c r="J49" s="111"/>
      <c r="K49" s="111">
        <v>242109.12821622068</v>
      </c>
      <c r="L49" s="111"/>
      <c r="M49" s="111"/>
      <c r="N49" s="127">
        <v>0.4008840778626625</v>
      </c>
      <c r="O49" s="111">
        <v>391384.01224089495</v>
      </c>
      <c r="P49" s="127">
        <v>0.41806446855992052</v>
      </c>
      <c r="Q49" s="127">
        <v>0.16626303352834634</v>
      </c>
      <c r="R49" s="85">
        <v>0.61656033014732592</v>
      </c>
      <c r="S49" s="83">
        <v>149274.88402467428</v>
      </c>
      <c r="T49" s="83"/>
      <c r="AE49" s="1" t="s">
        <v>425</v>
      </c>
    </row>
    <row r="50" spans="2:31" s="4" customFormat="1" hidden="1" x14ac:dyDescent="0.25">
      <c r="B50" s="40" t="s">
        <v>426</v>
      </c>
      <c r="C50" s="111"/>
      <c r="D50" s="111"/>
      <c r="E50" s="111"/>
      <c r="F50" s="111"/>
      <c r="G50" s="111"/>
      <c r="H50" s="111"/>
      <c r="I50" s="111"/>
      <c r="J50" s="111"/>
      <c r="K50" s="111">
        <v>85278.510117630256</v>
      </c>
      <c r="L50" s="111"/>
      <c r="M50" s="111"/>
      <c r="N50" s="127">
        <v>0.14120408074608695</v>
      </c>
      <c r="O50" s="111">
        <v>114543.53140392336</v>
      </c>
      <c r="P50" s="127">
        <v>0.12235190780834407</v>
      </c>
      <c r="Q50" s="127">
        <v>4.8659000895887379E-2</v>
      </c>
      <c r="R50" s="85">
        <v>0.34316994100771625</v>
      </c>
      <c r="S50" s="83">
        <v>29265.021286293108</v>
      </c>
      <c r="T50" s="83"/>
      <c r="AE50" s="1" t="s">
        <v>427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428</v>
      </c>
    </row>
    <row r="52" spans="2:31" s="4" customFormat="1" hidden="1" x14ac:dyDescent="0.25">
      <c r="B52" s="326" t="s">
        <v>429</v>
      </c>
      <c r="C52" s="326"/>
      <c r="D52" s="326"/>
      <c r="E52" s="326"/>
      <c r="F52" s="326"/>
      <c r="G52" s="326"/>
      <c r="H52" s="326"/>
      <c r="I52" s="326"/>
      <c r="J52" s="326"/>
      <c r="K52" s="326"/>
      <c r="L52" s="326"/>
      <c r="M52" s="326"/>
      <c r="N52" s="326"/>
      <c r="O52" s="326"/>
      <c r="P52" s="326"/>
      <c r="Q52" s="326"/>
      <c r="R52" s="326"/>
      <c r="S52" s="326"/>
      <c r="T52" s="114"/>
      <c r="AE52" s="1" t="s">
        <v>430</v>
      </c>
    </row>
    <row r="53" spans="2:31" s="4" customFormat="1" hidden="1" x14ac:dyDescent="0.25">
      <c r="AE53" s="1"/>
    </row>
    <row r="54" spans="2:31" hidden="1" x14ac:dyDescent="0.25">
      <c r="C54" s="154"/>
      <c r="D54" s="154"/>
      <c r="E54" s="154"/>
      <c r="F54" s="154"/>
      <c r="G54" s="154"/>
      <c r="H54" s="154"/>
      <c r="I54" s="154"/>
      <c r="J54" s="154"/>
      <c r="K54" s="154">
        <v>0.54208815860874948</v>
      </c>
      <c r="L54" s="154"/>
      <c r="M54" s="15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52" t="s">
        <v>437</v>
      </c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33">
        <v>2018</v>
      </c>
      <c r="D135" s="233">
        <v>2019</v>
      </c>
      <c r="E135" s="233">
        <v>2020</v>
      </c>
      <c r="F135" s="233">
        <v>2021</v>
      </c>
      <c r="G135" s="187" t="str">
        <f>CONCATENATE("var. ",RIGHT(F135,2),"/",RIGHT(E135,2))</f>
        <v>var. 21/20</v>
      </c>
      <c r="H135" s="187" t="str">
        <f>CONCATENATE("dif. ",RIGHT(F135,2),"/",RIGHT(E135,2))</f>
        <v>dif. 21/20</v>
      </c>
      <c r="I135" s="187" t="str">
        <f>CONCATENATE("%/s total Península ",RIGHT(F135,4))</f>
        <v>%/s total Península 2021</v>
      </c>
      <c r="J135" s="233">
        <v>2022</v>
      </c>
      <c r="K135" s="187" t="str">
        <f>CONCATENATE("%/s total España ",RIGHT(J135,4))</f>
        <v>%/s total España 2022</v>
      </c>
      <c r="L135" s="187" t="str">
        <f>CONCATENATE("var. ",RIGHT(J135,2),"/",RIGHT(F135,2))</f>
        <v>var. 22/21</v>
      </c>
      <c r="M135" s="187" t="str">
        <f>CONCATENATE("dif. ",RIGHT(J135,2),"/",RIGHT(F135,2))</f>
        <v>dif. 22/21</v>
      </c>
      <c r="N135" s="187" t="str">
        <f>CONCATENATE("var. ",RIGHT(J135,2),"/",RIGHT(D135,2))</f>
        <v>var. 22/19</v>
      </c>
      <c r="O135" s="187" t="str">
        <f>CONCATENATE("dif. ",RIGHT(J135,2),"/",RIGHT(D135,2))</f>
        <v>dif. 22/19</v>
      </c>
      <c r="Z135" s="1"/>
    </row>
    <row r="136" spans="1:31" ht="18.75" x14ac:dyDescent="0.3">
      <c r="A136" s="4"/>
      <c r="B136" s="235" t="s">
        <v>439</v>
      </c>
      <c r="C136" s="239">
        <v>606237</v>
      </c>
      <c r="D136" s="239">
        <v>632407</v>
      </c>
      <c r="E136" s="239">
        <v>248294</v>
      </c>
      <c r="F136" s="239">
        <v>384253</v>
      </c>
      <c r="G136" s="240">
        <f>F136/E136-1</f>
        <v>0.54757263566578329</v>
      </c>
      <c r="H136" s="239">
        <f>F136-E136</f>
        <v>135959</v>
      </c>
      <c r="I136" s="240">
        <f>F136/F$136</f>
        <v>1</v>
      </c>
      <c r="J136" s="239">
        <v>593573</v>
      </c>
      <c r="K136" s="240">
        <f>H136/H$136</f>
        <v>1</v>
      </c>
      <c r="L136" s="240">
        <f>J136/F136-1</f>
        <v>0.54474525898301374</v>
      </c>
      <c r="M136" s="239">
        <f>J136-F136</f>
        <v>209320</v>
      </c>
      <c r="N136" s="240">
        <f>J136/D136-1</f>
        <v>-6.1406657421565591E-2</v>
      </c>
      <c r="O136" s="239">
        <f>J136-D136</f>
        <v>-38834</v>
      </c>
      <c r="Q136" s="111"/>
      <c r="R136" s="123"/>
      <c r="Z136" s="1" t="s">
        <v>421</v>
      </c>
      <c r="AE136"/>
    </row>
    <row r="137" spans="1:31" s="4" customFormat="1" x14ac:dyDescent="0.25">
      <c r="B137" s="40" t="s">
        <v>289</v>
      </c>
      <c r="C137" s="255">
        <v>100131</v>
      </c>
      <c r="D137" s="255">
        <v>109920</v>
      </c>
      <c r="E137" s="255">
        <v>49521</v>
      </c>
      <c r="F137" s="255">
        <v>120918</v>
      </c>
      <c r="G137" s="256">
        <f t="shared" ref="G137:G146" si="12">F137/E137-1</f>
        <v>1.4417519840067849</v>
      </c>
      <c r="H137" s="262">
        <f t="shared" ref="H137:H146" si="13">F137-E137</f>
        <v>71397</v>
      </c>
      <c r="I137" s="257">
        <f t="shared" ref="I137:K146" si="14">F137/F$136</f>
        <v>0.3146832946001723</v>
      </c>
      <c r="J137" s="255">
        <v>120397</v>
      </c>
      <c r="K137" s="257">
        <f t="shared" si="14"/>
        <v>0.52513625431196165</v>
      </c>
      <c r="L137" s="257">
        <f t="shared" ref="L137:L146" si="15">J137/F137-1</f>
        <v>-4.3087050728592979E-3</v>
      </c>
      <c r="M137" s="258">
        <f t="shared" ref="M137:M146" si="16">J137-F137</f>
        <v>-521</v>
      </c>
      <c r="N137" s="256">
        <f t="shared" ref="N137:N146" si="17">J137/D137-1</f>
        <v>9.5314774381368261E-2</v>
      </c>
      <c r="O137" s="255">
        <f t="shared" ref="O137:O146" si="18">J137-D137</f>
        <v>10477</v>
      </c>
      <c r="Q137" s="111"/>
      <c r="R137" s="123"/>
      <c r="Z137" s="1" t="s">
        <v>423</v>
      </c>
    </row>
    <row r="138" spans="1:31" s="4" customFormat="1" x14ac:dyDescent="0.25">
      <c r="B138" s="40" t="s">
        <v>290</v>
      </c>
      <c r="C138" s="255">
        <v>90288</v>
      </c>
      <c r="D138" s="255">
        <v>76491</v>
      </c>
      <c r="E138" s="255">
        <v>26848</v>
      </c>
      <c r="F138" s="255">
        <v>39986</v>
      </c>
      <c r="G138" s="256">
        <f t="shared" si="12"/>
        <v>0.48934743742550646</v>
      </c>
      <c r="H138" s="262">
        <f t="shared" si="13"/>
        <v>13138</v>
      </c>
      <c r="I138" s="257">
        <f t="shared" si="14"/>
        <v>0.10406164688369382</v>
      </c>
      <c r="J138" s="255">
        <v>75857</v>
      </c>
      <c r="K138" s="257">
        <f t="shared" si="14"/>
        <v>9.6632072904331456E-2</v>
      </c>
      <c r="L138" s="257">
        <f t="shared" si="15"/>
        <v>0.89708898114340019</v>
      </c>
      <c r="M138" s="258">
        <f t="shared" si="16"/>
        <v>35871</v>
      </c>
      <c r="N138" s="256">
        <f t="shared" si="17"/>
        <v>-8.2885568236785723E-3</v>
      </c>
      <c r="O138" s="255">
        <f t="shared" si="18"/>
        <v>-634</v>
      </c>
      <c r="Q138" s="111"/>
      <c r="R138" s="123"/>
      <c r="Z138" s="1"/>
    </row>
    <row r="139" spans="1:31" s="4" customFormat="1" x14ac:dyDescent="0.25">
      <c r="B139" s="40" t="s">
        <v>291</v>
      </c>
      <c r="C139" s="255">
        <v>4388</v>
      </c>
      <c r="D139" s="255">
        <v>4565</v>
      </c>
      <c r="E139" s="255">
        <v>681</v>
      </c>
      <c r="F139" s="255">
        <v>2535</v>
      </c>
      <c r="G139" s="256">
        <f t="shared" si="12"/>
        <v>2.7224669603524227</v>
      </c>
      <c r="H139" s="263">
        <f t="shared" si="13"/>
        <v>1854</v>
      </c>
      <c r="I139" s="260">
        <f t="shared" si="14"/>
        <v>6.5972158968179819E-3</v>
      </c>
      <c r="J139" s="255">
        <v>3247</v>
      </c>
      <c r="K139" s="260">
        <f t="shared" si="14"/>
        <v>1.3636463933980096E-2</v>
      </c>
      <c r="L139" s="257">
        <f t="shared" si="15"/>
        <v>0.28086785009861925</v>
      </c>
      <c r="M139" s="258">
        <f t="shared" si="16"/>
        <v>712</v>
      </c>
      <c r="N139" s="256">
        <f t="shared" si="17"/>
        <v>-0.28871851040525742</v>
      </c>
      <c r="O139" s="255">
        <f t="shared" si="18"/>
        <v>-1318</v>
      </c>
      <c r="Q139" s="111"/>
      <c r="R139" s="123"/>
      <c r="Z139" s="1"/>
    </row>
    <row r="140" spans="1:31" s="4" customFormat="1" x14ac:dyDescent="0.25">
      <c r="B140" s="40" t="s">
        <v>293</v>
      </c>
      <c r="C140" s="255">
        <v>266656</v>
      </c>
      <c r="D140" s="255">
        <v>284219</v>
      </c>
      <c r="E140" s="255">
        <v>74813</v>
      </c>
      <c r="F140" s="255">
        <v>114704</v>
      </c>
      <c r="G140" s="256">
        <f t="shared" si="12"/>
        <v>0.53320946894256349</v>
      </c>
      <c r="H140" s="262">
        <f t="shared" si="13"/>
        <v>39891</v>
      </c>
      <c r="I140" s="257">
        <f t="shared" si="14"/>
        <v>0.29851165768386972</v>
      </c>
      <c r="J140" s="255">
        <v>244952</v>
      </c>
      <c r="K140" s="257">
        <f t="shared" si="14"/>
        <v>0.29340462933678535</v>
      </c>
      <c r="L140" s="257">
        <f t="shared" si="15"/>
        <v>1.1355140186915889</v>
      </c>
      <c r="M140" s="258">
        <f t="shared" si="16"/>
        <v>130248</v>
      </c>
      <c r="N140" s="256">
        <f t="shared" si="17"/>
        <v>-0.13815754752497189</v>
      </c>
      <c r="O140" s="255">
        <f t="shared" si="18"/>
        <v>-39267</v>
      </c>
      <c r="Q140" s="111"/>
      <c r="R140" s="123"/>
      <c r="Z140" s="1"/>
    </row>
    <row r="141" spans="1:31" s="4" customFormat="1" x14ac:dyDescent="0.25">
      <c r="B141" s="40" t="s">
        <v>295</v>
      </c>
      <c r="C141" s="255">
        <v>16486</v>
      </c>
      <c r="D141" s="255">
        <v>19123</v>
      </c>
      <c r="E141" s="255">
        <v>25621</v>
      </c>
      <c r="F141" s="255">
        <v>20278</v>
      </c>
      <c r="G141" s="256">
        <f t="shared" si="12"/>
        <v>-0.20853986963818738</v>
      </c>
      <c r="H141" s="263">
        <f t="shared" si="13"/>
        <v>-5343</v>
      </c>
      <c r="I141" s="260">
        <f t="shared" si="14"/>
        <v>5.2772522270483249E-2</v>
      </c>
      <c r="J141" s="255">
        <v>32271</v>
      </c>
      <c r="K141" s="260">
        <f t="shared" si="14"/>
        <v>-3.9298612081583417E-2</v>
      </c>
      <c r="L141" s="257">
        <f t="shared" si="15"/>
        <v>0.59142913502317773</v>
      </c>
      <c r="M141" s="258">
        <f t="shared" si="16"/>
        <v>11993</v>
      </c>
      <c r="N141" s="256">
        <f t="shared" si="17"/>
        <v>0.68754902473461277</v>
      </c>
      <c r="O141" s="255">
        <f t="shared" si="18"/>
        <v>13148</v>
      </c>
      <c r="Q141" s="111"/>
      <c r="R141" s="123"/>
      <c r="Z141" s="1"/>
    </row>
    <row r="142" spans="1:31" s="4" customFormat="1" x14ac:dyDescent="0.25">
      <c r="B142" s="40" t="s">
        <v>296</v>
      </c>
      <c r="C142" s="255">
        <v>59802</v>
      </c>
      <c r="D142" s="255">
        <v>59066</v>
      </c>
      <c r="E142" s="255">
        <v>33780</v>
      </c>
      <c r="F142" s="255">
        <v>51310</v>
      </c>
      <c r="G142" s="256">
        <f t="shared" si="12"/>
        <v>0.51894612196566015</v>
      </c>
      <c r="H142" s="262">
        <f t="shared" si="13"/>
        <v>17530</v>
      </c>
      <c r="I142" s="257">
        <f t="shared" si="14"/>
        <v>0.13353181367484443</v>
      </c>
      <c r="J142" s="255">
        <v>65021</v>
      </c>
      <c r="K142" s="257">
        <f t="shared" si="14"/>
        <v>0.12893592921395422</v>
      </c>
      <c r="L142" s="257">
        <f t="shared" si="15"/>
        <v>0.26721886571818354</v>
      </c>
      <c r="M142" s="258">
        <f t="shared" si="16"/>
        <v>13711</v>
      </c>
      <c r="N142" s="256">
        <f t="shared" si="17"/>
        <v>0.10081942234110985</v>
      </c>
      <c r="O142" s="255">
        <f t="shared" si="18"/>
        <v>5955</v>
      </c>
      <c r="Q142" s="111"/>
      <c r="R142" s="123"/>
      <c r="Z142" s="1"/>
    </row>
    <row r="143" spans="1:31" s="4" customFormat="1" x14ac:dyDescent="0.25">
      <c r="B143" s="40" t="s">
        <v>294</v>
      </c>
      <c r="C143" s="255">
        <v>17518</v>
      </c>
      <c r="D143" s="255">
        <v>17966</v>
      </c>
      <c r="E143" s="255">
        <v>7339</v>
      </c>
      <c r="F143" s="255">
        <v>10731</v>
      </c>
      <c r="G143" s="256">
        <f t="shared" si="12"/>
        <v>0.46218830903392827</v>
      </c>
      <c r="H143" s="263">
        <f t="shared" si="13"/>
        <v>3392</v>
      </c>
      <c r="I143" s="260">
        <f t="shared" si="14"/>
        <v>2.7926912737180971E-2</v>
      </c>
      <c r="J143" s="255">
        <v>17520</v>
      </c>
      <c r="K143" s="260">
        <f t="shared" si="14"/>
        <v>2.4948697769180416E-2</v>
      </c>
      <c r="L143" s="257">
        <f t="shared" si="15"/>
        <v>0.63265306122448983</v>
      </c>
      <c r="M143" s="258">
        <f t="shared" si="16"/>
        <v>6789</v>
      </c>
      <c r="N143" s="256">
        <f t="shared" si="17"/>
        <v>-2.4824668818880125E-2</v>
      </c>
      <c r="O143" s="255">
        <f t="shared" si="18"/>
        <v>-446</v>
      </c>
      <c r="Q143" s="111"/>
      <c r="R143" s="123"/>
      <c r="Z143" s="1"/>
    </row>
    <row r="144" spans="1:31" s="4" customFormat="1" x14ac:dyDescent="0.25">
      <c r="B144" s="40" t="s">
        <v>297</v>
      </c>
      <c r="C144" s="255">
        <v>15253</v>
      </c>
      <c r="D144" s="255">
        <v>20687</v>
      </c>
      <c r="E144" s="255">
        <v>6781</v>
      </c>
      <c r="F144" s="255">
        <v>11021</v>
      </c>
      <c r="G144" s="256">
        <f t="shared" si="12"/>
        <v>0.6252765078896918</v>
      </c>
      <c r="H144" s="262">
        <f t="shared" si="13"/>
        <v>4240</v>
      </c>
      <c r="I144" s="257">
        <f t="shared" si="14"/>
        <v>2.8681623825968828E-2</v>
      </c>
      <c r="J144" s="255">
        <v>9118</v>
      </c>
      <c r="K144" s="257">
        <f t="shared" si="14"/>
        <v>3.1185872211475518E-2</v>
      </c>
      <c r="L144" s="257">
        <f t="shared" si="15"/>
        <v>-0.17267035659196084</v>
      </c>
      <c r="M144" s="258">
        <f t="shared" si="16"/>
        <v>-1903</v>
      </c>
      <c r="N144" s="256">
        <f t="shared" si="17"/>
        <v>-0.55924010247981826</v>
      </c>
      <c r="O144" s="255">
        <f t="shared" si="18"/>
        <v>-11569</v>
      </c>
      <c r="Q144" s="111"/>
      <c r="R144" s="123"/>
      <c r="Z144" s="1"/>
    </row>
    <row r="145" spans="2:31" s="4" customFormat="1" x14ac:dyDescent="0.25">
      <c r="B145" s="40" t="s">
        <v>292</v>
      </c>
      <c r="C145" s="255">
        <v>15406</v>
      </c>
      <c r="D145" s="255">
        <v>19152</v>
      </c>
      <c r="E145" s="255">
        <v>15343</v>
      </c>
      <c r="F145" s="255">
        <v>4744</v>
      </c>
      <c r="G145" s="256">
        <f t="shared" si="12"/>
        <v>-0.69080362380238547</v>
      </c>
      <c r="H145" s="263">
        <f t="shared" si="13"/>
        <v>-10599</v>
      </c>
      <c r="I145" s="260">
        <f t="shared" si="14"/>
        <v>1.2346032431757201E-2</v>
      </c>
      <c r="J145" s="255">
        <v>9037</v>
      </c>
      <c r="K145" s="260">
        <f t="shared" si="14"/>
        <v>-7.795732537014835E-2</v>
      </c>
      <c r="L145" s="257">
        <f t="shared" si="15"/>
        <v>0.9049325463743676</v>
      </c>
      <c r="M145" s="258">
        <f t="shared" si="16"/>
        <v>4293</v>
      </c>
      <c r="N145" s="256">
        <f t="shared" si="17"/>
        <v>-0.52814327485380119</v>
      </c>
      <c r="O145" s="255">
        <f t="shared" si="18"/>
        <v>-10115</v>
      </c>
      <c r="Q145" s="111"/>
      <c r="R145" s="123"/>
      <c r="Z145" s="1"/>
    </row>
    <row r="146" spans="2:31" s="4" customFormat="1" x14ac:dyDescent="0.25">
      <c r="B146" s="40" t="s">
        <v>438</v>
      </c>
      <c r="C146" s="255">
        <f>C136-SUM(C137:C145)</f>
        <v>20309</v>
      </c>
      <c r="D146" s="255">
        <f>D136-SUM(D137:D145)</f>
        <v>21218</v>
      </c>
      <c r="E146" s="255">
        <f>E136-SUM(E137:E145)</f>
        <v>7567</v>
      </c>
      <c r="F146" s="255">
        <f>F136-SUM(F137:F145)</f>
        <v>8026</v>
      </c>
      <c r="G146" s="256">
        <f t="shared" si="12"/>
        <v>6.0658120787630443E-2</v>
      </c>
      <c r="H146" s="262">
        <f t="shared" si="13"/>
        <v>459</v>
      </c>
      <c r="I146" s="257">
        <f t="shared" si="14"/>
        <v>2.0887279995211488E-2</v>
      </c>
      <c r="J146" s="255">
        <f>J136-SUM(J137:J145)</f>
        <v>16153</v>
      </c>
      <c r="K146" s="257">
        <f t="shared" si="14"/>
        <v>3.3760177700630336E-3</v>
      </c>
      <c r="L146" s="257">
        <f t="shared" si="15"/>
        <v>1.012584101669574</v>
      </c>
      <c r="M146" s="258">
        <f t="shared" si="16"/>
        <v>8127</v>
      </c>
      <c r="N146" s="256">
        <f t="shared" si="17"/>
        <v>-0.23871241398812326</v>
      </c>
      <c r="O146" s="255">
        <f t="shared" si="18"/>
        <v>-5065</v>
      </c>
      <c r="Q146" s="111"/>
      <c r="R146" s="123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428</v>
      </c>
    </row>
    <row r="148" spans="2:31" s="4" customFormat="1" x14ac:dyDescent="0.25">
      <c r="B148" s="50" t="s">
        <v>429</v>
      </c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Z148" s="1" t="s">
        <v>430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D9DCA-B006-4026-8372-4D4C12933A8B}">
  <dimension ref="A1:AE15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440</v>
      </c>
      <c r="G1" s="234"/>
      <c r="H1" s="234"/>
      <c r="I1" s="234"/>
      <c r="K1" s="234"/>
    </row>
    <row r="3" spans="1:31" s="4" customFormat="1" ht="25.5" customHeight="1" thickBot="1" x14ac:dyDescent="0.3">
      <c r="B3" s="52" t="s">
        <v>441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550</v>
      </c>
      <c r="D5" s="251" t="s">
        <v>545</v>
      </c>
      <c r="E5" s="251" t="s">
        <v>546</v>
      </c>
      <c r="F5" s="252" t="str">
        <f>CONCATENATE("%/s total Tenerife ",RIGHT(E5,4))</f>
        <v>%/s total Tenerife 2020</v>
      </c>
      <c r="G5" s="251" t="s">
        <v>547</v>
      </c>
      <c r="H5" s="252" t="str">
        <f>CONCATENATE("var. ",RIGHT(G5,2),"/",RIGHT(E5,2))</f>
        <v>var. 21/20</v>
      </c>
      <c r="I5" s="252" t="str">
        <f>CONCATENATE("dif. ",RIGHT(G5,2),"/",RIGHT(E5,2))</f>
        <v>dif. 21/20</v>
      </c>
      <c r="J5" s="252" t="str">
        <f>CONCATENATE("%/s total Tenerife ",RIGHT(G5,4))</f>
        <v>%/s total Tenerife 2021</v>
      </c>
      <c r="K5" s="251" t="s">
        <v>548</v>
      </c>
      <c r="L5" s="252" t="str">
        <f>CONCATENATE("var. ",RIGHT(K5,2),"/",RIGHT(G5,2))</f>
        <v>var. 22/21</v>
      </c>
      <c r="M5" s="252" t="str">
        <f>CONCATENATE("dif. ",RIGHT(K5,2),"/",RIGHT(G5,2))</f>
        <v>dif. 22/21</v>
      </c>
      <c r="N5" s="252" t="str">
        <f>CONCATENATE("%/s total Tenerife ",RIGHT(K5,4))</f>
        <v>%/s total Tenerife 2022</v>
      </c>
      <c r="O5" s="251" t="s">
        <v>549</v>
      </c>
      <c r="P5" s="252" t="str">
        <f>CONCATENATE("var. ",RIGHT(O5,2),"/",RIGHT(K5,2))</f>
        <v>var. 23/22</v>
      </c>
      <c r="Q5" s="252" t="str">
        <f>CONCATENATE("dif. ",RIGHT(O5,2),"/",RIGHT(K5,2))</f>
        <v>dif. 23/22</v>
      </c>
      <c r="R5" s="252" t="str">
        <f>CONCATENATE("var. ",RIGHT(O5,2),"/",RIGHT(D5,2))</f>
        <v>var. 23/19</v>
      </c>
      <c r="S5" s="252" t="str">
        <f>CONCATENATE("dif. ",RIGHT(O5,2),"/",RIGHT(D5,2))</f>
        <v>dif. 23/19</v>
      </c>
      <c r="T5" s="252" t="str">
        <f>CONCATENATE("%/s total Tenerife ",RIGHT(O5,4))</f>
        <v>%/s total Tenerife 2023</v>
      </c>
      <c r="AE5" s="1"/>
    </row>
    <row r="6" spans="1:31" ht="18.75" x14ac:dyDescent="0.3">
      <c r="A6" s="4"/>
      <c r="B6" s="235" t="s">
        <v>442</v>
      </c>
      <c r="C6" s="253">
        <v>567106</v>
      </c>
      <c r="D6" s="253">
        <v>589548</v>
      </c>
      <c r="E6" s="253">
        <v>238407</v>
      </c>
      <c r="F6" s="254">
        <f>E6/$E$6</f>
        <v>1</v>
      </c>
      <c r="G6" s="253">
        <v>350763</v>
      </c>
      <c r="H6" s="254">
        <f>G6/E6-1</f>
        <v>0.47127810844480233</v>
      </c>
      <c r="I6" s="253">
        <f>G6-E6</f>
        <v>112356</v>
      </c>
      <c r="J6" s="254">
        <f>G6/$G$6</f>
        <v>1</v>
      </c>
      <c r="K6" s="253">
        <v>550203</v>
      </c>
      <c r="L6" s="254">
        <f t="shared" ref="L6:L17" si="0">K6/G6-1</f>
        <v>0.56858904730544557</v>
      </c>
      <c r="M6" s="253">
        <f t="shared" ref="M6:M17" si="1">K6-G6</f>
        <v>199440</v>
      </c>
      <c r="N6" s="254">
        <f>K6/$K$6</f>
        <v>1</v>
      </c>
      <c r="O6" s="253">
        <v>572796</v>
      </c>
      <c r="P6" s="254">
        <f t="shared" ref="P6:P15" si="2">O6/K6-1</f>
        <v>4.1063025828648625E-2</v>
      </c>
      <c r="Q6" s="253">
        <f t="shared" ref="Q6:Q17" si="3">O6-K6</f>
        <v>22593</v>
      </c>
      <c r="R6" s="254">
        <f>O6/D6-1</f>
        <v>-2.8414989110301492E-2</v>
      </c>
      <c r="S6" s="253">
        <f>O6-D6</f>
        <v>-16752</v>
      </c>
      <c r="T6" s="254">
        <f>O6/$O$6</f>
        <v>1</v>
      </c>
      <c r="V6" s="111"/>
      <c r="W6" s="123"/>
      <c r="AE6" s="1" t="s">
        <v>421</v>
      </c>
    </row>
    <row r="7" spans="1:31" s="4" customFormat="1" x14ac:dyDescent="0.25">
      <c r="B7" s="264" t="s">
        <v>443</v>
      </c>
      <c r="C7" s="265">
        <v>478525</v>
      </c>
      <c r="D7" s="265">
        <v>511475</v>
      </c>
      <c r="E7" s="265">
        <v>215453</v>
      </c>
      <c r="F7" s="266">
        <f t="shared" ref="F7:F17" si="4">E7/$E$6</f>
        <v>0.90371926998787788</v>
      </c>
      <c r="G7" s="265">
        <v>313113</v>
      </c>
      <c r="H7" s="267">
        <f>G7/E7-1</f>
        <v>0.45327751296106333</v>
      </c>
      <c r="I7" s="268">
        <f>G7-E7</f>
        <v>97660</v>
      </c>
      <c r="J7" s="266">
        <f>G7/$G$6</f>
        <v>0.89266256703244073</v>
      </c>
      <c r="K7" s="265">
        <v>490015</v>
      </c>
      <c r="L7" s="267">
        <f t="shared" si="0"/>
        <v>0.56497813888276749</v>
      </c>
      <c r="M7" s="268">
        <f t="shared" si="1"/>
        <v>176902</v>
      </c>
      <c r="N7" s="266">
        <f>K7/$K$6</f>
        <v>0.89060764844975404</v>
      </c>
      <c r="O7" s="265">
        <v>505743</v>
      </c>
      <c r="P7" s="267">
        <f t="shared" si="2"/>
        <v>3.2096976623164686E-2</v>
      </c>
      <c r="Q7" s="268">
        <f t="shared" si="3"/>
        <v>15728</v>
      </c>
      <c r="R7" s="267">
        <f t="shared" ref="R7:R17" si="5">O7/D7-1</f>
        <v>-1.1206803851605662E-2</v>
      </c>
      <c r="S7" s="268">
        <f t="shared" ref="S7:S17" si="6">O7-D7</f>
        <v>-5732</v>
      </c>
      <c r="T7" s="266">
        <f>O7/$O$6</f>
        <v>0.88293738084763163</v>
      </c>
      <c r="V7" s="111"/>
      <c r="W7" s="123"/>
      <c r="AE7" s="1" t="s">
        <v>423</v>
      </c>
    </row>
    <row r="8" spans="1:31" s="4" customFormat="1" x14ac:dyDescent="0.25">
      <c r="B8" s="72" t="s">
        <v>120</v>
      </c>
      <c r="C8" s="255">
        <v>9632</v>
      </c>
      <c r="D8" s="255">
        <v>9167</v>
      </c>
      <c r="E8" s="255">
        <v>2136</v>
      </c>
      <c r="F8" s="256">
        <f t="shared" si="4"/>
        <v>8.9594684719827861E-3</v>
      </c>
      <c r="G8" s="255">
        <v>1071</v>
      </c>
      <c r="H8" s="257">
        <f t="shared" ref="H8:H17" si="7">G8/E8-1</f>
        <v>-0.4985955056179775</v>
      </c>
      <c r="I8" s="258">
        <f t="shared" ref="I8:I17" si="8">G8-E8</f>
        <v>-1065</v>
      </c>
      <c r="J8" s="256">
        <f t="shared" ref="J8:J17" si="9">G8/$G$6</f>
        <v>3.053343710710651E-3</v>
      </c>
      <c r="K8" s="255">
        <v>3206</v>
      </c>
      <c r="L8" s="257">
        <f t="shared" si="0"/>
        <v>1.9934640522875817</v>
      </c>
      <c r="M8" s="258">
        <f t="shared" si="1"/>
        <v>2135</v>
      </c>
      <c r="N8" s="256">
        <f t="shared" ref="N8:N17" si="10">K8/$K$6</f>
        <v>5.826940238421092E-3</v>
      </c>
      <c r="O8" s="255">
        <v>3489</v>
      </c>
      <c r="P8" s="257">
        <f t="shared" si="2"/>
        <v>8.8271990018714996E-2</v>
      </c>
      <c r="Q8" s="258">
        <f t="shared" si="3"/>
        <v>283</v>
      </c>
      <c r="R8" s="257">
        <f t="shared" si="5"/>
        <v>-0.61939565833969668</v>
      </c>
      <c r="S8" s="258">
        <f t="shared" si="6"/>
        <v>-5678</v>
      </c>
      <c r="T8" s="256">
        <f t="shared" ref="T8:T17" si="11">O8/$O$6</f>
        <v>6.0911738210462363E-3</v>
      </c>
      <c r="V8" s="111"/>
      <c r="W8" s="123"/>
      <c r="AE8" s="1"/>
    </row>
    <row r="9" spans="1:31" s="4" customFormat="1" x14ac:dyDescent="0.25">
      <c r="B9" s="72" t="s">
        <v>119</v>
      </c>
      <c r="C9" s="255">
        <v>13567</v>
      </c>
      <c r="D9" s="255">
        <v>10122</v>
      </c>
      <c r="E9" s="255">
        <v>1736</v>
      </c>
      <c r="F9" s="259">
        <f t="shared" si="4"/>
        <v>7.2816653873418145E-3</v>
      </c>
      <c r="G9" s="255">
        <v>3661</v>
      </c>
      <c r="H9" s="260">
        <f t="shared" si="7"/>
        <v>1.1088709677419355</v>
      </c>
      <c r="I9" s="261">
        <f t="shared" si="8"/>
        <v>1925</v>
      </c>
      <c r="J9" s="259">
        <f t="shared" si="9"/>
        <v>1.0437246801971702E-2</v>
      </c>
      <c r="K9" s="255">
        <v>9849</v>
      </c>
      <c r="L9" s="257">
        <f t="shared" si="0"/>
        <v>1.6902485659655833</v>
      </c>
      <c r="M9" s="258">
        <f t="shared" si="1"/>
        <v>6188</v>
      </c>
      <c r="N9" s="256">
        <f t="shared" si="10"/>
        <v>1.7900665754276148E-2</v>
      </c>
      <c r="O9" s="255">
        <v>11973</v>
      </c>
      <c r="P9" s="257">
        <f t="shared" si="2"/>
        <v>0.21565641181845874</v>
      </c>
      <c r="Q9" s="258">
        <f t="shared" si="3"/>
        <v>2124</v>
      </c>
      <c r="R9" s="257">
        <f t="shared" si="5"/>
        <v>0.18286899822169533</v>
      </c>
      <c r="S9" s="258">
        <f t="shared" si="6"/>
        <v>1851</v>
      </c>
      <c r="T9" s="256">
        <f t="shared" si="11"/>
        <v>2.0902729767665974E-2</v>
      </c>
      <c r="V9" s="111"/>
      <c r="W9" s="123"/>
      <c r="AE9" s="1"/>
    </row>
    <row r="10" spans="1:31" s="4" customFormat="1" x14ac:dyDescent="0.25">
      <c r="B10" s="72" t="s">
        <v>118</v>
      </c>
      <c r="C10" s="255">
        <v>76683</v>
      </c>
      <c r="D10" s="255">
        <v>69773</v>
      </c>
      <c r="E10" s="255">
        <v>12639</v>
      </c>
      <c r="F10" s="256">
        <f t="shared" si="4"/>
        <v>5.3014382966943087E-2</v>
      </c>
      <c r="G10" s="255">
        <v>34008</v>
      </c>
      <c r="H10" s="257">
        <f t="shared" si="7"/>
        <v>1.6907192024685496</v>
      </c>
      <c r="I10" s="258">
        <f t="shared" si="8"/>
        <v>21369</v>
      </c>
      <c r="J10" s="256">
        <f t="shared" si="9"/>
        <v>9.6954353794442408E-2</v>
      </c>
      <c r="K10" s="255">
        <v>57095</v>
      </c>
      <c r="L10" s="257">
        <f t="shared" si="0"/>
        <v>0.67886967772288864</v>
      </c>
      <c r="M10" s="258">
        <f t="shared" si="1"/>
        <v>23087</v>
      </c>
      <c r="N10" s="256">
        <f t="shared" si="10"/>
        <v>0.10377079005385285</v>
      </c>
      <c r="O10" s="255">
        <v>68259</v>
      </c>
      <c r="P10" s="257">
        <f t="shared" si="2"/>
        <v>0.19553375952360108</v>
      </c>
      <c r="Q10" s="258">
        <f t="shared" si="3"/>
        <v>11164</v>
      </c>
      <c r="R10" s="257">
        <f t="shared" si="5"/>
        <v>-2.1698937984607203E-2</v>
      </c>
      <c r="S10" s="258">
        <f t="shared" si="6"/>
        <v>-1514</v>
      </c>
      <c r="T10" s="256">
        <f>O10/$O$6</f>
        <v>0.11916808078268704</v>
      </c>
      <c r="V10" s="111"/>
      <c r="W10" s="123"/>
      <c r="AE10" s="1"/>
    </row>
    <row r="11" spans="1:31" s="4" customFormat="1" x14ac:dyDescent="0.25">
      <c r="B11" s="72" t="s">
        <v>444</v>
      </c>
      <c r="C11" s="255">
        <v>337969</v>
      </c>
      <c r="D11" s="255">
        <v>369785</v>
      </c>
      <c r="E11" s="255">
        <v>53632</v>
      </c>
      <c r="F11" s="259">
        <f t="shared" si="4"/>
        <v>0.22495983758866139</v>
      </c>
      <c r="G11" s="255">
        <v>209124</v>
      </c>
      <c r="H11" s="260">
        <f t="shared" si="7"/>
        <v>2.8992392601431982</v>
      </c>
      <c r="I11" s="261">
        <f t="shared" si="8"/>
        <v>155492</v>
      </c>
      <c r="J11" s="259">
        <f t="shared" si="9"/>
        <v>0.59619743245439227</v>
      </c>
      <c r="K11" s="255">
        <v>361645</v>
      </c>
      <c r="L11" s="257">
        <f t="shared" si="0"/>
        <v>0.72933283602073407</v>
      </c>
      <c r="M11" s="258">
        <f t="shared" si="1"/>
        <v>152521</v>
      </c>
      <c r="N11" s="256">
        <f t="shared" si="10"/>
        <v>0.6572937624840286</v>
      </c>
      <c r="O11" s="255">
        <v>368288</v>
      </c>
      <c r="P11" s="257">
        <f t="shared" si="2"/>
        <v>1.836884237304548E-2</v>
      </c>
      <c r="Q11" s="258">
        <f t="shared" si="3"/>
        <v>6643</v>
      </c>
      <c r="R11" s="257">
        <f t="shared" si="5"/>
        <v>-4.0482983355193403E-3</v>
      </c>
      <c r="S11" s="258">
        <f t="shared" si="6"/>
        <v>-1497</v>
      </c>
      <c r="T11" s="256">
        <f t="shared" si="11"/>
        <v>0.64296538383647928</v>
      </c>
      <c r="V11" s="111"/>
      <c r="W11" s="123"/>
      <c r="AE11" s="1"/>
    </row>
    <row r="12" spans="1:31" s="4" customFormat="1" x14ac:dyDescent="0.25">
      <c r="B12" s="72" t="s">
        <v>445</v>
      </c>
      <c r="C12" s="255">
        <v>40674</v>
      </c>
      <c r="D12" s="255">
        <v>52628</v>
      </c>
      <c r="E12" s="255">
        <v>11576</v>
      </c>
      <c r="F12" s="256">
        <f t="shared" si="4"/>
        <v>4.8555621269509706E-2</v>
      </c>
      <c r="G12" s="255">
        <v>65249</v>
      </c>
      <c r="H12" s="257">
        <f t="shared" si="7"/>
        <v>4.6365756738078785</v>
      </c>
      <c r="I12" s="258">
        <f t="shared" si="8"/>
        <v>53673</v>
      </c>
      <c r="J12" s="256">
        <f t="shared" si="9"/>
        <v>0.18602019027092367</v>
      </c>
      <c r="K12" s="255">
        <v>58220</v>
      </c>
      <c r="L12" s="257">
        <f t="shared" si="0"/>
        <v>-0.10772578890097928</v>
      </c>
      <c r="M12" s="258">
        <f t="shared" si="1"/>
        <v>-7029</v>
      </c>
      <c r="N12" s="256">
        <f t="shared" si="10"/>
        <v>0.10581548991917529</v>
      </c>
      <c r="O12" s="255">
        <v>53734</v>
      </c>
      <c r="P12" s="257">
        <f t="shared" si="2"/>
        <v>-7.705255925798693E-2</v>
      </c>
      <c r="Q12" s="258">
        <f t="shared" si="3"/>
        <v>-4486</v>
      </c>
      <c r="R12" s="257">
        <f t="shared" si="5"/>
        <v>2.1015429049175305E-2</v>
      </c>
      <c r="S12" s="258">
        <f t="shared" si="6"/>
        <v>1106</v>
      </c>
      <c r="T12" s="256">
        <f t="shared" si="11"/>
        <v>9.3810012639753068E-2</v>
      </c>
      <c r="V12" s="111"/>
      <c r="W12" s="123"/>
      <c r="AE12" s="1"/>
    </row>
    <row r="13" spans="1:31" s="4" customFormat="1" x14ac:dyDescent="0.25">
      <c r="B13" s="264" t="s">
        <v>446</v>
      </c>
      <c r="C13" s="265">
        <v>88581</v>
      </c>
      <c r="D13" s="265">
        <v>78073</v>
      </c>
      <c r="E13" s="265">
        <v>21152</v>
      </c>
      <c r="F13" s="266">
        <f t="shared" si="4"/>
        <v>8.8722227115814553E-2</v>
      </c>
      <c r="G13" s="265">
        <v>37650</v>
      </c>
      <c r="H13" s="267">
        <f t="shared" si="7"/>
        <v>0.77997352496217842</v>
      </c>
      <c r="I13" s="268">
        <f t="shared" si="8"/>
        <v>16498</v>
      </c>
      <c r="J13" s="266">
        <f t="shared" si="9"/>
        <v>0.10733743296755929</v>
      </c>
      <c r="K13" s="265">
        <v>60188</v>
      </c>
      <c r="L13" s="267">
        <f t="shared" si="0"/>
        <v>0.59861885790172642</v>
      </c>
      <c r="M13" s="268">
        <f t="shared" si="1"/>
        <v>22538</v>
      </c>
      <c r="N13" s="266">
        <f t="shared" si="10"/>
        <v>0.109392351550246</v>
      </c>
      <c r="O13" s="265">
        <v>67053</v>
      </c>
      <c r="P13" s="267">
        <f t="shared" si="2"/>
        <v>0.11405928091978468</v>
      </c>
      <c r="Q13" s="268">
        <f t="shared" si="3"/>
        <v>6865</v>
      </c>
      <c r="R13" s="267">
        <f t="shared" si="5"/>
        <v>-0.14114994940632486</v>
      </c>
      <c r="S13" s="268">
        <f t="shared" si="6"/>
        <v>-11020</v>
      </c>
      <c r="T13" s="266">
        <f t="shared" si="11"/>
        <v>0.11706261915236839</v>
      </c>
      <c r="V13" s="111"/>
      <c r="W13" s="123"/>
      <c r="AE13" s="1"/>
    </row>
    <row r="14" spans="1:31" s="4" customFormat="1" x14ac:dyDescent="0.25">
      <c r="B14" s="72" t="s">
        <v>120</v>
      </c>
      <c r="C14" s="255">
        <v>6532</v>
      </c>
      <c r="D14" s="255">
        <v>7446</v>
      </c>
      <c r="E14" s="255">
        <v>767</v>
      </c>
      <c r="F14" s="256">
        <f t="shared" si="4"/>
        <v>3.2171874147990621E-3</v>
      </c>
      <c r="G14" s="255">
        <v>4630</v>
      </c>
      <c r="H14" s="257">
        <f t="shared" si="7"/>
        <v>5.0365058670143412</v>
      </c>
      <c r="I14" s="258">
        <f t="shared" si="8"/>
        <v>3863</v>
      </c>
      <c r="J14" s="256">
        <f t="shared" si="9"/>
        <v>1.3199795873567052E-2</v>
      </c>
      <c r="K14" s="255">
        <v>4568</v>
      </c>
      <c r="L14" s="257">
        <f t="shared" si="0"/>
        <v>-1.3390928725701912E-2</v>
      </c>
      <c r="M14" s="258">
        <f t="shared" si="1"/>
        <v>-62</v>
      </c>
      <c r="N14" s="256">
        <f t="shared" si="10"/>
        <v>8.3023902087047876E-3</v>
      </c>
      <c r="O14" s="255">
        <v>6115</v>
      </c>
      <c r="P14" s="257">
        <f t="shared" si="2"/>
        <v>0.33866024518388782</v>
      </c>
      <c r="Q14" s="258">
        <f t="shared" si="3"/>
        <v>1547</v>
      </c>
      <c r="R14" s="257">
        <f t="shared" si="5"/>
        <v>-0.17875369325812518</v>
      </c>
      <c r="S14" s="258">
        <f t="shared" si="6"/>
        <v>-1331</v>
      </c>
      <c r="T14" s="256">
        <f t="shared" si="11"/>
        <v>1.0675703042619012E-2</v>
      </c>
      <c r="V14" s="111"/>
      <c r="W14" s="123"/>
      <c r="AE14" s="1"/>
    </row>
    <row r="15" spans="1:31" s="4" customFormat="1" x14ac:dyDescent="0.25">
      <c r="B15" s="72" t="s">
        <v>119</v>
      </c>
      <c r="C15" s="255">
        <v>17212</v>
      </c>
      <c r="D15" s="255">
        <v>18751</v>
      </c>
      <c r="E15" s="255">
        <v>924</v>
      </c>
      <c r="F15" s="256">
        <f t="shared" si="4"/>
        <v>3.8757251255206434E-3</v>
      </c>
      <c r="G15" s="255">
        <v>4252</v>
      </c>
      <c r="H15" s="257">
        <f t="shared" si="7"/>
        <v>3.6017316017316015</v>
      </c>
      <c r="I15" s="258">
        <f t="shared" si="8"/>
        <v>3328</v>
      </c>
      <c r="J15" s="256">
        <f t="shared" si="9"/>
        <v>1.2122145152139763E-2</v>
      </c>
      <c r="K15" s="255">
        <v>10105</v>
      </c>
      <c r="L15" s="257">
        <f>K15/G15-1</f>
        <v>1.3765286923800564</v>
      </c>
      <c r="M15" s="258">
        <f t="shared" si="1"/>
        <v>5853</v>
      </c>
      <c r="N15" s="256">
        <f t="shared" si="10"/>
        <v>1.8365948568073966E-2</v>
      </c>
      <c r="O15" s="255">
        <v>19271</v>
      </c>
      <c r="P15" s="257">
        <f t="shared" si="2"/>
        <v>0.90707570509648683</v>
      </c>
      <c r="Q15" s="258">
        <f t="shared" si="3"/>
        <v>9166</v>
      </c>
      <c r="R15" s="257">
        <f t="shared" si="5"/>
        <v>2.7731854301104031E-2</v>
      </c>
      <c r="S15" s="258">
        <f t="shared" si="6"/>
        <v>520</v>
      </c>
      <c r="T15" s="256">
        <f t="shared" si="11"/>
        <v>3.3643740528914307E-2</v>
      </c>
      <c r="V15" s="111"/>
      <c r="W15" s="123"/>
      <c r="AE15" s="1"/>
    </row>
    <row r="16" spans="1:31" s="4" customFormat="1" x14ac:dyDescent="0.25">
      <c r="B16" s="72" t="s">
        <v>118</v>
      </c>
      <c r="C16" s="255">
        <v>64164</v>
      </c>
      <c r="D16" s="255">
        <v>51075</v>
      </c>
      <c r="E16" s="255">
        <v>5564</v>
      </c>
      <c r="F16" s="256">
        <f>E16/$E$6</f>
        <v>2.3338240907355909E-2</v>
      </c>
      <c r="G16" s="255">
        <v>27359</v>
      </c>
      <c r="H16" s="257">
        <f>G16/E16-1</f>
        <v>3.9171459381739755</v>
      </c>
      <c r="I16" s="258">
        <f>G16-E16</f>
        <v>21795</v>
      </c>
      <c r="J16" s="256">
        <f>G16/$G$6</f>
        <v>7.7998534623093085E-2</v>
      </c>
      <c r="K16" s="255">
        <v>43597</v>
      </c>
      <c r="L16" s="257">
        <f>K16/G16-1</f>
        <v>0.59351584487737119</v>
      </c>
      <c r="M16" s="258">
        <f>K16-G16</f>
        <v>16238</v>
      </c>
      <c r="N16" s="256">
        <f>K16/$K$6</f>
        <v>7.9238026691966418E-2</v>
      </c>
      <c r="O16" s="255">
        <v>39985</v>
      </c>
      <c r="P16" s="257">
        <f>O16/K16-1</f>
        <v>-8.2849737367249987E-2</v>
      </c>
      <c r="Q16" s="258">
        <f>O16-K16</f>
        <v>-3612</v>
      </c>
      <c r="R16" s="257">
        <f t="shared" si="5"/>
        <v>-0.21713166911404802</v>
      </c>
      <c r="S16" s="258">
        <f t="shared" si="6"/>
        <v>-11090</v>
      </c>
      <c r="T16" s="256">
        <f>O16/$O$6</f>
        <v>6.9806702560772066E-2</v>
      </c>
      <c r="V16" s="111"/>
      <c r="W16" s="123"/>
      <c r="AE16" s="1"/>
    </row>
    <row r="17" spans="2:31" s="4" customFormat="1" x14ac:dyDescent="0.25">
      <c r="B17" s="72" t="s">
        <v>116</v>
      </c>
      <c r="C17" s="255">
        <v>673</v>
      </c>
      <c r="D17" s="255">
        <v>801</v>
      </c>
      <c r="E17" s="255">
        <v>983</v>
      </c>
      <c r="F17" s="256">
        <f t="shared" si="4"/>
        <v>4.1232010805051867E-3</v>
      </c>
      <c r="G17" s="255">
        <v>1409</v>
      </c>
      <c r="H17" s="257">
        <f t="shared" si="7"/>
        <v>0.43336724313326558</v>
      </c>
      <c r="I17" s="258">
        <f t="shared" si="8"/>
        <v>426</v>
      </c>
      <c r="J17" s="256">
        <f t="shared" si="9"/>
        <v>4.0169573187593902E-3</v>
      </c>
      <c r="K17" s="255">
        <v>1918</v>
      </c>
      <c r="L17" s="257">
        <f t="shared" si="0"/>
        <v>0.36124911284599004</v>
      </c>
      <c r="M17" s="258">
        <f t="shared" si="1"/>
        <v>509</v>
      </c>
      <c r="N17" s="256">
        <f t="shared" si="10"/>
        <v>3.4859860815008277E-3</v>
      </c>
      <c r="O17" s="255">
        <v>1682</v>
      </c>
      <c r="P17" s="257">
        <f>O17/K17-1</f>
        <v>-0.12304483837330549</v>
      </c>
      <c r="Q17" s="258">
        <f t="shared" si="3"/>
        <v>-236</v>
      </c>
      <c r="R17" s="257">
        <f t="shared" si="5"/>
        <v>1.0998751560549311</v>
      </c>
      <c r="S17" s="258">
        <f t="shared" si="6"/>
        <v>881</v>
      </c>
      <c r="T17" s="256">
        <f t="shared" si="11"/>
        <v>2.9364730200629892E-3</v>
      </c>
      <c r="V17" s="111"/>
      <c r="W17" s="123"/>
      <c r="AE17" s="1"/>
    </row>
    <row r="18" spans="2:31" s="4" customFormat="1" ht="7.5" customHeight="1" x14ac:dyDescent="0.25"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AE18" s="1" t="s">
        <v>428</v>
      </c>
    </row>
    <row r="19" spans="2:31" s="4" customFormat="1" x14ac:dyDescent="0.25">
      <c r="B19" s="50" t="s">
        <v>429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AE19" s="1" t="s">
        <v>430</v>
      </c>
    </row>
    <row r="20" spans="2:31" s="4" customFormat="1" x14ac:dyDescent="0.25">
      <c r="AE20" s="1"/>
    </row>
    <row r="24" spans="2:31" x14ac:dyDescent="0.25">
      <c r="AA24" t="str">
        <f>CONCATENATE("Hoteles: 
",FIXED(O7,0)," viajeros 
cuota: ",FIXED(T7*100,1),"%")</f>
        <v>Hoteles: 
505.743 viajeros 
cuota: 88,3%</v>
      </c>
    </row>
    <row r="25" spans="2:31" x14ac:dyDescent="0.25">
      <c r="AA25" t="str">
        <f>CONCATENATE("Apartamentos: 
",FIXED(O13,0)," viajeros
cuota: ",FIXED(T13*100,1),"%")</f>
        <v>Apartamentos: 
67.053 viajeros
cuota: 11,7%</v>
      </c>
    </row>
    <row r="43" spans="2:31" s="4" customFormat="1" ht="15.75" hidden="1" customHeight="1" thickBot="1" x14ac:dyDescent="0.3">
      <c r="B43" s="315" t="s">
        <v>431</v>
      </c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53"/>
      <c r="AE43" s="1"/>
    </row>
    <row r="44" spans="2:31" s="4" customFormat="1" ht="6" hidden="1" customHeight="1" thickBot="1" x14ac:dyDescent="0.3">
      <c r="AE44" s="1"/>
    </row>
    <row r="45" spans="2:31" s="4" customFormat="1" ht="30" hidden="1" x14ac:dyDescent="0.25">
      <c r="C45" s="24"/>
      <c r="D45" s="24"/>
      <c r="E45" s="24"/>
      <c r="F45" s="24"/>
      <c r="G45" s="24"/>
      <c r="H45" s="24"/>
      <c r="I45" s="24"/>
      <c r="J45" s="24"/>
      <c r="K45" s="56">
        <v>2020</v>
      </c>
      <c r="L45" s="56"/>
      <c r="M45" s="56"/>
      <c r="N45" s="56" t="s">
        <v>432</v>
      </c>
      <c r="O45" s="56">
        <v>2021</v>
      </c>
      <c r="P45" s="56" t="s">
        <v>432</v>
      </c>
      <c r="Q45" s="56" t="s">
        <v>433</v>
      </c>
      <c r="R45" s="56" t="s">
        <v>434</v>
      </c>
      <c r="S45" s="56" t="s">
        <v>435</v>
      </c>
      <c r="T45" s="24"/>
      <c r="AE45" s="1"/>
    </row>
    <row r="46" spans="2:31" s="4" customFormat="1" ht="18.75" hidden="1" x14ac:dyDescent="0.3">
      <c r="B46" s="235" t="s">
        <v>419</v>
      </c>
      <c r="C46" s="236"/>
      <c r="D46" s="236"/>
      <c r="E46" s="236"/>
      <c r="F46" s="236"/>
      <c r="G46" s="236"/>
      <c r="H46" s="236"/>
      <c r="I46" s="236"/>
      <c r="J46" s="236"/>
      <c r="K46" s="236">
        <v>1824653</v>
      </c>
      <c r="L46" s="236"/>
      <c r="M46" s="236"/>
      <c r="N46" s="237"/>
      <c r="O46" s="236">
        <v>2354005</v>
      </c>
      <c r="P46" s="237"/>
      <c r="Q46" s="237">
        <v>1</v>
      </c>
      <c r="R46" s="237">
        <v>0.2901110512519367</v>
      </c>
      <c r="S46" s="236">
        <v>529352</v>
      </c>
      <c r="T46" s="247"/>
      <c r="AE46" s="1"/>
    </row>
    <row r="47" spans="2:31" ht="18.75" hidden="1" x14ac:dyDescent="0.3">
      <c r="B47" s="235" t="s">
        <v>420</v>
      </c>
      <c r="C47" s="236"/>
      <c r="D47" s="236"/>
      <c r="E47" s="236"/>
      <c r="F47" s="236"/>
      <c r="G47" s="236"/>
      <c r="H47" s="236"/>
      <c r="I47" s="236"/>
      <c r="J47" s="236"/>
      <c r="K47" s="236">
        <v>603938</v>
      </c>
      <c r="L47" s="236"/>
      <c r="M47" s="236"/>
      <c r="N47" s="237">
        <v>1</v>
      </c>
      <c r="O47" s="236">
        <v>936181</v>
      </c>
      <c r="P47" s="237">
        <v>1</v>
      </c>
      <c r="Q47" s="237">
        <v>0.39769711619134201</v>
      </c>
      <c r="R47" s="237">
        <v>0.55012766211101138</v>
      </c>
      <c r="S47" s="236">
        <v>332243</v>
      </c>
      <c r="T47" s="247"/>
      <c r="AE47" s="1" t="s">
        <v>421</v>
      </c>
    </row>
    <row r="48" spans="2:31" ht="15.75" hidden="1" x14ac:dyDescent="0.25">
      <c r="B48" s="238" t="s">
        <v>176</v>
      </c>
      <c r="C48" s="239"/>
      <c r="D48" s="239"/>
      <c r="E48" s="239"/>
      <c r="F48" s="239"/>
      <c r="G48" s="239"/>
      <c r="H48" s="239"/>
      <c r="I48" s="239"/>
      <c r="J48" s="239"/>
      <c r="K48" s="239">
        <v>276550.36166633503</v>
      </c>
      <c r="L48" s="239"/>
      <c r="M48" s="239"/>
      <c r="N48" s="240">
        <v>0.45791184139155844</v>
      </c>
      <c r="O48" s="239">
        <v>430252.45635520399</v>
      </c>
      <c r="P48" s="240">
        <v>0.4595825554622493</v>
      </c>
      <c r="Q48" s="240">
        <v>0.18277465695918402</v>
      </c>
      <c r="R48" s="240">
        <v>0.55578337978930015</v>
      </c>
      <c r="S48" s="239">
        <v>153702.09468886897</v>
      </c>
      <c r="T48" s="248"/>
      <c r="AE48" s="1" t="s">
        <v>422</v>
      </c>
    </row>
    <row r="49" spans="2:31" s="4" customFormat="1" hidden="1" x14ac:dyDescent="0.25">
      <c r="B49" s="241" t="s">
        <v>99</v>
      </c>
      <c r="C49" s="242"/>
      <c r="D49" s="242"/>
      <c r="E49" s="242"/>
      <c r="F49" s="242"/>
      <c r="G49" s="242"/>
      <c r="H49" s="242"/>
      <c r="I49" s="242"/>
      <c r="J49" s="242"/>
      <c r="K49" s="242">
        <v>327387.63833385095</v>
      </c>
      <c r="L49" s="242"/>
      <c r="M49" s="242"/>
      <c r="N49" s="245">
        <v>0.54208815860874948</v>
      </c>
      <c r="O49" s="242">
        <v>505927.5436448183</v>
      </c>
      <c r="P49" s="245">
        <v>0.54041637636826456</v>
      </c>
      <c r="Q49" s="245">
        <v>0.21492203442423372</v>
      </c>
      <c r="R49" s="243">
        <v>0.54534711884540576</v>
      </c>
      <c r="S49" s="244">
        <v>178539.90531096736</v>
      </c>
      <c r="T49" s="250"/>
      <c r="AE49" s="1" t="s">
        <v>423</v>
      </c>
    </row>
    <row r="50" spans="2:31" s="4" customFormat="1" hidden="1" x14ac:dyDescent="0.25">
      <c r="B50" s="40" t="s">
        <v>424</v>
      </c>
      <c r="C50" s="111"/>
      <c r="D50" s="111"/>
      <c r="E50" s="111"/>
      <c r="F50" s="111"/>
      <c r="G50" s="111"/>
      <c r="H50" s="111"/>
      <c r="I50" s="111"/>
      <c r="J50" s="111"/>
      <c r="K50" s="111">
        <v>242109.12821622068</v>
      </c>
      <c r="L50" s="111"/>
      <c r="M50" s="111"/>
      <c r="N50" s="127">
        <v>0.4008840778626625</v>
      </c>
      <c r="O50" s="111">
        <v>391384.01224089495</v>
      </c>
      <c r="P50" s="127">
        <v>0.41806446855992052</v>
      </c>
      <c r="Q50" s="127">
        <v>0.16626303352834634</v>
      </c>
      <c r="R50" s="85">
        <v>0.61656033014732592</v>
      </c>
      <c r="S50" s="83">
        <v>149274.88402467428</v>
      </c>
      <c r="T50" s="83"/>
      <c r="AE50" s="1" t="s">
        <v>425</v>
      </c>
    </row>
    <row r="51" spans="2:31" s="4" customFormat="1" hidden="1" x14ac:dyDescent="0.25">
      <c r="B51" s="40" t="s">
        <v>426</v>
      </c>
      <c r="C51" s="111"/>
      <c r="D51" s="111"/>
      <c r="E51" s="111"/>
      <c r="F51" s="111"/>
      <c r="G51" s="111"/>
      <c r="H51" s="111"/>
      <c r="I51" s="111"/>
      <c r="J51" s="111"/>
      <c r="K51" s="111">
        <v>85278.510117630256</v>
      </c>
      <c r="L51" s="111"/>
      <c r="M51" s="111"/>
      <c r="N51" s="127">
        <v>0.14120408074608695</v>
      </c>
      <c r="O51" s="111">
        <v>114543.53140392336</v>
      </c>
      <c r="P51" s="127">
        <v>0.12235190780834407</v>
      </c>
      <c r="Q51" s="127">
        <v>4.8659000895887379E-2</v>
      </c>
      <c r="R51" s="85">
        <v>0.34316994100771625</v>
      </c>
      <c r="S51" s="83">
        <v>29265.021286293108</v>
      </c>
      <c r="T51" s="83"/>
      <c r="AE51" s="1" t="s">
        <v>427</v>
      </c>
    </row>
    <row r="52" spans="2:31" s="4" customFormat="1" ht="7.5" hidden="1" customHeight="1" x14ac:dyDescent="0.25"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AE52" s="1" t="s">
        <v>428</v>
      </c>
    </row>
    <row r="53" spans="2:31" s="4" customFormat="1" hidden="1" x14ac:dyDescent="0.25">
      <c r="B53" s="326" t="s">
        <v>429</v>
      </c>
      <c r="C53" s="326"/>
      <c r="D53" s="326"/>
      <c r="E53" s="326"/>
      <c r="F53" s="326"/>
      <c r="G53" s="326"/>
      <c r="H53" s="326"/>
      <c r="I53" s="326"/>
      <c r="J53" s="326"/>
      <c r="K53" s="326"/>
      <c r="L53" s="326"/>
      <c r="M53" s="326"/>
      <c r="N53" s="326"/>
      <c r="O53" s="326"/>
      <c r="P53" s="326"/>
      <c r="Q53" s="326"/>
      <c r="R53" s="326"/>
      <c r="S53" s="326"/>
      <c r="T53" s="114"/>
      <c r="AE53" s="1" t="s">
        <v>430</v>
      </c>
    </row>
    <row r="54" spans="2:31" s="4" customFormat="1" hidden="1" x14ac:dyDescent="0.25">
      <c r="AE54" s="1"/>
    </row>
    <row r="55" spans="2:31" hidden="1" x14ac:dyDescent="0.25">
      <c r="C55" s="154"/>
      <c r="D55" s="154"/>
      <c r="E55" s="154"/>
      <c r="F55" s="154"/>
      <c r="G55" s="154"/>
      <c r="H55" s="154"/>
      <c r="I55" s="154"/>
      <c r="J55" s="154"/>
      <c r="K55" s="154">
        <v>0.54208815860874948</v>
      </c>
      <c r="L55" s="154"/>
      <c r="M55" s="154"/>
    </row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36" spans="1:31" s="4" customFormat="1" ht="25.5" customHeight="1" thickBot="1" x14ac:dyDescent="0.3">
      <c r="B136" s="52" t="s">
        <v>441</v>
      </c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Z136" s="1"/>
    </row>
    <row r="137" spans="1:31" s="4" customFormat="1" ht="6" customHeight="1" x14ac:dyDescent="0.25">
      <c r="Z137" s="1"/>
    </row>
    <row r="138" spans="1:31" s="4" customFormat="1" ht="30" x14ac:dyDescent="0.25">
      <c r="C138" s="233">
        <v>2018</v>
      </c>
      <c r="D138" s="233">
        <v>2019</v>
      </c>
      <c r="E138" s="233">
        <v>2020</v>
      </c>
      <c r="F138" s="233">
        <v>2021</v>
      </c>
      <c r="G138" s="187" t="str">
        <f>CONCATENATE("var. ",RIGHT(F138,2),"/",RIGHT(E138,2))</f>
        <v>var. 21/20</v>
      </c>
      <c r="H138" s="187" t="str">
        <f>CONCATENATE("dif. ",RIGHT(F138,2),"/",RIGHT(E138,2))</f>
        <v>dif. 21/20</v>
      </c>
      <c r="I138" s="252" t="str">
        <f>CONCATENATE("%/s total Tenerife ",RIGHT(F138,4))</f>
        <v>%/s total Tenerife 2021</v>
      </c>
      <c r="J138" s="233">
        <v>2022</v>
      </c>
      <c r="K138" s="252" t="str">
        <f>CONCATENATE("%/s total Tenerife ",RIGHT(J138,4))</f>
        <v>%/s total Tenerife 2022</v>
      </c>
      <c r="L138" s="187" t="str">
        <f>CONCATENATE("var. ",RIGHT(J138,2),"/",RIGHT(F138,2))</f>
        <v>var. 22/21</v>
      </c>
      <c r="M138" s="187" t="str">
        <f>CONCATENATE("dif. ",RIGHT(J138,2),"/",RIGHT(F138,2))</f>
        <v>dif. 22/21</v>
      </c>
      <c r="N138" s="187" t="str">
        <f>CONCATENATE("var. ",RIGHT(J138,2),"/",RIGHT(D138,2))</f>
        <v>var. 22/19</v>
      </c>
      <c r="O138" s="187" t="str">
        <f>CONCATENATE("dif. ",RIGHT(J138,2),"/",RIGHT(D138,2))</f>
        <v>dif. 22/19</v>
      </c>
      <c r="Z138" s="1"/>
    </row>
    <row r="139" spans="1:31" ht="18.75" x14ac:dyDescent="0.3">
      <c r="A139" s="4"/>
      <c r="B139" s="235" t="s">
        <v>442</v>
      </c>
      <c r="C139" s="239">
        <v>606237</v>
      </c>
      <c r="D139" s="239">
        <v>632407</v>
      </c>
      <c r="E139" s="239">
        <v>248294</v>
      </c>
      <c r="F139" s="239">
        <v>384253</v>
      </c>
      <c r="G139" s="240">
        <f>F139/E139-1</f>
        <v>0.54757263566578329</v>
      </c>
      <c r="H139" s="239">
        <f>F139-E139</f>
        <v>135959</v>
      </c>
      <c r="I139" s="240">
        <f>F139/F$139</f>
        <v>1</v>
      </c>
      <c r="J139" s="239">
        <v>593573</v>
      </c>
      <c r="K139" s="240">
        <f>J139/J$139</f>
        <v>1</v>
      </c>
      <c r="L139" s="240">
        <f>J139/F139-1</f>
        <v>0.54474525898301374</v>
      </c>
      <c r="M139" s="239">
        <f>J139-F139</f>
        <v>209320</v>
      </c>
      <c r="N139" s="240">
        <f>J139/D139-1</f>
        <v>-6.1406657421565591E-2</v>
      </c>
      <c r="O139" s="239">
        <f>J139-D139</f>
        <v>-38834</v>
      </c>
      <c r="Q139" s="111"/>
      <c r="R139" s="123"/>
      <c r="Z139" s="1" t="s">
        <v>421</v>
      </c>
      <c r="AE139"/>
    </row>
    <row r="140" spans="1:31" s="4" customFormat="1" x14ac:dyDescent="0.25">
      <c r="B140" s="264" t="s">
        <v>443</v>
      </c>
      <c r="C140" s="265">
        <v>513321</v>
      </c>
      <c r="D140" s="265">
        <v>550405</v>
      </c>
      <c r="E140" s="265">
        <v>225732</v>
      </c>
      <c r="F140" s="265">
        <v>344114</v>
      </c>
      <c r="G140" s="269">
        <f>IFERROR(F140/E140-1,"-")</f>
        <v>0.52443605691705208</v>
      </c>
      <c r="H140" s="265">
        <f t="shared" ref="H140:H150" si="12">F140-E140</f>
        <v>118382</v>
      </c>
      <c r="I140" s="267">
        <f>F140/F$139</f>
        <v>0.89554017795566987</v>
      </c>
      <c r="J140" s="265">
        <v>529201</v>
      </c>
      <c r="K140" s="266">
        <f t="shared" ref="K140:K150" si="13">J140/J$139</f>
        <v>0.89155167098233912</v>
      </c>
      <c r="L140" s="267">
        <f t="shared" ref="L140:L150" si="14">J140/F140-1</f>
        <v>0.53786535857303108</v>
      </c>
      <c r="M140" s="268">
        <f t="shared" ref="M140:M150" si="15">J140-F140</f>
        <v>185087</v>
      </c>
      <c r="N140" s="266">
        <f t="shared" ref="N140:N150" si="16">J140/D140-1</f>
        <v>-3.8524359335398439E-2</v>
      </c>
      <c r="O140" s="265">
        <f t="shared" ref="O140:O150" si="17">J140-D140</f>
        <v>-21204</v>
      </c>
      <c r="Q140" s="111"/>
      <c r="R140" s="123"/>
      <c r="Z140" s="1" t="s">
        <v>423</v>
      </c>
    </row>
    <row r="141" spans="1:31" s="4" customFormat="1" x14ac:dyDescent="0.25">
      <c r="B141" s="72" t="s">
        <v>120</v>
      </c>
      <c r="C141" s="255">
        <v>10326</v>
      </c>
      <c r="D141" s="255">
        <v>10306</v>
      </c>
      <c r="E141" s="255">
        <v>0</v>
      </c>
      <c r="F141" s="255">
        <v>1148</v>
      </c>
      <c r="G141" s="270" t="str">
        <f t="shared" ref="G141:G150" si="18">IFERROR(F141/E141-1,"-")</f>
        <v>-</v>
      </c>
      <c r="H141" s="255">
        <f t="shared" si="12"/>
        <v>1148</v>
      </c>
      <c r="I141" s="257">
        <f t="shared" ref="I141:I150" si="19">F141/F$139</f>
        <v>2.9876149307877884E-3</v>
      </c>
      <c r="J141" s="255">
        <v>3568</v>
      </c>
      <c r="K141" s="256">
        <f t="shared" si="13"/>
        <v>6.0110550850527231E-3</v>
      </c>
      <c r="L141" s="257">
        <f t="shared" si="14"/>
        <v>2.1080139372822297</v>
      </c>
      <c r="M141" s="258">
        <f t="shared" si="15"/>
        <v>2420</v>
      </c>
      <c r="N141" s="256">
        <f t="shared" si="16"/>
        <v>-0.65379390646225499</v>
      </c>
      <c r="O141" s="255">
        <f t="shared" si="17"/>
        <v>-6738</v>
      </c>
      <c r="Q141" s="111"/>
      <c r="R141" s="123"/>
      <c r="Z141" s="1"/>
    </row>
    <row r="142" spans="1:31" s="4" customFormat="1" x14ac:dyDescent="0.25">
      <c r="B142" s="72" t="s">
        <v>119</v>
      </c>
      <c r="C142" s="255">
        <v>14560</v>
      </c>
      <c r="D142" s="255">
        <v>10919</v>
      </c>
      <c r="E142" s="255">
        <v>0</v>
      </c>
      <c r="F142" s="255">
        <v>4290</v>
      </c>
      <c r="G142" s="271" t="str">
        <f t="shared" si="18"/>
        <v>-</v>
      </c>
      <c r="H142" s="255">
        <f t="shared" si="12"/>
        <v>4290</v>
      </c>
      <c r="I142" s="260">
        <f t="shared" si="19"/>
        <v>1.1164519209999661E-2</v>
      </c>
      <c r="J142" s="255">
        <v>10922</v>
      </c>
      <c r="K142" s="256">
        <f t="shared" si="13"/>
        <v>1.8400432634233702E-2</v>
      </c>
      <c r="L142" s="257">
        <f t="shared" si="14"/>
        <v>1.5459207459207458</v>
      </c>
      <c r="M142" s="258">
        <f t="shared" si="15"/>
        <v>6632</v>
      </c>
      <c r="N142" s="256">
        <f t="shared" si="16"/>
        <v>2.747504350215646E-4</v>
      </c>
      <c r="O142" s="255">
        <f t="shared" si="17"/>
        <v>3</v>
      </c>
      <c r="Q142" s="111"/>
      <c r="R142" s="123"/>
      <c r="Z142" s="1"/>
    </row>
    <row r="143" spans="1:31" s="4" customFormat="1" x14ac:dyDescent="0.25">
      <c r="B143" s="72" t="s">
        <v>118</v>
      </c>
      <c r="C143" s="255">
        <v>81719</v>
      </c>
      <c r="D143" s="255">
        <v>75415</v>
      </c>
      <c r="E143" s="255">
        <v>0</v>
      </c>
      <c r="F143" s="255">
        <v>37497</v>
      </c>
      <c r="G143" s="270" t="str">
        <f t="shared" si="18"/>
        <v>-</v>
      </c>
      <c r="H143" s="255">
        <f t="shared" si="12"/>
        <v>37497</v>
      </c>
      <c r="I143" s="257">
        <f t="shared" si="19"/>
        <v>9.7584143780269764E-2</v>
      </c>
      <c r="J143" s="255">
        <v>61781</v>
      </c>
      <c r="K143" s="256">
        <f t="shared" si="13"/>
        <v>0.1040832382874558</v>
      </c>
      <c r="L143" s="257">
        <f t="shared" si="14"/>
        <v>0.64762514334480081</v>
      </c>
      <c r="M143" s="258">
        <f t="shared" si="15"/>
        <v>24284</v>
      </c>
      <c r="N143" s="256">
        <f t="shared" si="16"/>
        <v>-0.1807863157196844</v>
      </c>
      <c r="O143" s="255">
        <f t="shared" si="17"/>
        <v>-13634</v>
      </c>
      <c r="Q143" s="111"/>
      <c r="R143" s="123"/>
      <c r="Z143" s="1"/>
    </row>
    <row r="144" spans="1:31" s="4" customFormat="1" x14ac:dyDescent="0.25">
      <c r="B144" s="72" t="s">
        <v>444</v>
      </c>
      <c r="C144" s="255">
        <v>361744</v>
      </c>
      <c r="D144" s="255">
        <v>396405</v>
      </c>
      <c r="E144" s="255">
        <v>0</v>
      </c>
      <c r="F144" s="255">
        <v>230258</v>
      </c>
      <c r="G144" s="271" t="str">
        <f t="shared" si="18"/>
        <v>-</v>
      </c>
      <c r="H144" s="255">
        <f t="shared" si="12"/>
        <v>230258</v>
      </c>
      <c r="I144" s="260">
        <f t="shared" si="19"/>
        <v>0.59923539959349703</v>
      </c>
      <c r="J144" s="255">
        <v>389254</v>
      </c>
      <c r="K144" s="256">
        <f t="shared" si="13"/>
        <v>0.65578117603058095</v>
      </c>
      <c r="L144" s="257">
        <f t="shared" si="14"/>
        <v>0.69051238176306584</v>
      </c>
      <c r="M144" s="258">
        <f t="shared" si="15"/>
        <v>158996</v>
      </c>
      <c r="N144" s="256">
        <f t="shared" si="16"/>
        <v>-1.8039631185277738E-2</v>
      </c>
      <c r="O144" s="255">
        <f t="shared" si="17"/>
        <v>-7151</v>
      </c>
      <c r="Q144" s="111"/>
      <c r="R144" s="123"/>
      <c r="Z144" s="1"/>
    </row>
    <row r="145" spans="2:31" s="4" customFormat="1" x14ac:dyDescent="0.25">
      <c r="B145" s="72" t="s">
        <v>445</v>
      </c>
      <c r="C145" s="255">
        <v>44972</v>
      </c>
      <c r="D145" s="255">
        <v>57360</v>
      </c>
      <c r="E145" s="255">
        <v>0</v>
      </c>
      <c r="F145" s="255">
        <v>70921</v>
      </c>
      <c r="G145" s="270" t="str">
        <f t="shared" si="18"/>
        <v>-</v>
      </c>
      <c r="H145" s="255">
        <f t="shared" si="12"/>
        <v>70921</v>
      </c>
      <c r="I145" s="257">
        <f t="shared" si="19"/>
        <v>0.18456850044111561</v>
      </c>
      <c r="J145" s="255">
        <v>63676</v>
      </c>
      <c r="K145" s="256">
        <f t="shared" si="13"/>
        <v>0.10727576894501603</v>
      </c>
      <c r="L145" s="257">
        <f t="shared" si="14"/>
        <v>-0.10215591996728757</v>
      </c>
      <c r="M145" s="258">
        <f t="shared" si="15"/>
        <v>-7245</v>
      </c>
      <c r="N145" s="256">
        <f t="shared" si="16"/>
        <v>0.11011157601115751</v>
      </c>
      <c r="O145" s="255">
        <f t="shared" si="17"/>
        <v>6316</v>
      </c>
      <c r="Q145" s="111"/>
      <c r="R145" s="123"/>
      <c r="Z145" s="1"/>
    </row>
    <row r="146" spans="2:31" s="4" customFormat="1" x14ac:dyDescent="0.25">
      <c r="B146" s="264" t="s">
        <v>446</v>
      </c>
      <c r="C146" s="265">
        <v>92916</v>
      </c>
      <c r="D146" s="265">
        <v>82002</v>
      </c>
      <c r="E146" s="265">
        <v>22562</v>
      </c>
      <c r="F146" s="265">
        <v>40139</v>
      </c>
      <c r="G146" s="269">
        <f t="shared" si="18"/>
        <v>0.77905327541884595</v>
      </c>
      <c r="H146" s="265">
        <f t="shared" si="12"/>
        <v>17577</v>
      </c>
      <c r="I146" s="267">
        <f t="shared" si="19"/>
        <v>0.10445982204433017</v>
      </c>
      <c r="J146" s="265">
        <v>64372</v>
      </c>
      <c r="K146" s="266">
        <f t="shared" si="13"/>
        <v>0.10844832901766084</v>
      </c>
      <c r="L146" s="267">
        <f t="shared" si="14"/>
        <v>0.6037270485064401</v>
      </c>
      <c r="M146" s="268">
        <f t="shared" si="15"/>
        <v>24233</v>
      </c>
      <c r="N146" s="266">
        <f t="shared" si="16"/>
        <v>-0.21499475622545794</v>
      </c>
      <c r="O146" s="265">
        <f t="shared" si="17"/>
        <v>-17630</v>
      </c>
      <c r="Q146" s="111"/>
      <c r="R146" s="123"/>
      <c r="Z146" s="1"/>
    </row>
    <row r="147" spans="2:31" s="4" customFormat="1" x14ac:dyDescent="0.25">
      <c r="B147" s="72" t="s">
        <v>120</v>
      </c>
      <c r="C147" s="255">
        <v>6713</v>
      </c>
      <c r="D147" s="255">
        <v>7763</v>
      </c>
      <c r="E147" s="255">
        <v>0</v>
      </c>
      <c r="F147" s="255">
        <v>4858</v>
      </c>
      <c r="G147" s="270" t="str">
        <f t="shared" si="18"/>
        <v>-</v>
      </c>
      <c r="H147" s="255">
        <f t="shared" si="12"/>
        <v>4858</v>
      </c>
      <c r="I147" s="257">
        <f t="shared" si="19"/>
        <v>1.2642711963211739E-2</v>
      </c>
      <c r="J147" s="255">
        <v>4955</v>
      </c>
      <c r="K147" s="256">
        <f t="shared" si="13"/>
        <v>8.3477516666020865E-3</v>
      </c>
      <c r="L147" s="257">
        <f t="shared" si="14"/>
        <v>1.9967064635652454E-2</v>
      </c>
      <c r="M147" s="258">
        <f t="shared" si="15"/>
        <v>97</v>
      </c>
      <c r="N147" s="256">
        <f t="shared" si="16"/>
        <v>-0.36171583150843745</v>
      </c>
      <c r="O147" s="255">
        <f t="shared" si="17"/>
        <v>-2808</v>
      </c>
      <c r="Q147" s="111"/>
      <c r="R147" s="123"/>
      <c r="Z147" s="1"/>
    </row>
    <row r="148" spans="2:31" s="4" customFormat="1" x14ac:dyDescent="0.25">
      <c r="B148" s="72" t="s">
        <v>119</v>
      </c>
      <c r="C148" s="255">
        <v>17986</v>
      </c>
      <c r="D148" s="255">
        <v>19476</v>
      </c>
      <c r="E148" s="255">
        <v>0</v>
      </c>
      <c r="F148" s="255">
        <v>4755</v>
      </c>
      <c r="G148" s="270" t="str">
        <f t="shared" si="18"/>
        <v>-</v>
      </c>
      <c r="H148" s="255">
        <f t="shared" si="12"/>
        <v>4755</v>
      </c>
      <c r="I148" s="257">
        <f t="shared" si="19"/>
        <v>1.2374659404090533E-2</v>
      </c>
      <c r="J148" s="255">
        <v>11008</v>
      </c>
      <c r="K148" s="256">
        <f t="shared" si="13"/>
        <v>1.8545317930566248E-2</v>
      </c>
      <c r="L148" s="257">
        <f t="shared" si="14"/>
        <v>1.3150368033648792</v>
      </c>
      <c r="M148" s="258">
        <f t="shared" si="15"/>
        <v>6253</v>
      </c>
      <c r="N148" s="256">
        <f t="shared" si="16"/>
        <v>-0.4347915383035531</v>
      </c>
      <c r="O148" s="255">
        <f t="shared" si="17"/>
        <v>-8468</v>
      </c>
      <c r="Q148" s="111"/>
      <c r="R148" s="123"/>
      <c r="Z148" s="1"/>
    </row>
    <row r="149" spans="2:31" s="4" customFormat="1" x14ac:dyDescent="0.25">
      <c r="B149" s="72" t="s">
        <v>118</v>
      </c>
      <c r="C149" s="255">
        <v>67515</v>
      </c>
      <c r="D149" s="255">
        <v>53908</v>
      </c>
      <c r="E149" s="255">
        <v>0</v>
      </c>
      <c r="F149" s="255">
        <v>29013</v>
      </c>
      <c r="G149" s="270" t="str">
        <f t="shared" si="18"/>
        <v>-</v>
      </c>
      <c r="H149" s="255">
        <f t="shared" si="12"/>
        <v>29013</v>
      </c>
      <c r="I149" s="257">
        <f t="shared" si="19"/>
        <v>7.5504940755179537E-2</v>
      </c>
      <c r="J149" s="255">
        <v>46284</v>
      </c>
      <c r="K149" s="256">
        <f t="shared" si="13"/>
        <v>7.7975244830880114E-2</v>
      </c>
      <c r="L149" s="257">
        <f t="shared" si="14"/>
        <v>0.59528487229862481</v>
      </c>
      <c r="M149" s="258">
        <f t="shared" si="15"/>
        <v>17271</v>
      </c>
      <c r="N149" s="256">
        <f t="shared" si="16"/>
        <v>-0.14142613341248056</v>
      </c>
      <c r="O149" s="255">
        <f t="shared" si="17"/>
        <v>-7624</v>
      </c>
      <c r="Q149" s="111"/>
      <c r="R149" s="123"/>
      <c r="Z149" s="1"/>
    </row>
    <row r="150" spans="2:31" s="4" customFormat="1" x14ac:dyDescent="0.25">
      <c r="B150" s="72" t="s">
        <v>116</v>
      </c>
      <c r="C150" s="255">
        <v>702</v>
      </c>
      <c r="D150" s="255">
        <v>855</v>
      </c>
      <c r="E150" s="255">
        <v>1190</v>
      </c>
      <c r="F150" s="255">
        <v>1513</v>
      </c>
      <c r="G150" s="270">
        <f t="shared" si="18"/>
        <v>0.27142857142857135</v>
      </c>
      <c r="H150" s="255">
        <f t="shared" si="12"/>
        <v>323</v>
      </c>
      <c r="I150" s="257">
        <f t="shared" si="19"/>
        <v>3.9375099218483655E-3</v>
      </c>
      <c r="J150" s="255">
        <v>2125</v>
      </c>
      <c r="K150" s="256">
        <f t="shared" si="13"/>
        <v>3.5800145896123983E-3</v>
      </c>
      <c r="L150" s="257">
        <f t="shared" si="14"/>
        <v>0.40449438202247201</v>
      </c>
      <c r="M150" s="258">
        <f t="shared" si="15"/>
        <v>612</v>
      </c>
      <c r="N150" s="256">
        <f t="shared" si="16"/>
        <v>1.4853801169590644</v>
      </c>
      <c r="O150" s="255">
        <f t="shared" si="17"/>
        <v>1270</v>
      </c>
      <c r="Q150" s="111"/>
      <c r="R150" s="123"/>
      <c r="Z150" s="1"/>
    </row>
    <row r="151" spans="2:31" s="4" customFormat="1" ht="7.5" customHeight="1" x14ac:dyDescent="0.25">
      <c r="B151" s="246"/>
      <c r="C151" s="246"/>
      <c r="D151" s="246"/>
      <c r="E151" s="246"/>
      <c r="F151" s="246"/>
      <c r="G151" s="246"/>
      <c r="H151" s="246"/>
      <c r="I151" s="246"/>
      <c r="J151" s="246"/>
      <c r="K151" s="246"/>
      <c r="L151" s="246"/>
      <c r="M151" s="246"/>
      <c r="N151" s="246"/>
      <c r="O151" s="246"/>
      <c r="Z151" s="1" t="s">
        <v>428</v>
      </c>
    </row>
    <row r="152" spans="2:31" s="4" customFormat="1" ht="32.25" customHeight="1" x14ac:dyDescent="0.25">
      <c r="B152" s="345" t="s">
        <v>447</v>
      </c>
      <c r="C152" s="345"/>
      <c r="D152" s="345"/>
      <c r="E152" s="345"/>
      <c r="F152" s="345"/>
      <c r="G152" s="345"/>
      <c r="H152" s="345"/>
      <c r="I152" s="345"/>
      <c r="J152" s="345"/>
      <c r="K152" s="345"/>
      <c r="L152" s="345"/>
      <c r="M152" s="345"/>
      <c r="N152" s="345"/>
      <c r="O152" s="345"/>
      <c r="Z152" s="1" t="s">
        <v>430</v>
      </c>
    </row>
    <row r="153" spans="2:31" x14ac:dyDescent="0.25">
      <c r="Z153" s="1"/>
      <c r="AE153"/>
    </row>
    <row r="154" spans="2:31" x14ac:dyDescent="0.25">
      <c r="Z154" s="1"/>
      <c r="AE154"/>
    </row>
  </sheetData>
  <mergeCells count="3">
    <mergeCell ref="B43:S43"/>
    <mergeCell ref="B53:S53"/>
    <mergeCell ref="B152:O1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6E43D-DD7F-423D-8965-07476F840DB7}">
  <dimension ref="A4:N69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5" t="str">
        <f>CONCATENATE("Pernoctaciones realizadas por los procedentes de ",C6," en los establecimientos alojativos de Tenerife (hotel + apartamento)")</f>
        <v>Pernoctaciones realizadas por los procedentes de Total lugares de residencia en los establecimientos alojativos de Tenerife (hotel + apartamento)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7" t="s">
        <v>139</v>
      </c>
      <c r="D6" s="328"/>
      <c r="E6" s="328"/>
      <c r="F6" s="328"/>
      <c r="G6" s="328"/>
      <c r="H6" s="328"/>
      <c r="I6" s="328"/>
      <c r="J6" s="328"/>
      <c r="K6" s="328"/>
      <c r="L6" s="328"/>
      <c r="M6" s="329"/>
    </row>
    <row r="7" spans="1:14" ht="22.5" thickTop="1" thickBot="1" x14ac:dyDescent="0.3">
      <c r="B7" s="13"/>
      <c r="C7" s="334">
        <v>2019</v>
      </c>
      <c r="D7" s="333"/>
      <c r="E7" s="330">
        <v>2020</v>
      </c>
      <c r="F7" s="333"/>
      <c r="G7" s="330">
        <v>2021</v>
      </c>
      <c r="H7" s="333"/>
      <c r="I7" s="330">
        <v>2022</v>
      </c>
      <c r="J7" s="333"/>
      <c r="K7" s="330">
        <v>2023</v>
      </c>
      <c r="L7" s="331"/>
      <c r="M7" s="332"/>
    </row>
    <row r="8" spans="1:14" ht="16.5" thickTop="1" thickBot="1" x14ac:dyDescent="0.3">
      <c r="B8" s="16"/>
      <c r="C8" s="141" t="s">
        <v>141</v>
      </c>
      <c r="D8" s="142" t="s">
        <v>552</v>
      </c>
      <c r="E8" s="143" t="s">
        <v>141</v>
      </c>
      <c r="F8" s="142" t="s">
        <v>553</v>
      </c>
      <c r="G8" s="143" t="s">
        <v>141</v>
      </c>
      <c r="H8" s="142" t="s">
        <v>542</v>
      </c>
      <c r="I8" s="143" t="s">
        <v>141</v>
      </c>
      <c r="J8" s="142" t="s">
        <v>142</v>
      </c>
      <c r="K8" s="143" t="s">
        <v>141</v>
      </c>
      <c r="L8" s="142" t="s">
        <v>142</v>
      </c>
      <c r="M8" s="142" t="s">
        <v>143</v>
      </c>
    </row>
    <row r="9" spans="1:14" x14ac:dyDescent="0.25">
      <c r="A9" s="1" t="s">
        <v>144</v>
      </c>
      <c r="B9" s="145" t="s">
        <v>145</v>
      </c>
      <c r="C9" s="146">
        <v>2947994</v>
      </c>
      <c r="D9" s="147">
        <v>-6.029917616301117E-3</v>
      </c>
      <c r="E9" s="146">
        <v>3010465</v>
      </c>
      <c r="F9" s="147">
        <f t="shared" ref="F9:F21" si="0">IFERROR(E9/C9-1,"-")</f>
        <v>2.1191020063134447E-2</v>
      </c>
      <c r="G9" s="146">
        <v>260161</v>
      </c>
      <c r="H9" s="147">
        <f t="shared" ref="H9:H21" si="1">IFERROR(G9/C9-1,"-")</f>
        <v>-0.91174982038633723</v>
      </c>
      <c r="I9" s="146">
        <v>2017602</v>
      </c>
      <c r="J9" s="147">
        <f t="shared" ref="J9:L21" si="2">IFERROR(I9/G9-1,"-")</f>
        <v>6.7552054304834313</v>
      </c>
      <c r="K9" s="146">
        <v>2930663</v>
      </c>
      <c r="L9" s="147">
        <f t="shared" si="2"/>
        <v>0.45254762832312823</v>
      </c>
      <c r="M9" s="147">
        <f t="shared" ref="M9" si="3">K9/C9-1</f>
        <v>-5.8789129150195185E-3</v>
      </c>
    </row>
    <row r="10" spans="1:14" x14ac:dyDescent="0.25">
      <c r="A10" s="1" t="s">
        <v>146</v>
      </c>
      <c r="B10" s="145" t="s">
        <v>147</v>
      </c>
      <c r="C10" s="146">
        <v>2699390</v>
      </c>
      <c r="D10" s="147">
        <v>-2.2069276327134513E-2</v>
      </c>
      <c r="E10" s="146">
        <v>2872711</v>
      </c>
      <c r="F10" s="147">
        <f t="shared" si="0"/>
        <v>6.4207469094869518E-2</v>
      </c>
      <c r="G10" s="146">
        <v>253867</v>
      </c>
      <c r="H10" s="147">
        <f t="shared" si="1"/>
        <v>-0.9059539377414898</v>
      </c>
      <c r="I10" s="146">
        <v>2235961</v>
      </c>
      <c r="J10" s="147">
        <f t="shared" si="2"/>
        <v>7.8076079206828766</v>
      </c>
      <c r="K10" s="146">
        <v>2799277</v>
      </c>
      <c r="L10" s="147">
        <f t="shared" si="2"/>
        <v>0.25193462676674594</v>
      </c>
      <c r="M10" s="147">
        <f>IFERROR(K10/C10-1,"-")</f>
        <v>3.7003545245407388E-2</v>
      </c>
    </row>
    <row r="11" spans="1:14" x14ac:dyDescent="0.25">
      <c r="A11" s="1" t="s">
        <v>148</v>
      </c>
      <c r="B11" s="145" t="s">
        <v>149</v>
      </c>
      <c r="C11" s="146">
        <v>2920600</v>
      </c>
      <c r="D11" s="147">
        <v>-1.4017986423926376E-2</v>
      </c>
      <c r="E11" s="146">
        <v>1315468</v>
      </c>
      <c r="F11" s="147">
        <f t="shared" si="0"/>
        <v>-0.5495898103129494</v>
      </c>
      <c r="G11" s="146">
        <v>342448</v>
      </c>
      <c r="H11" s="147">
        <f t="shared" si="1"/>
        <v>-0.88274738067520375</v>
      </c>
      <c r="I11" s="146">
        <v>2629455</v>
      </c>
      <c r="J11" s="147">
        <f t="shared" si="2"/>
        <v>6.6784066486006637</v>
      </c>
      <c r="K11" s="146">
        <v>2882541</v>
      </c>
      <c r="L11" s="147">
        <f t="shared" si="2"/>
        <v>9.6250363668516803E-2</v>
      </c>
      <c r="M11" s="147">
        <f t="shared" ref="M11:M15" si="4">IFERROR(K11/C11-1,"-")</f>
        <v>-1.3031226460316403E-2</v>
      </c>
    </row>
    <row r="12" spans="1:14" x14ac:dyDescent="0.25">
      <c r="A12" s="1" t="s">
        <v>150</v>
      </c>
      <c r="B12" s="145" t="s">
        <v>151</v>
      </c>
      <c r="C12" s="146">
        <v>2659396</v>
      </c>
      <c r="D12" s="147">
        <v>1.8368669288608697E-3</v>
      </c>
      <c r="E12" s="146">
        <v>0</v>
      </c>
      <c r="F12" s="147">
        <f t="shared" si="0"/>
        <v>-1</v>
      </c>
      <c r="G12" s="146">
        <v>382997</v>
      </c>
      <c r="H12" s="147">
        <f t="shared" si="1"/>
        <v>-0.85598346391436253</v>
      </c>
      <c r="I12" s="146">
        <v>2650816</v>
      </c>
      <c r="J12" s="147">
        <f t="shared" si="2"/>
        <v>5.9212448139280465</v>
      </c>
      <c r="K12" s="146">
        <v>2706253</v>
      </c>
      <c r="L12" s="147">
        <f t="shared" si="2"/>
        <v>2.0913182959511278E-2</v>
      </c>
      <c r="M12" s="147">
        <f t="shared" si="4"/>
        <v>1.7619414333179373E-2</v>
      </c>
    </row>
    <row r="13" spans="1:14" x14ac:dyDescent="0.25">
      <c r="A13" s="1" t="s">
        <v>152</v>
      </c>
      <c r="B13" s="145" t="s">
        <v>153</v>
      </c>
      <c r="C13" s="146">
        <v>2509167</v>
      </c>
      <c r="D13" s="147">
        <v>-2.2281458990963454E-2</v>
      </c>
      <c r="E13" s="146">
        <v>3399</v>
      </c>
      <c r="F13" s="147">
        <f t="shared" si="0"/>
        <v>-0.99864536716766961</v>
      </c>
      <c r="G13" s="146">
        <v>476054</v>
      </c>
      <c r="H13" s="147">
        <f t="shared" si="1"/>
        <v>-0.81027408697786951</v>
      </c>
      <c r="I13" s="146">
        <v>2369938</v>
      </c>
      <c r="J13" s="147">
        <f t="shared" si="2"/>
        <v>3.9782965797997702</v>
      </c>
      <c r="K13" s="146">
        <v>2470513</v>
      </c>
      <c r="L13" s="147">
        <f t="shared" si="2"/>
        <v>4.2437819048430914E-2</v>
      </c>
      <c r="M13" s="147">
        <f t="shared" si="4"/>
        <v>-1.540511253336263E-2</v>
      </c>
    </row>
    <row r="14" spans="1:14" x14ac:dyDescent="0.25">
      <c r="A14" s="1" t="s">
        <v>154</v>
      </c>
      <c r="B14" s="145" t="s">
        <v>155</v>
      </c>
      <c r="C14" s="146">
        <v>2741049</v>
      </c>
      <c r="D14" s="147">
        <v>-2.1592907313539023E-4</v>
      </c>
      <c r="E14" s="146">
        <v>11026</v>
      </c>
      <c r="F14" s="147">
        <f t="shared" si="0"/>
        <v>-0.99597745242788438</v>
      </c>
      <c r="G14" s="146">
        <v>653021</v>
      </c>
      <c r="H14" s="147">
        <f t="shared" si="1"/>
        <v>-0.7617623763748842</v>
      </c>
      <c r="I14" s="146">
        <v>2454749</v>
      </c>
      <c r="J14" s="147">
        <f t="shared" si="2"/>
        <v>2.7590659412178167</v>
      </c>
      <c r="K14" s="146">
        <v>2696160</v>
      </c>
      <c r="L14" s="147">
        <f t="shared" si="2"/>
        <v>9.8344474323036613E-2</v>
      </c>
      <c r="M14" s="147">
        <f t="shared" si="4"/>
        <v>-1.6376576996616987E-2</v>
      </c>
    </row>
    <row r="15" spans="1:14" x14ac:dyDescent="0.25">
      <c r="A15" s="1" t="s">
        <v>156</v>
      </c>
      <c r="B15" s="145" t="s">
        <v>157</v>
      </c>
      <c r="C15" s="146">
        <v>3074756</v>
      </c>
      <c r="D15" s="147">
        <v>6.0366409461276582E-4</v>
      </c>
      <c r="E15" s="146">
        <v>454682</v>
      </c>
      <c r="F15" s="147">
        <f t="shared" si="0"/>
        <v>-0.85212420107481701</v>
      </c>
      <c r="G15" s="146">
        <v>1243542</v>
      </c>
      <c r="H15" s="147">
        <f t="shared" si="1"/>
        <v>-0.59556400572923507</v>
      </c>
      <c r="I15" s="146">
        <v>2966022</v>
      </c>
      <c r="J15" s="147">
        <f t="shared" si="2"/>
        <v>1.3851401882686711</v>
      </c>
      <c r="K15" s="146">
        <v>3074274</v>
      </c>
      <c r="L15" s="147">
        <f t="shared" si="2"/>
        <v>3.6497369203599916E-2</v>
      </c>
      <c r="M15" s="147">
        <f t="shared" si="4"/>
        <v>-1.5676040635415056E-4</v>
      </c>
    </row>
    <row r="16" spans="1:14" x14ac:dyDescent="0.25">
      <c r="A16" s="1" t="s">
        <v>158</v>
      </c>
      <c r="B16" s="145" t="s">
        <v>159</v>
      </c>
      <c r="C16" s="146">
        <v>3266064</v>
      </c>
      <c r="D16" s="147">
        <v>-1.4065739938822541E-2</v>
      </c>
      <c r="E16" s="146">
        <v>773208</v>
      </c>
      <c r="F16" s="147">
        <f t="shared" si="0"/>
        <v>-0.76325999735461403</v>
      </c>
      <c r="G16" s="146">
        <v>1779812</v>
      </c>
      <c r="H16" s="147">
        <f t="shared" si="1"/>
        <v>-0.45505905579315042</v>
      </c>
      <c r="I16" s="146">
        <v>3120334</v>
      </c>
      <c r="J16" s="147">
        <f t="shared" si="2"/>
        <v>0.7531817967290928</v>
      </c>
      <c r="K16" s="146">
        <v>3219468</v>
      </c>
      <c r="L16" s="147">
        <f>IFERROR(K16/I16-1,"-")</f>
        <v>3.17703168955632E-2</v>
      </c>
      <c r="M16" s="147">
        <f>IFERROR(K16/C16-1,"-")</f>
        <v>-1.4266713695751165E-2</v>
      </c>
    </row>
    <row r="17" spans="1:14" x14ac:dyDescent="0.25">
      <c r="A17" s="1" t="s">
        <v>160</v>
      </c>
      <c r="B17" s="145" t="s">
        <v>161</v>
      </c>
      <c r="C17" s="146">
        <v>2760383</v>
      </c>
      <c r="D17" s="147">
        <v>-3.804961651035399E-2</v>
      </c>
      <c r="E17" s="146">
        <v>489585</v>
      </c>
      <c r="F17" s="147">
        <f t="shared" si="0"/>
        <v>-0.82263874252232383</v>
      </c>
      <c r="G17" s="146">
        <v>1786950</v>
      </c>
      <c r="H17" s="147">
        <f t="shared" si="1"/>
        <v>-0.35264418017354837</v>
      </c>
      <c r="I17" s="146">
        <v>2570788</v>
      </c>
      <c r="J17" s="147">
        <f t="shared" si="2"/>
        <v>0.43864573714989219</v>
      </c>
      <c r="K17" s="146">
        <v>2803075</v>
      </c>
      <c r="L17" s="147">
        <f>IFERROR(K17/I17-1,"-")</f>
        <v>9.0356342102110299E-2</v>
      </c>
      <c r="M17" s="147">
        <f>IFERROR(K17/C17-1,"-")</f>
        <v>1.5465969758544418E-2</v>
      </c>
    </row>
    <row r="18" spans="1:14" x14ac:dyDescent="0.25">
      <c r="A18" s="1" t="s">
        <v>162</v>
      </c>
      <c r="B18" s="145" t="s">
        <v>163</v>
      </c>
      <c r="C18" s="146">
        <v>2848678</v>
      </c>
      <c r="D18" s="147">
        <v>-5.5046057199230058E-2</v>
      </c>
      <c r="E18" s="146">
        <v>385368</v>
      </c>
      <c r="F18" s="147">
        <f t="shared" si="0"/>
        <v>-0.8647204071502641</v>
      </c>
      <c r="G18" s="146">
        <v>2294198</v>
      </c>
      <c r="H18" s="147">
        <f t="shared" si="1"/>
        <v>-0.19464467377499317</v>
      </c>
      <c r="I18" s="146">
        <v>2809781</v>
      </c>
      <c r="J18" s="147">
        <f t="shared" si="2"/>
        <v>0.2247334362596427</v>
      </c>
      <c r="K18" s="146">
        <v>3055908</v>
      </c>
      <c r="L18" s="147">
        <f>IFERROR(K18/I18-1,"-")</f>
        <v>8.7596506631655524E-2</v>
      </c>
      <c r="M18" s="147">
        <f>IFERROR(K18/C18-1,"-")</f>
        <v>7.274602464722224E-2</v>
      </c>
    </row>
    <row r="19" spans="1:14" x14ac:dyDescent="0.25">
      <c r="A19" s="1" t="s">
        <v>164</v>
      </c>
      <c r="B19" s="145" t="s">
        <v>165</v>
      </c>
      <c r="C19" s="146">
        <v>2752487</v>
      </c>
      <c r="D19" s="147">
        <v>-1.0519992623351238E-2</v>
      </c>
      <c r="E19" s="146">
        <v>400479</v>
      </c>
      <c r="F19" s="147">
        <f t="shared" si="0"/>
        <v>-0.8545028550543563</v>
      </c>
      <c r="G19" s="146">
        <v>2336992</v>
      </c>
      <c r="H19" s="147">
        <f t="shared" si="1"/>
        <v>-0.15095257488954539</v>
      </c>
      <c r="I19" s="146">
        <v>2761571</v>
      </c>
      <c r="J19" s="147">
        <f t="shared" si="2"/>
        <v>0.18167755816023323</v>
      </c>
      <c r="K19" s="146">
        <v>2964758</v>
      </c>
      <c r="L19" s="147">
        <f>IFERROR(K19/I19-1,"-")</f>
        <v>7.357659824788132E-2</v>
      </c>
      <c r="M19" s="147">
        <f>IFERROR(K19/C19-1,"-")</f>
        <v>7.7119710283827025E-2</v>
      </c>
    </row>
    <row r="20" spans="1:14" x14ac:dyDescent="0.25">
      <c r="A20" s="1" t="s">
        <v>166</v>
      </c>
      <c r="B20" s="145" t="s">
        <v>167</v>
      </c>
      <c r="C20" s="146">
        <v>2854802</v>
      </c>
      <c r="D20" s="147">
        <v>1.6482399392418356E-2</v>
      </c>
      <c r="E20" s="146">
        <v>526371</v>
      </c>
      <c r="F20" s="147">
        <f t="shared" si="0"/>
        <v>-0.81561908671774785</v>
      </c>
      <c r="G20" s="146">
        <v>2093338</v>
      </c>
      <c r="H20" s="147">
        <f t="shared" si="1"/>
        <v>-0.26673093265312275</v>
      </c>
      <c r="I20" s="146">
        <v>2818920</v>
      </c>
      <c r="J20" s="147">
        <f t="shared" si="2"/>
        <v>0.34661483238731639</v>
      </c>
      <c r="K20" s="146"/>
      <c r="L20" s="147"/>
      <c r="M20" s="147"/>
    </row>
    <row r="21" spans="1:14" ht="15.75" x14ac:dyDescent="0.25">
      <c r="A21" s="1" t="s">
        <v>0</v>
      </c>
      <c r="B21" s="148" t="s">
        <v>127</v>
      </c>
      <c r="C21" s="149">
        <v>34034766</v>
      </c>
      <c r="D21" s="150">
        <v>-1.3794654785333926E-2</v>
      </c>
      <c r="E21" s="149">
        <v>10243785</v>
      </c>
      <c r="F21" s="150">
        <f t="shared" si="0"/>
        <v>-0.69901996681863476</v>
      </c>
      <c r="G21" s="149">
        <v>13903380</v>
      </c>
      <c r="H21" s="150">
        <f t="shared" si="1"/>
        <v>-0.59149476743868312</v>
      </c>
      <c r="I21" s="149">
        <v>31405937</v>
      </c>
      <c r="J21" s="150">
        <f t="shared" si="2"/>
        <v>1.2588706487199515</v>
      </c>
      <c r="K21" s="149">
        <v>31602890</v>
      </c>
      <c r="L21" s="150">
        <v>0.10549799582097008</v>
      </c>
      <c r="M21" s="150">
        <v>1.3564031055327774E-2</v>
      </c>
    </row>
    <row r="22" spans="1:14" ht="6" customHeight="1" x14ac:dyDescent="0.25"/>
    <row r="23" spans="1:14" x14ac:dyDescent="0.25">
      <c r="B23" s="49" t="s">
        <v>109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I24" s="144"/>
      <c r="L24" s="123"/>
    </row>
    <row r="26" spans="1:14" ht="48.75" customHeight="1" thickBot="1" x14ac:dyDescent="0.3">
      <c r="B26" s="315" t="str">
        <f>CONCATENATE("Pernoctaciones realizadas por los procedentes de ",C28," en los establecimientos alojativos de Tenerife (hotel + apartamento)")</f>
        <v>Pernoctaciones realizadas por los procedentes de Total residentes en España en los establecimientos alojativos de Tenerife (hotel + apartamento)</v>
      </c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3" t="s">
        <v>171</v>
      </c>
      <c r="C28" s="327" t="s">
        <v>172</v>
      </c>
      <c r="D28" s="328"/>
      <c r="E28" s="328"/>
      <c r="F28" s="328"/>
      <c r="G28" s="328"/>
      <c r="H28" s="328"/>
      <c r="I28" s="328"/>
      <c r="J28" s="328"/>
      <c r="K28" s="328"/>
      <c r="L28" s="328"/>
      <c r="M28" s="329"/>
    </row>
    <row r="29" spans="1:14" ht="22.5" thickTop="1" thickBot="1" x14ac:dyDescent="0.3">
      <c r="B29" s="13"/>
      <c r="C29" s="334">
        <v>2019</v>
      </c>
      <c r="D29" s="333"/>
      <c r="E29" s="330">
        <v>2020</v>
      </c>
      <c r="F29" s="333"/>
      <c r="G29" s="330">
        <v>2021</v>
      </c>
      <c r="H29" s="333"/>
      <c r="I29" s="330">
        <v>2022</v>
      </c>
      <c r="J29" s="333"/>
      <c r="K29" s="330">
        <v>2023</v>
      </c>
      <c r="L29" s="331"/>
      <c r="M29" s="332"/>
    </row>
    <row r="30" spans="1:14" ht="16.5" thickTop="1" thickBot="1" x14ac:dyDescent="0.3">
      <c r="B30" s="16"/>
      <c r="C30" s="141" t="s">
        <v>141</v>
      </c>
      <c r="D30" s="142" t="str">
        <f>CONCATENATE("var. ",RIGHT(C29,2),"/",RIGHT(C29-1,2))</f>
        <v>var. 19/18</v>
      </c>
      <c r="E30" s="143" t="s">
        <v>141</v>
      </c>
      <c r="F30" s="142" t="str">
        <f>CONCATENATE("var. ",RIGHT(E29,2),"/",RIGHT(E29-1,2))</f>
        <v>var. 20/19</v>
      </c>
      <c r="G30" s="143" t="s">
        <v>141</v>
      </c>
      <c r="H30" s="142" t="s">
        <v>542</v>
      </c>
      <c r="I30" s="143" t="s">
        <v>141</v>
      </c>
      <c r="J30" s="142" t="s">
        <v>142</v>
      </c>
      <c r="K30" s="143" t="s">
        <v>141</v>
      </c>
      <c r="L30" s="142" t="s">
        <v>554</v>
      </c>
      <c r="M30" s="142" t="s">
        <v>544</v>
      </c>
    </row>
    <row r="31" spans="1:14" x14ac:dyDescent="0.25">
      <c r="B31" s="145" t="s">
        <v>145</v>
      </c>
      <c r="C31" s="146">
        <v>235392</v>
      </c>
      <c r="D31" s="147">
        <v>-9.7765802091997256E-2</v>
      </c>
      <c r="E31" s="146">
        <v>269349</v>
      </c>
      <c r="F31" s="147">
        <f t="shared" ref="F31:F43" si="5">IFERROR(E31/C31-1,"-")</f>
        <v>0.14425723898858078</v>
      </c>
      <c r="G31" s="146">
        <v>55049</v>
      </c>
      <c r="H31" s="147">
        <f t="shared" ref="H31:H43" si="6">IFERROR(G31/E31-1,"-")</f>
        <v>-0.7956220368369662</v>
      </c>
      <c r="I31" s="146">
        <v>189281</v>
      </c>
      <c r="J31" s="147">
        <f t="shared" ref="J31:J43" si="7">IFERROR(I31/G31-1,"-")</f>
        <v>2.438409417064797</v>
      </c>
      <c r="K31" s="146">
        <v>281845</v>
      </c>
      <c r="L31" s="147">
        <f t="shared" ref="L31:L41" si="8">IFERROR(K31/I31-1,"-")</f>
        <v>0.48902953809415628</v>
      </c>
      <c r="M31" s="147">
        <f t="shared" ref="M31" si="9">K31/C31-1</f>
        <v>0.19734315524741697</v>
      </c>
    </row>
    <row r="32" spans="1:14" x14ac:dyDescent="0.25">
      <c r="B32" s="145" t="s">
        <v>147</v>
      </c>
      <c r="C32" s="146">
        <v>217190</v>
      </c>
      <c r="D32" s="147">
        <v>9.2050053668759624E-3</v>
      </c>
      <c r="E32" s="146">
        <v>249726</v>
      </c>
      <c r="F32" s="147">
        <f t="shared" si="5"/>
        <v>0.14980431879920797</v>
      </c>
      <c r="G32" s="146">
        <v>64986</v>
      </c>
      <c r="H32" s="147">
        <f t="shared" si="6"/>
        <v>-0.73977078878450775</v>
      </c>
      <c r="I32" s="146">
        <v>210499</v>
      </c>
      <c r="J32" s="147">
        <f t="shared" si="7"/>
        <v>2.2391438155910506</v>
      </c>
      <c r="K32" s="146">
        <v>227134</v>
      </c>
      <c r="L32" s="147">
        <f t="shared" si="8"/>
        <v>7.9026503688853555E-2</v>
      </c>
      <c r="M32" s="147">
        <f>IFERROR(K32/C32-1,"-")</f>
        <v>4.5784796721764387E-2</v>
      </c>
    </row>
    <row r="33" spans="2:14" x14ac:dyDescent="0.25">
      <c r="B33" s="145" t="s">
        <v>149</v>
      </c>
      <c r="C33" s="146">
        <v>286610</v>
      </c>
      <c r="D33" s="147">
        <v>-0.10747595158241541</v>
      </c>
      <c r="E33" s="146">
        <v>106895</v>
      </c>
      <c r="F33" s="147">
        <f t="shared" si="5"/>
        <v>-0.62703673982066221</v>
      </c>
      <c r="G33" s="146">
        <v>100003</v>
      </c>
      <c r="H33" s="147">
        <f t="shared" si="6"/>
        <v>-6.4474484307030289E-2</v>
      </c>
      <c r="I33" s="146">
        <v>250815</v>
      </c>
      <c r="J33" s="147">
        <f t="shared" si="7"/>
        <v>1.5080747577572673</v>
      </c>
      <c r="K33" s="146">
        <v>274482</v>
      </c>
      <c r="L33" s="147">
        <f t="shared" si="8"/>
        <v>9.4360385144429237E-2</v>
      </c>
      <c r="M33" s="147">
        <f t="shared" ref="M33:M41" si="10">IFERROR(K33/C33-1,"-")</f>
        <v>-4.2315341404696283E-2</v>
      </c>
    </row>
    <row r="34" spans="2:14" x14ac:dyDescent="0.25">
      <c r="B34" s="145" t="s">
        <v>151</v>
      </c>
      <c r="C34" s="146">
        <v>392732</v>
      </c>
      <c r="D34" s="147">
        <v>0.14654560847796572</v>
      </c>
      <c r="E34" s="146">
        <v>0</v>
      </c>
      <c r="F34" s="147">
        <f t="shared" si="5"/>
        <v>-1</v>
      </c>
      <c r="G34" s="146">
        <v>125741</v>
      </c>
      <c r="H34" s="147" t="str">
        <f t="shared" si="6"/>
        <v>-</v>
      </c>
      <c r="I34" s="146">
        <v>331390</v>
      </c>
      <c r="J34" s="147">
        <f t="shared" si="7"/>
        <v>1.6354967751171059</v>
      </c>
      <c r="K34" s="146">
        <v>355796</v>
      </c>
      <c r="L34" s="147">
        <f t="shared" si="8"/>
        <v>7.3647364132894744E-2</v>
      </c>
      <c r="M34" s="147">
        <f t="shared" si="10"/>
        <v>-9.4048867930293434E-2</v>
      </c>
    </row>
    <row r="35" spans="2:14" x14ac:dyDescent="0.25">
      <c r="B35" s="145" t="s">
        <v>153</v>
      </c>
      <c r="C35" s="146">
        <v>425535</v>
      </c>
      <c r="D35" s="147">
        <v>4.4637070641607268E-2</v>
      </c>
      <c r="E35" s="146">
        <v>1298</v>
      </c>
      <c r="F35" s="147">
        <f t="shared" si="5"/>
        <v>-0.99694972211451471</v>
      </c>
      <c r="G35" s="146">
        <v>170404</v>
      </c>
      <c r="H35" s="147">
        <f t="shared" si="6"/>
        <v>130.28197226502311</v>
      </c>
      <c r="I35" s="146">
        <v>362315</v>
      </c>
      <c r="J35" s="147">
        <f t="shared" si="7"/>
        <v>1.1262118260134737</v>
      </c>
      <c r="K35" s="146">
        <v>328000</v>
      </c>
      <c r="L35" s="147">
        <f t="shared" si="8"/>
        <v>-9.4710403930281628E-2</v>
      </c>
      <c r="M35" s="147">
        <f t="shared" si="10"/>
        <v>-0.22920558825948512</v>
      </c>
    </row>
    <row r="36" spans="2:14" x14ac:dyDescent="0.25">
      <c r="B36" s="145" t="s">
        <v>155</v>
      </c>
      <c r="C36" s="146">
        <v>490225</v>
      </c>
      <c r="D36" s="147">
        <v>3.3648463611970492E-3</v>
      </c>
      <c r="E36" s="146">
        <v>8684</v>
      </c>
      <c r="F36" s="147">
        <f t="shared" si="5"/>
        <v>-0.98228568514457648</v>
      </c>
      <c r="G36" s="146">
        <v>236913</v>
      </c>
      <c r="H36" s="147">
        <f t="shared" si="6"/>
        <v>26.281552280055273</v>
      </c>
      <c r="I36" s="146">
        <v>410726</v>
      </c>
      <c r="J36" s="147">
        <f t="shared" si="7"/>
        <v>0.73365750296522347</v>
      </c>
      <c r="K36" s="146">
        <v>445381</v>
      </c>
      <c r="L36" s="147">
        <f t="shared" si="8"/>
        <v>8.4374984783042617E-2</v>
      </c>
      <c r="M36" s="147">
        <f t="shared" si="10"/>
        <v>-9.1476362894589269E-2</v>
      </c>
    </row>
    <row r="37" spans="2:14" x14ac:dyDescent="0.25">
      <c r="B37" s="145" t="s">
        <v>157</v>
      </c>
      <c r="C37" s="146">
        <v>545265</v>
      </c>
      <c r="D37" s="147">
        <v>1.5829930249195101E-2</v>
      </c>
      <c r="E37" s="146">
        <v>140200</v>
      </c>
      <c r="F37" s="147">
        <f t="shared" si="5"/>
        <v>-0.74287731653416222</v>
      </c>
      <c r="G37" s="146">
        <v>441416</v>
      </c>
      <c r="H37" s="147">
        <f t="shared" si="6"/>
        <v>2.1484736091298147</v>
      </c>
      <c r="I37" s="146">
        <v>536392</v>
      </c>
      <c r="J37" s="147">
        <f t="shared" si="7"/>
        <v>0.21516211464921975</v>
      </c>
      <c r="K37" s="146">
        <v>524107</v>
      </c>
      <c r="L37" s="147">
        <f t="shared" si="8"/>
        <v>-2.2903026145058125E-2</v>
      </c>
      <c r="M37" s="147">
        <f t="shared" si="10"/>
        <v>-3.8803150761556271E-2</v>
      </c>
    </row>
    <row r="38" spans="2:14" x14ac:dyDescent="0.25">
      <c r="B38" s="145" t="s">
        <v>159</v>
      </c>
      <c r="C38" s="146">
        <v>662435</v>
      </c>
      <c r="D38" s="147">
        <v>-2.6372104918148453E-2</v>
      </c>
      <c r="E38" s="146">
        <v>343536</v>
      </c>
      <c r="F38" s="147">
        <f t="shared" si="5"/>
        <v>-0.48140421324356353</v>
      </c>
      <c r="G38" s="146">
        <v>559029</v>
      </c>
      <c r="H38" s="147">
        <f t="shared" si="6"/>
        <v>0.62727923711052114</v>
      </c>
      <c r="I38" s="146">
        <v>565183</v>
      </c>
      <c r="J38" s="147">
        <f t="shared" si="7"/>
        <v>1.100837344753125E-2</v>
      </c>
      <c r="K38" s="146">
        <v>588729</v>
      </c>
      <c r="L38" s="147">
        <f t="shared" si="8"/>
        <v>4.1660842594345437E-2</v>
      </c>
      <c r="M38" s="147">
        <f t="shared" si="10"/>
        <v>-0.11126525621381722</v>
      </c>
    </row>
    <row r="39" spans="2:14" x14ac:dyDescent="0.25">
      <c r="B39" s="145" t="s">
        <v>161</v>
      </c>
      <c r="C39" s="146">
        <v>431728</v>
      </c>
      <c r="D39" s="147">
        <v>-9.1506335053965326E-2</v>
      </c>
      <c r="E39" s="146">
        <v>238618</v>
      </c>
      <c r="F39" s="147">
        <f t="shared" si="5"/>
        <v>-0.44729551940110435</v>
      </c>
      <c r="G39" s="146">
        <v>393658</v>
      </c>
      <c r="H39" s="147">
        <f t="shared" si="6"/>
        <v>0.64974142772129517</v>
      </c>
      <c r="I39" s="146">
        <v>389213</v>
      </c>
      <c r="J39" s="147">
        <f t="shared" si="7"/>
        <v>-1.1291527163172055E-2</v>
      </c>
      <c r="K39" s="146">
        <v>411909</v>
      </c>
      <c r="L39" s="147">
        <f t="shared" si="8"/>
        <v>5.8312543517302862E-2</v>
      </c>
      <c r="M39" s="147">
        <f t="shared" si="10"/>
        <v>-4.5906218730311643E-2</v>
      </c>
    </row>
    <row r="40" spans="2:14" x14ac:dyDescent="0.25">
      <c r="B40" s="145" t="s">
        <v>163</v>
      </c>
      <c r="C40" s="146">
        <v>348745</v>
      </c>
      <c r="D40" s="147">
        <v>4.4788156340909158E-3</v>
      </c>
      <c r="E40" s="146">
        <v>154044</v>
      </c>
      <c r="F40" s="147">
        <f t="shared" si="5"/>
        <v>-0.55829044144002071</v>
      </c>
      <c r="G40" s="146">
        <v>293268</v>
      </c>
      <c r="H40" s="147">
        <f t="shared" si="6"/>
        <v>0.90379372127444113</v>
      </c>
      <c r="I40" s="146">
        <v>329359</v>
      </c>
      <c r="J40" s="147">
        <f t="shared" si="7"/>
        <v>0.12306490991175312</v>
      </c>
      <c r="K40" s="146">
        <v>314595</v>
      </c>
      <c r="L40" s="147">
        <f t="shared" si="8"/>
        <v>-4.4826465953564321E-2</v>
      </c>
      <c r="M40" s="147">
        <f t="shared" si="10"/>
        <v>-9.7922550860944257E-2</v>
      </c>
    </row>
    <row r="41" spans="2:14" x14ac:dyDescent="0.25">
      <c r="B41" s="145" t="s">
        <v>165</v>
      </c>
      <c r="C41" s="146">
        <v>282807</v>
      </c>
      <c r="D41" s="147">
        <v>5.1573416822527252E-2</v>
      </c>
      <c r="E41" s="146">
        <v>73255</v>
      </c>
      <c r="F41" s="147">
        <f t="shared" si="5"/>
        <v>-0.74097175812479887</v>
      </c>
      <c r="G41" s="146">
        <v>189992</v>
      </c>
      <c r="H41" s="147">
        <f t="shared" si="6"/>
        <v>1.5935704047505288</v>
      </c>
      <c r="I41" s="146">
        <v>276919</v>
      </c>
      <c r="J41" s="147">
        <f t="shared" si="7"/>
        <v>0.45752979072803068</v>
      </c>
      <c r="K41" s="146">
        <v>240155</v>
      </c>
      <c r="L41" s="147">
        <f t="shared" si="8"/>
        <v>-0.13276084342352823</v>
      </c>
      <c r="M41" s="147">
        <f t="shared" si="10"/>
        <v>-0.15081663466604434</v>
      </c>
    </row>
    <row r="42" spans="2:14" x14ac:dyDescent="0.25">
      <c r="B42" s="145" t="s">
        <v>167</v>
      </c>
      <c r="C42" s="146">
        <v>295269</v>
      </c>
      <c r="D42" s="147">
        <v>3.1893144336922363E-2</v>
      </c>
      <c r="E42" s="146">
        <v>80710</v>
      </c>
      <c r="F42" s="147">
        <f t="shared" si="5"/>
        <v>-0.7266560322959742</v>
      </c>
      <c r="G42" s="146">
        <v>221025</v>
      </c>
      <c r="H42" s="147">
        <f t="shared" si="6"/>
        <v>1.738508239375542</v>
      </c>
      <c r="I42" s="146">
        <v>302176</v>
      </c>
      <c r="J42" s="147">
        <f t="shared" si="7"/>
        <v>0.36715756136183697</v>
      </c>
      <c r="K42" s="146"/>
      <c r="L42" s="147"/>
      <c r="M42" s="147"/>
    </row>
    <row r="43" spans="2:14" ht="15.75" x14ac:dyDescent="0.25">
      <c r="B43" s="148" t="s">
        <v>127</v>
      </c>
      <c r="C43" s="149">
        <v>4613933</v>
      </c>
      <c r="D43" s="150">
        <v>-3.5407858795316605E-3</v>
      </c>
      <c r="E43" s="149">
        <v>1666329</v>
      </c>
      <c r="F43" s="150">
        <f t="shared" si="5"/>
        <v>-0.63884846182205068</v>
      </c>
      <c r="G43" s="149">
        <v>2851484</v>
      </c>
      <c r="H43" s="150">
        <f t="shared" si="6"/>
        <v>0.71123709663577839</v>
      </c>
      <c r="I43" s="149">
        <v>4154268</v>
      </c>
      <c r="J43" s="150">
        <f t="shared" si="7"/>
        <v>0.45687929513193826</v>
      </c>
      <c r="K43" s="149">
        <v>3992133</v>
      </c>
      <c r="L43" s="150">
        <v>3.6354531511708421E-2</v>
      </c>
      <c r="M43" s="150">
        <v>-7.5609262494141682E-2</v>
      </c>
    </row>
    <row r="44" spans="2:14" ht="6" customHeight="1" x14ac:dyDescent="0.25"/>
    <row r="45" spans="2:14" x14ac:dyDescent="0.25">
      <c r="B45" s="49" t="s">
        <v>109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315" t="str">
        <f>CONCATENATE("Pernoctaciones realizadas por los procedentes de ",C50," en los establecimientos alojativos de Tenerife (hotel + apartamento)")</f>
        <v>Pernoctaciones realizadas por los procedentes de Península en los establecimientos alojativos de Tenerife (hotel + apartamento)</v>
      </c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7" t="s">
        <v>176</v>
      </c>
      <c r="D50" s="328"/>
      <c r="E50" s="328"/>
      <c r="F50" s="328"/>
      <c r="G50" s="328"/>
      <c r="H50" s="328"/>
      <c r="I50" s="328"/>
      <c r="J50" s="328"/>
      <c r="K50" s="328"/>
      <c r="L50" s="328"/>
      <c r="M50" s="329"/>
    </row>
    <row r="51" spans="1:14" ht="22.5" thickTop="1" thickBot="1" x14ac:dyDescent="0.3">
      <c r="B51" s="13"/>
      <c r="C51" s="334">
        <v>2019</v>
      </c>
      <c r="D51" s="333"/>
      <c r="E51" s="330">
        <v>2020</v>
      </c>
      <c r="F51" s="333"/>
      <c r="G51" s="330">
        <v>2021</v>
      </c>
      <c r="H51" s="333"/>
      <c r="I51" s="330">
        <v>2022</v>
      </c>
      <c r="J51" s="333"/>
      <c r="K51" s="330">
        <v>2023</v>
      </c>
      <c r="L51" s="331"/>
      <c r="M51" s="332"/>
    </row>
    <row r="52" spans="1:14" ht="16.5" thickTop="1" thickBot="1" x14ac:dyDescent="0.3">
      <c r="B52" s="16"/>
      <c r="C52" s="141" t="s">
        <v>141</v>
      </c>
      <c r="D52" s="142" t="str">
        <f>CONCATENATE("var. ",RIGHT(C51,2),"/",RIGHT(C51-1,2))</f>
        <v>var. 19/18</v>
      </c>
      <c r="E52" s="143" t="s">
        <v>141</v>
      </c>
      <c r="F52" s="142" t="str">
        <f>CONCATENATE("var. ",RIGHT(E51,2),"/",RIGHT(E51-1,2))</f>
        <v>var. 20/19</v>
      </c>
      <c r="G52" s="143" t="s">
        <v>141</v>
      </c>
      <c r="H52" s="142" t="s">
        <v>542</v>
      </c>
      <c r="I52" s="143" t="s">
        <v>141</v>
      </c>
      <c r="J52" s="142" t="s">
        <v>142</v>
      </c>
      <c r="K52" s="143" t="s">
        <v>141</v>
      </c>
      <c r="L52" s="142" t="s">
        <v>554</v>
      </c>
      <c r="M52" s="142" t="s">
        <v>544</v>
      </c>
    </row>
    <row r="53" spans="1:14" x14ac:dyDescent="0.25">
      <c r="A53" s="1">
        <v>1</v>
      </c>
      <c r="B53" s="145" t="s">
        <v>145</v>
      </c>
      <c r="C53" s="146">
        <v>176205</v>
      </c>
      <c r="D53" s="147">
        <v>-3.8318797550565997E-2</v>
      </c>
      <c r="E53" s="146">
        <v>211319</v>
      </c>
      <c r="F53" s="147">
        <f t="shared" ref="F53:F65" si="11">IFERROR(E53/C53-1,"-")</f>
        <v>0.19927924860248014</v>
      </c>
      <c r="G53" s="146">
        <v>22603</v>
      </c>
      <c r="H53" s="147">
        <f t="shared" ref="H53:H65" si="12">IFERROR(G53/E53-1,"-")</f>
        <v>-0.89303848683743536</v>
      </c>
      <c r="I53" s="146">
        <v>129562</v>
      </c>
      <c r="J53" s="147">
        <f>IFERROR(I53/G53-1,"-")</f>
        <v>4.7320709640313234</v>
      </c>
      <c r="K53" s="146">
        <v>194159</v>
      </c>
      <c r="L53" s="147">
        <f t="shared" ref="L53:L63" si="13">IFERROR(K53/I53-1,"-")</f>
        <v>0.49857983050585819</v>
      </c>
      <c r="M53" s="147">
        <f t="shared" ref="M53" si="14">IFERROR(K53/C53-1,"-")</f>
        <v>0.10189268181947164</v>
      </c>
    </row>
    <row r="54" spans="1:14" x14ac:dyDescent="0.25">
      <c r="A54" s="1">
        <v>2</v>
      </c>
      <c r="B54" s="145" t="s">
        <v>147</v>
      </c>
      <c r="C54" s="146">
        <v>161971</v>
      </c>
      <c r="D54" s="147">
        <v>0.11913300029710694</v>
      </c>
      <c r="E54" s="146">
        <v>183113</v>
      </c>
      <c r="F54" s="147">
        <f t="shared" si="11"/>
        <v>0.13052953923850574</v>
      </c>
      <c r="G54" s="146">
        <v>23630</v>
      </c>
      <c r="H54" s="147">
        <f t="shared" si="12"/>
        <v>-0.8709540010812995</v>
      </c>
      <c r="I54" s="146">
        <v>147977</v>
      </c>
      <c r="J54" s="147">
        <f t="shared" ref="J54:J65" si="15">IFERROR(I54/G54-1,"-")</f>
        <v>5.2622513753702922</v>
      </c>
      <c r="K54" s="146">
        <v>160440</v>
      </c>
      <c r="L54" s="147">
        <f t="shared" si="13"/>
        <v>8.4222548098691119E-2</v>
      </c>
      <c r="M54" s="147">
        <f>IFERROR(K54/C54-1,"-")</f>
        <v>-9.4523093640219713E-3</v>
      </c>
    </row>
    <row r="55" spans="1:14" x14ac:dyDescent="0.25">
      <c r="A55" s="1">
        <v>3</v>
      </c>
      <c r="B55" s="145" t="s">
        <v>149</v>
      </c>
      <c r="C55" s="146">
        <v>202210</v>
      </c>
      <c r="D55" s="147">
        <v>-6.8804656667480257E-2</v>
      </c>
      <c r="E55" s="146">
        <v>75385</v>
      </c>
      <c r="F55" s="147">
        <f t="shared" si="11"/>
        <v>-0.62719450076652983</v>
      </c>
      <c r="G55" s="146">
        <v>35024</v>
      </c>
      <c r="H55" s="147">
        <f t="shared" si="12"/>
        <v>-0.53539828878424089</v>
      </c>
      <c r="I55" s="146">
        <v>185719</v>
      </c>
      <c r="J55" s="147">
        <f t="shared" si="15"/>
        <v>4.3026210598446779</v>
      </c>
      <c r="K55" s="146">
        <v>203787</v>
      </c>
      <c r="L55" s="147">
        <f t="shared" si="13"/>
        <v>9.728676118221613E-2</v>
      </c>
      <c r="M55" s="147">
        <f t="shared" ref="M55:M63" si="16">IFERROR(K55/C55-1,"-")</f>
        <v>7.7988230057861596E-3</v>
      </c>
    </row>
    <row r="56" spans="1:14" x14ac:dyDescent="0.25">
      <c r="A56" s="1">
        <v>4</v>
      </c>
      <c r="B56" s="145" t="s">
        <v>151</v>
      </c>
      <c r="C56" s="146">
        <v>287138</v>
      </c>
      <c r="D56" s="147">
        <v>0.15510839525144715</v>
      </c>
      <c r="E56" s="146">
        <v>0</v>
      </c>
      <c r="F56" s="147">
        <f t="shared" si="11"/>
        <v>-1</v>
      </c>
      <c r="G56" s="146">
        <v>44872</v>
      </c>
      <c r="H56" s="147" t="str">
        <f t="shared" si="12"/>
        <v>-</v>
      </c>
      <c r="I56" s="146">
        <v>226966</v>
      </c>
      <c r="J56" s="147">
        <f t="shared" si="15"/>
        <v>4.0580763059368872</v>
      </c>
      <c r="K56" s="146">
        <v>237668</v>
      </c>
      <c r="L56" s="147">
        <f t="shared" si="13"/>
        <v>4.715243692887916E-2</v>
      </c>
      <c r="M56" s="147">
        <f t="shared" si="16"/>
        <v>-0.17228649638849614</v>
      </c>
    </row>
    <row r="57" spans="1:14" x14ac:dyDescent="0.25">
      <c r="A57" s="1">
        <v>5</v>
      </c>
      <c r="B57" s="145" t="s">
        <v>153</v>
      </c>
      <c r="C57" s="146">
        <v>310510</v>
      </c>
      <c r="D57" s="147">
        <v>9.0371723172011365E-3</v>
      </c>
      <c r="E57" s="146">
        <v>686</v>
      </c>
      <c r="F57" s="147">
        <f t="shared" si="11"/>
        <v>-0.99779073137741137</v>
      </c>
      <c r="G57" s="146">
        <v>68112</v>
      </c>
      <c r="H57" s="147">
        <f t="shared" si="12"/>
        <v>98.288629737609327</v>
      </c>
      <c r="I57" s="146">
        <v>259211</v>
      </c>
      <c r="J57" s="147">
        <f t="shared" si="15"/>
        <v>2.805658327460653</v>
      </c>
      <c r="K57" s="146">
        <v>231629</v>
      </c>
      <c r="L57" s="147">
        <f t="shared" si="13"/>
        <v>-0.10640752128574793</v>
      </c>
      <c r="M57" s="147">
        <f t="shared" si="16"/>
        <v>-0.25403690702392834</v>
      </c>
    </row>
    <row r="58" spans="1:14" x14ac:dyDescent="0.25">
      <c r="A58" s="1">
        <v>6</v>
      </c>
      <c r="B58" s="145" t="s">
        <v>155</v>
      </c>
      <c r="C58" s="146">
        <v>353098</v>
      </c>
      <c r="D58" s="147">
        <v>2.5041222508650929E-2</v>
      </c>
      <c r="E58" s="146">
        <v>4805</v>
      </c>
      <c r="F58" s="147">
        <f t="shared" si="11"/>
        <v>-0.986391879874709</v>
      </c>
      <c r="G58" s="146">
        <v>134173</v>
      </c>
      <c r="H58" s="147">
        <f t="shared" si="12"/>
        <v>26.923621227887619</v>
      </c>
      <c r="I58" s="146">
        <v>301399</v>
      </c>
      <c r="J58" s="147">
        <f t="shared" si="15"/>
        <v>1.2463461352134932</v>
      </c>
      <c r="K58" s="146">
        <v>302337</v>
      </c>
      <c r="L58" s="147">
        <f t="shared" si="13"/>
        <v>3.1121536567806363E-3</v>
      </c>
      <c r="M58" s="147">
        <f t="shared" si="16"/>
        <v>-0.14375895643702319</v>
      </c>
    </row>
    <row r="59" spans="1:14" x14ac:dyDescent="0.25">
      <c r="A59" s="1">
        <v>7</v>
      </c>
      <c r="B59" s="145" t="s">
        <v>157</v>
      </c>
      <c r="C59" s="146">
        <v>378749</v>
      </c>
      <c r="D59" s="147">
        <v>3.9191691932009887E-2</v>
      </c>
      <c r="E59" s="146">
        <v>83776</v>
      </c>
      <c r="F59" s="147">
        <f t="shared" si="11"/>
        <v>-0.77880865692054635</v>
      </c>
      <c r="G59" s="146">
        <v>289774</v>
      </c>
      <c r="H59" s="147">
        <f t="shared" si="12"/>
        <v>2.4589142475171886</v>
      </c>
      <c r="I59" s="146">
        <v>352016</v>
      </c>
      <c r="J59" s="147">
        <f t="shared" si="15"/>
        <v>0.21479497815539017</v>
      </c>
      <c r="K59" s="146">
        <v>346014</v>
      </c>
      <c r="L59" s="147">
        <f t="shared" si="13"/>
        <v>-1.7050361347211496E-2</v>
      </c>
      <c r="M59" s="147">
        <f t="shared" si="16"/>
        <v>-8.6429271100385785E-2</v>
      </c>
    </row>
    <row r="60" spans="1:14" x14ac:dyDescent="0.25">
      <c r="A60" s="1">
        <v>8</v>
      </c>
      <c r="B60" s="145" t="s">
        <v>159</v>
      </c>
      <c r="C60" s="146">
        <v>454481</v>
      </c>
      <c r="D60" s="147">
        <v>-7.5555584671387344E-3</v>
      </c>
      <c r="E60" s="146">
        <v>217085</v>
      </c>
      <c r="F60" s="147">
        <f t="shared" si="11"/>
        <v>-0.5223452685590817</v>
      </c>
      <c r="G60" s="146">
        <v>389626</v>
      </c>
      <c r="H60" s="147">
        <f t="shared" si="12"/>
        <v>0.79480848515558411</v>
      </c>
      <c r="I60" s="146">
        <v>398061</v>
      </c>
      <c r="J60" s="147">
        <f t="shared" si="15"/>
        <v>2.1648965931431619E-2</v>
      </c>
      <c r="K60" s="146">
        <v>419743</v>
      </c>
      <c r="L60" s="147">
        <f t="shared" si="13"/>
        <v>5.4469038664928249E-2</v>
      </c>
      <c r="M60" s="147">
        <f t="shared" si="16"/>
        <v>-7.6434438403365612E-2</v>
      </c>
    </row>
    <row r="61" spans="1:14" x14ac:dyDescent="0.25">
      <c r="A61" s="1">
        <v>9</v>
      </c>
      <c r="B61" s="145" t="s">
        <v>161</v>
      </c>
      <c r="C61" s="146">
        <v>313951</v>
      </c>
      <c r="D61" s="147">
        <v>3.2400739235378007E-2</v>
      </c>
      <c r="E61" s="146">
        <v>157272</v>
      </c>
      <c r="F61" s="147">
        <f t="shared" si="11"/>
        <v>-0.49905558510723014</v>
      </c>
      <c r="G61" s="146">
        <v>270344</v>
      </c>
      <c r="H61" s="147">
        <f t="shared" si="12"/>
        <v>0.71895823795716973</v>
      </c>
      <c r="I61" s="146">
        <v>287652</v>
      </c>
      <c r="J61" s="147">
        <f t="shared" si="15"/>
        <v>6.4022134761636984E-2</v>
      </c>
      <c r="K61" s="146">
        <v>270669</v>
      </c>
      <c r="L61" s="147">
        <f t="shared" si="13"/>
        <v>-5.904009010888156E-2</v>
      </c>
      <c r="M61" s="147">
        <f t="shared" si="16"/>
        <v>-0.13786227787138761</v>
      </c>
    </row>
    <row r="62" spans="1:14" x14ac:dyDescent="0.25">
      <c r="A62" s="1">
        <v>10</v>
      </c>
      <c r="B62" s="145" t="s">
        <v>163</v>
      </c>
      <c r="C62" s="146">
        <v>242176</v>
      </c>
      <c r="D62" s="147">
        <v>2.8575311746118048E-2</v>
      </c>
      <c r="E62" s="146">
        <v>88659</v>
      </c>
      <c r="F62" s="147">
        <f t="shared" si="11"/>
        <v>-0.63390674550739956</v>
      </c>
      <c r="G62" s="146">
        <v>183369</v>
      </c>
      <c r="H62" s="147">
        <f t="shared" si="12"/>
        <v>1.0682502622407202</v>
      </c>
      <c r="I62" s="146">
        <v>232412</v>
      </c>
      <c r="J62" s="147">
        <f t="shared" si="15"/>
        <v>0.26745524052593406</v>
      </c>
      <c r="K62" s="146">
        <v>223147</v>
      </c>
      <c r="L62" s="147">
        <f t="shared" si="13"/>
        <v>-3.9864550883775385E-2</v>
      </c>
      <c r="M62" s="147">
        <f t="shared" si="16"/>
        <v>-7.8575085887949259E-2</v>
      </c>
    </row>
    <row r="63" spans="1:14" x14ac:dyDescent="0.25">
      <c r="A63" s="1">
        <v>11</v>
      </c>
      <c r="B63" s="145" t="s">
        <v>165</v>
      </c>
      <c r="C63" s="146">
        <v>216370</v>
      </c>
      <c r="D63" s="147">
        <v>0.10223585208429919</v>
      </c>
      <c r="E63" s="146">
        <v>37142</v>
      </c>
      <c r="F63" s="147">
        <f t="shared" si="11"/>
        <v>-0.82834034293109027</v>
      </c>
      <c r="G63" s="146">
        <v>127417</v>
      </c>
      <c r="H63" s="147">
        <f t="shared" si="12"/>
        <v>2.4305368585428893</v>
      </c>
      <c r="I63" s="146">
        <v>201866</v>
      </c>
      <c r="J63" s="147">
        <f t="shared" si="15"/>
        <v>0.58429408948570449</v>
      </c>
      <c r="K63" s="146">
        <v>165777</v>
      </c>
      <c r="L63" s="147">
        <f t="shared" si="13"/>
        <v>-0.17877701049210859</v>
      </c>
      <c r="M63" s="147">
        <f t="shared" si="16"/>
        <v>-0.23382631603272175</v>
      </c>
    </row>
    <row r="64" spans="1:14" x14ac:dyDescent="0.25">
      <c r="A64" s="1">
        <v>12</v>
      </c>
      <c r="B64" s="145" t="s">
        <v>167</v>
      </c>
      <c r="C64" s="146">
        <v>215841</v>
      </c>
      <c r="D64" s="147">
        <v>3.6247365464662451E-2</v>
      </c>
      <c r="E64" s="146">
        <v>42281</v>
      </c>
      <c r="F64" s="147">
        <f t="shared" si="11"/>
        <v>-0.80411043314291542</v>
      </c>
      <c r="G64" s="146">
        <v>145761</v>
      </c>
      <c r="H64" s="147">
        <f t="shared" si="12"/>
        <v>2.4474350180932332</v>
      </c>
      <c r="I64" s="146">
        <v>216759</v>
      </c>
      <c r="J64" s="147">
        <f t="shared" si="15"/>
        <v>0.48708502274270904</v>
      </c>
      <c r="K64" s="146"/>
      <c r="L64" s="147"/>
      <c r="M64" s="147"/>
    </row>
    <row r="65" spans="1:14" ht="15.75" x14ac:dyDescent="0.25">
      <c r="B65" s="148" t="s">
        <v>127</v>
      </c>
      <c r="C65" s="149">
        <v>3312700</v>
      </c>
      <c r="D65" s="150">
        <v>3.1212489478376515E-2</v>
      </c>
      <c r="E65" s="149">
        <v>1101537</v>
      </c>
      <c r="F65" s="150">
        <f t="shared" si="11"/>
        <v>-0.66748060494460715</v>
      </c>
      <c r="G65" s="149">
        <v>1734705</v>
      </c>
      <c r="H65" s="150">
        <f t="shared" si="12"/>
        <v>0.57480411461439784</v>
      </c>
      <c r="I65" s="149">
        <v>2939600</v>
      </c>
      <c r="J65" s="150">
        <f t="shared" si="15"/>
        <v>0.69458207591492505</v>
      </c>
      <c r="K65" s="149">
        <v>2755370</v>
      </c>
      <c r="L65" s="150">
        <v>1.1946713010418053E-2</v>
      </c>
      <c r="M65" s="150">
        <v>-0.11026946980795704</v>
      </c>
    </row>
    <row r="66" spans="1:14" ht="6" customHeight="1" x14ac:dyDescent="0.25"/>
    <row r="67" spans="1:14" x14ac:dyDescent="0.25">
      <c r="B67" s="49" t="s">
        <v>109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5" t="str">
        <f>CONCATENATE("Pernoctaciones realizadas por los procedentes de ",C72," en los establecimientos alojativos de Tenerife (hotel + apartamento)")</f>
        <v>Pernoctaciones realizadas por los procedentes de Canarias en los establecimientos alojativos de Tenerife (hotel + apartamento)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7" t="s">
        <v>99</v>
      </c>
      <c r="D72" s="328"/>
      <c r="E72" s="328"/>
      <c r="F72" s="328"/>
      <c r="G72" s="328"/>
      <c r="H72" s="328"/>
      <c r="I72" s="328"/>
      <c r="J72" s="328"/>
      <c r="K72" s="328"/>
      <c r="L72" s="328"/>
      <c r="M72" s="329"/>
    </row>
    <row r="73" spans="1:14" ht="22.5" thickTop="1" thickBot="1" x14ac:dyDescent="0.3">
      <c r="B73" s="13"/>
      <c r="C73" s="334">
        <v>2019</v>
      </c>
      <c r="D73" s="333"/>
      <c r="E73" s="330">
        <v>2020</v>
      </c>
      <c r="F73" s="333"/>
      <c r="G73" s="330">
        <v>2021</v>
      </c>
      <c r="H73" s="333"/>
      <c r="I73" s="330">
        <v>2022</v>
      </c>
      <c r="J73" s="333"/>
      <c r="K73" s="330">
        <v>2023</v>
      </c>
      <c r="L73" s="331"/>
      <c r="M73" s="332"/>
    </row>
    <row r="74" spans="1:14" ht="16.5" thickTop="1" thickBot="1" x14ac:dyDescent="0.3">
      <c r="B74" s="16"/>
      <c r="C74" s="141" t="s">
        <v>141</v>
      </c>
      <c r="D74" s="142" t="str">
        <f>CONCATENATE("var. ",RIGHT(C73,2),"/",RIGHT(C73-1,2))</f>
        <v>var. 19/18</v>
      </c>
      <c r="E74" s="143" t="s">
        <v>141</v>
      </c>
      <c r="F74" s="142" t="str">
        <f>CONCATENATE("var. ",RIGHT(E73,2),"/",RIGHT(E73-1,2))</f>
        <v>var. 20/19</v>
      </c>
      <c r="G74" s="143" t="s">
        <v>141</v>
      </c>
      <c r="H74" s="142" t="s">
        <v>542</v>
      </c>
      <c r="I74" s="143" t="s">
        <v>141</v>
      </c>
      <c r="J74" s="142" t="s">
        <v>142</v>
      </c>
      <c r="K74" s="143" t="s">
        <v>141</v>
      </c>
      <c r="L74" s="142" t="s">
        <v>554</v>
      </c>
      <c r="M74" s="142" t="s">
        <v>544</v>
      </c>
    </row>
    <row r="75" spans="1:14" x14ac:dyDescent="0.25">
      <c r="A75" s="1">
        <v>1</v>
      </c>
      <c r="B75" s="145" t="s">
        <v>145</v>
      </c>
      <c r="C75" s="146">
        <v>59187</v>
      </c>
      <c r="D75" s="147">
        <v>-0.23799775983932636</v>
      </c>
      <c r="E75" s="146">
        <v>58030</v>
      </c>
      <c r="F75" s="147">
        <f t="shared" ref="F75:F87" si="17">IFERROR(E75/C75-1,"-")</f>
        <v>-1.9548211600520338E-2</v>
      </c>
      <c r="G75" s="146">
        <v>32446</v>
      </c>
      <c r="H75" s="147">
        <f t="shared" ref="H75:H87" si="18">IFERROR(G75/E75-1,"-")</f>
        <v>-0.44087540927106672</v>
      </c>
      <c r="I75" s="146">
        <v>59719</v>
      </c>
      <c r="J75" s="147">
        <f>IFERROR(I75/G75-1,"-")</f>
        <v>0.84056586328052774</v>
      </c>
      <c r="K75" s="146">
        <v>87686</v>
      </c>
      <c r="L75" s="147">
        <f t="shared" ref="L75:L83" si="19">IFERROR(K75/I75-1,"-")</f>
        <v>0.46830991811651224</v>
      </c>
      <c r="M75" s="147">
        <f t="shared" ref="M75" si="20">K75/C75-1</f>
        <v>0.48150776352915337</v>
      </c>
    </row>
    <row r="76" spans="1:14" x14ac:dyDescent="0.25">
      <c r="A76" s="1">
        <v>2</v>
      </c>
      <c r="B76" s="145" t="s">
        <v>147</v>
      </c>
      <c r="C76" s="146">
        <v>55219</v>
      </c>
      <c r="D76" s="147">
        <v>-0.21652951191827474</v>
      </c>
      <c r="E76" s="146">
        <v>66613</v>
      </c>
      <c r="F76" s="147">
        <f t="shared" si="17"/>
        <v>0.20634201995689883</v>
      </c>
      <c r="G76" s="146">
        <v>41356</v>
      </c>
      <c r="H76" s="147">
        <f t="shared" si="18"/>
        <v>-0.37916022398030413</v>
      </c>
      <c r="I76" s="146">
        <v>62522</v>
      </c>
      <c r="J76" s="147">
        <f t="shared" ref="J76:J87" si="21">IFERROR(I76/G76-1,"-")</f>
        <v>0.51179998065576937</v>
      </c>
      <c r="K76" s="146">
        <v>66694</v>
      </c>
      <c r="L76" s="147">
        <f t="shared" si="19"/>
        <v>6.672851156392956E-2</v>
      </c>
      <c r="M76" s="147">
        <f>IFERROR(K76/C76-1,"-")</f>
        <v>0.20780890635469684</v>
      </c>
    </row>
    <row r="77" spans="1:14" x14ac:dyDescent="0.25">
      <c r="A77" s="1">
        <v>3</v>
      </c>
      <c r="B77" s="145" t="s">
        <v>149</v>
      </c>
      <c r="C77" s="146">
        <v>84400</v>
      </c>
      <c r="D77" s="147">
        <v>-0.18824298849690302</v>
      </c>
      <c r="E77" s="146">
        <v>31510</v>
      </c>
      <c r="F77" s="147">
        <f t="shared" si="17"/>
        <v>-0.62665876777251184</v>
      </c>
      <c r="G77" s="146">
        <v>64979</v>
      </c>
      <c r="H77" s="147">
        <f t="shared" si="18"/>
        <v>1.0621707394477942</v>
      </c>
      <c r="I77" s="146">
        <v>65096</v>
      </c>
      <c r="J77" s="147">
        <f t="shared" si="21"/>
        <v>1.8005817264039603E-3</v>
      </c>
      <c r="K77" s="146">
        <v>70695</v>
      </c>
      <c r="L77" s="147">
        <f t="shared" si="19"/>
        <v>8.6011429273687989E-2</v>
      </c>
      <c r="M77" s="147">
        <f t="shared" ref="M77:M85" si="22">IFERROR(K77/C77-1,"-")</f>
        <v>-0.16238151658767774</v>
      </c>
    </row>
    <row r="78" spans="1:14" x14ac:dyDescent="0.25">
      <c r="A78" s="1">
        <v>4</v>
      </c>
      <c r="B78" s="145" t="s">
        <v>151</v>
      </c>
      <c r="C78" s="146">
        <v>105594</v>
      </c>
      <c r="D78" s="147">
        <v>0.1238904144581392</v>
      </c>
      <c r="E78" s="146">
        <v>0</v>
      </c>
      <c r="F78" s="147">
        <f t="shared" si="17"/>
        <v>-1</v>
      </c>
      <c r="G78" s="146">
        <v>80869</v>
      </c>
      <c r="H78" s="147" t="str">
        <f t="shared" si="18"/>
        <v>-</v>
      </c>
      <c r="I78" s="146">
        <v>104424</v>
      </c>
      <c r="J78" s="147">
        <f t="shared" si="21"/>
        <v>0.29127354115915871</v>
      </c>
      <c r="K78" s="146">
        <v>118128</v>
      </c>
      <c r="L78" s="147">
        <f t="shared" si="19"/>
        <v>0.13123419903470457</v>
      </c>
      <c r="M78" s="147">
        <f t="shared" si="22"/>
        <v>0.11869992613216662</v>
      </c>
    </row>
    <row r="79" spans="1:14" x14ac:dyDescent="0.25">
      <c r="A79" s="1">
        <v>5</v>
      </c>
      <c r="B79" s="145" t="s">
        <v>153</v>
      </c>
      <c r="C79" s="146">
        <v>115025</v>
      </c>
      <c r="D79" s="147">
        <v>0.15460285275488594</v>
      </c>
      <c r="E79" s="146">
        <v>612</v>
      </c>
      <c r="F79" s="147">
        <f t="shared" si="17"/>
        <v>-0.99467941751793088</v>
      </c>
      <c r="G79" s="146">
        <v>102292</v>
      </c>
      <c r="H79" s="147">
        <f t="shared" si="18"/>
        <v>166.14379084967319</v>
      </c>
      <c r="I79" s="146">
        <v>103104</v>
      </c>
      <c r="J79" s="147">
        <f t="shared" si="21"/>
        <v>7.9380596723106489E-3</v>
      </c>
      <c r="K79" s="146">
        <v>96371</v>
      </c>
      <c r="L79" s="147">
        <f t="shared" si="19"/>
        <v>-6.5302995034140277E-2</v>
      </c>
      <c r="M79" s="147">
        <f t="shared" si="22"/>
        <v>-0.16217344055640082</v>
      </c>
    </row>
    <row r="80" spans="1:14" x14ac:dyDescent="0.25">
      <c r="A80" s="1">
        <v>6</v>
      </c>
      <c r="B80" s="145" t="s">
        <v>155</v>
      </c>
      <c r="C80" s="146">
        <v>137127</v>
      </c>
      <c r="D80" s="147">
        <v>-4.8449437578499621E-2</v>
      </c>
      <c r="E80" s="146">
        <v>3879</v>
      </c>
      <c r="F80" s="147">
        <f t="shared" si="17"/>
        <v>-0.97171235424095914</v>
      </c>
      <c r="G80" s="146">
        <v>102740</v>
      </c>
      <c r="H80" s="147">
        <f t="shared" si="18"/>
        <v>25.486207785511731</v>
      </c>
      <c r="I80" s="146">
        <v>109327</v>
      </c>
      <c r="J80" s="147">
        <f t="shared" si="21"/>
        <v>6.4113295697878048E-2</v>
      </c>
      <c r="K80" s="146">
        <v>143044</v>
      </c>
      <c r="L80" s="147">
        <f t="shared" si="19"/>
        <v>0.30840506004921009</v>
      </c>
      <c r="M80" s="147">
        <f t="shared" si="22"/>
        <v>4.3149780860078701E-2</v>
      </c>
    </row>
    <row r="81" spans="1:14" x14ac:dyDescent="0.25">
      <c r="A81" s="1">
        <v>7</v>
      </c>
      <c r="B81" s="145" t="s">
        <v>157</v>
      </c>
      <c r="C81" s="146">
        <v>166516</v>
      </c>
      <c r="D81" s="147">
        <v>-3.3586182480862203E-2</v>
      </c>
      <c r="E81" s="146">
        <v>56424</v>
      </c>
      <c r="F81" s="147">
        <f t="shared" si="17"/>
        <v>-0.66114967931009638</v>
      </c>
      <c r="G81" s="146">
        <v>151642</v>
      </c>
      <c r="H81" s="147">
        <f t="shared" si="18"/>
        <v>1.6875443073869274</v>
      </c>
      <c r="I81" s="146">
        <v>184376</v>
      </c>
      <c r="J81" s="147">
        <f t="shared" si="21"/>
        <v>0.21586367892800151</v>
      </c>
      <c r="K81" s="146">
        <v>178093</v>
      </c>
      <c r="L81" s="147">
        <f t="shared" si="19"/>
        <v>-3.4077103310626078E-2</v>
      </c>
      <c r="M81" s="147">
        <f t="shared" si="22"/>
        <v>6.9524850464820265E-2</v>
      </c>
    </row>
    <row r="82" spans="1:14" x14ac:dyDescent="0.25">
      <c r="A82" s="1">
        <v>8</v>
      </c>
      <c r="B82" s="145" t="s">
        <v>159</v>
      </c>
      <c r="C82" s="146">
        <v>207954</v>
      </c>
      <c r="D82" s="147">
        <v>-6.5110570633482689E-2</v>
      </c>
      <c r="E82" s="146">
        <v>126451</v>
      </c>
      <c r="F82" s="147">
        <f t="shared" si="17"/>
        <v>-0.39192802254344716</v>
      </c>
      <c r="G82" s="146">
        <v>169403</v>
      </c>
      <c r="H82" s="147">
        <f t="shared" si="18"/>
        <v>0.33967307494602661</v>
      </c>
      <c r="I82" s="146">
        <v>167122</v>
      </c>
      <c r="J82" s="147">
        <f t="shared" si="21"/>
        <v>-1.3464932734367108E-2</v>
      </c>
      <c r="K82" s="146">
        <v>168986</v>
      </c>
      <c r="L82" s="147">
        <f t="shared" si="19"/>
        <v>1.1153528559974202E-2</v>
      </c>
      <c r="M82" s="147">
        <f t="shared" si="22"/>
        <v>-0.1873875953335834</v>
      </c>
    </row>
    <row r="83" spans="1:14" x14ac:dyDescent="0.25">
      <c r="A83" s="1">
        <v>9</v>
      </c>
      <c r="B83" s="145" t="s">
        <v>161</v>
      </c>
      <c r="C83" s="146">
        <v>117777</v>
      </c>
      <c r="D83" s="147">
        <v>-0.31170850013149054</v>
      </c>
      <c r="E83" s="146">
        <v>81346</v>
      </c>
      <c r="F83" s="147">
        <f t="shared" si="17"/>
        <v>-0.30932185401224344</v>
      </c>
      <c r="G83" s="146">
        <v>123314</v>
      </c>
      <c r="H83" s="147">
        <f t="shared" si="18"/>
        <v>0.51591965185749755</v>
      </c>
      <c r="I83" s="146">
        <v>101561</v>
      </c>
      <c r="J83" s="147">
        <f t="shared" si="21"/>
        <v>-0.17640332808926806</v>
      </c>
      <c r="K83" s="146">
        <v>141240</v>
      </c>
      <c r="L83" s="147">
        <f t="shared" si="19"/>
        <v>0.39069130867163571</v>
      </c>
      <c r="M83" s="147">
        <f t="shared" si="22"/>
        <v>0.19921546651723165</v>
      </c>
    </row>
    <row r="84" spans="1:14" x14ac:dyDescent="0.25">
      <c r="A84" s="1">
        <v>10</v>
      </c>
      <c r="B84" s="145" t="s">
        <v>163</v>
      </c>
      <c r="C84" s="146">
        <v>106569</v>
      </c>
      <c r="D84" s="147">
        <v>-4.629414186250469E-2</v>
      </c>
      <c r="E84" s="146">
        <v>65385</v>
      </c>
      <c r="F84" s="147">
        <f t="shared" si="17"/>
        <v>-0.38645384680347938</v>
      </c>
      <c r="G84" s="146">
        <v>109899</v>
      </c>
      <c r="H84" s="147">
        <f t="shared" si="18"/>
        <v>0.6807983482450104</v>
      </c>
      <c r="I84" s="146">
        <v>96947</v>
      </c>
      <c r="J84" s="147">
        <f t="shared" si="21"/>
        <v>-0.1178536656384499</v>
      </c>
      <c r="K84" s="146">
        <v>91448</v>
      </c>
      <c r="L84" s="147">
        <f>IFERROR(K84/I84-1,"-")</f>
        <v>-5.6721713926165873E-2</v>
      </c>
      <c r="M84" s="147">
        <f t="shared" si="22"/>
        <v>-0.14188929238333847</v>
      </c>
    </row>
    <row r="85" spans="1:14" x14ac:dyDescent="0.25">
      <c r="A85" s="1">
        <v>11</v>
      </c>
      <c r="B85" s="145" t="s">
        <v>165</v>
      </c>
      <c r="C85" s="146">
        <v>66437</v>
      </c>
      <c r="D85" s="147">
        <v>-8.5343355911669194E-2</v>
      </c>
      <c r="E85" s="146">
        <v>36113</v>
      </c>
      <c r="F85" s="147">
        <f t="shared" si="17"/>
        <v>-0.45643240965124854</v>
      </c>
      <c r="G85" s="146">
        <v>62575</v>
      </c>
      <c r="H85" s="147">
        <f t="shared" si="18"/>
        <v>0.73275551740370504</v>
      </c>
      <c r="I85" s="146">
        <v>75053</v>
      </c>
      <c r="J85" s="147">
        <f t="shared" si="21"/>
        <v>0.19940870954854173</v>
      </c>
      <c r="K85" s="146">
        <v>74378</v>
      </c>
      <c r="L85" s="147">
        <f>IFERROR(K85/I85-1,"-")</f>
        <v>-8.9936444912261937E-3</v>
      </c>
      <c r="M85" s="147">
        <f t="shared" si="22"/>
        <v>0.11952676972169129</v>
      </c>
    </row>
    <row r="86" spans="1:14" x14ac:dyDescent="0.25">
      <c r="A86" s="1">
        <v>12</v>
      </c>
      <c r="B86" s="145" t="s">
        <v>167</v>
      </c>
      <c r="C86" s="146">
        <v>79428</v>
      </c>
      <c r="D86" s="147">
        <v>2.0243539022761103E-2</v>
      </c>
      <c r="E86" s="146">
        <v>38429</v>
      </c>
      <c r="F86" s="147">
        <f t="shared" si="17"/>
        <v>-0.51617817394369747</v>
      </c>
      <c r="G86" s="146">
        <v>75264</v>
      </c>
      <c r="H86" s="147">
        <f t="shared" si="18"/>
        <v>0.95852090868875073</v>
      </c>
      <c r="I86" s="146">
        <v>85417</v>
      </c>
      <c r="J86" s="147">
        <f t="shared" si="21"/>
        <v>0.13489849064625847</v>
      </c>
      <c r="K86" s="146"/>
      <c r="L86" s="147"/>
      <c r="M86" s="147"/>
    </row>
    <row r="87" spans="1:14" ht="15.75" x14ac:dyDescent="0.25">
      <c r="B87" s="148" t="s">
        <v>127</v>
      </c>
      <c r="C87" s="149">
        <v>1301233</v>
      </c>
      <c r="D87" s="150">
        <v>-8.2278954168712004E-2</v>
      </c>
      <c r="E87" s="149">
        <v>564792</v>
      </c>
      <c r="F87" s="150">
        <f t="shared" si="17"/>
        <v>-0.56595628915036733</v>
      </c>
      <c r="G87" s="149">
        <v>1116779</v>
      </c>
      <c r="H87" s="150">
        <f t="shared" si="18"/>
        <v>0.97732793665632656</v>
      </c>
      <c r="I87" s="149">
        <v>1214668</v>
      </c>
      <c r="J87" s="150">
        <f t="shared" si="21"/>
        <v>8.765297341730105E-2</v>
      </c>
      <c r="K87" s="149">
        <v>1236763</v>
      </c>
      <c r="L87" s="150">
        <v>9.5206468712447423E-2</v>
      </c>
      <c r="M87" s="150">
        <v>1.2242542795290579E-2</v>
      </c>
    </row>
    <row r="88" spans="1:14" ht="6" customHeight="1" x14ac:dyDescent="0.25"/>
    <row r="89" spans="1:14" x14ac:dyDescent="0.25">
      <c r="B89" s="49" t="s">
        <v>109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15" t="str">
        <f>CONCATENATE("Pernoctaciones realizadas por los procedentes de ",C94," en los establecimientos alojativos de Tenerife (hotel + apartamento)")</f>
        <v>Pernoctaciones realizadas por los procedentes de Total residentes en el extranjero en los establecimientos alojativos de Tenerife (hotel + apartamento)</v>
      </c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53" t="s">
        <v>183</v>
      </c>
      <c r="C94" s="327" t="s">
        <v>184</v>
      </c>
      <c r="D94" s="328"/>
      <c r="E94" s="328"/>
      <c r="F94" s="328"/>
      <c r="G94" s="328"/>
      <c r="H94" s="328"/>
      <c r="I94" s="328"/>
      <c r="J94" s="328"/>
      <c r="K94" s="328"/>
      <c r="L94" s="328"/>
      <c r="M94" s="329"/>
    </row>
    <row r="95" spans="1:14" ht="22.5" thickTop="1" thickBot="1" x14ac:dyDescent="0.3">
      <c r="B95" s="13"/>
      <c r="C95" s="334">
        <v>2019</v>
      </c>
      <c r="D95" s="333"/>
      <c r="E95" s="330">
        <v>2020</v>
      </c>
      <c r="F95" s="333"/>
      <c r="G95" s="330">
        <v>2021</v>
      </c>
      <c r="H95" s="333"/>
      <c r="I95" s="330">
        <v>2022</v>
      </c>
      <c r="J95" s="333"/>
      <c r="K95" s="330">
        <v>2023</v>
      </c>
      <c r="L95" s="331"/>
      <c r="M95" s="332"/>
    </row>
    <row r="96" spans="1:14" ht="16.5" thickTop="1" thickBot="1" x14ac:dyDescent="0.3">
      <c r="B96" s="16"/>
      <c r="C96" s="141" t="s">
        <v>141</v>
      </c>
      <c r="D96" s="142" t="str">
        <f>CONCATENATE("var. ",RIGHT(C95,2),"/",RIGHT(C95-1,2))</f>
        <v>var. 19/18</v>
      </c>
      <c r="E96" s="143" t="s">
        <v>141</v>
      </c>
      <c r="F96" s="142" t="str">
        <f>CONCATENATE("var. ",RIGHT(E95,2),"/",RIGHT(E95-1,2))</f>
        <v>var. 20/19</v>
      </c>
      <c r="G96" s="143" t="s">
        <v>141</v>
      </c>
      <c r="H96" s="142" t="s">
        <v>542</v>
      </c>
      <c r="I96" s="143" t="s">
        <v>141</v>
      </c>
      <c r="J96" s="142" t="s">
        <v>142</v>
      </c>
      <c r="K96" s="143" t="s">
        <v>141</v>
      </c>
      <c r="L96" s="142" t="s">
        <v>554</v>
      </c>
      <c r="M96" s="142" t="s">
        <v>544</v>
      </c>
    </row>
    <row r="97" spans="2:13" x14ac:dyDescent="0.25">
      <c r="B97" s="145" t="s">
        <v>145</v>
      </c>
      <c r="C97" s="146">
        <v>2712602</v>
      </c>
      <c r="D97" s="147">
        <v>2.8181364809116705E-3</v>
      </c>
      <c r="E97" s="146">
        <v>2741116</v>
      </c>
      <c r="F97" s="147">
        <f t="shared" ref="F97:F109" si="23">IFERROR(E97/C97-1,"-")</f>
        <v>1.0511678454856233E-2</v>
      </c>
      <c r="G97" s="146">
        <v>205112</v>
      </c>
      <c r="H97" s="147">
        <f t="shared" ref="H97:H109" si="24">IFERROR(G97/E97-1,"-")</f>
        <v>-0.92517208319531163</v>
      </c>
      <c r="I97" s="146">
        <v>1828321</v>
      </c>
      <c r="J97" s="147">
        <f t="shared" ref="J97:J109" si="25">IFERROR(I97/G97-1,"-")</f>
        <v>7.9137690627559572</v>
      </c>
      <c r="K97" s="146">
        <v>2648818</v>
      </c>
      <c r="L97" s="147">
        <f t="shared" ref="L97:L105" si="26">IFERROR(K97/I97-1,"-")</f>
        <v>0.44877075743263894</v>
      </c>
      <c r="M97" s="147">
        <f t="shared" ref="M97" si="27">K97/C97-1</f>
        <v>-2.3513954498300849E-2</v>
      </c>
    </row>
    <row r="98" spans="2:13" x14ac:dyDescent="0.25">
      <c r="B98" s="145" t="s">
        <v>147</v>
      </c>
      <c r="C98" s="146">
        <v>2482200</v>
      </c>
      <c r="D98" s="147">
        <v>-2.4713773413136408E-2</v>
      </c>
      <c r="E98" s="146">
        <v>2622985</v>
      </c>
      <c r="F98" s="147">
        <f t="shared" si="23"/>
        <v>5.6717830956409587E-2</v>
      </c>
      <c r="G98" s="146">
        <v>188881</v>
      </c>
      <c r="H98" s="147">
        <f t="shared" si="24"/>
        <v>-0.92799005712956806</v>
      </c>
      <c r="I98" s="146">
        <v>2025462</v>
      </c>
      <c r="J98" s="147">
        <f t="shared" si="25"/>
        <v>9.7234819807180184</v>
      </c>
      <c r="K98" s="146">
        <v>2572143</v>
      </c>
      <c r="L98" s="147">
        <f t="shared" si="26"/>
        <v>0.26990434774880989</v>
      </c>
      <c r="M98" s="147">
        <f>IFERROR(K98/C98-1,"-")</f>
        <v>3.6235194585448438E-2</v>
      </c>
    </row>
    <row r="99" spans="2:13" x14ac:dyDescent="0.25">
      <c r="B99" s="145" t="s">
        <v>149</v>
      </c>
      <c r="C99" s="146">
        <v>2633990</v>
      </c>
      <c r="D99" s="147">
        <v>-2.6542976145399466E-3</v>
      </c>
      <c r="E99" s="146">
        <v>1208573</v>
      </c>
      <c r="F99" s="147">
        <f t="shared" si="23"/>
        <v>-0.5411626467830174</v>
      </c>
      <c r="G99" s="146">
        <v>242445</v>
      </c>
      <c r="H99" s="147">
        <f t="shared" si="24"/>
        <v>-0.799395650904</v>
      </c>
      <c r="I99" s="146">
        <v>2378640</v>
      </c>
      <c r="J99" s="147">
        <f t="shared" si="25"/>
        <v>8.8110499288498421</v>
      </c>
      <c r="K99" s="146">
        <v>2608059</v>
      </c>
      <c r="L99" s="147">
        <f t="shared" si="26"/>
        <v>9.6449651901927114E-2</v>
      </c>
      <c r="M99" s="147">
        <f t="shared" ref="M99:M107" si="28">IFERROR(K99/C99-1,"-")</f>
        <v>-9.8447602306767079E-3</v>
      </c>
    </row>
    <row r="100" spans="2:13" x14ac:dyDescent="0.25">
      <c r="B100" s="145" t="s">
        <v>151</v>
      </c>
      <c r="C100" s="146">
        <v>2266664</v>
      </c>
      <c r="D100" s="147">
        <v>-1.9602635830249793E-2</v>
      </c>
      <c r="E100" s="146">
        <v>0</v>
      </c>
      <c r="F100" s="147">
        <f t="shared" si="23"/>
        <v>-1</v>
      </c>
      <c r="G100" s="146">
        <v>257256</v>
      </c>
      <c r="H100" s="147" t="str">
        <f t="shared" si="24"/>
        <v>-</v>
      </c>
      <c r="I100" s="146">
        <v>2319426</v>
      </c>
      <c r="J100" s="147">
        <f t="shared" si="25"/>
        <v>8.0160229499020428</v>
      </c>
      <c r="K100" s="146">
        <v>2350457</v>
      </c>
      <c r="L100" s="147">
        <f t="shared" si="26"/>
        <v>1.3378741119570048E-2</v>
      </c>
      <c r="M100" s="147">
        <f t="shared" si="28"/>
        <v>3.696754349122755E-2</v>
      </c>
    </row>
    <row r="101" spans="2:13" x14ac:dyDescent="0.25">
      <c r="B101" s="145" t="s">
        <v>153</v>
      </c>
      <c r="C101" s="146">
        <v>2083632</v>
      </c>
      <c r="D101" s="147">
        <v>-3.4907413025585532E-2</v>
      </c>
      <c r="E101" s="146">
        <v>2101</v>
      </c>
      <c r="F101" s="147">
        <f t="shared" si="23"/>
        <v>-0.99899166455496935</v>
      </c>
      <c r="G101" s="146">
        <v>305650</v>
      </c>
      <c r="H101" s="147">
        <f t="shared" si="24"/>
        <v>144.47834364588292</v>
      </c>
      <c r="I101" s="146">
        <v>2007623</v>
      </c>
      <c r="J101" s="147">
        <f t="shared" si="25"/>
        <v>5.5683723212825127</v>
      </c>
      <c r="K101" s="146">
        <v>2142513</v>
      </c>
      <c r="L101" s="147">
        <f t="shared" si="26"/>
        <v>6.7188909471549207E-2</v>
      </c>
      <c r="M101" s="147">
        <f t="shared" si="28"/>
        <v>2.8258828814301085E-2</v>
      </c>
    </row>
    <row r="102" spans="2:13" x14ac:dyDescent="0.25">
      <c r="B102" s="145" t="s">
        <v>155</v>
      </c>
      <c r="C102" s="146">
        <v>2250824</v>
      </c>
      <c r="D102" s="147">
        <v>-9.9242807559496438E-4</v>
      </c>
      <c r="E102" s="146">
        <v>2342</v>
      </c>
      <c r="F102" s="147">
        <f t="shared" si="23"/>
        <v>-0.99895949216820146</v>
      </c>
      <c r="G102" s="146">
        <v>416108</v>
      </c>
      <c r="H102" s="147">
        <f t="shared" si="24"/>
        <v>176.67207514944491</v>
      </c>
      <c r="I102" s="146">
        <v>2044023</v>
      </c>
      <c r="J102" s="147">
        <f t="shared" si="25"/>
        <v>3.9122415334480474</v>
      </c>
      <c r="K102" s="146">
        <v>2250779</v>
      </c>
      <c r="L102" s="147">
        <f t="shared" si="26"/>
        <v>0.1011515036768178</v>
      </c>
      <c r="M102" s="147">
        <f t="shared" si="28"/>
        <v>-1.9992678236935291E-5</v>
      </c>
    </row>
    <row r="103" spans="2:13" x14ac:dyDescent="0.25">
      <c r="B103" s="145" t="s">
        <v>157</v>
      </c>
      <c r="C103" s="146">
        <v>2529491</v>
      </c>
      <c r="D103" s="147">
        <v>-2.6189478233199504E-3</v>
      </c>
      <c r="E103" s="146">
        <v>314482</v>
      </c>
      <c r="F103" s="147">
        <f t="shared" si="23"/>
        <v>-0.87567380156719277</v>
      </c>
      <c r="G103" s="146">
        <v>802126</v>
      </c>
      <c r="H103" s="147">
        <f t="shared" si="24"/>
        <v>1.5506261089664908</v>
      </c>
      <c r="I103" s="146">
        <v>2429630</v>
      </c>
      <c r="J103" s="147">
        <f t="shared" si="25"/>
        <v>2.0289879644843829</v>
      </c>
      <c r="K103" s="146">
        <v>2550167</v>
      </c>
      <c r="L103" s="147">
        <f t="shared" si="26"/>
        <v>4.9611257681210663E-2</v>
      </c>
      <c r="M103" s="147">
        <f t="shared" si="28"/>
        <v>8.1739765035733214E-3</v>
      </c>
    </row>
    <row r="104" spans="2:13" x14ac:dyDescent="0.25">
      <c r="B104" s="145" t="s">
        <v>159</v>
      </c>
      <c r="C104" s="146">
        <v>2603629</v>
      </c>
      <c r="D104" s="147">
        <v>-1.0884856138079435E-2</v>
      </c>
      <c r="E104" s="146">
        <v>429672</v>
      </c>
      <c r="F104" s="147">
        <f t="shared" si="23"/>
        <v>-0.83497187963415676</v>
      </c>
      <c r="G104" s="146">
        <v>1220783</v>
      </c>
      <c r="H104" s="147">
        <f t="shared" si="24"/>
        <v>1.8411974715597013</v>
      </c>
      <c r="I104" s="146">
        <v>2555151</v>
      </c>
      <c r="J104" s="147">
        <f t="shared" si="25"/>
        <v>1.0930427438783141</v>
      </c>
      <c r="K104" s="146">
        <v>2630739</v>
      </c>
      <c r="L104" s="147">
        <f t="shared" si="26"/>
        <v>2.9582596097060376E-2</v>
      </c>
      <c r="M104" s="147">
        <f t="shared" si="28"/>
        <v>1.0412389783644338E-2</v>
      </c>
    </row>
    <row r="105" spans="2:13" x14ac:dyDescent="0.25">
      <c r="B105" s="145" t="s">
        <v>161</v>
      </c>
      <c r="C105" s="146">
        <v>2328655</v>
      </c>
      <c r="D105" s="147">
        <v>-2.7439946273653537E-2</v>
      </c>
      <c r="E105" s="146">
        <v>250967</v>
      </c>
      <c r="F105" s="147">
        <f t="shared" si="23"/>
        <v>-0.89222662867621005</v>
      </c>
      <c r="G105" s="146">
        <v>1393292</v>
      </c>
      <c r="H105" s="147">
        <f t="shared" si="24"/>
        <v>4.5516940474245615</v>
      </c>
      <c r="I105" s="146">
        <v>2181575</v>
      </c>
      <c r="J105" s="147">
        <f t="shared" si="25"/>
        <v>0.56577013289389444</v>
      </c>
      <c r="K105" s="146">
        <v>2391166</v>
      </c>
      <c r="L105" s="147">
        <f t="shared" si="26"/>
        <v>9.6073249830970653E-2</v>
      </c>
      <c r="M105" s="147">
        <f t="shared" si="28"/>
        <v>2.6844251295275567E-2</v>
      </c>
    </row>
    <row r="106" spans="2:13" x14ac:dyDescent="0.25">
      <c r="B106" s="145" t="s">
        <v>163</v>
      </c>
      <c r="C106" s="146">
        <v>2499933</v>
      </c>
      <c r="D106" s="147">
        <v>-6.2793751740907289E-2</v>
      </c>
      <c r="E106" s="146">
        <v>231324</v>
      </c>
      <c r="F106" s="147">
        <f t="shared" si="23"/>
        <v>-0.90746792014025979</v>
      </c>
      <c r="G106" s="146">
        <v>2000930</v>
      </c>
      <c r="H106" s="147">
        <f t="shared" si="24"/>
        <v>7.6499023015337801</v>
      </c>
      <c r="I106" s="146">
        <v>2480422</v>
      </c>
      <c r="J106" s="147">
        <f t="shared" si="25"/>
        <v>0.23963456992498489</v>
      </c>
      <c r="K106" s="146">
        <v>2741313</v>
      </c>
      <c r="L106" s="147">
        <f>IFERROR(K106/I106-1,"-")</f>
        <v>0.105180086291768</v>
      </c>
      <c r="M106" s="147">
        <f t="shared" si="28"/>
        <v>9.6554587662949443E-2</v>
      </c>
    </row>
    <row r="107" spans="2:13" x14ac:dyDescent="0.25">
      <c r="B107" s="145" t="s">
        <v>165</v>
      </c>
      <c r="C107" s="146">
        <v>2469680</v>
      </c>
      <c r="D107" s="147">
        <v>-1.7165615919045307E-2</v>
      </c>
      <c r="E107" s="146">
        <v>327224</v>
      </c>
      <c r="F107" s="147">
        <f t="shared" si="23"/>
        <v>-0.86750348223251594</v>
      </c>
      <c r="G107" s="146">
        <v>2147000</v>
      </c>
      <c r="H107" s="147">
        <f t="shared" si="24"/>
        <v>5.5612546756961594</v>
      </c>
      <c r="I107" s="146">
        <v>2484652</v>
      </c>
      <c r="J107" s="147">
        <f t="shared" si="25"/>
        <v>0.15726688402421973</v>
      </c>
      <c r="K107" s="146">
        <v>2724603</v>
      </c>
      <c r="L107" s="147">
        <f>IFERROR(K107/I107-1,"-")</f>
        <v>9.6573282697134166E-2</v>
      </c>
      <c r="M107" s="147">
        <f t="shared" si="28"/>
        <v>0.10322106507725692</v>
      </c>
    </row>
    <row r="108" spans="2:13" x14ac:dyDescent="0.25">
      <c r="B108" s="145" t="s">
        <v>167</v>
      </c>
      <c r="C108" s="146">
        <v>2559533</v>
      </c>
      <c r="D108" s="147">
        <v>1.4734170430325877E-2</v>
      </c>
      <c r="E108" s="146">
        <v>445661</v>
      </c>
      <c r="F108" s="147">
        <f t="shared" si="23"/>
        <v>-0.82588190892635494</v>
      </c>
      <c r="G108" s="146">
        <v>1872313</v>
      </c>
      <c r="H108" s="147">
        <f t="shared" si="24"/>
        <v>3.2012045029742335</v>
      </c>
      <c r="I108" s="146">
        <v>2516744</v>
      </c>
      <c r="J108" s="147">
        <f t="shared" si="25"/>
        <v>0.3441897802343945</v>
      </c>
      <c r="K108" s="146"/>
      <c r="L108" s="147"/>
      <c r="M108" s="147"/>
    </row>
    <row r="109" spans="2:13" ht="15.75" x14ac:dyDescent="0.25">
      <c r="B109" s="148" t="s">
        <v>127</v>
      </c>
      <c r="C109" s="149">
        <v>29420833</v>
      </c>
      <c r="D109" s="150">
        <v>-1.5383609840838308E-2</v>
      </c>
      <c r="E109" s="149">
        <v>8577456</v>
      </c>
      <c r="F109" s="150">
        <f t="shared" si="23"/>
        <v>-0.70845638531036836</v>
      </c>
      <c r="G109" s="149">
        <v>11051896</v>
      </c>
      <c r="H109" s="150">
        <f t="shared" si="24"/>
        <v>0.28848180626050435</v>
      </c>
      <c r="I109" s="149">
        <v>27251669</v>
      </c>
      <c r="J109" s="150">
        <f t="shared" si="25"/>
        <v>1.46579129952001</v>
      </c>
      <c r="K109" s="149">
        <v>27610757</v>
      </c>
      <c r="L109" s="150">
        <v>0.11626604891666337</v>
      </c>
      <c r="M109" s="150">
        <v>2.7900995111926896E-2</v>
      </c>
    </row>
    <row r="110" spans="2:13" ht="6" customHeight="1" x14ac:dyDescent="0.25"/>
    <row r="111" spans="2:13" x14ac:dyDescent="0.25">
      <c r="B111" s="49" t="s">
        <v>109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5" t="str">
        <f>CONCATENATE("Pernoctaciones realizadas por los procedentes de ",C116," en los establecimientos alojativos de Tenerife (hotel + apartamento)")</f>
        <v>Pernoctaciones realizadas por los procedentes de Reino Unido en los establecimientos alojativos de Tenerife (hotel + apartamento)</v>
      </c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53" t="str">
        <f>C116</f>
        <v>Reino Unido</v>
      </c>
      <c r="C116" s="327" t="s">
        <v>188</v>
      </c>
      <c r="D116" s="328"/>
      <c r="E116" s="328"/>
      <c r="F116" s="328"/>
      <c r="G116" s="328"/>
      <c r="H116" s="328"/>
      <c r="I116" s="328"/>
      <c r="J116" s="328"/>
      <c r="K116" s="328"/>
      <c r="L116" s="328"/>
      <c r="M116" s="329"/>
    </row>
    <row r="117" spans="1:14" ht="22.5" thickTop="1" thickBot="1" x14ac:dyDescent="0.3">
      <c r="B117" s="13"/>
      <c r="C117" s="334">
        <v>2019</v>
      </c>
      <c r="D117" s="333"/>
      <c r="E117" s="330">
        <v>2020</v>
      </c>
      <c r="F117" s="333"/>
      <c r="G117" s="330">
        <v>2021</v>
      </c>
      <c r="H117" s="333"/>
      <c r="I117" s="330">
        <v>2022</v>
      </c>
      <c r="J117" s="333"/>
      <c r="K117" s="330">
        <v>2023</v>
      </c>
      <c r="L117" s="331"/>
      <c r="M117" s="332"/>
    </row>
    <row r="118" spans="1:14" ht="16.5" thickTop="1" thickBot="1" x14ac:dyDescent="0.3">
      <c r="B118" s="16"/>
      <c r="C118" s="141" t="s">
        <v>141</v>
      </c>
      <c r="D118" s="142" t="str">
        <f>CONCATENATE("var. ",RIGHT(C117,2),"/",RIGHT(C117-1,2))</f>
        <v>var. 19/18</v>
      </c>
      <c r="E118" s="143" t="s">
        <v>141</v>
      </c>
      <c r="F118" s="142" t="str">
        <f>CONCATENATE("var. ",RIGHT(E117,2),"/",RIGHT(E117-1,2))</f>
        <v>var. 20/19</v>
      </c>
      <c r="G118" s="143" t="s">
        <v>141</v>
      </c>
      <c r="H118" s="142" t="s">
        <v>542</v>
      </c>
      <c r="I118" s="143" t="s">
        <v>141</v>
      </c>
      <c r="J118" s="142" t="s">
        <v>142</v>
      </c>
      <c r="K118" s="143" t="s">
        <v>141</v>
      </c>
      <c r="L118" s="142" t="s">
        <v>554</v>
      </c>
      <c r="M118" s="142" t="s">
        <v>544</v>
      </c>
    </row>
    <row r="119" spans="1:14" x14ac:dyDescent="0.25">
      <c r="B119" s="145" t="s">
        <v>145</v>
      </c>
      <c r="C119" s="146">
        <v>1039815</v>
      </c>
      <c r="D119" s="147">
        <v>4.8554703453283166E-2</v>
      </c>
      <c r="E119" s="146">
        <v>1052899</v>
      </c>
      <c r="F119" s="147">
        <f t="shared" ref="F119:F131" si="29">IFERROR(E119/C119-1,"-")</f>
        <v>1.2583007554228365E-2</v>
      </c>
      <c r="G119" s="146">
        <v>34741</v>
      </c>
      <c r="H119" s="147">
        <f t="shared" ref="H119:H131" si="30">IFERROR(G119/E119-1,"-")</f>
        <v>-0.96700443252391732</v>
      </c>
      <c r="I119" s="146">
        <v>624260</v>
      </c>
      <c r="J119" s="147">
        <f t="shared" ref="J119:J131" si="31">IFERROR(I119/G119-1,"-")</f>
        <v>16.968970380818053</v>
      </c>
      <c r="K119" s="146">
        <v>996744</v>
      </c>
      <c r="L119" s="147">
        <f t="shared" ref="L119:L127" si="32">IFERROR(K119/I119-1,"-")</f>
        <v>0.59668087015025795</v>
      </c>
      <c r="M119" s="147">
        <f t="shared" ref="M119" si="33">K119/C119-1</f>
        <v>-4.1421791376350603E-2</v>
      </c>
    </row>
    <row r="120" spans="1:14" x14ac:dyDescent="0.25">
      <c r="B120" s="145" t="s">
        <v>147</v>
      </c>
      <c r="C120" s="146">
        <v>959254</v>
      </c>
      <c r="D120" s="147">
        <v>1.7420974535149014E-2</v>
      </c>
      <c r="E120" s="146">
        <v>1045275</v>
      </c>
      <c r="F120" s="147">
        <f t="shared" si="29"/>
        <v>8.9674893198256056E-2</v>
      </c>
      <c r="G120" s="146">
        <v>10447</v>
      </c>
      <c r="H120" s="147">
        <f t="shared" si="30"/>
        <v>-0.9900055009447275</v>
      </c>
      <c r="I120" s="146">
        <v>809079</v>
      </c>
      <c r="J120" s="147">
        <f t="shared" si="31"/>
        <v>76.44606107016368</v>
      </c>
      <c r="K120" s="146">
        <v>976969</v>
      </c>
      <c r="L120" s="147">
        <f t="shared" si="32"/>
        <v>0.20750754870661581</v>
      </c>
      <c r="M120" s="147">
        <f>IFERROR(K120/C120-1,"-")</f>
        <v>1.846747576762775E-2</v>
      </c>
    </row>
    <row r="121" spans="1:14" x14ac:dyDescent="0.25">
      <c r="B121" s="145" t="s">
        <v>149</v>
      </c>
      <c r="C121" s="146">
        <v>1054463</v>
      </c>
      <c r="D121" s="147">
        <v>1.1418058834080425E-2</v>
      </c>
      <c r="E121" s="146">
        <v>538290</v>
      </c>
      <c r="F121" s="147">
        <f t="shared" si="29"/>
        <v>-0.4895126713787018</v>
      </c>
      <c r="G121" s="146">
        <v>12241</v>
      </c>
      <c r="H121" s="147">
        <f t="shared" si="30"/>
        <v>-0.97725946980252276</v>
      </c>
      <c r="I121" s="146">
        <v>1005364</v>
      </c>
      <c r="J121" s="147">
        <f t="shared" si="31"/>
        <v>81.130871660812019</v>
      </c>
      <c r="K121" s="146">
        <v>1094218</v>
      </c>
      <c r="L121" s="147">
        <f t="shared" si="32"/>
        <v>8.8379930055183964E-2</v>
      </c>
      <c r="M121" s="147">
        <f t="shared" ref="M121:M129" si="34">IFERROR(K121/C121-1,"-")</f>
        <v>3.770165477593812E-2</v>
      </c>
    </row>
    <row r="122" spans="1:14" x14ac:dyDescent="0.25">
      <c r="B122" s="145" t="s">
        <v>151</v>
      </c>
      <c r="C122" s="146">
        <v>1007987</v>
      </c>
      <c r="D122" s="147">
        <v>1.6749345862644205E-2</v>
      </c>
      <c r="E122" s="146">
        <v>0</v>
      </c>
      <c r="F122" s="147">
        <f t="shared" si="29"/>
        <v>-1</v>
      </c>
      <c r="G122" s="146">
        <v>13729</v>
      </c>
      <c r="H122" s="147" t="str">
        <f t="shared" si="30"/>
        <v>-</v>
      </c>
      <c r="I122" s="146">
        <v>1064117</v>
      </c>
      <c r="J122" s="147">
        <f t="shared" si="31"/>
        <v>76.508704202782425</v>
      </c>
      <c r="K122" s="146">
        <v>1041525</v>
      </c>
      <c r="L122" s="147">
        <f t="shared" si="32"/>
        <v>-2.1230748122621823E-2</v>
      </c>
      <c r="M122" s="147">
        <f t="shared" si="34"/>
        <v>3.3272254503282195E-2</v>
      </c>
    </row>
    <row r="123" spans="1:14" x14ac:dyDescent="0.25">
      <c r="B123" s="145" t="s">
        <v>153</v>
      </c>
      <c r="C123" s="146">
        <v>1070717</v>
      </c>
      <c r="D123" s="147">
        <v>5.4268305891481017E-2</v>
      </c>
      <c r="E123" s="146">
        <v>447</v>
      </c>
      <c r="F123" s="147">
        <f t="shared" si="29"/>
        <v>-0.99958252273943538</v>
      </c>
      <c r="G123" s="146">
        <v>14994</v>
      </c>
      <c r="H123" s="147">
        <f t="shared" si="30"/>
        <v>32.543624161073822</v>
      </c>
      <c r="I123" s="146">
        <v>1033439</v>
      </c>
      <c r="J123" s="147">
        <f t="shared" si="31"/>
        <v>67.923502734427103</v>
      </c>
      <c r="K123" s="146">
        <v>1119114</v>
      </c>
      <c r="L123" s="147">
        <f t="shared" si="32"/>
        <v>8.2902812841396445E-2</v>
      </c>
      <c r="M123" s="147">
        <f t="shared" si="34"/>
        <v>4.5200552526951654E-2</v>
      </c>
    </row>
    <row r="124" spans="1:14" x14ac:dyDescent="0.25">
      <c r="B124" s="145" t="s">
        <v>155</v>
      </c>
      <c r="C124" s="146">
        <v>1174425</v>
      </c>
      <c r="D124" s="147">
        <v>5.9093909618214813E-2</v>
      </c>
      <c r="E124" s="146">
        <v>486</v>
      </c>
      <c r="F124" s="147">
        <f t="shared" si="29"/>
        <v>-0.99958618047129444</v>
      </c>
      <c r="G124" s="146">
        <v>36911</v>
      </c>
      <c r="H124" s="147">
        <f t="shared" si="30"/>
        <v>74.94855967078189</v>
      </c>
      <c r="I124" s="146">
        <v>1088743</v>
      </c>
      <c r="J124" s="147">
        <f t="shared" si="31"/>
        <v>28.49643737639186</v>
      </c>
      <c r="K124" s="146">
        <v>1199939</v>
      </c>
      <c r="L124" s="147">
        <f t="shared" si="32"/>
        <v>0.10213245917539759</v>
      </c>
      <c r="M124" s="147">
        <f t="shared" si="34"/>
        <v>2.1724673776528869E-2</v>
      </c>
    </row>
    <row r="125" spans="1:14" x14ac:dyDescent="0.25">
      <c r="B125" s="145" t="s">
        <v>157</v>
      </c>
      <c r="C125" s="146">
        <v>1253069</v>
      </c>
      <c r="D125" s="147">
        <v>6.4559922587902108E-2</v>
      </c>
      <c r="E125" s="146">
        <v>122008</v>
      </c>
      <c r="F125" s="147">
        <f t="shared" si="29"/>
        <v>-0.90263265630224676</v>
      </c>
      <c r="G125" s="146">
        <v>115051</v>
      </c>
      <c r="H125" s="147">
        <f t="shared" si="30"/>
        <v>-5.7020851091731717E-2</v>
      </c>
      <c r="I125" s="146">
        <v>1256894</v>
      </c>
      <c r="J125" s="147">
        <f t="shared" si="31"/>
        <v>9.9246681906285037</v>
      </c>
      <c r="K125" s="146">
        <v>1302324</v>
      </c>
      <c r="L125" s="147">
        <f t="shared" si="32"/>
        <v>3.6144654998750969E-2</v>
      </c>
      <c r="M125" s="147">
        <f t="shared" si="34"/>
        <v>3.9307492245040043E-2</v>
      </c>
    </row>
    <row r="126" spans="1:14" x14ac:dyDescent="0.25">
      <c r="B126" s="145" t="s">
        <v>159</v>
      </c>
      <c r="C126" s="146">
        <v>1284707</v>
      </c>
      <c r="D126" s="147">
        <v>3.5538768209689264E-2</v>
      </c>
      <c r="E126" s="146">
        <v>85753</v>
      </c>
      <c r="F126" s="147">
        <f t="shared" si="29"/>
        <v>-0.93325092803261755</v>
      </c>
      <c r="G126" s="146">
        <v>360702</v>
      </c>
      <c r="H126" s="147">
        <f t="shared" si="30"/>
        <v>3.2062901589448769</v>
      </c>
      <c r="I126" s="146">
        <v>1344872</v>
      </c>
      <c r="J126" s="147">
        <f t="shared" si="31"/>
        <v>2.7284850097864721</v>
      </c>
      <c r="K126" s="146">
        <v>1338126</v>
      </c>
      <c r="L126" s="147">
        <f t="shared" si="32"/>
        <v>-5.016090750643909E-3</v>
      </c>
      <c r="M126" s="147">
        <f t="shared" si="34"/>
        <v>4.1580687269548555E-2</v>
      </c>
    </row>
    <row r="127" spans="1:14" x14ac:dyDescent="0.25">
      <c r="B127" s="145" t="s">
        <v>161</v>
      </c>
      <c r="C127" s="146">
        <v>1184373</v>
      </c>
      <c r="D127" s="147">
        <v>2.5081487354097431E-2</v>
      </c>
      <c r="E127" s="146">
        <v>73616</v>
      </c>
      <c r="F127" s="147">
        <f t="shared" si="29"/>
        <v>-0.93784390559393027</v>
      </c>
      <c r="G127" s="146">
        <v>513305</v>
      </c>
      <c r="H127" s="147">
        <f t="shared" si="30"/>
        <v>5.972736905020648</v>
      </c>
      <c r="I127" s="146">
        <v>1155744</v>
      </c>
      <c r="J127" s="147">
        <f t="shared" si="31"/>
        <v>1.2515736258170094</v>
      </c>
      <c r="K127" s="146">
        <v>1286861</v>
      </c>
      <c r="L127" s="147">
        <f t="shared" si="32"/>
        <v>0.11344813384278862</v>
      </c>
      <c r="M127" s="147">
        <f t="shared" si="34"/>
        <v>8.6533549819187039E-2</v>
      </c>
    </row>
    <row r="128" spans="1:14" x14ac:dyDescent="0.25">
      <c r="A128" s="144"/>
      <c r="B128" s="145" t="s">
        <v>163</v>
      </c>
      <c r="C128" s="146">
        <v>1158077</v>
      </c>
      <c r="D128" s="147">
        <v>-4.3673470061868058E-2</v>
      </c>
      <c r="E128" s="146">
        <v>83174</v>
      </c>
      <c r="F128" s="147">
        <f t="shared" si="29"/>
        <v>-0.92817921433548889</v>
      </c>
      <c r="G128" s="146">
        <v>850312</v>
      </c>
      <c r="H128" s="147">
        <f t="shared" si="30"/>
        <v>9.2232909322624863</v>
      </c>
      <c r="I128" s="146">
        <v>1232885</v>
      </c>
      <c r="J128" s="147">
        <f t="shared" si="31"/>
        <v>0.44992073497727891</v>
      </c>
      <c r="K128" s="146">
        <v>1325573</v>
      </c>
      <c r="L128" s="147">
        <f>IFERROR(K128/I128-1,"-")</f>
        <v>7.5179761291604752E-2</v>
      </c>
      <c r="M128" s="147">
        <f t="shared" si="34"/>
        <v>0.14463286983508006</v>
      </c>
    </row>
    <row r="129" spans="2:14" x14ac:dyDescent="0.25">
      <c r="B129" s="145" t="s">
        <v>165</v>
      </c>
      <c r="C129" s="146">
        <v>954894</v>
      </c>
      <c r="D129" s="147">
        <v>5.5940403251115711E-3</v>
      </c>
      <c r="E129" s="146">
        <v>161653</v>
      </c>
      <c r="F129" s="147">
        <f t="shared" si="29"/>
        <v>-0.83071105274512147</v>
      </c>
      <c r="G129" s="146">
        <v>780228</v>
      </c>
      <c r="H129" s="147">
        <f t="shared" si="30"/>
        <v>3.8265605958441844</v>
      </c>
      <c r="I129" s="146">
        <v>999210</v>
      </c>
      <c r="J129" s="147">
        <f t="shared" si="31"/>
        <v>0.28066411356680354</v>
      </c>
      <c r="K129" s="146">
        <v>1105039</v>
      </c>
      <c r="L129" s="147">
        <f>IFERROR(K129/I129-1,"-")</f>
        <v>0.10591267101009794</v>
      </c>
      <c r="M129" s="147">
        <f t="shared" si="34"/>
        <v>0.15723734781033283</v>
      </c>
    </row>
    <row r="130" spans="2:14" x14ac:dyDescent="0.25">
      <c r="B130" s="145" t="s">
        <v>167</v>
      </c>
      <c r="C130" s="146">
        <v>1018249</v>
      </c>
      <c r="D130" s="147">
        <v>5.7651818498148488E-2</v>
      </c>
      <c r="E130" s="146">
        <v>227075</v>
      </c>
      <c r="F130" s="147">
        <f t="shared" si="29"/>
        <v>-0.77699462508679118</v>
      </c>
      <c r="G130" s="146">
        <v>608137</v>
      </c>
      <c r="H130" s="147">
        <f t="shared" si="30"/>
        <v>1.678132775514698</v>
      </c>
      <c r="I130" s="146">
        <v>1043010</v>
      </c>
      <c r="J130" s="147">
        <f t="shared" si="31"/>
        <v>0.71509051414401692</v>
      </c>
      <c r="K130" s="146"/>
      <c r="L130" s="147"/>
      <c r="M130" s="147"/>
    </row>
    <row r="131" spans="2:14" ht="15.75" x14ac:dyDescent="0.25">
      <c r="B131" s="148" t="s">
        <v>127</v>
      </c>
      <c r="C131" s="149">
        <v>13160030</v>
      </c>
      <c r="D131" s="150">
        <v>2.8986547517176886E-2</v>
      </c>
      <c r="E131" s="149">
        <v>3390819</v>
      </c>
      <c r="F131" s="150">
        <f t="shared" si="29"/>
        <v>-0.74233956913472077</v>
      </c>
      <c r="G131" s="149">
        <v>3350798</v>
      </c>
      <c r="H131" s="150">
        <f t="shared" si="30"/>
        <v>-1.1802753258136178E-2</v>
      </c>
      <c r="I131" s="149">
        <v>12657617</v>
      </c>
      <c r="J131" s="150">
        <f t="shared" si="31"/>
        <v>2.7774933015956198</v>
      </c>
      <c r="K131" s="149">
        <v>12786432</v>
      </c>
      <c r="L131" s="150">
        <v>0.10089235046868139</v>
      </c>
      <c r="M131" s="150">
        <v>5.3093611225568882E-2</v>
      </c>
    </row>
    <row r="132" spans="2:14" ht="6" customHeight="1" x14ac:dyDescent="0.25"/>
    <row r="133" spans="2:14" x14ac:dyDescent="0.25">
      <c r="B133" s="49" t="s">
        <v>109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H134" s="144"/>
      <c r="I134" s="144"/>
      <c r="K134" s="144"/>
      <c r="L134" s="154"/>
    </row>
    <row r="136" spans="2:14" ht="48.75" customHeight="1" thickBot="1" x14ac:dyDescent="0.3">
      <c r="B136" s="315" t="str">
        <f>CONCATENATE("Pernoctaciones realizadas por los procedentes de ",C138," en los establecimientos alojativos de Tenerife (hotel + apartamento)")</f>
        <v>Pernoctaciones realizadas por los procedentes de Alemania en los establecimientos alojativos de Tenerife (hotel + apartamento)</v>
      </c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53" t="str">
        <f>C138</f>
        <v>Alemania</v>
      </c>
      <c r="C138" s="327" t="s">
        <v>192</v>
      </c>
      <c r="D138" s="328"/>
      <c r="E138" s="328"/>
      <c r="F138" s="328"/>
      <c r="G138" s="328"/>
      <c r="H138" s="328"/>
      <c r="I138" s="328"/>
      <c r="J138" s="328"/>
      <c r="K138" s="328"/>
      <c r="L138" s="328"/>
      <c r="M138" s="329"/>
    </row>
    <row r="139" spans="2:14" ht="22.5" thickTop="1" thickBot="1" x14ac:dyDescent="0.3">
      <c r="B139" s="13"/>
      <c r="C139" s="334">
        <v>2019</v>
      </c>
      <c r="D139" s="333"/>
      <c r="E139" s="330">
        <v>2020</v>
      </c>
      <c r="F139" s="333"/>
      <c r="G139" s="330">
        <v>2021</v>
      </c>
      <c r="H139" s="333"/>
      <c r="I139" s="330">
        <v>2022</v>
      </c>
      <c r="J139" s="333"/>
      <c r="K139" s="330">
        <v>2023</v>
      </c>
      <c r="L139" s="331"/>
      <c r="M139" s="332"/>
    </row>
    <row r="140" spans="2:14" ht="16.5" thickTop="1" thickBot="1" x14ac:dyDescent="0.3">
      <c r="B140" s="16"/>
      <c r="C140" s="141" t="s">
        <v>141</v>
      </c>
      <c r="D140" s="142" t="str">
        <f>CONCATENATE("var. ",RIGHT(C139,2),"/",RIGHT(C139-1,2))</f>
        <v>var. 19/18</v>
      </c>
      <c r="E140" s="143" t="s">
        <v>141</v>
      </c>
      <c r="F140" s="142" t="str">
        <f>CONCATENATE("var. ",RIGHT(E139,2),"/",RIGHT(E139-1,2))</f>
        <v>var. 20/19</v>
      </c>
      <c r="G140" s="143" t="s">
        <v>141</v>
      </c>
      <c r="H140" s="142" t="s">
        <v>542</v>
      </c>
      <c r="I140" s="143" t="s">
        <v>141</v>
      </c>
      <c r="J140" s="142" t="s">
        <v>142</v>
      </c>
      <c r="K140" s="143" t="s">
        <v>141</v>
      </c>
      <c r="L140" s="142" t="s">
        <v>554</v>
      </c>
      <c r="M140" s="142" t="s">
        <v>544</v>
      </c>
    </row>
    <row r="141" spans="2:14" x14ac:dyDescent="0.25">
      <c r="B141" s="145" t="s">
        <v>145</v>
      </c>
      <c r="C141" s="146">
        <v>457415</v>
      </c>
      <c r="D141" s="147">
        <v>-5.6491103584556224E-2</v>
      </c>
      <c r="E141" s="146">
        <v>420089</v>
      </c>
      <c r="F141" s="147">
        <f t="shared" ref="F141:F153" si="35">IFERROR(E141/C141-1,"-")</f>
        <v>-8.1602046281822882E-2</v>
      </c>
      <c r="G141" s="146">
        <v>32334</v>
      </c>
      <c r="H141" s="147">
        <f t="shared" ref="H141:H153" si="36">IFERROR(G141/E141-1,"-")</f>
        <v>-0.923030595897536</v>
      </c>
      <c r="I141" s="146">
        <v>238924</v>
      </c>
      <c r="J141" s="147">
        <f t="shared" ref="J141:J153" si="37">IFERROR(I141/G141-1,"-")</f>
        <v>6.3892497061916247</v>
      </c>
      <c r="K141" s="146">
        <v>354283</v>
      </c>
      <c r="L141" s="147">
        <f t="shared" ref="L141:L149" si="38">IFERROR(K141/I141-1,"-")</f>
        <v>0.4828271751686728</v>
      </c>
      <c r="M141" s="147">
        <f t="shared" ref="M141" si="39">K141/C141-1</f>
        <v>-0.22546702666069107</v>
      </c>
    </row>
    <row r="142" spans="2:14" x14ac:dyDescent="0.25">
      <c r="B142" s="145" t="s">
        <v>147</v>
      </c>
      <c r="C142" s="146">
        <v>397543</v>
      </c>
      <c r="D142" s="147">
        <v>-0.11128225305261086</v>
      </c>
      <c r="E142" s="146">
        <v>376084</v>
      </c>
      <c r="F142" s="147">
        <f t="shared" si="35"/>
        <v>-5.3979066415456911E-2</v>
      </c>
      <c r="G142" s="146">
        <v>32115</v>
      </c>
      <c r="H142" s="147">
        <f t="shared" si="36"/>
        <v>-0.91460684315206175</v>
      </c>
      <c r="I142" s="146">
        <v>234944</v>
      </c>
      <c r="J142" s="147">
        <f t="shared" si="37"/>
        <v>6.3157091701697023</v>
      </c>
      <c r="K142" s="146">
        <v>338200</v>
      </c>
      <c r="L142" s="147">
        <f t="shared" si="38"/>
        <v>0.43949196404249524</v>
      </c>
      <c r="M142" s="147">
        <f>IFERROR(K142/C142-1,"-")</f>
        <v>-0.1492744181132607</v>
      </c>
    </row>
    <row r="143" spans="2:14" x14ac:dyDescent="0.25">
      <c r="B143" s="145" t="s">
        <v>149</v>
      </c>
      <c r="C143" s="146">
        <v>417631</v>
      </c>
      <c r="D143" s="147">
        <v>-9.6596046603184993E-2</v>
      </c>
      <c r="E143" s="146">
        <v>186706</v>
      </c>
      <c r="F143" s="147">
        <f t="shared" si="35"/>
        <v>-0.55294027502747634</v>
      </c>
      <c r="G143" s="146">
        <v>47243</v>
      </c>
      <c r="H143" s="147">
        <f t="shared" si="36"/>
        <v>-0.74696581791693895</v>
      </c>
      <c r="I143" s="146">
        <v>309470</v>
      </c>
      <c r="J143" s="147">
        <f t="shared" si="37"/>
        <v>5.5506000889020592</v>
      </c>
      <c r="K143" s="146">
        <v>343780</v>
      </c>
      <c r="L143" s="147">
        <f t="shared" si="38"/>
        <v>0.11086696610333791</v>
      </c>
      <c r="M143" s="147">
        <f t="shared" ref="M143:M151" si="40">IFERROR(K143/C143-1,"-")</f>
        <v>-0.17683313738683193</v>
      </c>
    </row>
    <row r="144" spans="2:14" x14ac:dyDescent="0.25">
      <c r="B144" s="145" t="s">
        <v>151</v>
      </c>
      <c r="C144" s="146">
        <v>337995</v>
      </c>
      <c r="D144" s="147">
        <v>-8.5286149999052818E-2</v>
      </c>
      <c r="E144" s="146">
        <v>0</v>
      </c>
      <c r="F144" s="147">
        <f t="shared" si="35"/>
        <v>-1</v>
      </c>
      <c r="G144" s="146">
        <v>40849</v>
      </c>
      <c r="H144" s="147" t="str">
        <f t="shared" si="36"/>
        <v>-</v>
      </c>
      <c r="I144" s="146">
        <v>278608</v>
      </c>
      <c r="J144" s="147">
        <f t="shared" si="37"/>
        <v>5.820436240789248</v>
      </c>
      <c r="K144" s="146">
        <v>278156</v>
      </c>
      <c r="L144" s="147">
        <f t="shared" si="38"/>
        <v>-1.6223511169816129E-3</v>
      </c>
      <c r="M144" s="147">
        <f t="shared" si="40"/>
        <v>-0.17704108048935641</v>
      </c>
    </row>
    <row r="145" spans="1:14" x14ac:dyDescent="0.25">
      <c r="B145" s="145" t="s">
        <v>153</v>
      </c>
      <c r="C145" s="146">
        <v>294777</v>
      </c>
      <c r="D145" s="147">
        <v>-0.21652079385287626</v>
      </c>
      <c r="E145" s="146">
        <v>593</v>
      </c>
      <c r="F145" s="147">
        <f t="shared" si="35"/>
        <v>-0.99798830980707454</v>
      </c>
      <c r="G145" s="146">
        <v>49950</v>
      </c>
      <c r="H145" s="147">
        <f t="shared" si="36"/>
        <v>83.232715008431697</v>
      </c>
      <c r="I145" s="146">
        <v>214787</v>
      </c>
      <c r="J145" s="147">
        <f t="shared" si="37"/>
        <v>3.3000400400400398</v>
      </c>
      <c r="K145" s="146">
        <v>236645</v>
      </c>
      <c r="L145" s="147">
        <f t="shared" si="38"/>
        <v>0.10176593555475888</v>
      </c>
      <c r="M145" s="147">
        <f t="shared" si="40"/>
        <v>-0.19720670201542179</v>
      </c>
    </row>
    <row r="146" spans="1:14" x14ac:dyDescent="0.25">
      <c r="B146" s="145" t="s">
        <v>155</v>
      </c>
      <c r="C146" s="146">
        <v>320983</v>
      </c>
      <c r="D146" s="147">
        <v>-0.18465391678965248</v>
      </c>
      <c r="E146" s="146">
        <v>529</v>
      </c>
      <c r="F146" s="147">
        <f t="shared" si="35"/>
        <v>-0.99835193764155739</v>
      </c>
      <c r="G146" s="146">
        <v>81566</v>
      </c>
      <c r="H146" s="147">
        <f t="shared" si="36"/>
        <v>153.1890359168242</v>
      </c>
      <c r="I146" s="146">
        <v>232142</v>
      </c>
      <c r="J146" s="147">
        <f t="shared" si="37"/>
        <v>1.846063310693181</v>
      </c>
      <c r="K146" s="146">
        <v>242760</v>
      </c>
      <c r="L146" s="147">
        <f t="shared" si="38"/>
        <v>4.5739245806446061E-2</v>
      </c>
      <c r="M146" s="147">
        <f t="shared" si="40"/>
        <v>-0.2436982643940645</v>
      </c>
    </row>
    <row r="147" spans="1:14" x14ac:dyDescent="0.25">
      <c r="B147" s="145" t="s">
        <v>157</v>
      </c>
      <c r="C147" s="146">
        <v>336291</v>
      </c>
      <c r="D147" s="147">
        <v>-0.20583255205442896</v>
      </c>
      <c r="E147" s="146">
        <v>59328</v>
      </c>
      <c r="F147" s="147">
        <f t="shared" si="35"/>
        <v>-0.8235813625699171</v>
      </c>
      <c r="G147" s="146">
        <v>149984</v>
      </c>
      <c r="H147" s="147">
        <f t="shared" si="36"/>
        <v>1.528047464940669</v>
      </c>
      <c r="I147" s="146">
        <v>228057</v>
      </c>
      <c r="J147" s="147">
        <f t="shared" si="37"/>
        <v>0.5205421911670578</v>
      </c>
      <c r="K147" s="146">
        <v>228503</v>
      </c>
      <c r="L147" s="147">
        <f t="shared" si="38"/>
        <v>1.9556514380176804E-3</v>
      </c>
      <c r="M147" s="147">
        <f t="shared" si="40"/>
        <v>-0.32052002581097916</v>
      </c>
    </row>
    <row r="148" spans="1:14" x14ac:dyDescent="0.25">
      <c r="B148" s="145" t="s">
        <v>159</v>
      </c>
      <c r="C148" s="146">
        <v>327484</v>
      </c>
      <c r="D148" s="147">
        <v>-0.19293593446566049</v>
      </c>
      <c r="E148" s="146">
        <v>85698</v>
      </c>
      <c r="F148" s="147">
        <f t="shared" si="35"/>
        <v>-0.73831393289443148</v>
      </c>
      <c r="G148" s="146">
        <v>162669</v>
      </c>
      <c r="H148" s="147">
        <f t="shared" si="36"/>
        <v>0.89816565147377991</v>
      </c>
      <c r="I148" s="146">
        <v>236713</v>
      </c>
      <c r="J148" s="147">
        <f t="shared" si="37"/>
        <v>0.45518199534023074</v>
      </c>
      <c r="K148" s="146">
        <v>240134</v>
      </c>
      <c r="L148" s="147">
        <f t="shared" si="38"/>
        <v>1.4452100222632547E-2</v>
      </c>
      <c r="M148" s="147">
        <f t="shared" si="40"/>
        <v>-0.26673058836462238</v>
      </c>
    </row>
    <row r="149" spans="1:14" x14ac:dyDescent="0.25">
      <c r="B149" s="145" t="s">
        <v>161</v>
      </c>
      <c r="C149" s="146">
        <v>358642</v>
      </c>
      <c r="D149" s="147">
        <v>-0.1654908275239434</v>
      </c>
      <c r="E149" s="146">
        <v>21237</v>
      </c>
      <c r="F149" s="147">
        <f t="shared" si="35"/>
        <v>-0.94078496104750697</v>
      </c>
      <c r="G149" s="146">
        <v>245802</v>
      </c>
      <c r="H149" s="147">
        <f t="shared" si="36"/>
        <v>10.574233648820455</v>
      </c>
      <c r="I149" s="146">
        <v>240568</v>
      </c>
      <c r="J149" s="147">
        <f t="shared" si="37"/>
        <v>-2.1293561484446832E-2</v>
      </c>
      <c r="K149" s="146">
        <v>263827</v>
      </c>
      <c r="L149" s="147">
        <f t="shared" si="38"/>
        <v>9.6683681952711931E-2</v>
      </c>
      <c r="M149" s="147">
        <f t="shared" si="40"/>
        <v>-0.26437227095543747</v>
      </c>
    </row>
    <row r="150" spans="1:14" x14ac:dyDescent="0.25">
      <c r="A150" s="144"/>
      <c r="B150" s="145" t="s">
        <v>163</v>
      </c>
      <c r="C150" s="146">
        <v>360471</v>
      </c>
      <c r="D150" s="147">
        <v>-0.20608795623331655</v>
      </c>
      <c r="E150" s="146">
        <v>10444</v>
      </c>
      <c r="F150" s="147">
        <f t="shared" si="35"/>
        <v>-0.97102679549811222</v>
      </c>
      <c r="G150" s="146">
        <v>298448</v>
      </c>
      <c r="H150" s="147">
        <f t="shared" si="36"/>
        <v>27.576024511681346</v>
      </c>
      <c r="I150" s="146">
        <v>256441</v>
      </c>
      <c r="J150" s="147">
        <f t="shared" si="37"/>
        <v>-0.14075148769634915</v>
      </c>
      <c r="K150" s="146">
        <v>302013</v>
      </c>
      <c r="L150" s="147">
        <f>IFERROR(K150/I150-1,"-")</f>
        <v>0.17770949263183344</v>
      </c>
      <c r="M150" s="147">
        <f t="shared" si="40"/>
        <v>-0.16217115939978533</v>
      </c>
    </row>
    <row r="151" spans="1:14" x14ac:dyDescent="0.25">
      <c r="B151" s="145" t="s">
        <v>165</v>
      </c>
      <c r="C151" s="146">
        <v>411200</v>
      </c>
      <c r="D151" s="147">
        <v>-0.15192364012853143</v>
      </c>
      <c r="E151" s="146">
        <v>56413</v>
      </c>
      <c r="F151" s="147">
        <f t="shared" si="35"/>
        <v>-0.86280885214007785</v>
      </c>
      <c r="G151" s="146">
        <v>362841</v>
      </c>
      <c r="H151" s="147">
        <f t="shared" si="36"/>
        <v>5.4318685409391456</v>
      </c>
      <c r="I151" s="146">
        <v>367823</v>
      </c>
      <c r="J151" s="147">
        <f t="shared" si="37"/>
        <v>1.3730532106349669E-2</v>
      </c>
      <c r="K151" s="146">
        <v>398311</v>
      </c>
      <c r="L151" s="147">
        <f>IFERROR(K151/I151-1,"-")</f>
        <v>8.2887693265510931E-2</v>
      </c>
      <c r="M151" s="147">
        <f t="shared" si="40"/>
        <v>-3.1344844357976687E-2</v>
      </c>
    </row>
    <row r="152" spans="1:14" x14ac:dyDescent="0.25">
      <c r="B152" s="145" t="s">
        <v>167</v>
      </c>
      <c r="C152" s="146">
        <v>403671</v>
      </c>
      <c r="D152" s="147">
        <v>-8.2884815052947536E-2</v>
      </c>
      <c r="E152" s="146">
        <v>61166</v>
      </c>
      <c r="F152" s="147">
        <f t="shared" si="35"/>
        <v>-0.84847561504294333</v>
      </c>
      <c r="G152" s="146">
        <v>303136</v>
      </c>
      <c r="H152" s="147">
        <f t="shared" si="36"/>
        <v>3.9559559232253214</v>
      </c>
      <c r="I152" s="146">
        <v>330779</v>
      </c>
      <c r="J152" s="147">
        <f t="shared" si="37"/>
        <v>9.1190092895597985E-2</v>
      </c>
      <c r="K152" s="146"/>
      <c r="L152" s="147"/>
      <c r="M152" s="147"/>
    </row>
    <row r="153" spans="1:14" ht="15.75" x14ac:dyDescent="0.25">
      <c r="B153" s="148" t="s">
        <v>127</v>
      </c>
      <c r="C153" s="149">
        <v>4424103</v>
      </c>
      <c r="D153" s="150">
        <v>-0.1445856373781077</v>
      </c>
      <c r="E153" s="149">
        <v>1278654</v>
      </c>
      <c r="F153" s="150">
        <f t="shared" si="35"/>
        <v>-0.71098005629615768</v>
      </c>
      <c r="G153" s="149">
        <v>1806937</v>
      </c>
      <c r="H153" s="150">
        <f t="shared" si="36"/>
        <v>0.4131555526358186</v>
      </c>
      <c r="I153" s="149">
        <v>3169256</v>
      </c>
      <c r="J153" s="150">
        <f t="shared" si="37"/>
        <v>0.75393829447291183</v>
      </c>
      <c r="K153" s="149">
        <v>3226612</v>
      </c>
      <c r="L153" s="150">
        <v>0.13674058306620074</v>
      </c>
      <c r="M153" s="150">
        <v>-0.19744644356626351</v>
      </c>
    </row>
    <row r="154" spans="1:14" ht="6" customHeight="1" x14ac:dyDescent="0.25"/>
    <row r="155" spans="1:14" x14ac:dyDescent="0.25">
      <c r="B155" s="49" t="s">
        <v>109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4"/>
      <c r="L156" s="155"/>
    </row>
    <row r="157" spans="1:14" x14ac:dyDescent="0.25">
      <c r="M157" s="154"/>
    </row>
    <row r="158" spans="1:14" ht="48.75" customHeight="1" thickBot="1" x14ac:dyDescent="0.3">
      <c r="B158" s="315" t="str">
        <f>CONCATENATE("Pernoctaciones realizadas por los procedentes de ",C160," en los establecimientos alojativos de Tenerife (hotel + apartamento)")</f>
        <v>Pernoctaciones realizadas por los procedentes de Francia en los establecimientos alojativos de Tenerife (hotel + apartamento)</v>
      </c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3" t="str">
        <f>C160</f>
        <v>Francia</v>
      </c>
      <c r="C160" s="327" t="s">
        <v>196</v>
      </c>
      <c r="D160" s="328"/>
      <c r="E160" s="328"/>
      <c r="F160" s="328"/>
      <c r="G160" s="328"/>
      <c r="H160" s="328"/>
      <c r="I160" s="328"/>
      <c r="J160" s="328"/>
      <c r="K160" s="328"/>
      <c r="L160" s="328"/>
      <c r="M160" s="329"/>
    </row>
    <row r="161" spans="2:13" ht="22.5" thickTop="1" thickBot="1" x14ac:dyDescent="0.3">
      <c r="B161" s="13"/>
      <c r="C161" s="334">
        <v>2019</v>
      </c>
      <c r="D161" s="333"/>
      <c r="E161" s="330">
        <v>2020</v>
      </c>
      <c r="F161" s="333"/>
      <c r="G161" s="330">
        <v>2021</v>
      </c>
      <c r="H161" s="333"/>
      <c r="I161" s="330">
        <v>2022</v>
      </c>
      <c r="J161" s="333"/>
      <c r="K161" s="330">
        <v>2023</v>
      </c>
      <c r="L161" s="331"/>
      <c r="M161" s="332"/>
    </row>
    <row r="162" spans="2:13" ht="16.5" thickTop="1" thickBot="1" x14ac:dyDescent="0.3">
      <c r="B162" s="16"/>
      <c r="C162" s="141" t="s">
        <v>141</v>
      </c>
      <c r="D162" s="142" t="str">
        <f>CONCATENATE("var. ",RIGHT(C161,2),"/",RIGHT(C161-1,2))</f>
        <v>var. 19/18</v>
      </c>
      <c r="E162" s="143" t="s">
        <v>141</v>
      </c>
      <c r="F162" s="142" t="str">
        <f>CONCATENATE("var. ",RIGHT(E161,2),"/",RIGHT(E161-1,2))</f>
        <v>var. 20/19</v>
      </c>
      <c r="G162" s="143" t="s">
        <v>141</v>
      </c>
      <c r="H162" s="142" t="s">
        <v>542</v>
      </c>
      <c r="I162" s="143" t="s">
        <v>141</v>
      </c>
      <c r="J162" s="142" t="s">
        <v>142</v>
      </c>
      <c r="K162" s="143" t="s">
        <v>141</v>
      </c>
      <c r="L162" s="142" t="s">
        <v>554</v>
      </c>
      <c r="M162" s="142" t="s">
        <v>544</v>
      </c>
    </row>
    <row r="163" spans="2:13" x14ac:dyDescent="0.25">
      <c r="B163" s="145" t="s">
        <v>145</v>
      </c>
      <c r="C163" s="146">
        <v>101986</v>
      </c>
      <c r="D163" s="147">
        <v>6.769262981574542E-2</v>
      </c>
      <c r="E163" s="146">
        <v>101413</v>
      </c>
      <c r="F163" s="147">
        <f t="shared" ref="F163:F175" si="41">IFERROR(E163/C163-1,"-")</f>
        <v>-5.6184182142646755E-3</v>
      </c>
      <c r="G163" s="146">
        <v>30295</v>
      </c>
      <c r="H163" s="147">
        <f t="shared" ref="H163:H175" si="42">IFERROR(G163/E163-1,"-")</f>
        <v>-0.70127104020194642</v>
      </c>
      <c r="I163" s="146">
        <v>80394</v>
      </c>
      <c r="J163" s="147">
        <f t="shared" ref="J163:J175" si="43">IFERROR(I163/G163-1,"-")</f>
        <v>1.65370523188645</v>
      </c>
      <c r="K163" s="146">
        <v>126041</v>
      </c>
      <c r="L163" s="147">
        <f t="shared" ref="L163:L171" si="44">IFERROR(K163/I163-1,"-")</f>
        <v>0.56779112869119586</v>
      </c>
      <c r="M163" s="147">
        <f t="shared" ref="M163" si="45">K163/C163-1</f>
        <v>0.23586570705783139</v>
      </c>
    </row>
    <row r="164" spans="2:13" x14ac:dyDescent="0.25">
      <c r="B164" s="145" t="s">
        <v>147</v>
      </c>
      <c r="C164" s="146">
        <v>112064</v>
      </c>
      <c r="D164" s="147">
        <v>0.14903259543315328</v>
      </c>
      <c r="E164" s="146">
        <v>114355</v>
      </c>
      <c r="F164" s="147">
        <f t="shared" si="41"/>
        <v>2.0443675042832732E-2</v>
      </c>
      <c r="G164" s="146">
        <v>42634</v>
      </c>
      <c r="H164" s="147">
        <f t="shared" si="42"/>
        <v>-0.62717852302041888</v>
      </c>
      <c r="I164" s="146">
        <v>114316</v>
      </c>
      <c r="J164" s="147">
        <f t="shared" si="43"/>
        <v>1.6813341464558804</v>
      </c>
      <c r="K164" s="146">
        <v>145020</v>
      </c>
      <c r="L164" s="147">
        <f t="shared" si="44"/>
        <v>0.26858882396165007</v>
      </c>
      <c r="M164" s="147">
        <f>IFERROR(K164/C164-1,"-")</f>
        <v>0.29408195316961727</v>
      </c>
    </row>
    <row r="165" spans="2:13" x14ac:dyDescent="0.25">
      <c r="B165" s="145" t="s">
        <v>149</v>
      </c>
      <c r="C165" s="146">
        <v>91891</v>
      </c>
      <c r="D165" s="147">
        <v>-0.10947115431207421</v>
      </c>
      <c r="E165" s="146">
        <v>41633</v>
      </c>
      <c r="F165" s="147">
        <f t="shared" si="41"/>
        <v>-0.54693060256173076</v>
      </c>
      <c r="G165" s="146">
        <v>45051</v>
      </c>
      <c r="H165" s="147">
        <f t="shared" si="42"/>
        <v>8.2098335455047744E-2</v>
      </c>
      <c r="I165" s="146">
        <v>106845</v>
      </c>
      <c r="J165" s="147">
        <f t="shared" si="43"/>
        <v>1.3716454684690684</v>
      </c>
      <c r="K165" s="146">
        <v>131263</v>
      </c>
      <c r="L165" s="147">
        <f t="shared" si="44"/>
        <v>0.22853666526276384</v>
      </c>
      <c r="M165" s="147">
        <f t="shared" ref="M165:M173" si="46">IFERROR(K165/C165-1,"-")</f>
        <v>0.42846415862271603</v>
      </c>
    </row>
    <row r="166" spans="2:13" x14ac:dyDescent="0.25">
      <c r="B166" s="145" t="s">
        <v>151</v>
      </c>
      <c r="C166" s="146">
        <v>110366</v>
      </c>
      <c r="D166" s="147">
        <v>-6.9465874119978066E-2</v>
      </c>
      <c r="E166" s="146">
        <v>0</v>
      </c>
      <c r="F166" s="147">
        <f t="shared" si="41"/>
        <v>-1</v>
      </c>
      <c r="G166" s="146">
        <v>31063</v>
      </c>
      <c r="H166" s="147" t="str">
        <f t="shared" si="42"/>
        <v>-</v>
      </c>
      <c r="I166" s="146">
        <v>114040</v>
      </c>
      <c r="J166" s="147">
        <f t="shared" si="43"/>
        <v>2.6712487525351705</v>
      </c>
      <c r="K166" s="146">
        <v>138315</v>
      </c>
      <c r="L166" s="147">
        <f t="shared" si="44"/>
        <v>0.21286390740091199</v>
      </c>
      <c r="M166" s="147">
        <f t="shared" si="46"/>
        <v>0.25323922222423567</v>
      </c>
    </row>
    <row r="167" spans="2:13" x14ac:dyDescent="0.25">
      <c r="B167" s="145" t="s">
        <v>153</v>
      </c>
      <c r="C167" s="146">
        <v>94991</v>
      </c>
      <c r="D167" s="147">
        <v>-7.4576700504647042E-2</v>
      </c>
      <c r="E167" s="146">
        <v>34</v>
      </c>
      <c r="F167" s="147">
        <f t="shared" si="41"/>
        <v>-0.9996420713541283</v>
      </c>
      <c r="G167" s="146">
        <v>52639</v>
      </c>
      <c r="H167" s="147">
        <f t="shared" si="42"/>
        <v>1547.2058823529412</v>
      </c>
      <c r="I167" s="146">
        <v>108904</v>
      </c>
      <c r="J167" s="147">
        <f t="shared" si="43"/>
        <v>1.0688842873154885</v>
      </c>
      <c r="K167" s="146">
        <v>106558</v>
      </c>
      <c r="L167" s="147">
        <f t="shared" si="44"/>
        <v>-2.154190846984505E-2</v>
      </c>
      <c r="M167" s="147">
        <f t="shared" si="46"/>
        <v>0.12176943078818003</v>
      </c>
    </row>
    <row r="168" spans="2:13" x14ac:dyDescent="0.25">
      <c r="B168" s="145" t="s">
        <v>155</v>
      </c>
      <c r="C168" s="146">
        <v>79884</v>
      </c>
      <c r="D168" s="147">
        <v>7.7010192525481358E-2</v>
      </c>
      <c r="E168" s="146">
        <v>118</v>
      </c>
      <c r="F168" s="147">
        <f t="shared" si="41"/>
        <v>-0.9985228581443093</v>
      </c>
      <c r="G168" s="146">
        <v>48177</v>
      </c>
      <c r="H168" s="147">
        <f t="shared" si="42"/>
        <v>407.27966101694915</v>
      </c>
      <c r="I168" s="146">
        <v>75211</v>
      </c>
      <c r="J168" s="147">
        <f t="shared" si="43"/>
        <v>0.56113913278120275</v>
      </c>
      <c r="K168" s="146">
        <v>97312</v>
      </c>
      <c r="L168" s="147">
        <f t="shared" si="44"/>
        <v>0.29385329273643479</v>
      </c>
      <c r="M168" s="147">
        <f t="shared" si="46"/>
        <v>0.21816634119473233</v>
      </c>
    </row>
    <row r="169" spans="2:13" x14ac:dyDescent="0.25">
      <c r="B169" s="145" t="s">
        <v>157</v>
      </c>
      <c r="C169" s="146">
        <v>103465</v>
      </c>
      <c r="D169" s="147">
        <v>7.6269335191869514E-2</v>
      </c>
      <c r="E169" s="146">
        <v>9890</v>
      </c>
      <c r="F169" s="147">
        <f t="shared" si="41"/>
        <v>-0.90441212004059346</v>
      </c>
      <c r="G169" s="146">
        <v>78936</v>
      </c>
      <c r="H169" s="147">
        <f t="shared" si="42"/>
        <v>6.9813953488372089</v>
      </c>
      <c r="I169" s="146">
        <v>103512</v>
      </c>
      <c r="J169" s="147">
        <f t="shared" si="43"/>
        <v>0.31134083307996341</v>
      </c>
      <c r="K169" s="146">
        <v>120065</v>
      </c>
      <c r="L169" s="147">
        <f t="shared" si="44"/>
        <v>0.15991382641626095</v>
      </c>
      <c r="M169" s="147">
        <f t="shared" si="46"/>
        <v>0.16044072874885229</v>
      </c>
    </row>
    <row r="170" spans="2:13" x14ac:dyDescent="0.25">
      <c r="B170" s="145" t="s">
        <v>159</v>
      </c>
      <c r="C170" s="146">
        <v>144376</v>
      </c>
      <c r="D170" s="147">
        <v>0.11824892145396526</v>
      </c>
      <c r="E170" s="146">
        <v>40514</v>
      </c>
      <c r="F170" s="147">
        <f t="shared" si="41"/>
        <v>-0.71938549343381175</v>
      </c>
      <c r="G170" s="146">
        <v>120894</v>
      </c>
      <c r="H170" s="147">
        <f t="shared" si="42"/>
        <v>1.9840055289529546</v>
      </c>
      <c r="I170" s="146">
        <v>143032</v>
      </c>
      <c r="J170" s="147">
        <f t="shared" si="43"/>
        <v>0.18311909606762944</v>
      </c>
      <c r="K170" s="146">
        <v>165297</v>
      </c>
      <c r="L170" s="147">
        <f t="shared" si="44"/>
        <v>0.15566446669276801</v>
      </c>
      <c r="M170" s="147">
        <f t="shared" si="46"/>
        <v>0.14490635562697407</v>
      </c>
    </row>
    <row r="171" spans="2:13" x14ac:dyDescent="0.25">
      <c r="B171" s="145" t="s">
        <v>161</v>
      </c>
      <c r="C171" s="146">
        <v>88844</v>
      </c>
      <c r="D171" s="147">
        <v>5.402776130027287E-2</v>
      </c>
      <c r="E171" s="146">
        <v>15164</v>
      </c>
      <c r="F171" s="147">
        <f t="shared" si="41"/>
        <v>-0.82931880599702845</v>
      </c>
      <c r="G171" s="146">
        <v>70250</v>
      </c>
      <c r="H171" s="147">
        <f t="shared" si="42"/>
        <v>3.6326826694803485</v>
      </c>
      <c r="I171" s="146">
        <v>96299</v>
      </c>
      <c r="J171" s="147">
        <f t="shared" si="43"/>
        <v>0.37080427046263353</v>
      </c>
      <c r="K171" s="146">
        <v>113190</v>
      </c>
      <c r="L171" s="147">
        <f t="shared" si="44"/>
        <v>0.17540161372392227</v>
      </c>
      <c r="M171" s="147">
        <f t="shared" si="46"/>
        <v>0.27403088559722666</v>
      </c>
    </row>
    <row r="172" spans="2:13" x14ac:dyDescent="0.25">
      <c r="B172" s="145" t="s">
        <v>163</v>
      </c>
      <c r="C172" s="146">
        <v>102739</v>
      </c>
      <c r="D172" s="147">
        <v>-3.0873863336226104E-2</v>
      </c>
      <c r="E172" s="146">
        <v>35919</v>
      </c>
      <c r="F172" s="147">
        <f t="shared" si="41"/>
        <v>-0.65038592939390105</v>
      </c>
      <c r="G172" s="146">
        <v>99521</v>
      </c>
      <c r="H172" s="147">
        <f t="shared" si="42"/>
        <v>1.770706311422924</v>
      </c>
      <c r="I172" s="146">
        <v>129560</v>
      </c>
      <c r="J172" s="147">
        <f t="shared" si="43"/>
        <v>0.30183579345062861</v>
      </c>
      <c r="K172" s="146">
        <v>162308</v>
      </c>
      <c r="L172" s="147">
        <f>IFERROR(K172/I172-1,"-")</f>
        <v>0.25276319851806117</v>
      </c>
      <c r="M172" s="147">
        <f t="shared" si="46"/>
        <v>0.57980903065048328</v>
      </c>
    </row>
    <row r="173" spans="2:13" x14ac:dyDescent="0.25">
      <c r="B173" s="145" t="s">
        <v>165</v>
      </c>
      <c r="C173" s="146">
        <v>76005</v>
      </c>
      <c r="D173" s="147">
        <v>0.12445075673516492</v>
      </c>
      <c r="E173" s="146">
        <v>9336</v>
      </c>
      <c r="F173" s="147">
        <f t="shared" si="41"/>
        <v>-0.87716597592263668</v>
      </c>
      <c r="G173" s="146">
        <v>103410</v>
      </c>
      <c r="H173" s="147">
        <f t="shared" si="42"/>
        <v>10.076478149100257</v>
      </c>
      <c r="I173" s="146">
        <v>100560</v>
      </c>
      <c r="J173" s="147">
        <f t="shared" si="43"/>
        <v>-2.7560197272990972E-2</v>
      </c>
      <c r="K173" s="146">
        <v>119696</v>
      </c>
      <c r="L173" s="147">
        <f>IFERROR(K173/I173-1,"-")</f>
        <v>0.19029435163086705</v>
      </c>
      <c r="M173" s="147">
        <f t="shared" si="46"/>
        <v>0.57484376027892892</v>
      </c>
    </row>
    <row r="174" spans="2:13" x14ac:dyDescent="0.25">
      <c r="B174" s="145" t="s">
        <v>167</v>
      </c>
      <c r="C174" s="146">
        <v>74211</v>
      </c>
      <c r="D174" s="147">
        <v>1.6296681776475364E-2</v>
      </c>
      <c r="E174" s="146">
        <v>26842</v>
      </c>
      <c r="F174" s="147">
        <f t="shared" si="41"/>
        <v>-0.63830159949333654</v>
      </c>
      <c r="G174" s="146">
        <v>93032</v>
      </c>
      <c r="H174" s="147">
        <f t="shared" si="42"/>
        <v>2.4659116310260041</v>
      </c>
      <c r="I174" s="146">
        <v>115679</v>
      </c>
      <c r="J174" s="147">
        <f t="shared" si="43"/>
        <v>0.24343236735746832</v>
      </c>
      <c r="K174" s="146"/>
      <c r="L174" s="147"/>
      <c r="M174" s="147"/>
    </row>
    <row r="175" spans="2:13" ht="15.75" x14ac:dyDescent="0.25">
      <c r="B175" s="148" t="s">
        <v>127</v>
      </c>
      <c r="C175" s="149">
        <v>1180822</v>
      </c>
      <c r="D175" s="150">
        <v>2.8754583701060321E-2</v>
      </c>
      <c r="E175" s="149">
        <v>395218</v>
      </c>
      <c r="F175" s="150">
        <f t="shared" si="41"/>
        <v>-0.66530264510654447</v>
      </c>
      <c r="G175" s="149">
        <v>815902</v>
      </c>
      <c r="H175" s="150">
        <f t="shared" si="42"/>
        <v>1.0644353243020306</v>
      </c>
      <c r="I175" s="149">
        <v>1288352</v>
      </c>
      <c r="J175" s="150">
        <f t="shared" si="43"/>
        <v>0.57905238619343979</v>
      </c>
      <c r="K175" s="149">
        <v>1425065</v>
      </c>
      <c r="L175" s="150">
        <v>0.21522794504520859</v>
      </c>
      <c r="M175" s="150">
        <v>0.28777411393886387</v>
      </c>
    </row>
    <row r="176" spans="2:13" ht="6" customHeight="1" x14ac:dyDescent="0.25"/>
    <row r="177" spans="1:14" x14ac:dyDescent="0.25">
      <c r="B177" s="49" t="s">
        <v>109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15" t="str">
        <f>CONCATENATE("Pernoctaciones realizadas por los procedentes de ",C182," en los establecimientos alojativos de Tenerife (hotel + apartamento)")</f>
        <v>Pernoctaciones realizadas por los procedentes de Bélgica en los establecimientos alojativos de Tenerife (hotel + apartamento)</v>
      </c>
      <c r="C180" s="315"/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53" t="str">
        <f>C182</f>
        <v>Bélgica</v>
      </c>
      <c r="C182" s="327" t="s">
        <v>200</v>
      </c>
      <c r="D182" s="328"/>
      <c r="E182" s="328"/>
      <c r="F182" s="328"/>
      <c r="G182" s="328"/>
      <c r="H182" s="328"/>
      <c r="I182" s="328"/>
      <c r="J182" s="328"/>
      <c r="K182" s="328"/>
      <c r="L182" s="328"/>
      <c r="M182" s="329"/>
    </row>
    <row r="183" spans="1:14" ht="22.5" thickTop="1" thickBot="1" x14ac:dyDescent="0.3">
      <c r="B183" s="13"/>
      <c r="C183" s="334">
        <v>2019</v>
      </c>
      <c r="D183" s="333"/>
      <c r="E183" s="330">
        <v>2020</v>
      </c>
      <c r="F183" s="333"/>
      <c r="G183" s="330">
        <v>2021</v>
      </c>
      <c r="H183" s="333"/>
      <c r="I183" s="330">
        <v>2022</v>
      </c>
      <c r="J183" s="333"/>
      <c r="K183" s="330">
        <v>2023</v>
      </c>
      <c r="L183" s="331"/>
      <c r="M183" s="332"/>
    </row>
    <row r="184" spans="1:14" ht="16.5" thickTop="1" thickBot="1" x14ac:dyDescent="0.3">
      <c r="B184" s="16"/>
      <c r="C184" s="141" t="s">
        <v>141</v>
      </c>
      <c r="D184" s="142" t="str">
        <f>CONCATENATE("var. ",RIGHT(C183,2),"/",RIGHT(C183-1,2))</f>
        <v>var. 19/18</v>
      </c>
      <c r="E184" s="143" t="s">
        <v>141</v>
      </c>
      <c r="F184" s="142" t="str">
        <f>CONCATENATE("var. ",RIGHT(E183,2),"/",RIGHT(E183-1,2))</f>
        <v>var. 20/19</v>
      </c>
      <c r="G184" s="143" t="s">
        <v>141</v>
      </c>
      <c r="H184" s="142" t="s">
        <v>542</v>
      </c>
      <c r="I184" s="143" t="s">
        <v>141</v>
      </c>
      <c r="J184" s="142" t="s">
        <v>142</v>
      </c>
      <c r="K184" s="143" t="s">
        <v>141</v>
      </c>
      <c r="L184" s="142" t="s">
        <v>554</v>
      </c>
      <c r="M184" s="142" t="s">
        <v>544</v>
      </c>
    </row>
    <row r="185" spans="1:14" x14ac:dyDescent="0.25">
      <c r="A185" s="144"/>
      <c r="B185" s="145" t="s">
        <v>145</v>
      </c>
      <c r="C185" s="146">
        <v>104676</v>
      </c>
      <c r="D185" s="147">
        <v>-2.8285510058204788E-2</v>
      </c>
      <c r="E185" s="146">
        <v>106486</v>
      </c>
      <c r="F185" s="147">
        <f t="shared" ref="F185:F197" si="47">IFERROR(E185/C185-1,"-")</f>
        <v>1.7291451717681205E-2</v>
      </c>
      <c r="G185" s="146">
        <v>15935</v>
      </c>
      <c r="H185" s="147">
        <f t="shared" ref="H185:H197" si="48">IFERROR(G185/E185-1,"-")</f>
        <v>-0.85035591533159294</v>
      </c>
      <c r="I185" s="146">
        <v>99130</v>
      </c>
      <c r="J185" s="147">
        <f t="shared" ref="J185:J197" si="49">IFERROR(I185/G185-1,"-")</f>
        <v>5.2208973956699092</v>
      </c>
      <c r="K185" s="146">
        <v>106604</v>
      </c>
      <c r="L185" s="147">
        <f t="shared" ref="L185:L193" si="50">IFERROR(K185/I185-1,"-")</f>
        <v>7.5395944719055752E-2</v>
      </c>
      <c r="M185" s="147">
        <f t="shared" ref="M185" si="51">K185/C185-1</f>
        <v>1.8418739730215128E-2</v>
      </c>
    </row>
    <row r="186" spans="1:14" x14ac:dyDescent="0.25">
      <c r="B186" s="145" t="s">
        <v>147</v>
      </c>
      <c r="C186" s="146">
        <v>83167</v>
      </c>
      <c r="D186" s="147">
        <v>-0.17824042052842715</v>
      </c>
      <c r="E186" s="146">
        <v>98953</v>
      </c>
      <c r="F186" s="147">
        <f t="shared" si="47"/>
        <v>0.18981086248151313</v>
      </c>
      <c r="G186" s="146">
        <v>5298</v>
      </c>
      <c r="H186" s="147">
        <f t="shared" si="48"/>
        <v>-0.94645943023455581</v>
      </c>
      <c r="I186" s="146">
        <v>91920</v>
      </c>
      <c r="J186" s="147">
        <f t="shared" si="49"/>
        <v>16.349943374858437</v>
      </c>
      <c r="K186" s="146">
        <v>100713</v>
      </c>
      <c r="L186" s="147">
        <f t="shared" si="50"/>
        <v>9.5659268929503938E-2</v>
      </c>
      <c r="M186" s="147">
        <f>IFERROR(K186/C186-1,"-")</f>
        <v>0.21097310231221522</v>
      </c>
    </row>
    <row r="187" spans="1:14" x14ac:dyDescent="0.25">
      <c r="B187" s="145" t="s">
        <v>149</v>
      </c>
      <c r="C187" s="146">
        <v>99533</v>
      </c>
      <c r="D187" s="147">
        <v>0.12258639357574674</v>
      </c>
      <c r="E187" s="146">
        <v>45152</v>
      </c>
      <c r="F187" s="147">
        <f t="shared" si="47"/>
        <v>-0.54636150824349716</v>
      </c>
      <c r="G187" s="146">
        <v>5757</v>
      </c>
      <c r="H187" s="147">
        <f t="shared" si="48"/>
        <v>-0.87249734231041809</v>
      </c>
      <c r="I187" s="146">
        <v>104961</v>
      </c>
      <c r="J187" s="147">
        <f t="shared" si="49"/>
        <v>17.231891610213651</v>
      </c>
      <c r="K187" s="146">
        <v>85919</v>
      </c>
      <c r="L187" s="147">
        <f t="shared" si="50"/>
        <v>-0.18141976543668603</v>
      </c>
      <c r="M187" s="147">
        <f t="shared" ref="M187:M195" si="52">IFERROR(K187/C187-1,"-")</f>
        <v>-0.13677875679422902</v>
      </c>
    </row>
    <row r="188" spans="1:14" x14ac:dyDescent="0.25">
      <c r="B188" s="145" t="s">
        <v>151</v>
      </c>
      <c r="C188" s="146">
        <v>91023</v>
      </c>
      <c r="D188" s="147">
        <v>-9.9406352033244327E-2</v>
      </c>
      <c r="E188" s="146">
        <v>0</v>
      </c>
      <c r="F188" s="147">
        <f t="shared" si="47"/>
        <v>-1</v>
      </c>
      <c r="G188" s="146">
        <v>10928</v>
      </c>
      <c r="H188" s="147" t="str">
        <f t="shared" si="48"/>
        <v>-</v>
      </c>
      <c r="I188" s="146">
        <v>107027</v>
      </c>
      <c r="J188" s="147">
        <f t="shared" si="49"/>
        <v>8.7938323572474371</v>
      </c>
      <c r="K188" s="146">
        <v>87599</v>
      </c>
      <c r="L188" s="147">
        <f t="shared" si="50"/>
        <v>-0.18152428826370914</v>
      </c>
      <c r="M188" s="147">
        <f t="shared" si="52"/>
        <v>-3.7616866066818244E-2</v>
      </c>
    </row>
    <row r="189" spans="1:14" x14ac:dyDescent="0.25">
      <c r="B189" s="145" t="s">
        <v>153</v>
      </c>
      <c r="C189" s="146">
        <v>67755</v>
      </c>
      <c r="D189" s="147">
        <v>-8.5318933513331086E-2</v>
      </c>
      <c r="E189" s="146">
        <v>221</v>
      </c>
      <c r="F189" s="147">
        <f t="shared" si="47"/>
        <v>-0.99673824809977118</v>
      </c>
      <c r="G189" s="146">
        <v>24046</v>
      </c>
      <c r="H189" s="147">
        <f t="shared" si="48"/>
        <v>107.8054298642534</v>
      </c>
      <c r="I189" s="146">
        <v>72154</v>
      </c>
      <c r="J189" s="147">
        <f t="shared" si="49"/>
        <v>2.0006653913332779</v>
      </c>
      <c r="K189" s="146">
        <v>86039</v>
      </c>
      <c r="L189" s="147">
        <f t="shared" si="50"/>
        <v>0.19243562380464008</v>
      </c>
      <c r="M189" s="147">
        <f t="shared" si="52"/>
        <v>0.26985462327503495</v>
      </c>
    </row>
    <row r="190" spans="1:14" x14ac:dyDescent="0.25">
      <c r="B190" s="145" t="s">
        <v>201</v>
      </c>
      <c r="C190" s="146">
        <v>80965</v>
      </c>
      <c r="D190" s="147">
        <v>5.2395559830504146E-2</v>
      </c>
      <c r="E190" s="146">
        <v>77</v>
      </c>
      <c r="F190" s="147">
        <f t="shared" si="47"/>
        <v>-0.99904897177792873</v>
      </c>
      <c r="G190" s="146">
        <v>44724</v>
      </c>
      <c r="H190" s="147">
        <f t="shared" si="48"/>
        <v>579.83116883116884</v>
      </c>
      <c r="I190" s="146">
        <v>69929</v>
      </c>
      <c r="J190" s="147">
        <f t="shared" si="49"/>
        <v>0.56356765942223408</v>
      </c>
      <c r="K190" s="146">
        <v>73982</v>
      </c>
      <c r="L190" s="147">
        <f t="shared" si="50"/>
        <v>5.7958786769437554E-2</v>
      </c>
      <c r="M190" s="147">
        <f t="shared" si="52"/>
        <v>-8.6247143827579809E-2</v>
      </c>
    </row>
    <row r="191" spans="1:14" x14ac:dyDescent="0.25">
      <c r="B191" s="145" t="s">
        <v>157</v>
      </c>
      <c r="C191" s="146">
        <v>102444</v>
      </c>
      <c r="D191" s="147">
        <v>3.3594186149008554E-3</v>
      </c>
      <c r="E191" s="146">
        <v>26752</v>
      </c>
      <c r="F191" s="147">
        <f t="shared" si="47"/>
        <v>-0.73886220764515254</v>
      </c>
      <c r="G191" s="146">
        <v>73800</v>
      </c>
      <c r="H191" s="147">
        <f t="shared" si="48"/>
        <v>1.7586722488038276</v>
      </c>
      <c r="I191" s="146">
        <v>112629</v>
      </c>
      <c r="J191" s="147">
        <f t="shared" si="49"/>
        <v>0.52613821138211381</v>
      </c>
      <c r="K191" s="146">
        <v>124358</v>
      </c>
      <c r="L191" s="147">
        <f t="shared" si="50"/>
        <v>0.10413836578501101</v>
      </c>
      <c r="M191" s="147">
        <f t="shared" si="52"/>
        <v>0.21391199094139246</v>
      </c>
    </row>
    <row r="192" spans="1:14" x14ac:dyDescent="0.25">
      <c r="B192" s="145" t="s">
        <v>159</v>
      </c>
      <c r="C192" s="146">
        <v>87661</v>
      </c>
      <c r="D192" s="147">
        <v>-2.1487732458196573E-2</v>
      </c>
      <c r="E192" s="146">
        <v>41750</v>
      </c>
      <c r="F192" s="147">
        <f t="shared" si="47"/>
        <v>-0.52373347326633279</v>
      </c>
      <c r="G192" s="146">
        <v>86619</v>
      </c>
      <c r="H192" s="147">
        <f t="shared" si="48"/>
        <v>1.0747065868263475</v>
      </c>
      <c r="I192" s="146">
        <v>82193</v>
      </c>
      <c r="J192" s="147">
        <f t="shared" si="49"/>
        <v>-5.1097334303097486E-2</v>
      </c>
      <c r="K192" s="146">
        <v>95269</v>
      </c>
      <c r="L192" s="147">
        <f t="shared" si="50"/>
        <v>0.15908897351355944</v>
      </c>
      <c r="M192" s="147">
        <f t="shared" si="52"/>
        <v>8.6788879889574622E-2</v>
      </c>
    </row>
    <row r="193" spans="2:14" x14ac:dyDescent="0.25">
      <c r="B193" s="145" t="s">
        <v>161</v>
      </c>
      <c r="C193" s="146">
        <v>85629</v>
      </c>
      <c r="D193" s="147">
        <v>1.0645957014883134E-2</v>
      </c>
      <c r="E193" s="146">
        <v>61832</v>
      </c>
      <c r="F193" s="147">
        <f t="shared" si="47"/>
        <v>-0.27790818531105121</v>
      </c>
      <c r="G193" s="146">
        <v>99484</v>
      </c>
      <c r="H193" s="147">
        <f t="shared" si="48"/>
        <v>0.6089403545089922</v>
      </c>
      <c r="I193" s="146">
        <v>86458</v>
      </c>
      <c r="J193" s="147">
        <f t="shared" si="49"/>
        <v>-0.13093562783965262</v>
      </c>
      <c r="K193" s="146">
        <v>88893</v>
      </c>
      <c r="L193" s="147">
        <f t="shared" si="50"/>
        <v>2.816396400564436E-2</v>
      </c>
      <c r="M193" s="147">
        <f t="shared" si="52"/>
        <v>3.811792733770103E-2</v>
      </c>
    </row>
    <row r="194" spans="2:14" x14ac:dyDescent="0.25">
      <c r="B194" s="145" t="s">
        <v>163</v>
      </c>
      <c r="C194" s="146">
        <v>81111</v>
      </c>
      <c r="D194" s="147">
        <v>-0.10324050017136732</v>
      </c>
      <c r="E194" s="146">
        <v>28253</v>
      </c>
      <c r="F194" s="147">
        <f t="shared" si="47"/>
        <v>-0.65167486530803465</v>
      </c>
      <c r="G194" s="146">
        <v>104460</v>
      </c>
      <c r="H194" s="147">
        <f t="shared" si="48"/>
        <v>2.6973064807277103</v>
      </c>
      <c r="I194" s="146">
        <v>88293</v>
      </c>
      <c r="J194" s="147">
        <f t="shared" si="49"/>
        <v>-0.15476737507179783</v>
      </c>
      <c r="K194" s="146">
        <v>101995</v>
      </c>
      <c r="L194" s="147">
        <f>IFERROR(K194/I194-1,"-")</f>
        <v>0.1551878404856557</v>
      </c>
      <c r="M194" s="147">
        <f t="shared" si="52"/>
        <v>0.25747432530729486</v>
      </c>
    </row>
    <row r="195" spans="2:14" x14ac:dyDescent="0.25">
      <c r="B195" s="145" t="s">
        <v>165</v>
      </c>
      <c r="C195" s="146">
        <v>90274</v>
      </c>
      <c r="D195" s="147">
        <v>-8.2286894521165221E-3</v>
      </c>
      <c r="E195" s="146">
        <v>14569</v>
      </c>
      <c r="F195" s="147">
        <f t="shared" si="47"/>
        <v>-0.83861355429027185</v>
      </c>
      <c r="G195" s="146">
        <v>143003</v>
      </c>
      <c r="H195" s="147">
        <f t="shared" si="48"/>
        <v>8.8155673004324253</v>
      </c>
      <c r="I195" s="146">
        <v>104326</v>
      </c>
      <c r="J195" s="147">
        <f t="shared" si="49"/>
        <v>-0.27046285742257159</v>
      </c>
      <c r="K195" s="146">
        <v>107436</v>
      </c>
      <c r="L195" s="147">
        <f>IFERROR(K195/I195-1,"-")</f>
        <v>2.98104020090868E-2</v>
      </c>
      <c r="M195" s="147">
        <f t="shared" si="52"/>
        <v>0.19011010922303218</v>
      </c>
    </row>
    <row r="196" spans="2:14" x14ac:dyDescent="0.25">
      <c r="B196" s="145" t="s">
        <v>167</v>
      </c>
      <c r="C196" s="146">
        <v>110575</v>
      </c>
      <c r="D196" s="147">
        <v>3.9258256734149066E-2</v>
      </c>
      <c r="E196" s="146">
        <v>19664</v>
      </c>
      <c r="F196" s="147">
        <f t="shared" si="47"/>
        <v>-0.82216595071218634</v>
      </c>
      <c r="G196" s="146">
        <v>112413</v>
      </c>
      <c r="H196" s="147">
        <f t="shared" si="48"/>
        <v>4.7166903986981286</v>
      </c>
      <c r="I196" s="146">
        <v>105632</v>
      </c>
      <c r="J196" s="147">
        <f t="shared" si="49"/>
        <v>-6.0322204727211282E-2</v>
      </c>
      <c r="K196" s="146"/>
      <c r="L196" s="147"/>
      <c r="M196" s="147"/>
    </row>
    <row r="197" spans="2:14" ht="15.75" x14ac:dyDescent="0.25">
      <c r="B197" s="148" t="s">
        <v>127</v>
      </c>
      <c r="C197" s="149">
        <v>1084813</v>
      </c>
      <c r="D197" s="150">
        <v>-2.6161715543522313E-2</v>
      </c>
      <c r="E197" s="149">
        <v>443857</v>
      </c>
      <c r="F197" s="150">
        <f t="shared" si="47"/>
        <v>-0.59084468936120782</v>
      </c>
      <c r="G197" s="149">
        <v>726467</v>
      </c>
      <c r="H197" s="150">
        <f t="shared" si="48"/>
        <v>0.63671407683105152</v>
      </c>
      <c r="I197" s="149">
        <v>1124652</v>
      </c>
      <c r="J197" s="150">
        <f t="shared" si="49"/>
        <v>0.54811161415453147</v>
      </c>
      <c r="K197" s="149">
        <v>1058807</v>
      </c>
      <c r="L197" s="150">
        <v>3.9044375969068401E-2</v>
      </c>
      <c r="M197" s="150">
        <v>8.6805277560513927E-2</v>
      </c>
    </row>
    <row r="198" spans="2:14" ht="6" customHeight="1" x14ac:dyDescent="0.25"/>
    <row r="199" spans="2:14" x14ac:dyDescent="0.25">
      <c r="B199" s="49" t="s">
        <v>109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4"/>
    </row>
    <row r="202" spans="2:14" ht="48.75" customHeight="1" thickBot="1" x14ac:dyDescent="0.3">
      <c r="B202" s="315" t="str">
        <f>CONCATENATE("Pernoctaciones realizadas por los procedentes de ",C204," en los establecimientos alojativos de Tenerife (hotel + apartamento)")</f>
        <v>Pernoctaciones realizadas por los procedentes de Países Bajos en los establecimientos alojativos de Tenerife (hotel + apartamento)</v>
      </c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53" t="str">
        <f>C204</f>
        <v>Países Bajos</v>
      </c>
      <c r="C204" s="327" t="s">
        <v>205</v>
      </c>
      <c r="D204" s="328"/>
      <c r="E204" s="328"/>
      <c r="F204" s="328"/>
      <c r="G204" s="328"/>
      <c r="H204" s="328"/>
      <c r="I204" s="328"/>
      <c r="J204" s="328"/>
      <c r="K204" s="328"/>
      <c r="L204" s="328"/>
      <c r="M204" s="329"/>
    </row>
    <row r="205" spans="2:14" ht="22.5" thickTop="1" thickBot="1" x14ac:dyDescent="0.3">
      <c r="B205" s="13"/>
      <c r="C205" s="334">
        <v>2019</v>
      </c>
      <c r="D205" s="333"/>
      <c r="E205" s="330">
        <v>2020</v>
      </c>
      <c r="F205" s="333"/>
      <c r="G205" s="330">
        <v>2021</v>
      </c>
      <c r="H205" s="333"/>
      <c r="I205" s="330">
        <v>2022</v>
      </c>
      <c r="J205" s="333"/>
      <c r="K205" s="330">
        <v>2023</v>
      </c>
      <c r="L205" s="331"/>
      <c r="M205" s="332"/>
    </row>
    <row r="206" spans="2:14" ht="16.5" thickTop="1" thickBot="1" x14ac:dyDescent="0.3">
      <c r="B206" s="16"/>
      <c r="C206" s="141" t="s">
        <v>141</v>
      </c>
      <c r="D206" s="142" t="str">
        <f>CONCATENATE("var. ",RIGHT(C205,2),"/",RIGHT(C205-1,2))</f>
        <v>var. 19/18</v>
      </c>
      <c r="E206" s="143" t="s">
        <v>141</v>
      </c>
      <c r="F206" s="142" t="str">
        <f>CONCATENATE("var. ",RIGHT(E205,2),"/",RIGHT(E205-1,2))</f>
        <v>var. 20/19</v>
      </c>
      <c r="G206" s="143" t="s">
        <v>141</v>
      </c>
      <c r="H206" s="142" t="s">
        <v>542</v>
      </c>
      <c r="I206" s="143" t="s">
        <v>141</v>
      </c>
      <c r="J206" s="142" t="s">
        <v>142</v>
      </c>
      <c r="K206" s="143" t="s">
        <v>141</v>
      </c>
      <c r="L206" s="142" t="s">
        <v>554</v>
      </c>
      <c r="M206" s="142" t="s">
        <v>544</v>
      </c>
    </row>
    <row r="207" spans="2:14" x14ac:dyDescent="0.25">
      <c r="B207" s="145" t="s">
        <v>145</v>
      </c>
      <c r="C207" s="146">
        <v>83128</v>
      </c>
      <c r="D207" s="147">
        <v>-6.6617262325821658E-2</v>
      </c>
      <c r="E207" s="146">
        <v>86270</v>
      </c>
      <c r="F207" s="147">
        <f t="shared" ref="F207:F219" si="53">IFERROR(E207/C207-1,"-")</f>
        <v>3.7797132133577049E-2</v>
      </c>
      <c r="G207" s="146">
        <v>3178</v>
      </c>
      <c r="H207" s="147">
        <f t="shared" ref="H207:H219" si="54">IFERROR(G207/E207-1,"-")</f>
        <v>-0.96316216529500409</v>
      </c>
      <c r="I207" s="146">
        <v>102811</v>
      </c>
      <c r="J207" s="147">
        <f t="shared" ref="J207:J219" si="55">IFERROR(I207/G207-1,"-")</f>
        <v>31.350849590937699</v>
      </c>
      <c r="K207" s="146">
        <v>99985</v>
      </c>
      <c r="L207" s="147">
        <f t="shared" ref="L207:L215" si="56">IFERROR(K207/I207-1,"-")</f>
        <v>-2.7487331122156178E-2</v>
      </c>
      <c r="M207" s="147">
        <f t="shared" ref="M207" si="57">K207/C207-1</f>
        <v>0.20278365893561734</v>
      </c>
    </row>
    <row r="208" spans="2:14" x14ac:dyDescent="0.25">
      <c r="B208" s="145" t="s">
        <v>147</v>
      </c>
      <c r="C208" s="146">
        <v>87289</v>
      </c>
      <c r="D208" s="147">
        <v>-3.4392353813137433E-2</v>
      </c>
      <c r="E208" s="146">
        <v>89313</v>
      </c>
      <c r="F208" s="147">
        <f t="shared" si="53"/>
        <v>2.3187343193300514E-2</v>
      </c>
      <c r="G208" s="146">
        <v>3231</v>
      </c>
      <c r="H208" s="147">
        <f t="shared" si="54"/>
        <v>-0.96382385542978066</v>
      </c>
      <c r="I208" s="146">
        <v>93483</v>
      </c>
      <c r="J208" s="147">
        <f t="shared" si="55"/>
        <v>27.933147632311979</v>
      </c>
      <c r="K208" s="146">
        <v>94411</v>
      </c>
      <c r="L208" s="147">
        <f t="shared" si="56"/>
        <v>9.926938587764722E-3</v>
      </c>
      <c r="M208" s="147">
        <f>IFERROR(K208/C208-1,"-")</f>
        <v>8.1591036671287309E-2</v>
      </c>
    </row>
    <row r="209" spans="2:14" x14ac:dyDescent="0.25">
      <c r="B209" s="145" t="s">
        <v>149</v>
      </c>
      <c r="C209" s="146">
        <v>88897</v>
      </c>
      <c r="D209" s="147">
        <v>5.7466752313658276E-2</v>
      </c>
      <c r="E209" s="146">
        <v>39929</v>
      </c>
      <c r="F209" s="147">
        <f t="shared" si="53"/>
        <v>-0.55083973587410151</v>
      </c>
      <c r="G209" s="146">
        <v>3661</v>
      </c>
      <c r="H209" s="147">
        <f t="shared" si="54"/>
        <v>-0.90831225425129603</v>
      </c>
      <c r="I209" s="146">
        <v>104674</v>
      </c>
      <c r="J209" s="147">
        <f t="shared" si="55"/>
        <v>27.5916416279705</v>
      </c>
      <c r="K209" s="146">
        <v>92238</v>
      </c>
      <c r="L209" s="147">
        <f t="shared" si="56"/>
        <v>-0.11880696256950152</v>
      </c>
      <c r="M209" s="147">
        <f t="shared" ref="M209:M217" si="58">IFERROR(K209/C209-1,"-")</f>
        <v>3.7582820567623187E-2</v>
      </c>
    </row>
    <row r="210" spans="2:14" x14ac:dyDescent="0.25">
      <c r="B210" s="145" t="s">
        <v>151</v>
      </c>
      <c r="C210" s="146">
        <v>97842</v>
      </c>
      <c r="D210" s="147">
        <v>-5.354189036245971E-2</v>
      </c>
      <c r="E210" s="146">
        <v>0</v>
      </c>
      <c r="F210" s="147">
        <f t="shared" si="53"/>
        <v>-1</v>
      </c>
      <c r="G210" s="146">
        <v>3486</v>
      </c>
      <c r="H210" s="147" t="str">
        <f t="shared" si="54"/>
        <v>-</v>
      </c>
      <c r="I210" s="146">
        <v>109312</v>
      </c>
      <c r="J210" s="147">
        <f t="shared" si="55"/>
        <v>30.357429718875501</v>
      </c>
      <c r="K210" s="146">
        <v>106948</v>
      </c>
      <c r="L210" s="147">
        <f t="shared" si="56"/>
        <v>-2.1626170960187374E-2</v>
      </c>
      <c r="M210" s="147">
        <f t="shared" si="58"/>
        <v>9.3068416426483447E-2</v>
      </c>
    </row>
    <row r="211" spans="2:14" x14ac:dyDescent="0.25">
      <c r="B211" s="145" t="s">
        <v>153</v>
      </c>
      <c r="C211" s="146">
        <v>91202</v>
      </c>
      <c r="D211" s="147">
        <v>-0.19125653985989177</v>
      </c>
      <c r="E211" s="146">
        <v>88</v>
      </c>
      <c r="F211" s="147">
        <f t="shared" si="53"/>
        <v>-0.99903510887919122</v>
      </c>
      <c r="G211" s="146">
        <v>9469</v>
      </c>
      <c r="H211" s="147">
        <f t="shared" si="54"/>
        <v>106.60227272727273</v>
      </c>
      <c r="I211" s="146">
        <v>128308</v>
      </c>
      <c r="J211" s="147">
        <f t="shared" si="55"/>
        <v>12.550322103706833</v>
      </c>
      <c r="K211" s="146">
        <v>104374</v>
      </c>
      <c r="L211" s="147">
        <f t="shared" si="56"/>
        <v>-0.18653552389562611</v>
      </c>
      <c r="M211" s="147">
        <f t="shared" si="58"/>
        <v>0.1444266573101467</v>
      </c>
    </row>
    <row r="212" spans="2:14" x14ac:dyDescent="0.25">
      <c r="B212" s="145" t="s">
        <v>155</v>
      </c>
      <c r="C212" s="146">
        <v>81601</v>
      </c>
      <c r="D212" s="147">
        <v>-2.910276392970601E-2</v>
      </c>
      <c r="E212" s="146">
        <v>44</v>
      </c>
      <c r="F212" s="147">
        <f t="shared" si="53"/>
        <v>-0.99946079092167983</v>
      </c>
      <c r="G212" s="146">
        <v>43592</v>
      </c>
      <c r="H212" s="147">
        <f t="shared" si="54"/>
        <v>989.72727272727275</v>
      </c>
      <c r="I212" s="146">
        <v>92592</v>
      </c>
      <c r="J212" s="147">
        <f t="shared" si="55"/>
        <v>1.1240594604514591</v>
      </c>
      <c r="K212" s="146">
        <v>94837</v>
      </c>
      <c r="L212" s="147">
        <f t="shared" si="56"/>
        <v>2.4246155175393191E-2</v>
      </c>
      <c r="M212" s="147">
        <f t="shared" si="58"/>
        <v>0.16220389456011564</v>
      </c>
    </row>
    <row r="213" spans="2:14" x14ac:dyDescent="0.25">
      <c r="B213" s="145" t="s">
        <v>157</v>
      </c>
      <c r="C213" s="146">
        <v>109558</v>
      </c>
      <c r="D213" s="147">
        <v>-8.2766819597468233E-2</v>
      </c>
      <c r="E213" s="146">
        <v>21504</v>
      </c>
      <c r="F213" s="147">
        <f t="shared" si="53"/>
        <v>-0.80372040380437759</v>
      </c>
      <c r="G213" s="146">
        <v>63536</v>
      </c>
      <c r="H213" s="147">
        <f t="shared" si="54"/>
        <v>1.9546130952380953</v>
      </c>
      <c r="I213" s="146">
        <v>117669</v>
      </c>
      <c r="J213" s="147">
        <f t="shared" si="55"/>
        <v>0.85200516242760016</v>
      </c>
      <c r="K213" s="146">
        <v>122960</v>
      </c>
      <c r="L213" s="147">
        <f t="shared" si="56"/>
        <v>4.4965114006237927E-2</v>
      </c>
      <c r="M213" s="147">
        <f t="shared" si="58"/>
        <v>0.12232789937749877</v>
      </c>
    </row>
    <row r="214" spans="2:14" x14ac:dyDescent="0.25">
      <c r="B214" s="145" t="s">
        <v>159</v>
      </c>
      <c r="C214" s="146">
        <v>136160</v>
      </c>
      <c r="D214" s="147">
        <v>-7.4597651152675026E-2</v>
      </c>
      <c r="E214" s="146">
        <v>40533</v>
      </c>
      <c r="F214" s="147">
        <f t="shared" si="53"/>
        <v>-0.702313454759107</v>
      </c>
      <c r="G214" s="146">
        <v>96472</v>
      </c>
      <c r="H214" s="147">
        <f t="shared" si="54"/>
        <v>1.3800853625440999</v>
      </c>
      <c r="I214" s="146">
        <v>145474</v>
      </c>
      <c r="J214" s="147">
        <f t="shared" si="55"/>
        <v>0.50794012770544827</v>
      </c>
      <c r="K214" s="146">
        <v>161643</v>
      </c>
      <c r="L214" s="147">
        <f t="shared" si="56"/>
        <v>0.11114700908753461</v>
      </c>
      <c r="M214" s="147">
        <f t="shared" si="58"/>
        <v>0.18715481786133958</v>
      </c>
    </row>
    <row r="215" spans="2:14" x14ac:dyDescent="0.25">
      <c r="B215" s="145" t="s">
        <v>161</v>
      </c>
      <c r="C215" s="146">
        <v>88702</v>
      </c>
      <c r="D215" s="147">
        <v>-8.6920717270911774E-2</v>
      </c>
      <c r="E215" s="146">
        <v>2488</v>
      </c>
      <c r="F215" s="147">
        <f t="shared" si="53"/>
        <v>-0.97195102703433967</v>
      </c>
      <c r="G215" s="146">
        <v>110449</v>
      </c>
      <c r="H215" s="147">
        <f t="shared" si="54"/>
        <v>43.392684887459808</v>
      </c>
      <c r="I215" s="146">
        <v>115899</v>
      </c>
      <c r="J215" s="147">
        <f t="shared" si="55"/>
        <v>4.9344041141160089E-2</v>
      </c>
      <c r="K215" s="146">
        <v>115626</v>
      </c>
      <c r="L215" s="147">
        <f t="shared" si="56"/>
        <v>-2.3554991846348461E-3</v>
      </c>
      <c r="M215" s="147">
        <f t="shared" si="58"/>
        <v>0.30353317850781258</v>
      </c>
    </row>
    <row r="216" spans="2:14" x14ac:dyDescent="0.25">
      <c r="B216" s="145" t="s">
        <v>163</v>
      </c>
      <c r="C216" s="146">
        <v>97778</v>
      </c>
      <c r="D216" s="147">
        <v>-0.10426075724402017</v>
      </c>
      <c r="E216" s="146">
        <v>2609</v>
      </c>
      <c r="F216" s="147">
        <f t="shared" si="53"/>
        <v>-0.97331710609748612</v>
      </c>
      <c r="G216" s="146">
        <v>146692</v>
      </c>
      <c r="H216" s="147">
        <f t="shared" si="54"/>
        <v>55.225373706400923</v>
      </c>
      <c r="I216" s="146">
        <v>100406</v>
      </c>
      <c r="J216" s="147">
        <f t="shared" si="55"/>
        <v>-0.31553186267826472</v>
      </c>
      <c r="K216" s="146">
        <v>126881</v>
      </c>
      <c r="L216" s="147">
        <f>IFERROR(K216/I216-1,"-")</f>
        <v>0.26367946138676968</v>
      </c>
      <c r="M216" s="147">
        <f t="shared" si="58"/>
        <v>0.29764364171899604</v>
      </c>
    </row>
    <row r="217" spans="2:14" x14ac:dyDescent="0.25">
      <c r="B217" s="145" t="s">
        <v>165</v>
      </c>
      <c r="C217" s="146">
        <v>72557</v>
      </c>
      <c r="D217" s="147">
        <v>-1.3098476605005405E-2</v>
      </c>
      <c r="E217" s="146">
        <v>8403</v>
      </c>
      <c r="F217" s="147">
        <f t="shared" si="53"/>
        <v>-0.8841876042283997</v>
      </c>
      <c r="G217" s="146">
        <v>110264</v>
      </c>
      <c r="H217" s="147">
        <f t="shared" si="54"/>
        <v>12.121980245150542</v>
      </c>
      <c r="I217" s="146">
        <v>88047</v>
      </c>
      <c r="J217" s="147">
        <f t="shared" si="55"/>
        <v>-0.20148915330479578</v>
      </c>
      <c r="K217" s="146">
        <v>96802</v>
      </c>
      <c r="L217" s="147">
        <f>IFERROR(K217/I217-1,"-")</f>
        <v>9.9435528751689484E-2</v>
      </c>
      <c r="M217" s="147">
        <f t="shared" si="58"/>
        <v>0.33415108121890369</v>
      </c>
    </row>
    <row r="218" spans="2:14" x14ac:dyDescent="0.25">
      <c r="B218" s="145" t="s">
        <v>167</v>
      </c>
      <c r="C218" s="146">
        <v>82284</v>
      </c>
      <c r="D218" s="147">
        <v>2.3089261069044076E-2</v>
      </c>
      <c r="E218" s="146">
        <v>11490</v>
      </c>
      <c r="F218" s="147">
        <f t="shared" si="53"/>
        <v>-0.86036167420154586</v>
      </c>
      <c r="G218" s="146">
        <v>97951</v>
      </c>
      <c r="H218" s="147">
        <f t="shared" si="54"/>
        <v>7.5248912097476062</v>
      </c>
      <c r="I218" s="146">
        <v>89069</v>
      </c>
      <c r="J218" s="147">
        <f t="shared" si="55"/>
        <v>-9.0677992057253132E-2</v>
      </c>
      <c r="K218" s="146"/>
      <c r="L218" s="147"/>
      <c r="M218" s="147"/>
    </row>
    <row r="219" spans="2:14" ht="15.75" x14ac:dyDescent="0.25">
      <c r="B219" s="148" t="s">
        <v>127</v>
      </c>
      <c r="C219" s="149">
        <v>1116998</v>
      </c>
      <c r="D219" s="150">
        <v>-6.1780637704726638E-2</v>
      </c>
      <c r="E219" s="149">
        <v>302698</v>
      </c>
      <c r="F219" s="150">
        <f t="shared" si="53"/>
        <v>-0.72900757208159728</v>
      </c>
      <c r="G219" s="149">
        <v>691981</v>
      </c>
      <c r="H219" s="150">
        <f t="shared" si="54"/>
        <v>1.2860441760434491</v>
      </c>
      <c r="I219" s="149">
        <v>1287744</v>
      </c>
      <c r="J219" s="150">
        <f t="shared" si="55"/>
        <v>0.86095282962971531</v>
      </c>
      <c r="K219" s="149">
        <v>1216705</v>
      </c>
      <c r="L219" s="150">
        <v>1.5041608442655452E-2</v>
      </c>
      <c r="M219" s="150">
        <v>0.17588531710211708</v>
      </c>
    </row>
    <row r="220" spans="2:14" ht="6" customHeight="1" x14ac:dyDescent="0.25"/>
    <row r="221" spans="2:14" x14ac:dyDescent="0.25">
      <c r="B221" s="49" t="s">
        <v>109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4"/>
      <c r="K222" s="154"/>
      <c r="M222" s="154"/>
    </row>
    <row r="224" spans="2:14" ht="48.75" customHeight="1" thickBot="1" x14ac:dyDescent="0.3">
      <c r="B224" s="315" t="str">
        <f>CONCATENATE("Pernoctaciones realizadas por los procedentes de ",C226," en los establecimientos alojativos de Tenerife (hotel + apartamento)")</f>
        <v>Pernoctaciones realizadas por los procedentes de Italia en los establecimientos alojativos de Tenerife (hotel + apartamento)</v>
      </c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53" t="str">
        <f>C226</f>
        <v>Italia</v>
      </c>
      <c r="C226" s="327" t="s">
        <v>209</v>
      </c>
      <c r="D226" s="328"/>
      <c r="E226" s="328"/>
      <c r="F226" s="328"/>
      <c r="G226" s="328"/>
      <c r="H226" s="328"/>
      <c r="I226" s="328"/>
      <c r="J226" s="328"/>
      <c r="K226" s="328"/>
      <c r="L226" s="328"/>
      <c r="M226" s="329"/>
    </row>
    <row r="227" spans="2:14" ht="22.5" thickTop="1" thickBot="1" x14ac:dyDescent="0.3">
      <c r="B227" s="13"/>
      <c r="C227" s="334">
        <v>2019</v>
      </c>
      <c r="D227" s="333"/>
      <c r="E227" s="330">
        <v>2020</v>
      </c>
      <c r="F227" s="333"/>
      <c r="G227" s="330">
        <v>2021</v>
      </c>
      <c r="H227" s="333"/>
      <c r="I227" s="330">
        <v>2022</v>
      </c>
      <c r="J227" s="333"/>
      <c r="K227" s="330">
        <v>2023</v>
      </c>
      <c r="L227" s="331"/>
      <c r="M227" s="332"/>
    </row>
    <row r="228" spans="2:14" ht="16.5" thickTop="1" thickBot="1" x14ac:dyDescent="0.3">
      <c r="B228" s="16"/>
      <c r="C228" s="141" t="s">
        <v>141</v>
      </c>
      <c r="D228" s="142" t="str">
        <f>CONCATENATE("var. ",RIGHT(C227,2),"/",RIGHT(C227-1,2))</f>
        <v>var. 19/18</v>
      </c>
      <c r="E228" s="143" t="s">
        <v>141</v>
      </c>
      <c r="F228" s="142" t="str">
        <f>CONCATENATE("var. ",RIGHT(E227,2),"/",RIGHT(E227-1,2))</f>
        <v>var. 20/19</v>
      </c>
      <c r="G228" s="143" t="s">
        <v>141</v>
      </c>
      <c r="H228" s="142" t="s">
        <v>542</v>
      </c>
      <c r="I228" s="143" t="s">
        <v>141</v>
      </c>
      <c r="J228" s="142" t="s">
        <v>142</v>
      </c>
      <c r="K228" s="143" t="s">
        <v>141</v>
      </c>
      <c r="L228" s="142" t="s">
        <v>554</v>
      </c>
      <c r="M228" s="142" t="s">
        <v>544</v>
      </c>
    </row>
    <row r="229" spans="2:14" x14ac:dyDescent="0.25">
      <c r="B229" s="145" t="s">
        <v>145</v>
      </c>
      <c r="C229" s="146">
        <v>110064</v>
      </c>
      <c r="D229" s="147">
        <v>-4.4002432033353633E-2</v>
      </c>
      <c r="E229" s="146">
        <v>106285</v>
      </c>
      <c r="F229" s="147">
        <f t="shared" ref="F229:F241" si="59">IFERROR(E229/C229-1,"-")</f>
        <v>-3.4334568978049096E-2</v>
      </c>
      <c r="G229" s="146">
        <v>7527</v>
      </c>
      <c r="H229" s="147">
        <f t="shared" ref="H229:H241" si="60">IFERROR(G229/E229-1,"-")</f>
        <v>-0.92918097567860003</v>
      </c>
      <c r="I229" s="146">
        <v>69419</v>
      </c>
      <c r="J229" s="147">
        <f t="shared" ref="J229:J241" si="61">IFERROR(I229/G229-1,"-")</f>
        <v>8.2226650724060057</v>
      </c>
      <c r="K229" s="146">
        <v>119390</v>
      </c>
      <c r="L229" s="147">
        <f t="shared" ref="L229:L237" si="62">IFERROR(K229/I229-1,"-")</f>
        <v>0.71984615162995724</v>
      </c>
      <c r="M229" s="147">
        <f t="shared" ref="M229" si="63">K229/C229-1</f>
        <v>8.4732519261520478E-2</v>
      </c>
    </row>
    <row r="230" spans="2:14" x14ac:dyDescent="0.25">
      <c r="B230" s="145" t="s">
        <v>147</v>
      </c>
      <c r="C230" s="146">
        <v>94523</v>
      </c>
      <c r="D230" s="147">
        <v>-4.2417181643197299E-2</v>
      </c>
      <c r="E230" s="146">
        <v>87382</v>
      </c>
      <c r="F230" s="147">
        <f t="shared" si="59"/>
        <v>-7.554775028299987E-2</v>
      </c>
      <c r="G230" s="146">
        <v>9475</v>
      </c>
      <c r="H230" s="147">
        <f t="shared" si="60"/>
        <v>-0.89156805749467849</v>
      </c>
      <c r="I230" s="146">
        <v>68860</v>
      </c>
      <c r="J230" s="147">
        <f t="shared" si="61"/>
        <v>6.2675461741424803</v>
      </c>
      <c r="K230" s="146">
        <v>94960</v>
      </c>
      <c r="L230" s="147">
        <f t="shared" si="62"/>
        <v>0.37902991577112988</v>
      </c>
      <c r="M230" s="147">
        <f>IFERROR(K230/C230-1,"-")</f>
        <v>4.6232133977972545E-3</v>
      </c>
    </row>
    <row r="231" spans="2:14" x14ac:dyDescent="0.25">
      <c r="B231" s="145" t="s">
        <v>149</v>
      </c>
      <c r="C231" s="146">
        <v>79773</v>
      </c>
      <c r="D231" s="147">
        <v>0.1289856918439265</v>
      </c>
      <c r="E231" s="146">
        <v>18072</v>
      </c>
      <c r="F231" s="147">
        <f t="shared" si="59"/>
        <v>-0.77345718476176151</v>
      </c>
      <c r="G231" s="146">
        <v>12722</v>
      </c>
      <c r="H231" s="147">
        <f t="shared" si="60"/>
        <v>-0.29603806994245241</v>
      </c>
      <c r="I231" s="146">
        <v>80966</v>
      </c>
      <c r="J231" s="147">
        <f t="shared" si="61"/>
        <v>5.3642509039459201</v>
      </c>
      <c r="K231" s="146">
        <v>78463</v>
      </c>
      <c r="L231" s="147">
        <f t="shared" si="62"/>
        <v>-3.0914210903342121E-2</v>
      </c>
      <c r="M231" s="147">
        <f t="shared" ref="M231:M239" si="64">IFERROR(K231/C231-1,"-")</f>
        <v>-1.6421596279442952E-2</v>
      </c>
    </row>
    <row r="232" spans="2:14" x14ac:dyDescent="0.25">
      <c r="B232" s="145" t="s">
        <v>151</v>
      </c>
      <c r="C232" s="146">
        <v>69948</v>
      </c>
      <c r="D232" s="147">
        <v>8.5211298066525387E-3</v>
      </c>
      <c r="E232" s="146">
        <v>0</v>
      </c>
      <c r="F232" s="147">
        <f t="shared" si="59"/>
        <v>-1</v>
      </c>
      <c r="G232" s="146">
        <v>23678</v>
      </c>
      <c r="H232" s="147" t="str">
        <f t="shared" si="60"/>
        <v>-</v>
      </c>
      <c r="I232" s="146">
        <v>72863</v>
      </c>
      <c r="J232" s="147">
        <f t="shared" si="61"/>
        <v>2.0772446997212604</v>
      </c>
      <c r="K232" s="146">
        <v>73488</v>
      </c>
      <c r="L232" s="147">
        <f t="shared" si="62"/>
        <v>8.577741789385529E-3</v>
      </c>
      <c r="M232" s="147">
        <f t="shared" si="64"/>
        <v>5.0609023846285739E-2</v>
      </c>
    </row>
    <row r="233" spans="2:14" x14ac:dyDescent="0.25">
      <c r="B233" s="145" t="s">
        <v>153</v>
      </c>
      <c r="C233" s="146">
        <v>58844</v>
      </c>
      <c r="D233" s="147">
        <v>-0.12010287696632571</v>
      </c>
      <c r="E233" s="146">
        <v>174</v>
      </c>
      <c r="F233" s="147">
        <f t="shared" si="59"/>
        <v>-0.99704302902589903</v>
      </c>
      <c r="G233" s="146">
        <v>23568</v>
      </c>
      <c r="H233" s="147">
        <f t="shared" si="60"/>
        <v>134.44827586206895</v>
      </c>
      <c r="I233" s="146">
        <v>70056</v>
      </c>
      <c r="J233" s="147">
        <f t="shared" si="61"/>
        <v>1.9725050916496945</v>
      </c>
      <c r="K233" s="146">
        <v>66969</v>
      </c>
      <c r="L233" s="147">
        <f t="shared" si="62"/>
        <v>-4.4064748201438797E-2</v>
      </c>
      <c r="M233" s="147">
        <f t="shared" si="64"/>
        <v>0.13807694922167091</v>
      </c>
    </row>
    <row r="234" spans="2:14" x14ac:dyDescent="0.25">
      <c r="B234" s="145" t="s">
        <v>155</v>
      </c>
      <c r="C234" s="146">
        <v>54083</v>
      </c>
      <c r="D234" s="147">
        <v>-0.15460968518460627</v>
      </c>
      <c r="E234" s="146">
        <v>176</v>
      </c>
      <c r="F234" s="147">
        <f t="shared" si="59"/>
        <v>-0.99674574265480831</v>
      </c>
      <c r="G234" s="146">
        <v>27505</v>
      </c>
      <c r="H234" s="147">
        <f t="shared" si="60"/>
        <v>155.27840909090909</v>
      </c>
      <c r="I234" s="146">
        <v>70281</v>
      </c>
      <c r="J234" s="147">
        <f t="shared" si="61"/>
        <v>1.555208143973823</v>
      </c>
      <c r="K234" s="146">
        <v>69006</v>
      </c>
      <c r="L234" s="147">
        <f t="shared" si="62"/>
        <v>-1.8141460707730372E-2</v>
      </c>
      <c r="M234" s="147">
        <f t="shared" si="64"/>
        <v>0.27592774069485793</v>
      </c>
    </row>
    <row r="235" spans="2:14" x14ac:dyDescent="0.25">
      <c r="B235" s="145" t="s">
        <v>157</v>
      </c>
      <c r="C235" s="146">
        <v>65606</v>
      </c>
      <c r="D235" s="147">
        <v>-8.3523084445065288E-2</v>
      </c>
      <c r="E235" s="146">
        <v>7559</v>
      </c>
      <c r="F235" s="147">
        <f t="shared" si="59"/>
        <v>-0.88478187970612443</v>
      </c>
      <c r="G235" s="146">
        <v>37614</v>
      </c>
      <c r="H235" s="147">
        <f t="shared" si="60"/>
        <v>3.976055033734621</v>
      </c>
      <c r="I235" s="146">
        <v>68568</v>
      </c>
      <c r="J235" s="147">
        <f t="shared" si="61"/>
        <v>0.82293826766629441</v>
      </c>
      <c r="K235" s="146">
        <v>70593</v>
      </c>
      <c r="L235" s="147">
        <f t="shared" si="62"/>
        <v>2.9532726636331885E-2</v>
      </c>
      <c r="M235" s="147">
        <f t="shared" si="64"/>
        <v>7.6014388927841958E-2</v>
      </c>
    </row>
    <row r="236" spans="2:14" x14ac:dyDescent="0.25">
      <c r="B236" s="145" t="s">
        <v>159</v>
      </c>
      <c r="C236" s="146">
        <v>112248</v>
      </c>
      <c r="D236" s="147">
        <v>-5.9008944813768505E-2</v>
      </c>
      <c r="E236" s="146">
        <v>24332</v>
      </c>
      <c r="F236" s="147">
        <f t="shared" si="59"/>
        <v>-0.78322999073480148</v>
      </c>
      <c r="G236" s="146">
        <v>77027</v>
      </c>
      <c r="H236" s="147">
        <f t="shared" si="60"/>
        <v>2.1656666118691437</v>
      </c>
      <c r="I236" s="146">
        <v>111955</v>
      </c>
      <c r="J236" s="147">
        <f t="shared" si="61"/>
        <v>0.45345138717592537</v>
      </c>
      <c r="K236" s="146">
        <v>107295</v>
      </c>
      <c r="L236" s="147">
        <f t="shared" si="62"/>
        <v>-4.1623866732169224E-2</v>
      </c>
      <c r="M236" s="147">
        <f t="shared" si="64"/>
        <v>-4.4125507804147923E-2</v>
      </c>
    </row>
    <row r="237" spans="2:14" x14ac:dyDescent="0.25">
      <c r="B237" s="145" t="s">
        <v>161</v>
      </c>
      <c r="C237" s="146">
        <v>65700</v>
      </c>
      <c r="D237" s="147">
        <v>-0.10406240198551775</v>
      </c>
      <c r="E237" s="146">
        <v>10797</v>
      </c>
      <c r="F237" s="147">
        <f t="shared" si="59"/>
        <v>-0.83566210045662104</v>
      </c>
      <c r="G237" s="146">
        <v>49943</v>
      </c>
      <c r="H237" s="147">
        <f t="shared" si="60"/>
        <v>3.6256367509493375</v>
      </c>
      <c r="I237" s="146">
        <v>78519</v>
      </c>
      <c r="J237" s="147">
        <f t="shared" si="61"/>
        <v>0.5721722763950905</v>
      </c>
      <c r="K237" s="146">
        <v>76337</v>
      </c>
      <c r="L237" s="147">
        <f t="shared" si="62"/>
        <v>-2.778945223449103E-2</v>
      </c>
      <c r="M237" s="147">
        <f t="shared" si="64"/>
        <v>0.16190258751902586</v>
      </c>
    </row>
    <row r="238" spans="2:14" x14ac:dyDescent="0.25">
      <c r="B238" s="145" t="s">
        <v>163</v>
      </c>
      <c r="C238" s="146">
        <v>69473</v>
      </c>
      <c r="D238" s="147">
        <v>-2.2800798942245515E-2</v>
      </c>
      <c r="E238" s="146">
        <v>12132</v>
      </c>
      <c r="F238" s="147">
        <f t="shared" si="59"/>
        <v>-0.82537100744173997</v>
      </c>
      <c r="G238" s="146">
        <v>59820</v>
      </c>
      <c r="H238" s="147">
        <f t="shared" si="60"/>
        <v>3.9307616221562807</v>
      </c>
      <c r="I238" s="146">
        <v>79672</v>
      </c>
      <c r="J238" s="147">
        <f t="shared" si="61"/>
        <v>0.33186225342694753</v>
      </c>
      <c r="K238" s="146">
        <v>76782</v>
      </c>
      <c r="L238" s="147">
        <f>IFERROR(K238/I238-1,"-")</f>
        <v>-3.6273722261271235E-2</v>
      </c>
      <c r="M238" s="147">
        <f t="shared" si="64"/>
        <v>0.10520633915334021</v>
      </c>
    </row>
    <row r="239" spans="2:14" x14ac:dyDescent="0.25">
      <c r="B239" s="145" t="s">
        <v>165</v>
      </c>
      <c r="C239" s="146">
        <v>77025</v>
      </c>
      <c r="D239" s="147">
        <v>1.0601309419158378E-2</v>
      </c>
      <c r="E239" s="146">
        <v>6085</v>
      </c>
      <c r="F239" s="147">
        <f t="shared" si="59"/>
        <v>-0.92099967543005512</v>
      </c>
      <c r="G239" s="146">
        <v>72086</v>
      </c>
      <c r="H239" s="147">
        <f t="shared" si="60"/>
        <v>10.846507806080526</v>
      </c>
      <c r="I239" s="146">
        <v>88825</v>
      </c>
      <c r="J239" s="147">
        <f t="shared" si="61"/>
        <v>0.2322087506589352</v>
      </c>
      <c r="K239" s="146">
        <v>96641</v>
      </c>
      <c r="L239" s="147">
        <f>IFERROR(K239/I239-1,"-")</f>
        <v>8.7993245144947885E-2</v>
      </c>
      <c r="M239" s="147">
        <f t="shared" si="64"/>
        <v>0.25467056150600453</v>
      </c>
    </row>
    <row r="240" spans="2:14" x14ac:dyDescent="0.25">
      <c r="B240" s="145" t="s">
        <v>167</v>
      </c>
      <c r="C240" s="146">
        <v>82234</v>
      </c>
      <c r="D240" s="147">
        <v>3.8491652564847323E-2</v>
      </c>
      <c r="E240" s="146">
        <v>6909</v>
      </c>
      <c r="F240" s="147">
        <f t="shared" si="59"/>
        <v>-0.91598365639516499</v>
      </c>
      <c r="G240" s="146">
        <v>73156</v>
      </c>
      <c r="H240" s="147">
        <f t="shared" si="60"/>
        <v>9.5885077435229409</v>
      </c>
      <c r="I240" s="146">
        <v>85191</v>
      </c>
      <c r="J240" s="147">
        <f t="shared" si="61"/>
        <v>0.16451145497293451</v>
      </c>
      <c r="K240" s="146"/>
      <c r="L240" s="147"/>
      <c r="M240" s="147"/>
    </row>
    <row r="241" spans="2:14" ht="15.75" x14ac:dyDescent="0.25">
      <c r="B241" s="148" t="s">
        <v>127</v>
      </c>
      <c r="C241" s="149">
        <v>939521</v>
      </c>
      <c r="D241" s="150">
        <v>-3.6789808551516034E-2</v>
      </c>
      <c r="E241" s="149">
        <v>279952</v>
      </c>
      <c r="F241" s="150">
        <f t="shared" si="59"/>
        <v>-0.7020268839121212</v>
      </c>
      <c r="G241" s="149">
        <v>474121</v>
      </c>
      <c r="H241" s="150">
        <f t="shared" si="60"/>
        <v>0.69357961364805387</v>
      </c>
      <c r="I241" s="149">
        <v>945175</v>
      </c>
      <c r="J241" s="150">
        <f t="shared" si="61"/>
        <v>0.99353118718639344</v>
      </c>
      <c r="K241" s="149">
        <v>929924</v>
      </c>
      <c r="L241" s="150">
        <v>8.1327094457571247E-2</v>
      </c>
      <c r="M241" s="150">
        <v>8.4728918086941718E-2</v>
      </c>
    </row>
    <row r="242" spans="2:14" ht="6" customHeight="1" x14ac:dyDescent="0.25"/>
    <row r="243" spans="2:14" x14ac:dyDescent="0.25">
      <c r="B243" s="49" t="s">
        <v>109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4"/>
      <c r="I244" s="144"/>
      <c r="K244" s="49"/>
      <c r="M244" s="154"/>
    </row>
    <row r="246" spans="2:14" ht="48.75" customHeight="1" thickBot="1" x14ac:dyDescent="0.3">
      <c r="B246" s="315" t="str">
        <f>CONCATENATE("Pernoctaciones realizadas por los procedentes de ",C248," en los establecimientos alojativos de Tenerife (hotel + apartamento)")</f>
        <v>Pernoctaciones realizadas por los procedentes de Irlanda en los establecimientos alojativos de Tenerife (hotel + apartamento)</v>
      </c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  <c r="M246" s="315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53" t="str">
        <f>C248</f>
        <v>Irlanda</v>
      </c>
      <c r="C248" s="327" t="s">
        <v>213</v>
      </c>
      <c r="D248" s="328"/>
      <c r="E248" s="328"/>
      <c r="F248" s="328"/>
      <c r="G248" s="328"/>
      <c r="H248" s="328"/>
      <c r="I248" s="328"/>
      <c r="J248" s="328"/>
      <c r="K248" s="328"/>
      <c r="L248" s="328"/>
      <c r="M248" s="329"/>
    </row>
    <row r="249" spans="2:14" ht="22.5" thickTop="1" thickBot="1" x14ac:dyDescent="0.3">
      <c r="B249" s="13"/>
      <c r="C249" s="334">
        <v>2019</v>
      </c>
      <c r="D249" s="333"/>
      <c r="E249" s="330">
        <v>2020</v>
      </c>
      <c r="F249" s="333"/>
      <c r="G249" s="330">
        <v>2021</v>
      </c>
      <c r="H249" s="333"/>
      <c r="I249" s="330">
        <v>2022</v>
      </c>
      <c r="J249" s="333"/>
      <c r="K249" s="330">
        <v>2023</v>
      </c>
      <c r="L249" s="331"/>
      <c r="M249" s="332"/>
    </row>
    <row r="250" spans="2:14" ht="16.5" thickTop="1" thickBot="1" x14ac:dyDescent="0.3">
      <c r="B250" s="16"/>
      <c r="C250" s="141" t="s">
        <v>141</v>
      </c>
      <c r="D250" s="142" t="str">
        <f>CONCATENATE("var. ",RIGHT(C249,2),"/",RIGHT(C249-1,2))</f>
        <v>var. 19/18</v>
      </c>
      <c r="E250" s="143" t="s">
        <v>141</v>
      </c>
      <c r="F250" s="142" t="str">
        <f>CONCATENATE("var. ",RIGHT(E249,2),"/",RIGHT(E249-1,2))</f>
        <v>var. 20/19</v>
      </c>
      <c r="G250" s="143" t="s">
        <v>141</v>
      </c>
      <c r="H250" s="142" t="s">
        <v>542</v>
      </c>
      <c r="I250" s="143" t="s">
        <v>141</v>
      </c>
      <c r="J250" s="142" t="s">
        <v>142</v>
      </c>
      <c r="K250" s="143" t="s">
        <v>141</v>
      </c>
      <c r="L250" s="142" t="s">
        <v>554</v>
      </c>
      <c r="M250" s="142" t="s">
        <v>544</v>
      </c>
    </row>
    <row r="251" spans="2:14" x14ac:dyDescent="0.25">
      <c r="B251" s="145" t="s">
        <v>145</v>
      </c>
      <c r="C251" s="146">
        <v>60936</v>
      </c>
      <c r="D251" s="147">
        <v>0.11335233501425135</v>
      </c>
      <c r="E251" s="146">
        <v>70083</v>
      </c>
      <c r="F251" s="147">
        <f t="shared" ref="F251:F263" si="65">IFERROR(E251/C251-1,"-")</f>
        <v>0.15010831035840888</v>
      </c>
      <c r="G251" s="146">
        <v>8496</v>
      </c>
      <c r="H251" s="147">
        <f t="shared" ref="H251:H263" si="66">IFERROR(G251/E251-1,"-")</f>
        <v>-0.87877231282907409</v>
      </c>
      <c r="I251" s="146">
        <v>77475</v>
      </c>
      <c r="J251" s="147">
        <f t="shared" ref="J251:J263" si="67">IFERROR(I251/G251-1,"-")</f>
        <v>8.1189971751412422</v>
      </c>
      <c r="K251" s="146">
        <v>92162</v>
      </c>
      <c r="L251" s="147">
        <f t="shared" ref="L251:L259" si="68">IFERROR(K251/I251-1,"-")</f>
        <v>0.1895708292997742</v>
      </c>
      <c r="M251" s="147">
        <f t="shared" ref="M251" si="69">K251/C251-1</f>
        <v>0.51243928055664956</v>
      </c>
    </row>
    <row r="252" spans="2:14" x14ac:dyDescent="0.25">
      <c r="B252" s="145" t="s">
        <v>147</v>
      </c>
      <c r="C252" s="146">
        <v>51650</v>
      </c>
      <c r="D252" s="147">
        <v>0.13693895969534875</v>
      </c>
      <c r="E252" s="146">
        <v>61033</v>
      </c>
      <c r="F252" s="147">
        <f t="shared" si="65"/>
        <v>0.18166505324298154</v>
      </c>
      <c r="G252" s="146">
        <v>5732</v>
      </c>
      <c r="H252" s="147">
        <f t="shared" si="66"/>
        <v>-0.90608359412121309</v>
      </c>
      <c r="I252" s="146">
        <v>79330</v>
      </c>
      <c r="J252" s="147">
        <f t="shared" si="67"/>
        <v>12.839846475924634</v>
      </c>
      <c r="K252" s="146">
        <v>78475</v>
      </c>
      <c r="L252" s="147">
        <f t="shared" si="68"/>
        <v>-1.0777763771587012E-2</v>
      </c>
      <c r="M252" s="147">
        <f>IFERROR(K252/C252-1,"-")</f>
        <v>0.51936108422071636</v>
      </c>
    </row>
    <row r="253" spans="2:14" x14ac:dyDescent="0.25">
      <c r="B253" s="145" t="s">
        <v>149</v>
      </c>
      <c r="C253" s="146">
        <v>58469</v>
      </c>
      <c r="D253" s="147">
        <v>8.6905602855336994E-2</v>
      </c>
      <c r="E253" s="146">
        <v>24378</v>
      </c>
      <c r="F253" s="147">
        <f t="shared" si="65"/>
        <v>-0.58306110930578603</v>
      </c>
      <c r="G253" s="146">
        <v>4382</v>
      </c>
      <c r="H253" s="147">
        <f t="shared" si="66"/>
        <v>-0.82024776437771763</v>
      </c>
      <c r="I253" s="146">
        <v>82955</v>
      </c>
      <c r="J253" s="147">
        <f t="shared" si="67"/>
        <v>17.930853491556366</v>
      </c>
      <c r="K253" s="146">
        <v>84122</v>
      </c>
      <c r="L253" s="147">
        <f t="shared" si="68"/>
        <v>1.4067868121270477E-2</v>
      </c>
      <c r="M253" s="147">
        <f t="shared" ref="M253:M261" si="70">IFERROR(K253/C253-1,"-")</f>
        <v>0.43874531803177752</v>
      </c>
    </row>
    <row r="254" spans="2:14" x14ac:dyDescent="0.25">
      <c r="B254" s="145" t="s">
        <v>151</v>
      </c>
      <c r="C254" s="146">
        <v>60666</v>
      </c>
      <c r="D254" s="147">
        <v>0.11134315234117387</v>
      </c>
      <c r="E254" s="146">
        <v>0</v>
      </c>
      <c r="F254" s="147">
        <f t="shared" si="65"/>
        <v>-1</v>
      </c>
      <c r="G254" s="146">
        <v>3191</v>
      </c>
      <c r="H254" s="147" t="str">
        <f t="shared" si="66"/>
        <v>-</v>
      </c>
      <c r="I254" s="146">
        <v>77432</v>
      </c>
      <c r="J254" s="147">
        <f t="shared" si="67"/>
        <v>23.265747414603574</v>
      </c>
      <c r="K254" s="146">
        <v>86861</v>
      </c>
      <c r="L254" s="147">
        <f t="shared" si="68"/>
        <v>0.12177136067775596</v>
      </c>
      <c r="M254" s="147">
        <f t="shared" si="70"/>
        <v>0.43179045923581572</v>
      </c>
    </row>
    <row r="255" spans="2:14" x14ac:dyDescent="0.25">
      <c r="B255" s="145" t="s">
        <v>153</v>
      </c>
      <c r="C255" s="146">
        <v>68478</v>
      </c>
      <c r="D255" s="147">
        <v>7.6528847665461308E-2</v>
      </c>
      <c r="E255" s="146">
        <v>0</v>
      </c>
      <c r="F255" s="147">
        <f t="shared" si="65"/>
        <v>-1</v>
      </c>
      <c r="G255" s="146">
        <v>3193</v>
      </c>
      <c r="H255" s="147" t="str">
        <f t="shared" si="66"/>
        <v>-</v>
      </c>
      <c r="I255" s="146">
        <v>81123</v>
      </c>
      <c r="J255" s="147">
        <f t="shared" si="67"/>
        <v>24.406514249921702</v>
      </c>
      <c r="K255" s="146">
        <v>90687</v>
      </c>
      <c r="L255" s="147">
        <f t="shared" si="68"/>
        <v>0.1178950482600496</v>
      </c>
      <c r="M255" s="147">
        <f t="shared" si="70"/>
        <v>0.32432314027862974</v>
      </c>
    </row>
    <row r="256" spans="2:14" x14ac:dyDescent="0.25">
      <c r="B256" s="145" t="s">
        <v>155</v>
      </c>
      <c r="C256" s="146">
        <v>85866</v>
      </c>
      <c r="D256" s="147">
        <v>6.1843813763680311E-2</v>
      </c>
      <c r="E256" s="146">
        <v>8</v>
      </c>
      <c r="F256" s="147">
        <f t="shared" si="65"/>
        <v>-0.99990683157477933</v>
      </c>
      <c r="G256" s="146">
        <v>3977</v>
      </c>
      <c r="H256" s="147">
        <f t="shared" si="66"/>
        <v>496.125</v>
      </c>
      <c r="I256" s="146">
        <v>87990</v>
      </c>
      <c r="J256" s="147">
        <f t="shared" si="67"/>
        <v>21.124717123459895</v>
      </c>
      <c r="K256" s="146">
        <v>104653</v>
      </c>
      <c r="L256" s="147">
        <f t="shared" si="68"/>
        <v>0.18937379247641783</v>
      </c>
      <c r="M256" s="147">
        <f t="shared" si="70"/>
        <v>0.21879440057764432</v>
      </c>
    </row>
    <row r="257" spans="2:14" x14ac:dyDescent="0.25">
      <c r="B257" s="145" t="s">
        <v>157</v>
      </c>
      <c r="C257" s="146">
        <v>103042</v>
      </c>
      <c r="D257" s="147">
        <v>0.13350053901832659</v>
      </c>
      <c r="E257" s="146">
        <v>6948</v>
      </c>
      <c r="F257" s="147">
        <f t="shared" si="65"/>
        <v>-0.93257118456551702</v>
      </c>
      <c r="G257" s="146">
        <v>15552</v>
      </c>
      <c r="H257" s="147">
        <f t="shared" si="66"/>
        <v>1.2383419689119171</v>
      </c>
      <c r="I257" s="146">
        <v>112022</v>
      </c>
      <c r="J257" s="147">
        <f t="shared" si="67"/>
        <v>6.2030606995884776</v>
      </c>
      <c r="K257" s="146">
        <v>123124</v>
      </c>
      <c r="L257" s="147">
        <f t="shared" si="68"/>
        <v>9.9105532841763155E-2</v>
      </c>
      <c r="M257" s="147">
        <f t="shared" si="70"/>
        <v>0.19489140350536682</v>
      </c>
    </row>
    <row r="258" spans="2:14" x14ac:dyDescent="0.25">
      <c r="B258" s="145" t="s">
        <v>159</v>
      </c>
      <c r="C258" s="146">
        <v>91814</v>
      </c>
      <c r="D258" s="147">
        <v>0.11878244339921529</v>
      </c>
      <c r="E258" s="146">
        <v>7492</v>
      </c>
      <c r="F258" s="147">
        <f t="shared" si="65"/>
        <v>-0.91840024397150766</v>
      </c>
      <c r="G258" s="146">
        <v>44116</v>
      </c>
      <c r="H258" s="147">
        <f t="shared" si="66"/>
        <v>4.8884143085958351</v>
      </c>
      <c r="I258" s="146">
        <v>101352</v>
      </c>
      <c r="J258" s="147">
        <f t="shared" si="67"/>
        <v>1.2973977695167287</v>
      </c>
      <c r="K258" s="146">
        <v>114055</v>
      </c>
      <c r="L258" s="147">
        <f t="shared" si="68"/>
        <v>0.1253354645196938</v>
      </c>
      <c r="M258" s="147">
        <f t="shared" si="70"/>
        <v>0.24223974557257066</v>
      </c>
    </row>
    <row r="259" spans="2:14" x14ac:dyDescent="0.25">
      <c r="B259" s="145" t="s">
        <v>161</v>
      </c>
      <c r="C259" s="146">
        <v>76846</v>
      </c>
      <c r="D259" s="147">
        <v>-4.0132901984786251E-2</v>
      </c>
      <c r="E259" s="146">
        <v>4727</v>
      </c>
      <c r="F259" s="147">
        <f t="shared" si="65"/>
        <v>-0.93848736433906776</v>
      </c>
      <c r="G259" s="146">
        <v>51034</v>
      </c>
      <c r="H259" s="147">
        <f t="shared" si="66"/>
        <v>9.7962767082716304</v>
      </c>
      <c r="I259" s="146">
        <v>84740</v>
      </c>
      <c r="J259" s="147">
        <f t="shared" si="67"/>
        <v>0.66046165301563664</v>
      </c>
      <c r="K259" s="146">
        <v>107084</v>
      </c>
      <c r="L259" s="147">
        <f t="shared" si="68"/>
        <v>0.26367713004484306</v>
      </c>
      <c r="M259" s="147">
        <f t="shared" si="70"/>
        <v>0.3934882752518023</v>
      </c>
    </row>
    <row r="260" spans="2:14" x14ac:dyDescent="0.25">
      <c r="B260" s="145" t="s">
        <v>163</v>
      </c>
      <c r="C260" s="146">
        <v>70948</v>
      </c>
      <c r="D260" s="147">
        <v>-1.3487583080730836E-2</v>
      </c>
      <c r="E260" s="146">
        <v>3957</v>
      </c>
      <c r="F260" s="147">
        <f t="shared" si="65"/>
        <v>-0.94422675762530306</v>
      </c>
      <c r="G260" s="146">
        <v>63236</v>
      </c>
      <c r="H260" s="147">
        <f t="shared" si="66"/>
        <v>14.980793530452363</v>
      </c>
      <c r="I260" s="146">
        <v>77116</v>
      </c>
      <c r="J260" s="147">
        <f t="shared" si="67"/>
        <v>0.2194952242393573</v>
      </c>
      <c r="K260" s="146">
        <v>98734</v>
      </c>
      <c r="L260" s="147">
        <f>IFERROR(K260/I260-1,"-")</f>
        <v>0.28033093002749099</v>
      </c>
      <c r="M260" s="147">
        <f t="shared" si="70"/>
        <v>0.39163894683430112</v>
      </c>
    </row>
    <row r="261" spans="2:14" x14ac:dyDescent="0.25">
      <c r="B261" s="145" t="s">
        <v>165</v>
      </c>
      <c r="C261" s="146">
        <v>58572</v>
      </c>
      <c r="D261" s="147">
        <v>0.14104262448375282</v>
      </c>
      <c r="E261" s="146">
        <v>7551</v>
      </c>
      <c r="F261" s="147">
        <f t="shared" si="65"/>
        <v>-0.87108174554394591</v>
      </c>
      <c r="G261" s="146">
        <v>61881</v>
      </c>
      <c r="H261" s="147">
        <f t="shared" si="66"/>
        <v>7.1950735001986494</v>
      </c>
      <c r="I261" s="146">
        <v>79296</v>
      </c>
      <c r="J261" s="147">
        <f t="shared" si="67"/>
        <v>0.28142725553885684</v>
      </c>
      <c r="K261" s="146">
        <v>105323</v>
      </c>
      <c r="L261" s="147">
        <f>IFERROR(K261/I261-1,"-")</f>
        <v>0.32822588781275219</v>
      </c>
      <c r="M261" s="147">
        <f t="shared" si="70"/>
        <v>0.7981800177559244</v>
      </c>
    </row>
    <row r="262" spans="2:14" x14ac:dyDescent="0.25">
      <c r="B262" s="145" t="s">
        <v>167</v>
      </c>
      <c r="C262" s="146">
        <v>54582</v>
      </c>
      <c r="D262" s="147">
        <v>0.11576279155338409</v>
      </c>
      <c r="E262" s="146">
        <v>10706</v>
      </c>
      <c r="F262" s="147">
        <f t="shared" si="65"/>
        <v>-0.80385475065039758</v>
      </c>
      <c r="G262" s="146">
        <v>55519</v>
      </c>
      <c r="H262" s="147">
        <f t="shared" si="66"/>
        <v>4.1857836727068936</v>
      </c>
      <c r="I262" s="146">
        <v>75189</v>
      </c>
      <c r="J262" s="147">
        <f t="shared" si="67"/>
        <v>0.35429312487616849</v>
      </c>
      <c r="K262" s="146"/>
      <c r="L262" s="147"/>
      <c r="M262" s="147"/>
    </row>
    <row r="263" spans="2:14" ht="15.75" x14ac:dyDescent="0.25">
      <c r="B263" s="148" t="s">
        <v>127</v>
      </c>
      <c r="C263" s="149">
        <v>841869</v>
      </c>
      <c r="D263" s="150">
        <v>8.1790706460143525E-2</v>
      </c>
      <c r="E263" s="149">
        <v>196883</v>
      </c>
      <c r="F263" s="150">
        <f t="shared" si="65"/>
        <v>-0.76613582398211599</v>
      </c>
      <c r="G263" s="149">
        <v>320309</v>
      </c>
      <c r="H263" s="150">
        <f t="shared" si="66"/>
        <v>0.62690024024420588</v>
      </c>
      <c r="I263" s="149">
        <v>1016020</v>
      </c>
      <c r="J263" s="150">
        <f t="shared" si="67"/>
        <v>2.1719995379461707</v>
      </c>
      <c r="K263" s="149">
        <v>1085280</v>
      </c>
      <c r="L263" s="150">
        <v>0.1535334188605606</v>
      </c>
      <c r="M263" s="150">
        <v>0.37850618643518819</v>
      </c>
    </row>
    <row r="264" spans="2:14" ht="6" customHeight="1" x14ac:dyDescent="0.25"/>
    <row r="265" spans="2:14" x14ac:dyDescent="0.25">
      <c r="B265" s="49" t="s">
        <v>109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4"/>
    </row>
    <row r="268" spans="2:14" ht="48.75" customHeight="1" thickBot="1" x14ac:dyDescent="0.3">
      <c r="B268" s="315" t="str">
        <f>CONCATENATE("Pernoctaciones realizadas por los procedentes de ",C270," en los establecimientos alojativos de Tenerife (hotel + apartamento)")</f>
        <v>Pernoctaciones realizadas por los procedentes de Suiza en los establecimientos alojativos de Tenerife (hotel + apartamento)</v>
      </c>
      <c r="C268" s="315"/>
      <c r="D268" s="315"/>
      <c r="E268" s="315"/>
      <c r="F268" s="315"/>
      <c r="G268" s="315"/>
      <c r="H268" s="315"/>
      <c r="I268" s="315"/>
      <c r="J268" s="315"/>
      <c r="K268" s="315"/>
      <c r="L268" s="315"/>
      <c r="M268" s="315"/>
      <c r="N268" s="1" t="s">
        <v>215</v>
      </c>
    </row>
    <row r="269" spans="2:14" ht="10.5" customHeight="1" thickBot="1" x14ac:dyDescent="0.3">
      <c r="B269" s="137"/>
      <c r="C269" s="138"/>
      <c r="D269" s="137"/>
      <c r="E269" s="137"/>
      <c r="F269" s="137"/>
      <c r="G269" s="137"/>
      <c r="H269" s="137"/>
      <c r="I269" s="137"/>
      <c r="J269" s="137"/>
      <c r="K269" s="4"/>
      <c r="L269" s="4"/>
      <c r="N269" s="1" t="s">
        <v>216</v>
      </c>
    </row>
    <row r="270" spans="2:14" ht="22.5" thickTop="1" thickBot="1" x14ac:dyDescent="0.3">
      <c r="B270" s="153" t="str">
        <f>C270</f>
        <v>Suiza</v>
      </c>
      <c r="C270" s="327" t="s">
        <v>217</v>
      </c>
      <c r="D270" s="328"/>
      <c r="E270" s="328"/>
      <c r="F270" s="328"/>
      <c r="G270" s="328"/>
      <c r="H270" s="328"/>
      <c r="I270" s="328"/>
      <c r="J270" s="328"/>
      <c r="K270" s="328"/>
      <c r="L270" s="328"/>
      <c r="M270" s="329"/>
    </row>
    <row r="271" spans="2:14" ht="22.5" thickTop="1" thickBot="1" x14ac:dyDescent="0.3">
      <c r="B271" s="13"/>
      <c r="C271" s="334">
        <v>2019</v>
      </c>
      <c r="D271" s="333"/>
      <c r="E271" s="330">
        <v>2020</v>
      </c>
      <c r="F271" s="333"/>
      <c r="G271" s="330">
        <v>2021</v>
      </c>
      <c r="H271" s="333"/>
      <c r="I271" s="330">
        <v>2022</v>
      </c>
      <c r="J271" s="333"/>
      <c r="K271" s="330">
        <v>2023</v>
      </c>
      <c r="L271" s="331"/>
      <c r="M271" s="332"/>
    </row>
    <row r="272" spans="2:14" ht="16.5" thickTop="1" thickBot="1" x14ac:dyDescent="0.3">
      <c r="B272" s="16"/>
      <c r="C272" s="141" t="s">
        <v>141</v>
      </c>
      <c r="D272" s="142" t="str">
        <f>CONCATENATE("var. ",RIGHT(C271,2),"/",RIGHT(C271-1,2))</f>
        <v>var. 19/18</v>
      </c>
      <c r="E272" s="143" t="s">
        <v>141</v>
      </c>
      <c r="F272" s="142" t="str">
        <f>CONCATENATE("var. ",RIGHT(E271,2),"/",RIGHT(E271-1,2))</f>
        <v>var. 20/19</v>
      </c>
      <c r="G272" s="143" t="s">
        <v>141</v>
      </c>
      <c r="H272" s="142" t="s">
        <v>542</v>
      </c>
      <c r="I272" s="143" t="s">
        <v>141</v>
      </c>
      <c r="J272" s="142" t="s">
        <v>142</v>
      </c>
      <c r="K272" s="143" t="s">
        <v>141</v>
      </c>
      <c r="L272" s="142" t="s">
        <v>554</v>
      </c>
      <c r="M272" s="142" t="s">
        <v>544</v>
      </c>
    </row>
    <row r="273" spans="2:13" x14ac:dyDescent="0.25">
      <c r="B273" s="145" t="s">
        <v>145</v>
      </c>
      <c r="C273" s="146">
        <v>25767</v>
      </c>
      <c r="D273" s="147">
        <v>-0.1234223507399218</v>
      </c>
      <c r="E273" s="146">
        <v>27938</v>
      </c>
      <c r="F273" s="147">
        <f t="shared" ref="F273:F285" si="71">IFERROR(E273/C273-1,"-")</f>
        <v>8.4255054915201688E-2</v>
      </c>
      <c r="G273" s="146">
        <v>4591</v>
      </c>
      <c r="H273" s="147">
        <f t="shared" ref="H273:H285" si="72">IFERROR(G273/E273-1,"-")</f>
        <v>-0.8356718447991982</v>
      </c>
      <c r="I273" s="146">
        <v>17388</v>
      </c>
      <c r="J273" s="147">
        <f t="shared" ref="J273:J285" si="73">IFERROR(I273/G273-1,"-")</f>
        <v>2.7874101502940536</v>
      </c>
      <c r="K273" s="146">
        <v>29392</v>
      </c>
      <c r="L273" s="147">
        <f t="shared" ref="L273:L281" si="74">IFERROR(K273/I273-1,"-")</f>
        <v>0.69036116862203811</v>
      </c>
      <c r="M273" s="147">
        <f t="shared" ref="M273" si="75">K273/C273-1</f>
        <v>0.14068382039042193</v>
      </c>
    </row>
    <row r="274" spans="2:13" x14ac:dyDescent="0.25">
      <c r="B274" s="145" t="s">
        <v>147</v>
      </c>
      <c r="C274" s="146">
        <v>26001</v>
      </c>
      <c r="D274" s="147">
        <v>-7.2022556122631087E-2</v>
      </c>
      <c r="E274" s="146">
        <v>27844</v>
      </c>
      <c r="F274" s="147">
        <f t="shared" si="71"/>
        <v>7.0881889158109335E-2</v>
      </c>
      <c r="G274" s="146">
        <v>3573</v>
      </c>
      <c r="H274" s="147">
        <f t="shared" si="72"/>
        <v>-0.87167791983910359</v>
      </c>
      <c r="I274" s="146">
        <v>21440</v>
      </c>
      <c r="J274" s="147">
        <f t="shared" si="73"/>
        <v>5.0005597537083686</v>
      </c>
      <c r="K274" s="146">
        <v>28151</v>
      </c>
      <c r="L274" s="147">
        <f t="shared" si="74"/>
        <v>0.31301305970149262</v>
      </c>
      <c r="M274" s="147">
        <f>IFERROR(K274/C274-1,"-")</f>
        <v>8.2689127341255997E-2</v>
      </c>
    </row>
    <row r="275" spans="2:13" x14ac:dyDescent="0.25">
      <c r="B275" s="145" t="s">
        <v>149</v>
      </c>
      <c r="C275" s="146">
        <v>22911</v>
      </c>
      <c r="D275" s="147">
        <v>-7.9731683804627251E-2</v>
      </c>
      <c r="E275" s="146">
        <v>9009</v>
      </c>
      <c r="F275" s="147">
        <f t="shared" si="71"/>
        <v>-0.60678276810265808</v>
      </c>
      <c r="G275" s="146">
        <v>5593</v>
      </c>
      <c r="H275" s="147">
        <f t="shared" si="72"/>
        <v>-0.37917637917637914</v>
      </c>
      <c r="I275" s="146">
        <v>22630</v>
      </c>
      <c r="J275" s="147">
        <f t="shared" si="73"/>
        <v>3.0461290899338458</v>
      </c>
      <c r="K275" s="146">
        <v>27202</v>
      </c>
      <c r="L275" s="147">
        <f t="shared" si="74"/>
        <v>0.20203269995581086</v>
      </c>
      <c r="M275" s="147">
        <f t="shared" ref="M275:M283" si="76">IFERROR(K275/C275-1,"-")</f>
        <v>0.18728994805988397</v>
      </c>
    </row>
    <row r="276" spans="2:13" x14ac:dyDescent="0.25">
      <c r="B276" s="145" t="s">
        <v>151</v>
      </c>
      <c r="C276" s="146">
        <v>25430</v>
      </c>
      <c r="D276" s="147">
        <v>-0.20842930959347572</v>
      </c>
      <c r="E276" s="146">
        <v>0</v>
      </c>
      <c r="F276" s="147">
        <f t="shared" si="71"/>
        <v>-1</v>
      </c>
      <c r="G276" s="146">
        <v>14461</v>
      </c>
      <c r="H276" s="147" t="str">
        <f t="shared" si="72"/>
        <v>-</v>
      </c>
      <c r="I276" s="146">
        <v>31651</v>
      </c>
      <c r="J276" s="147">
        <f t="shared" si="73"/>
        <v>1.188714473411244</v>
      </c>
      <c r="K276" s="146">
        <v>34280</v>
      </c>
      <c r="L276" s="147">
        <f t="shared" si="74"/>
        <v>8.3062146535654469E-2</v>
      </c>
      <c r="M276" s="147">
        <f t="shared" si="76"/>
        <v>0.34801415650806145</v>
      </c>
    </row>
    <row r="277" spans="2:13" x14ac:dyDescent="0.25">
      <c r="B277" s="145" t="s">
        <v>153</v>
      </c>
      <c r="C277" s="146">
        <v>20060</v>
      </c>
      <c r="D277" s="147">
        <v>-0.17924798494333294</v>
      </c>
      <c r="E277" s="146">
        <v>4</v>
      </c>
      <c r="F277" s="147">
        <f t="shared" si="71"/>
        <v>-0.99980059820538381</v>
      </c>
      <c r="G277" s="146">
        <v>18449</v>
      </c>
      <c r="H277" s="147">
        <f t="shared" si="72"/>
        <v>4611.25</v>
      </c>
      <c r="I277" s="146">
        <v>22292</v>
      </c>
      <c r="J277" s="147">
        <f t="shared" si="73"/>
        <v>0.20830397311507398</v>
      </c>
      <c r="K277" s="146">
        <v>26561</v>
      </c>
      <c r="L277" s="147">
        <f t="shared" si="74"/>
        <v>0.19150367844966798</v>
      </c>
      <c r="M277" s="147">
        <f t="shared" si="76"/>
        <v>0.3240777666999004</v>
      </c>
    </row>
    <row r="278" spans="2:13" x14ac:dyDescent="0.25">
      <c r="B278" s="145" t="s">
        <v>155</v>
      </c>
      <c r="C278" s="146">
        <v>19779</v>
      </c>
      <c r="D278" s="147">
        <v>-7.760108193816162E-2</v>
      </c>
      <c r="E278" s="146">
        <v>6</v>
      </c>
      <c r="F278" s="147">
        <f t="shared" si="71"/>
        <v>-0.9996966479599575</v>
      </c>
      <c r="G278" s="146">
        <v>11865</v>
      </c>
      <c r="H278" s="147">
        <f t="shared" si="72"/>
        <v>1976.5</v>
      </c>
      <c r="I278" s="146">
        <v>19321</v>
      </c>
      <c r="J278" s="147">
        <f t="shared" si="73"/>
        <v>0.62840286557100722</v>
      </c>
      <c r="K278" s="146">
        <v>21525</v>
      </c>
      <c r="L278" s="147">
        <f t="shared" si="74"/>
        <v>0.11407277056053</v>
      </c>
      <c r="M278" s="147">
        <f t="shared" si="76"/>
        <v>8.827544365235851E-2</v>
      </c>
    </row>
    <row r="279" spans="2:13" x14ac:dyDescent="0.25">
      <c r="B279" s="145" t="s">
        <v>157</v>
      </c>
      <c r="C279" s="146">
        <v>30083</v>
      </c>
      <c r="D279" s="147">
        <v>-0.16902381083918017</v>
      </c>
      <c r="E279" s="146">
        <v>6672</v>
      </c>
      <c r="F279" s="147">
        <f t="shared" si="71"/>
        <v>-0.77821360901505832</v>
      </c>
      <c r="G279" s="146">
        <v>21301</v>
      </c>
      <c r="H279" s="147">
        <f t="shared" si="72"/>
        <v>2.1925959232613907</v>
      </c>
      <c r="I279" s="146">
        <v>30190</v>
      </c>
      <c r="J279" s="147">
        <f t="shared" si="73"/>
        <v>0.41730435190836102</v>
      </c>
      <c r="K279" s="146">
        <v>31481</v>
      </c>
      <c r="L279" s="147">
        <f t="shared" si="74"/>
        <v>4.2762504140443802E-2</v>
      </c>
      <c r="M279" s="147">
        <f t="shared" si="76"/>
        <v>4.6471429046305301E-2</v>
      </c>
    </row>
    <row r="280" spans="2:13" x14ac:dyDescent="0.25">
      <c r="B280" s="145" t="s">
        <v>159</v>
      </c>
      <c r="C280" s="146">
        <v>18239</v>
      </c>
      <c r="D280" s="147">
        <v>-0.14169411764705886</v>
      </c>
      <c r="E280" s="146">
        <v>4708</v>
      </c>
      <c r="F280" s="147">
        <f t="shared" si="71"/>
        <v>-0.74187181314765072</v>
      </c>
      <c r="G280" s="146">
        <v>18788</v>
      </c>
      <c r="H280" s="147">
        <f t="shared" si="72"/>
        <v>2.9906542056074765</v>
      </c>
      <c r="I280" s="146">
        <v>20835</v>
      </c>
      <c r="J280" s="147">
        <f t="shared" si="73"/>
        <v>0.10895252288694901</v>
      </c>
      <c r="K280" s="146">
        <v>22397</v>
      </c>
      <c r="L280" s="147">
        <f t="shared" si="74"/>
        <v>7.4970002399808111E-2</v>
      </c>
      <c r="M280" s="147">
        <f t="shared" si="76"/>
        <v>0.22797302483688808</v>
      </c>
    </row>
    <row r="281" spans="2:13" x14ac:dyDescent="0.25">
      <c r="B281" s="145" t="s">
        <v>161</v>
      </c>
      <c r="C281" s="146">
        <v>25504</v>
      </c>
      <c r="D281" s="147">
        <v>-4.2822293113154442E-2</v>
      </c>
      <c r="E281" s="146">
        <v>3486</v>
      </c>
      <c r="F281" s="147">
        <f t="shared" si="71"/>
        <v>-0.86331555834378926</v>
      </c>
      <c r="G281" s="146">
        <v>20652</v>
      </c>
      <c r="H281" s="147">
        <f t="shared" si="72"/>
        <v>4.9242685025817554</v>
      </c>
      <c r="I281" s="146">
        <v>22600</v>
      </c>
      <c r="J281" s="147">
        <f t="shared" si="73"/>
        <v>9.432500484214601E-2</v>
      </c>
      <c r="K281" s="146">
        <v>24566</v>
      </c>
      <c r="L281" s="147">
        <f t="shared" si="74"/>
        <v>8.6991150442477849E-2</v>
      </c>
      <c r="M281" s="147">
        <f t="shared" si="76"/>
        <v>-3.6778544542032665E-2</v>
      </c>
    </row>
    <row r="282" spans="2:13" x14ac:dyDescent="0.25">
      <c r="B282" s="145" t="s">
        <v>163</v>
      </c>
      <c r="C282" s="146">
        <v>42177</v>
      </c>
      <c r="D282" s="147">
        <v>-0.12633606761123539</v>
      </c>
      <c r="E282" s="146">
        <v>1337</v>
      </c>
      <c r="F282" s="147">
        <f t="shared" si="71"/>
        <v>-0.96830025843469192</v>
      </c>
      <c r="G282" s="146">
        <v>46189</v>
      </c>
      <c r="H282" s="147">
        <f t="shared" si="72"/>
        <v>33.54674644727001</v>
      </c>
      <c r="I282" s="146">
        <v>40855</v>
      </c>
      <c r="J282" s="147">
        <f t="shared" si="73"/>
        <v>-0.11548204117863559</v>
      </c>
      <c r="K282" s="146">
        <v>45950</v>
      </c>
      <c r="L282" s="147">
        <f>IFERROR(K282/I282-1,"-")</f>
        <v>0.12470933790233762</v>
      </c>
      <c r="M282" s="147">
        <f t="shared" si="76"/>
        <v>8.9456338762832877E-2</v>
      </c>
    </row>
    <row r="283" spans="2:13" x14ac:dyDescent="0.25">
      <c r="B283" s="145" t="s">
        <v>165</v>
      </c>
      <c r="C283" s="146">
        <v>33092</v>
      </c>
      <c r="D283" s="147">
        <v>-1.599034545180289E-3</v>
      </c>
      <c r="E283" s="146">
        <v>3587</v>
      </c>
      <c r="F283" s="147">
        <f t="shared" si="71"/>
        <v>-0.89160522180587454</v>
      </c>
      <c r="G283" s="146">
        <v>34106</v>
      </c>
      <c r="H283" s="147">
        <f t="shared" si="72"/>
        <v>8.5082241427376637</v>
      </c>
      <c r="I283" s="146">
        <v>35178</v>
      </c>
      <c r="J283" s="147">
        <f t="shared" si="73"/>
        <v>3.1431419691549944E-2</v>
      </c>
      <c r="K283" s="146">
        <v>37650</v>
      </c>
      <c r="L283" s="147">
        <f>IFERROR(K283/I283-1,"-")</f>
        <v>7.0271192222411738E-2</v>
      </c>
      <c r="M283" s="147">
        <f t="shared" si="76"/>
        <v>0.13773721745436962</v>
      </c>
    </row>
    <row r="284" spans="2:13" x14ac:dyDescent="0.25">
      <c r="B284" s="145" t="s">
        <v>167</v>
      </c>
      <c r="C284" s="146">
        <v>26696</v>
      </c>
      <c r="D284" s="147">
        <v>9.9143610013175287E-2</v>
      </c>
      <c r="E284" s="146">
        <v>4828</v>
      </c>
      <c r="F284" s="147">
        <f t="shared" si="71"/>
        <v>-0.81914893617021278</v>
      </c>
      <c r="G284" s="146">
        <v>21910</v>
      </c>
      <c r="H284" s="147">
        <f t="shared" si="72"/>
        <v>3.5381110190555098</v>
      </c>
      <c r="I284" s="146">
        <v>27035</v>
      </c>
      <c r="J284" s="147">
        <f t="shared" si="73"/>
        <v>0.23391145595618434</v>
      </c>
      <c r="K284" s="146"/>
      <c r="L284" s="147"/>
      <c r="M284" s="147"/>
    </row>
    <row r="285" spans="2:13" ht="15.75" x14ac:dyDescent="0.25">
      <c r="B285" s="148" t="s">
        <v>127</v>
      </c>
      <c r="C285" s="149">
        <v>315739</v>
      </c>
      <c r="D285" s="150">
        <v>-9.8213214671289739E-2</v>
      </c>
      <c r="E285" s="149">
        <v>89423</v>
      </c>
      <c r="F285" s="150">
        <f t="shared" si="71"/>
        <v>-0.71678189897351929</v>
      </c>
      <c r="G285" s="149">
        <v>221478</v>
      </c>
      <c r="H285" s="150">
        <f t="shared" si="72"/>
        <v>1.4767453563400914</v>
      </c>
      <c r="I285" s="149">
        <v>311415</v>
      </c>
      <c r="J285" s="150">
        <f t="shared" si="73"/>
        <v>0.40607645003115445</v>
      </c>
      <c r="K285" s="149">
        <v>329155</v>
      </c>
      <c r="L285" s="150">
        <v>0.15744778113791402</v>
      </c>
      <c r="M285" s="150">
        <v>0.13877519953778505</v>
      </c>
    </row>
    <row r="286" spans="2:13" ht="6" customHeight="1" x14ac:dyDescent="0.25"/>
    <row r="287" spans="2:13" x14ac:dyDescent="0.25">
      <c r="B287" s="49" t="s">
        <v>109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4"/>
      <c r="I288" s="144"/>
      <c r="L288" s="123"/>
    </row>
    <row r="290" spans="2:14" ht="48.75" customHeight="1" thickBot="1" x14ac:dyDescent="0.3">
      <c r="B290" s="315" t="str">
        <f>CONCATENATE("Pernoctaciones realizadas por los procedentes de ",C292," en los establecimientos alojativos de Tenerife (hotel + apartamento)")</f>
        <v>Pernoctaciones realizadas por los procedentes de Austria en los establecimientos alojativos de Tenerife (hotel + apartamento)</v>
      </c>
      <c r="C290" s="315"/>
      <c r="D290" s="315"/>
      <c r="E290" s="315"/>
      <c r="F290" s="315"/>
      <c r="G290" s="315"/>
      <c r="H290" s="315"/>
      <c r="I290" s="315"/>
      <c r="J290" s="315"/>
      <c r="K290" s="315"/>
      <c r="L290" s="315"/>
      <c r="M290" s="315"/>
      <c r="N290" s="1" t="s">
        <v>219</v>
      </c>
    </row>
    <row r="291" spans="2:14" ht="10.5" customHeight="1" thickBot="1" x14ac:dyDescent="0.3">
      <c r="B291" s="137"/>
      <c r="C291" s="138"/>
      <c r="D291" s="137"/>
      <c r="E291" s="137"/>
      <c r="F291" s="137"/>
      <c r="G291" s="137"/>
      <c r="H291" s="137"/>
      <c r="I291" s="137"/>
      <c r="J291" s="137"/>
      <c r="K291" s="4"/>
      <c r="L291" s="4"/>
      <c r="N291" s="1" t="s">
        <v>220</v>
      </c>
    </row>
    <row r="292" spans="2:14" ht="22.5" thickTop="1" thickBot="1" x14ac:dyDescent="0.3">
      <c r="B292" s="153" t="str">
        <f>C292</f>
        <v>Austria</v>
      </c>
      <c r="C292" s="327" t="s">
        <v>221</v>
      </c>
      <c r="D292" s="328"/>
      <c r="E292" s="328"/>
      <c r="F292" s="328"/>
      <c r="G292" s="328"/>
      <c r="H292" s="328"/>
      <c r="I292" s="328"/>
      <c r="J292" s="328"/>
      <c r="K292" s="328"/>
      <c r="L292" s="328"/>
      <c r="M292" s="329"/>
    </row>
    <row r="293" spans="2:14" ht="22.5" thickTop="1" thickBot="1" x14ac:dyDescent="0.3">
      <c r="B293" s="13"/>
      <c r="C293" s="334">
        <v>2019</v>
      </c>
      <c r="D293" s="333"/>
      <c r="E293" s="330">
        <v>2020</v>
      </c>
      <c r="F293" s="333"/>
      <c r="G293" s="330">
        <v>2021</v>
      </c>
      <c r="H293" s="333"/>
      <c r="I293" s="330">
        <v>2022</v>
      </c>
      <c r="J293" s="333"/>
      <c r="K293" s="330">
        <v>2023</v>
      </c>
      <c r="L293" s="331"/>
      <c r="M293" s="332"/>
    </row>
    <row r="294" spans="2:14" ht="16.5" thickTop="1" thickBot="1" x14ac:dyDescent="0.3">
      <c r="B294" s="16"/>
      <c r="C294" s="141" t="s">
        <v>141</v>
      </c>
      <c r="D294" s="142" t="str">
        <f>CONCATENATE("var. ",RIGHT(C293,2),"/",RIGHT(C293-1,2))</f>
        <v>var. 19/18</v>
      </c>
      <c r="E294" s="143" t="s">
        <v>141</v>
      </c>
      <c r="F294" s="142" t="str">
        <f>CONCATENATE("var. ",RIGHT(E293,2),"/",RIGHT(E293-1,2))</f>
        <v>var. 20/19</v>
      </c>
      <c r="G294" s="143" t="s">
        <v>141</v>
      </c>
      <c r="H294" s="142" t="s">
        <v>542</v>
      </c>
      <c r="I294" s="143" t="s">
        <v>141</v>
      </c>
      <c r="J294" s="142" t="s">
        <v>142</v>
      </c>
      <c r="K294" s="143" t="s">
        <v>141</v>
      </c>
      <c r="L294" s="142" t="s">
        <v>554</v>
      </c>
      <c r="M294" s="142" t="s">
        <v>544</v>
      </c>
    </row>
    <row r="295" spans="2:14" x14ac:dyDescent="0.25">
      <c r="B295" s="145" t="s">
        <v>145</v>
      </c>
      <c r="C295" s="146">
        <v>31513</v>
      </c>
      <c r="D295" s="147">
        <v>0.11875177506390222</v>
      </c>
      <c r="E295" s="146">
        <v>30466</v>
      </c>
      <c r="F295" s="147">
        <f t="shared" ref="F295:F307" si="77">IFERROR(E295/C295-1,"-")</f>
        <v>-3.3224383587725725E-2</v>
      </c>
      <c r="G295" s="146">
        <v>2676</v>
      </c>
      <c r="H295" s="147">
        <f t="shared" ref="H295:H307" si="78">IFERROR(G295/E295-1,"-")</f>
        <v>-0.91216437996455069</v>
      </c>
      <c r="I295" s="146">
        <v>21247</v>
      </c>
      <c r="J295" s="147">
        <f t="shared" ref="J295:J307" si="79">IFERROR(I295/G295-1,"-")</f>
        <v>6.9398355754857999</v>
      </c>
      <c r="K295" s="146">
        <v>26920</v>
      </c>
      <c r="L295" s="147">
        <f t="shared" ref="L295:L303" si="80">IFERROR(K295/I295-1,"-")</f>
        <v>0.26700240033887135</v>
      </c>
      <c r="M295" s="147">
        <f t="shared" ref="M295" si="81">K295/C295-1</f>
        <v>-0.14574937327452164</v>
      </c>
    </row>
    <row r="296" spans="2:14" x14ac:dyDescent="0.25">
      <c r="B296" s="145" t="s">
        <v>147</v>
      </c>
      <c r="C296" s="146">
        <v>29475</v>
      </c>
      <c r="D296" s="147">
        <v>0.12560146643244474</v>
      </c>
      <c r="E296" s="146">
        <v>27386</v>
      </c>
      <c r="F296" s="147">
        <f t="shared" si="77"/>
        <v>-7.0873621713316348E-2</v>
      </c>
      <c r="G296" s="146">
        <v>2000</v>
      </c>
      <c r="H296" s="147">
        <f t="shared" si="78"/>
        <v>-0.92696998466369673</v>
      </c>
      <c r="I296" s="146">
        <v>20889</v>
      </c>
      <c r="J296" s="147">
        <f t="shared" si="79"/>
        <v>9.4444999999999997</v>
      </c>
      <c r="K296" s="146">
        <v>27805</v>
      </c>
      <c r="L296" s="147">
        <f t="shared" si="80"/>
        <v>0.33108334530135486</v>
      </c>
      <c r="M296" s="147">
        <f>IFERROR(K296/C296-1,"-")</f>
        <v>-5.6658184902459663E-2</v>
      </c>
    </row>
    <row r="297" spans="2:14" x14ac:dyDescent="0.25">
      <c r="B297" s="145" t="s">
        <v>149</v>
      </c>
      <c r="C297" s="146">
        <v>22253</v>
      </c>
      <c r="D297" s="147">
        <v>7.914262159934049E-2</v>
      </c>
      <c r="E297" s="146">
        <v>8634</v>
      </c>
      <c r="F297" s="147">
        <f t="shared" si="77"/>
        <v>-0.61200736979283699</v>
      </c>
      <c r="G297" s="146">
        <v>2956</v>
      </c>
      <c r="H297" s="147">
        <f t="shared" si="78"/>
        <v>-0.65763261524206618</v>
      </c>
      <c r="I297" s="146">
        <v>17121</v>
      </c>
      <c r="J297" s="147">
        <f t="shared" si="79"/>
        <v>4.7919485791610281</v>
      </c>
      <c r="K297" s="146">
        <v>17472</v>
      </c>
      <c r="L297" s="147">
        <f t="shared" si="80"/>
        <v>2.05011389521641E-2</v>
      </c>
      <c r="M297" s="147">
        <f t="shared" ref="M297:M305" si="82">IFERROR(K297/C297-1,"-")</f>
        <v>-0.21484743630072345</v>
      </c>
    </row>
    <row r="298" spans="2:14" x14ac:dyDescent="0.25">
      <c r="B298" s="145" t="s">
        <v>151</v>
      </c>
      <c r="C298" s="146">
        <v>18025</v>
      </c>
      <c r="D298" s="147">
        <v>0.26313945339873857</v>
      </c>
      <c r="E298" s="146">
        <v>0</v>
      </c>
      <c r="F298" s="147">
        <f t="shared" si="77"/>
        <v>-1</v>
      </c>
      <c r="G298" s="146">
        <v>3194</v>
      </c>
      <c r="H298" s="147" t="str">
        <f t="shared" si="78"/>
        <v>-</v>
      </c>
      <c r="I298" s="146">
        <v>16332</v>
      </c>
      <c r="J298" s="147">
        <f t="shared" si="79"/>
        <v>4.1133375078271763</v>
      </c>
      <c r="K298" s="146">
        <v>18885</v>
      </c>
      <c r="L298" s="147">
        <f t="shared" si="80"/>
        <v>0.15631888317413667</v>
      </c>
      <c r="M298" s="147">
        <f t="shared" si="82"/>
        <v>4.771151178918176E-2</v>
      </c>
    </row>
    <row r="299" spans="2:14" x14ac:dyDescent="0.25">
      <c r="B299" s="145" t="s">
        <v>153</v>
      </c>
      <c r="C299" s="146">
        <v>13928</v>
      </c>
      <c r="D299" s="147">
        <v>-0.50761834058047861</v>
      </c>
      <c r="E299" s="146">
        <v>31</v>
      </c>
      <c r="F299" s="147">
        <f t="shared" si="77"/>
        <v>-0.99777426766226307</v>
      </c>
      <c r="G299" s="146">
        <v>3495</v>
      </c>
      <c r="H299" s="147">
        <f t="shared" si="78"/>
        <v>111.74193548387096</v>
      </c>
      <c r="I299" s="146">
        <v>12459</v>
      </c>
      <c r="J299" s="147">
        <f t="shared" si="79"/>
        <v>2.5648068669527899</v>
      </c>
      <c r="K299" s="146">
        <v>13512</v>
      </c>
      <c r="L299" s="147">
        <f t="shared" si="80"/>
        <v>8.4517216470021639E-2</v>
      </c>
      <c r="M299" s="147">
        <f t="shared" si="82"/>
        <v>-2.9867892016082753E-2</v>
      </c>
    </row>
    <row r="300" spans="2:14" x14ac:dyDescent="0.25">
      <c r="B300" s="145" t="s">
        <v>155</v>
      </c>
      <c r="C300" s="146">
        <v>13338</v>
      </c>
      <c r="D300" s="147">
        <v>-0.11878964059196617</v>
      </c>
      <c r="E300" s="146">
        <v>38</v>
      </c>
      <c r="F300" s="147">
        <f t="shared" si="77"/>
        <v>-0.9971509971509972</v>
      </c>
      <c r="G300" s="146">
        <v>3287</v>
      </c>
      <c r="H300" s="147">
        <f t="shared" si="78"/>
        <v>85.5</v>
      </c>
      <c r="I300" s="146">
        <v>9791</v>
      </c>
      <c r="J300" s="147">
        <f t="shared" si="79"/>
        <v>1.9787039853970185</v>
      </c>
      <c r="K300" s="146">
        <v>11662</v>
      </c>
      <c r="L300" s="147">
        <f t="shared" si="80"/>
        <v>0.19109386170973353</v>
      </c>
      <c r="M300" s="147">
        <f t="shared" si="82"/>
        <v>-0.1256560203928625</v>
      </c>
    </row>
    <row r="301" spans="2:14" x14ac:dyDescent="0.25">
      <c r="B301" s="145" t="s">
        <v>157</v>
      </c>
      <c r="C301" s="146">
        <v>21773</v>
      </c>
      <c r="D301" s="147">
        <v>-3.6081105011510517E-2</v>
      </c>
      <c r="E301" s="146">
        <v>1710</v>
      </c>
      <c r="F301" s="147">
        <f t="shared" si="77"/>
        <v>-0.92146236164056394</v>
      </c>
      <c r="G301" s="146">
        <v>10228</v>
      </c>
      <c r="H301" s="147">
        <f t="shared" si="78"/>
        <v>4.981286549707602</v>
      </c>
      <c r="I301" s="146">
        <v>17682</v>
      </c>
      <c r="J301" s="147">
        <f t="shared" si="79"/>
        <v>0.72878373093468918</v>
      </c>
      <c r="K301" s="146">
        <v>19541</v>
      </c>
      <c r="L301" s="147">
        <f t="shared" si="80"/>
        <v>0.10513516570523707</v>
      </c>
      <c r="M301" s="147">
        <f t="shared" si="82"/>
        <v>-0.10251228585863226</v>
      </c>
    </row>
    <row r="302" spans="2:14" x14ac:dyDescent="0.25">
      <c r="B302" s="145" t="s">
        <v>159</v>
      </c>
      <c r="C302" s="146">
        <v>18983</v>
      </c>
      <c r="D302" s="147">
        <v>-5.1359991614695621E-3</v>
      </c>
      <c r="E302" s="146">
        <v>1785</v>
      </c>
      <c r="F302" s="147">
        <f t="shared" si="77"/>
        <v>-0.90596849812990565</v>
      </c>
      <c r="G302" s="146">
        <v>10555</v>
      </c>
      <c r="H302" s="147">
        <f t="shared" si="78"/>
        <v>4.9131652661064429</v>
      </c>
      <c r="I302" s="146">
        <v>16801</v>
      </c>
      <c r="J302" s="147">
        <f t="shared" si="79"/>
        <v>0.59175746091899573</v>
      </c>
      <c r="K302" s="146">
        <v>18997</v>
      </c>
      <c r="L302" s="147">
        <f t="shared" si="80"/>
        <v>0.13070650556514485</v>
      </c>
      <c r="M302" s="147">
        <f t="shared" si="82"/>
        <v>7.3750197545163765E-4</v>
      </c>
    </row>
    <row r="303" spans="2:14" x14ac:dyDescent="0.25">
      <c r="B303" s="145" t="s">
        <v>161</v>
      </c>
      <c r="C303" s="146">
        <v>15164</v>
      </c>
      <c r="D303" s="147">
        <v>-0.14942786627776528</v>
      </c>
      <c r="E303" s="146">
        <v>1199</v>
      </c>
      <c r="F303" s="147">
        <f t="shared" si="77"/>
        <v>-0.92093115273015036</v>
      </c>
      <c r="G303" s="146">
        <v>9563</v>
      </c>
      <c r="H303" s="147">
        <f t="shared" si="78"/>
        <v>6.9758131776480399</v>
      </c>
      <c r="I303" s="146">
        <v>11166</v>
      </c>
      <c r="J303" s="147">
        <f t="shared" si="79"/>
        <v>0.16762522221060339</v>
      </c>
      <c r="K303" s="146">
        <v>15192</v>
      </c>
      <c r="L303" s="147">
        <f t="shared" si="80"/>
        <v>0.36055883933369159</v>
      </c>
      <c r="M303" s="147">
        <f t="shared" si="82"/>
        <v>1.846478501714488E-3</v>
      </c>
    </row>
    <row r="304" spans="2:14" x14ac:dyDescent="0.25">
      <c r="B304" s="145" t="s">
        <v>163</v>
      </c>
      <c r="C304" s="146">
        <v>17986</v>
      </c>
      <c r="D304" s="147">
        <v>-0.1738171796049609</v>
      </c>
      <c r="E304" s="146">
        <v>2635</v>
      </c>
      <c r="F304" s="147">
        <f t="shared" si="77"/>
        <v>-0.85349716446124768</v>
      </c>
      <c r="G304" s="146">
        <v>16770</v>
      </c>
      <c r="H304" s="147">
        <f t="shared" si="78"/>
        <v>5.3643263757115749</v>
      </c>
      <c r="I304" s="146">
        <v>15863</v>
      </c>
      <c r="J304" s="147">
        <f t="shared" si="79"/>
        <v>-5.4084675014907546E-2</v>
      </c>
      <c r="K304" s="146">
        <v>21490</v>
      </c>
      <c r="L304" s="147">
        <f>IFERROR(K304/I304-1,"-")</f>
        <v>0.35472483136859356</v>
      </c>
      <c r="M304" s="147">
        <f t="shared" si="82"/>
        <v>0.19481819192705441</v>
      </c>
    </row>
    <row r="305" spans="2:14" x14ac:dyDescent="0.25">
      <c r="B305" s="145" t="s">
        <v>165</v>
      </c>
      <c r="C305" s="146">
        <v>26781</v>
      </c>
      <c r="D305" s="147">
        <v>-6.4190369697393224E-2</v>
      </c>
      <c r="E305" s="146">
        <v>4078</v>
      </c>
      <c r="F305" s="147">
        <f t="shared" si="77"/>
        <v>-0.84772786677121836</v>
      </c>
      <c r="G305" s="146">
        <v>19368</v>
      </c>
      <c r="H305" s="147">
        <f t="shared" si="78"/>
        <v>3.7493869543894069</v>
      </c>
      <c r="I305" s="146">
        <v>22202</v>
      </c>
      <c r="J305" s="147">
        <f t="shared" si="79"/>
        <v>0.14632383312680708</v>
      </c>
      <c r="K305" s="146">
        <v>28132</v>
      </c>
      <c r="L305" s="147">
        <f>IFERROR(K305/I305-1,"-")</f>
        <v>0.26709305467975852</v>
      </c>
      <c r="M305" s="147">
        <f t="shared" si="82"/>
        <v>5.0446211866621793E-2</v>
      </c>
    </row>
    <row r="306" spans="2:14" x14ac:dyDescent="0.25">
      <c r="B306" s="145" t="s">
        <v>167</v>
      </c>
      <c r="C306" s="146">
        <v>24937</v>
      </c>
      <c r="D306" s="147">
        <v>-6.1813393528969196E-2</v>
      </c>
      <c r="E306" s="146">
        <v>3647</v>
      </c>
      <c r="F306" s="147">
        <f t="shared" si="77"/>
        <v>-0.85375145366323135</v>
      </c>
      <c r="G306" s="146">
        <v>18300</v>
      </c>
      <c r="H306" s="147">
        <f t="shared" si="78"/>
        <v>4.0178228681107759</v>
      </c>
      <c r="I306" s="146">
        <v>20121</v>
      </c>
      <c r="J306" s="147">
        <f t="shared" si="79"/>
        <v>9.9508196721311393E-2</v>
      </c>
      <c r="K306" s="146"/>
      <c r="L306" s="147"/>
      <c r="M306" s="147"/>
    </row>
    <row r="307" spans="2:14" ht="15.75" x14ac:dyDescent="0.25">
      <c r="B307" s="148" t="s">
        <v>127</v>
      </c>
      <c r="C307" s="149">
        <v>254156</v>
      </c>
      <c r="D307" s="150">
        <v>-5.5649065703574085E-2</v>
      </c>
      <c r="E307" s="149">
        <v>81721</v>
      </c>
      <c r="F307" s="150">
        <f t="shared" si="77"/>
        <v>-0.67846126001353502</v>
      </c>
      <c r="G307" s="149">
        <v>102392</v>
      </c>
      <c r="H307" s="150">
        <f t="shared" si="78"/>
        <v>0.25294599919237415</v>
      </c>
      <c r="I307" s="149">
        <v>201674</v>
      </c>
      <c r="J307" s="150">
        <f t="shared" si="79"/>
        <v>0.96962653332291593</v>
      </c>
      <c r="K307" s="149">
        <v>219608</v>
      </c>
      <c r="L307" s="150">
        <v>0.20960821357950565</v>
      </c>
      <c r="M307" s="150">
        <v>-4.1929333955736614E-2</v>
      </c>
    </row>
    <row r="308" spans="2:14" ht="6" customHeight="1" x14ac:dyDescent="0.25"/>
    <row r="309" spans="2:14" x14ac:dyDescent="0.25">
      <c r="B309" s="49" t="s">
        <v>109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3"/>
      <c r="G310" s="123"/>
      <c r="I310" s="123"/>
      <c r="K310" s="123"/>
    </row>
    <row r="313" spans="2:14" ht="48.75" customHeight="1" thickBot="1" x14ac:dyDescent="0.3">
      <c r="B313" s="315" t="str">
        <f>CONCATENATE("Pernoctaciones realizadas por los procedentes de ",C315," en los establecimientos alojativos de Tenerife (hotel + apartamento)")</f>
        <v>Pernoctaciones realizadas por los procedentes de Canadá en los establecimientos alojativos de Tenerife (hotel + apartamento)</v>
      </c>
      <c r="C313" s="315"/>
      <c r="D313" s="315"/>
      <c r="E313" s="315"/>
      <c r="F313" s="315"/>
      <c r="G313" s="315"/>
      <c r="H313" s="315"/>
      <c r="I313" s="315"/>
      <c r="J313" s="315"/>
      <c r="K313" s="315"/>
      <c r="L313" s="315"/>
      <c r="M313" s="315"/>
      <c r="N313" s="1" t="s">
        <v>219</v>
      </c>
    </row>
    <row r="314" spans="2:14" ht="10.5" customHeight="1" thickBot="1" x14ac:dyDescent="0.3">
      <c r="B314" s="137"/>
      <c r="C314" s="138"/>
      <c r="D314" s="137"/>
      <c r="E314" s="137"/>
      <c r="F314" s="137"/>
      <c r="G314" s="137"/>
      <c r="H314" s="137"/>
      <c r="I314" s="137"/>
      <c r="J314" s="137"/>
      <c r="K314" s="4"/>
      <c r="L314" s="4"/>
      <c r="N314" s="1" t="s">
        <v>220</v>
      </c>
    </row>
    <row r="315" spans="2:14" ht="22.5" thickTop="1" thickBot="1" x14ac:dyDescent="0.3">
      <c r="B315" s="153" t="str">
        <f>C315</f>
        <v>Canadá</v>
      </c>
      <c r="C315" s="327" t="s">
        <v>223</v>
      </c>
      <c r="D315" s="328"/>
      <c r="E315" s="328"/>
      <c r="F315" s="328"/>
      <c r="G315" s="328"/>
      <c r="H315" s="328"/>
      <c r="I315" s="328"/>
      <c r="J315" s="328"/>
      <c r="K315" s="328"/>
      <c r="L315" s="328"/>
      <c r="M315" s="329"/>
    </row>
    <row r="316" spans="2:14" ht="22.5" thickTop="1" thickBot="1" x14ac:dyDescent="0.3">
      <c r="B316" s="13"/>
      <c r="C316" s="334">
        <v>2019</v>
      </c>
      <c r="D316" s="333"/>
      <c r="E316" s="330">
        <v>2020</v>
      </c>
      <c r="F316" s="333"/>
      <c r="G316" s="330">
        <v>2021</v>
      </c>
      <c r="H316" s="333"/>
      <c r="I316" s="330">
        <v>2022</v>
      </c>
      <c r="J316" s="333"/>
      <c r="K316" s="330">
        <v>2023</v>
      </c>
      <c r="L316" s="331"/>
      <c r="M316" s="332"/>
    </row>
    <row r="317" spans="2:14" ht="16.5" thickTop="1" thickBot="1" x14ac:dyDescent="0.3">
      <c r="B317" s="16"/>
      <c r="C317" s="141" t="s">
        <v>141</v>
      </c>
      <c r="D317" s="142" t="str">
        <f>CONCATENATE("var. ",RIGHT(C316,2),"/",RIGHT(C316-1,2))</f>
        <v>var. 19/18</v>
      </c>
      <c r="E317" s="143" t="s">
        <v>141</v>
      </c>
      <c r="F317" s="142" t="str">
        <f>CONCATENATE("var. ",RIGHT(E316,2),"/",RIGHT(E316-1,2))</f>
        <v>var. 20/19</v>
      </c>
      <c r="G317" s="143" t="s">
        <v>141</v>
      </c>
      <c r="H317" s="142" t="s">
        <v>542</v>
      </c>
      <c r="I317" s="143" t="s">
        <v>141</v>
      </c>
      <c r="J317" s="142" t="s">
        <v>142</v>
      </c>
      <c r="K317" s="143" t="s">
        <v>141</v>
      </c>
      <c r="L317" s="142" t="s">
        <v>554</v>
      </c>
      <c r="M317" s="142" t="s">
        <v>544</v>
      </c>
    </row>
    <row r="318" spans="2:14" x14ac:dyDescent="0.25">
      <c r="B318" s="145" t="s">
        <v>145</v>
      </c>
      <c r="C318" s="146">
        <v>3907</v>
      </c>
      <c r="D318" s="147">
        <v>2.5518181818181818</v>
      </c>
      <c r="E318" s="146">
        <v>2064</v>
      </c>
      <c r="F318" s="147">
        <f t="shared" ref="F318:F330" si="83">IFERROR(E318/C318-1,"-")</f>
        <v>-0.4717174302533913</v>
      </c>
      <c r="G318" s="146">
        <v>102</v>
      </c>
      <c r="H318" s="147">
        <f t="shared" ref="H318:H330" si="84">IFERROR(G318/E318-1,"-")</f>
        <v>-0.95058139534883723</v>
      </c>
      <c r="I318" s="146">
        <v>1515</v>
      </c>
      <c r="J318" s="147">
        <f t="shared" ref="J318:J330" si="85">IFERROR(I318/G318-1,"-")</f>
        <v>13.852941176470589</v>
      </c>
      <c r="K318" s="146">
        <v>3465</v>
      </c>
      <c r="L318" s="147">
        <f t="shared" ref="L318:L326" si="86">IFERROR(K318/I318-1,"-")</f>
        <v>1.2871287128712869</v>
      </c>
      <c r="M318" s="147">
        <f t="shared" ref="M318" si="87">K318/C318-1</f>
        <v>-0.11313027898643457</v>
      </c>
    </row>
    <row r="319" spans="2:14" x14ac:dyDescent="0.25">
      <c r="B319" s="145" t="s">
        <v>147</v>
      </c>
      <c r="C319" s="146">
        <v>1887</v>
      </c>
      <c r="D319" s="147">
        <v>-0.17454068241469811</v>
      </c>
      <c r="E319" s="146">
        <v>3757</v>
      </c>
      <c r="F319" s="147">
        <f t="shared" si="83"/>
        <v>0.99099099099099108</v>
      </c>
      <c r="G319" s="146">
        <v>213</v>
      </c>
      <c r="H319" s="147">
        <f t="shared" si="84"/>
        <v>-0.94330582911897787</v>
      </c>
      <c r="I319" s="146">
        <v>1791</v>
      </c>
      <c r="J319" s="147">
        <f t="shared" si="85"/>
        <v>7.408450704225352</v>
      </c>
      <c r="K319" s="146">
        <v>3822</v>
      </c>
      <c r="L319" s="147">
        <f t="shared" si="86"/>
        <v>1.1340033500837521</v>
      </c>
      <c r="M319" s="147">
        <f>IFERROR(K319/C319-1,"-")</f>
        <v>1.0254372019077902</v>
      </c>
    </row>
    <row r="320" spans="2:14" x14ac:dyDescent="0.25">
      <c r="B320" s="145" t="s">
        <v>149</v>
      </c>
      <c r="C320" s="146">
        <v>3619</v>
      </c>
      <c r="D320" s="147">
        <v>0.32321755027422294</v>
      </c>
      <c r="E320" s="146">
        <v>3697</v>
      </c>
      <c r="F320" s="147">
        <f t="shared" si="83"/>
        <v>2.1552915169936515E-2</v>
      </c>
      <c r="G320" s="146">
        <v>327</v>
      </c>
      <c r="H320" s="147">
        <f t="shared" si="84"/>
        <v>-0.91154990532864488</v>
      </c>
      <c r="I320" s="146">
        <v>1898</v>
      </c>
      <c r="J320" s="147">
        <f t="shared" si="85"/>
        <v>4.8042813455657489</v>
      </c>
      <c r="K320" s="146">
        <v>3915</v>
      </c>
      <c r="L320" s="147">
        <f t="shared" si="86"/>
        <v>1.0626975763962063</v>
      </c>
      <c r="M320" s="147">
        <f t="shared" ref="M320:M328" si="88">IFERROR(K320/C320-1,"-")</f>
        <v>8.1790549875656149E-2</v>
      </c>
    </row>
    <row r="321" spans="2:13" x14ac:dyDescent="0.25">
      <c r="B321" s="145" t="s">
        <v>151</v>
      </c>
      <c r="C321" s="146">
        <v>1455</v>
      </c>
      <c r="D321" s="147">
        <v>6.9204152249136008E-3</v>
      </c>
      <c r="E321" s="146">
        <v>0</v>
      </c>
      <c r="F321" s="147">
        <f t="shared" si="83"/>
        <v>-1</v>
      </c>
      <c r="G321" s="146">
        <v>199</v>
      </c>
      <c r="H321" s="147" t="str">
        <f t="shared" si="84"/>
        <v>-</v>
      </c>
      <c r="I321" s="146">
        <v>1670</v>
      </c>
      <c r="J321" s="147">
        <f t="shared" si="85"/>
        <v>7.391959798994975</v>
      </c>
      <c r="K321" s="146">
        <v>1803</v>
      </c>
      <c r="L321" s="147">
        <f t="shared" si="86"/>
        <v>7.9640718562874246E-2</v>
      </c>
      <c r="M321" s="147">
        <f t="shared" si="88"/>
        <v>0.2391752577319588</v>
      </c>
    </row>
    <row r="322" spans="2:13" x14ac:dyDescent="0.25">
      <c r="B322" s="145" t="s">
        <v>153</v>
      </c>
      <c r="C322" s="146">
        <v>972</v>
      </c>
      <c r="D322" s="147">
        <v>0.22418136020151125</v>
      </c>
      <c r="E322" s="146">
        <v>4</v>
      </c>
      <c r="F322" s="147">
        <f t="shared" si="83"/>
        <v>-0.99588477366255146</v>
      </c>
      <c r="G322" s="146">
        <v>103</v>
      </c>
      <c r="H322" s="147">
        <f t="shared" si="84"/>
        <v>24.75</v>
      </c>
      <c r="I322" s="146">
        <v>1384</v>
      </c>
      <c r="J322" s="147">
        <f t="shared" si="85"/>
        <v>12.436893203883495</v>
      </c>
      <c r="K322" s="146">
        <v>1886</v>
      </c>
      <c r="L322" s="147">
        <f t="shared" si="86"/>
        <v>0.36271676300578037</v>
      </c>
      <c r="M322" s="147">
        <f t="shared" si="88"/>
        <v>0.94032921810699599</v>
      </c>
    </row>
    <row r="323" spans="2:13" x14ac:dyDescent="0.25">
      <c r="B323" s="145" t="s">
        <v>155</v>
      </c>
      <c r="C323" s="146">
        <v>815</v>
      </c>
      <c r="D323" s="147">
        <v>0.17945007235890009</v>
      </c>
      <c r="E323" s="146">
        <v>31</v>
      </c>
      <c r="F323" s="147">
        <f t="shared" si="83"/>
        <v>-0.96196319018404908</v>
      </c>
      <c r="G323" s="146">
        <v>196</v>
      </c>
      <c r="H323" s="147">
        <f t="shared" si="84"/>
        <v>5.32258064516129</v>
      </c>
      <c r="I323" s="146">
        <v>1346</v>
      </c>
      <c r="J323" s="147">
        <f t="shared" si="85"/>
        <v>5.8673469387755102</v>
      </c>
      <c r="K323" s="146">
        <v>2204</v>
      </c>
      <c r="L323" s="147">
        <f t="shared" si="86"/>
        <v>0.63744427934621095</v>
      </c>
      <c r="M323" s="147">
        <f t="shared" si="88"/>
        <v>1.7042944785276073</v>
      </c>
    </row>
    <row r="324" spans="2:13" x14ac:dyDescent="0.25">
      <c r="B324" s="145" t="s">
        <v>157</v>
      </c>
      <c r="C324" s="146">
        <v>1201</v>
      </c>
      <c r="D324" s="147">
        <v>0.10691244239631326</v>
      </c>
      <c r="E324" s="146">
        <v>110</v>
      </c>
      <c r="F324" s="147">
        <f t="shared" si="83"/>
        <v>-0.90840965861781853</v>
      </c>
      <c r="G324" s="146">
        <v>375</v>
      </c>
      <c r="H324" s="147">
        <f t="shared" si="84"/>
        <v>2.4090909090909092</v>
      </c>
      <c r="I324" s="146">
        <v>1774</v>
      </c>
      <c r="J324" s="147">
        <f t="shared" si="85"/>
        <v>3.730666666666667</v>
      </c>
      <c r="K324" s="146">
        <v>1456</v>
      </c>
      <c r="L324" s="147">
        <f t="shared" si="86"/>
        <v>-0.17925591882750846</v>
      </c>
      <c r="M324" s="147">
        <f t="shared" si="88"/>
        <v>0.21232306411323898</v>
      </c>
    </row>
    <row r="325" spans="2:13" x14ac:dyDescent="0.25">
      <c r="B325" s="145" t="s">
        <v>159</v>
      </c>
      <c r="C325" s="146">
        <v>1587</v>
      </c>
      <c r="D325" s="147">
        <v>0.72500000000000009</v>
      </c>
      <c r="E325" s="146">
        <v>39</v>
      </c>
      <c r="F325" s="147">
        <f t="shared" si="83"/>
        <v>-0.97542533081285443</v>
      </c>
      <c r="G325" s="146">
        <v>465</v>
      </c>
      <c r="H325" s="147">
        <f t="shared" si="84"/>
        <v>10.923076923076923</v>
      </c>
      <c r="I325" s="146">
        <v>1556</v>
      </c>
      <c r="J325" s="147">
        <f t="shared" si="85"/>
        <v>2.3462365591397849</v>
      </c>
      <c r="K325" s="146">
        <v>1506</v>
      </c>
      <c r="L325" s="147">
        <f t="shared" si="86"/>
        <v>-3.2133676092545027E-2</v>
      </c>
      <c r="M325" s="147">
        <f t="shared" si="88"/>
        <v>-5.1039697542533125E-2</v>
      </c>
    </row>
    <row r="326" spans="2:13" x14ac:dyDescent="0.25">
      <c r="B326" s="145" t="s">
        <v>161</v>
      </c>
      <c r="C326" s="146">
        <v>1269</v>
      </c>
      <c r="D326" s="147">
        <v>0.83646888567293787</v>
      </c>
      <c r="E326" s="146">
        <v>56</v>
      </c>
      <c r="F326" s="147">
        <f t="shared" si="83"/>
        <v>-0.95587076438140273</v>
      </c>
      <c r="G326" s="146">
        <v>513</v>
      </c>
      <c r="H326" s="147">
        <f t="shared" si="84"/>
        <v>8.1607142857142865</v>
      </c>
      <c r="I326" s="146">
        <v>1499</v>
      </c>
      <c r="J326" s="147">
        <f t="shared" si="85"/>
        <v>1.9220272904483431</v>
      </c>
      <c r="K326" s="146">
        <v>1696</v>
      </c>
      <c r="L326" s="147">
        <f t="shared" si="86"/>
        <v>0.13142094729819886</v>
      </c>
      <c r="M326" s="147">
        <f t="shared" si="88"/>
        <v>0.3364854215918045</v>
      </c>
    </row>
    <row r="327" spans="2:13" x14ac:dyDescent="0.25">
      <c r="B327" s="145" t="s">
        <v>163</v>
      </c>
      <c r="C327" s="146">
        <v>1114</v>
      </c>
      <c r="D327" s="147">
        <v>-0.1052208835341365</v>
      </c>
      <c r="E327" s="146">
        <v>39</v>
      </c>
      <c r="F327" s="147">
        <f t="shared" si="83"/>
        <v>-0.96499102333931774</v>
      </c>
      <c r="G327" s="146">
        <v>943</v>
      </c>
      <c r="H327" s="147">
        <f t="shared" si="84"/>
        <v>23.179487179487179</v>
      </c>
      <c r="I327" s="146">
        <v>2643</v>
      </c>
      <c r="J327" s="147">
        <f t="shared" si="85"/>
        <v>1.8027571580063628</v>
      </c>
      <c r="K327" s="146">
        <v>2301</v>
      </c>
      <c r="L327" s="147">
        <f>IFERROR(K327/I327-1,"-")</f>
        <v>-0.12939841089670834</v>
      </c>
      <c r="M327" s="147">
        <f t="shared" si="88"/>
        <v>1.0655296229802516</v>
      </c>
    </row>
    <row r="328" spans="2:13" x14ac:dyDescent="0.25">
      <c r="B328" s="145" t="s">
        <v>165</v>
      </c>
      <c r="C328" s="146">
        <v>1391</v>
      </c>
      <c r="D328" s="147">
        <v>0.14674361088211052</v>
      </c>
      <c r="E328" s="146">
        <v>203</v>
      </c>
      <c r="F328" s="147">
        <f t="shared" si="83"/>
        <v>-0.85406182602444281</v>
      </c>
      <c r="G328" s="146">
        <v>1154</v>
      </c>
      <c r="H328" s="147">
        <f t="shared" si="84"/>
        <v>4.6847290640394093</v>
      </c>
      <c r="I328" s="146">
        <v>2724</v>
      </c>
      <c r="J328" s="147">
        <f t="shared" si="85"/>
        <v>1.3604852686308493</v>
      </c>
      <c r="K328" s="146">
        <v>2330</v>
      </c>
      <c r="L328" s="147">
        <f>IFERROR(K328/I328-1,"-")</f>
        <v>-0.14464023494860501</v>
      </c>
      <c r="M328" s="147">
        <f t="shared" si="88"/>
        <v>0.67505391804457227</v>
      </c>
    </row>
    <row r="329" spans="2:13" x14ac:dyDescent="0.25">
      <c r="B329" s="145" t="s">
        <v>167</v>
      </c>
      <c r="C329" s="146">
        <v>1669</v>
      </c>
      <c r="D329" s="147">
        <v>0.25394440270473329</v>
      </c>
      <c r="E329" s="146">
        <v>159</v>
      </c>
      <c r="F329" s="147">
        <f t="shared" si="83"/>
        <v>-0.90473337327741166</v>
      </c>
      <c r="G329" s="146">
        <v>1281</v>
      </c>
      <c r="H329" s="147">
        <f t="shared" si="84"/>
        <v>7.0566037735849054</v>
      </c>
      <c r="I329" s="146">
        <v>2505</v>
      </c>
      <c r="J329" s="147">
        <f t="shared" si="85"/>
        <v>0.95550351288056201</v>
      </c>
      <c r="K329" s="146"/>
      <c r="L329" s="147"/>
      <c r="M329" s="147"/>
    </row>
    <row r="330" spans="2:13" ht="15.75" x14ac:dyDescent="0.25">
      <c r="B330" s="148" t="s">
        <v>127</v>
      </c>
      <c r="C330" s="149">
        <v>20886</v>
      </c>
      <c r="D330" s="150">
        <v>0.34436148300720903</v>
      </c>
      <c r="E330" s="149">
        <v>10159</v>
      </c>
      <c r="F330" s="150">
        <f t="shared" si="83"/>
        <v>-0.51359762520348551</v>
      </c>
      <c r="G330" s="149">
        <v>5871</v>
      </c>
      <c r="H330" s="150">
        <f t="shared" si="84"/>
        <v>-0.42208878826656171</v>
      </c>
      <c r="I330" s="149">
        <v>22305</v>
      </c>
      <c r="J330" s="150">
        <f t="shared" si="85"/>
        <v>2.7991824220746038</v>
      </c>
      <c r="K330" s="149">
        <v>26384</v>
      </c>
      <c r="L330" s="150">
        <v>0.33252525252525245</v>
      </c>
      <c r="M330" s="150">
        <v>0.37295103293958465</v>
      </c>
    </row>
    <row r="331" spans="2:13" ht="6" customHeight="1" x14ac:dyDescent="0.25"/>
    <row r="332" spans="2:13" x14ac:dyDescent="0.25">
      <c r="B332" s="49" t="s">
        <v>109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3"/>
      <c r="G333" s="123"/>
      <c r="I333" s="123"/>
      <c r="K333" s="123"/>
    </row>
    <row r="339" spans="2:14" ht="48.75" customHeight="1" thickBot="1" x14ac:dyDescent="0.3">
      <c r="B339" s="315" t="str">
        <f>CONCATENATE("Pernoctaciones realizadas por los procedentes de ",C341," en los establecimientos alojativos de Tenerife (hotel + apartamento)")</f>
        <v>Pernoctaciones realizadas por los procedentes de Dinamarca en los establecimientos alojativos de Tenerife (hotel + apartamento)</v>
      </c>
      <c r="C339" s="315"/>
      <c r="D339" s="315"/>
      <c r="E339" s="315"/>
      <c r="F339" s="315"/>
      <c r="G339" s="315"/>
      <c r="H339" s="315"/>
      <c r="I339" s="315"/>
      <c r="J339" s="315"/>
      <c r="K339" s="315"/>
      <c r="L339" s="315"/>
      <c r="M339" s="315"/>
      <c r="N339" s="1" t="s">
        <v>219</v>
      </c>
    </row>
    <row r="340" spans="2:14" ht="10.5" customHeight="1" thickBot="1" x14ac:dyDescent="0.3">
      <c r="B340" s="137"/>
      <c r="C340" s="138"/>
      <c r="D340" s="137"/>
      <c r="E340" s="137"/>
      <c r="F340" s="137"/>
      <c r="G340" s="137"/>
      <c r="H340" s="137"/>
      <c r="I340" s="137"/>
      <c r="J340" s="137"/>
      <c r="K340" s="4"/>
      <c r="L340" s="4"/>
      <c r="N340" s="1" t="s">
        <v>220</v>
      </c>
    </row>
    <row r="341" spans="2:14" ht="22.5" thickTop="1" thickBot="1" x14ac:dyDescent="0.3">
      <c r="B341" s="153" t="str">
        <f>C341</f>
        <v>Dinamarca</v>
      </c>
      <c r="C341" s="327" t="s">
        <v>225</v>
      </c>
      <c r="D341" s="328"/>
      <c r="E341" s="328"/>
      <c r="F341" s="328"/>
      <c r="G341" s="328"/>
      <c r="H341" s="328"/>
      <c r="I341" s="328"/>
      <c r="J341" s="328"/>
      <c r="K341" s="328"/>
      <c r="L341" s="328"/>
      <c r="M341" s="329"/>
    </row>
    <row r="342" spans="2:14" ht="22.5" thickTop="1" thickBot="1" x14ac:dyDescent="0.3">
      <c r="B342" s="13"/>
      <c r="C342" s="334">
        <v>2019</v>
      </c>
      <c r="D342" s="333"/>
      <c r="E342" s="330">
        <v>2020</v>
      </c>
      <c r="F342" s="333"/>
      <c r="G342" s="330">
        <v>2021</v>
      </c>
      <c r="H342" s="333"/>
      <c r="I342" s="330">
        <v>2022</v>
      </c>
      <c r="J342" s="333"/>
      <c r="K342" s="330">
        <v>2023</v>
      </c>
      <c r="L342" s="331"/>
      <c r="M342" s="332"/>
    </row>
    <row r="343" spans="2:14" ht="16.5" thickTop="1" thickBot="1" x14ac:dyDescent="0.3">
      <c r="B343" s="16"/>
      <c r="C343" s="141" t="s">
        <v>141</v>
      </c>
      <c r="D343" s="142" t="str">
        <f>CONCATENATE("var. ",RIGHT(C342,2),"/",RIGHT(C342-1,2))</f>
        <v>var. 19/18</v>
      </c>
      <c r="E343" s="143" t="s">
        <v>141</v>
      </c>
      <c r="F343" s="142" t="str">
        <f>CONCATENATE("var. ",RIGHT(E342,2),"/",RIGHT(E342-1,2))</f>
        <v>var. 20/19</v>
      </c>
      <c r="G343" s="143" t="s">
        <v>141</v>
      </c>
      <c r="H343" s="142" t="s">
        <v>542</v>
      </c>
      <c r="I343" s="143" t="s">
        <v>141</v>
      </c>
      <c r="J343" s="142" t="s">
        <v>142</v>
      </c>
      <c r="K343" s="143" t="s">
        <v>141</v>
      </c>
      <c r="L343" s="142" t="s">
        <v>554</v>
      </c>
      <c r="M343" s="142" t="s">
        <v>544</v>
      </c>
    </row>
    <row r="344" spans="2:14" x14ac:dyDescent="0.25">
      <c r="B344" s="145" t="s">
        <v>145</v>
      </c>
      <c r="C344" s="146">
        <v>93140</v>
      </c>
      <c r="D344" s="147">
        <v>4.3211397594139944E-2</v>
      </c>
      <c r="E344" s="146">
        <v>91656</v>
      </c>
      <c r="F344" s="147">
        <f t="shared" ref="F344:F356" si="89">IFERROR(E344/C344-1,"-")</f>
        <v>-1.5933004079879742E-2</v>
      </c>
      <c r="G344" s="146">
        <v>700</v>
      </c>
      <c r="H344" s="147">
        <f t="shared" ref="H344:H356" si="90">IFERROR(G344/E344-1,"-")</f>
        <v>-0.99236274766518284</v>
      </c>
      <c r="I344" s="146">
        <v>65027</v>
      </c>
      <c r="J344" s="147">
        <f t="shared" ref="J344:J356" si="91">IFERROR(I344/G344-1,"-")</f>
        <v>91.895714285714291</v>
      </c>
      <c r="K344" s="146">
        <v>87732</v>
      </c>
      <c r="L344" s="147">
        <f t="shared" ref="L344:L352" si="92">IFERROR(K344/I344-1,"-")</f>
        <v>0.34916265551232573</v>
      </c>
      <c r="M344" s="147">
        <f t="shared" ref="M344" si="93">K344/C344-1</f>
        <v>-5.8063130770882543E-2</v>
      </c>
    </row>
    <row r="345" spans="2:14" x14ac:dyDescent="0.25">
      <c r="B345" s="145" t="s">
        <v>147</v>
      </c>
      <c r="C345" s="146">
        <v>93681</v>
      </c>
      <c r="D345" s="147">
        <v>1.2100128563865997E-2</v>
      </c>
      <c r="E345" s="146">
        <v>98434</v>
      </c>
      <c r="F345" s="147">
        <f t="shared" si="89"/>
        <v>5.0736008368826191E-2</v>
      </c>
      <c r="G345" s="146">
        <v>617</v>
      </c>
      <c r="H345" s="147">
        <f t="shared" si="90"/>
        <v>-0.99373184062417452</v>
      </c>
      <c r="I345" s="146">
        <v>69529</v>
      </c>
      <c r="J345" s="147">
        <f t="shared" si="91"/>
        <v>111.68881685575364</v>
      </c>
      <c r="K345" s="146">
        <v>99234</v>
      </c>
      <c r="L345" s="147">
        <f t="shared" si="92"/>
        <v>0.42723180255720639</v>
      </c>
      <c r="M345" s="147">
        <f>IFERROR(K345/C345-1,"-")</f>
        <v>5.927562686136989E-2</v>
      </c>
    </row>
    <row r="346" spans="2:14" x14ac:dyDescent="0.25">
      <c r="B346" s="145" t="s">
        <v>149</v>
      </c>
      <c r="C346" s="146">
        <v>96325</v>
      </c>
      <c r="D346" s="147">
        <v>6.1432506887052263E-2</v>
      </c>
      <c r="E346" s="146">
        <v>48891</v>
      </c>
      <c r="F346" s="147">
        <f t="shared" si="89"/>
        <v>-0.49243706202958737</v>
      </c>
      <c r="G346" s="146">
        <v>659</v>
      </c>
      <c r="H346" s="147">
        <f t="shared" si="90"/>
        <v>-0.98652103659160173</v>
      </c>
      <c r="I346" s="146">
        <v>70472</v>
      </c>
      <c r="J346" s="147">
        <f t="shared" si="91"/>
        <v>105.93778452200303</v>
      </c>
      <c r="K346" s="146">
        <v>88964</v>
      </c>
      <c r="L346" s="147">
        <f t="shared" si="92"/>
        <v>0.26240208877284599</v>
      </c>
      <c r="M346" s="147">
        <f t="shared" ref="M346:M354" si="94">IFERROR(K346/C346-1,"-")</f>
        <v>-7.6418375291980256E-2</v>
      </c>
    </row>
    <row r="347" spans="2:14" x14ac:dyDescent="0.25">
      <c r="B347" s="145" t="s">
        <v>151</v>
      </c>
      <c r="C347" s="146">
        <v>48934</v>
      </c>
      <c r="D347" s="147">
        <v>0.10231573256442594</v>
      </c>
      <c r="E347" s="146">
        <v>0</v>
      </c>
      <c r="F347" s="147">
        <f t="shared" si="89"/>
        <v>-1</v>
      </c>
      <c r="G347" s="146">
        <v>572</v>
      </c>
      <c r="H347" s="147" t="str">
        <f t="shared" si="90"/>
        <v>-</v>
      </c>
      <c r="I347" s="146">
        <v>43901</v>
      </c>
      <c r="J347" s="147">
        <f t="shared" si="91"/>
        <v>75.75</v>
      </c>
      <c r="K347" s="146">
        <v>40457</v>
      </c>
      <c r="L347" s="147">
        <f t="shared" si="92"/>
        <v>-7.8449238058358572E-2</v>
      </c>
      <c r="M347" s="147">
        <f t="shared" si="94"/>
        <v>-0.17323333469571256</v>
      </c>
    </row>
    <row r="348" spans="2:14" x14ac:dyDescent="0.25">
      <c r="B348" s="145" t="s">
        <v>153</v>
      </c>
      <c r="C348" s="146">
        <v>26707</v>
      </c>
      <c r="D348" s="147">
        <v>0.84529814136668269</v>
      </c>
      <c r="E348" s="146">
        <v>10</v>
      </c>
      <c r="F348" s="147">
        <f t="shared" si="89"/>
        <v>-0.99962556633092448</v>
      </c>
      <c r="G348" s="146">
        <v>545</v>
      </c>
      <c r="H348" s="147">
        <f t="shared" si="90"/>
        <v>53.5</v>
      </c>
      <c r="I348" s="146">
        <v>8100</v>
      </c>
      <c r="J348" s="147">
        <f t="shared" si="91"/>
        <v>13.862385321100918</v>
      </c>
      <c r="K348" s="146">
        <v>8522</v>
      </c>
      <c r="L348" s="147">
        <f t="shared" si="92"/>
        <v>5.2098765432098793E-2</v>
      </c>
      <c r="M348" s="147">
        <f t="shared" si="94"/>
        <v>-0.68090762721383902</v>
      </c>
    </row>
    <row r="349" spans="2:14" x14ac:dyDescent="0.25">
      <c r="B349" s="145" t="s">
        <v>155</v>
      </c>
      <c r="C349" s="146">
        <v>10808</v>
      </c>
      <c r="D349" s="147">
        <v>1.6936394429807988E-2</v>
      </c>
      <c r="E349" s="146">
        <v>16</v>
      </c>
      <c r="F349" s="147">
        <f t="shared" si="89"/>
        <v>-0.99851961509992593</v>
      </c>
      <c r="G349" s="146">
        <v>940</v>
      </c>
      <c r="H349" s="147">
        <f t="shared" si="90"/>
        <v>57.75</v>
      </c>
      <c r="I349" s="146">
        <v>6382</v>
      </c>
      <c r="J349" s="147">
        <f t="shared" si="91"/>
        <v>5.7893617021276595</v>
      </c>
      <c r="K349" s="146">
        <v>8901</v>
      </c>
      <c r="L349" s="147">
        <f t="shared" si="92"/>
        <v>0.3947038545910373</v>
      </c>
      <c r="M349" s="147">
        <f t="shared" si="94"/>
        <v>-0.17644337527757215</v>
      </c>
    </row>
    <row r="350" spans="2:14" x14ac:dyDescent="0.25">
      <c r="B350" s="145" t="s">
        <v>157</v>
      </c>
      <c r="C350" s="146">
        <v>18668</v>
      </c>
      <c r="D350" s="147">
        <v>-9.0696541646371198E-2</v>
      </c>
      <c r="E350" s="146">
        <v>589</v>
      </c>
      <c r="F350" s="147">
        <f t="shared" si="89"/>
        <v>-0.9684486822369831</v>
      </c>
      <c r="G350" s="146">
        <v>9150</v>
      </c>
      <c r="H350" s="147">
        <f t="shared" si="90"/>
        <v>14.534804753820033</v>
      </c>
      <c r="I350" s="146">
        <v>16868</v>
      </c>
      <c r="J350" s="147">
        <f t="shared" si="91"/>
        <v>0.84349726775956291</v>
      </c>
      <c r="K350" s="146">
        <v>11785</v>
      </c>
      <c r="L350" s="147">
        <f t="shared" si="92"/>
        <v>-0.30133981503438467</v>
      </c>
      <c r="M350" s="147">
        <f t="shared" si="94"/>
        <v>-0.36870580672809083</v>
      </c>
    </row>
    <row r="351" spans="2:14" x14ac:dyDescent="0.25">
      <c r="B351" s="145" t="s">
        <v>159</v>
      </c>
      <c r="C351" s="146">
        <v>12759</v>
      </c>
      <c r="D351" s="147">
        <v>0.13322675193178801</v>
      </c>
      <c r="E351" s="146">
        <v>178</v>
      </c>
      <c r="F351" s="147">
        <f t="shared" si="89"/>
        <v>-0.98604906340622311</v>
      </c>
      <c r="G351" s="146">
        <v>7666</v>
      </c>
      <c r="H351" s="147">
        <f t="shared" si="90"/>
        <v>42.067415730337082</v>
      </c>
      <c r="I351" s="146">
        <v>13290</v>
      </c>
      <c r="J351" s="147">
        <f t="shared" si="91"/>
        <v>0.73362901121836677</v>
      </c>
      <c r="K351" s="146">
        <v>9391</v>
      </c>
      <c r="L351" s="147">
        <f t="shared" si="92"/>
        <v>-0.29337848006019562</v>
      </c>
      <c r="M351" s="147">
        <f t="shared" si="94"/>
        <v>-0.26397053060584685</v>
      </c>
    </row>
    <row r="352" spans="2:14" x14ac:dyDescent="0.25">
      <c r="B352" s="145" t="s">
        <v>161</v>
      </c>
      <c r="C352" s="146">
        <v>14799</v>
      </c>
      <c r="D352" s="147">
        <v>-2.2249190938511409E-3</v>
      </c>
      <c r="E352" s="146">
        <v>209</v>
      </c>
      <c r="F352" s="147">
        <f t="shared" si="89"/>
        <v>-0.98587742415028046</v>
      </c>
      <c r="G352" s="146">
        <v>6588</v>
      </c>
      <c r="H352" s="147">
        <f t="shared" si="90"/>
        <v>30.52153110047847</v>
      </c>
      <c r="I352" s="146">
        <v>10414</v>
      </c>
      <c r="J352" s="147">
        <f t="shared" si="91"/>
        <v>0.58075288403157255</v>
      </c>
      <c r="K352" s="146">
        <v>9657</v>
      </c>
      <c r="L352" s="147">
        <f t="shared" si="92"/>
        <v>-7.2690608795851763E-2</v>
      </c>
      <c r="M352" s="147">
        <f t="shared" si="94"/>
        <v>-0.34745590918305291</v>
      </c>
    </row>
    <row r="353" spans="2:14" x14ac:dyDescent="0.25">
      <c r="B353" s="145" t="s">
        <v>163</v>
      </c>
      <c r="C353" s="146">
        <v>40520</v>
      </c>
      <c r="D353" s="147">
        <v>6.309851764397223E-2</v>
      </c>
      <c r="E353" s="146">
        <v>289</v>
      </c>
      <c r="F353" s="147">
        <f t="shared" si="89"/>
        <v>-0.99286771964461995</v>
      </c>
      <c r="G353" s="146">
        <v>35628</v>
      </c>
      <c r="H353" s="147">
        <f t="shared" si="90"/>
        <v>122.280276816609</v>
      </c>
      <c r="I353" s="146">
        <v>45582</v>
      </c>
      <c r="J353" s="147">
        <f t="shared" si="91"/>
        <v>0.27938699898955877</v>
      </c>
      <c r="K353" s="146">
        <v>33793</v>
      </c>
      <c r="L353" s="147">
        <f>IFERROR(K353/I353-1,"-")</f>
        <v>-0.25863279364661484</v>
      </c>
      <c r="M353" s="147">
        <f t="shared" si="94"/>
        <v>-0.16601678183613033</v>
      </c>
    </row>
    <row r="354" spans="2:14" x14ac:dyDescent="0.25">
      <c r="B354" s="145" t="s">
        <v>165</v>
      </c>
      <c r="C354" s="146">
        <v>66403</v>
      </c>
      <c r="D354" s="147">
        <v>2.5750741473059779E-2</v>
      </c>
      <c r="E354" s="146">
        <v>387</v>
      </c>
      <c r="F354" s="147">
        <f t="shared" si="89"/>
        <v>-0.99417195006249715</v>
      </c>
      <c r="G354" s="146">
        <v>69910</v>
      </c>
      <c r="H354" s="147">
        <f t="shared" si="90"/>
        <v>179.64599483204134</v>
      </c>
      <c r="I354" s="146">
        <v>76519</v>
      </c>
      <c r="J354" s="147">
        <f t="shared" si="91"/>
        <v>9.4535831783721935E-2</v>
      </c>
      <c r="K354" s="146">
        <v>66235</v>
      </c>
      <c r="L354" s="147">
        <f>IFERROR(K354/I354-1,"-")</f>
        <v>-0.13439799265541896</v>
      </c>
      <c r="M354" s="147">
        <f t="shared" si="94"/>
        <v>-2.5300061744197855E-3</v>
      </c>
    </row>
    <row r="355" spans="2:14" x14ac:dyDescent="0.25">
      <c r="B355" s="145" t="s">
        <v>167</v>
      </c>
      <c r="C355" s="146">
        <v>72090</v>
      </c>
      <c r="D355" s="147">
        <v>2.4748041905357621E-2</v>
      </c>
      <c r="E355" s="146">
        <v>769</v>
      </c>
      <c r="F355" s="147">
        <f t="shared" si="89"/>
        <v>-0.98933277847135526</v>
      </c>
      <c r="G355" s="146">
        <v>58459</v>
      </c>
      <c r="H355" s="147">
        <f t="shared" si="90"/>
        <v>75.019505851755525</v>
      </c>
      <c r="I355" s="146">
        <v>65089</v>
      </c>
      <c r="J355" s="147">
        <f t="shared" si="91"/>
        <v>0.11341281924083546</v>
      </c>
      <c r="K355" s="146"/>
      <c r="L355" s="147"/>
      <c r="M355" s="147"/>
    </row>
    <row r="356" spans="2:14" ht="15.75" x14ac:dyDescent="0.25">
      <c r="B356" s="148" t="s">
        <v>127</v>
      </c>
      <c r="C356" s="149">
        <v>594834</v>
      </c>
      <c r="D356" s="150">
        <v>5.8598664903622755E-2</v>
      </c>
      <c r="E356" s="149">
        <v>241432</v>
      </c>
      <c r="F356" s="150">
        <f t="shared" si="89"/>
        <v>-0.59411869529986516</v>
      </c>
      <c r="G356" s="149">
        <v>191434</v>
      </c>
      <c r="H356" s="150">
        <f t="shared" si="90"/>
        <v>-0.20708936677822332</v>
      </c>
      <c r="I356" s="149">
        <v>491173</v>
      </c>
      <c r="J356" s="150">
        <f t="shared" si="91"/>
        <v>1.5657563442230744</v>
      </c>
      <c r="K356" s="149">
        <v>464671</v>
      </c>
      <c r="L356" s="150">
        <v>9.0561954919687215E-2</v>
      </c>
      <c r="M356" s="150">
        <v>-0.11109261894923705</v>
      </c>
    </row>
    <row r="357" spans="2:14" ht="6" customHeight="1" x14ac:dyDescent="0.25"/>
    <row r="358" spans="2:14" x14ac:dyDescent="0.25">
      <c r="B358" s="49" t="s">
        <v>109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3"/>
      <c r="G359" s="123"/>
      <c r="I359" s="123"/>
      <c r="K359" s="123"/>
    </row>
    <row r="365" spans="2:14" ht="48.75" customHeight="1" thickBot="1" x14ac:dyDescent="0.3">
      <c r="B365" s="315" t="str">
        <f>CONCATENATE("Pernoctaciones realizadas por los procedentes de ",C367," en los establecimientos alojativos de Tenerife (hotel + apartamento)")</f>
        <v>Pernoctaciones realizadas por los procedentes de Finlandia en los establecimientos alojativos de Tenerife (hotel + apartamento)</v>
      </c>
      <c r="C365" s="315"/>
      <c r="D365" s="315"/>
      <c r="E365" s="315"/>
      <c r="F365" s="315"/>
      <c r="G365" s="315"/>
      <c r="H365" s="315"/>
      <c r="I365" s="315"/>
      <c r="J365" s="315"/>
      <c r="K365" s="315"/>
      <c r="L365" s="315"/>
      <c r="M365" s="315"/>
      <c r="N365" s="1" t="s">
        <v>219</v>
      </c>
    </row>
    <row r="366" spans="2:14" ht="10.5" customHeight="1" thickBot="1" x14ac:dyDescent="0.3">
      <c r="B366" s="137"/>
      <c r="C366" s="138"/>
      <c r="D366" s="137"/>
      <c r="E366" s="137"/>
      <c r="F366" s="137"/>
      <c r="G366" s="137"/>
      <c r="H366" s="137"/>
      <c r="I366" s="137"/>
      <c r="J366" s="137"/>
      <c r="K366" s="4"/>
      <c r="L366" s="4"/>
      <c r="N366" s="1" t="s">
        <v>220</v>
      </c>
    </row>
    <row r="367" spans="2:14" ht="22.5" thickTop="1" thickBot="1" x14ac:dyDescent="0.3">
      <c r="B367" s="153" t="str">
        <f>C367</f>
        <v>Finlandia</v>
      </c>
      <c r="C367" s="327" t="s">
        <v>227</v>
      </c>
      <c r="D367" s="328"/>
      <c r="E367" s="328"/>
      <c r="F367" s="328"/>
      <c r="G367" s="328"/>
      <c r="H367" s="328"/>
      <c r="I367" s="328"/>
      <c r="J367" s="328"/>
      <c r="K367" s="328"/>
      <c r="L367" s="328"/>
      <c r="M367" s="329"/>
    </row>
    <row r="368" spans="2:14" ht="22.5" thickTop="1" thickBot="1" x14ac:dyDescent="0.3">
      <c r="B368" s="13"/>
      <c r="C368" s="334">
        <v>2019</v>
      </c>
      <c r="D368" s="333"/>
      <c r="E368" s="330">
        <v>2020</v>
      </c>
      <c r="F368" s="333"/>
      <c r="G368" s="330">
        <v>2021</v>
      </c>
      <c r="H368" s="333"/>
      <c r="I368" s="330">
        <v>2022</v>
      </c>
      <c r="J368" s="333"/>
      <c r="K368" s="330">
        <v>2023</v>
      </c>
      <c r="L368" s="331"/>
      <c r="M368" s="332"/>
    </row>
    <row r="369" spans="2:13" ht="16.5" thickTop="1" thickBot="1" x14ac:dyDescent="0.3">
      <c r="B369" s="16"/>
      <c r="C369" s="141" t="s">
        <v>141</v>
      </c>
      <c r="D369" s="142" t="str">
        <f>CONCATENATE("var. ",RIGHT(C368,2),"/",RIGHT(C368-1,2))</f>
        <v>var. 19/18</v>
      </c>
      <c r="E369" s="143" t="s">
        <v>141</v>
      </c>
      <c r="F369" s="142" t="str">
        <f>CONCATENATE("var. ",RIGHT(E368,2),"/",RIGHT(E368-1,2))</f>
        <v>var. 20/19</v>
      </c>
      <c r="G369" s="143" t="s">
        <v>141</v>
      </c>
      <c r="H369" s="142" t="s">
        <v>542</v>
      </c>
      <c r="I369" s="143" t="s">
        <v>141</v>
      </c>
      <c r="J369" s="142" t="s">
        <v>142</v>
      </c>
      <c r="K369" s="143" t="s">
        <v>141</v>
      </c>
      <c r="L369" s="142" t="s">
        <v>554</v>
      </c>
      <c r="M369" s="142" t="s">
        <v>544</v>
      </c>
    </row>
    <row r="370" spans="2:13" x14ac:dyDescent="0.25">
      <c r="B370" s="145" t="s">
        <v>145</v>
      </c>
      <c r="C370" s="146">
        <v>109930</v>
      </c>
      <c r="D370" s="147">
        <v>-5.8504123808463482E-2</v>
      </c>
      <c r="E370" s="146">
        <v>117219</v>
      </c>
      <c r="F370" s="147">
        <f t="shared" ref="F370:F382" si="95">IFERROR(E370/C370-1,"-")</f>
        <v>6.6305830983353076E-2</v>
      </c>
      <c r="G370" s="146">
        <v>796</v>
      </c>
      <c r="H370" s="147">
        <f t="shared" ref="H370:H382" si="96">IFERROR(G370/E370-1,"-")</f>
        <v>-0.99320929200897468</v>
      </c>
      <c r="I370" s="146">
        <v>63029</v>
      </c>
      <c r="J370" s="147">
        <f t="shared" ref="J370:J382" si="97">IFERROR(I370/G370-1,"-")</f>
        <v>78.1821608040201</v>
      </c>
      <c r="K370" s="146">
        <v>92741</v>
      </c>
      <c r="L370" s="147">
        <f t="shared" ref="L370:L378" si="98">IFERROR(K370/I370-1,"-")</f>
        <v>0.47140205302321148</v>
      </c>
      <c r="M370" s="147">
        <f t="shared" ref="M370" si="99">K370/C370-1</f>
        <v>-0.15636314018011466</v>
      </c>
    </row>
    <row r="371" spans="2:13" x14ac:dyDescent="0.25">
      <c r="B371" s="145" t="s">
        <v>147</v>
      </c>
      <c r="C371" s="146">
        <v>113827</v>
      </c>
      <c r="D371" s="147">
        <v>-3.4603543470701492E-2</v>
      </c>
      <c r="E371" s="146">
        <v>117907</v>
      </c>
      <c r="F371" s="147">
        <f t="shared" si="95"/>
        <v>3.5843868326495443E-2</v>
      </c>
      <c r="G371" s="146">
        <v>488</v>
      </c>
      <c r="H371" s="147">
        <f t="shared" si="96"/>
        <v>-0.9958611448005632</v>
      </c>
      <c r="I371" s="146">
        <v>60898</v>
      </c>
      <c r="J371" s="147">
        <f t="shared" si="97"/>
        <v>123.79098360655738</v>
      </c>
      <c r="K371" s="146">
        <v>88167</v>
      </c>
      <c r="L371" s="147">
        <f t="shared" si="98"/>
        <v>0.44778153633945283</v>
      </c>
      <c r="M371" s="147">
        <f>IFERROR(K371/C371-1,"-")</f>
        <v>-0.22542981893575342</v>
      </c>
    </row>
    <row r="372" spans="2:13" x14ac:dyDescent="0.25">
      <c r="B372" s="145" t="s">
        <v>149</v>
      </c>
      <c r="C372" s="146">
        <v>114103</v>
      </c>
      <c r="D372" s="147">
        <v>-3.3410421272882851E-2</v>
      </c>
      <c r="E372" s="146">
        <v>57516</v>
      </c>
      <c r="F372" s="147">
        <f t="shared" si="95"/>
        <v>-0.49592911667528461</v>
      </c>
      <c r="G372" s="146">
        <v>614</v>
      </c>
      <c r="H372" s="147">
        <f t="shared" si="96"/>
        <v>-0.98932470964601149</v>
      </c>
      <c r="I372" s="146">
        <v>60513</v>
      </c>
      <c r="J372" s="147">
        <f t="shared" si="97"/>
        <v>97.555374592833871</v>
      </c>
      <c r="K372" s="146">
        <v>86261</v>
      </c>
      <c r="L372" s="147">
        <f t="shared" si="98"/>
        <v>0.42549534810701828</v>
      </c>
      <c r="M372" s="147">
        <f t="shared" ref="M372:M380" si="100">IFERROR(K372/C372-1,"-")</f>
        <v>-0.24400760716195014</v>
      </c>
    </row>
    <row r="373" spans="2:13" x14ac:dyDescent="0.25">
      <c r="B373" s="145" t="s">
        <v>151</v>
      </c>
      <c r="C373" s="146">
        <v>47083</v>
      </c>
      <c r="D373" s="147">
        <v>5.0256524648672807E-2</v>
      </c>
      <c r="E373" s="146">
        <v>0</v>
      </c>
      <c r="F373" s="147">
        <f t="shared" si="95"/>
        <v>-1</v>
      </c>
      <c r="G373" s="146">
        <v>217</v>
      </c>
      <c r="H373" s="147" t="str">
        <f t="shared" si="96"/>
        <v>-</v>
      </c>
      <c r="I373" s="146">
        <v>23573</v>
      </c>
      <c r="J373" s="147">
        <f t="shared" si="97"/>
        <v>107.63133640552995</v>
      </c>
      <c r="K373" s="146">
        <v>30668</v>
      </c>
      <c r="L373" s="147">
        <f t="shared" si="98"/>
        <v>0.30097993467102202</v>
      </c>
      <c r="M373" s="147">
        <f t="shared" si="100"/>
        <v>-0.34863963638680628</v>
      </c>
    </row>
    <row r="374" spans="2:13" x14ac:dyDescent="0.25">
      <c r="B374" s="145" t="s">
        <v>153</v>
      </c>
      <c r="C374" s="146">
        <v>6257</v>
      </c>
      <c r="D374" s="147">
        <v>-0.14997962233392204</v>
      </c>
      <c r="E374" s="146">
        <v>0</v>
      </c>
      <c r="F374" s="147">
        <f t="shared" si="95"/>
        <v>-1</v>
      </c>
      <c r="G374" s="146">
        <v>65</v>
      </c>
      <c r="H374" s="147" t="str">
        <f t="shared" si="96"/>
        <v>-</v>
      </c>
      <c r="I374" s="146">
        <v>3764</v>
      </c>
      <c r="J374" s="147">
        <f t="shared" si="97"/>
        <v>56.907692307692308</v>
      </c>
      <c r="K374" s="146">
        <v>4067</v>
      </c>
      <c r="L374" s="147">
        <f t="shared" si="98"/>
        <v>8.0499468650371941E-2</v>
      </c>
      <c r="M374" s="147">
        <f t="shared" si="100"/>
        <v>-0.350007991050024</v>
      </c>
    </row>
    <row r="375" spans="2:13" x14ac:dyDescent="0.25">
      <c r="B375" s="145" t="s">
        <v>155</v>
      </c>
      <c r="C375" s="146">
        <v>2786</v>
      </c>
      <c r="D375" s="147">
        <v>4.3258832011536796E-3</v>
      </c>
      <c r="E375" s="146">
        <v>5</v>
      </c>
      <c r="F375" s="147">
        <f t="shared" si="95"/>
        <v>-0.998205312275664</v>
      </c>
      <c r="G375" s="146">
        <v>77</v>
      </c>
      <c r="H375" s="147">
        <f t="shared" si="96"/>
        <v>14.4</v>
      </c>
      <c r="I375" s="146">
        <v>3196</v>
      </c>
      <c r="J375" s="147">
        <f t="shared" si="97"/>
        <v>40.506493506493506</v>
      </c>
      <c r="K375" s="146">
        <v>4183</v>
      </c>
      <c r="L375" s="147">
        <f t="shared" si="98"/>
        <v>0.30882352941176472</v>
      </c>
      <c r="M375" s="147">
        <f t="shared" si="100"/>
        <v>0.50143575017946884</v>
      </c>
    </row>
    <row r="376" spans="2:13" x14ac:dyDescent="0.25">
      <c r="B376" s="145" t="s">
        <v>157</v>
      </c>
      <c r="C376" s="146">
        <v>1480</v>
      </c>
      <c r="D376" s="147">
        <v>5.4882394868139617E-2</v>
      </c>
      <c r="E376" s="146">
        <v>92</v>
      </c>
      <c r="F376" s="147">
        <f t="shared" si="95"/>
        <v>-0.93783783783783781</v>
      </c>
      <c r="G376" s="146">
        <v>304</v>
      </c>
      <c r="H376" s="147">
        <f t="shared" si="96"/>
        <v>2.3043478260869565</v>
      </c>
      <c r="I376" s="146">
        <v>1909</v>
      </c>
      <c r="J376" s="147">
        <f t="shared" si="97"/>
        <v>5.2796052631578947</v>
      </c>
      <c r="K376" s="146">
        <v>1102</v>
      </c>
      <c r="L376" s="147">
        <f t="shared" si="98"/>
        <v>-0.42273441592456784</v>
      </c>
      <c r="M376" s="147">
        <f t="shared" si="100"/>
        <v>-0.25540540540540535</v>
      </c>
    </row>
    <row r="377" spans="2:13" x14ac:dyDescent="0.25">
      <c r="B377" s="145" t="s">
        <v>159</v>
      </c>
      <c r="C377" s="146">
        <v>1113</v>
      </c>
      <c r="D377" s="147">
        <v>0.54155124653739617</v>
      </c>
      <c r="E377" s="146">
        <v>123</v>
      </c>
      <c r="F377" s="147">
        <f t="shared" si="95"/>
        <v>-0.88948787061994605</v>
      </c>
      <c r="G377" s="146">
        <v>266</v>
      </c>
      <c r="H377" s="147">
        <f t="shared" si="96"/>
        <v>1.1626016260162602</v>
      </c>
      <c r="I377" s="146">
        <v>1728</v>
      </c>
      <c r="J377" s="147">
        <f t="shared" si="97"/>
        <v>5.496240601503759</v>
      </c>
      <c r="K377" s="146">
        <v>2901</v>
      </c>
      <c r="L377" s="147">
        <f t="shared" si="98"/>
        <v>0.67881944444444442</v>
      </c>
      <c r="M377" s="147">
        <f t="shared" si="100"/>
        <v>1.6064690026954178</v>
      </c>
    </row>
    <row r="378" spans="2:13" x14ac:dyDescent="0.25">
      <c r="B378" s="145" t="s">
        <v>161</v>
      </c>
      <c r="C378" s="146">
        <v>3802</v>
      </c>
      <c r="D378" s="147">
        <v>-0.18464507827578813</v>
      </c>
      <c r="E378" s="146">
        <v>73</v>
      </c>
      <c r="F378" s="147">
        <f t="shared" si="95"/>
        <v>-0.98079957916885852</v>
      </c>
      <c r="G378" s="146">
        <v>2698</v>
      </c>
      <c r="H378" s="147">
        <f t="shared" si="96"/>
        <v>35.958904109589042</v>
      </c>
      <c r="I378" s="146">
        <v>1463</v>
      </c>
      <c r="J378" s="147">
        <f t="shared" si="97"/>
        <v>-0.45774647887323938</v>
      </c>
      <c r="K378" s="146">
        <v>1372</v>
      </c>
      <c r="L378" s="147">
        <f t="shared" si="98"/>
        <v>-6.2200956937799035E-2</v>
      </c>
      <c r="M378" s="147">
        <f t="shared" si="100"/>
        <v>-0.63913729615991577</v>
      </c>
    </row>
    <row r="379" spans="2:13" x14ac:dyDescent="0.25">
      <c r="B379" s="145" t="s">
        <v>163</v>
      </c>
      <c r="C379" s="146">
        <v>52262</v>
      </c>
      <c r="D379" s="147">
        <v>-3.9036499034660332E-2</v>
      </c>
      <c r="E379" s="146">
        <v>242</v>
      </c>
      <c r="F379" s="147">
        <f t="shared" si="95"/>
        <v>-0.99536948452030161</v>
      </c>
      <c r="G379" s="146">
        <v>19953</v>
      </c>
      <c r="H379" s="147">
        <f t="shared" si="96"/>
        <v>81.450413223140501</v>
      </c>
      <c r="I379" s="146">
        <v>42338</v>
      </c>
      <c r="J379" s="147">
        <f t="shared" si="97"/>
        <v>1.1218864331178269</v>
      </c>
      <c r="K379" s="146">
        <v>44931</v>
      </c>
      <c r="L379" s="147">
        <f>IFERROR(K379/I379-1,"-")</f>
        <v>6.1245217062686041E-2</v>
      </c>
      <c r="M379" s="147">
        <f t="shared" si="100"/>
        <v>-0.1402740040564846</v>
      </c>
    </row>
    <row r="380" spans="2:13" x14ac:dyDescent="0.25">
      <c r="B380" s="145" t="s">
        <v>165</v>
      </c>
      <c r="C380" s="146">
        <v>121746</v>
      </c>
      <c r="D380" s="147">
        <v>6.6927236239034515E-2</v>
      </c>
      <c r="E380" s="146">
        <v>290</v>
      </c>
      <c r="F380" s="147">
        <f t="shared" si="95"/>
        <v>-0.9976179915561908</v>
      </c>
      <c r="G380" s="146">
        <v>61011</v>
      </c>
      <c r="H380" s="147">
        <f t="shared" si="96"/>
        <v>209.38275862068966</v>
      </c>
      <c r="I380" s="146">
        <v>86756</v>
      </c>
      <c r="J380" s="147">
        <f t="shared" si="97"/>
        <v>0.42197308682040946</v>
      </c>
      <c r="K380" s="146">
        <v>86074</v>
      </c>
      <c r="L380" s="147">
        <f>IFERROR(K380/I380-1,"-")</f>
        <v>-7.8611277606159824E-3</v>
      </c>
      <c r="M380" s="147">
        <f t="shared" si="100"/>
        <v>-0.29300346623297691</v>
      </c>
    </row>
    <row r="381" spans="2:13" x14ac:dyDescent="0.25">
      <c r="B381" s="145" t="s">
        <v>167</v>
      </c>
      <c r="C381" s="146">
        <v>127254</v>
      </c>
      <c r="D381" s="147">
        <v>-2.4536126114120815E-3</v>
      </c>
      <c r="E381" s="146">
        <v>704</v>
      </c>
      <c r="F381" s="147">
        <f t="shared" si="95"/>
        <v>-0.99446775739858861</v>
      </c>
      <c r="G381" s="146">
        <v>67645</v>
      </c>
      <c r="H381" s="147">
        <f t="shared" si="96"/>
        <v>95.086647727272734</v>
      </c>
      <c r="I381" s="146">
        <v>92174</v>
      </c>
      <c r="J381" s="147">
        <f t="shared" si="97"/>
        <v>0.36261364476310143</v>
      </c>
      <c r="K381" s="146"/>
      <c r="L381" s="147"/>
      <c r="M381" s="147"/>
    </row>
    <row r="382" spans="2:13" ht="15.75" x14ac:dyDescent="0.25">
      <c r="B382" s="148" t="s">
        <v>127</v>
      </c>
      <c r="C382" s="149">
        <v>701643</v>
      </c>
      <c r="D382" s="150">
        <v>-1.250617497667228E-2</v>
      </c>
      <c r="E382" s="149">
        <v>294196</v>
      </c>
      <c r="F382" s="150">
        <f t="shared" si="95"/>
        <v>-0.58070414726577479</v>
      </c>
      <c r="G382" s="149">
        <v>154134</v>
      </c>
      <c r="H382" s="150">
        <f t="shared" si="96"/>
        <v>-0.4760839712300643</v>
      </c>
      <c r="I382" s="149">
        <v>441341</v>
      </c>
      <c r="J382" s="150">
        <f t="shared" si="97"/>
        <v>1.8633591550209556</v>
      </c>
      <c r="K382" s="149">
        <v>442467</v>
      </c>
      <c r="L382" s="150">
        <v>0.26720738214092399</v>
      </c>
      <c r="M382" s="150">
        <v>-0.22967361840146661</v>
      </c>
    </row>
    <row r="383" spans="2:13" ht="6" customHeight="1" x14ac:dyDescent="0.25"/>
    <row r="384" spans="2:13" x14ac:dyDescent="0.25">
      <c r="B384" s="49" t="s">
        <v>109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3"/>
      <c r="G385" s="123"/>
      <c r="I385" s="123"/>
      <c r="K385" s="123"/>
    </row>
    <row r="391" spans="2:14" ht="48.75" customHeight="1" thickBot="1" x14ac:dyDescent="0.3">
      <c r="B391" s="315" t="str">
        <f>CONCATENATE("Pernoctaciones realizadas por los procedentes de ",C393," en los establecimientos alojativos de Tenerife (hotel + apartamento)")</f>
        <v>Pernoctaciones realizadas por los procedentes de Noruega en los establecimientos alojativos de Tenerife (hotel + apartamento)</v>
      </c>
      <c r="C391" s="315"/>
      <c r="D391" s="315"/>
      <c r="E391" s="315"/>
      <c r="F391" s="315"/>
      <c r="G391" s="315"/>
      <c r="H391" s="315"/>
      <c r="I391" s="315"/>
      <c r="J391" s="315"/>
      <c r="K391" s="315"/>
      <c r="L391" s="315"/>
      <c r="M391" s="315"/>
      <c r="N391" s="1" t="s">
        <v>219</v>
      </c>
    </row>
    <row r="392" spans="2:14" ht="10.5" customHeight="1" thickBot="1" x14ac:dyDescent="0.3">
      <c r="B392" s="137"/>
      <c r="C392" s="138"/>
      <c r="D392" s="137"/>
      <c r="E392" s="137"/>
      <c r="F392" s="137"/>
      <c r="G392" s="137"/>
      <c r="H392" s="137"/>
      <c r="I392" s="137"/>
      <c r="J392" s="137"/>
      <c r="K392" s="4"/>
      <c r="L392" s="4"/>
      <c r="N392" s="1" t="s">
        <v>220</v>
      </c>
    </row>
    <row r="393" spans="2:14" ht="22.5" thickTop="1" thickBot="1" x14ac:dyDescent="0.3">
      <c r="B393" s="153" t="str">
        <f>C393</f>
        <v>Noruega</v>
      </c>
      <c r="C393" s="327" t="s">
        <v>229</v>
      </c>
      <c r="D393" s="328"/>
      <c r="E393" s="328"/>
      <c r="F393" s="328"/>
      <c r="G393" s="328"/>
      <c r="H393" s="328"/>
      <c r="I393" s="328"/>
      <c r="J393" s="328"/>
      <c r="K393" s="328"/>
      <c r="L393" s="328"/>
      <c r="M393" s="329"/>
    </row>
    <row r="394" spans="2:14" ht="22.5" thickTop="1" thickBot="1" x14ac:dyDescent="0.3">
      <c r="B394" s="13"/>
      <c r="C394" s="334">
        <v>2019</v>
      </c>
      <c r="D394" s="333"/>
      <c r="E394" s="330">
        <v>2020</v>
      </c>
      <c r="F394" s="333"/>
      <c r="G394" s="330">
        <v>2021</v>
      </c>
      <c r="H394" s="333"/>
      <c r="I394" s="330">
        <v>2022</v>
      </c>
      <c r="J394" s="333"/>
      <c r="K394" s="330">
        <v>2023</v>
      </c>
      <c r="L394" s="331"/>
      <c r="M394" s="332"/>
    </row>
    <row r="395" spans="2:14" ht="16.5" thickTop="1" thickBot="1" x14ac:dyDescent="0.3">
      <c r="B395" s="16"/>
      <c r="C395" s="141" t="s">
        <v>141</v>
      </c>
      <c r="D395" s="142" t="str">
        <f>CONCATENATE("var. ",RIGHT(C394,2),"/",RIGHT(C394-1,2))</f>
        <v>var. 19/18</v>
      </c>
      <c r="E395" s="143" t="s">
        <v>141</v>
      </c>
      <c r="F395" s="142" t="str">
        <f>CONCATENATE("var. ",RIGHT(E394,2),"/",RIGHT(E394-1,2))</f>
        <v>var. 20/19</v>
      </c>
      <c r="G395" s="143" t="s">
        <v>141</v>
      </c>
      <c r="H395" s="142" t="s">
        <v>542</v>
      </c>
      <c r="I395" s="143" t="s">
        <v>141</v>
      </c>
      <c r="J395" s="142" t="s">
        <v>142</v>
      </c>
      <c r="K395" s="143" t="s">
        <v>141</v>
      </c>
      <c r="L395" s="142" t="s">
        <v>554</v>
      </c>
      <c r="M395" s="142" t="s">
        <v>544</v>
      </c>
    </row>
    <row r="396" spans="2:14" x14ac:dyDescent="0.25">
      <c r="B396" s="145" t="s">
        <v>145</v>
      </c>
      <c r="C396" s="146">
        <v>80879</v>
      </c>
      <c r="D396" s="147">
        <v>-2.0605582015151835E-3</v>
      </c>
      <c r="E396" s="146">
        <v>75840</v>
      </c>
      <c r="F396" s="147">
        <f t="shared" ref="F396:F408" si="101">IFERROR(E396/C396-1,"-")</f>
        <v>-6.2302946376686208E-2</v>
      </c>
      <c r="G396" s="146">
        <v>187</v>
      </c>
      <c r="H396" s="147">
        <f t="shared" ref="H396:H408" si="102">IFERROR(G396/E396-1,"-")</f>
        <v>-0.99753428270042199</v>
      </c>
      <c r="I396" s="146">
        <v>33597</v>
      </c>
      <c r="J396" s="147">
        <f t="shared" ref="J396:J408" si="103">IFERROR(I396/G396-1,"-")</f>
        <v>178.66310160427807</v>
      </c>
      <c r="K396" s="146">
        <v>59883</v>
      </c>
      <c r="L396" s="147">
        <f t="shared" ref="L396:L404" si="104">IFERROR(K396/I396-1,"-")</f>
        <v>0.78239128493615495</v>
      </c>
      <c r="M396" s="147">
        <f t="shared" ref="M396" si="105">K396/C396-1</f>
        <v>-0.25959767059434469</v>
      </c>
    </row>
    <row r="397" spans="2:14" x14ac:dyDescent="0.25">
      <c r="B397" s="145" t="s">
        <v>147</v>
      </c>
      <c r="C397" s="146">
        <v>85466</v>
      </c>
      <c r="D397" s="147">
        <v>5.6622901367356482E-2</v>
      </c>
      <c r="E397" s="146">
        <v>72278</v>
      </c>
      <c r="F397" s="147">
        <f t="shared" si="101"/>
        <v>-0.15430697587344677</v>
      </c>
      <c r="G397" s="146">
        <v>333</v>
      </c>
      <c r="H397" s="147">
        <f t="shared" si="102"/>
        <v>-0.99539278895376182</v>
      </c>
      <c r="I397" s="146">
        <v>34861</v>
      </c>
      <c r="J397" s="147">
        <f t="shared" si="103"/>
        <v>103.68768768768768</v>
      </c>
      <c r="K397" s="146">
        <v>74965</v>
      </c>
      <c r="L397" s="147">
        <f t="shared" si="104"/>
        <v>1.1503972921029231</v>
      </c>
      <c r="M397" s="147">
        <f>IFERROR(K397/C397-1,"-")</f>
        <v>-0.12286757306999274</v>
      </c>
    </row>
    <row r="398" spans="2:14" x14ac:dyDescent="0.25">
      <c r="B398" s="145" t="s">
        <v>149</v>
      </c>
      <c r="C398" s="146">
        <v>87695</v>
      </c>
      <c r="D398" s="147">
        <v>0.10713429029529475</v>
      </c>
      <c r="E398" s="146">
        <v>35394</v>
      </c>
      <c r="F398" s="147">
        <f t="shared" si="101"/>
        <v>-0.59639660185871479</v>
      </c>
      <c r="G398" s="146">
        <v>264</v>
      </c>
      <c r="H398" s="147">
        <f t="shared" si="102"/>
        <v>-0.99254110866248513</v>
      </c>
      <c r="I398" s="146">
        <v>41708</v>
      </c>
      <c r="J398" s="147">
        <f t="shared" si="103"/>
        <v>156.9848484848485</v>
      </c>
      <c r="K398" s="146">
        <v>66251</v>
      </c>
      <c r="L398" s="147">
        <f t="shared" si="104"/>
        <v>0.58844825932674794</v>
      </c>
      <c r="M398" s="147">
        <f t="shared" ref="M398:M406" si="106">IFERROR(K398/C398-1,"-")</f>
        <v>-0.24452933462569126</v>
      </c>
    </row>
    <row r="399" spans="2:14" x14ac:dyDescent="0.25">
      <c r="B399" s="145" t="s">
        <v>151</v>
      </c>
      <c r="C399" s="146">
        <v>42671</v>
      </c>
      <c r="D399" s="147">
        <v>0.38075977219777379</v>
      </c>
      <c r="E399" s="146">
        <v>0</v>
      </c>
      <c r="F399" s="147">
        <f t="shared" si="101"/>
        <v>-1</v>
      </c>
      <c r="G399" s="146">
        <v>155</v>
      </c>
      <c r="H399" s="147" t="str">
        <f t="shared" si="102"/>
        <v>-</v>
      </c>
      <c r="I399" s="146">
        <v>22927</v>
      </c>
      <c r="J399" s="147">
        <f t="shared" si="103"/>
        <v>146.91612903225806</v>
      </c>
      <c r="K399" s="146">
        <v>30836</v>
      </c>
      <c r="L399" s="147">
        <f t="shared" si="104"/>
        <v>0.34496445239237583</v>
      </c>
      <c r="M399" s="147">
        <f t="shared" si="106"/>
        <v>-0.27735464366900242</v>
      </c>
    </row>
    <row r="400" spans="2:14" x14ac:dyDescent="0.25">
      <c r="B400" s="145" t="s">
        <v>153</v>
      </c>
      <c r="C400" s="146">
        <v>6276</v>
      </c>
      <c r="D400" s="147">
        <v>0.11871657754010689</v>
      </c>
      <c r="E400" s="146">
        <v>0</v>
      </c>
      <c r="F400" s="147">
        <f t="shared" si="101"/>
        <v>-1</v>
      </c>
      <c r="G400" s="146">
        <v>135</v>
      </c>
      <c r="H400" s="147" t="str">
        <f t="shared" si="102"/>
        <v>-</v>
      </c>
      <c r="I400" s="146">
        <v>1557</v>
      </c>
      <c r="J400" s="147">
        <f t="shared" si="103"/>
        <v>10.533333333333333</v>
      </c>
      <c r="K400" s="146">
        <v>2885</v>
      </c>
      <c r="L400" s="147">
        <f t="shared" si="104"/>
        <v>0.85292228644829793</v>
      </c>
      <c r="M400" s="147">
        <f t="shared" si="106"/>
        <v>-0.54031230082855319</v>
      </c>
    </row>
    <row r="401" spans="2:13" x14ac:dyDescent="0.25">
      <c r="B401" s="145" t="s">
        <v>155</v>
      </c>
      <c r="C401" s="146">
        <v>9609</v>
      </c>
      <c r="D401" s="147">
        <v>0.19977525284055431</v>
      </c>
      <c r="E401" s="146">
        <v>18</v>
      </c>
      <c r="F401" s="147">
        <f t="shared" si="101"/>
        <v>-0.99812675616609425</v>
      </c>
      <c r="G401" s="146">
        <v>172</v>
      </c>
      <c r="H401" s="147">
        <f t="shared" si="102"/>
        <v>8.5555555555555554</v>
      </c>
      <c r="I401" s="146">
        <v>3131</v>
      </c>
      <c r="J401" s="147">
        <f t="shared" si="103"/>
        <v>17.203488372093023</v>
      </c>
      <c r="K401" s="146">
        <v>4647</v>
      </c>
      <c r="L401" s="147">
        <f t="shared" si="104"/>
        <v>0.48419035451932291</v>
      </c>
      <c r="M401" s="147">
        <f t="shared" si="106"/>
        <v>-0.51639088354667506</v>
      </c>
    </row>
    <row r="402" spans="2:13" x14ac:dyDescent="0.25">
      <c r="B402" s="145" t="s">
        <v>157</v>
      </c>
      <c r="C402" s="146">
        <v>20088</v>
      </c>
      <c r="D402" s="147">
        <v>-8.5204244273418661E-2</v>
      </c>
      <c r="E402" s="146">
        <v>79</v>
      </c>
      <c r="F402" s="147">
        <f t="shared" si="101"/>
        <v>-0.9960673038630028</v>
      </c>
      <c r="G402" s="146">
        <v>519</v>
      </c>
      <c r="H402" s="147">
        <f t="shared" si="102"/>
        <v>5.5696202531645573</v>
      </c>
      <c r="I402" s="146">
        <v>3754</v>
      </c>
      <c r="J402" s="147">
        <f t="shared" si="103"/>
        <v>6.2331406551059727</v>
      </c>
      <c r="K402" s="146">
        <v>12636</v>
      </c>
      <c r="L402" s="147">
        <f t="shared" si="104"/>
        <v>2.3660095897709112</v>
      </c>
      <c r="M402" s="147">
        <f t="shared" si="106"/>
        <v>-0.37096774193548387</v>
      </c>
    </row>
    <row r="403" spans="2:13" x14ac:dyDescent="0.25">
      <c r="B403" s="145" t="s">
        <v>159</v>
      </c>
      <c r="C403" s="146">
        <v>11435</v>
      </c>
      <c r="D403" s="147">
        <v>0.2044449125763641</v>
      </c>
      <c r="E403" s="146">
        <v>105</v>
      </c>
      <c r="F403" s="147">
        <f t="shared" si="101"/>
        <v>-0.99081766506340185</v>
      </c>
      <c r="G403" s="146">
        <v>370</v>
      </c>
      <c r="H403" s="147">
        <f t="shared" si="102"/>
        <v>2.5238095238095237</v>
      </c>
      <c r="I403" s="146">
        <v>3837</v>
      </c>
      <c r="J403" s="147">
        <f t="shared" si="103"/>
        <v>9.3702702702702698</v>
      </c>
      <c r="K403" s="146">
        <v>6024</v>
      </c>
      <c r="L403" s="147">
        <f t="shared" si="104"/>
        <v>0.56997654417513677</v>
      </c>
      <c r="M403" s="147">
        <f t="shared" si="106"/>
        <v>-0.47319632706602532</v>
      </c>
    </row>
    <row r="404" spans="2:13" x14ac:dyDescent="0.25">
      <c r="B404" s="145" t="s">
        <v>161</v>
      </c>
      <c r="C404" s="146">
        <v>11090</v>
      </c>
      <c r="D404" s="147">
        <v>7.6803573162443017E-2</v>
      </c>
      <c r="E404" s="146">
        <v>86</v>
      </c>
      <c r="F404" s="147">
        <f t="shared" si="101"/>
        <v>-0.9922452660054103</v>
      </c>
      <c r="G404" s="146">
        <v>527</v>
      </c>
      <c r="H404" s="147">
        <f t="shared" si="102"/>
        <v>5.1279069767441863</v>
      </c>
      <c r="I404" s="146">
        <v>1602</v>
      </c>
      <c r="J404" s="147">
        <f t="shared" si="103"/>
        <v>2.0398481973434537</v>
      </c>
      <c r="K404" s="146">
        <v>5143</v>
      </c>
      <c r="L404" s="147">
        <f t="shared" si="104"/>
        <v>2.2103620474406993</v>
      </c>
      <c r="M404" s="147">
        <f t="shared" si="106"/>
        <v>-0.53624887285843104</v>
      </c>
    </row>
    <row r="405" spans="2:13" x14ac:dyDescent="0.25">
      <c r="B405" s="145" t="s">
        <v>163</v>
      </c>
      <c r="C405" s="146">
        <v>39339</v>
      </c>
      <c r="D405" s="147">
        <v>-0.21246396540679047</v>
      </c>
      <c r="E405" s="146">
        <v>117</v>
      </c>
      <c r="F405" s="147">
        <f t="shared" si="101"/>
        <v>-0.99702585220773277</v>
      </c>
      <c r="G405" s="146">
        <v>5475</v>
      </c>
      <c r="H405" s="147">
        <f t="shared" si="102"/>
        <v>45.794871794871796</v>
      </c>
      <c r="I405" s="146">
        <v>29827</v>
      </c>
      <c r="J405" s="147">
        <f t="shared" si="103"/>
        <v>4.4478538812785384</v>
      </c>
      <c r="K405" s="146">
        <v>40962</v>
      </c>
      <c r="L405" s="147">
        <f>IFERROR(K405/I405-1,"-")</f>
        <v>0.37331947564287393</v>
      </c>
      <c r="M405" s="147">
        <f t="shared" si="106"/>
        <v>4.1256768092732488E-2</v>
      </c>
    </row>
    <row r="406" spans="2:13" x14ac:dyDescent="0.25">
      <c r="B406" s="145" t="s">
        <v>165</v>
      </c>
      <c r="C406" s="146">
        <v>81691</v>
      </c>
      <c r="D406" s="147">
        <v>-5.6751264346581065E-2</v>
      </c>
      <c r="E406" s="146">
        <v>148</v>
      </c>
      <c r="F406" s="147">
        <f t="shared" si="101"/>
        <v>-0.99818829491620864</v>
      </c>
      <c r="G406" s="146">
        <v>29717</v>
      </c>
      <c r="H406" s="147">
        <f t="shared" si="102"/>
        <v>199.79054054054055</v>
      </c>
      <c r="I406" s="146">
        <v>61476</v>
      </c>
      <c r="J406" s="147">
        <f t="shared" si="103"/>
        <v>1.0687148770064274</v>
      </c>
      <c r="K406" s="146">
        <v>81011</v>
      </c>
      <c r="L406" s="147">
        <f>IFERROR(K406/I406-1,"-")</f>
        <v>0.31776628277701868</v>
      </c>
      <c r="M406" s="147">
        <f t="shared" si="106"/>
        <v>-8.3240503849872916E-3</v>
      </c>
    </row>
    <row r="407" spans="2:13" x14ac:dyDescent="0.25">
      <c r="B407" s="145" t="s">
        <v>167</v>
      </c>
      <c r="C407" s="146">
        <v>69027</v>
      </c>
      <c r="D407" s="147">
        <v>-4.0105129952302199E-2</v>
      </c>
      <c r="E407" s="146">
        <v>149</v>
      </c>
      <c r="F407" s="147">
        <f t="shared" si="101"/>
        <v>-0.99784142437017398</v>
      </c>
      <c r="G407" s="146">
        <v>29715</v>
      </c>
      <c r="H407" s="147">
        <f t="shared" si="102"/>
        <v>198.42953020134229</v>
      </c>
      <c r="I407" s="146">
        <v>50449</v>
      </c>
      <c r="J407" s="147">
        <f t="shared" si="103"/>
        <v>0.69776207302709059</v>
      </c>
      <c r="K407" s="146"/>
      <c r="L407" s="147"/>
      <c r="M407" s="147"/>
    </row>
    <row r="408" spans="2:13" ht="15.75" x14ac:dyDescent="0.25">
      <c r="B408" s="148" t="s">
        <v>127</v>
      </c>
      <c r="C408" s="149">
        <v>545266</v>
      </c>
      <c r="D408" s="150">
        <v>1.7505621541935357E-2</v>
      </c>
      <c r="E408" s="149">
        <v>184260</v>
      </c>
      <c r="F408" s="150">
        <f t="shared" si="101"/>
        <v>-0.66207318996599818</v>
      </c>
      <c r="G408" s="149">
        <v>67569</v>
      </c>
      <c r="H408" s="150">
        <f t="shared" si="102"/>
        <v>-0.63329534353630734</v>
      </c>
      <c r="I408" s="149">
        <v>288726</v>
      </c>
      <c r="J408" s="150">
        <f t="shared" si="103"/>
        <v>3.273054211250721</v>
      </c>
      <c r="K408" s="149">
        <v>385243</v>
      </c>
      <c r="L408" s="150">
        <v>0.61678634530399501</v>
      </c>
      <c r="M408" s="150">
        <v>-0.19107212974997845</v>
      </c>
    </row>
    <row r="409" spans="2:13" ht="6" customHeight="1" x14ac:dyDescent="0.25"/>
    <row r="410" spans="2:13" x14ac:dyDescent="0.25">
      <c r="B410" s="49" t="s">
        <v>109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3"/>
      <c r="G411" s="123"/>
      <c r="I411" s="123"/>
      <c r="K411" s="123"/>
    </row>
    <row r="417" spans="2:14" ht="48.75" customHeight="1" thickBot="1" x14ac:dyDescent="0.3">
      <c r="B417" s="315" t="str">
        <f>CONCATENATE("Pernoctaciones realizadas por los procedentes de ",C419," en los establecimientos alojativos de Tenerife (hotel + apartamento)")</f>
        <v>Pernoctaciones realizadas por los procedentes de Suecia en los establecimientos alojativos de Tenerife (hotel + apartamento)</v>
      </c>
      <c r="C417" s="315"/>
      <c r="D417" s="315"/>
      <c r="E417" s="315"/>
      <c r="F417" s="315"/>
      <c r="G417" s="315"/>
      <c r="H417" s="315"/>
      <c r="I417" s="315"/>
      <c r="J417" s="315"/>
      <c r="K417" s="315"/>
      <c r="L417" s="315"/>
      <c r="M417" s="315"/>
      <c r="N417" s="1" t="s">
        <v>219</v>
      </c>
    </row>
    <row r="418" spans="2:14" ht="10.5" customHeight="1" thickBot="1" x14ac:dyDescent="0.3">
      <c r="B418" s="137"/>
      <c r="C418" s="138"/>
      <c r="D418" s="137"/>
      <c r="E418" s="137"/>
      <c r="F418" s="137"/>
      <c r="G418" s="137"/>
      <c r="H418" s="137"/>
      <c r="I418" s="137"/>
      <c r="J418" s="137"/>
      <c r="K418" s="4"/>
      <c r="L418" s="4"/>
      <c r="N418" s="1" t="s">
        <v>220</v>
      </c>
    </row>
    <row r="419" spans="2:14" ht="22.5" thickTop="1" thickBot="1" x14ac:dyDescent="0.3">
      <c r="B419" s="153" t="str">
        <f>C419</f>
        <v>Suecia</v>
      </c>
      <c r="C419" s="327" t="s">
        <v>231</v>
      </c>
      <c r="D419" s="328"/>
      <c r="E419" s="328"/>
      <c r="F419" s="328"/>
      <c r="G419" s="328"/>
      <c r="H419" s="328"/>
      <c r="I419" s="328"/>
      <c r="J419" s="328"/>
      <c r="K419" s="328"/>
      <c r="L419" s="328"/>
      <c r="M419" s="329"/>
    </row>
    <row r="420" spans="2:14" ht="22.5" thickTop="1" thickBot="1" x14ac:dyDescent="0.3">
      <c r="B420" s="13"/>
      <c r="C420" s="334">
        <v>2019</v>
      </c>
      <c r="D420" s="333"/>
      <c r="E420" s="330">
        <v>2020</v>
      </c>
      <c r="F420" s="333"/>
      <c r="G420" s="330">
        <v>2021</v>
      </c>
      <c r="H420" s="333"/>
      <c r="I420" s="330">
        <v>2022</v>
      </c>
      <c r="J420" s="333"/>
      <c r="K420" s="330">
        <v>2023</v>
      </c>
      <c r="L420" s="331"/>
      <c r="M420" s="332"/>
    </row>
    <row r="421" spans="2:14" ht="16.5" thickTop="1" thickBot="1" x14ac:dyDescent="0.3">
      <c r="B421" s="16"/>
      <c r="C421" s="141" t="s">
        <v>141</v>
      </c>
      <c r="D421" s="142" t="str">
        <f>CONCATENATE("var. ",RIGHT(C420,2),"/",RIGHT(C420-1,2))</f>
        <v>var. 19/18</v>
      </c>
      <c r="E421" s="143" t="s">
        <v>141</v>
      </c>
      <c r="F421" s="142" t="str">
        <f>CONCATENATE("var. ",RIGHT(E420,2),"/",RIGHT(E420-1,2))</f>
        <v>var. 20/19</v>
      </c>
      <c r="G421" s="143" t="s">
        <v>141</v>
      </c>
      <c r="H421" s="142" t="s">
        <v>542</v>
      </c>
      <c r="I421" s="143" t="s">
        <v>141</v>
      </c>
      <c r="J421" s="142" t="s">
        <v>142</v>
      </c>
      <c r="K421" s="143" t="s">
        <v>141</v>
      </c>
      <c r="L421" s="142" t="s">
        <v>554</v>
      </c>
      <c r="M421" s="142" t="s">
        <v>544</v>
      </c>
    </row>
    <row r="422" spans="2:14" x14ac:dyDescent="0.25">
      <c r="B422" s="145" t="s">
        <v>145</v>
      </c>
      <c r="C422" s="146">
        <v>143404</v>
      </c>
      <c r="D422" s="147">
        <v>-0.14775415116541668</v>
      </c>
      <c r="E422" s="146">
        <v>149739</v>
      </c>
      <c r="F422" s="147">
        <f t="shared" ref="F422:F434" si="107">IFERROR(E422/C422-1,"-")</f>
        <v>4.4175894675183347E-2</v>
      </c>
      <c r="G422" s="146">
        <v>5617</v>
      </c>
      <c r="H422" s="147">
        <f t="shared" ref="H422:H434" si="108">IFERROR(G422/E422-1,"-")</f>
        <v>-0.96248806256219155</v>
      </c>
      <c r="I422" s="146">
        <v>60986</v>
      </c>
      <c r="J422" s="147">
        <f t="shared" ref="J422:J434" si="109">IFERROR(I422/G422-1,"-")</f>
        <v>9.857397187110557</v>
      </c>
      <c r="K422" s="146">
        <v>94135</v>
      </c>
      <c r="L422" s="147">
        <f t="shared" ref="L422:L430" si="110">IFERROR(K422/I422-1,"-")</f>
        <v>0.54355097891319315</v>
      </c>
      <c r="M422" s="147">
        <f t="shared" ref="M422" si="111">K422/C422-1</f>
        <v>-0.34356782237594485</v>
      </c>
    </row>
    <row r="423" spans="2:14" x14ac:dyDescent="0.25">
      <c r="B423" s="145" t="s">
        <v>147</v>
      </c>
      <c r="C423" s="146">
        <v>119019</v>
      </c>
      <c r="D423" s="147">
        <v>-0.22620974820073725</v>
      </c>
      <c r="E423" s="146">
        <v>136059</v>
      </c>
      <c r="F423" s="147">
        <f t="shared" si="107"/>
        <v>0.14317041816852782</v>
      </c>
      <c r="G423" s="146">
        <v>4068</v>
      </c>
      <c r="H423" s="147">
        <f t="shared" si="108"/>
        <v>-0.97010120609441497</v>
      </c>
      <c r="I423" s="146">
        <v>43013</v>
      </c>
      <c r="J423" s="147">
        <f t="shared" si="109"/>
        <v>9.5735004916420845</v>
      </c>
      <c r="K423" s="146">
        <v>76936</v>
      </c>
      <c r="L423" s="147">
        <f t="shared" si="110"/>
        <v>0.78866854206867698</v>
      </c>
      <c r="M423" s="147">
        <f>IFERROR(K423/C423-1,"-")</f>
        <v>-0.35358220116115913</v>
      </c>
    </row>
    <row r="424" spans="2:14" x14ac:dyDescent="0.25">
      <c r="B424" s="145" t="s">
        <v>149</v>
      </c>
      <c r="C424" s="146">
        <v>134100</v>
      </c>
      <c r="D424" s="147">
        <v>-0.17101456442719021</v>
      </c>
      <c r="E424" s="146">
        <v>52389</v>
      </c>
      <c r="F424" s="147">
        <f t="shared" si="107"/>
        <v>-0.60932885906040268</v>
      </c>
      <c r="G424" s="146">
        <v>6583</v>
      </c>
      <c r="H424" s="147">
        <f t="shared" si="108"/>
        <v>-0.87434385080837584</v>
      </c>
      <c r="I424" s="146">
        <v>59834</v>
      </c>
      <c r="J424" s="147">
        <f t="shared" si="109"/>
        <v>8.0891690718517388</v>
      </c>
      <c r="K424" s="146">
        <v>78356</v>
      </c>
      <c r="L424" s="147">
        <f t="shared" si="110"/>
        <v>0.3095564394825685</v>
      </c>
      <c r="M424" s="147">
        <f t="shared" ref="M424:M432" si="112">IFERROR(K424/C424-1,"-")</f>
        <v>-0.41568978374347498</v>
      </c>
    </row>
    <row r="425" spans="2:14" x14ac:dyDescent="0.25">
      <c r="B425" s="145" t="s">
        <v>151</v>
      </c>
      <c r="C425" s="146">
        <v>64990</v>
      </c>
      <c r="D425" s="147">
        <v>-0.18462850977341727</v>
      </c>
      <c r="E425" s="146">
        <v>0</v>
      </c>
      <c r="F425" s="147">
        <f t="shared" si="107"/>
        <v>-1</v>
      </c>
      <c r="G425" s="146">
        <v>2012</v>
      </c>
      <c r="H425" s="147" t="str">
        <f t="shared" si="108"/>
        <v>-</v>
      </c>
      <c r="I425" s="146">
        <v>35071</v>
      </c>
      <c r="J425" s="147">
        <f t="shared" si="109"/>
        <v>16.430914512922467</v>
      </c>
      <c r="K425" s="146">
        <v>42285</v>
      </c>
      <c r="L425" s="147">
        <f t="shared" si="110"/>
        <v>0.20569701462746992</v>
      </c>
      <c r="M425" s="147">
        <f t="shared" si="112"/>
        <v>-0.34936144022157256</v>
      </c>
    </row>
    <row r="426" spans="2:14" x14ac:dyDescent="0.25">
      <c r="B426" s="145" t="s">
        <v>153</v>
      </c>
      <c r="C426" s="146">
        <v>9158</v>
      </c>
      <c r="D426" s="147">
        <v>-5.6751467710371872E-2</v>
      </c>
      <c r="E426" s="146">
        <v>21</v>
      </c>
      <c r="F426" s="147">
        <f t="shared" si="107"/>
        <v>-0.99770692290893204</v>
      </c>
      <c r="G426" s="146">
        <v>1556</v>
      </c>
      <c r="H426" s="147">
        <f t="shared" si="108"/>
        <v>73.095238095238102</v>
      </c>
      <c r="I426" s="146">
        <v>3340</v>
      </c>
      <c r="J426" s="147">
        <f t="shared" si="109"/>
        <v>1.1465295629820051</v>
      </c>
      <c r="K426" s="146">
        <v>5483</v>
      </c>
      <c r="L426" s="147">
        <f t="shared" si="110"/>
        <v>0.64161676646706578</v>
      </c>
      <c r="M426" s="147">
        <f t="shared" si="112"/>
        <v>-0.40128849093688579</v>
      </c>
    </row>
    <row r="427" spans="2:14" x14ac:dyDescent="0.25">
      <c r="B427" s="145" t="s">
        <v>155</v>
      </c>
      <c r="C427" s="146">
        <v>12491</v>
      </c>
      <c r="D427" s="147">
        <v>0.39361820818922233</v>
      </c>
      <c r="E427" s="146">
        <v>23</v>
      </c>
      <c r="F427" s="147">
        <f t="shared" si="107"/>
        <v>-0.99815867424545668</v>
      </c>
      <c r="G427" s="146">
        <v>1508</v>
      </c>
      <c r="H427" s="147">
        <f t="shared" si="108"/>
        <v>64.565217391304344</v>
      </c>
      <c r="I427" s="146">
        <v>4948</v>
      </c>
      <c r="J427" s="147">
        <f t="shared" si="109"/>
        <v>2.2811671087533156</v>
      </c>
      <c r="K427" s="146">
        <v>6622</v>
      </c>
      <c r="L427" s="147">
        <f t="shared" si="110"/>
        <v>0.3383185125303152</v>
      </c>
      <c r="M427" s="147">
        <f t="shared" si="112"/>
        <v>-0.46985829797454171</v>
      </c>
    </row>
    <row r="428" spans="2:14" x14ac:dyDescent="0.25">
      <c r="B428" s="145" t="s">
        <v>157</v>
      </c>
      <c r="C428" s="146">
        <v>13557</v>
      </c>
      <c r="D428" s="147">
        <v>0.35043331009064649</v>
      </c>
      <c r="E428" s="146">
        <v>210</v>
      </c>
      <c r="F428" s="147">
        <f t="shared" si="107"/>
        <v>-0.98450984731135205</v>
      </c>
      <c r="G428" s="146">
        <v>1440</v>
      </c>
      <c r="H428" s="147">
        <f t="shared" si="108"/>
        <v>5.8571428571428568</v>
      </c>
      <c r="I428" s="146">
        <v>4797</v>
      </c>
      <c r="J428" s="147">
        <f t="shared" si="109"/>
        <v>2.3312499999999998</v>
      </c>
      <c r="K428" s="146">
        <v>7694</v>
      </c>
      <c r="L428" s="147">
        <f t="shared" si="110"/>
        <v>0.6039191161142381</v>
      </c>
      <c r="M428" s="147">
        <f t="shared" si="112"/>
        <v>-0.43247031054068008</v>
      </c>
    </row>
    <row r="429" spans="2:14" x14ac:dyDescent="0.25">
      <c r="B429" s="145" t="s">
        <v>159</v>
      </c>
      <c r="C429" s="146">
        <v>10385</v>
      </c>
      <c r="D429" s="147">
        <v>0.30252100840336138</v>
      </c>
      <c r="E429" s="146">
        <v>358</v>
      </c>
      <c r="F429" s="147">
        <f t="shared" si="107"/>
        <v>-0.96552720269619641</v>
      </c>
      <c r="G429" s="146">
        <v>1279</v>
      </c>
      <c r="H429" s="147">
        <f t="shared" si="108"/>
        <v>2.5726256983240225</v>
      </c>
      <c r="I429" s="146">
        <v>4669</v>
      </c>
      <c r="J429" s="147">
        <f t="shared" si="109"/>
        <v>2.6505082095387023</v>
      </c>
      <c r="K429" s="146">
        <v>6376</v>
      </c>
      <c r="L429" s="147">
        <f t="shared" si="110"/>
        <v>0.36560291282929969</v>
      </c>
      <c r="M429" s="147">
        <f t="shared" si="112"/>
        <v>-0.38603755416466057</v>
      </c>
    </row>
    <row r="430" spans="2:14" x14ac:dyDescent="0.25">
      <c r="B430" s="145" t="s">
        <v>161</v>
      </c>
      <c r="C430" s="146">
        <v>9801</v>
      </c>
      <c r="D430" s="147">
        <v>-7.1347356452529875E-2</v>
      </c>
      <c r="E430" s="146">
        <v>556</v>
      </c>
      <c r="F430" s="147">
        <f t="shared" si="107"/>
        <v>-0.94327109478624627</v>
      </c>
      <c r="G430" s="146">
        <v>2204</v>
      </c>
      <c r="H430" s="147">
        <f t="shared" si="108"/>
        <v>2.964028776978417</v>
      </c>
      <c r="I430" s="146">
        <v>4668</v>
      </c>
      <c r="J430" s="147">
        <f t="shared" si="109"/>
        <v>1.117967332123412</v>
      </c>
      <c r="K430" s="146">
        <v>6780</v>
      </c>
      <c r="L430" s="147">
        <f t="shared" si="110"/>
        <v>0.45244215938303345</v>
      </c>
      <c r="M430" s="147">
        <f t="shared" si="112"/>
        <v>-0.30823385368839917</v>
      </c>
    </row>
    <row r="431" spans="2:14" x14ac:dyDescent="0.25">
      <c r="B431" s="145" t="s">
        <v>163</v>
      </c>
      <c r="C431" s="146">
        <v>59957</v>
      </c>
      <c r="D431" s="147">
        <v>-4.7712075729419823E-2</v>
      </c>
      <c r="E431" s="146">
        <v>3908</v>
      </c>
      <c r="F431" s="147">
        <f t="shared" si="107"/>
        <v>-0.93481995430058207</v>
      </c>
      <c r="G431" s="146">
        <v>14191</v>
      </c>
      <c r="H431" s="147">
        <f t="shared" si="108"/>
        <v>2.6312691914022519</v>
      </c>
      <c r="I431" s="146">
        <v>31890</v>
      </c>
      <c r="J431" s="147">
        <f t="shared" si="109"/>
        <v>1.2471989288985976</v>
      </c>
      <c r="K431" s="146">
        <v>33236</v>
      </c>
      <c r="L431" s="147">
        <f>IFERROR(K431/I431-1,"-")</f>
        <v>4.2207588585763567E-2</v>
      </c>
      <c r="M431" s="147">
        <f t="shared" si="112"/>
        <v>-0.44566939640075387</v>
      </c>
    </row>
    <row r="432" spans="2:14" x14ac:dyDescent="0.25">
      <c r="B432" s="145" t="s">
        <v>165</v>
      </c>
      <c r="C432" s="146">
        <v>132175</v>
      </c>
      <c r="D432" s="147">
        <v>-3.3525884761626212E-2</v>
      </c>
      <c r="E432" s="146">
        <v>7605</v>
      </c>
      <c r="F432" s="147">
        <f t="shared" si="107"/>
        <v>-0.9424626442216758</v>
      </c>
      <c r="G432" s="146">
        <v>67172</v>
      </c>
      <c r="H432" s="147">
        <f t="shared" si="108"/>
        <v>7.8326101249178173</v>
      </c>
      <c r="I432" s="146">
        <v>91214</v>
      </c>
      <c r="J432" s="147">
        <f t="shared" si="109"/>
        <v>0.35791698922169957</v>
      </c>
      <c r="K432" s="146">
        <v>91937</v>
      </c>
      <c r="L432" s="147">
        <f>IFERROR(K432/I432-1,"-")</f>
        <v>7.9264148047448746E-3</v>
      </c>
      <c r="M432" s="147">
        <f t="shared" si="112"/>
        <v>-0.30442973330811429</v>
      </c>
    </row>
    <row r="433" spans="2:14" x14ac:dyDescent="0.25">
      <c r="B433" s="145" t="s">
        <v>167</v>
      </c>
      <c r="C433" s="146">
        <v>138359</v>
      </c>
      <c r="D433" s="147">
        <v>-4.8398855539354635E-2</v>
      </c>
      <c r="E433" s="146">
        <v>5352</v>
      </c>
      <c r="F433" s="147">
        <f t="shared" si="107"/>
        <v>-0.96131802051185689</v>
      </c>
      <c r="G433" s="146">
        <v>63983</v>
      </c>
      <c r="H433" s="147">
        <f t="shared" si="108"/>
        <v>10.954970104633782</v>
      </c>
      <c r="I433" s="146">
        <v>88432</v>
      </c>
      <c r="J433" s="147">
        <f t="shared" si="109"/>
        <v>0.38211712486129135</v>
      </c>
      <c r="K433" s="146"/>
      <c r="L433" s="147"/>
      <c r="M433" s="147"/>
    </row>
    <row r="434" spans="2:14" ht="15.75" x14ac:dyDescent="0.25">
      <c r="B434" s="148" t="s">
        <v>127</v>
      </c>
      <c r="C434" s="149">
        <v>847396</v>
      </c>
      <c r="D434" s="150">
        <v>-0.11351349089448315</v>
      </c>
      <c r="E434" s="149">
        <v>356220</v>
      </c>
      <c r="F434" s="150">
        <f t="shared" si="107"/>
        <v>-0.57962983068128715</v>
      </c>
      <c r="G434" s="149">
        <v>171613</v>
      </c>
      <c r="H434" s="150">
        <f t="shared" si="108"/>
        <v>-0.518238728875414</v>
      </c>
      <c r="I434" s="149">
        <v>432862</v>
      </c>
      <c r="J434" s="150">
        <f t="shared" si="109"/>
        <v>1.5223147430555959</v>
      </c>
      <c r="K434" s="149">
        <v>449840</v>
      </c>
      <c r="L434" s="150">
        <v>0.3060418662718114</v>
      </c>
      <c r="M434" s="150">
        <v>-0.36556202285635309</v>
      </c>
    </row>
    <row r="435" spans="2:14" ht="6" customHeight="1" x14ac:dyDescent="0.25"/>
    <row r="436" spans="2:14" x14ac:dyDescent="0.25">
      <c r="B436" s="49" t="s">
        <v>109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3"/>
      <c r="G437" s="123"/>
      <c r="I437" s="123"/>
      <c r="K437" s="123"/>
    </row>
    <row r="443" spans="2:14" ht="48.75" customHeight="1" thickBot="1" x14ac:dyDescent="0.3">
      <c r="B443" s="315" t="str">
        <f>CONCATENATE("Pernoctaciones realizadas por los procedentes de ",C445," en los establecimientos alojativos de Tenerife (hotel + apartamento)")</f>
        <v>Pernoctaciones realizadas por los procedentes de Portugal en los establecimientos alojativos de Tenerife (hotel + apartamento)</v>
      </c>
      <c r="C443" s="315"/>
      <c r="D443" s="315"/>
      <c r="E443" s="315"/>
      <c r="F443" s="315"/>
      <c r="G443" s="315"/>
      <c r="H443" s="315"/>
      <c r="I443" s="315"/>
      <c r="J443" s="315"/>
      <c r="K443" s="315"/>
      <c r="L443" s="315"/>
      <c r="M443" s="315"/>
      <c r="N443" s="1" t="s">
        <v>219</v>
      </c>
    </row>
    <row r="444" spans="2:14" ht="10.5" customHeight="1" thickBot="1" x14ac:dyDescent="0.3">
      <c r="B444" s="137"/>
      <c r="C444" s="138"/>
      <c r="D444" s="137"/>
      <c r="E444" s="137"/>
      <c r="F444" s="137"/>
      <c r="G444" s="137"/>
      <c r="H444" s="137"/>
      <c r="I444" s="137"/>
      <c r="J444" s="137"/>
      <c r="K444" s="4"/>
      <c r="L444" s="4"/>
      <c r="N444" s="1" t="s">
        <v>220</v>
      </c>
    </row>
    <row r="445" spans="2:14" ht="22.5" thickTop="1" thickBot="1" x14ac:dyDescent="0.3">
      <c r="B445" s="153" t="str">
        <f>C445</f>
        <v>Portugal</v>
      </c>
      <c r="C445" s="327" t="s">
        <v>233</v>
      </c>
      <c r="D445" s="328"/>
      <c r="E445" s="328"/>
      <c r="F445" s="328"/>
      <c r="G445" s="328"/>
      <c r="H445" s="328"/>
      <c r="I445" s="328"/>
      <c r="J445" s="328"/>
      <c r="K445" s="328"/>
      <c r="L445" s="328"/>
      <c r="M445" s="329"/>
    </row>
    <row r="446" spans="2:14" ht="22.5" thickTop="1" thickBot="1" x14ac:dyDescent="0.3">
      <c r="B446" s="13"/>
      <c r="C446" s="334">
        <v>2019</v>
      </c>
      <c r="D446" s="333"/>
      <c r="E446" s="330">
        <v>2020</v>
      </c>
      <c r="F446" s="333"/>
      <c r="G446" s="330">
        <v>2021</v>
      </c>
      <c r="H446" s="333"/>
      <c r="I446" s="330">
        <v>2022</v>
      </c>
      <c r="J446" s="333"/>
      <c r="K446" s="330">
        <v>2023</v>
      </c>
      <c r="L446" s="331"/>
      <c r="M446" s="332"/>
    </row>
    <row r="447" spans="2:14" ht="16.5" thickTop="1" thickBot="1" x14ac:dyDescent="0.3">
      <c r="B447" s="16"/>
      <c r="C447" s="141" t="s">
        <v>141</v>
      </c>
      <c r="D447" s="142" t="str">
        <f>CONCATENATE("var. ",RIGHT(C446,2),"/",RIGHT(C446-1,2))</f>
        <v>var. 19/18</v>
      </c>
      <c r="E447" s="143" t="s">
        <v>141</v>
      </c>
      <c r="F447" s="142" t="str">
        <f>CONCATENATE("var. ",RIGHT(E446,2),"/",RIGHT(E446-1,2))</f>
        <v>var. 20/19</v>
      </c>
      <c r="G447" s="143" t="s">
        <v>141</v>
      </c>
      <c r="H447" s="142" t="s">
        <v>542</v>
      </c>
      <c r="I447" s="143" t="s">
        <v>141</v>
      </c>
      <c r="J447" s="142" t="s">
        <v>142</v>
      </c>
      <c r="K447" s="143" t="s">
        <v>141</v>
      </c>
      <c r="L447" s="142" t="s">
        <v>554</v>
      </c>
      <c r="M447" s="142" t="s">
        <v>544</v>
      </c>
    </row>
    <row r="448" spans="2:14" x14ac:dyDescent="0.25">
      <c r="B448" s="145" t="s">
        <v>145</v>
      </c>
      <c r="C448" s="146">
        <v>1983</v>
      </c>
      <c r="D448" s="147">
        <v>0.17545939537640787</v>
      </c>
      <c r="E448" s="146">
        <v>2602</v>
      </c>
      <c r="F448" s="147">
        <f t="shared" ref="F448:F460" si="113">IFERROR(E448/C448-1,"-")</f>
        <v>0.31215330307614719</v>
      </c>
      <c r="G448" s="146">
        <v>670</v>
      </c>
      <c r="H448" s="147">
        <f t="shared" ref="H448:H460" si="114">IFERROR(G448/E448-1,"-")</f>
        <v>-0.74250576479631047</v>
      </c>
      <c r="I448" s="146">
        <v>2157</v>
      </c>
      <c r="J448" s="147">
        <f t="shared" ref="J448:J460" si="115">IFERROR(I448/G448-1,"-")</f>
        <v>2.2194029850746269</v>
      </c>
      <c r="K448" s="146">
        <v>4591</v>
      </c>
      <c r="L448" s="147">
        <f t="shared" ref="L448:L456" si="116">IFERROR(K448/I448-1,"-")</f>
        <v>1.1284191006026889</v>
      </c>
      <c r="M448" s="147">
        <f t="shared" ref="M448" si="117">K448/C448-1</f>
        <v>1.3151790216843167</v>
      </c>
    </row>
    <row r="449" spans="2:13" x14ac:dyDescent="0.25">
      <c r="B449" s="145" t="s">
        <v>147</v>
      </c>
      <c r="C449" s="146">
        <v>1879</v>
      </c>
      <c r="D449" s="147">
        <v>0.36159420289855082</v>
      </c>
      <c r="E449" s="146">
        <v>2484</v>
      </c>
      <c r="F449" s="147">
        <f t="shared" si="113"/>
        <v>0.32197977647684928</v>
      </c>
      <c r="G449" s="146">
        <v>580</v>
      </c>
      <c r="H449" s="147">
        <f t="shared" si="114"/>
        <v>-0.76650563607085342</v>
      </c>
      <c r="I449" s="146">
        <v>2723</v>
      </c>
      <c r="J449" s="147">
        <f t="shared" si="115"/>
        <v>3.6948275862068964</v>
      </c>
      <c r="K449" s="146">
        <v>4179</v>
      </c>
      <c r="L449" s="147">
        <f t="shared" si="116"/>
        <v>0.53470437017994854</v>
      </c>
      <c r="M449" s="147">
        <f>IFERROR(K449/C449-1,"-")</f>
        <v>1.2240553485896752</v>
      </c>
    </row>
    <row r="450" spans="2:13" x14ac:dyDescent="0.25">
      <c r="B450" s="145" t="s">
        <v>149</v>
      </c>
      <c r="C450" s="146">
        <v>2561</v>
      </c>
      <c r="D450" s="147">
        <v>0.7589285714285714</v>
      </c>
      <c r="E450" s="146">
        <v>715</v>
      </c>
      <c r="F450" s="147">
        <f t="shared" si="113"/>
        <v>-0.72081218274111669</v>
      </c>
      <c r="G450" s="146">
        <v>815</v>
      </c>
      <c r="H450" s="147">
        <f t="shared" si="114"/>
        <v>0.13986013986013979</v>
      </c>
      <c r="I450" s="146">
        <v>3864</v>
      </c>
      <c r="J450" s="147">
        <f t="shared" si="115"/>
        <v>3.7411042944785278</v>
      </c>
      <c r="K450" s="146">
        <v>4973</v>
      </c>
      <c r="L450" s="147">
        <f t="shared" si="116"/>
        <v>0.28700828157349889</v>
      </c>
      <c r="M450" s="147">
        <f t="shared" ref="M450:M458" si="118">IFERROR(K450/C450-1,"-")</f>
        <v>0.94181960171807888</v>
      </c>
    </row>
    <row r="451" spans="2:13" x14ac:dyDescent="0.25">
      <c r="B451" s="145" t="s">
        <v>151</v>
      </c>
      <c r="C451" s="146">
        <v>5152</v>
      </c>
      <c r="D451" s="147">
        <v>1.2083154736390913</v>
      </c>
      <c r="E451" s="146">
        <v>0</v>
      </c>
      <c r="F451" s="147">
        <f t="shared" si="113"/>
        <v>-1</v>
      </c>
      <c r="G451" s="146">
        <v>1278</v>
      </c>
      <c r="H451" s="147" t="str">
        <f t="shared" si="114"/>
        <v>-</v>
      </c>
      <c r="I451" s="146">
        <v>7040</v>
      </c>
      <c r="J451" s="147">
        <f t="shared" si="115"/>
        <v>4.5086071987480434</v>
      </c>
      <c r="K451" s="146">
        <v>9879</v>
      </c>
      <c r="L451" s="147">
        <f t="shared" si="116"/>
        <v>0.4032670454545455</v>
      </c>
      <c r="M451" s="147">
        <f t="shared" si="118"/>
        <v>0.91750776397515521</v>
      </c>
    </row>
    <row r="452" spans="2:13" x14ac:dyDescent="0.25">
      <c r="B452" s="145" t="s">
        <v>153</v>
      </c>
      <c r="C452" s="146">
        <v>5371</v>
      </c>
      <c r="D452" s="147">
        <v>0.82687074829931984</v>
      </c>
      <c r="E452" s="146">
        <v>40</v>
      </c>
      <c r="F452" s="147">
        <f t="shared" si="113"/>
        <v>-0.99255259728169798</v>
      </c>
      <c r="G452" s="146">
        <v>1619</v>
      </c>
      <c r="H452" s="147">
        <f t="shared" si="114"/>
        <v>39.475000000000001</v>
      </c>
      <c r="I452" s="146">
        <v>8644</v>
      </c>
      <c r="J452" s="147">
        <f t="shared" si="115"/>
        <v>4.3390982087708458</v>
      </c>
      <c r="K452" s="146">
        <v>10077</v>
      </c>
      <c r="L452" s="147">
        <f t="shared" si="116"/>
        <v>0.16577973160573811</v>
      </c>
      <c r="M452" s="147">
        <f t="shared" si="118"/>
        <v>0.87618692980822943</v>
      </c>
    </row>
    <row r="453" spans="2:13" x14ac:dyDescent="0.25">
      <c r="B453" s="145" t="s">
        <v>155</v>
      </c>
      <c r="C453" s="146">
        <v>9135</v>
      </c>
      <c r="D453" s="147">
        <v>0.5184507978723405</v>
      </c>
      <c r="E453" s="146">
        <v>18</v>
      </c>
      <c r="F453" s="147">
        <f t="shared" si="113"/>
        <v>-0.99802955665024629</v>
      </c>
      <c r="G453" s="146">
        <v>3488</v>
      </c>
      <c r="H453" s="147">
        <f t="shared" si="114"/>
        <v>192.77777777777777</v>
      </c>
      <c r="I453" s="146">
        <v>13299</v>
      </c>
      <c r="J453" s="147">
        <f t="shared" si="115"/>
        <v>2.8127866972477062</v>
      </c>
      <c r="K453" s="146">
        <v>18440</v>
      </c>
      <c r="L453" s="147">
        <f t="shared" si="116"/>
        <v>0.38657041882848331</v>
      </c>
      <c r="M453" s="147">
        <f t="shared" si="118"/>
        <v>1.0186097427476737</v>
      </c>
    </row>
    <row r="454" spans="2:13" x14ac:dyDescent="0.25">
      <c r="B454" s="145" t="s">
        <v>157</v>
      </c>
      <c r="C454" s="146">
        <v>11879</v>
      </c>
      <c r="D454" s="147">
        <v>-1.1730449251247888E-2</v>
      </c>
      <c r="E454" s="146">
        <v>1306</v>
      </c>
      <c r="F454" s="147">
        <f t="shared" si="113"/>
        <v>-0.89005808569744926</v>
      </c>
      <c r="G454" s="146">
        <v>7522</v>
      </c>
      <c r="H454" s="147">
        <f t="shared" si="114"/>
        <v>4.7595712098009191</v>
      </c>
      <c r="I454" s="146">
        <v>17670</v>
      </c>
      <c r="J454" s="147">
        <f t="shared" si="115"/>
        <v>1.3491092794469557</v>
      </c>
      <c r="K454" s="146">
        <v>21572</v>
      </c>
      <c r="L454" s="147">
        <f t="shared" si="116"/>
        <v>0.22082625919637811</v>
      </c>
      <c r="M454" s="147">
        <f t="shared" si="118"/>
        <v>0.81597777590706277</v>
      </c>
    </row>
    <row r="455" spans="2:13" x14ac:dyDescent="0.25">
      <c r="B455" s="145" t="s">
        <v>159</v>
      </c>
      <c r="C455" s="146">
        <v>14934</v>
      </c>
      <c r="D455" s="147">
        <v>-0.24769533021006496</v>
      </c>
      <c r="E455" s="146">
        <v>4510</v>
      </c>
      <c r="F455" s="147">
        <f t="shared" si="113"/>
        <v>-0.69800455336815315</v>
      </c>
      <c r="G455" s="146">
        <v>13085</v>
      </c>
      <c r="H455" s="147">
        <f t="shared" si="114"/>
        <v>1.9013303769401331</v>
      </c>
      <c r="I455" s="146">
        <v>23894</v>
      </c>
      <c r="J455" s="147">
        <f t="shared" si="115"/>
        <v>0.82606037447458913</v>
      </c>
      <c r="K455" s="146">
        <v>28430</v>
      </c>
      <c r="L455" s="147">
        <f t="shared" si="116"/>
        <v>0.18983845316815939</v>
      </c>
      <c r="M455" s="147">
        <f t="shared" si="118"/>
        <v>0.90370965581893659</v>
      </c>
    </row>
    <row r="456" spans="2:13" x14ac:dyDescent="0.25">
      <c r="B456" s="145" t="s">
        <v>161</v>
      </c>
      <c r="C456" s="146">
        <v>12356</v>
      </c>
      <c r="D456" s="147">
        <v>0.18318490855118252</v>
      </c>
      <c r="E456" s="146">
        <v>3491</v>
      </c>
      <c r="F456" s="147">
        <f t="shared" si="113"/>
        <v>-0.71746519909355777</v>
      </c>
      <c r="G456" s="146">
        <v>10958</v>
      </c>
      <c r="H456" s="147">
        <f t="shared" si="114"/>
        <v>2.1389286737324551</v>
      </c>
      <c r="I456" s="146">
        <v>17551</v>
      </c>
      <c r="J456" s="147">
        <f t="shared" si="115"/>
        <v>0.60166088702317944</v>
      </c>
      <c r="K456" s="146">
        <v>17267</v>
      </c>
      <c r="L456" s="147">
        <f t="shared" si="116"/>
        <v>-1.6181414164435082E-2</v>
      </c>
      <c r="M456" s="147">
        <f t="shared" si="118"/>
        <v>0.39745872450631281</v>
      </c>
    </row>
    <row r="457" spans="2:13" x14ac:dyDescent="0.25">
      <c r="B457" s="145" t="s">
        <v>163</v>
      </c>
      <c r="C457" s="146">
        <v>6020</v>
      </c>
      <c r="D457" s="147">
        <v>1.1324831739284451</v>
      </c>
      <c r="E457" s="146">
        <v>1498</v>
      </c>
      <c r="F457" s="147">
        <f t="shared" si="113"/>
        <v>-0.75116279069767444</v>
      </c>
      <c r="G457" s="146">
        <v>5128</v>
      </c>
      <c r="H457" s="147">
        <f t="shared" si="114"/>
        <v>2.423230974632844</v>
      </c>
      <c r="I457" s="146">
        <v>8601</v>
      </c>
      <c r="J457" s="147">
        <f t="shared" si="115"/>
        <v>0.67726209048361929</v>
      </c>
      <c r="K457" s="146">
        <v>9566</v>
      </c>
      <c r="L457" s="147">
        <f>IFERROR(K457/I457-1,"-")</f>
        <v>0.11219625624927332</v>
      </c>
      <c r="M457" s="147">
        <f t="shared" si="118"/>
        <v>0.58903654485049839</v>
      </c>
    </row>
    <row r="458" spans="2:13" x14ac:dyDescent="0.25">
      <c r="B458" s="145" t="s">
        <v>165</v>
      </c>
      <c r="C458" s="146">
        <v>3441</v>
      </c>
      <c r="D458" s="147">
        <v>0.80251440544787855</v>
      </c>
      <c r="E458" s="146">
        <v>693</v>
      </c>
      <c r="F458" s="147">
        <f t="shared" si="113"/>
        <v>-0.79860505666957282</v>
      </c>
      <c r="G458" s="146">
        <v>4470</v>
      </c>
      <c r="H458" s="147">
        <f t="shared" si="114"/>
        <v>5.4502164502164501</v>
      </c>
      <c r="I458" s="146">
        <v>5930</v>
      </c>
      <c r="J458" s="147">
        <f t="shared" si="115"/>
        <v>0.32662192393736023</v>
      </c>
      <c r="K458" s="146">
        <v>4528</v>
      </c>
      <c r="L458" s="147">
        <f>IFERROR(K458/I458-1,"-")</f>
        <v>-0.23642495784148398</v>
      </c>
      <c r="M458" s="147">
        <f t="shared" si="118"/>
        <v>0.31589654170299331</v>
      </c>
    </row>
    <row r="459" spans="2:13" x14ac:dyDescent="0.25">
      <c r="B459" s="145" t="s">
        <v>167</v>
      </c>
      <c r="C459" s="146">
        <v>3477</v>
      </c>
      <c r="D459" s="147">
        <v>0.85045236828100057</v>
      </c>
      <c r="E459" s="146">
        <v>877</v>
      </c>
      <c r="F459" s="147">
        <f t="shared" si="113"/>
        <v>-0.74777106701179186</v>
      </c>
      <c r="G459" s="146">
        <v>3416</v>
      </c>
      <c r="H459" s="147">
        <f t="shared" si="114"/>
        <v>2.8950969213226911</v>
      </c>
      <c r="I459" s="146">
        <v>4755</v>
      </c>
      <c r="J459" s="147">
        <f t="shared" si="115"/>
        <v>0.39197892271662771</v>
      </c>
      <c r="K459" s="146"/>
      <c r="L459" s="147"/>
      <c r="M459" s="147"/>
    </row>
    <row r="460" spans="2:13" ht="15.75" x14ac:dyDescent="0.25">
      <c r="B460" s="148" t="s">
        <v>127</v>
      </c>
      <c r="C460" s="149">
        <v>78188</v>
      </c>
      <c r="D460" s="150">
        <v>0.20777916801828944</v>
      </c>
      <c r="E460" s="149">
        <v>18234</v>
      </c>
      <c r="F460" s="150">
        <f t="shared" si="113"/>
        <v>-0.76679285823911592</v>
      </c>
      <c r="G460" s="149">
        <v>53029</v>
      </c>
      <c r="H460" s="150">
        <f t="shared" si="114"/>
        <v>1.908248327300647</v>
      </c>
      <c r="I460" s="149">
        <v>116128</v>
      </c>
      <c r="J460" s="150">
        <f t="shared" si="115"/>
        <v>1.189896094589753</v>
      </c>
      <c r="K460" s="149">
        <v>133502</v>
      </c>
      <c r="L460" s="150">
        <v>0.19869268135005802</v>
      </c>
      <c r="M460" s="150">
        <v>0.78691223514609621</v>
      </c>
    </row>
    <row r="461" spans="2:13" ht="6" customHeight="1" x14ac:dyDescent="0.25"/>
    <row r="462" spans="2:13" x14ac:dyDescent="0.25">
      <c r="B462" s="49" t="s">
        <v>109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3"/>
      <c r="G463" s="123"/>
      <c r="I463" s="123"/>
      <c r="K463" s="123"/>
    </row>
    <row r="466" spans="2:14" ht="48.75" customHeight="1" thickBot="1" x14ac:dyDescent="0.3">
      <c r="B466" s="315" t="str">
        <f>CONCATENATE("Pernoctaciones realizadas por los procedentes de ",C468," en los establecimientos alojativos de Tenerife (hotel + apartamento)")</f>
        <v>Pernoctaciones realizadas por los procedentes de Polonia en los establecimientos alojativos de Tenerife (hotel + apartamento)</v>
      </c>
      <c r="C466" s="315"/>
      <c r="D466" s="315"/>
      <c r="E466" s="315"/>
      <c r="F466" s="315"/>
      <c r="G466" s="315"/>
      <c r="H466" s="315"/>
      <c r="I466" s="315"/>
      <c r="J466" s="315"/>
      <c r="K466" s="315"/>
      <c r="L466" s="315"/>
      <c r="M466" s="315"/>
      <c r="N466" s="1" t="s">
        <v>219</v>
      </c>
    </row>
    <row r="467" spans="2:14" ht="10.5" customHeight="1" thickBot="1" x14ac:dyDescent="0.3">
      <c r="B467" s="137"/>
      <c r="C467" s="138"/>
      <c r="D467" s="137"/>
      <c r="E467" s="137"/>
      <c r="F467" s="137"/>
      <c r="G467" s="137"/>
      <c r="H467" s="137"/>
      <c r="I467" s="137"/>
      <c r="J467" s="137"/>
      <c r="K467" s="4"/>
      <c r="L467" s="4"/>
      <c r="N467" s="1" t="s">
        <v>220</v>
      </c>
    </row>
    <row r="468" spans="2:14" ht="22.5" thickTop="1" thickBot="1" x14ac:dyDescent="0.3">
      <c r="B468" s="153" t="str">
        <f>C468</f>
        <v>Polonia</v>
      </c>
      <c r="C468" s="327" t="s">
        <v>235</v>
      </c>
      <c r="D468" s="328"/>
      <c r="E468" s="328"/>
      <c r="F468" s="328"/>
      <c r="G468" s="328"/>
      <c r="H468" s="328"/>
      <c r="I468" s="328"/>
      <c r="J468" s="328"/>
      <c r="K468" s="328"/>
      <c r="L468" s="328"/>
      <c r="M468" s="329"/>
    </row>
    <row r="469" spans="2:14" ht="22.5" thickTop="1" thickBot="1" x14ac:dyDescent="0.3">
      <c r="B469" s="13"/>
      <c r="C469" s="334">
        <v>2019</v>
      </c>
      <c r="D469" s="333"/>
      <c r="E469" s="330">
        <v>2020</v>
      </c>
      <c r="F469" s="333"/>
      <c r="G469" s="330">
        <v>2021</v>
      </c>
      <c r="H469" s="333"/>
      <c r="I469" s="330">
        <v>2022</v>
      </c>
      <c r="J469" s="333"/>
      <c r="K469" s="330">
        <v>2023</v>
      </c>
      <c r="L469" s="331"/>
      <c r="M469" s="332"/>
    </row>
    <row r="470" spans="2:14" ht="16.5" thickTop="1" thickBot="1" x14ac:dyDescent="0.3">
      <c r="B470" s="16"/>
      <c r="C470" s="141" t="s">
        <v>141</v>
      </c>
      <c r="D470" s="142" t="str">
        <f>CONCATENATE("var. ",RIGHT(C469,2),"/",RIGHT(C469-1,2))</f>
        <v>var. 19/18</v>
      </c>
      <c r="E470" s="143" t="s">
        <v>141</v>
      </c>
      <c r="F470" s="142" t="str">
        <f>CONCATENATE("var. ",RIGHT(E469,2),"/",RIGHT(E469-1,2))</f>
        <v>var. 20/19</v>
      </c>
      <c r="G470" s="143" t="s">
        <v>141</v>
      </c>
      <c r="H470" s="142" t="s">
        <v>542</v>
      </c>
      <c r="I470" s="143" t="s">
        <v>141</v>
      </c>
      <c r="J470" s="142" t="s">
        <v>142</v>
      </c>
      <c r="K470" s="143" t="s">
        <v>141</v>
      </c>
      <c r="L470" s="142" t="s">
        <v>554</v>
      </c>
      <c r="M470" s="142" t="s">
        <v>544</v>
      </c>
    </row>
    <row r="471" spans="2:14" x14ac:dyDescent="0.25">
      <c r="B471" s="145" t="s">
        <v>145</v>
      </c>
      <c r="C471" s="146">
        <v>26105</v>
      </c>
      <c r="D471" s="147">
        <v>-2.7819156859824168E-2</v>
      </c>
      <c r="E471" s="146">
        <v>36486</v>
      </c>
      <c r="F471" s="147">
        <f t="shared" ref="F471:F483" si="119">IFERROR(E471/C471-1,"-")</f>
        <v>0.39766328289599695</v>
      </c>
      <c r="G471" s="146">
        <v>17064</v>
      </c>
      <c r="H471" s="147">
        <f t="shared" ref="H471:H483" si="120">IFERROR(G471/E471-1,"-")</f>
        <v>-0.5323137641835225</v>
      </c>
      <c r="I471" s="146">
        <v>54906</v>
      </c>
      <c r="J471" s="147">
        <f t="shared" ref="J471:J483" si="121">IFERROR(I471/G471-1,"-")</f>
        <v>2.2176511954992968</v>
      </c>
      <c r="K471" s="146">
        <v>66131</v>
      </c>
      <c r="L471" s="147">
        <f t="shared" ref="L471:L479" si="122">IFERROR(K471/I471-1,"-")</f>
        <v>0.20444031617673852</v>
      </c>
      <c r="M471" s="147">
        <f t="shared" ref="M471" si="123">K471/C471-1</f>
        <v>1.5332694886037159</v>
      </c>
    </row>
    <row r="472" spans="2:14" x14ac:dyDescent="0.25">
      <c r="B472" s="145" t="s">
        <v>147</v>
      </c>
      <c r="C472" s="146">
        <v>26973</v>
      </c>
      <c r="D472" s="147">
        <v>1.6200128094036037E-2</v>
      </c>
      <c r="E472" s="146">
        <v>43714</v>
      </c>
      <c r="F472" s="147">
        <f t="shared" si="119"/>
        <v>0.62065769473176879</v>
      </c>
      <c r="G472" s="146">
        <v>12103</v>
      </c>
      <c r="H472" s="147">
        <f t="shared" si="120"/>
        <v>-0.72313217733449231</v>
      </c>
      <c r="I472" s="146">
        <v>51776</v>
      </c>
      <c r="J472" s="147">
        <f t="shared" si="121"/>
        <v>3.2779476162934813</v>
      </c>
      <c r="K472" s="146">
        <v>66015</v>
      </c>
      <c r="L472" s="147">
        <f t="shared" si="122"/>
        <v>0.27501158838071693</v>
      </c>
      <c r="M472" s="147">
        <f>IFERROR(K472/C472-1,"-")</f>
        <v>1.4474474474474475</v>
      </c>
    </row>
    <row r="473" spans="2:14" x14ac:dyDescent="0.25">
      <c r="B473" s="145" t="s">
        <v>149</v>
      </c>
      <c r="C473" s="146">
        <v>28004</v>
      </c>
      <c r="D473" s="147">
        <v>3.9726739437142555E-2</v>
      </c>
      <c r="E473" s="146">
        <v>14635</v>
      </c>
      <c r="F473" s="147">
        <f t="shared" si="119"/>
        <v>-0.47739608627338947</v>
      </c>
      <c r="G473" s="146">
        <v>15648</v>
      </c>
      <c r="H473" s="147">
        <f t="shared" si="120"/>
        <v>6.9217628971643297E-2</v>
      </c>
      <c r="I473" s="146">
        <v>40134</v>
      </c>
      <c r="J473" s="147">
        <f t="shared" si="121"/>
        <v>1.5648006134969323</v>
      </c>
      <c r="K473" s="146">
        <v>51192</v>
      </c>
      <c r="L473" s="147">
        <f t="shared" si="122"/>
        <v>0.27552698460158465</v>
      </c>
      <c r="M473" s="147">
        <f t="shared" ref="M473:M481" si="124">IFERROR(K473/C473-1,"-")</f>
        <v>0.82802456791886869</v>
      </c>
    </row>
    <row r="474" spans="2:14" x14ac:dyDescent="0.25">
      <c r="B474" s="145" t="s">
        <v>151</v>
      </c>
      <c r="C474" s="146">
        <v>29381</v>
      </c>
      <c r="D474" s="147">
        <v>-7.4380946380190327E-2</v>
      </c>
      <c r="E474" s="146">
        <v>0</v>
      </c>
      <c r="F474" s="147">
        <f t="shared" si="119"/>
        <v>-1</v>
      </c>
      <c r="G474" s="146">
        <v>18421</v>
      </c>
      <c r="H474" s="147" t="str">
        <f t="shared" si="120"/>
        <v>-</v>
      </c>
      <c r="I474" s="146">
        <v>40865</v>
      </c>
      <c r="J474" s="147">
        <f t="shared" si="121"/>
        <v>1.2183920525487215</v>
      </c>
      <c r="K474" s="146">
        <v>52466</v>
      </c>
      <c r="L474" s="147">
        <f t="shared" si="122"/>
        <v>0.28388596598556215</v>
      </c>
      <c r="M474" s="147">
        <f t="shared" si="124"/>
        <v>0.78571185459991155</v>
      </c>
    </row>
    <row r="475" spans="2:14" x14ac:dyDescent="0.25">
      <c r="B475" s="145" t="s">
        <v>153</v>
      </c>
      <c r="C475" s="146">
        <v>27634</v>
      </c>
      <c r="D475" s="147">
        <v>-0.25663097864098561</v>
      </c>
      <c r="E475" s="146">
        <v>5</v>
      </c>
      <c r="F475" s="147">
        <f t="shared" si="119"/>
        <v>-0.9998190634725338</v>
      </c>
      <c r="G475" s="146">
        <v>23250</v>
      </c>
      <c r="H475" s="147">
        <f t="shared" si="120"/>
        <v>4649</v>
      </c>
      <c r="I475" s="146">
        <v>50794</v>
      </c>
      <c r="J475" s="147">
        <f t="shared" si="121"/>
        <v>1.1846881720430109</v>
      </c>
      <c r="K475" s="146">
        <v>52494</v>
      </c>
      <c r="L475" s="147">
        <f t="shared" si="122"/>
        <v>3.3468519903925742E-2</v>
      </c>
      <c r="M475" s="147">
        <f t="shared" si="124"/>
        <v>0.89961641456177177</v>
      </c>
    </row>
    <row r="476" spans="2:14" x14ac:dyDescent="0.25">
      <c r="B476" s="145" t="s">
        <v>155</v>
      </c>
      <c r="C476" s="146">
        <v>34296</v>
      </c>
      <c r="D476" s="147">
        <v>-0.26457091392546206</v>
      </c>
      <c r="E476" s="146">
        <v>58</v>
      </c>
      <c r="F476" s="147">
        <f t="shared" si="119"/>
        <v>-0.99830884068112902</v>
      </c>
      <c r="G476" s="146">
        <v>28910</v>
      </c>
      <c r="H476" s="147">
        <f t="shared" si="120"/>
        <v>497.44827586206895</v>
      </c>
      <c r="I476" s="146">
        <v>52458</v>
      </c>
      <c r="J476" s="147">
        <f t="shared" si="121"/>
        <v>0.81452784503631959</v>
      </c>
      <c r="K476" s="146">
        <v>60496</v>
      </c>
      <c r="L476" s="147">
        <f t="shared" si="122"/>
        <v>0.15322734377978575</v>
      </c>
      <c r="M476" s="147">
        <f t="shared" si="124"/>
        <v>0.76393748542104034</v>
      </c>
    </row>
    <row r="477" spans="2:14" x14ac:dyDescent="0.25">
      <c r="B477" s="145" t="s">
        <v>157</v>
      </c>
      <c r="C477" s="146">
        <v>39742</v>
      </c>
      <c r="D477" s="147">
        <v>-0.1595042720582015</v>
      </c>
      <c r="E477" s="146">
        <v>14791</v>
      </c>
      <c r="F477" s="147">
        <f t="shared" si="119"/>
        <v>-0.62782446781742229</v>
      </c>
      <c r="G477" s="146">
        <v>60069</v>
      </c>
      <c r="H477" s="147">
        <f t="shared" si="120"/>
        <v>3.0611858562639442</v>
      </c>
      <c r="I477" s="146">
        <v>75227</v>
      </c>
      <c r="J477" s="147">
        <f t="shared" si="121"/>
        <v>0.25234313872380087</v>
      </c>
      <c r="K477" s="146">
        <v>82591</v>
      </c>
      <c r="L477" s="147">
        <f t="shared" si="122"/>
        <v>9.7890385101093935E-2</v>
      </c>
      <c r="M477" s="147">
        <f t="shared" si="124"/>
        <v>1.0781792562025063</v>
      </c>
    </row>
    <row r="478" spans="2:14" x14ac:dyDescent="0.25">
      <c r="B478" s="145" t="s">
        <v>159</v>
      </c>
      <c r="C478" s="146">
        <v>41905</v>
      </c>
      <c r="D478" s="147">
        <v>-9.1056981107520141E-2</v>
      </c>
      <c r="E478" s="146">
        <v>30805</v>
      </c>
      <c r="F478" s="147">
        <f t="shared" si="119"/>
        <v>-0.26488485860875788</v>
      </c>
      <c r="G478" s="146">
        <v>61305</v>
      </c>
      <c r="H478" s="147">
        <f t="shared" si="120"/>
        <v>0.99009900990099009</v>
      </c>
      <c r="I478" s="146">
        <v>68394</v>
      </c>
      <c r="J478" s="147">
        <f t="shared" si="121"/>
        <v>0.11563494005382924</v>
      </c>
      <c r="K478" s="146">
        <v>70554</v>
      </c>
      <c r="L478" s="147">
        <f t="shared" si="122"/>
        <v>3.158171769453455E-2</v>
      </c>
      <c r="M478" s="147">
        <f t="shared" si="124"/>
        <v>0.68366543371912658</v>
      </c>
    </row>
    <row r="479" spans="2:14" x14ac:dyDescent="0.25">
      <c r="B479" s="145" t="s">
        <v>161</v>
      </c>
      <c r="C479" s="146">
        <v>36590</v>
      </c>
      <c r="D479" s="147">
        <v>-0.17736459902425861</v>
      </c>
      <c r="E479" s="146">
        <v>14680</v>
      </c>
      <c r="F479" s="147">
        <f t="shared" si="119"/>
        <v>-0.59879748565181745</v>
      </c>
      <c r="G479" s="146">
        <v>55509</v>
      </c>
      <c r="H479" s="147">
        <f t="shared" si="120"/>
        <v>2.781267029972752</v>
      </c>
      <c r="I479" s="146">
        <v>61304</v>
      </c>
      <c r="J479" s="147">
        <f t="shared" si="121"/>
        <v>0.10439748509250757</v>
      </c>
      <c r="K479" s="146">
        <v>62780</v>
      </c>
      <c r="L479" s="147">
        <f t="shared" si="122"/>
        <v>2.4076732350254426E-2</v>
      </c>
      <c r="M479" s="147">
        <f t="shared" si="124"/>
        <v>0.71576933588412128</v>
      </c>
    </row>
    <row r="480" spans="2:14" x14ac:dyDescent="0.25">
      <c r="B480" s="145" t="s">
        <v>163</v>
      </c>
      <c r="C480" s="146">
        <v>30591</v>
      </c>
      <c r="D480" s="147">
        <v>9.1044037605145789E-3</v>
      </c>
      <c r="E480" s="146">
        <v>14802</v>
      </c>
      <c r="F480" s="147">
        <f t="shared" si="119"/>
        <v>-0.51613219574384628</v>
      </c>
      <c r="G480" s="146">
        <v>38024</v>
      </c>
      <c r="H480" s="147">
        <f t="shared" si="120"/>
        <v>1.5688420483718417</v>
      </c>
      <c r="I480" s="146">
        <v>50955</v>
      </c>
      <c r="J480" s="147">
        <f t="shared" si="121"/>
        <v>0.34007468966968224</v>
      </c>
      <c r="K480" s="146">
        <v>60516</v>
      </c>
      <c r="L480" s="147">
        <f>IFERROR(K480/I480-1,"-")</f>
        <v>0.1876361495437151</v>
      </c>
      <c r="M480" s="147">
        <f t="shared" si="124"/>
        <v>0.97822889085025011</v>
      </c>
    </row>
    <row r="481" spans="2:14" x14ac:dyDescent="0.25">
      <c r="B481" s="145" t="s">
        <v>165</v>
      </c>
      <c r="C481" s="146">
        <v>27523</v>
      </c>
      <c r="D481" s="147">
        <v>0.19162661817552062</v>
      </c>
      <c r="E481" s="146">
        <v>14022</v>
      </c>
      <c r="F481" s="147">
        <f t="shared" si="119"/>
        <v>-0.49053518875122626</v>
      </c>
      <c r="G481" s="146">
        <v>39045</v>
      </c>
      <c r="H481" s="147">
        <f t="shared" si="120"/>
        <v>1.7845528455284554</v>
      </c>
      <c r="I481" s="146">
        <v>45432</v>
      </c>
      <c r="J481" s="147">
        <f t="shared" si="121"/>
        <v>0.16358048405685754</v>
      </c>
      <c r="K481" s="146">
        <v>54094</v>
      </c>
      <c r="L481" s="147">
        <f>IFERROR(K481/I481-1,"-")</f>
        <v>0.19065856664905789</v>
      </c>
      <c r="M481" s="147">
        <f t="shared" si="124"/>
        <v>0.96541074737492272</v>
      </c>
    </row>
    <row r="482" spans="2:14" x14ac:dyDescent="0.25">
      <c r="B482" s="145" t="s">
        <v>167</v>
      </c>
      <c r="C482" s="146">
        <v>29928</v>
      </c>
      <c r="D482" s="147">
        <v>0.18161718256475057</v>
      </c>
      <c r="E482" s="146">
        <v>18225</v>
      </c>
      <c r="F482" s="147">
        <f t="shared" si="119"/>
        <v>-0.39103849238171617</v>
      </c>
      <c r="G482" s="146">
        <v>45443</v>
      </c>
      <c r="H482" s="147">
        <f t="shared" si="120"/>
        <v>1.4934430727023318</v>
      </c>
      <c r="I482" s="146">
        <v>46229</v>
      </c>
      <c r="J482" s="147">
        <f t="shared" si="121"/>
        <v>1.7296393283894096E-2</v>
      </c>
      <c r="K482" s="146"/>
      <c r="L482" s="147"/>
      <c r="M482" s="147"/>
    </row>
    <row r="483" spans="2:14" ht="15.75" x14ac:dyDescent="0.25">
      <c r="B483" s="148" t="s">
        <v>127</v>
      </c>
      <c r="C483" s="149">
        <v>378672</v>
      </c>
      <c r="D483" s="150">
        <v>-8.1973889959634949E-2</v>
      </c>
      <c r="E483" s="149">
        <v>202223</v>
      </c>
      <c r="F483" s="150">
        <f t="shared" si="119"/>
        <v>-0.46596790890269146</v>
      </c>
      <c r="G483" s="149">
        <v>414791</v>
      </c>
      <c r="H483" s="150">
        <f t="shared" si="120"/>
        <v>1.0511563966512218</v>
      </c>
      <c r="I483" s="149">
        <v>638474</v>
      </c>
      <c r="J483" s="150">
        <f t="shared" si="121"/>
        <v>0.53926676326149803</v>
      </c>
      <c r="K483" s="149">
        <v>679329</v>
      </c>
      <c r="L483" s="150">
        <v>0.14704049844236766</v>
      </c>
      <c r="M483" s="150">
        <v>0.94793028697267911</v>
      </c>
    </row>
    <row r="484" spans="2:14" ht="6" customHeight="1" x14ac:dyDescent="0.25"/>
    <row r="485" spans="2:14" x14ac:dyDescent="0.25">
      <c r="B485" s="49" t="s">
        <v>109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3"/>
      <c r="G486" s="123"/>
      <c r="I486" s="123"/>
      <c r="K486" s="123"/>
    </row>
    <row r="493" spans="2:14" ht="48.75" customHeight="1" thickBot="1" x14ac:dyDescent="0.3">
      <c r="B493" s="315" t="str">
        <f>CONCATENATE("Pernoctaciones realizadas por los procedentes de ",C495," en los establecimientos alojativos de Tenerife (hotel + apartamento)")</f>
        <v>Pernoctaciones realizadas por los procedentes de Islandia en los establecimientos alojativos de Tenerife (hotel + apartamento)</v>
      </c>
      <c r="C493" s="315"/>
      <c r="D493" s="315"/>
      <c r="E493" s="315"/>
      <c r="F493" s="315"/>
      <c r="G493" s="315"/>
      <c r="H493" s="315"/>
      <c r="I493" s="315"/>
      <c r="J493" s="315"/>
      <c r="K493" s="315"/>
      <c r="L493" s="315"/>
      <c r="M493" s="315"/>
      <c r="N493" s="1" t="s">
        <v>219</v>
      </c>
    </row>
    <row r="494" spans="2:14" ht="10.5" customHeight="1" thickBot="1" x14ac:dyDescent="0.3">
      <c r="B494" s="137"/>
      <c r="C494" s="138"/>
      <c r="D494" s="137"/>
      <c r="E494" s="137"/>
      <c r="F494" s="137"/>
      <c r="G494" s="137"/>
      <c r="H494" s="137"/>
      <c r="I494" s="137"/>
      <c r="J494" s="137"/>
      <c r="K494" s="4"/>
      <c r="L494" s="4"/>
      <c r="N494" s="1" t="s">
        <v>220</v>
      </c>
    </row>
    <row r="495" spans="2:14" ht="22.5" thickTop="1" thickBot="1" x14ac:dyDescent="0.3">
      <c r="B495" s="153" t="str">
        <f>C495</f>
        <v>Islandia</v>
      </c>
      <c r="C495" s="327" t="s">
        <v>237</v>
      </c>
      <c r="D495" s="328"/>
      <c r="E495" s="328"/>
      <c r="F495" s="328"/>
      <c r="G495" s="328"/>
      <c r="H495" s="328"/>
      <c r="I495" s="328"/>
      <c r="J495" s="328"/>
      <c r="K495" s="328"/>
      <c r="L495" s="328"/>
      <c r="M495" s="329"/>
    </row>
    <row r="496" spans="2:14" ht="22.5" thickTop="1" thickBot="1" x14ac:dyDescent="0.3">
      <c r="B496" s="13"/>
      <c r="C496" s="334">
        <v>2019</v>
      </c>
      <c r="D496" s="333"/>
      <c r="E496" s="330">
        <v>2020</v>
      </c>
      <c r="F496" s="333"/>
      <c r="G496" s="330">
        <v>2021</v>
      </c>
      <c r="H496" s="333"/>
      <c r="I496" s="330">
        <v>2022</v>
      </c>
      <c r="J496" s="333"/>
      <c r="K496" s="330">
        <v>2023</v>
      </c>
      <c r="L496" s="331"/>
      <c r="M496" s="332"/>
    </row>
    <row r="497" spans="2:13" ht="16.5" thickTop="1" thickBot="1" x14ac:dyDescent="0.3">
      <c r="B497" s="16"/>
      <c r="C497" s="141" t="s">
        <v>141</v>
      </c>
      <c r="D497" s="142" t="str">
        <f>CONCATENATE("var. ",RIGHT(C496,2),"/",RIGHT(C496-1,2))</f>
        <v>var. 19/18</v>
      </c>
      <c r="E497" s="143" t="s">
        <v>141</v>
      </c>
      <c r="F497" s="142" t="str">
        <f>CONCATENATE("var. ",RIGHT(E496,2),"/",RIGHT(E496-1,2))</f>
        <v>var. 20/19</v>
      </c>
      <c r="G497" s="143" t="s">
        <v>141</v>
      </c>
      <c r="H497" s="142" t="s">
        <v>542</v>
      </c>
      <c r="I497" s="143" t="s">
        <v>141</v>
      </c>
      <c r="J497" s="142" t="s">
        <v>142</v>
      </c>
      <c r="K497" s="143" t="s">
        <v>141</v>
      </c>
      <c r="L497" s="142" t="s">
        <v>554</v>
      </c>
      <c r="M497" s="142" t="s">
        <v>544</v>
      </c>
    </row>
    <row r="498" spans="2:13" x14ac:dyDescent="0.25">
      <c r="B498" s="145" t="s">
        <v>145</v>
      </c>
      <c r="C498" s="146">
        <v>18154</v>
      </c>
      <c r="D498" s="147">
        <v>0.15564326182443189</v>
      </c>
      <c r="E498" s="146">
        <v>28374</v>
      </c>
      <c r="F498" s="147">
        <f t="shared" ref="F498:F510" si="125">IFERROR(E498/C498-1,"-")</f>
        <v>0.56296133083617939</v>
      </c>
      <c r="G498" s="146">
        <v>641</v>
      </c>
      <c r="H498" s="147">
        <f t="shared" ref="H498:H510" si="126">IFERROR(G498/E498-1,"-")</f>
        <v>-0.97740889546768173</v>
      </c>
      <c r="I498" s="146">
        <v>39108</v>
      </c>
      <c r="J498" s="147">
        <f t="shared" ref="J498:J510" si="127">IFERROR(I498/G498-1,"-")</f>
        <v>60.010920436817472</v>
      </c>
      <c r="K498" s="146">
        <v>47643</v>
      </c>
      <c r="L498" s="147">
        <f t="shared" ref="L498:L506" si="128">IFERROR(K498/I498-1,"-")</f>
        <v>0.21824179196072424</v>
      </c>
      <c r="M498" s="147">
        <f t="shared" ref="M498" si="129">K498/C498-1</f>
        <v>1.6243803018618488</v>
      </c>
    </row>
    <row r="499" spans="2:13" x14ac:dyDescent="0.25">
      <c r="B499" s="145" t="s">
        <v>147</v>
      </c>
      <c r="C499" s="146">
        <v>22843</v>
      </c>
      <c r="D499" s="147">
        <v>3.6245690437307188E-2</v>
      </c>
      <c r="E499" s="146">
        <v>29621</v>
      </c>
      <c r="F499" s="147">
        <f t="shared" si="125"/>
        <v>0.29672109617826026</v>
      </c>
      <c r="G499" s="146">
        <v>2355</v>
      </c>
      <c r="H499" s="147">
        <f t="shared" si="126"/>
        <v>-0.92049559434185202</v>
      </c>
      <c r="I499" s="146">
        <v>38347</v>
      </c>
      <c r="J499" s="147">
        <f t="shared" si="127"/>
        <v>15.283227176220805</v>
      </c>
      <c r="K499" s="146">
        <v>52489</v>
      </c>
      <c r="L499" s="147">
        <f t="shared" si="128"/>
        <v>0.36879025738649696</v>
      </c>
      <c r="M499" s="147">
        <f>IFERROR(K499/C499-1,"-")</f>
        <v>1.2978155233550761</v>
      </c>
    </row>
    <row r="500" spans="2:13" x14ac:dyDescent="0.25">
      <c r="B500" s="145" t="s">
        <v>149</v>
      </c>
      <c r="C500" s="146">
        <v>29297</v>
      </c>
      <c r="D500" s="147">
        <v>5.3053448833614958E-2</v>
      </c>
      <c r="E500" s="146">
        <v>16629</v>
      </c>
      <c r="F500" s="147">
        <f t="shared" si="125"/>
        <v>-0.43239922176332046</v>
      </c>
      <c r="G500" s="146">
        <v>3075</v>
      </c>
      <c r="H500" s="147">
        <f t="shared" si="126"/>
        <v>-0.81508208551326</v>
      </c>
      <c r="I500" s="146">
        <v>51161</v>
      </c>
      <c r="J500" s="147">
        <f t="shared" si="127"/>
        <v>15.637723577235771</v>
      </c>
      <c r="K500" s="146">
        <v>51280</v>
      </c>
      <c r="L500" s="147">
        <f t="shared" si="128"/>
        <v>2.3259905005765802E-3</v>
      </c>
      <c r="M500" s="147">
        <f t="shared" ref="M500:M508" si="130">IFERROR(K500/C500-1,"-")</f>
        <v>0.75034986517390867</v>
      </c>
    </row>
    <row r="501" spans="2:13" x14ac:dyDescent="0.25">
      <c r="B501" s="145" t="s">
        <v>151</v>
      </c>
      <c r="C501" s="146">
        <v>22568</v>
      </c>
      <c r="D501" s="147">
        <v>0.21021021021021014</v>
      </c>
      <c r="E501" s="146">
        <v>0</v>
      </c>
      <c r="F501" s="147">
        <f t="shared" si="125"/>
        <v>-1</v>
      </c>
      <c r="G501" s="146">
        <v>2268</v>
      </c>
      <c r="H501" s="147" t="str">
        <f t="shared" si="126"/>
        <v>-</v>
      </c>
      <c r="I501" s="146">
        <v>53172</v>
      </c>
      <c r="J501" s="147">
        <f t="shared" si="127"/>
        <v>22.444444444444443</v>
      </c>
      <c r="K501" s="146">
        <v>52484</v>
      </c>
      <c r="L501" s="147">
        <f t="shared" si="128"/>
        <v>-1.2939140901226165E-2</v>
      </c>
      <c r="M501" s="147">
        <f t="shared" si="130"/>
        <v>1.325593761077632</v>
      </c>
    </row>
    <row r="502" spans="2:13" x14ac:dyDescent="0.25">
      <c r="B502" s="145" t="s">
        <v>153</v>
      </c>
      <c r="C502" s="146">
        <v>12149</v>
      </c>
      <c r="D502" s="147">
        <v>-0.12471181556195965</v>
      </c>
      <c r="E502" s="146">
        <v>0</v>
      </c>
      <c r="F502" s="147">
        <f t="shared" si="125"/>
        <v>-1</v>
      </c>
      <c r="G502" s="146">
        <v>3390</v>
      </c>
      <c r="H502" s="147" t="str">
        <f t="shared" si="126"/>
        <v>-</v>
      </c>
      <c r="I502" s="146">
        <v>27614</v>
      </c>
      <c r="J502" s="147">
        <f t="shared" si="127"/>
        <v>7.1457227138643074</v>
      </c>
      <c r="K502" s="146">
        <v>27615</v>
      </c>
      <c r="L502" s="147">
        <f t="shared" si="128"/>
        <v>3.6213514883698394E-5</v>
      </c>
      <c r="M502" s="147">
        <f t="shared" si="130"/>
        <v>1.2730265865503334</v>
      </c>
    </row>
    <row r="503" spans="2:13" x14ac:dyDescent="0.25">
      <c r="B503" s="145" t="s">
        <v>155</v>
      </c>
      <c r="C503" s="146">
        <v>24134</v>
      </c>
      <c r="D503" s="147">
        <v>0.27612098138747876</v>
      </c>
      <c r="E503" s="146">
        <v>4</v>
      </c>
      <c r="F503" s="147">
        <f t="shared" si="125"/>
        <v>-0.99983425872213472</v>
      </c>
      <c r="G503" s="146">
        <v>8191</v>
      </c>
      <c r="H503" s="147">
        <f t="shared" si="126"/>
        <v>2046.75</v>
      </c>
      <c r="I503" s="146">
        <v>39955</v>
      </c>
      <c r="J503" s="147">
        <f t="shared" si="127"/>
        <v>3.8779147845195947</v>
      </c>
      <c r="K503" s="146">
        <v>41468</v>
      </c>
      <c r="L503" s="147">
        <f t="shared" si="128"/>
        <v>3.7867601051182476E-2</v>
      </c>
      <c r="M503" s="147">
        <f t="shared" si="130"/>
        <v>0.71823982762907113</v>
      </c>
    </row>
    <row r="504" spans="2:13" x14ac:dyDescent="0.25">
      <c r="B504" s="145" t="s">
        <v>157</v>
      </c>
      <c r="C504" s="146">
        <v>22827</v>
      </c>
      <c r="D504" s="147">
        <v>0.18385022300591225</v>
      </c>
      <c r="E504" s="146">
        <v>756</v>
      </c>
      <c r="F504" s="147">
        <f t="shared" si="125"/>
        <v>-0.96688132474701016</v>
      </c>
      <c r="G504" s="146">
        <v>24239</v>
      </c>
      <c r="H504" s="147">
        <f t="shared" si="126"/>
        <v>31.06216931216931</v>
      </c>
      <c r="I504" s="146">
        <v>53326</v>
      </c>
      <c r="J504" s="147">
        <f t="shared" si="127"/>
        <v>1.2000082511654773</v>
      </c>
      <c r="K504" s="146">
        <v>49357</v>
      </c>
      <c r="L504" s="147">
        <f t="shared" si="128"/>
        <v>-7.4428983985297958E-2</v>
      </c>
      <c r="M504" s="147">
        <f t="shared" si="130"/>
        <v>1.1622201778595525</v>
      </c>
    </row>
    <row r="505" spans="2:13" x14ac:dyDescent="0.25">
      <c r="B505" s="145" t="s">
        <v>159</v>
      </c>
      <c r="C505" s="146">
        <v>18170</v>
      </c>
      <c r="D505" s="147">
        <v>-0.1161591594513085</v>
      </c>
      <c r="E505" s="146">
        <v>2120</v>
      </c>
      <c r="F505" s="147">
        <f t="shared" si="125"/>
        <v>-0.88332416070445785</v>
      </c>
      <c r="G505" s="146">
        <v>17534</v>
      </c>
      <c r="H505" s="147">
        <f t="shared" si="126"/>
        <v>7.2707547169811324</v>
      </c>
      <c r="I505" s="146">
        <v>33393</v>
      </c>
      <c r="J505" s="147">
        <f t="shared" si="127"/>
        <v>0.90447131287783744</v>
      </c>
      <c r="K505" s="146">
        <v>26897</v>
      </c>
      <c r="L505" s="147">
        <f t="shared" si="128"/>
        <v>-0.19453178809930227</v>
      </c>
      <c r="M505" s="147">
        <f t="shared" si="130"/>
        <v>0.48029719317556419</v>
      </c>
    </row>
    <row r="506" spans="2:13" x14ac:dyDescent="0.25">
      <c r="B506" s="145" t="s">
        <v>161</v>
      </c>
      <c r="C506" s="146">
        <v>13208</v>
      </c>
      <c r="D506" s="147">
        <v>-8.2905152062213605E-2</v>
      </c>
      <c r="E506" s="146">
        <v>68</v>
      </c>
      <c r="F506" s="147">
        <f t="shared" si="125"/>
        <v>-0.99485160508782555</v>
      </c>
      <c r="G506" s="146">
        <v>22069</v>
      </c>
      <c r="H506" s="147">
        <f t="shared" si="126"/>
        <v>323.54411764705884</v>
      </c>
      <c r="I506" s="146">
        <v>29518</v>
      </c>
      <c r="J506" s="147">
        <f t="shared" si="127"/>
        <v>0.33753228510580446</v>
      </c>
      <c r="K506" s="146">
        <v>22384</v>
      </c>
      <c r="L506" s="147">
        <f t="shared" si="128"/>
        <v>-0.24168304085642656</v>
      </c>
      <c r="M506" s="147">
        <f t="shared" si="130"/>
        <v>0.6947304663840097</v>
      </c>
    </row>
    <row r="507" spans="2:13" x14ac:dyDescent="0.25">
      <c r="B507" s="145" t="s">
        <v>163</v>
      </c>
      <c r="C507" s="146">
        <v>23675</v>
      </c>
      <c r="D507" s="147">
        <v>0.17505459598967632</v>
      </c>
      <c r="E507" s="146">
        <v>100</v>
      </c>
      <c r="F507" s="147">
        <f t="shared" si="125"/>
        <v>-0.9957761351636748</v>
      </c>
      <c r="G507" s="146">
        <v>43216</v>
      </c>
      <c r="H507" s="147">
        <f t="shared" si="126"/>
        <v>431.16</v>
      </c>
      <c r="I507" s="146">
        <v>51495</v>
      </c>
      <c r="J507" s="147">
        <f t="shared" si="127"/>
        <v>0.19157256571640136</v>
      </c>
      <c r="K507" s="146">
        <v>54296</v>
      </c>
      <c r="L507" s="147">
        <f>IFERROR(K507/I507-1,"-")</f>
        <v>5.439363044955825E-2</v>
      </c>
      <c r="M507" s="147">
        <f t="shared" si="130"/>
        <v>1.2933896515311512</v>
      </c>
    </row>
    <row r="508" spans="2:13" x14ac:dyDescent="0.25">
      <c r="B508" s="145" t="s">
        <v>165</v>
      </c>
      <c r="C508" s="146">
        <v>22588</v>
      </c>
      <c r="D508" s="147">
        <v>0.33238954757270101</v>
      </c>
      <c r="E508" s="146">
        <v>61</v>
      </c>
      <c r="F508" s="147">
        <f t="shared" si="125"/>
        <v>-0.9972994510359483</v>
      </c>
      <c r="G508" s="146">
        <v>32925</v>
      </c>
      <c r="H508" s="147">
        <f t="shared" si="126"/>
        <v>538.75409836065569</v>
      </c>
      <c r="I508" s="146">
        <v>34307</v>
      </c>
      <c r="J508" s="147">
        <f t="shared" si="127"/>
        <v>4.1974183750949079E-2</v>
      </c>
      <c r="K508" s="146">
        <v>36278</v>
      </c>
      <c r="L508" s="147">
        <f>IFERROR(K508/I508-1,"-")</f>
        <v>5.7451831987640922E-2</v>
      </c>
      <c r="M508" s="147">
        <f t="shared" si="130"/>
        <v>0.60607402160439161</v>
      </c>
    </row>
    <row r="509" spans="2:13" x14ac:dyDescent="0.25">
      <c r="B509" s="145" t="s">
        <v>167</v>
      </c>
      <c r="C509" s="146">
        <v>21362</v>
      </c>
      <c r="D509" s="147">
        <v>4.4341236861403122E-2</v>
      </c>
      <c r="E509" s="146">
        <v>260</v>
      </c>
      <c r="F509" s="147">
        <f t="shared" si="125"/>
        <v>-0.98782885497612583</v>
      </c>
      <c r="G509" s="146">
        <v>37921</v>
      </c>
      <c r="H509" s="147">
        <f t="shared" si="126"/>
        <v>144.85</v>
      </c>
      <c r="I509" s="146">
        <v>43398</v>
      </c>
      <c r="J509" s="147">
        <f t="shared" si="127"/>
        <v>0.14443184515176277</v>
      </c>
      <c r="K509" s="146"/>
      <c r="L509" s="147"/>
      <c r="M509" s="147"/>
    </row>
    <row r="510" spans="2:13" ht="15.75" x14ac:dyDescent="0.25">
      <c r="B510" s="148" t="s">
        <v>127</v>
      </c>
      <c r="C510" s="149">
        <v>250975</v>
      </c>
      <c r="D510" s="150">
        <v>9.6861178609513487E-2</v>
      </c>
      <c r="E510" s="149">
        <v>77993</v>
      </c>
      <c r="F510" s="150">
        <f t="shared" si="125"/>
        <v>-0.68923996413985456</v>
      </c>
      <c r="G510" s="149">
        <v>197824</v>
      </c>
      <c r="H510" s="150">
        <f t="shared" si="126"/>
        <v>1.5364327567858655</v>
      </c>
      <c r="I510" s="149">
        <v>494794</v>
      </c>
      <c r="J510" s="150">
        <f t="shared" si="127"/>
        <v>1.5011828696214815</v>
      </c>
      <c r="K510" s="149">
        <v>462191</v>
      </c>
      <c r="L510" s="150">
        <v>2.3914700174569647E-2</v>
      </c>
      <c r="M510" s="150">
        <v>1.0129130319276349</v>
      </c>
    </row>
    <row r="511" spans="2:13" ht="6" customHeight="1" x14ac:dyDescent="0.25"/>
    <row r="512" spans="2:13" x14ac:dyDescent="0.25">
      <c r="B512" s="49" t="s">
        <v>109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3"/>
      <c r="G513" s="123"/>
      <c r="I513" s="144"/>
    </row>
    <row r="516" spans="2:14" ht="48.75" customHeight="1" thickBot="1" x14ac:dyDescent="0.3">
      <c r="B516" s="315" t="str">
        <f>CONCATENATE("Pernoctaciones realizadas por los procedentes de ",C518," en los establecimientos alojativos de Tenerife (hotel + apartamento)")</f>
        <v>Pernoctaciones realizadas por los procedentes de Luxemburgo en los establecimientos alojativos de Tenerife (hotel + apartamento)</v>
      </c>
      <c r="C516" s="315"/>
      <c r="D516" s="315"/>
      <c r="E516" s="315"/>
      <c r="F516" s="315"/>
      <c r="G516" s="315"/>
      <c r="H516" s="315"/>
      <c r="I516" s="315"/>
      <c r="J516" s="315"/>
      <c r="K516" s="315"/>
      <c r="L516" s="315"/>
      <c r="M516" s="315"/>
      <c r="N516" s="1" t="s">
        <v>219</v>
      </c>
    </row>
    <row r="517" spans="2:14" ht="10.5" customHeight="1" thickBot="1" x14ac:dyDescent="0.3">
      <c r="B517" s="137"/>
      <c r="C517" s="138"/>
      <c r="D517" s="137"/>
      <c r="E517" s="137"/>
      <c r="F517" s="137"/>
      <c r="G517" s="137"/>
      <c r="H517" s="137"/>
      <c r="I517" s="137"/>
      <c r="J517" s="137"/>
      <c r="K517" s="4"/>
      <c r="L517" s="4"/>
      <c r="N517" s="1" t="s">
        <v>220</v>
      </c>
    </row>
    <row r="518" spans="2:14" ht="22.5" thickTop="1" thickBot="1" x14ac:dyDescent="0.3">
      <c r="B518" s="153" t="str">
        <f>C518</f>
        <v>Luxemburgo</v>
      </c>
      <c r="C518" s="327" t="s">
        <v>239</v>
      </c>
      <c r="D518" s="328"/>
      <c r="E518" s="328"/>
      <c r="F518" s="328"/>
      <c r="G518" s="328"/>
      <c r="H518" s="328"/>
      <c r="I518" s="328"/>
      <c r="J518" s="328"/>
      <c r="K518" s="328"/>
      <c r="L518" s="328"/>
      <c r="M518" s="329"/>
    </row>
    <row r="519" spans="2:14" ht="22.5" thickTop="1" thickBot="1" x14ac:dyDescent="0.3">
      <c r="B519" s="13"/>
      <c r="C519" s="334">
        <v>2019</v>
      </c>
      <c r="D519" s="333"/>
      <c r="E519" s="330">
        <v>2020</v>
      </c>
      <c r="F519" s="333"/>
      <c r="G519" s="330">
        <v>2021</v>
      </c>
      <c r="H519" s="333"/>
      <c r="I519" s="330">
        <v>2022</v>
      </c>
      <c r="J519" s="333"/>
      <c r="K519" s="330">
        <v>2023</v>
      </c>
      <c r="L519" s="331"/>
      <c r="M519" s="332"/>
    </row>
    <row r="520" spans="2:14" ht="16.5" thickTop="1" thickBot="1" x14ac:dyDescent="0.3">
      <c r="B520" s="16"/>
      <c r="C520" s="141" t="s">
        <v>141</v>
      </c>
      <c r="D520" s="142" t="str">
        <f>CONCATENATE("var. ",RIGHT(C519,2),"/",RIGHT(C519-1,2))</f>
        <v>var. 19/18</v>
      </c>
      <c r="E520" s="143" t="s">
        <v>141</v>
      </c>
      <c r="F520" s="142" t="str">
        <f>CONCATENATE("var. ",RIGHT(E519,2),"/",RIGHT(E519-1,2))</f>
        <v>var. 20/19</v>
      </c>
      <c r="G520" s="143" t="s">
        <v>141</v>
      </c>
      <c r="H520" s="142" t="s">
        <v>542</v>
      </c>
      <c r="I520" s="143" t="s">
        <v>141</v>
      </c>
      <c r="J520" s="142" t="s">
        <v>142</v>
      </c>
      <c r="K520" s="143" t="s">
        <v>141</v>
      </c>
      <c r="L520" s="142" t="s">
        <v>554</v>
      </c>
      <c r="M520" s="142" t="s">
        <v>544</v>
      </c>
    </row>
    <row r="521" spans="2:14" x14ac:dyDescent="0.25">
      <c r="B521" s="145" t="s">
        <v>145</v>
      </c>
      <c r="C521" s="146">
        <v>1864</v>
      </c>
      <c r="D521" s="147">
        <v>-0.22398001665278933</v>
      </c>
      <c r="E521" s="146">
        <v>2899</v>
      </c>
      <c r="F521" s="147">
        <f t="shared" ref="F521:F533" si="131">IFERROR(E521/C521-1,"-")</f>
        <v>0.55525751072961382</v>
      </c>
      <c r="G521" s="146">
        <v>1189</v>
      </c>
      <c r="H521" s="147">
        <f t="shared" ref="H521:H533" si="132">IFERROR(G521/E521-1,"-")</f>
        <v>-0.58985857192135227</v>
      </c>
      <c r="I521" s="146">
        <v>3619</v>
      </c>
      <c r="J521" s="147">
        <f t="shared" ref="J521:J533" si="133">IFERROR(I521/G521-1,"-")</f>
        <v>2.0437342304457529</v>
      </c>
      <c r="K521" s="146">
        <v>4696</v>
      </c>
      <c r="L521" s="147">
        <f t="shared" ref="L521:L529" si="134">IFERROR(K521/I521-1,"-")</f>
        <v>0.29759602100027638</v>
      </c>
      <c r="M521" s="147">
        <f t="shared" ref="M521" si="135">K521/C521-1</f>
        <v>1.5193133047210301</v>
      </c>
    </row>
    <row r="522" spans="2:14" x14ac:dyDescent="0.25">
      <c r="B522" s="145" t="s">
        <v>147</v>
      </c>
      <c r="C522" s="146">
        <v>2088</v>
      </c>
      <c r="D522" s="147">
        <v>-0.21177802944507362</v>
      </c>
      <c r="E522" s="146">
        <v>3013</v>
      </c>
      <c r="F522" s="147">
        <f t="shared" si="131"/>
        <v>0.44300766283524906</v>
      </c>
      <c r="G522" s="146">
        <v>1905</v>
      </c>
      <c r="H522" s="147">
        <f t="shared" si="132"/>
        <v>-0.3677397942250249</v>
      </c>
      <c r="I522" s="146">
        <v>4568</v>
      </c>
      <c r="J522" s="147">
        <f t="shared" si="133"/>
        <v>1.3979002624671915</v>
      </c>
      <c r="K522" s="146">
        <v>4075</v>
      </c>
      <c r="L522" s="147">
        <f t="shared" si="134"/>
        <v>-0.10792469352014011</v>
      </c>
      <c r="M522" s="147">
        <f>IFERROR(K522/C522-1,"-")</f>
        <v>0.95162835249042144</v>
      </c>
    </row>
    <row r="523" spans="2:14" x14ac:dyDescent="0.25">
      <c r="B523" s="145" t="s">
        <v>149</v>
      </c>
      <c r="C523" s="146">
        <v>2041</v>
      </c>
      <c r="D523" s="147">
        <v>-0.10756449497157849</v>
      </c>
      <c r="E523" s="146">
        <v>1003</v>
      </c>
      <c r="F523" s="147">
        <f t="shared" si="131"/>
        <v>-0.5085742283194512</v>
      </c>
      <c r="G523" s="146">
        <v>1746</v>
      </c>
      <c r="H523" s="147">
        <f t="shared" si="132"/>
        <v>0.74077766699900294</v>
      </c>
      <c r="I523" s="146">
        <v>3460</v>
      </c>
      <c r="J523" s="147">
        <f t="shared" si="133"/>
        <v>0.98167239404352813</v>
      </c>
      <c r="K523" s="146">
        <v>3127</v>
      </c>
      <c r="L523" s="147">
        <f t="shared" si="134"/>
        <v>-9.624277456647401E-2</v>
      </c>
      <c r="M523" s="147">
        <f t="shared" ref="M523:M531" si="136">IFERROR(K523/C523-1,"-")</f>
        <v>0.53209211170994619</v>
      </c>
    </row>
    <row r="524" spans="2:14" x14ac:dyDescent="0.25">
      <c r="B524" s="145" t="s">
        <v>151</v>
      </c>
      <c r="C524" s="146">
        <v>2569</v>
      </c>
      <c r="D524" s="147">
        <v>-2.0960365853658569E-2</v>
      </c>
      <c r="E524" s="146">
        <v>0</v>
      </c>
      <c r="F524" s="147">
        <f t="shared" si="131"/>
        <v>-1</v>
      </c>
      <c r="G524" s="146">
        <v>5732</v>
      </c>
      <c r="H524" s="147" t="str">
        <f t="shared" si="132"/>
        <v>-</v>
      </c>
      <c r="I524" s="146">
        <v>4874</v>
      </c>
      <c r="J524" s="147">
        <f t="shared" si="133"/>
        <v>-0.14968597348220514</v>
      </c>
      <c r="K524" s="146">
        <v>4106</v>
      </c>
      <c r="L524" s="147">
        <f t="shared" si="134"/>
        <v>-0.15757078375051292</v>
      </c>
      <c r="M524" s="147">
        <f t="shared" si="136"/>
        <v>0.59828727131179438</v>
      </c>
    </row>
    <row r="525" spans="2:14" x14ac:dyDescent="0.25">
      <c r="B525" s="145" t="s">
        <v>153</v>
      </c>
      <c r="C525" s="146">
        <v>1394</v>
      </c>
      <c r="D525" s="147">
        <v>0.10634920634920642</v>
      </c>
      <c r="E525" s="146">
        <v>0</v>
      </c>
      <c r="F525" s="147">
        <f t="shared" si="131"/>
        <v>-1</v>
      </c>
      <c r="G525" s="146">
        <v>2928</v>
      </c>
      <c r="H525" s="147" t="str">
        <f t="shared" si="132"/>
        <v>-</v>
      </c>
      <c r="I525" s="146">
        <v>2135</v>
      </c>
      <c r="J525" s="147">
        <f t="shared" si="133"/>
        <v>-0.27083333333333337</v>
      </c>
      <c r="K525" s="146">
        <v>2946</v>
      </c>
      <c r="L525" s="147">
        <f t="shared" si="134"/>
        <v>0.37985948477751763</v>
      </c>
      <c r="M525" s="147">
        <f t="shared" si="136"/>
        <v>1.1133428981348636</v>
      </c>
    </row>
    <row r="526" spans="2:14" x14ac:dyDescent="0.25">
      <c r="B526" s="145" t="s">
        <v>155</v>
      </c>
      <c r="C526" s="146">
        <v>712</v>
      </c>
      <c r="D526" s="147">
        <v>-0.3509571558796718</v>
      </c>
      <c r="E526" s="146">
        <v>0</v>
      </c>
      <c r="F526" s="147">
        <f t="shared" si="131"/>
        <v>-1</v>
      </c>
      <c r="G526" s="146">
        <v>1494</v>
      </c>
      <c r="H526" s="147" t="str">
        <f t="shared" si="132"/>
        <v>-</v>
      </c>
      <c r="I526" s="146">
        <v>1587</v>
      </c>
      <c r="J526" s="147">
        <f t="shared" si="133"/>
        <v>6.2248995983935851E-2</v>
      </c>
      <c r="K526" s="146">
        <v>2180</v>
      </c>
      <c r="L526" s="147">
        <f t="shared" si="134"/>
        <v>0.37366099558916188</v>
      </c>
      <c r="M526" s="147">
        <f t="shared" si="136"/>
        <v>2.0617977528089888</v>
      </c>
    </row>
    <row r="527" spans="2:14" x14ac:dyDescent="0.25">
      <c r="B527" s="145" t="s">
        <v>157</v>
      </c>
      <c r="C527" s="146">
        <v>1256</v>
      </c>
      <c r="D527" s="147">
        <v>-3.7547892720306564E-2</v>
      </c>
      <c r="E527" s="146">
        <v>550</v>
      </c>
      <c r="F527" s="147">
        <f t="shared" si="131"/>
        <v>-0.56210191082802541</v>
      </c>
      <c r="G527" s="146">
        <v>1929</v>
      </c>
      <c r="H527" s="147">
        <f t="shared" si="132"/>
        <v>2.5072727272727273</v>
      </c>
      <c r="I527" s="146">
        <v>1711</v>
      </c>
      <c r="J527" s="147">
        <f t="shared" si="133"/>
        <v>-0.11301192327630893</v>
      </c>
      <c r="K527" s="146">
        <v>1858</v>
      </c>
      <c r="L527" s="147">
        <f t="shared" si="134"/>
        <v>8.5914669783752284E-2</v>
      </c>
      <c r="M527" s="147">
        <f t="shared" si="136"/>
        <v>0.47929936305732479</v>
      </c>
    </row>
    <row r="528" spans="2:14" x14ac:dyDescent="0.25">
      <c r="B528" s="145" t="s">
        <v>159</v>
      </c>
      <c r="C528" s="146">
        <v>1935</v>
      </c>
      <c r="D528" s="147">
        <v>-0.19240400667779634</v>
      </c>
      <c r="E528" s="146">
        <v>904</v>
      </c>
      <c r="F528" s="147">
        <f t="shared" si="131"/>
        <v>-0.5328165374677003</v>
      </c>
      <c r="G528" s="146">
        <v>2688</v>
      </c>
      <c r="H528" s="147">
        <f t="shared" si="132"/>
        <v>1.9734513274336285</v>
      </c>
      <c r="I528" s="146">
        <v>3363</v>
      </c>
      <c r="J528" s="147">
        <f t="shared" si="133"/>
        <v>0.2511160714285714</v>
      </c>
      <c r="K528" s="146">
        <v>3118</v>
      </c>
      <c r="L528" s="147">
        <f t="shared" si="134"/>
        <v>-7.2851620576865894E-2</v>
      </c>
      <c r="M528" s="147">
        <f t="shared" si="136"/>
        <v>0.61136950904392773</v>
      </c>
    </row>
    <row r="529" spans="2:14" x14ac:dyDescent="0.25">
      <c r="B529" s="145" t="s">
        <v>161</v>
      </c>
      <c r="C529" s="146">
        <v>2018</v>
      </c>
      <c r="D529" s="147">
        <v>2.4838549428713996E-3</v>
      </c>
      <c r="E529" s="146">
        <v>799</v>
      </c>
      <c r="F529" s="147">
        <f t="shared" si="131"/>
        <v>-0.60406342913776023</v>
      </c>
      <c r="G529" s="146">
        <v>2089</v>
      </c>
      <c r="H529" s="147">
        <f t="shared" si="132"/>
        <v>1.6145181476846058</v>
      </c>
      <c r="I529" s="146">
        <v>3200</v>
      </c>
      <c r="J529" s="147">
        <f t="shared" si="133"/>
        <v>0.53183341311632359</v>
      </c>
      <c r="K529" s="146">
        <v>3415</v>
      </c>
      <c r="L529" s="147">
        <f t="shared" si="134"/>
        <v>6.7187499999999956E-2</v>
      </c>
      <c r="M529" s="147">
        <f t="shared" si="136"/>
        <v>0.69226957383548071</v>
      </c>
    </row>
    <row r="530" spans="2:14" x14ac:dyDescent="0.25">
      <c r="B530" s="145" t="s">
        <v>163</v>
      </c>
      <c r="C530" s="146">
        <v>1657</v>
      </c>
      <c r="D530" s="147">
        <v>5.9462915601023125E-2</v>
      </c>
      <c r="E530" s="146">
        <v>802</v>
      </c>
      <c r="F530" s="147">
        <f t="shared" si="131"/>
        <v>-0.515992757996379</v>
      </c>
      <c r="G530" s="146">
        <v>2546</v>
      </c>
      <c r="H530" s="147">
        <f t="shared" si="132"/>
        <v>2.1745635910224439</v>
      </c>
      <c r="I530" s="146">
        <v>2325</v>
      </c>
      <c r="J530" s="147">
        <f t="shared" si="133"/>
        <v>-8.6802827965435925E-2</v>
      </c>
      <c r="K530" s="146">
        <v>4334</v>
      </c>
      <c r="L530" s="147">
        <f>IFERROR(K530/I530-1,"-")</f>
        <v>0.86408602150537628</v>
      </c>
      <c r="M530" s="147">
        <f t="shared" si="136"/>
        <v>1.6155703077851538</v>
      </c>
    </row>
    <row r="531" spans="2:14" x14ac:dyDescent="0.25">
      <c r="B531" s="145" t="s">
        <v>165</v>
      </c>
      <c r="C531" s="146">
        <v>1915</v>
      </c>
      <c r="D531" s="147">
        <v>-0.14813167259786475</v>
      </c>
      <c r="E531" s="146">
        <v>1520</v>
      </c>
      <c r="F531" s="147">
        <f t="shared" si="131"/>
        <v>-0.20626631853785904</v>
      </c>
      <c r="G531" s="146">
        <v>4295</v>
      </c>
      <c r="H531" s="147">
        <f t="shared" si="132"/>
        <v>1.825657894736842</v>
      </c>
      <c r="I531" s="146">
        <v>3570</v>
      </c>
      <c r="J531" s="147">
        <f t="shared" si="133"/>
        <v>-0.16880093131548313</v>
      </c>
      <c r="K531" s="146">
        <v>4020</v>
      </c>
      <c r="L531" s="147">
        <f>IFERROR(K531/I531-1,"-")</f>
        <v>0.12605042016806722</v>
      </c>
      <c r="M531" s="147">
        <f t="shared" si="136"/>
        <v>1.0992167101827675</v>
      </c>
    </row>
    <row r="532" spans="2:14" x14ac:dyDescent="0.25">
      <c r="B532" s="145" t="s">
        <v>167</v>
      </c>
      <c r="C532" s="146">
        <v>3665</v>
      </c>
      <c r="D532" s="147">
        <v>0.32167327803822565</v>
      </c>
      <c r="E532" s="146">
        <v>2477</v>
      </c>
      <c r="F532" s="147">
        <f t="shared" si="131"/>
        <v>-0.32414733969986353</v>
      </c>
      <c r="G532" s="146">
        <v>5162</v>
      </c>
      <c r="H532" s="147">
        <f t="shared" si="132"/>
        <v>1.083972547436415</v>
      </c>
      <c r="I532" s="146">
        <v>4295</v>
      </c>
      <c r="J532" s="147">
        <f t="shared" si="133"/>
        <v>-0.16795815575358386</v>
      </c>
      <c r="K532" s="146"/>
      <c r="L532" s="147"/>
      <c r="M532" s="147"/>
    </row>
    <row r="533" spans="2:14" ht="15.75" x14ac:dyDescent="0.25">
      <c r="B533" s="148" t="s">
        <v>127</v>
      </c>
      <c r="C533" s="149">
        <v>23114</v>
      </c>
      <c r="D533" s="150">
        <v>-6.1093508814688446E-2</v>
      </c>
      <c r="E533" s="149">
        <v>13967</v>
      </c>
      <c r="F533" s="150">
        <f t="shared" si="131"/>
        <v>-0.39573418707276975</v>
      </c>
      <c r="G533" s="149">
        <v>33703</v>
      </c>
      <c r="H533" s="150">
        <f t="shared" si="132"/>
        <v>1.4130450347247083</v>
      </c>
      <c r="I533" s="149">
        <v>38707</v>
      </c>
      <c r="J533" s="150">
        <f t="shared" si="133"/>
        <v>0.14847342966501498</v>
      </c>
      <c r="K533" s="149">
        <v>37875</v>
      </c>
      <c r="L533" s="150">
        <v>0.10063349994188076</v>
      </c>
      <c r="M533" s="150">
        <v>0.94740089464753963</v>
      </c>
    </row>
    <row r="534" spans="2:14" ht="6" customHeight="1" x14ac:dyDescent="0.25"/>
    <row r="535" spans="2:14" x14ac:dyDescent="0.25">
      <c r="B535" s="49" t="s">
        <v>109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3"/>
      <c r="G536" s="123"/>
      <c r="I536" s="123"/>
      <c r="K536" s="123"/>
    </row>
    <row r="539" spans="2:14" ht="48.75" customHeight="1" thickBot="1" x14ac:dyDescent="0.3">
      <c r="B539" s="315" t="str">
        <f>CONCATENATE("Pernoctaciones realizadas por los procedentes de ",C541," en los establecimientos alojativos de Tenerife (hotel + apartamento)")</f>
        <v>Pernoctaciones realizadas por los procedentes de Lituania en los establecimientos alojativos de Tenerife (hotel + apartamento)</v>
      </c>
      <c r="C539" s="315"/>
      <c r="D539" s="315"/>
      <c r="E539" s="315"/>
      <c r="F539" s="315"/>
      <c r="G539" s="315"/>
      <c r="H539" s="315"/>
      <c r="I539" s="315"/>
      <c r="J539" s="315"/>
      <c r="K539" s="315"/>
      <c r="L539" s="315"/>
      <c r="M539" s="315"/>
      <c r="N539" s="1" t="s">
        <v>219</v>
      </c>
    </row>
    <row r="540" spans="2:14" ht="10.5" customHeight="1" thickBot="1" x14ac:dyDescent="0.3">
      <c r="B540" s="137"/>
      <c r="C540" s="138"/>
      <c r="D540" s="137"/>
      <c r="E540" s="137"/>
      <c r="F540" s="137"/>
      <c r="G540" s="137"/>
      <c r="H540" s="137"/>
      <c r="I540" s="137"/>
      <c r="J540" s="137"/>
      <c r="K540" s="4"/>
      <c r="L540" s="4"/>
      <c r="N540" s="1" t="s">
        <v>220</v>
      </c>
    </row>
    <row r="541" spans="2:14" ht="22.5" thickTop="1" thickBot="1" x14ac:dyDescent="0.3">
      <c r="B541" s="153" t="str">
        <f>C541</f>
        <v>Lituania</v>
      </c>
      <c r="C541" s="327" t="s">
        <v>241</v>
      </c>
      <c r="D541" s="328"/>
      <c r="E541" s="328"/>
      <c r="F541" s="328"/>
      <c r="G541" s="328"/>
      <c r="H541" s="328"/>
      <c r="I541" s="328"/>
      <c r="J541" s="328"/>
      <c r="K541" s="328"/>
      <c r="L541" s="328"/>
      <c r="M541" s="329"/>
    </row>
    <row r="542" spans="2:14" ht="22.5" thickTop="1" thickBot="1" x14ac:dyDescent="0.3">
      <c r="B542" s="13"/>
      <c r="C542" s="334">
        <v>2019</v>
      </c>
      <c r="D542" s="333"/>
      <c r="E542" s="330">
        <v>2020</v>
      </c>
      <c r="F542" s="333"/>
      <c r="G542" s="330">
        <v>2021</v>
      </c>
      <c r="H542" s="333"/>
      <c r="I542" s="330">
        <v>2022</v>
      </c>
      <c r="J542" s="333"/>
      <c r="K542" s="330">
        <v>2023</v>
      </c>
      <c r="L542" s="331"/>
      <c r="M542" s="332"/>
    </row>
    <row r="543" spans="2:14" ht="16.5" thickTop="1" thickBot="1" x14ac:dyDescent="0.3">
      <c r="B543" s="16"/>
      <c r="C543" s="141" t="s">
        <v>141</v>
      </c>
      <c r="D543" s="142" t="str">
        <f>CONCATENATE("var. ",RIGHT(C542,2),"/",RIGHT(C542-1,2))</f>
        <v>var. 19/18</v>
      </c>
      <c r="E543" s="143" t="s">
        <v>141</v>
      </c>
      <c r="F543" s="142" t="str">
        <f>CONCATENATE("var. ",RIGHT(E542,2),"/",RIGHT(E542-1,2))</f>
        <v>var. 20/19</v>
      </c>
      <c r="G543" s="143" t="s">
        <v>141</v>
      </c>
      <c r="H543" s="142" t="s">
        <v>542</v>
      </c>
      <c r="I543" s="143" t="s">
        <v>141</v>
      </c>
      <c r="J543" s="142" t="s">
        <v>142</v>
      </c>
      <c r="K543" s="143" t="s">
        <v>141</v>
      </c>
      <c r="L543" s="142" t="s">
        <v>554</v>
      </c>
      <c r="M543" s="142" t="s">
        <v>544</v>
      </c>
    </row>
    <row r="544" spans="2:14" x14ac:dyDescent="0.25">
      <c r="B544" s="145" t="s">
        <v>145</v>
      </c>
      <c r="C544" s="146">
        <v>7062</v>
      </c>
      <c r="D544" s="147">
        <v>-9.1119691119691093E-2</v>
      </c>
      <c r="E544" s="146">
        <v>8485</v>
      </c>
      <c r="F544" s="147">
        <f t="shared" ref="F544:F556" si="137">IFERROR(E544/C544-1,"-")</f>
        <v>0.20150099122061738</v>
      </c>
      <c r="G544" s="146">
        <v>5136</v>
      </c>
      <c r="H544" s="147">
        <f t="shared" ref="H544:H556" si="138">IFERROR(G544/E544-1,"-")</f>
        <v>-0.39469652327637006</v>
      </c>
      <c r="I544" s="146">
        <v>16747</v>
      </c>
      <c r="J544" s="147">
        <f t="shared" ref="J544:J556" si="139">IFERROR(I544/G544-1,"-")</f>
        <v>2.2607087227414331</v>
      </c>
      <c r="K544" s="146">
        <v>20901</v>
      </c>
      <c r="L544" s="147">
        <f t="shared" ref="L544:L552" si="140">IFERROR(K544/I544-1,"-")</f>
        <v>0.24804442586731956</v>
      </c>
      <c r="M544" s="147">
        <f t="shared" ref="M544" si="141">K544/C544-1</f>
        <v>1.9596431605777398</v>
      </c>
    </row>
    <row r="545" spans="2:13" x14ac:dyDescent="0.25">
      <c r="B545" s="145" t="s">
        <v>147</v>
      </c>
      <c r="C545" s="146">
        <v>6693</v>
      </c>
      <c r="D545" s="147">
        <v>7.0537428023032644E-2</v>
      </c>
      <c r="E545" s="146">
        <v>7928</v>
      </c>
      <c r="F545" s="147">
        <f t="shared" si="137"/>
        <v>0.1845211414911101</v>
      </c>
      <c r="G545" s="146">
        <v>12638</v>
      </c>
      <c r="H545" s="147">
        <f t="shared" si="138"/>
        <v>0.59409687184661952</v>
      </c>
      <c r="I545" s="146">
        <v>19766</v>
      </c>
      <c r="J545" s="147">
        <f t="shared" si="139"/>
        <v>0.56401329324260163</v>
      </c>
      <c r="K545" s="146">
        <v>22729</v>
      </c>
      <c r="L545" s="147">
        <f t="shared" si="140"/>
        <v>0.14990387534149541</v>
      </c>
      <c r="M545" s="147">
        <f>IFERROR(K545/C545-1,"-")</f>
        <v>2.3959360525922606</v>
      </c>
    </row>
    <row r="546" spans="2:13" x14ac:dyDescent="0.25">
      <c r="B546" s="145" t="s">
        <v>149</v>
      </c>
      <c r="C546" s="146">
        <v>5285</v>
      </c>
      <c r="D546" s="147">
        <v>-0.31059222541090525</v>
      </c>
      <c r="E546" s="146">
        <v>3337</v>
      </c>
      <c r="F546" s="147">
        <f t="shared" si="137"/>
        <v>-0.36859035004730367</v>
      </c>
      <c r="G546" s="146">
        <v>11724</v>
      </c>
      <c r="H546" s="147">
        <f t="shared" si="138"/>
        <v>2.5133353311357505</v>
      </c>
      <c r="I546" s="146">
        <v>21544</v>
      </c>
      <c r="J546" s="147">
        <f t="shared" si="139"/>
        <v>0.83759808938928693</v>
      </c>
      <c r="K546" s="146">
        <v>18366</v>
      </c>
      <c r="L546" s="147">
        <f t="shared" si="140"/>
        <v>-0.14751206832528774</v>
      </c>
      <c r="M546" s="147">
        <f t="shared" ref="M546:M554" si="142">IFERROR(K546/C546-1,"-")</f>
        <v>2.4751182592242196</v>
      </c>
    </row>
    <row r="547" spans="2:13" x14ac:dyDescent="0.25">
      <c r="B547" s="145" t="s">
        <v>151</v>
      </c>
      <c r="C547" s="146">
        <v>5873</v>
      </c>
      <c r="D547" s="147">
        <v>-0.46262238082166718</v>
      </c>
      <c r="E547" s="146">
        <v>0</v>
      </c>
      <c r="F547" s="147">
        <f t="shared" si="137"/>
        <v>-1</v>
      </c>
      <c r="G547" s="146">
        <v>8444</v>
      </c>
      <c r="H547" s="147" t="str">
        <f t="shared" si="138"/>
        <v>-</v>
      </c>
      <c r="I547" s="146">
        <v>19342</v>
      </c>
      <c r="J547" s="147">
        <f t="shared" si="139"/>
        <v>1.2906205589767881</v>
      </c>
      <c r="K547" s="146">
        <v>17457</v>
      </c>
      <c r="L547" s="147">
        <f t="shared" si="140"/>
        <v>-9.7456312687415947E-2</v>
      </c>
      <c r="M547" s="147">
        <f t="shared" si="142"/>
        <v>1.9724161416652479</v>
      </c>
    </row>
    <row r="548" spans="2:13" x14ac:dyDescent="0.25">
      <c r="B548" s="145" t="s">
        <v>153</v>
      </c>
      <c r="C548" s="146">
        <v>5158</v>
      </c>
      <c r="D548" s="147">
        <v>-2.421490730230802E-2</v>
      </c>
      <c r="E548" s="146">
        <v>6</v>
      </c>
      <c r="F548" s="147">
        <f t="shared" si="137"/>
        <v>-0.99883675843350139</v>
      </c>
      <c r="G548" s="146">
        <v>4553</v>
      </c>
      <c r="H548" s="147">
        <f t="shared" si="138"/>
        <v>757.83333333333337</v>
      </c>
      <c r="I548" s="146">
        <v>8429</v>
      </c>
      <c r="J548" s="147">
        <f t="shared" si="139"/>
        <v>0.85130683066110246</v>
      </c>
      <c r="K548" s="146">
        <v>7267</v>
      </c>
      <c r="L548" s="147">
        <f t="shared" si="140"/>
        <v>-0.13785739708150435</v>
      </c>
      <c r="M548" s="147">
        <f t="shared" si="142"/>
        <v>0.40887941062427302</v>
      </c>
    </row>
    <row r="549" spans="2:13" x14ac:dyDescent="0.25">
      <c r="B549" s="145" t="s">
        <v>155</v>
      </c>
      <c r="C549" s="146">
        <v>3675</v>
      </c>
      <c r="D549" s="147">
        <v>0.24957497449846988</v>
      </c>
      <c r="E549" s="146">
        <v>2</v>
      </c>
      <c r="F549" s="147">
        <f t="shared" si="137"/>
        <v>-0.9994557823129252</v>
      </c>
      <c r="G549" s="146">
        <v>2132</v>
      </c>
      <c r="H549" s="147">
        <f t="shared" si="138"/>
        <v>1065</v>
      </c>
      <c r="I549" s="146">
        <v>4613</v>
      </c>
      <c r="J549" s="147">
        <f t="shared" si="139"/>
        <v>1.1636960600375232</v>
      </c>
      <c r="K549" s="146">
        <v>5506</v>
      </c>
      <c r="L549" s="147">
        <f t="shared" si="140"/>
        <v>0.19358335139822236</v>
      </c>
      <c r="M549" s="147">
        <f t="shared" si="142"/>
        <v>0.49823129251700671</v>
      </c>
    </row>
    <row r="550" spans="2:13" x14ac:dyDescent="0.25">
      <c r="B550" s="145" t="s">
        <v>157</v>
      </c>
      <c r="C550" s="146">
        <v>6217</v>
      </c>
      <c r="D550" s="147">
        <v>1.1131883072739632</v>
      </c>
      <c r="E550" s="146">
        <v>410</v>
      </c>
      <c r="F550" s="147">
        <f t="shared" si="137"/>
        <v>-0.93405179346951905</v>
      </c>
      <c r="G550" s="146">
        <v>2905</v>
      </c>
      <c r="H550" s="147">
        <f t="shared" si="138"/>
        <v>6.0853658536585362</v>
      </c>
      <c r="I550" s="146">
        <v>4754</v>
      </c>
      <c r="J550" s="147">
        <f t="shared" si="139"/>
        <v>0.63648881239242683</v>
      </c>
      <c r="K550" s="146">
        <v>5220</v>
      </c>
      <c r="L550" s="147">
        <f t="shared" si="140"/>
        <v>9.8022717711401031E-2</v>
      </c>
      <c r="M550" s="147">
        <f t="shared" si="142"/>
        <v>-0.16036673636802312</v>
      </c>
    </row>
    <row r="551" spans="2:13" x14ac:dyDescent="0.25">
      <c r="B551" s="145" t="s">
        <v>159</v>
      </c>
      <c r="C551" s="146">
        <v>6824</v>
      </c>
      <c r="D551" s="147">
        <v>1.0849373663305837</v>
      </c>
      <c r="E551" s="146">
        <v>610</v>
      </c>
      <c r="F551" s="147">
        <f t="shared" si="137"/>
        <v>-0.910609613130129</v>
      </c>
      <c r="G551" s="146">
        <v>2662</v>
      </c>
      <c r="H551" s="147">
        <f t="shared" si="138"/>
        <v>3.3639344262295081</v>
      </c>
      <c r="I551" s="146">
        <v>3857</v>
      </c>
      <c r="J551" s="147">
        <f t="shared" si="139"/>
        <v>0.44891059353869278</v>
      </c>
      <c r="K551" s="146">
        <v>3810</v>
      </c>
      <c r="L551" s="147">
        <f t="shared" si="140"/>
        <v>-1.2185636505055775E-2</v>
      </c>
      <c r="M551" s="147">
        <f t="shared" si="142"/>
        <v>-0.44167643610785468</v>
      </c>
    </row>
    <row r="552" spans="2:13" x14ac:dyDescent="0.25">
      <c r="B552" s="145" t="s">
        <v>161</v>
      </c>
      <c r="C552" s="146">
        <v>3638</v>
      </c>
      <c r="D552" s="147">
        <v>0.27470217238962857</v>
      </c>
      <c r="E552" s="146">
        <v>405</v>
      </c>
      <c r="F552" s="147">
        <f t="shared" si="137"/>
        <v>-0.88867509620670693</v>
      </c>
      <c r="G552" s="146">
        <v>2510</v>
      </c>
      <c r="H552" s="147">
        <f t="shared" si="138"/>
        <v>5.1975308641975309</v>
      </c>
      <c r="I552" s="146">
        <v>3867</v>
      </c>
      <c r="J552" s="147">
        <f t="shared" si="139"/>
        <v>0.54063745019920328</v>
      </c>
      <c r="K552" s="146">
        <v>3735</v>
      </c>
      <c r="L552" s="147">
        <f t="shared" si="140"/>
        <v>-3.4134988363072161E-2</v>
      </c>
      <c r="M552" s="147">
        <f t="shared" si="142"/>
        <v>2.6663001649257945E-2</v>
      </c>
    </row>
    <row r="553" spans="2:13" x14ac:dyDescent="0.25">
      <c r="B553" s="145" t="s">
        <v>163</v>
      </c>
      <c r="C553" s="146">
        <v>8016</v>
      </c>
      <c r="D553" s="147">
        <v>0.30532486565705907</v>
      </c>
      <c r="E553" s="146">
        <v>734</v>
      </c>
      <c r="F553" s="147">
        <f t="shared" si="137"/>
        <v>-0.90843313373253487</v>
      </c>
      <c r="G553" s="146">
        <v>8247</v>
      </c>
      <c r="H553" s="147">
        <f t="shared" si="138"/>
        <v>10.235694822888284</v>
      </c>
      <c r="I553" s="146">
        <v>11323</v>
      </c>
      <c r="J553" s="147">
        <f t="shared" si="139"/>
        <v>0.37298411543591614</v>
      </c>
      <c r="K553" s="146">
        <v>10341</v>
      </c>
      <c r="L553" s="147">
        <f>IFERROR(K553/I553-1,"-")</f>
        <v>-8.6726132650357668E-2</v>
      </c>
      <c r="M553" s="147">
        <f t="shared" si="142"/>
        <v>0.29004491017964074</v>
      </c>
    </row>
    <row r="554" spans="2:13" x14ac:dyDescent="0.25">
      <c r="B554" s="145" t="s">
        <v>165</v>
      </c>
      <c r="C554" s="146">
        <v>9276</v>
      </c>
      <c r="D554" s="147">
        <v>9.0139851921494873E-2</v>
      </c>
      <c r="E554" s="146">
        <v>1348</v>
      </c>
      <c r="F554" s="147">
        <f t="shared" si="137"/>
        <v>-0.85467874083656747</v>
      </c>
      <c r="G554" s="146">
        <v>14043</v>
      </c>
      <c r="H554" s="147">
        <f t="shared" si="138"/>
        <v>9.4176557863501476</v>
      </c>
      <c r="I554" s="146">
        <v>15634</v>
      </c>
      <c r="J554" s="147">
        <f t="shared" si="139"/>
        <v>0.11329488001139354</v>
      </c>
      <c r="K554" s="146">
        <v>15863</v>
      </c>
      <c r="L554" s="147">
        <f>IFERROR(K554/I554-1,"-")</f>
        <v>1.4647563003709951E-2</v>
      </c>
      <c r="M554" s="147">
        <f t="shared" si="142"/>
        <v>0.71011211729193624</v>
      </c>
    </row>
    <row r="555" spans="2:13" x14ac:dyDescent="0.25">
      <c r="B555" s="145" t="s">
        <v>167</v>
      </c>
      <c r="C555" s="146">
        <v>9346</v>
      </c>
      <c r="D555" s="147">
        <v>-9.957627118644119E-3</v>
      </c>
      <c r="E555" s="146">
        <v>4328</v>
      </c>
      <c r="F555" s="147">
        <f t="shared" si="137"/>
        <v>-0.53691418788786649</v>
      </c>
      <c r="G555" s="146">
        <v>13121</v>
      </c>
      <c r="H555" s="147">
        <f t="shared" si="138"/>
        <v>2.0316543438077632</v>
      </c>
      <c r="I555" s="146">
        <v>15623</v>
      </c>
      <c r="J555" s="147">
        <f t="shared" si="139"/>
        <v>0.19068668546604672</v>
      </c>
      <c r="K555" s="146"/>
      <c r="L555" s="147"/>
      <c r="M555" s="147"/>
    </row>
    <row r="556" spans="2:13" ht="15.75" x14ac:dyDescent="0.25">
      <c r="B556" s="148" t="s">
        <v>127</v>
      </c>
      <c r="C556" s="149">
        <v>77063</v>
      </c>
      <c r="D556" s="150">
        <v>4.1349675013175213E-2</v>
      </c>
      <c r="E556" s="149">
        <v>27597</v>
      </c>
      <c r="F556" s="150">
        <f t="shared" si="137"/>
        <v>-0.64189040135992625</v>
      </c>
      <c r="G556" s="149">
        <v>88115</v>
      </c>
      <c r="H556" s="150">
        <f t="shared" si="138"/>
        <v>2.192919520237707</v>
      </c>
      <c r="I556" s="149">
        <v>145499</v>
      </c>
      <c r="J556" s="150">
        <f t="shared" si="139"/>
        <v>0.65123985700505016</v>
      </c>
      <c r="K556" s="149">
        <v>131195</v>
      </c>
      <c r="L556" s="150">
        <v>1.015584095598876E-2</v>
      </c>
      <c r="M556" s="150">
        <v>0.93740124341007425</v>
      </c>
    </row>
    <row r="557" spans="2:13" ht="6" customHeight="1" x14ac:dyDescent="0.25"/>
    <row r="558" spans="2:13" x14ac:dyDescent="0.25">
      <c r="B558" s="49" t="s">
        <v>109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3"/>
      <c r="G559" s="123"/>
      <c r="I559" s="123"/>
      <c r="K559" s="123"/>
    </row>
    <row r="562" spans="2:14" ht="48.75" customHeight="1" thickBot="1" x14ac:dyDescent="0.3">
      <c r="B562" s="315" t="str">
        <f>CONCATENATE("Pernoctaciones realizadas por los procedentes de ",C564," en los establecimientos alojativos de Tenerife (hotel + apartamento)")</f>
        <v>Pernoctaciones realizadas por los procedentes de Hungría en los establecimientos alojativos de Tenerife (hotel + apartamento)</v>
      </c>
      <c r="C562" s="315"/>
      <c r="D562" s="315"/>
      <c r="E562" s="315"/>
      <c r="F562" s="315"/>
      <c r="G562" s="315"/>
      <c r="H562" s="315"/>
      <c r="I562" s="315"/>
      <c r="J562" s="315"/>
      <c r="K562" s="315"/>
      <c r="L562" s="315"/>
      <c r="M562" s="315"/>
      <c r="N562" s="1" t="s">
        <v>219</v>
      </c>
    </row>
    <row r="563" spans="2:14" ht="10.5" customHeight="1" thickBot="1" x14ac:dyDescent="0.3">
      <c r="B563" s="137"/>
      <c r="C563" s="138"/>
      <c r="D563" s="137"/>
      <c r="E563" s="137"/>
      <c r="F563" s="137"/>
      <c r="G563" s="137"/>
      <c r="H563" s="137"/>
      <c r="I563" s="137"/>
      <c r="J563" s="137"/>
      <c r="K563" s="4"/>
      <c r="L563" s="4"/>
      <c r="N563" s="1" t="s">
        <v>220</v>
      </c>
    </row>
    <row r="564" spans="2:14" ht="22.5" thickTop="1" thickBot="1" x14ac:dyDescent="0.3">
      <c r="B564" s="153" t="str">
        <f>C564</f>
        <v>Hungría</v>
      </c>
      <c r="C564" s="327" t="s">
        <v>243</v>
      </c>
      <c r="D564" s="328"/>
      <c r="E564" s="328"/>
      <c r="F564" s="328"/>
      <c r="G564" s="328"/>
      <c r="H564" s="328"/>
      <c r="I564" s="328"/>
      <c r="J564" s="328"/>
      <c r="K564" s="328"/>
      <c r="L564" s="328"/>
      <c r="M564" s="329"/>
    </row>
    <row r="565" spans="2:14" ht="22.5" thickTop="1" thickBot="1" x14ac:dyDescent="0.3">
      <c r="B565" s="13"/>
      <c r="C565" s="334">
        <v>2019</v>
      </c>
      <c r="D565" s="333"/>
      <c r="E565" s="330">
        <v>2020</v>
      </c>
      <c r="F565" s="333"/>
      <c r="G565" s="330">
        <v>2021</v>
      </c>
      <c r="H565" s="333"/>
      <c r="I565" s="330">
        <v>2022</v>
      </c>
      <c r="J565" s="333"/>
      <c r="K565" s="330">
        <v>2023</v>
      </c>
      <c r="L565" s="331"/>
      <c r="M565" s="332"/>
    </row>
    <row r="566" spans="2:14" ht="16.5" thickTop="1" thickBot="1" x14ac:dyDescent="0.3">
      <c r="B566" s="16"/>
      <c r="C566" s="141" t="s">
        <v>141</v>
      </c>
      <c r="D566" s="142" t="str">
        <f>CONCATENATE("var. ",RIGHT(C565,2),"/",RIGHT(C565-1,2))</f>
        <v>var. 19/18</v>
      </c>
      <c r="E566" s="143" t="s">
        <v>141</v>
      </c>
      <c r="F566" s="142" t="str">
        <f>CONCATENATE("var. ",RIGHT(E565,2),"/",RIGHT(E565-1,2))</f>
        <v>var. 20/19</v>
      </c>
      <c r="G566" s="143" t="s">
        <v>141</v>
      </c>
      <c r="H566" s="142" t="s">
        <v>542</v>
      </c>
      <c r="I566" s="143" t="s">
        <v>141</v>
      </c>
      <c r="J566" s="142" t="s">
        <v>142</v>
      </c>
      <c r="K566" s="143" t="s">
        <v>141</v>
      </c>
      <c r="L566" s="142" t="s">
        <v>554</v>
      </c>
      <c r="M566" s="142" t="s">
        <v>544</v>
      </c>
    </row>
    <row r="567" spans="2:14" x14ac:dyDescent="0.25">
      <c r="B567" s="145" t="s">
        <v>145</v>
      </c>
      <c r="C567" s="146">
        <v>6119</v>
      </c>
      <c r="D567" s="147">
        <v>0.27426072469804241</v>
      </c>
      <c r="E567" s="146">
        <v>8543</v>
      </c>
      <c r="F567" s="147">
        <f t="shared" ref="F567:F579" si="143">IFERROR(E567/C567-1,"-")</f>
        <v>0.39614316064716459</v>
      </c>
      <c r="G567" s="146">
        <v>1124</v>
      </c>
      <c r="H567" s="147">
        <f t="shared" ref="H567:H579" si="144">IFERROR(G567/E567-1,"-")</f>
        <v>-0.86843029380779591</v>
      </c>
      <c r="I567" s="146">
        <v>7337</v>
      </c>
      <c r="J567" s="147">
        <f t="shared" ref="J567:J579" si="145">IFERROR(I567/G567-1,"-")</f>
        <v>5.527580071174377</v>
      </c>
      <c r="K567" s="146">
        <v>11299</v>
      </c>
      <c r="L567" s="147">
        <f t="shared" ref="L567:L575" si="146">IFERROR(K567/I567-1,"-")</f>
        <v>0.54000272590977239</v>
      </c>
      <c r="M567" s="147">
        <f t="shared" ref="M567" si="147">K567/C567-1</f>
        <v>0.84654355286811578</v>
      </c>
    </row>
    <row r="568" spans="2:14" x14ac:dyDescent="0.25">
      <c r="B568" s="145" t="s">
        <v>147</v>
      </c>
      <c r="C568" s="146">
        <v>5104</v>
      </c>
      <c r="D568" s="147">
        <v>-2.1505376344086446E-3</v>
      </c>
      <c r="E568" s="146">
        <v>6015</v>
      </c>
      <c r="F568" s="147">
        <f t="shared" si="143"/>
        <v>0.17848746081504707</v>
      </c>
      <c r="G568" s="146">
        <v>960</v>
      </c>
      <c r="H568" s="147">
        <f t="shared" si="144"/>
        <v>-0.84039900249376553</v>
      </c>
      <c r="I568" s="146">
        <v>8210</v>
      </c>
      <c r="J568" s="147">
        <f t="shared" si="145"/>
        <v>7.5520833333333339</v>
      </c>
      <c r="K568" s="146">
        <v>7772</v>
      </c>
      <c r="L568" s="147">
        <f t="shared" si="146"/>
        <v>-5.334957369062121E-2</v>
      </c>
      <c r="M568" s="147">
        <f>IFERROR(K568/C568-1,"-")</f>
        <v>0.52272727272727271</v>
      </c>
    </row>
    <row r="569" spans="2:14" x14ac:dyDescent="0.25">
      <c r="B569" s="145" t="s">
        <v>149</v>
      </c>
      <c r="C569" s="146">
        <v>5190</v>
      </c>
      <c r="D569" s="147">
        <v>0.19447640966628299</v>
      </c>
      <c r="E569" s="146">
        <v>1453</v>
      </c>
      <c r="F569" s="147">
        <f t="shared" si="143"/>
        <v>-0.72003853564547204</v>
      </c>
      <c r="G569" s="146">
        <v>1619</v>
      </c>
      <c r="H569" s="147">
        <f t="shared" si="144"/>
        <v>0.11424638678596</v>
      </c>
      <c r="I569" s="146">
        <v>8690</v>
      </c>
      <c r="J569" s="147">
        <f t="shared" si="145"/>
        <v>4.3675108091414456</v>
      </c>
      <c r="K569" s="146">
        <v>9023</v>
      </c>
      <c r="L569" s="147">
        <f t="shared" si="146"/>
        <v>3.8319907940161047E-2</v>
      </c>
      <c r="M569" s="147">
        <f t="shared" ref="M569:M577" si="148">IFERROR(K569/C569-1,"-")</f>
        <v>0.73853564547206174</v>
      </c>
    </row>
    <row r="570" spans="2:14" x14ac:dyDescent="0.25">
      <c r="B570" s="145" t="s">
        <v>151</v>
      </c>
      <c r="C570" s="146">
        <v>4065</v>
      </c>
      <c r="D570" s="147">
        <v>0.15286443562110041</v>
      </c>
      <c r="E570" s="146">
        <v>0</v>
      </c>
      <c r="F570" s="147">
        <f t="shared" si="143"/>
        <v>-1</v>
      </c>
      <c r="G570" s="146">
        <v>2308</v>
      </c>
      <c r="H570" s="147" t="str">
        <f t="shared" si="144"/>
        <v>-</v>
      </c>
      <c r="I570" s="146">
        <v>8197</v>
      </c>
      <c r="J570" s="147">
        <f t="shared" si="145"/>
        <v>2.5515597920277298</v>
      </c>
      <c r="K570" s="146">
        <v>8671</v>
      </c>
      <c r="L570" s="147">
        <f t="shared" si="146"/>
        <v>5.7826033914846864E-2</v>
      </c>
      <c r="M570" s="147">
        <f t="shared" si="148"/>
        <v>1.1330873308733089</v>
      </c>
    </row>
    <row r="571" spans="2:14" x14ac:dyDescent="0.25">
      <c r="B571" s="145" t="s">
        <v>153</v>
      </c>
      <c r="C571" s="146">
        <v>4051</v>
      </c>
      <c r="D571" s="147">
        <v>-0.23305566073457029</v>
      </c>
      <c r="E571" s="146">
        <v>156</v>
      </c>
      <c r="F571" s="147">
        <f t="shared" si="143"/>
        <v>-0.96149098987904225</v>
      </c>
      <c r="G571" s="146">
        <v>2107</v>
      </c>
      <c r="H571" s="147">
        <f t="shared" si="144"/>
        <v>12.506410256410257</v>
      </c>
      <c r="I571" s="146">
        <v>8224</v>
      </c>
      <c r="J571" s="147">
        <f t="shared" si="145"/>
        <v>2.9031798766018033</v>
      </c>
      <c r="K571" s="146">
        <v>11010</v>
      </c>
      <c r="L571" s="147">
        <f t="shared" si="146"/>
        <v>0.33876459143968862</v>
      </c>
      <c r="M571" s="147">
        <f t="shared" si="148"/>
        <v>1.7178474450752899</v>
      </c>
    </row>
    <row r="572" spans="2:14" x14ac:dyDescent="0.25">
      <c r="B572" s="145" t="s">
        <v>155</v>
      </c>
      <c r="C572" s="146">
        <v>7040</v>
      </c>
      <c r="D572" s="147">
        <v>0.28796194657885099</v>
      </c>
      <c r="E572" s="146">
        <v>13</v>
      </c>
      <c r="F572" s="147">
        <f t="shared" si="143"/>
        <v>-0.99815340909090911</v>
      </c>
      <c r="G572" s="146">
        <v>3633</v>
      </c>
      <c r="H572" s="147">
        <f t="shared" si="144"/>
        <v>278.46153846153845</v>
      </c>
      <c r="I572" s="146">
        <v>9326</v>
      </c>
      <c r="J572" s="147">
        <f t="shared" si="145"/>
        <v>1.567024497660336</v>
      </c>
      <c r="K572" s="146">
        <v>11622</v>
      </c>
      <c r="L572" s="147">
        <f t="shared" si="146"/>
        <v>0.24619343770105084</v>
      </c>
      <c r="M572" s="147">
        <f t="shared" si="148"/>
        <v>0.65085227272727275</v>
      </c>
    </row>
    <row r="573" spans="2:14" x14ac:dyDescent="0.25">
      <c r="B573" s="145" t="s">
        <v>157</v>
      </c>
      <c r="C573" s="146">
        <v>9123</v>
      </c>
      <c r="D573" s="147">
        <v>8.7495529860531551E-2</v>
      </c>
      <c r="E573" s="146">
        <v>1815</v>
      </c>
      <c r="F573" s="147">
        <f t="shared" si="143"/>
        <v>-0.80105228543242357</v>
      </c>
      <c r="G573" s="146">
        <v>7530</v>
      </c>
      <c r="H573" s="147">
        <f t="shared" si="144"/>
        <v>3.1487603305785123</v>
      </c>
      <c r="I573" s="146">
        <v>10632</v>
      </c>
      <c r="J573" s="147">
        <f t="shared" si="145"/>
        <v>0.41195219123505966</v>
      </c>
      <c r="K573" s="146">
        <v>14416</v>
      </c>
      <c r="L573" s="147">
        <f t="shared" si="146"/>
        <v>0.35590669676448461</v>
      </c>
      <c r="M573" s="147">
        <f t="shared" si="148"/>
        <v>0.58018195768935654</v>
      </c>
    </row>
    <row r="574" spans="2:14" x14ac:dyDescent="0.25">
      <c r="B574" s="145" t="s">
        <v>159</v>
      </c>
      <c r="C574" s="146">
        <v>7060</v>
      </c>
      <c r="D574" s="147">
        <v>2.8409090909091717E-3</v>
      </c>
      <c r="E574" s="146">
        <v>3248</v>
      </c>
      <c r="F574" s="147">
        <f t="shared" si="143"/>
        <v>-0.53994334277620393</v>
      </c>
      <c r="G574" s="146">
        <v>6895</v>
      </c>
      <c r="H574" s="147">
        <f t="shared" si="144"/>
        <v>1.1228448275862069</v>
      </c>
      <c r="I574" s="146">
        <v>9754</v>
      </c>
      <c r="J574" s="147">
        <f t="shared" si="145"/>
        <v>0.41464829586657004</v>
      </c>
      <c r="K574" s="146">
        <v>12728</v>
      </c>
      <c r="L574" s="147">
        <f t="shared" si="146"/>
        <v>0.30490055361902813</v>
      </c>
      <c r="M574" s="147">
        <f t="shared" si="148"/>
        <v>0.80283286118980168</v>
      </c>
    </row>
    <row r="575" spans="2:14" x14ac:dyDescent="0.25">
      <c r="B575" s="145" t="s">
        <v>161</v>
      </c>
      <c r="C575" s="146">
        <v>6802</v>
      </c>
      <c r="D575" s="147">
        <v>4.904380012338061E-2</v>
      </c>
      <c r="E575" s="146">
        <v>837</v>
      </c>
      <c r="F575" s="147">
        <f t="shared" si="143"/>
        <v>-0.87694795648338719</v>
      </c>
      <c r="G575" s="146">
        <v>5989</v>
      </c>
      <c r="H575" s="147">
        <f t="shared" si="144"/>
        <v>6.1553166069295102</v>
      </c>
      <c r="I575" s="146">
        <v>7772</v>
      </c>
      <c r="J575" s="147">
        <f t="shared" si="145"/>
        <v>0.29771247286692271</v>
      </c>
      <c r="K575" s="146">
        <v>8742</v>
      </c>
      <c r="L575" s="147">
        <f t="shared" si="146"/>
        <v>0.12480699948533203</v>
      </c>
      <c r="M575" s="147">
        <f t="shared" si="148"/>
        <v>0.28521023228462217</v>
      </c>
    </row>
    <row r="576" spans="2:14" x14ac:dyDescent="0.25">
      <c r="B576" s="145" t="s">
        <v>163</v>
      </c>
      <c r="C576" s="146">
        <v>7810</v>
      </c>
      <c r="D576" s="147">
        <v>0.2009841611563894</v>
      </c>
      <c r="E576" s="146">
        <v>365</v>
      </c>
      <c r="F576" s="147">
        <f t="shared" si="143"/>
        <v>-0.9532650448143406</v>
      </c>
      <c r="G576" s="146">
        <v>7230</v>
      </c>
      <c r="H576" s="147">
        <f t="shared" si="144"/>
        <v>18.80821917808219</v>
      </c>
      <c r="I576" s="146">
        <v>8020</v>
      </c>
      <c r="J576" s="147">
        <f t="shared" si="145"/>
        <v>0.10926694329183961</v>
      </c>
      <c r="K576" s="146">
        <v>12709</v>
      </c>
      <c r="L576" s="147">
        <f>IFERROR(K576/I576-1,"-")</f>
        <v>0.58466334164588529</v>
      </c>
      <c r="M576" s="147">
        <f t="shared" si="148"/>
        <v>0.6272727272727272</v>
      </c>
    </row>
    <row r="577" spans="2:14" x14ac:dyDescent="0.25">
      <c r="B577" s="145" t="s">
        <v>165</v>
      </c>
      <c r="C577" s="146">
        <v>6148</v>
      </c>
      <c r="D577" s="147">
        <v>0.24705882352941178</v>
      </c>
      <c r="E577" s="146">
        <v>563</v>
      </c>
      <c r="F577" s="147">
        <f t="shared" si="143"/>
        <v>-0.90842550422901758</v>
      </c>
      <c r="G577" s="146">
        <v>5319</v>
      </c>
      <c r="H577" s="147">
        <f t="shared" si="144"/>
        <v>8.4476021314387211</v>
      </c>
      <c r="I577" s="146">
        <v>7775</v>
      </c>
      <c r="J577" s="147">
        <f t="shared" si="145"/>
        <v>0.46174092874600481</v>
      </c>
      <c r="K577" s="146">
        <v>12659</v>
      </c>
      <c r="L577" s="147">
        <f>IFERROR(K577/I577-1,"-")</f>
        <v>0.62816720257234726</v>
      </c>
      <c r="M577" s="147">
        <f t="shared" si="148"/>
        <v>1.0590435914118412</v>
      </c>
    </row>
    <row r="578" spans="2:14" x14ac:dyDescent="0.25">
      <c r="B578" s="145" t="s">
        <v>167</v>
      </c>
      <c r="C578" s="146">
        <v>6816</v>
      </c>
      <c r="D578" s="147">
        <v>0.18230702515177799</v>
      </c>
      <c r="E578" s="146">
        <v>1290</v>
      </c>
      <c r="F578" s="147">
        <f t="shared" si="143"/>
        <v>-0.81073943661971826</v>
      </c>
      <c r="G578" s="146">
        <v>7247</v>
      </c>
      <c r="H578" s="147">
        <f t="shared" si="144"/>
        <v>4.6178294573643415</v>
      </c>
      <c r="I578" s="146">
        <v>9290</v>
      </c>
      <c r="J578" s="147">
        <f t="shared" si="145"/>
        <v>0.28190975576100463</v>
      </c>
      <c r="K578" s="146"/>
      <c r="L578" s="147"/>
      <c r="M578" s="147"/>
    </row>
    <row r="579" spans="2:14" ht="15.75" x14ac:dyDescent="0.25">
      <c r="B579" s="148" t="s">
        <v>127</v>
      </c>
      <c r="C579" s="149">
        <v>75328</v>
      </c>
      <c r="D579" s="150">
        <v>0.11354531612636176</v>
      </c>
      <c r="E579" s="149">
        <v>24298</v>
      </c>
      <c r="F579" s="150">
        <f t="shared" si="143"/>
        <v>-0.67743734069668649</v>
      </c>
      <c r="G579" s="149">
        <v>51961</v>
      </c>
      <c r="H579" s="150">
        <f t="shared" si="144"/>
        <v>1.1384887645073669</v>
      </c>
      <c r="I579" s="149">
        <v>103227</v>
      </c>
      <c r="J579" s="150">
        <f t="shared" si="145"/>
        <v>0.9866245838224823</v>
      </c>
      <c r="K579" s="149">
        <v>120651</v>
      </c>
      <c r="L579" s="150">
        <v>0.28438208586605906</v>
      </c>
      <c r="M579" s="150">
        <v>0.76101996730499777</v>
      </c>
    </row>
    <row r="580" spans="2:14" ht="6" customHeight="1" x14ac:dyDescent="0.25"/>
    <row r="581" spans="2:14" x14ac:dyDescent="0.25">
      <c r="B581" s="49" t="s">
        <v>109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3"/>
      <c r="G582" s="123"/>
      <c r="I582" s="123"/>
      <c r="K582" s="123"/>
    </row>
    <row r="585" spans="2:14" ht="48.75" customHeight="1" thickBot="1" x14ac:dyDescent="0.3">
      <c r="B585" s="315" t="str">
        <f>CONCATENATE("Pernoctaciones realizadas por los procedentes de ",C587," en los establecimientos alojativos de Tenerife (hotel + apartamento)")</f>
        <v>Pernoctaciones realizadas por los procedentes de Rusia en los establecimientos alojativos de Tenerife (hotel + apartamento)</v>
      </c>
      <c r="C585" s="315"/>
      <c r="D585" s="315"/>
      <c r="E585" s="315"/>
      <c r="F585" s="315"/>
      <c r="G585" s="315"/>
      <c r="H585" s="315"/>
      <c r="I585" s="315"/>
      <c r="J585" s="315"/>
      <c r="K585" s="315"/>
      <c r="L585" s="315"/>
      <c r="M585" s="315"/>
      <c r="N585" s="1" t="s">
        <v>219</v>
      </c>
    </row>
    <row r="586" spans="2:14" ht="10.5" customHeight="1" thickBot="1" x14ac:dyDescent="0.3">
      <c r="B586" s="137"/>
      <c r="C586" s="138"/>
      <c r="D586" s="137"/>
      <c r="E586" s="137"/>
      <c r="F586" s="137"/>
      <c r="G586" s="137"/>
      <c r="H586" s="137"/>
      <c r="I586" s="137"/>
      <c r="J586" s="137"/>
      <c r="K586" s="4"/>
      <c r="L586" s="4"/>
      <c r="N586" s="1" t="s">
        <v>220</v>
      </c>
    </row>
    <row r="587" spans="2:14" ht="22.5" thickTop="1" thickBot="1" x14ac:dyDescent="0.3">
      <c r="B587" s="153" t="str">
        <f>C587</f>
        <v>Rusia</v>
      </c>
      <c r="C587" s="327" t="s">
        <v>245</v>
      </c>
      <c r="D587" s="328"/>
      <c r="E587" s="328"/>
      <c r="F587" s="328"/>
      <c r="G587" s="328"/>
      <c r="H587" s="328"/>
      <c r="I587" s="328"/>
      <c r="J587" s="328"/>
      <c r="K587" s="328"/>
      <c r="L587" s="328"/>
      <c r="M587" s="329"/>
    </row>
    <row r="588" spans="2:14" ht="22.5" thickTop="1" thickBot="1" x14ac:dyDescent="0.3">
      <c r="B588" s="13"/>
      <c r="C588" s="334">
        <v>2019</v>
      </c>
      <c r="D588" s="333"/>
      <c r="E588" s="330">
        <v>2020</v>
      </c>
      <c r="F588" s="333"/>
      <c r="G588" s="330">
        <v>2021</v>
      </c>
      <c r="H588" s="333"/>
      <c r="I588" s="330">
        <v>2022</v>
      </c>
      <c r="J588" s="333"/>
      <c r="K588" s="330">
        <v>2023</v>
      </c>
      <c r="L588" s="331"/>
      <c r="M588" s="332"/>
    </row>
    <row r="589" spans="2:14" ht="16.5" thickTop="1" thickBot="1" x14ac:dyDescent="0.3">
      <c r="B589" s="16"/>
      <c r="C589" s="141" t="s">
        <v>141</v>
      </c>
      <c r="D589" s="142" t="str">
        <f>CONCATENATE("var. ",RIGHT(C588,2),"/",RIGHT(C588-1,2))</f>
        <v>var. 19/18</v>
      </c>
      <c r="E589" s="143" t="s">
        <v>141</v>
      </c>
      <c r="F589" s="142" t="str">
        <f>CONCATENATE("var. ",RIGHT(E588,2),"/",RIGHT(E588-1,2))</f>
        <v>var. 20/19</v>
      </c>
      <c r="G589" s="143" t="s">
        <v>141</v>
      </c>
      <c r="H589" s="142" t="s">
        <v>542</v>
      </c>
      <c r="I589" s="143" t="s">
        <v>141</v>
      </c>
      <c r="J589" s="142" t="s">
        <v>142</v>
      </c>
      <c r="K589" s="143" t="s">
        <v>141</v>
      </c>
      <c r="L589" s="142" t="s">
        <v>554</v>
      </c>
      <c r="M589" s="142" t="s">
        <v>544</v>
      </c>
    </row>
    <row r="590" spans="2:14" x14ac:dyDescent="0.25">
      <c r="B590" s="145" t="s">
        <v>145</v>
      </c>
      <c r="C590" s="146">
        <v>43784</v>
      </c>
      <c r="D590" s="147">
        <v>6.6939591100714013E-2</v>
      </c>
      <c r="E590" s="146">
        <v>54068</v>
      </c>
      <c r="F590" s="147">
        <f t="shared" ref="F590:F602" si="149">IFERROR(E590/C590-1,"-")</f>
        <v>0.23488032157865879</v>
      </c>
      <c r="G590" s="146">
        <v>2622</v>
      </c>
      <c r="H590" s="147">
        <f t="shared" ref="H590:H602" si="150">IFERROR(G590/E590-1,"-")</f>
        <v>-0.95150551157801289</v>
      </c>
      <c r="I590" s="146">
        <v>7044</v>
      </c>
      <c r="J590" s="147">
        <f t="shared" ref="J590:J602" si="151">IFERROR(I590/G590-1,"-")</f>
        <v>1.6864988558352403</v>
      </c>
      <c r="K590" s="146">
        <v>7396</v>
      </c>
      <c r="L590" s="147">
        <f t="shared" ref="L590:L598" si="152">IFERROR(K590/I590-1,"-")</f>
        <v>4.9971607041453758E-2</v>
      </c>
      <c r="M590" s="147">
        <f t="shared" ref="M590" si="153">K590/C590-1</f>
        <v>-0.83107984651927647</v>
      </c>
    </row>
    <row r="591" spans="2:14" x14ac:dyDescent="0.25">
      <c r="B591" s="145" t="s">
        <v>147</v>
      </c>
      <c r="C591" s="146">
        <v>19472</v>
      </c>
      <c r="D591" s="147">
        <v>0.12386009465543113</v>
      </c>
      <c r="E591" s="146">
        <v>24818</v>
      </c>
      <c r="F591" s="147">
        <f t="shared" si="149"/>
        <v>0.27454806902218576</v>
      </c>
      <c r="G591" s="146">
        <v>1998</v>
      </c>
      <c r="H591" s="147">
        <f t="shared" si="150"/>
        <v>-0.9194939157063422</v>
      </c>
      <c r="I591" s="146">
        <v>4446</v>
      </c>
      <c r="J591" s="147">
        <f t="shared" si="151"/>
        <v>1.2252252252252251</v>
      </c>
      <c r="K591" s="146">
        <v>5174</v>
      </c>
      <c r="L591" s="147">
        <f t="shared" si="152"/>
        <v>0.16374269005847952</v>
      </c>
      <c r="M591" s="147">
        <f>IFERROR(K591/C591-1,"-")</f>
        <v>-0.73428512736236651</v>
      </c>
    </row>
    <row r="592" spans="2:14" x14ac:dyDescent="0.25">
      <c r="B592" s="145" t="s">
        <v>149</v>
      </c>
      <c r="C592" s="146">
        <v>28547</v>
      </c>
      <c r="D592" s="147">
        <v>0.33715864911705462</v>
      </c>
      <c r="E592" s="146">
        <v>9022</v>
      </c>
      <c r="F592" s="147">
        <f t="shared" si="149"/>
        <v>-0.68395978561670234</v>
      </c>
      <c r="G592" s="146">
        <v>2681</v>
      </c>
      <c r="H592" s="147">
        <f t="shared" si="150"/>
        <v>-0.70283750831301262</v>
      </c>
      <c r="I592" s="146">
        <v>3558</v>
      </c>
      <c r="J592" s="147">
        <f t="shared" si="151"/>
        <v>0.3271167474822827</v>
      </c>
      <c r="K592" s="146">
        <v>4995</v>
      </c>
      <c r="L592" s="147">
        <f t="shared" si="152"/>
        <v>0.40387858347386163</v>
      </c>
      <c r="M592" s="147">
        <f t="shared" ref="M592:M600" si="154">IFERROR(K592/C592-1,"-")</f>
        <v>-0.82502539671419062</v>
      </c>
    </row>
    <row r="593" spans="2:14" x14ac:dyDescent="0.25">
      <c r="B593" s="145" t="s">
        <v>151</v>
      </c>
      <c r="C593" s="146">
        <v>31689</v>
      </c>
      <c r="D593" s="147">
        <v>6.7832591993530089E-2</v>
      </c>
      <c r="E593" s="146">
        <v>0</v>
      </c>
      <c r="F593" s="147">
        <f t="shared" si="149"/>
        <v>-1</v>
      </c>
      <c r="G593" s="146">
        <v>2913</v>
      </c>
      <c r="H593" s="147" t="str">
        <f t="shared" si="150"/>
        <v>-</v>
      </c>
      <c r="I593" s="146">
        <v>4121</v>
      </c>
      <c r="J593" s="147">
        <f t="shared" si="151"/>
        <v>0.41469275660830762</v>
      </c>
      <c r="K593" s="146">
        <v>5680</v>
      </c>
      <c r="L593" s="147">
        <f t="shared" si="152"/>
        <v>0.37830623635040039</v>
      </c>
      <c r="M593" s="147">
        <f t="shared" si="154"/>
        <v>-0.82075799173214681</v>
      </c>
    </row>
    <row r="594" spans="2:14" x14ac:dyDescent="0.25">
      <c r="B594" s="145" t="s">
        <v>153</v>
      </c>
      <c r="C594" s="146">
        <v>46180</v>
      </c>
      <c r="D594" s="147">
        <v>0.28011088011088003</v>
      </c>
      <c r="E594" s="146">
        <v>4</v>
      </c>
      <c r="F594" s="147">
        <f t="shared" si="149"/>
        <v>-0.99991338241663053</v>
      </c>
      <c r="G594" s="146">
        <v>1618</v>
      </c>
      <c r="H594" s="147">
        <f t="shared" si="150"/>
        <v>403.5</v>
      </c>
      <c r="I594" s="146">
        <v>3002</v>
      </c>
      <c r="J594" s="147">
        <f t="shared" si="151"/>
        <v>0.85537700865265753</v>
      </c>
      <c r="K594" s="146">
        <v>3997</v>
      </c>
      <c r="L594" s="147">
        <f t="shared" si="152"/>
        <v>0.33144570286475683</v>
      </c>
      <c r="M594" s="147">
        <f t="shared" si="154"/>
        <v>-0.91344737981810309</v>
      </c>
    </row>
    <row r="595" spans="2:14" x14ac:dyDescent="0.25">
      <c r="B595" s="145" t="s">
        <v>155</v>
      </c>
      <c r="C595" s="146">
        <v>51880</v>
      </c>
      <c r="D595" s="147">
        <v>0.16773206086251924</v>
      </c>
      <c r="E595" s="146">
        <v>13</v>
      </c>
      <c r="F595" s="147">
        <f t="shared" si="149"/>
        <v>-0.9997494217424826</v>
      </c>
      <c r="G595" s="146">
        <v>3850</v>
      </c>
      <c r="H595" s="147">
        <f t="shared" si="150"/>
        <v>295.15384615384613</v>
      </c>
      <c r="I595" s="146">
        <v>2599</v>
      </c>
      <c r="J595" s="147">
        <f t="shared" si="151"/>
        <v>-0.32493506493506497</v>
      </c>
      <c r="K595" s="146">
        <v>4103</v>
      </c>
      <c r="L595" s="147">
        <f t="shared" si="152"/>
        <v>0.57868410927279723</v>
      </c>
      <c r="M595" s="147">
        <f t="shared" si="154"/>
        <v>-0.9209136468774094</v>
      </c>
    </row>
    <row r="596" spans="2:14" x14ac:dyDescent="0.25">
      <c r="B596" s="145" t="s">
        <v>157</v>
      </c>
      <c r="C596" s="146">
        <v>58211</v>
      </c>
      <c r="D596" s="147">
        <v>0.24008862188704971</v>
      </c>
      <c r="E596" s="146">
        <v>1336</v>
      </c>
      <c r="F596" s="147">
        <f t="shared" si="149"/>
        <v>-0.97704901135524214</v>
      </c>
      <c r="G596" s="146">
        <v>2748</v>
      </c>
      <c r="H596" s="147">
        <f t="shared" si="150"/>
        <v>1.05688622754491</v>
      </c>
      <c r="I596" s="146">
        <v>4138</v>
      </c>
      <c r="J596" s="147">
        <f t="shared" si="151"/>
        <v>0.50582241630276559</v>
      </c>
      <c r="K596" s="146">
        <v>5263</v>
      </c>
      <c r="L596" s="147">
        <f t="shared" si="152"/>
        <v>0.27187046882551957</v>
      </c>
      <c r="M596" s="147">
        <f t="shared" si="154"/>
        <v>-0.90958753500197553</v>
      </c>
    </row>
    <row r="597" spans="2:14" x14ac:dyDescent="0.25">
      <c r="B597" s="145" t="s">
        <v>159</v>
      </c>
      <c r="C597" s="146">
        <v>55134</v>
      </c>
      <c r="D597" s="147">
        <v>0.11715837250769989</v>
      </c>
      <c r="E597" s="146">
        <v>1340</v>
      </c>
      <c r="F597" s="147">
        <f t="shared" si="149"/>
        <v>-0.97569557804621465</v>
      </c>
      <c r="G597" s="146">
        <v>2755</v>
      </c>
      <c r="H597" s="147">
        <f t="shared" si="150"/>
        <v>1.0559701492537314</v>
      </c>
      <c r="I597" s="146">
        <v>3810</v>
      </c>
      <c r="J597" s="147">
        <f t="shared" si="151"/>
        <v>0.38294010889292207</v>
      </c>
      <c r="K597" s="146">
        <v>4840</v>
      </c>
      <c r="L597" s="147">
        <f t="shared" si="152"/>
        <v>0.2703412073490814</v>
      </c>
      <c r="M597" s="147">
        <f t="shared" si="154"/>
        <v>-0.91221387891319328</v>
      </c>
    </row>
    <row r="598" spans="2:14" x14ac:dyDescent="0.25">
      <c r="B598" s="145" t="s">
        <v>161</v>
      </c>
      <c r="C598" s="146">
        <v>49245</v>
      </c>
      <c r="D598" s="147">
        <v>0.21550575109838577</v>
      </c>
      <c r="E598" s="146">
        <v>772</v>
      </c>
      <c r="F598" s="147">
        <f t="shared" si="149"/>
        <v>-0.98432328155142657</v>
      </c>
      <c r="G598" s="146">
        <v>2753</v>
      </c>
      <c r="H598" s="147">
        <f t="shared" si="150"/>
        <v>2.5660621761658029</v>
      </c>
      <c r="I598" s="146">
        <v>3317</v>
      </c>
      <c r="J598" s="147">
        <f t="shared" si="151"/>
        <v>0.20486741736287684</v>
      </c>
      <c r="K598" s="146">
        <v>3243</v>
      </c>
      <c r="L598" s="147">
        <f t="shared" si="152"/>
        <v>-2.2309315646668715E-2</v>
      </c>
      <c r="M598" s="147">
        <f t="shared" si="154"/>
        <v>-0.93414559853792267</v>
      </c>
    </row>
    <row r="599" spans="2:14" x14ac:dyDescent="0.25">
      <c r="B599" s="145" t="s">
        <v>163</v>
      </c>
      <c r="C599" s="146">
        <v>53177</v>
      </c>
      <c r="D599" s="147">
        <v>0.19794998873620195</v>
      </c>
      <c r="E599" s="146">
        <v>1180</v>
      </c>
      <c r="F599" s="147">
        <f t="shared" si="149"/>
        <v>-0.97780995543185967</v>
      </c>
      <c r="G599" s="146">
        <v>3773</v>
      </c>
      <c r="H599" s="147">
        <f t="shared" si="150"/>
        <v>2.1974576271186441</v>
      </c>
      <c r="I599" s="146">
        <v>3798</v>
      </c>
      <c r="J599" s="147">
        <f t="shared" si="151"/>
        <v>6.6260270341902405E-3</v>
      </c>
      <c r="K599" s="146">
        <v>4966</v>
      </c>
      <c r="L599" s="147">
        <f>IFERROR(K599/I599-1,"-")</f>
        <v>0.30753027909426023</v>
      </c>
      <c r="M599" s="147">
        <f t="shared" si="154"/>
        <v>-0.9066137615886567</v>
      </c>
    </row>
    <row r="600" spans="2:14" x14ac:dyDescent="0.25">
      <c r="B600" s="145" t="s">
        <v>165</v>
      </c>
      <c r="C600" s="146">
        <v>34262</v>
      </c>
      <c r="D600" s="147">
        <v>-4.8172019113234765E-2</v>
      </c>
      <c r="E600" s="146">
        <v>1311</v>
      </c>
      <c r="F600" s="147">
        <f t="shared" si="149"/>
        <v>-0.96173603409024577</v>
      </c>
      <c r="G600" s="146">
        <v>4892</v>
      </c>
      <c r="H600" s="147">
        <f t="shared" si="150"/>
        <v>2.7315026697177727</v>
      </c>
      <c r="I600" s="146">
        <v>4853</v>
      </c>
      <c r="J600" s="147">
        <f t="shared" si="151"/>
        <v>-7.9721995094030884E-3</v>
      </c>
      <c r="K600" s="146">
        <v>4167</v>
      </c>
      <c r="L600" s="147">
        <f>IFERROR(K600/I600-1,"-")</f>
        <v>-0.14135586235318365</v>
      </c>
      <c r="M600" s="147">
        <f t="shared" si="154"/>
        <v>-0.8783783783783784</v>
      </c>
    </row>
    <row r="601" spans="2:14" x14ac:dyDescent="0.25">
      <c r="B601" s="145" t="s">
        <v>167</v>
      </c>
      <c r="C601" s="146">
        <v>29328</v>
      </c>
      <c r="D601" s="147">
        <v>3.6288470372071613E-2</v>
      </c>
      <c r="E601" s="146">
        <v>2281</v>
      </c>
      <c r="F601" s="147">
        <f t="shared" si="149"/>
        <v>-0.92222449536279327</v>
      </c>
      <c r="G601" s="146">
        <v>5764</v>
      </c>
      <c r="H601" s="147">
        <f t="shared" si="150"/>
        <v>1.5269618588338449</v>
      </c>
      <c r="I601" s="146">
        <v>6721</v>
      </c>
      <c r="J601" s="147">
        <f t="shared" si="151"/>
        <v>0.16603053435114501</v>
      </c>
      <c r="K601" s="146"/>
      <c r="L601" s="147"/>
      <c r="M601" s="147"/>
    </row>
    <row r="602" spans="2:14" ht="15.75" x14ac:dyDescent="0.25">
      <c r="B602" s="148" t="s">
        <v>127</v>
      </c>
      <c r="C602" s="149">
        <v>500909</v>
      </c>
      <c r="D602" s="150">
        <v>0.15049668684038275</v>
      </c>
      <c r="E602" s="149">
        <v>96145</v>
      </c>
      <c r="F602" s="150">
        <f t="shared" si="149"/>
        <v>-0.80805894883102525</v>
      </c>
      <c r="G602" s="149">
        <v>38367</v>
      </c>
      <c r="H602" s="150">
        <f t="shared" si="150"/>
        <v>-0.60094648707681109</v>
      </c>
      <c r="I602" s="149">
        <v>51407</v>
      </c>
      <c r="J602" s="150">
        <f t="shared" si="151"/>
        <v>0.33987541376703945</v>
      </c>
      <c r="K602" s="149">
        <v>53824</v>
      </c>
      <c r="L602" s="150">
        <v>0.20449357740679397</v>
      </c>
      <c r="M602" s="150">
        <v>-0.88586478250820111</v>
      </c>
    </row>
    <row r="603" spans="2:14" ht="6" customHeight="1" x14ac:dyDescent="0.25"/>
    <row r="604" spans="2:14" x14ac:dyDescent="0.25">
      <c r="B604" s="49" t="s">
        <v>109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3"/>
      <c r="G605" s="123"/>
      <c r="I605" s="123"/>
      <c r="K605" s="123"/>
    </row>
    <row r="608" spans="2:14" ht="48.75" customHeight="1" thickBot="1" x14ac:dyDescent="0.3">
      <c r="B608" s="315" t="str">
        <f>CONCATENATE("Pernoctaciones realizadas por los procedentes de ",C610," en los establecimientos alojativos de Tenerife (hotel + apartamento)")</f>
        <v>Pernoctaciones realizadas por los procedentes de República Checa en los establecimientos alojativos de Tenerife (hotel + apartamento)</v>
      </c>
      <c r="C608" s="315"/>
      <c r="D608" s="315"/>
      <c r="E608" s="315"/>
      <c r="F608" s="315"/>
      <c r="G608" s="315"/>
      <c r="H608" s="315"/>
      <c r="I608" s="315"/>
      <c r="J608" s="315"/>
      <c r="K608" s="315"/>
      <c r="L608" s="315"/>
      <c r="M608" s="315"/>
      <c r="N608" s="1" t="s">
        <v>219</v>
      </c>
    </row>
    <row r="609" spans="2:14" ht="10.5" customHeight="1" thickBot="1" x14ac:dyDescent="0.3">
      <c r="B609" s="137"/>
      <c r="C609" s="138"/>
      <c r="D609" s="137"/>
      <c r="E609" s="137"/>
      <c r="F609" s="137"/>
      <c r="G609" s="137"/>
      <c r="H609" s="137"/>
      <c r="I609" s="137"/>
      <c r="J609" s="137"/>
      <c r="K609" s="4"/>
      <c r="L609" s="4"/>
      <c r="N609" s="1" t="s">
        <v>220</v>
      </c>
    </row>
    <row r="610" spans="2:14" ht="22.5" thickTop="1" thickBot="1" x14ac:dyDescent="0.3">
      <c r="B610" s="153" t="str">
        <f>C610</f>
        <v>República Checa</v>
      </c>
      <c r="C610" s="327" t="s">
        <v>247</v>
      </c>
      <c r="D610" s="328"/>
      <c r="E610" s="328"/>
      <c r="F610" s="328"/>
      <c r="G610" s="328"/>
      <c r="H610" s="328"/>
      <c r="I610" s="328"/>
      <c r="J610" s="328"/>
      <c r="K610" s="328"/>
      <c r="L610" s="328"/>
      <c r="M610" s="329"/>
    </row>
    <row r="611" spans="2:14" ht="22.5" thickTop="1" thickBot="1" x14ac:dyDescent="0.3">
      <c r="B611" s="13"/>
      <c r="C611" s="334">
        <v>2019</v>
      </c>
      <c r="D611" s="333"/>
      <c r="E611" s="330">
        <v>2020</v>
      </c>
      <c r="F611" s="333"/>
      <c r="G611" s="330">
        <v>2021</v>
      </c>
      <c r="H611" s="333"/>
      <c r="I611" s="330">
        <v>2022</v>
      </c>
      <c r="J611" s="333"/>
      <c r="K611" s="330">
        <v>2023</v>
      </c>
      <c r="L611" s="331"/>
      <c r="M611" s="332"/>
    </row>
    <row r="612" spans="2:14" ht="16.5" thickTop="1" thickBot="1" x14ac:dyDescent="0.3">
      <c r="B612" s="16"/>
      <c r="C612" s="141" t="s">
        <v>141</v>
      </c>
      <c r="D612" s="142" t="str">
        <f>CONCATENATE("var. ",RIGHT(C611,2),"/",RIGHT(C611-1,2))</f>
        <v>var. 19/18</v>
      </c>
      <c r="E612" s="143" t="s">
        <v>141</v>
      </c>
      <c r="F612" s="142" t="str">
        <f>CONCATENATE("var. ",RIGHT(E611,2),"/",RIGHT(E611-1,2))</f>
        <v>var. 20/19</v>
      </c>
      <c r="G612" s="143" t="s">
        <v>141</v>
      </c>
      <c r="H612" s="142" t="s">
        <v>542</v>
      </c>
      <c r="I612" s="143" t="s">
        <v>141</v>
      </c>
      <c r="J612" s="142" t="s">
        <v>142</v>
      </c>
      <c r="K612" s="143" t="s">
        <v>141</v>
      </c>
      <c r="L612" s="142" t="s">
        <v>554</v>
      </c>
      <c r="M612" s="142" t="s">
        <v>544</v>
      </c>
    </row>
    <row r="613" spans="2:14" x14ac:dyDescent="0.25">
      <c r="B613" s="145" t="s">
        <v>145</v>
      </c>
      <c r="C613" s="146">
        <v>3268</v>
      </c>
      <c r="D613" s="147">
        <v>-5.192921380910942E-2</v>
      </c>
      <c r="E613" s="146">
        <v>4903</v>
      </c>
      <c r="F613" s="147">
        <f t="shared" ref="F613:F625" si="155">IFERROR(E613/C613-1,"-")</f>
        <v>0.50030599755201965</v>
      </c>
      <c r="G613" s="146">
        <v>4570</v>
      </c>
      <c r="H613" s="147">
        <f t="shared" ref="H613:H625" si="156">IFERROR(G613/E613-1,"-")</f>
        <v>-6.7917601468488686E-2</v>
      </c>
      <c r="I613" s="146">
        <v>14176</v>
      </c>
      <c r="J613" s="147">
        <f t="shared" ref="J613:J625" si="157">IFERROR(I613/G613-1,"-")</f>
        <v>2.101969365426696</v>
      </c>
      <c r="K613" s="146">
        <v>12436</v>
      </c>
      <c r="L613" s="147">
        <f t="shared" ref="L613:L621" si="158">IFERROR(K613/I613-1,"-")</f>
        <v>-0.12274266365688491</v>
      </c>
      <c r="M613" s="147">
        <f t="shared" ref="M613" si="159">K613/C613-1</f>
        <v>2.8053855569155446</v>
      </c>
    </row>
    <row r="614" spans="2:14" x14ac:dyDescent="0.25">
      <c r="B614" s="145" t="s">
        <v>147</v>
      </c>
      <c r="C614" s="146">
        <v>4133</v>
      </c>
      <c r="D614" s="147">
        <v>0.42763385146804844</v>
      </c>
      <c r="E614" s="146">
        <v>6195</v>
      </c>
      <c r="F614" s="147">
        <f t="shared" si="155"/>
        <v>0.49891120251633203</v>
      </c>
      <c r="G614" s="146">
        <v>7916</v>
      </c>
      <c r="H614" s="147">
        <f t="shared" si="156"/>
        <v>0.27780468119451163</v>
      </c>
      <c r="I614" s="146">
        <v>13643</v>
      </c>
      <c r="J614" s="147">
        <f t="shared" si="157"/>
        <v>0.72347145022738757</v>
      </c>
      <c r="K614" s="146">
        <v>14990</v>
      </c>
      <c r="L614" s="147">
        <f t="shared" si="158"/>
        <v>9.8731950450780648E-2</v>
      </c>
      <c r="M614" s="147">
        <f>IFERROR(K614/C614-1,"-")</f>
        <v>2.626905395596419</v>
      </c>
    </row>
    <row r="615" spans="2:14" x14ac:dyDescent="0.25">
      <c r="B615" s="145" t="s">
        <v>149</v>
      </c>
      <c r="C615" s="146">
        <v>4413</v>
      </c>
      <c r="D615" s="147">
        <v>-1.9768991559307003E-2</v>
      </c>
      <c r="E615" s="146">
        <v>2624</v>
      </c>
      <c r="F615" s="147">
        <f t="shared" si="155"/>
        <v>-0.40539315658282349</v>
      </c>
      <c r="G615" s="146">
        <v>14413</v>
      </c>
      <c r="H615" s="147">
        <f t="shared" si="156"/>
        <v>4.4927591463414638</v>
      </c>
      <c r="I615" s="146">
        <v>18155</v>
      </c>
      <c r="J615" s="147">
        <f t="shared" si="157"/>
        <v>0.25962672587247626</v>
      </c>
      <c r="K615" s="146">
        <v>20175</v>
      </c>
      <c r="L615" s="147">
        <f t="shared" si="158"/>
        <v>0.11126411456898921</v>
      </c>
      <c r="M615" s="147">
        <f t="shared" ref="M615:M623" si="160">IFERROR(K615/C615-1,"-")</f>
        <v>3.5717199184228416</v>
      </c>
    </row>
    <row r="616" spans="2:14" x14ac:dyDescent="0.25">
      <c r="B616" s="145" t="s">
        <v>151</v>
      </c>
      <c r="C616" s="146">
        <v>4073</v>
      </c>
      <c r="D616" s="147">
        <v>-1.0687393733300965E-2</v>
      </c>
      <c r="E616" s="146">
        <v>0</v>
      </c>
      <c r="F616" s="147">
        <f t="shared" si="155"/>
        <v>-1</v>
      </c>
      <c r="G616" s="146">
        <v>14571</v>
      </c>
      <c r="H616" s="147" t="str">
        <f t="shared" si="156"/>
        <v>-</v>
      </c>
      <c r="I616" s="146">
        <v>15406</v>
      </c>
      <c r="J616" s="147">
        <f t="shared" si="157"/>
        <v>5.7305607027657635E-2</v>
      </c>
      <c r="K616" s="146">
        <v>14111</v>
      </c>
      <c r="L616" s="147">
        <f t="shared" si="158"/>
        <v>-8.4058159158769352E-2</v>
      </c>
      <c r="M616" s="147">
        <f t="shared" si="160"/>
        <v>2.4645224650135034</v>
      </c>
    </row>
    <row r="617" spans="2:14" x14ac:dyDescent="0.25">
      <c r="B617" s="145" t="s">
        <v>153</v>
      </c>
      <c r="C617" s="146">
        <v>4246</v>
      </c>
      <c r="D617" s="147">
        <v>-0.14943910256410253</v>
      </c>
      <c r="E617" s="146">
        <v>15</v>
      </c>
      <c r="F617" s="147">
        <f t="shared" si="155"/>
        <v>-0.99646726330664159</v>
      </c>
      <c r="G617" s="146">
        <v>13108</v>
      </c>
      <c r="H617" s="147">
        <f t="shared" si="156"/>
        <v>872.86666666666667</v>
      </c>
      <c r="I617" s="146">
        <v>15365</v>
      </c>
      <c r="J617" s="147">
        <f t="shared" si="157"/>
        <v>0.17218492523649687</v>
      </c>
      <c r="K617" s="146">
        <v>14540</v>
      </c>
      <c r="L617" s="147">
        <f t="shared" si="158"/>
        <v>-5.3693459160429557E-2</v>
      </c>
      <c r="M617" s="147">
        <f t="shared" si="160"/>
        <v>2.4243994347621292</v>
      </c>
    </row>
    <row r="618" spans="2:14" x14ac:dyDescent="0.25">
      <c r="B618" s="145" t="s">
        <v>155</v>
      </c>
      <c r="C618" s="146">
        <v>5537</v>
      </c>
      <c r="D618" s="147">
        <v>-0.14526088298857676</v>
      </c>
      <c r="E618" s="146">
        <v>13</v>
      </c>
      <c r="F618" s="147">
        <f t="shared" si="155"/>
        <v>-0.99765215820841613</v>
      </c>
      <c r="G618" s="146">
        <v>10403</v>
      </c>
      <c r="H618" s="147">
        <f t="shared" si="156"/>
        <v>799.23076923076928</v>
      </c>
      <c r="I618" s="146">
        <v>14157</v>
      </c>
      <c r="J618" s="147">
        <f t="shared" si="157"/>
        <v>0.3608574449677977</v>
      </c>
      <c r="K618" s="146">
        <v>16861</v>
      </c>
      <c r="L618" s="147">
        <f t="shared" si="158"/>
        <v>0.19100091827364563</v>
      </c>
      <c r="M618" s="147">
        <f t="shared" si="160"/>
        <v>2.0451508036843058</v>
      </c>
    </row>
    <row r="619" spans="2:14" x14ac:dyDescent="0.25">
      <c r="B619" s="145" t="s">
        <v>157</v>
      </c>
      <c r="C619" s="146">
        <v>7386</v>
      </c>
      <c r="D619" s="147">
        <v>-0.2094616290270791</v>
      </c>
      <c r="E619" s="146">
        <v>1366</v>
      </c>
      <c r="F619" s="147">
        <f t="shared" si="155"/>
        <v>-0.81505551042512858</v>
      </c>
      <c r="G619" s="146">
        <v>15264</v>
      </c>
      <c r="H619" s="147">
        <f t="shared" si="156"/>
        <v>10.174231332357248</v>
      </c>
      <c r="I619" s="146">
        <v>21109</v>
      </c>
      <c r="J619" s="147">
        <f t="shared" si="157"/>
        <v>0.38292714884696011</v>
      </c>
      <c r="K619" s="146">
        <v>25635</v>
      </c>
      <c r="L619" s="147">
        <f t="shared" si="158"/>
        <v>0.21441091477568808</v>
      </c>
      <c r="M619" s="147">
        <f t="shared" si="160"/>
        <v>2.4707554833468723</v>
      </c>
    </row>
    <row r="620" spans="2:14" x14ac:dyDescent="0.25">
      <c r="B620" s="145" t="s">
        <v>159</v>
      </c>
      <c r="C620" s="146">
        <v>7731</v>
      </c>
      <c r="D620" s="147">
        <v>-1.915757421974118E-2</v>
      </c>
      <c r="E620" s="146">
        <v>3732</v>
      </c>
      <c r="F620" s="147">
        <f t="shared" si="155"/>
        <v>-0.51726814124951492</v>
      </c>
      <c r="G620" s="146">
        <v>11448</v>
      </c>
      <c r="H620" s="147">
        <f t="shared" si="156"/>
        <v>2.067524115755627</v>
      </c>
      <c r="I620" s="146">
        <v>18821</v>
      </c>
      <c r="J620" s="147">
        <f t="shared" si="157"/>
        <v>0.64404262753319363</v>
      </c>
      <c r="K620" s="146">
        <v>18848</v>
      </c>
      <c r="L620" s="147">
        <f t="shared" si="158"/>
        <v>1.4345677700440262E-3</v>
      </c>
      <c r="M620" s="147">
        <f t="shared" si="160"/>
        <v>1.4379769758116674</v>
      </c>
    </row>
    <row r="621" spans="2:14" x14ac:dyDescent="0.25">
      <c r="B621" s="145" t="s">
        <v>161</v>
      </c>
      <c r="C621" s="146">
        <v>7018</v>
      </c>
      <c r="D621" s="147">
        <v>-6.439141447806962E-2</v>
      </c>
      <c r="E621" s="146">
        <v>2587</v>
      </c>
      <c r="F621" s="147">
        <f t="shared" si="155"/>
        <v>-0.63137646053006558</v>
      </c>
      <c r="G621" s="146">
        <v>11281</v>
      </c>
      <c r="H621" s="147">
        <f t="shared" si="156"/>
        <v>3.3606494008504058</v>
      </c>
      <c r="I621" s="146">
        <v>16393</v>
      </c>
      <c r="J621" s="147">
        <f t="shared" si="157"/>
        <v>0.45315131637266193</v>
      </c>
      <c r="K621" s="146">
        <v>16890</v>
      </c>
      <c r="L621" s="147">
        <f t="shared" si="158"/>
        <v>3.0317818581101719E-2</v>
      </c>
      <c r="M621" s="147">
        <f t="shared" si="160"/>
        <v>1.4066685665431748</v>
      </c>
    </row>
    <row r="622" spans="2:14" x14ac:dyDescent="0.25">
      <c r="B622" s="145" t="s">
        <v>163</v>
      </c>
      <c r="C622" s="146">
        <v>9417</v>
      </c>
      <c r="D622" s="147">
        <v>0.4328971393791845</v>
      </c>
      <c r="E622" s="146">
        <v>6216</v>
      </c>
      <c r="F622" s="147">
        <f t="shared" si="155"/>
        <v>-0.33991717107359032</v>
      </c>
      <c r="G622" s="146">
        <v>14784</v>
      </c>
      <c r="H622" s="147">
        <f t="shared" si="156"/>
        <v>1.3783783783783785</v>
      </c>
      <c r="I622" s="146">
        <v>19347</v>
      </c>
      <c r="J622" s="147">
        <f t="shared" si="157"/>
        <v>0.30864448051948057</v>
      </c>
      <c r="K622" s="146">
        <v>23410</v>
      </c>
      <c r="L622" s="147">
        <f>IFERROR(K622/I622-1,"-")</f>
        <v>0.21000671938801885</v>
      </c>
      <c r="M622" s="147">
        <f t="shared" si="160"/>
        <v>1.4859297016034829</v>
      </c>
    </row>
    <row r="623" spans="2:14" x14ac:dyDescent="0.25">
      <c r="B623" s="145" t="s">
        <v>165</v>
      </c>
      <c r="C623" s="146">
        <v>7049</v>
      </c>
      <c r="D623" s="147">
        <v>0.22229928905843588</v>
      </c>
      <c r="E623" s="146">
        <v>7630</v>
      </c>
      <c r="F623" s="147">
        <f t="shared" si="155"/>
        <v>8.2423038728897779E-2</v>
      </c>
      <c r="G623" s="146">
        <v>13921</v>
      </c>
      <c r="H623" s="147">
        <f t="shared" si="156"/>
        <v>0.82450851900393185</v>
      </c>
      <c r="I623" s="146">
        <v>15313</v>
      </c>
      <c r="J623" s="147">
        <f t="shared" si="157"/>
        <v>9.9992816608002189E-2</v>
      </c>
      <c r="K623" s="146">
        <v>13694</v>
      </c>
      <c r="L623" s="147">
        <f>IFERROR(K623/I623-1,"-")</f>
        <v>-0.10572715992947168</v>
      </c>
      <c r="M623" s="147">
        <f t="shared" si="160"/>
        <v>0.94268690594410565</v>
      </c>
    </row>
    <row r="624" spans="2:14" x14ac:dyDescent="0.25">
      <c r="B624" s="145" t="s">
        <v>167</v>
      </c>
      <c r="C624" s="146">
        <v>7181</v>
      </c>
      <c r="D624" s="147">
        <v>0.49666527719883291</v>
      </c>
      <c r="E624" s="146">
        <v>6268</v>
      </c>
      <c r="F624" s="147">
        <f t="shared" si="155"/>
        <v>-0.12714106670380165</v>
      </c>
      <c r="G624" s="146">
        <v>14909</v>
      </c>
      <c r="H624" s="147">
        <f t="shared" si="156"/>
        <v>1.3785896617740905</v>
      </c>
      <c r="I624" s="146">
        <v>14203</v>
      </c>
      <c r="J624" s="147">
        <f t="shared" si="157"/>
        <v>-4.7353947280166397E-2</v>
      </c>
      <c r="K624" s="146"/>
      <c r="L624" s="147"/>
      <c r="M624" s="147"/>
    </row>
    <row r="625" spans="2:14" ht="15.75" x14ac:dyDescent="0.25">
      <c r="B625" s="148" t="s">
        <v>127</v>
      </c>
      <c r="C625" s="149">
        <v>71452</v>
      </c>
      <c r="D625" s="150">
        <v>4.6241251061586608E-2</v>
      </c>
      <c r="E625" s="149">
        <v>41549</v>
      </c>
      <c r="F625" s="150">
        <f t="shared" si="155"/>
        <v>-0.41850473044841296</v>
      </c>
      <c r="G625" s="149">
        <v>146588</v>
      </c>
      <c r="H625" s="150">
        <f t="shared" si="156"/>
        <v>2.5280752846037209</v>
      </c>
      <c r="I625" s="149">
        <v>196088</v>
      </c>
      <c r="J625" s="150">
        <f t="shared" si="157"/>
        <v>0.33768111987338667</v>
      </c>
      <c r="K625" s="149">
        <v>191590</v>
      </c>
      <c r="L625" s="150">
        <v>5.3357890975066713E-2</v>
      </c>
      <c r="M625" s="150">
        <v>1.9809712000746837</v>
      </c>
    </row>
    <row r="626" spans="2:14" ht="6" customHeight="1" x14ac:dyDescent="0.25"/>
    <row r="627" spans="2:14" x14ac:dyDescent="0.25">
      <c r="B627" s="49" t="s">
        <v>109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3"/>
      <c r="G628" s="123"/>
      <c r="I628" s="123"/>
      <c r="K628" s="123"/>
    </row>
    <row r="630" spans="2:14" ht="48.75" customHeight="1" thickBot="1" x14ac:dyDescent="0.3">
      <c r="B630" s="315" t="str">
        <f>CONCATENATE("Pernoctaciones realizadas por los procedentes de ",C632," en los establecimientos alojativos de Tenerife (hotel + apartamento)")</f>
        <v>Pernoctaciones realizadas por los procedentes de Rumanía en los establecimientos alojativos de Tenerife (hotel + apartamento)</v>
      </c>
      <c r="C630" s="315"/>
      <c r="D630" s="315"/>
      <c r="E630" s="315"/>
      <c r="F630" s="315"/>
      <c r="G630" s="315"/>
      <c r="H630" s="315"/>
      <c r="I630" s="315"/>
      <c r="J630" s="315"/>
      <c r="K630" s="315"/>
      <c r="L630" s="315"/>
      <c r="M630" s="315"/>
      <c r="N630" s="1" t="s">
        <v>219</v>
      </c>
    </row>
    <row r="631" spans="2:14" ht="10.5" customHeight="1" thickBot="1" x14ac:dyDescent="0.3">
      <c r="B631" s="137"/>
      <c r="C631" s="138"/>
      <c r="D631" s="137"/>
      <c r="E631" s="137"/>
      <c r="F631" s="137"/>
      <c r="G631" s="137"/>
      <c r="H631" s="137"/>
      <c r="I631" s="137"/>
      <c r="J631" s="137"/>
      <c r="K631" s="4"/>
      <c r="L631" s="4"/>
      <c r="N631" s="1" t="s">
        <v>220</v>
      </c>
    </row>
    <row r="632" spans="2:14" ht="22.5" thickTop="1" thickBot="1" x14ac:dyDescent="0.3">
      <c r="B632" s="153" t="s">
        <v>249</v>
      </c>
      <c r="C632" s="327" t="s">
        <v>250</v>
      </c>
      <c r="D632" s="328"/>
      <c r="E632" s="328"/>
      <c r="F632" s="328"/>
      <c r="G632" s="328"/>
      <c r="H632" s="328"/>
      <c r="I632" s="328"/>
      <c r="J632" s="328"/>
      <c r="K632" s="328"/>
      <c r="L632" s="328"/>
      <c r="M632" s="329"/>
    </row>
    <row r="633" spans="2:14" ht="22.5" thickTop="1" thickBot="1" x14ac:dyDescent="0.3">
      <c r="B633" s="13"/>
      <c r="C633" s="334">
        <v>2019</v>
      </c>
      <c r="D633" s="333"/>
      <c r="E633" s="330">
        <v>2020</v>
      </c>
      <c r="F633" s="333"/>
      <c r="G633" s="330">
        <v>2021</v>
      </c>
      <c r="H633" s="333"/>
      <c r="I633" s="330">
        <v>2022</v>
      </c>
      <c r="J633" s="333"/>
      <c r="K633" s="330">
        <v>2023</v>
      </c>
      <c r="L633" s="331"/>
      <c r="M633" s="332"/>
    </row>
    <row r="634" spans="2:14" ht="16.5" thickTop="1" thickBot="1" x14ac:dyDescent="0.3">
      <c r="B634" s="16"/>
      <c r="C634" s="141" t="s">
        <v>141</v>
      </c>
      <c r="D634" s="142" t="str">
        <f>CONCATENATE("var. ",RIGHT(C633,2),"/",RIGHT(C633-1,2))</f>
        <v>var. 19/18</v>
      </c>
      <c r="E634" s="143" t="s">
        <v>141</v>
      </c>
      <c r="F634" s="142" t="str">
        <f>CONCATENATE("var. ",RIGHT(E633,2),"/",RIGHT(E633-1,2))</f>
        <v>var. 20/19</v>
      </c>
      <c r="G634" s="143" t="s">
        <v>141</v>
      </c>
      <c r="H634" s="142" t="s">
        <v>542</v>
      </c>
      <c r="I634" s="143" t="s">
        <v>141</v>
      </c>
      <c r="J634" s="142" t="s">
        <v>142</v>
      </c>
      <c r="K634" s="143" t="s">
        <v>141</v>
      </c>
      <c r="L634" s="142" t="s">
        <v>554</v>
      </c>
      <c r="M634" s="142" t="s">
        <v>544</v>
      </c>
    </row>
    <row r="635" spans="2:14" x14ac:dyDescent="0.25">
      <c r="B635" s="145" t="s">
        <v>145</v>
      </c>
      <c r="C635" s="146">
        <v>4084</v>
      </c>
      <c r="D635" s="147">
        <v>-1.6851227732306184E-2</v>
      </c>
      <c r="E635" s="146">
        <v>6650</v>
      </c>
      <c r="F635" s="147">
        <f t="shared" ref="F635:F647" si="161">IFERROR(E635/C635-1,"-")</f>
        <v>0.6283055827619981</v>
      </c>
      <c r="G635" s="146">
        <v>1544</v>
      </c>
      <c r="H635" s="147">
        <f t="shared" ref="H635:H647" si="162">IFERROR(G635/E635-1,"-")</f>
        <v>-0.7678195488721804</v>
      </c>
      <c r="I635" s="146">
        <v>9450</v>
      </c>
      <c r="J635" s="147">
        <f t="shared" ref="J635:J647" si="163">IFERROR(I635/G635-1,"-")</f>
        <v>5.1204663212435237</v>
      </c>
      <c r="K635" s="146">
        <v>12803</v>
      </c>
      <c r="L635" s="147">
        <f t="shared" ref="L635:L643" si="164">IFERROR(K635/I635-1,"-")</f>
        <v>0.35481481481481492</v>
      </c>
      <c r="M635" s="147">
        <f t="shared" ref="M635" si="165">K635/C635-1</f>
        <v>2.1349167482859941</v>
      </c>
    </row>
    <row r="636" spans="2:14" x14ac:dyDescent="0.25">
      <c r="B636" s="145" t="s">
        <v>147</v>
      </c>
      <c r="C636" s="146">
        <v>4567</v>
      </c>
      <c r="D636" s="147">
        <v>0.38688126328575767</v>
      </c>
      <c r="E636" s="146">
        <v>5700</v>
      </c>
      <c r="F636" s="147">
        <f t="shared" si="161"/>
        <v>0.24808408145390848</v>
      </c>
      <c r="G636" s="146">
        <v>923</v>
      </c>
      <c r="H636" s="147">
        <f t="shared" si="162"/>
        <v>-0.83807017543859652</v>
      </c>
      <c r="I636" s="146">
        <v>8853</v>
      </c>
      <c r="J636" s="147">
        <f t="shared" si="163"/>
        <v>8.591549295774648</v>
      </c>
      <c r="K636" s="146">
        <v>12727</v>
      </c>
      <c r="L636" s="147">
        <f t="shared" si="164"/>
        <v>0.43759177679882533</v>
      </c>
      <c r="M636" s="147">
        <f>IFERROR(K636/C636-1,"-")</f>
        <v>1.7867308955550691</v>
      </c>
    </row>
    <row r="637" spans="2:14" x14ac:dyDescent="0.25">
      <c r="B637" s="145" t="s">
        <v>149</v>
      </c>
      <c r="C637" s="146">
        <v>4301</v>
      </c>
      <c r="D637" s="147">
        <v>0.22675413576725623</v>
      </c>
      <c r="E637" s="146">
        <v>2265</v>
      </c>
      <c r="F637" s="147">
        <f t="shared" si="161"/>
        <v>-0.47337828411997207</v>
      </c>
      <c r="G637" s="146">
        <v>828</v>
      </c>
      <c r="H637" s="147">
        <f t="shared" si="162"/>
        <v>-0.63443708609271521</v>
      </c>
      <c r="I637" s="146">
        <v>9188</v>
      </c>
      <c r="J637" s="147">
        <f t="shared" si="163"/>
        <v>10.096618357487923</v>
      </c>
      <c r="K637" s="146">
        <v>10334</v>
      </c>
      <c r="L637" s="147">
        <f t="shared" si="164"/>
        <v>0.12472790596430117</v>
      </c>
      <c r="M637" s="147">
        <f t="shared" ref="M637:M645" si="166">IFERROR(K637/C637-1,"-")</f>
        <v>1.402697047198326</v>
      </c>
    </row>
    <row r="638" spans="2:14" x14ac:dyDescent="0.25">
      <c r="B638" s="145" t="s">
        <v>151</v>
      </c>
      <c r="C638" s="146">
        <v>6715</v>
      </c>
      <c r="D638" s="147">
        <v>0.23664825046040505</v>
      </c>
      <c r="E638" s="146">
        <v>0</v>
      </c>
      <c r="F638" s="147">
        <f t="shared" si="161"/>
        <v>-1</v>
      </c>
      <c r="G638" s="146">
        <v>2954</v>
      </c>
      <c r="H638" s="147" t="str">
        <f t="shared" si="162"/>
        <v>-</v>
      </c>
      <c r="I638" s="146">
        <v>15205</v>
      </c>
      <c r="J638" s="147">
        <f t="shared" si="163"/>
        <v>4.147257955314827</v>
      </c>
      <c r="K638" s="146">
        <v>19220</v>
      </c>
      <c r="L638" s="147">
        <f t="shared" si="164"/>
        <v>0.26405787569878325</v>
      </c>
      <c r="M638" s="147">
        <f t="shared" si="166"/>
        <v>1.8622486969471335</v>
      </c>
    </row>
    <row r="639" spans="2:14" x14ac:dyDescent="0.25">
      <c r="B639" s="145" t="s">
        <v>153</v>
      </c>
      <c r="C639" s="146">
        <v>8080</v>
      </c>
      <c r="D639" s="147">
        <v>8.7390761548065132E-3</v>
      </c>
      <c r="E639" s="146">
        <v>4</v>
      </c>
      <c r="F639" s="147">
        <f t="shared" si="161"/>
        <v>-0.9995049504950495</v>
      </c>
      <c r="G639" s="146">
        <v>3533</v>
      </c>
      <c r="H639" s="147">
        <f t="shared" si="162"/>
        <v>882.25</v>
      </c>
      <c r="I639" s="146">
        <v>14681</v>
      </c>
      <c r="J639" s="147">
        <f t="shared" si="163"/>
        <v>3.1553920181149167</v>
      </c>
      <c r="K639" s="146">
        <v>18304</v>
      </c>
      <c r="L639" s="147">
        <f t="shared" si="164"/>
        <v>0.24678155439002802</v>
      </c>
      <c r="M639" s="147">
        <f t="shared" si="166"/>
        <v>1.2653465346534651</v>
      </c>
    </row>
    <row r="640" spans="2:14" x14ac:dyDescent="0.25">
      <c r="B640" s="145" t="s">
        <v>155</v>
      </c>
      <c r="C640" s="146">
        <v>13461</v>
      </c>
      <c r="D640" s="147">
        <v>-0.11812106918238996</v>
      </c>
      <c r="E640" s="146">
        <v>28</v>
      </c>
      <c r="F640" s="147">
        <f t="shared" si="161"/>
        <v>-0.99791991679667191</v>
      </c>
      <c r="G640" s="146">
        <v>6880</v>
      </c>
      <c r="H640" s="147">
        <f t="shared" si="162"/>
        <v>244.71428571428572</v>
      </c>
      <c r="I640" s="146">
        <v>20758</v>
      </c>
      <c r="J640" s="147">
        <f t="shared" si="163"/>
        <v>2.0171511627906975</v>
      </c>
      <c r="K640" s="146">
        <v>23939</v>
      </c>
      <c r="L640" s="147">
        <f t="shared" si="164"/>
        <v>0.15324212351864341</v>
      </c>
      <c r="M640" s="147">
        <f t="shared" si="166"/>
        <v>0.77839685015972071</v>
      </c>
    </row>
    <row r="641" spans="2:14" x14ac:dyDescent="0.25">
      <c r="B641" s="145" t="s">
        <v>157</v>
      </c>
      <c r="C641" s="146">
        <v>16616</v>
      </c>
      <c r="D641" s="147">
        <v>0.22239387920253062</v>
      </c>
      <c r="E641" s="146">
        <v>4872</v>
      </c>
      <c r="F641" s="147">
        <f t="shared" si="161"/>
        <v>-0.7067886374578719</v>
      </c>
      <c r="G641" s="146">
        <v>14342</v>
      </c>
      <c r="H641" s="147">
        <f t="shared" si="162"/>
        <v>1.94376026272578</v>
      </c>
      <c r="I641" s="146">
        <v>21054</v>
      </c>
      <c r="J641" s="147">
        <f t="shared" si="163"/>
        <v>0.46799609538418641</v>
      </c>
      <c r="K641" s="146">
        <v>28040</v>
      </c>
      <c r="L641" s="147">
        <f t="shared" si="164"/>
        <v>0.33181343212691172</v>
      </c>
      <c r="M641" s="147">
        <f t="shared" si="166"/>
        <v>0.6875300914780933</v>
      </c>
    </row>
    <row r="642" spans="2:14" x14ac:dyDescent="0.25">
      <c r="B642" s="145" t="s">
        <v>159</v>
      </c>
      <c r="C642" s="146">
        <v>16343</v>
      </c>
      <c r="D642" s="147">
        <v>0.12292153359901059</v>
      </c>
      <c r="E642" s="146">
        <v>8737</v>
      </c>
      <c r="F642" s="147">
        <f t="shared" si="161"/>
        <v>-0.46539802973750233</v>
      </c>
      <c r="G642" s="146">
        <v>15418</v>
      </c>
      <c r="H642" s="147">
        <f t="shared" si="162"/>
        <v>0.76467895158521237</v>
      </c>
      <c r="I642" s="146">
        <v>23049</v>
      </c>
      <c r="J642" s="147">
        <f t="shared" si="163"/>
        <v>0.49494097807757176</v>
      </c>
      <c r="K642" s="146">
        <v>29006</v>
      </c>
      <c r="L642" s="147">
        <f t="shared" si="164"/>
        <v>0.25844939042908588</v>
      </c>
      <c r="M642" s="147">
        <f t="shared" si="166"/>
        <v>0.77482714311937828</v>
      </c>
    </row>
    <row r="643" spans="2:14" x14ac:dyDescent="0.25">
      <c r="B643" s="145" t="s">
        <v>161</v>
      </c>
      <c r="C643" s="146">
        <v>15458</v>
      </c>
      <c r="D643" s="147">
        <v>6.6363134657836609E-2</v>
      </c>
      <c r="E643" s="146">
        <v>5596</v>
      </c>
      <c r="F643" s="147">
        <f t="shared" si="161"/>
        <v>-0.63798680294992882</v>
      </c>
      <c r="G643" s="146">
        <v>12434</v>
      </c>
      <c r="H643" s="147">
        <f t="shared" si="162"/>
        <v>1.2219442458899215</v>
      </c>
      <c r="I643" s="146">
        <v>16221</v>
      </c>
      <c r="J643" s="147">
        <f t="shared" si="163"/>
        <v>0.30456811967186748</v>
      </c>
      <c r="K643" s="146">
        <v>22553</v>
      </c>
      <c r="L643" s="147">
        <f t="shared" si="164"/>
        <v>0.3903581776709204</v>
      </c>
      <c r="M643" s="147">
        <f t="shared" si="166"/>
        <v>0.45898563850433427</v>
      </c>
    </row>
    <row r="644" spans="2:14" x14ac:dyDescent="0.25">
      <c r="B644" s="145" t="s">
        <v>163</v>
      </c>
      <c r="C644" s="146">
        <v>9017</v>
      </c>
      <c r="D644" s="147">
        <v>0.36414523449319214</v>
      </c>
      <c r="E644" s="146">
        <v>2400</v>
      </c>
      <c r="F644" s="147">
        <f t="shared" si="161"/>
        <v>-0.73383608739048456</v>
      </c>
      <c r="G644" s="146">
        <v>9614</v>
      </c>
      <c r="H644" s="147">
        <f t="shared" si="162"/>
        <v>3.0058333333333334</v>
      </c>
      <c r="I644" s="146">
        <v>14070</v>
      </c>
      <c r="J644" s="147">
        <f t="shared" si="163"/>
        <v>0.46349074266694412</v>
      </c>
      <c r="K644" s="146">
        <v>18276</v>
      </c>
      <c r="L644" s="147">
        <f>IFERROR(K644/I644-1,"-")</f>
        <v>0.29893390191897651</v>
      </c>
      <c r="M644" s="147">
        <f t="shared" si="166"/>
        <v>1.0268381945214595</v>
      </c>
    </row>
    <row r="645" spans="2:14" x14ac:dyDescent="0.25">
      <c r="B645" s="145" t="s">
        <v>165</v>
      </c>
      <c r="C645" s="146">
        <v>4545</v>
      </c>
      <c r="D645" s="147">
        <v>0.12056213017751483</v>
      </c>
      <c r="E645" s="146">
        <v>1201</v>
      </c>
      <c r="F645" s="147">
        <f t="shared" si="161"/>
        <v>-0.73575357535753572</v>
      </c>
      <c r="G645" s="146">
        <v>7129</v>
      </c>
      <c r="H645" s="147">
        <f t="shared" si="162"/>
        <v>4.9358867610324726</v>
      </c>
      <c r="I645" s="146">
        <v>9199</v>
      </c>
      <c r="J645" s="147">
        <f t="shared" si="163"/>
        <v>0.29036330481133388</v>
      </c>
      <c r="K645" s="146">
        <v>14216</v>
      </c>
      <c r="L645" s="147">
        <f>IFERROR(K645/I645-1,"-")</f>
        <v>0.54538536797477977</v>
      </c>
      <c r="M645" s="147">
        <f t="shared" si="166"/>
        <v>2.1278327832783277</v>
      </c>
    </row>
    <row r="646" spans="2:14" x14ac:dyDescent="0.25">
      <c r="B646" s="145" t="s">
        <v>167</v>
      </c>
      <c r="C646" s="146">
        <v>6667</v>
      </c>
      <c r="D646" s="147">
        <v>0.43871385412170905</v>
      </c>
      <c r="E646" s="146">
        <v>2253</v>
      </c>
      <c r="F646" s="147">
        <f t="shared" si="161"/>
        <v>-0.66206689665516727</v>
      </c>
      <c r="G646" s="146">
        <v>7926</v>
      </c>
      <c r="H646" s="147">
        <f t="shared" si="162"/>
        <v>2.5179760319573901</v>
      </c>
      <c r="I646" s="146">
        <v>11459</v>
      </c>
      <c r="J646" s="147">
        <f t="shared" si="163"/>
        <v>0.44574817057784499</v>
      </c>
      <c r="K646" s="146"/>
      <c r="L646" s="147"/>
      <c r="M646" s="147"/>
    </row>
    <row r="647" spans="2:14" ht="15.75" x14ac:dyDescent="0.25">
      <c r="B647" s="148" t="s">
        <v>127</v>
      </c>
      <c r="C647" s="149">
        <v>109854</v>
      </c>
      <c r="D647" s="150">
        <v>0.12555327868852451</v>
      </c>
      <c r="E647" s="149">
        <v>39706</v>
      </c>
      <c r="F647" s="150">
        <f t="shared" si="161"/>
        <v>-0.63855662970852223</v>
      </c>
      <c r="G647" s="149">
        <v>83525</v>
      </c>
      <c r="H647" s="150">
        <f t="shared" si="162"/>
        <v>1.1035863597441193</v>
      </c>
      <c r="I647" s="149">
        <v>173187</v>
      </c>
      <c r="J647" s="150">
        <f t="shared" si="163"/>
        <v>1.0734750074827897</v>
      </c>
      <c r="K647" s="149">
        <v>209418</v>
      </c>
      <c r="L647" s="150">
        <v>0.29487781954887216</v>
      </c>
      <c r="M647" s="150">
        <v>1.0294998400961362</v>
      </c>
    </row>
    <row r="648" spans="2:14" ht="6" customHeight="1" x14ac:dyDescent="0.25"/>
    <row r="649" spans="2:14" x14ac:dyDescent="0.25">
      <c r="B649" s="49" t="s">
        <v>109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3"/>
      <c r="G650" s="123"/>
      <c r="I650" s="123"/>
      <c r="K650" s="123"/>
    </row>
    <row r="655" spans="2:14" ht="48.75" customHeight="1" thickBot="1" x14ac:dyDescent="0.3">
      <c r="B655" s="315" t="str">
        <f>CONCATENATE("Pernoctaciones realizadas por los procedentes de ",C657," en los establecimientos alojativos de Tenerife (hotel + apartamento)")</f>
        <v>Pernoctaciones realizadas por los procedentes de Estados Unidos de América en los establecimientos alojativos de Tenerife (hotel + apartamento)</v>
      </c>
      <c r="C655" s="315"/>
      <c r="D655" s="315"/>
      <c r="E655" s="315"/>
      <c r="F655" s="315"/>
      <c r="G655" s="315"/>
      <c r="H655" s="315"/>
      <c r="I655" s="315"/>
      <c r="J655" s="315"/>
      <c r="K655" s="315"/>
      <c r="L655" s="315"/>
      <c r="M655" s="315"/>
      <c r="N655" s="1" t="s">
        <v>219</v>
      </c>
    </row>
    <row r="656" spans="2:14" ht="10.5" customHeight="1" thickBot="1" x14ac:dyDescent="0.3">
      <c r="B656" s="137"/>
      <c r="C656" s="138"/>
      <c r="D656" s="137"/>
      <c r="E656" s="137"/>
      <c r="F656" s="137"/>
      <c r="G656" s="137"/>
      <c r="H656" s="137"/>
      <c r="I656" s="137"/>
      <c r="J656" s="137"/>
      <c r="K656" s="4"/>
      <c r="L656" s="4"/>
      <c r="N656" s="1" t="s">
        <v>220</v>
      </c>
    </row>
    <row r="657" spans="2:13" ht="22.5" thickTop="1" thickBot="1" x14ac:dyDescent="0.3">
      <c r="B657" s="153" t="str">
        <f>C657</f>
        <v>Estados Unidos de América</v>
      </c>
      <c r="C657" s="327" t="s">
        <v>252</v>
      </c>
      <c r="D657" s="328"/>
      <c r="E657" s="328"/>
      <c r="F657" s="328"/>
      <c r="G657" s="328"/>
      <c r="H657" s="328"/>
      <c r="I657" s="328"/>
      <c r="J657" s="328"/>
      <c r="K657" s="328"/>
      <c r="L657" s="328"/>
      <c r="M657" s="329"/>
    </row>
    <row r="658" spans="2:13" ht="22.5" thickTop="1" thickBot="1" x14ac:dyDescent="0.3">
      <c r="B658" s="13"/>
      <c r="C658" s="334">
        <v>2019</v>
      </c>
      <c r="D658" s="333"/>
      <c r="E658" s="330">
        <v>2020</v>
      </c>
      <c r="F658" s="333"/>
      <c r="G658" s="330">
        <v>2021</v>
      </c>
      <c r="H658" s="333"/>
      <c r="I658" s="330">
        <v>2022</v>
      </c>
      <c r="J658" s="333"/>
      <c r="K658" s="330">
        <v>2023</v>
      </c>
      <c r="L658" s="331"/>
      <c r="M658" s="332"/>
    </row>
    <row r="659" spans="2:13" ht="16.5" thickTop="1" thickBot="1" x14ac:dyDescent="0.3">
      <c r="B659" s="16"/>
      <c r="C659" s="141" t="s">
        <v>141</v>
      </c>
      <c r="D659" s="142" t="str">
        <f>CONCATENATE("var. ",RIGHT(C658,2),"/",RIGHT(C658-1,2))</f>
        <v>var. 19/18</v>
      </c>
      <c r="E659" s="143" t="s">
        <v>141</v>
      </c>
      <c r="F659" s="142" t="str">
        <f>CONCATENATE("var. ",RIGHT(E658,2),"/",RIGHT(E658-1,2))</f>
        <v>var. 20/19</v>
      </c>
      <c r="G659" s="143" t="s">
        <v>141</v>
      </c>
      <c r="H659" s="142" t="s">
        <v>542</v>
      </c>
      <c r="I659" s="143" t="s">
        <v>141</v>
      </c>
      <c r="J659" s="142" t="s">
        <v>142</v>
      </c>
      <c r="K659" s="143" t="s">
        <v>141</v>
      </c>
      <c r="L659" s="142" t="s">
        <v>554</v>
      </c>
      <c r="M659" s="142" t="s">
        <v>544</v>
      </c>
    </row>
    <row r="660" spans="2:13" x14ac:dyDescent="0.25">
      <c r="B660" s="145" t="s">
        <v>145</v>
      </c>
      <c r="C660" s="146">
        <v>6771</v>
      </c>
      <c r="D660" s="147">
        <v>0.36319710086571377</v>
      </c>
      <c r="E660" s="146">
        <v>6871</v>
      </c>
      <c r="F660" s="147">
        <f t="shared" ref="F660:F672" si="167">IFERROR(E660/C660-1,"-")</f>
        <v>1.476886722788362E-2</v>
      </c>
      <c r="G660" s="146">
        <v>871</v>
      </c>
      <c r="H660" s="147">
        <f t="shared" ref="H660:H672" si="168">IFERROR(G660/E660-1,"-")</f>
        <v>-0.8732353369233008</v>
      </c>
      <c r="I660" s="146">
        <v>5927</v>
      </c>
      <c r="J660" s="147">
        <f t="shared" ref="J660:J672" si="169">IFERROR(I660/G660-1,"-")</f>
        <v>5.8048220436280138</v>
      </c>
      <c r="K660" s="146">
        <v>11639</v>
      </c>
      <c r="L660" s="147">
        <f t="shared" ref="L660:L668" si="170">IFERROR(K660/I660-1,"-")</f>
        <v>0.96372532478488271</v>
      </c>
      <c r="M660" s="147">
        <f t="shared" ref="M660" si="171">K660/C660-1</f>
        <v>0.71894845665337459</v>
      </c>
    </row>
    <row r="661" spans="2:13" x14ac:dyDescent="0.25">
      <c r="B661" s="145" t="s">
        <v>147</v>
      </c>
      <c r="C661" s="146">
        <v>5835</v>
      </c>
      <c r="D661" s="147">
        <v>-8.4992943390308939E-2</v>
      </c>
      <c r="E661" s="146">
        <v>7155</v>
      </c>
      <c r="F661" s="147">
        <f t="shared" si="167"/>
        <v>0.22622107969151672</v>
      </c>
      <c r="G661" s="146">
        <v>1459</v>
      </c>
      <c r="H661" s="147">
        <f t="shared" si="168"/>
        <v>-0.79608665269042622</v>
      </c>
      <c r="I661" s="146">
        <v>6889</v>
      </c>
      <c r="J661" s="147">
        <f t="shared" si="169"/>
        <v>3.721727210418095</v>
      </c>
      <c r="K661" s="146">
        <v>11591</v>
      </c>
      <c r="L661" s="147">
        <f t="shared" si="170"/>
        <v>0.68253737842938023</v>
      </c>
      <c r="M661" s="147">
        <f>IFERROR(K661/C661-1,"-")</f>
        <v>0.98646101113967433</v>
      </c>
    </row>
    <row r="662" spans="2:13" x14ac:dyDescent="0.25">
      <c r="B662" s="145" t="s">
        <v>149</v>
      </c>
      <c r="C662" s="146">
        <v>7557</v>
      </c>
      <c r="D662" s="147">
        <v>-6.2290606775034174E-2</v>
      </c>
      <c r="E662" s="146">
        <v>2653</v>
      </c>
      <c r="F662" s="147">
        <f t="shared" si="167"/>
        <v>-0.64893476247188042</v>
      </c>
      <c r="G662" s="146">
        <v>1659</v>
      </c>
      <c r="H662" s="147">
        <f t="shared" si="168"/>
        <v>-0.37467018469656987</v>
      </c>
      <c r="I662" s="146">
        <v>13554</v>
      </c>
      <c r="J662" s="147">
        <f t="shared" si="169"/>
        <v>7.1699819168173597</v>
      </c>
      <c r="K662" s="146">
        <v>11460</v>
      </c>
      <c r="L662" s="147">
        <f t="shared" si="170"/>
        <v>-0.15449313855688362</v>
      </c>
      <c r="M662" s="147">
        <f t="shared" ref="M662:M670" si="172">IFERROR(K662/C662-1,"-")</f>
        <v>0.51647479158396181</v>
      </c>
    </row>
    <row r="663" spans="2:13" x14ac:dyDescent="0.25">
      <c r="B663" s="145" t="s">
        <v>151</v>
      </c>
      <c r="C663" s="146">
        <v>7500</v>
      </c>
      <c r="D663" s="147">
        <v>2.5397674107738855E-3</v>
      </c>
      <c r="E663" s="146">
        <v>0</v>
      </c>
      <c r="F663" s="147">
        <f t="shared" si="167"/>
        <v>-1</v>
      </c>
      <c r="G663" s="146">
        <v>1780</v>
      </c>
      <c r="H663" s="147" t="str">
        <f t="shared" si="168"/>
        <v>-</v>
      </c>
      <c r="I663" s="146">
        <v>14236</v>
      </c>
      <c r="J663" s="147">
        <f t="shared" si="169"/>
        <v>6.9977528089887642</v>
      </c>
      <c r="K663" s="146">
        <v>16677</v>
      </c>
      <c r="L663" s="147">
        <f t="shared" si="170"/>
        <v>0.17146670413037368</v>
      </c>
      <c r="M663" s="147">
        <f t="shared" si="172"/>
        <v>1.2235999999999998</v>
      </c>
    </row>
    <row r="664" spans="2:13" x14ac:dyDescent="0.25">
      <c r="B664" s="145" t="s">
        <v>153</v>
      </c>
      <c r="C664" s="146">
        <v>5857</v>
      </c>
      <c r="D664" s="147">
        <v>-0.34404748572068544</v>
      </c>
      <c r="E664" s="146">
        <v>0</v>
      </c>
      <c r="F664" s="147">
        <f t="shared" si="167"/>
        <v>-1</v>
      </c>
      <c r="G664" s="146">
        <v>2405</v>
      </c>
      <c r="H664" s="147" t="str">
        <f t="shared" si="168"/>
        <v>-</v>
      </c>
      <c r="I664" s="146">
        <v>8841</v>
      </c>
      <c r="J664" s="147">
        <f t="shared" si="169"/>
        <v>2.676091476091476</v>
      </c>
      <c r="K664" s="146">
        <v>12467</v>
      </c>
      <c r="L664" s="147">
        <f t="shared" si="170"/>
        <v>0.41013460015835324</v>
      </c>
      <c r="M664" s="147">
        <f t="shared" si="172"/>
        <v>1.1285641113197884</v>
      </c>
    </row>
    <row r="665" spans="2:13" x14ac:dyDescent="0.25">
      <c r="B665" s="145" t="s">
        <v>155</v>
      </c>
      <c r="C665" s="146">
        <v>7386</v>
      </c>
      <c r="D665" s="147">
        <v>-0.20996898063964065</v>
      </c>
      <c r="E665" s="146">
        <v>16</v>
      </c>
      <c r="F665" s="147">
        <f t="shared" si="167"/>
        <v>-0.99783373950717569</v>
      </c>
      <c r="G665" s="146">
        <v>2171</v>
      </c>
      <c r="H665" s="147">
        <f t="shared" si="168"/>
        <v>134.6875</v>
      </c>
      <c r="I665" s="146">
        <v>15325</v>
      </c>
      <c r="J665" s="147">
        <f t="shared" si="169"/>
        <v>6.0589590050667894</v>
      </c>
      <c r="K665" s="146">
        <v>10164</v>
      </c>
      <c r="L665" s="147">
        <f t="shared" si="170"/>
        <v>-0.33676998368678634</v>
      </c>
      <c r="M665" s="147">
        <f t="shared" si="172"/>
        <v>0.37611697806661248</v>
      </c>
    </row>
    <row r="666" spans="2:13" x14ac:dyDescent="0.25">
      <c r="B666" s="145" t="s">
        <v>157</v>
      </c>
      <c r="C666" s="146">
        <v>8408</v>
      </c>
      <c r="D666" s="147">
        <v>0.16261061946902644</v>
      </c>
      <c r="E666" s="146">
        <v>819</v>
      </c>
      <c r="F666" s="147">
        <f t="shared" si="167"/>
        <v>-0.90259276879162698</v>
      </c>
      <c r="G666" s="146">
        <v>4238</v>
      </c>
      <c r="H666" s="147">
        <f t="shared" si="168"/>
        <v>4.1746031746031749</v>
      </c>
      <c r="I666" s="146">
        <v>11740</v>
      </c>
      <c r="J666" s="147">
        <f t="shared" si="169"/>
        <v>1.7701746106654084</v>
      </c>
      <c r="K666" s="146">
        <v>10837</v>
      </c>
      <c r="L666" s="147">
        <f t="shared" si="170"/>
        <v>-7.6916524701873934E-2</v>
      </c>
      <c r="M666" s="147">
        <f t="shared" si="172"/>
        <v>0.28889153187440542</v>
      </c>
    </row>
    <row r="667" spans="2:13" x14ac:dyDescent="0.25">
      <c r="B667" s="145" t="s">
        <v>159</v>
      </c>
      <c r="C667" s="146">
        <v>8533</v>
      </c>
      <c r="D667" s="147">
        <v>0.11527904849039339</v>
      </c>
      <c r="E667" s="146">
        <v>921</v>
      </c>
      <c r="F667" s="147">
        <f t="shared" si="167"/>
        <v>-0.89206609633188794</v>
      </c>
      <c r="G667" s="146">
        <v>4718</v>
      </c>
      <c r="H667" s="147">
        <f t="shared" si="168"/>
        <v>4.1226927252985881</v>
      </c>
      <c r="I667" s="146">
        <v>9902</v>
      </c>
      <c r="J667" s="147">
        <f t="shared" si="169"/>
        <v>1.0987706655362444</v>
      </c>
      <c r="K667" s="146">
        <v>19315</v>
      </c>
      <c r="L667" s="147">
        <f t="shared" si="170"/>
        <v>0.95061603716420917</v>
      </c>
      <c r="M667" s="147">
        <f t="shared" si="172"/>
        <v>1.2635649830071487</v>
      </c>
    </row>
    <row r="668" spans="2:13" x14ac:dyDescent="0.25">
      <c r="B668" s="145" t="s">
        <v>161</v>
      </c>
      <c r="C668" s="146">
        <v>5854</v>
      </c>
      <c r="D668" s="147">
        <v>-0.20049166894291182</v>
      </c>
      <c r="E668" s="146">
        <v>663</v>
      </c>
      <c r="F668" s="147">
        <f t="shared" si="167"/>
        <v>-0.886744106593782</v>
      </c>
      <c r="G668" s="146">
        <v>4222</v>
      </c>
      <c r="H668" s="147">
        <f t="shared" si="168"/>
        <v>5.3680241327300147</v>
      </c>
      <c r="I668" s="146">
        <v>9505</v>
      </c>
      <c r="J668" s="147">
        <f t="shared" si="169"/>
        <v>1.2513027001421126</v>
      </c>
      <c r="K668" s="146">
        <v>15853</v>
      </c>
      <c r="L668" s="147">
        <f t="shared" si="170"/>
        <v>0.66785902156759591</v>
      </c>
      <c r="M668" s="147">
        <f t="shared" si="172"/>
        <v>1.7080628629996584</v>
      </c>
    </row>
    <row r="669" spans="2:13" x14ac:dyDescent="0.25">
      <c r="B669" s="145" t="s">
        <v>163</v>
      </c>
      <c r="C669" s="146">
        <v>6424</v>
      </c>
      <c r="D669" s="147">
        <v>1.5590894917367759E-3</v>
      </c>
      <c r="E669" s="146">
        <v>562</v>
      </c>
      <c r="F669" s="147">
        <f t="shared" si="167"/>
        <v>-0.91251556662515565</v>
      </c>
      <c r="G669" s="146">
        <v>4147</v>
      </c>
      <c r="H669" s="147">
        <f t="shared" si="168"/>
        <v>6.3790035587188614</v>
      </c>
      <c r="I669" s="146">
        <v>10937</v>
      </c>
      <c r="J669" s="147">
        <f t="shared" si="169"/>
        <v>1.6373281890523268</v>
      </c>
      <c r="K669" s="146">
        <v>8202</v>
      </c>
      <c r="L669" s="147">
        <f>IFERROR(K669/I669-1,"-")</f>
        <v>-0.25006857456340859</v>
      </c>
      <c r="M669" s="147">
        <f t="shared" si="172"/>
        <v>0.27677459526774606</v>
      </c>
    </row>
    <row r="670" spans="2:13" x14ac:dyDescent="0.25">
      <c r="B670" s="145" t="s">
        <v>165</v>
      </c>
      <c r="C670" s="146">
        <v>6028</v>
      </c>
      <c r="D670" s="147">
        <v>-7.5318300352814838E-2</v>
      </c>
      <c r="E670" s="146">
        <v>502</v>
      </c>
      <c r="F670" s="147">
        <f t="shared" si="167"/>
        <v>-0.91672196416721963</v>
      </c>
      <c r="G670" s="146">
        <v>4687</v>
      </c>
      <c r="H670" s="147">
        <f t="shared" si="168"/>
        <v>8.3366533864541825</v>
      </c>
      <c r="I670" s="146">
        <v>9392</v>
      </c>
      <c r="J670" s="147">
        <f t="shared" si="169"/>
        <v>1.0038404096436953</v>
      </c>
      <c r="K670" s="146">
        <v>14564</v>
      </c>
      <c r="L670" s="147">
        <f>IFERROR(K670/I670-1,"-")</f>
        <v>0.55068143100511069</v>
      </c>
      <c r="M670" s="147">
        <f t="shared" si="172"/>
        <v>1.4160583941605838</v>
      </c>
    </row>
    <row r="671" spans="2:13" x14ac:dyDescent="0.25">
      <c r="B671" s="145" t="s">
        <v>167</v>
      </c>
      <c r="C671" s="146">
        <v>7866</v>
      </c>
      <c r="D671" s="147">
        <v>-2.1398357800447854E-2</v>
      </c>
      <c r="E671" s="146">
        <v>1402</v>
      </c>
      <c r="F671" s="147">
        <f t="shared" si="167"/>
        <v>-0.82176455631833201</v>
      </c>
      <c r="G671" s="146">
        <v>6802</v>
      </c>
      <c r="H671" s="147">
        <f t="shared" si="168"/>
        <v>3.8516405135520682</v>
      </c>
      <c r="I671" s="146">
        <v>12754</v>
      </c>
      <c r="J671" s="147">
        <f t="shared" si="169"/>
        <v>0.87503675389591296</v>
      </c>
      <c r="K671" s="146"/>
      <c r="L671" s="147"/>
      <c r="M671" s="147"/>
    </row>
    <row r="672" spans="2:13" ht="15.75" x14ac:dyDescent="0.25">
      <c r="B672" s="148" t="s">
        <v>127</v>
      </c>
      <c r="C672" s="149">
        <v>84019</v>
      </c>
      <c r="D672" s="150">
        <v>-4.8891756661912256E-2</v>
      </c>
      <c r="E672" s="149">
        <v>21564</v>
      </c>
      <c r="F672" s="150">
        <f t="shared" si="167"/>
        <v>-0.74334376748116493</v>
      </c>
      <c r="G672" s="149">
        <v>39159</v>
      </c>
      <c r="H672" s="150">
        <f t="shared" si="168"/>
        <v>0.81594323873121866</v>
      </c>
      <c r="I672" s="149">
        <v>129002</v>
      </c>
      <c r="J672" s="150">
        <f t="shared" si="169"/>
        <v>2.2943129293393603</v>
      </c>
      <c r="K672" s="149">
        <v>142769</v>
      </c>
      <c r="L672" s="150">
        <v>0.22814155942467829</v>
      </c>
      <c r="M672" s="150">
        <v>0.87476527516972413</v>
      </c>
    </row>
    <row r="673" spans="2:14" ht="6" customHeight="1" x14ac:dyDescent="0.25"/>
    <row r="674" spans="2:14" x14ac:dyDescent="0.25">
      <c r="B674" s="49" t="s">
        <v>109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3"/>
      <c r="G675" s="123"/>
      <c r="I675" s="123"/>
      <c r="K675" s="123"/>
    </row>
    <row r="679" spans="2:14" ht="48.75" customHeight="1" thickBot="1" x14ac:dyDescent="0.3">
      <c r="B679" s="315" t="str">
        <f>CONCATENATE("Pernoctaciones realizadas por los procedentes de ",C681," en los establecimientos alojativos de Tenerife (hotel + apartamento)")</f>
        <v>Pernoctaciones realizadas por los procedentes de Otros países o territorios del mundo (excluida España) en los establecimientos alojativos de Tenerife (hotel + apartamento)</v>
      </c>
      <c r="C679" s="315"/>
      <c r="D679" s="315"/>
      <c r="E679" s="315"/>
      <c r="F679" s="315"/>
      <c r="G679" s="315"/>
      <c r="H679" s="315"/>
      <c r="I679" s="315"/>
      <c r="J679" s="315"/>
      <c r="K679" s="315"/>
      <c r="L679" s="315"/>
      <c r="M679" s="315"/>
      <c r="N679" s="1" t="s">
        <v>219</v>
      </c>
    </row>
    <row r="680" spans="2:14" ht="10.5" customHeight="1" thickBot="1" x14ac:dyDescent="0.3">
      <c r="B680" s="137"/>
      <c r="C680" s="138"/>
      <c r="D680" s="137"/>
      <c r="E680" s="137"/>
      <c r="F680" s="137"/>
      <c r="G680" s="137"/>
      <c r="H680" s="137"/>
      <c r="I680" s="137"/>
      <c r="J680" s="137"/>
      <c r="K680" s="4"/>
      <c r="L680" s="4"/>
      <c r="N680" s="1" t="s">
        <v>220</v>
      </c>
    </row>
    <row r="681" spans="2:14" ht="22.5" thickTop="1" thickBot="1" x14ac:dyDescent="0.3">
      <c r="B681" s="153" t="str">
        <f>C681</f>
        <v>Otros países o territorios del mundo (excluida España)</v>
      </c>
      <c r="C681" s="327" t="s">
        <v>254</v>
      </c>
      <c r="D681" s="328"/>
      <c r="E681" s="328"/>
      <c r="F681" s="328"/>
      <c r="G681" s="328"/>
      <c r="H681" s="328"/>
      <c r="I681" s="328"/>
      <c r="J681" s="328"/>
      <c r="K681" s="328"/>
      <c r="L681" s="328"/>
      <c r="M681" s="329"/>
    </row>
    <row r="682" spans="2:14" ht="22.5" thickTop="1" thickBot="1" x14ac:dyDescent="0.3">
      <c r="B682" s="13"/>
      <c r="C682" s="334">
        <v>2019</v>
      </c>
      <c r="D682" s="333"/>
      <c r="E682" s="330">
        <v>2020</v>
      </c>
      <c r="F682" s="333"/>
      <c r="G682" s="330">
        <v>2021</v>
      </c>
      <c r="H682" s="333"/>
      <c r="I682" s="330">
        <v>2022</v>
      </c>
      <c r="J682" s="333"/>
      <c r="K682" s="330">
        <v>2023</v>
      </c>
      <c r="L682" s="331"/>
      <c r="M682" s="332"/>
    </row>
    <row r="683" spans="2:14" ht="16.5" thickTop="1" thickBot="1" x14ac:dyDescent="0.3">
      <c r="B683" s="16"/>
      <c r="C683" s="141" t="s">
        <v>141</v>
      </c>
      <c r="D683" s="142" t="str">
        <f>CONCATENATE("var. ",RIGHT(C682,2),"/",RIGHT(C682-1,2))</f>
        <v>var. 19/18</v>
      </c>
      <c r="E683" s="143" t="s">
        <v>141</v>
      </c>
      <c r="F683" s="142" t="str">
        <f>CONCATENATE("var. ",RIGHT(E682,2),"/",RIGHT(E682-1,2))</f>
        <v>var. 20/19</v>
      </c>
      <c r="G683" s="143" t="s">
        <v>141</v>
      </c>
      <c r="H683" s="142" t="s">
        <v>542</v>
      </c>
      <c r="I683" s="143" t="s">
        <v>141</v>
      </c>
      <c r="J683" s="142" t="s">
        <v>142</v>
      </c>
      <c r="K683" s="143" t="s">
        <v>141</v>
      </c>
      <c r="L683" s="142" t="s">
        <v>554</v>
      </c>
      <c r="M683" s="142" t="s">
        <v>544</v>
      </c>
    </row>
    <row r="684" spans="2:14" x14ac:dyDescent="0.25">
      <c r="B684" s="145" t="s">
        <v>145</v>
      </c>
      <c r="C684" s="146">
        <v>835886</v>
      </c>
      <c r="D684" s="147">
        <v>2.1664440128532192E-2</v>
      </c>
      <c r="E684" s="146">
        <v>875352</v>
      </c>
      <c r="F684" s="147">
        <f t="shared" ref="F684:J696" si="173">IFERROR(E684/C684-1,"-")</f>
        <v>4.7214572322063164E-2</v>
      </c>
      <c r="G684" s="146">
        <v>104818</v>
      </c>
      <c r="H684" s="147">
        <f t="shared" si="173"/>
        <v>-0.88025617123168742</v>
      </c>
      <c r="I684" s="146">
        <v>669437</v>
      </c>
      <c r="J684" s="147">
        <f t="shared" si="173"/>
        <v>5.3866606880497621</v>
      </c>
      <c r="K684" s="146">
        <v>943100</v>
      </c>
      <c r="L684" s="147">
        <f t="shared" ref="L684:L692" si="174">IFERROR(K684/I684-1,"-")</f>
        <v>0.40879574926393381</v>
      </c>
      <c r="M684" s="147">
        <f>K684/C684-1</f>
        <v>0.12826390201534665</v>
      </c>
    </row>
    <row r="685" spans="2:14" x14ac:dyDescent="0.25">
      <c r="B685" s="145" t="s">
        <v>147</v>
      </c>
      <c r="C685" s="146">
        <v>757950</v>
      </c>
      <c r="D685" s="147">
        <v>1.6584292870698958E-2</v>
      </c>
      <c r="E685" s="146">
        <v>794794</v>
      </c>
      <c r="F685" s="147">
        <f t="shared" si="173"/>
        <v>4.8610066627086113E-2</v>
      </c>
      <c r="G685" s="146">
        <v>116291</v>
      </c>
      <c r="H685" s="147">
        <f t="shared" si="173"/>
        <v>-0.85368409927603883</v>
      </c>
      <c r="I685" s="146">
        <v>691066</v>
      </c>
      <c r="J685" s="147">
        <f t="shared" si="173"/>
        <v>4.9425578935601209</v>
      </c>
      <c r="K685" s="146">
        <v>883234</v>
      </c>
      <c r="L685" s="147">
        <f t="shared" si="174"/>
        <v>0.27807474249926933</v>
      </c>
      <c r="M685" s="147">
        <f>IFERROR(K685/C685-1,"-")</f>
        <v>0.16529322514677758</v>
      </c>
    </row>
    <row r="686" spans="2:14" x14ac:dyDescent="0.25">
      <c r="B686" s="145" t="s">
        <v>149</v>
      </c>
      <c r="C686" s="146">
        <v>796281</v>
      </c>
      <c r="D686" s="147">
        <v>7.961229022102545E-2</v>
      </c>
      <c r="E686" s="146">
        <v>300130</v>
      </c>
      <c r="F686" s="147">
        <f t="shared" si="173"/>
        <v>-0.62308531787145494</v>
      </c>
      <c r="G686" s="146">
        <v>161434</v>
      </c>
      <c r="H686" s="147">
        <f t="shared" si="173"/>
        <v>-0.46211974810915268</v>
      </c>
      <c r="I686" s="146">
        <v>752941</v>
      </c>
      <c r="J686" s="147">
        <f t="shared" si="173"/>
        <v>3.6640794380365973</v>
      </c>
      <c r="K686" s="146">
        <v>838031</v>
      </c>
      <c r="L686" s="147">
        <f t="shared" si="174"/>
        <v>0.11301018273676156</v>
      </c>
      <c r="M686" s="147">
        <f t="shared" ref="M686:M694" si="175">IFERROR(K686/C686-1,"-")</f>
        <v>5.2431239725674761E-2</v>
      </c>
    </row>
    <row r="687" spans="2:14" x14ac:dyDescent="0.25">
      <c r="B687" s="145" t="s">
        <v>151</v>
      </c>
      <c r="C687" s="146">
        <v>630191</v>
      </c>
      <c r="D687" s="147">
        <v>-2.1232810757584653E-2</v>
      </c>
      <c r="E687" s="146">
        <v>0</v>
      </c>
      <c r="F687" s="147">
        <f t="shared" si="173"/>
        <v>-1</v>
      </c>
      <c r="G687" s="146">
        <v>203470</v>
      </c>
      <c r="H687" s="147" t="str">
        <f t="shared" si="173"/>
        <v>-</v>
      </c>
      <c r="I687" s="146">
        <v>705794</v>
      </c>
      <c r="J687" s="147">
        <f t="shared" si="173"/>
        <v>2.4687865533002409</v>
      </c>
      <c r="K687" s="146">
        <v>752772</v>
      </c>
      <c r="L687" s="147">
        <f t="shared" si="174"/>
        <v>6.656049782231066E-2</v>
      </c>
      <c r="M687" s="147">
        <f t="shared" si="175"/>
        <v>0.19451404415486739</v>
      </c>
    </row>
    <row r="688" spans="2:14" x14ac:dyDescent="0.25">
      <c r="B688" s="145" t="s">
        <v>153</v>
      </c>
      <c r="C688" s="146">
        <v>561715</v>
      </c>
      <c r="D688" s="147">
        <v>-4.1695455980073515E-2</v>
      </c>
      <c r="E688" s="146">
        <v>931</v>
      </c>
      <c r="F688" s="147">
        <f t="shared" si="173"/>
        <v>-0.99834257586142439</v>
      </c>
      <c r="G688" s="146">
        <v>197383</v>
      </c>
      <c r="H688" s="147">
        <f t="shared" si="173"/>
        <v>211.01181525241677</v>
      </c>
      <c r="I688" s="146">
        <v>536818</v>
      </c>
      <c r="J688" s="147">
        <f t="shared" si="173"/>
        <v>1.7196769731942467</v>
      </c>
      <c r="K688" s="146">
        <v>584272</v>
      </c>
      <c r="L688" s="147">
        <f t="shared" si="174"/>
        <v>8.8398675156198259E-2</v>
      </c>
      <c r="M688" s="147">
        <f t="shared" si="175"/>
        <v>4.0157375181364197E-2</v>
      </c>
    </row>
    <row r="689" spans="2:13" x14ac:dyDescent="0.25">
      <c r="B689" s="145" t="s">
        <v>155</v>
      </c>
      <c r="C689" s="146">
        <v>635802</v>
      </c>
      <c r="D689" s="147">
        <v>-9.6680887651107161E-3</v>
      </c>
      <c r="E689" s="146">
        <v>1651</v>
      </c>
      <c r="F689" s="147">
        <f t="shared" si="173"/>
        <v>-0.99740327963737141</v>
      </c>
      <c r="G689" s="146">
        <v>199149</v>
      </c>
      <c r="H689" s="147">
        <f t="shared" si="173"/>
        <v>119.62325863113264</v>
      </c>
      <c r="I689" s="146">
        <v>579019</v>
      </c>
      <c r="J689" s="147">
        <f t="shared" si="173"/>
        <v>1.9074662689744866</v>
      </c>
      <c r="K689" s="146">
        <v>640193</v>
      </c>
      <c r="L689" s="147">
        <f t="shared" si="174"/>
        <v>0.10565110989449389</v>
      </c>
      <c r="M689" s="147">
        <f t="shared" si="175"/>
        <v>6.9062381055737809E-3</v>
      </c>
    </row>
    <row r="690" spans="2:13" x14ac:dyDescent="0.25">
      <c r="B690" s="145" t="s">
        <v>157</v>
      </c>
      <c r="C690" s="146">
        <v>759940</v>
      </c>
      <c r="D690" s="147">
        <v>-9.4260619438191195E-4</v>
      </c>
      <c r="E690" s="146">
        <v>97211</v>
      </c>
      <c r="F690" s="147">
        <f t="shared" si="173"/>
        <v>-0.87208069058083537</v>
      </c>
      <c r="G690" s="146">
        <v>393779</v>
      </c>
      <c r="H690" s="147">
        <f t="shared" si="173"/>
        <v>3.0507658598306779</v>
      </c>
      <c r="I690" s="146">
        <v>721148</v>
      </c>
      <c r="J690" s="147">
        <f t="shared" si="173"/>
        <v>0.83135210359110068</v>
      </c>
      <c r="K690" s="146">
        <v>760234</v>
      </c>
      <c r="L690" s="147">
        <f t="shared" si="174"/>
        <v>5.4199692712175507E-2</v>
      </c>
      <c r="M690" s="147">
        <f t="shared" si="175"/>
        <v>3.8687264784065256E-4</v>
      </c>
    </row>
    <row r="691" spans="2:13" x14ac:dyDescent="0.25">
      <c r="B691" s="145" t="s">
        <v>159</v>
      </c>
      <c r="C691" s="146">
        <v>766206</v>
      </c>
      <c r="D691" s="147">
        <v>-5.1572493631342198E-3</v>
      </c>
      <c r="E691" s="146">
        <v>174265</v>
      </c>
      <c r="F691" s="147">
        <f t="shared" si="173"/>
        <v>-0.77256116501306438</v>
      </c>
      <c r="G691" s="146">
        <v>478869</v>
      </c>
      <c r="H691" s="147">
        <f t="shared" si="173"/>
        <v>1.7479356152985397</v>
      </c>
      <c r="I691" s="146">
        <v>713515</v>
      </c>
      <c r="J691" s="147">
        <f t="shared" si="173"/>
        <v>0.49000039676821849</v>
      </c>
      <c r="K691" s="146">
        <v>738285</v>
      </c>
      <c r="L691" s="147">
        <f t="shared" si="174"/>
        <v>3.4715457979159536E-2</v>
      </c>
      <c r="M691" s="147">
        <f t="shared" si="175"/>
        <v>-3.6440591694661739E-2</v>
      </c>
    </row>
    <row r="692" spans="2:13" x14ac:dyDescent="0.25">
      <c r="B692" s="145" t="s">
        <v>161</v>
      </c>
      <c r="C692" s="146">
        <v>644168</v>
      </c>
      <c r="D692" s="147">
        <v>-4.0379934274230811E-2</v>
      </c>
      <c r="E692" s="146">
        <v>101408</v>
      </c>
      <c r="F692" s="147">
        <f t="shared" si="173"/>
        <v>-0.84257522882229474</v>
      </c>
      <c r="G692" s="146">
        <v>425676</v>
      </c>
      <c r="H692" s="147">
        <f t="shared" si="173"/>
        <v>3.19765698958662</v>
      </c>
      <c r="I692" s="146">
        <v>572813</v>
      </c>
      <c r="J692" s="147">
        <f t="shared" si="173"/>
        <v>0.34565491124705172</v>
      </c>
      <c r="K692" s="146">
        <v>604412</v>
      </c>
      <c r="L692" s="147">
        <f t="shared" si="174"/>
        <v>5.5164599965433769E-2</v>
      </c>
      <c r="M692" s="147">
        <f t="shared" si="175"/>
        <v>-6.1716819214863161E-2</v>
      </c>
    </row>
    <row r="693" spans="2:13" x14ac:dyDescent="0.25">
      <c r="B693" s="145" t="s">
        <v>163</v>
      </c>
      <c r="C693" s="146">
        <v>749457</v>
      </c>
      <c r="D693" s="147">
        <v>1.0957274318997845E-2</v>
      </c>
      <c r="E693" s="146">
        <v>84338</v>
      </c>
      <c r="F693" s="147">
        <f t="shared" si="173"/>
        <v>-0.88746786006401968</v>
      </c>
      <c r="G693" s="146">
        <v>554261</v>
      </c>
      <c r="H693" s="147">
        <f t="shared" si="173"/>
        <v>5.5719011596196255</v>
      </c>
      <c r="I693" s="146">
        <v>721545</v>
      </c>
      <c r="J693" s="147">
        <f t="shared" si="173"/>
        <v>0.30181448812021783</v>
      </c>
      <c r="K693" s="146">
        <v>773262</v>
      </c>
      <c r="L693" s="147">
        <f>IFERROR(K693/I693-1,"-")</f>
        <v>7.1675363282955429E-2</v>
      </c>
      <c r="M693" s="147">
        <f t="shared" si="175"/>
        <v>3.176299640940039E-2</v>
      </c>
    </row>
    <row r="694" spans="2:13" x14ac:dyDescent="0.25">
      <c r="B694" s="145" t="s">
        <v>165</v>
      </c>
      <c r="C694" s="146">
        <v>809271</v>
      </c>
      <c r="D694" s="147">
        <v>2.6665330376580032E-2</v>
      </c>
      <c r="E694" s="146">
        <v>86923</v>
      </c>
      <c r="F694" s="147">
        <f t="shared" si="173"/>
        <v>-0.89259098620857535</v>
      </c>
      <c r="G694" s="146">
        <v>610295</v>
      </c>
      <c r="H694" s="147">
        <f t="shared" si="173"/>
        <v>6.0210991337160475</v>
      </c>
      <c r="I694" s="146">
        <v>786044</v>
      </c>
      <c r="J694" s="147">
        <f t="shared" si="173"/>
        <v>0.28797384871250786</v>
      </c>
      <c r="K694" s="146">
        <v>867050</v>
      </c>
      <c r="L694" s="147">
        <f>IFERROR(K694/I694-1,"-")</f>
        <v>0.1030552997033245</v>
      </c>
      <c r="M694" s="147">
        <f t="shared" si="175"/>
        <v>7.1396355485368934E-2</v>
      </c>
    </row>
    <row r="695" spans="2:13" x14ac:dyDescent="0.25">
      <c r="B695" s="145" t="s">
        <v>167</v>
      </c>
      <c r="C695" s="146">
        <v>808153</v>
      </c>
      <c r="D695" s="147">
        <v>1.454746316998623E-2</v>
      </c>
      <c r="E695" s="146">
        <v>119843</v>
      </c>
      <c r="F695" s="147">
        <f t="shared" si="173"/>
        <v>-0.85170753557804035</v>
      </c>
      <c r="G695" s="146">
        <v>655167</v>
      </c>
      <c r="H695" s="147">
        <f t="shared" si="173"/>
        <v>4.4668774980599615</v>
      </c>
      <c r="I695" s="146">
        <v>836717</v>
      </c>
      <c r="J695" s="147">
        <f t="shared" si="173"/>
        <v>0.27710492134066578</v>
      </c>
      <c r="K695" s="146"/>
      <c r="L695" s="147"/>
      <c r="M695" s="147"/>
    </row>
    <row r="696" spans="2:13" ht="15.75" x14ac:dyDescent="0.25">
      <c r="B696" s="148" t="s">
        <v>127</v>
      </c>
      <c r="C696" s="149">
        <v>8755020</v>
      </c>
      <c r="D696" s="150">
        <v>6.1397946169403639E-3</v>
      </c>
      <c r="E696" s="149">
        <v>2637246</v>
      </c>
      <c r="F696" s="150">
        <f t="shared" si="173"/>
        <v>-0.69877327521810351</v>
      </c>
      <c r="G696" s="149">
        <v>4100592</v>
      </c>
      <c r="H696" s="150">
        <f t="shared" si="173"/>
        <v>0.55487656441606137</v>
      </c>
      <c r="I696" s="149">
        <v>8286857</v>
      </c>
      <c r="J696" s="150">
        <f t="shared" si="173"/>
        <v>1.0208928369367154</v>
      </c>
      <c r="K696" s="149">
        <v>8384845</v>
      </c>
      <c r="L696" s="150">
        <v>0.12546140072535539</v>
      </c>
      <c r="M696" s="150">
        <v>5.51132918167625E-2</v>
      </c>
    </row>
    <row r="697" spans="2:13" ht="6" customHeight="1" x14ac:dyDescent="0.25"/>
    <row r="698" spans="2:13" x14ac:dyDescent="0.25">
      <c r="B698" s="49" t="s">
        <v>109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3"/>
      <c r="G699" s="123"/>
      <c r="I699" s="123"/>
      <c r="K699" s="123"/>
    </row>
  </sheetData>
  <mergeCells count="210"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AD2D2-795A-4606-B630-439D5381FB30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5" t="s">
        <v>448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7" t="s">
        <v>140</v>
      </c>
      <c r="D6" s="328"/>
      <c r="E6" s="328"/>
      <c r="F6" s="328"/>
      <c r="G6" s="328"/>
      <c r="H6" s="328"/>
      <c r="I6" s="328"/>
      <c r="J6" s="328"/>
      <c r="K6" s="328"/>
      <c r="L6" s="328"/>
      <c r="M6" s="329"/>
    </row>
    <row r="7" spans="1:14" ht="22.5" thickTop="1" thickBot="1" x14ac:dyDescent="0.3">
      <c r="B7" s="13"/>
      <c r="C7" s="334">
        <v>2019</v>
      </c>
      <c r="D7" s="333"/>
      <c r="E7" s="330" t="s">
        <v>259</v>
      </c>
      <c r="F7" s="333"/>
      <c r="G7" s="330" t="s">
        <v>258</v>
      </c>
      <c r="H7" s="333"/>
      <c r="I7" s="330">
        <v>2022</v>
      </c>
      <c r="J7" s="333"/>
      <c r="K7" s="330">
        <v>2023</v>
      </c>
      <c r="L7" s="331"/>
      <c r="M7" s="332"/>
    </row>
    <row r="8" spans="1:14" ht="16.5" thickTop="1" thickBot="1" x14ac:dyDescent="0.3">
      <c r="B8" s="16"/>
      <c r="C8" s="141" t="s">
        <v>141</v>
      </c>
      <c r="D8" s="142" t="str">
        <f>CONCATENATE("var ",RIGHT(C7,2),"/",RIGHT(C7-1,2))</f>
        <v>var 19/18</v>
      </c>
      <c r="E8" s="143" t="s">
        <v>141</v>
      </c>
      <c r="F8" s="142" t="str">
        <f>CONCATENATE("var ",RIGHT(E7,2),"/",RIGHT(C7,2))</f>
        <v>var 20/19</v>
      </c>
      <c r="G8" s="143" t="s">
        <v>141</v>
      </c>
      <c r="H8" s="142" t="str">
        <f>CONCATENATE("var ",RIGHT(G7,2),"/",RIGHT(E7,2))</f>
        <v>var 21/20</v>
      </c>
      <c r="I8" s="143" t="s">
        <v>141</v>
      </c>
      <c r="J8" s="142" t="str">
        <f>CONCATENATE("var ",RIGHT(I7,2),"/",RIGHT(G7,2))</f>
        <v>var 22/21</v>
      </c>
      <c r="K8" s="143" t="s">
        <v>141</v>
      </c>
      <c r="L8" s="142" t="str">
        <f>CONCATENATE("var ",RIGHT(K7,2),"/",RIGHT(I7,2))</f>
        <v>var 23/22</v>
      </c>
      <c r="M8" s="142" t="str">
        <f>CONCATENATE("var ",RIGHT(K7,2),"/",RIGHT(C7,2))</f>
        <v>var 23/19</v>
      </c>
    </row>
    <row r="9" spans="1:14" x14ac:dyDescent="0.25">
      <c r="A9" s="1" t="s">
        <v>144</v>
      </c>
      <c r="B9" s="145" t="s">
        <v>145</v>
      </c>
      <c r="C9" s="146">
        <v>2947994</v>
      </c>
      <c r="D9" s="147">
        <v>-6.029917616301117E-3</v>
      </c>
      <c r="E9" s="146">
        <v>3010465</v>
      </c>
      <c r="F9" s="147">
        <f t="shared" ref="F9:F21" si="0">IFERROR(E9/C9-1,"-")</f>
        <v>2.1191020063134447E-2</v>
      </c>
      <c r="G9" s="146">
        <v>260161</v>
      </c>
      <c r="H9" s="147">
        <f t="shared" ref="H9:J21" si="1">IFERROR(G9/E9-1,"-")</f>
        <v>-0.91358112451066531</v>
      </c>
      <c r="I9" s="146">
        <v>2017602</v>
      </c>
      <c r="J9" s="147">
        <f t="shared" si="1"/>
        <v>6.7552054304834313</v>
      </c>
      <c r="K9" s="146">
        <v>2930663</v>
      </c>
      <c r="L9" s="147">
        <f t="shared" ref="L9:L17" si="2">IFERROR(K9/I9-1,"-")</f>
        <v>0.45254762832312823</v>
      </c>
      <c r="M9" s="147">
        <f t="shared" ref="M9" si="3">IFERROR(K9/C9-1,"-")</f>
        <v>-5.8789129150195185E-3</v>
      </c>
    </row>
    <row r="10" spans="1:14" x14ac:dyDescent="0.25">
      <c r="A10" s="1" t="s">
        <v>146</v>
      </c>
      <c r="B10" s="145" t="s">
        <v>147</v>
      </c>
      <c r="C10" s="146">
        <v>2699390</v>
      </c>
      <c r="D10" s="147">
        <v>-2.2069276327134513E-2</v>
      </c>
      <c r="E10" s="146">
        <v>2872711</v>
      </c>
      <c r="F10" s="147">
        <f t="shared" si="0"/>
        <v>6.4207469094869518E-2</v>
      </c>
      <c r="G10" s="146">
        <v>253867</v>
      </c>
      <c r="H10" s="147">
        <f t="shared" si="1"/>
        <v>-0.91162807536156609</v>
      </c>
      <c r="I10" s="146">
        <v>2235961</v>
      </c>
      <c r="J10" s="147">
        <f t="shared" si="1"/>
        <v>7.8076079206828766</v>
      </c>
      <c r="K10" s="146">
        <v>2799277</v>
      </c>
      <c r="L10" s="147">
        <f t="shared" si="2"/>
        <v>0.25193462676674594</v>
      </c>
      <c r="M10" s="147">
        <f>IFERROR(K10/C10-1,"-")</f>
        <v>3.7003545245407388E-2</v>
      </c>
    </row>
    <row r="11" spans="1:14" x14ac:dyDescent="0.25">
      <c r="A11" s="1" t="s">
        <v>148</v>
      </c>
      <c r="B11" s="145" t="s">
        <v>149</v>
      </c>
      <c r="C11" s="146">
        <v>2920600</v>
      </c>
      <c r="D11" s="147">
        <v>-1.4017986423926376E-2</v>
      </c>
      <c r="E11" s="146">
        <v>1315468</v>
      </c>
      <c r="F11" s="147">
        <f t="shared" si="0"/>
        <v>-0.5495898103129494</v>
      </c>
      <c r="G11" s="146">
        <v>342448</v>
      </c>
      <c r="H11" s="147">
        <f t="shared" si="1"/>
        <v>-0.73967591762019302</v>
      </c>
      <c r="I11" s="146">
        <v>2629455</v>
      </c>
      <c r="J11" s="147">
        <f t="shared" si="1"/>
        <v>6.6784066486006637</v>
      </c>
      <c r="K11" s="146">
        <v>2882541</v>
      </c>
      <c r="L11" s="147">
        <f t="shared" si="2"/>
        <v>9.6250363668516803E-2</v>
      </c>
      <c r="M11" s="147">
        <f t="shared" ref="M11:M19" si="4">IFERROR(K11/C11-1,"-")</f>
        <v>-1.3031226460316403E-2</v>
      </c>
    </row>
    <row r="12" spans="1:14" x14ac:dyDescent="0.25">
      <c r="A12" s="1" t="s">
        <v>150</v>
      </c>
      <c r="B12" s="145" t="s">
        <v>151</v>
      </c>
      <c r="C12" s="146">
        <v>2659396</v>
      </c>
      <c r="D12" s="147">
        <v>1.8368669288608697E-3</v>
      </c>
      <c r="E12" s="146">
        <v>0</v>
      </c>
      <c r="F12" s="147">
        <f t="shared" si="0"/>
        <v>-1</v>
      </c>
      <c r="G12" s="146">
        <v>382997</v>
      </c>
      <c r="H12" s="147" t="str">
        <f t="shared" si="1"/>
        <v>-</v>
      </c>
      <c r="I12" s="146">
        <v>2650816</v>
      </c>
      <c r="J12" s="147">
        <f t="shared" si="1"/>
        <v>5.9212448139280465</v>
      </c>
      <c r="K12" s="146">
        <v>2706253</v>
      </c>
      <c r="L12" s="147">
        <f t="shared" si="2"/>
        <v>2.0913182959511278E-2</v>
      </c>
      <c r="M12" s="147">
        <f t="shared" si="4"/>
        <v>1.7619414333179373E-2</v>
      </c>
    </row>
    <row r="13" spans="1:14" x14ac:dyDescent="0.25">
      <c r="A13" s="1" t="s">
        <v>152</v>
      </c>
      <c r="B13" s="145" t="s">
        <v>153</v>
      </c>
      <c r="C13" s="146">
        <v>2509167</v>
      </c>
      <c r="D13" s="147">
        <v>-2.2281458990963454E-2</v>
      </c>
      <c r="E13" s="146">
        <v>3399</v>
      </c>
      <c r="F13" s="147">
        <f t="shared" si="0"/>
        <v>-0.99864536716766961</v>
      </c>
      <c r="G13" s="146">
        <v>476054</v>
      </c>
      <c r="H13" s="147">
        <f t="shared" si="1"/>
        <v>139.05707561047367</v>
      </c>
      <c r="I13" s="146">
        <v>2369938</v>
      </c>
      <c r="J13" s="147">
        <f t="shared" si="1"/>
        <v>3.9782965797997702</v>
      </c>
      <c r="K13" s="146">
        <v>2470513</v>
      </c>
      <c r="L13" s="147">
        <f t="shared" si="2"/>
        <v>4.2437819048430914E-2</v>
      </c>
      <c r="M13" s="147">
        <f t="shared" si="4"/>
        <v>-1.540511253336263E-2</v>
      </c>
    </row>
    <row r="14" spans="1:14" x14ac:dyDescent="0.25">
      <c r="A14" s="1" t="s">
        <v>154</v>
      </c>
      <c r="B14" s="145" t="s">
        <v>155</v>
      </c>
      <c r="C14" s="146">
        <v>2741049</v>
      </c>
      <c r="D14" s="147">
        <v>-2.1592907313539023E-4</v>
      </c>
      <c r="E14" s="146">
        <v>11026</v>
      </c>
      <c r="F14" s="147">
        <f t="shared" si="0"/>
        <v>-0.99597745242788438</v>
      </c>
      <c r="G14" s="146">
        <v>653021</v>
      </c>
      <c r="H14" s="147">
        <f t="shared" si="1"/>
        <v>58.225557772537641</v>
      </c>
      <c r="I14" s="146">
        <v>2454749</v>
      </c>
      <c r="J14" s="147">
        <f t="shared" si="1"/>
        <v>2.7590659412178167</v>
      </c>
      <c r="K14" s="146">
        <v>2696160</v>
      </c>
      <c r="L14" s="147">
        <f t="shared" si="2"/>
        <v>9.8344474323036613E-2</v>
      </c>
      <c r="M14" s="147">
        <f t="shared" si="4"/>
        <v>-1.6376576996616987E-2</v>
      </c>
    </row>
    <row r="15" spans="1:14" x14ac:dyDescent="0.25">
      <c r="A15" s="1" t="s">
        <v>156</v>
      </c>
      <c r="B15" s="145" t="s">
        <v>157</v>
      </c>
      <c r="C15" s="146">
        <v>3074756</v>
      </c>
      <c r="D15" s="147">
        <v>6.0366409461276582E-4</v>
      </c>
      <c r="E15" s="146">
        <v>454682</v>
      </c>
      <c r="F15" s="147">
        <f t="shared" si="0"/>
        <v>-0.85212420107481701</v>
      </c>
      <c r="G15" s="146">
        <v>1243542</v>
      </c>
      <c r="H15" s="147">
        <f t="shared" si="1"/>
        <v>1.734970814767244</v>
      </c>
      <c r="I15" s="146">
        <v>2966022</v>
      </c>
      <c r="J15" s="147">
        <f t="shared" si="1"/>
        <v>1.3851401882686711</v>
      </c>
      <c r="K15" s="146">
        <v>3074274</v>
      </c>
      <c r="L15" s="147">
        <f t="shared" si="2"/>
        <v>3.6497369203599916E-2</v>
      </c>
      <c r="M15" s="147">
        <f t="shared" si="4"/>
        <v>-1.5676040635415056E-4</v>
      </c>
    </row>
    <row r="16" spans="1:14" x14ac:dyDescent="0.25">
      <c r="A16" s="1" t="s">
        <v>158</v>
      </c>
      <c r="B16" s="145" t="s">
        <v>159</v>
      </c>
      <c r="C16" s="146">
        <v>3266064</v>
      </c>
      <c r="D16" s="147">
        <v>-1.4065739938822541E-2</v>
      </c>
      <c r="E16" s="146">
        <v>773208</v>
      </c>
      <c r="F16" s="147">
        <f t="shared" si="0"/>
        <v>-0.76325999735461403</v>
      </c>
      <c r="G16" s="146">
        <v>1779812</v>
      </c>
      <c r="H16" s="147">
        <f t="shared" si="1"/>
        <v>1.3018540935944789</v>
      </c>
      <c r="I16" s="146">
        <v>3120334</v>
      </c>
      <c r="J16" s="147">
        <f t="shared" si="1"/>
        <v>0.7531817967290928</v>
      </c>
      <c r="K16" s="146">
        <v>3219468</v>
      </c>
      <c r="L16" s="147">
        <f t="shared" si="2"/>
        <v>3.17703168955632E-2</v>
      </c>
      <c r="M16" s="147">
        <f t="shared" si="4"/>
        <v>-1.4266713695751165E-2</v>
      </c>
    </row>
    <row r="17" spans="1:14" x14ac:dyDescent="0.25">
      <c r="A17" s="1" t="s">
        <v>160</v>
      </c>
      <c r="B17" s="145" t="s">
        <v>161</v>
      </c>
      <c r="C17" s="146">
        <v>2760383</v>
      </c>
      <c r="D17" s="147">
        <v>-3.804961651035399E-2</v>
      </c>
      <c r="E17" s="146">
        <v>489585</v>
      </c>
      <c r="F17" s="147">
        <f t="shared" si="0"/>
        <v>-0.82263874252232383</v>
      </c>
      <c r="G17" s="146">
        <v>1786950</v>
      </c>
      <c r="H17" s="147">
        <f t="shared" si="1"/>
        <v>2.6499280002451053</v>
      </c>
      <c r="I17" s="146">
        <v>2570788</v>
      </c>
      <c r="J17" s="147">
        <f t="shared" si="1"/>
        <v>0.43864573714989219</v>
      </c>
      <c r="K17" s="146">
        <v>2803075</v>
      </c>
      <c r="L17" s="147">
        <f t="shared" si="2"/>
        <v>9.0356342102110299E-2</v>
      </c>
      <c r="M17" s="147">
        <f t="shared" si="4"/>
        <v>1.5465969758544418E-2</v>
      </c>
    </row>
    <row r="18" spans="1:14" x14ac:dyDescent="0.25">
      <c r="A18" s="1" t="s">
        <v>162</v>
      </c>
      <c r="B18" s="145" t="s">
        <v>163</v>
      </c>
      <c r="C18" s="146">
        <v>2848678</v>
      </c>
      <c r="D18" s="147">
        <v>-5.5046057199230058E-2</v>
      </c>
      <c r="E18" s="146">
        <v>385368</v>
      </c>
      <c r="F18" s="147">
        <f t="shared" si="0"/>
        <v>-0.8647204071502641</v>
      </c>
      <c r="G18" s="146">
        <v>2294198</v>
      </c>
      <c r="H18" s="147">
        <f t="shared" si="1"/>
        <v>4.9532654501671134</v>
      </c>
      <c r="I18" s="146">
        <v>2809781</v>
      </c>
      <c r="J18" s="147">
        <f t="shared" si="1"/>
        <v>0.2247334362596427</v>
      </c>
      <c r="K18" s="146">
        <v>3055908</v>
      </c>
      <c r="L18" s="147">
        <f>IFERROR(K18/I18-1,"-")</f>
        <v>8.7596506631655524E-2</v>
      </c>
      <c r="M18" s="147">
        <f t="shared" si="4"/>
        <v>7.274602464722224E-2</v>
      </c>
    </row>
    <row r="19" spans="1:14" x14ac:dyDescent="0.25">
      <c r="A19" s="1" t="s">
        <v>164</v>
      </c>
      <c r="B19" s="145" t="s">
        <v>165</v>
      </c>
      <c r="C19" s="146">
        <v>2752487</v>
      </c>
      <c r="D19" s="147">
        <v>-1.0519992623351238E-2</v>
      </c>
      <c r="E19" s="146">
        <v>400479</v>
      </c>
      <c r="F19" s="147">
        <f t="shared" si="0"/>
        <v>-0.8545028550543563</v>
      </c>
      <c r="G19" s="146">
        <v>2336992</v>
      </c>
      <c r="H19" s="147">
        <f t="shared" si="1"/>
        <v>4.8354919983319977</v>
      </c>
      <c r="I19" s="146">
        <v>2761571</v>
      </c>
      <c r="J19" s="147">
        <f t="shared" si="1"/>
        <v>0.18167755816023323</v>
      </c>
      <c r="K19" s="146">
        <v>2964758</v>
      </c>
      <c r="L19" s="147">
        <f>IFERROR(K19/I19-1,"-")</f>
        <v>7.357659824788132E-2</v>
      </c>
      <c r="M19" s="147">
        <f t="shared" si="4"/>
        <v>7.7119710283827025E-2</v>
      </c>
    </row>
    <row r="20" spans="1:14" x14ac:dyDescent="0.25">
      <c r="A20" s="1" t="s">
        <v>166</v>
      </c>
      <c r="B20" s="145" t="s">
        <v>167</v>
      </c>
      <c r="C20" s="146">
        <v>2854802</v>
      </c>
      <c r="D20" s="147">
        <v>1.6482399392418356E-2</v>
      </c>
      <c r="E20" s="146">
        <v>526371</v>
      </c>
      <c r="F20" s="147">
        <f t="shared" si="0"/>
        <v>-0.81561908671774785</v>
      </c>
      <c r="G20" s="146">
        <v>2093338</v>
      </c>
      <c r="H20" s="147">
        <f t="shared" si="1"/>
        <v>2.9769250205653428</v>
      </c>
      <c r="I20" s="146">
        <v>2818920</v>
      </c>
      <c r="J20" s="147">
        <f t="shared" si="1"/>
        <v>0.34661483238731639</v>
      </c>
      <c r="K20" s="146"/>
      <c r="L20" s="147"/>
      <c r="M20" s="147"/>
    </row>
    <row r="21" spans="1:14" ht="15.75" x14ac:dyDescent="0.25">
      <c r="A21" s="1" t="s">
        <v>0</v>
      </c>
      <c r="B21" s="148" t="s">
        <v>127</v>
      </c>
      <c r="C21" s="149">
        <v>34034766</v>
      </c>
      <c r="D21" s="150">
        <v>-1.3794654785333926E-2</v>
      </c>
      <c r="E21" s="149">
        <v>10243785</v>
      </c>
      <c r="F21" s="150">
        <f t="shared" si="0"/>
        <v>-0.69901996681863476</v>
      </c>
      <c r="G21" s="149">
        <v>13903380</v>
      </c>
      <c r="H21" s="150">
        <f t="shared" si="1"/>
        <v>0.35725027419064337</v>
      </c>
      <c r="I21" s="149">
        <v>31405937</v>
      </c>
      <c r="J21" s="150">
        <f t="shared" si="1"/>
        <v>1.2588706487199515</v>
      </c>
      <c r="K21" s="149">
        <v>31602890</v>
      </c>
      <c r="L21" s="150">
        <v>0.10549799582097008</v>
      </c>
      <c r="M21" s="150">
        <v>1.3564031055327774E-2</v>
      </c>
    </row>
    <row r="22" spans="1:14" ht="6" customHeight="1" x14ac:dyDescent="0.25"/>
    <row r="23" spans="1:14" x14ac:dyDescent="0.25">
      <c r="B23" s="49" t="s">
        <v>109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I24" s="144"/>
      <c r="L24" s="123"/>
    </row>
    <row r="26" spans="1:14" ht="48.75" customHeight="1" thickBot="1" x14ac:dyDescent="0.3">
      <c r="B26" s="315" t="s">
        <v>449</v>
      </c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3" t="s">
        <v>171</v>
      </c>
      <c r="C28" s="327" t="s">
        <v>261</v>
      </c>
      <c r="D28" s="328"/>
      <c r="E28" s="328"/>
      <c r="F28" s="328"/>
      <c r="G28" s="328"/>
      <c r="H28" s="328"/>
      <c r="I28" s="328"/>
      <c r="J28" s="328"/>
      <c r="K28" s="328"/>
      <c r="L28" s="328"/>
      <c r="M28" s="329"/>
    </row>
    <row r="29" spans="1:14" ht="22.5" thickTop="1" thickBot="1" x14ac:dyDescent="0.3">
      <c r="B29" s="13"/>
      <c r="C29" s="334">
        <v>2019</v>
      </c>
      <c r="D29" s="333"/>
      <c r="E29" s="330" t="s">
        <v>259</v>
      </c>
      <c r="F29" s="333"/>
      <c r="G29" s="330" t="s">
        <v>258</v>
      </c>
      <c r="H29" s="333"/>
      <c r="I29" s="330">
        <v>2022</v>
      </c>
      <c r="J29" s="333"/>
      <c r="K29" s="330">
        <v>2023</v>
      </c>
      <c r="L29" s="331"/>
      <c r="M29" s="332"/>
    </row>
    <row r="30" spans="1:14" ht="16.5" thickTop="1" thickBot="1" x14ac:dyDescent="0.3">
      <c r="B30" s="16"/>
      <c r="C30" s="141" t="s">
        <v>141</v>
      </c>
      <c r="D30" s="142" t="str">
        <f>CONCATENATE("var ",RIGHT(C29,2),"/",RIGHT(C29-1,2))</f>
        <v>var 19/18</v>
      </c>
      <c r="E30" s="143" t="s">
        <v>141</v>
      </c>
      <c r="F30" s="142" t="str">
        <f>CONCATENATE("var ",RIGHT(E29,2),"/",RIGHT(C29,2))</f>
        <v>var 20/19</v>
      </c>
      <c r="G30" s="143" t="s">
        <v>141</v>
      </c>
      <c r="H30" s="142" t="str">
        <f>CONCATENATE("var ",RIGHT(G29,2),"/",RIGHT(E29,2))</f>
        <v>var 21/20</v>
      </c>
      <c r="I30" s="143" t="s">
        <v>141</v>
      </c>
      <c r="J30" s="142" t="str">
        <f>CONCATENATE("var ",RIGHT(I29,2),"/",RIGHT(G29,2))</f>
        <v>var 22/21</v>
      </c>
      <c r="K30" s="143" t="s">
        <v>141</v>
      </c>
      <c r="L30" s="142" t="str">
        <f>CONCATENATE("var ",RIGHT(K29,2),"/",RIGHT(I29,2))</f>
        <v>var 23/22</v>
      </c>
      <c r="M30" s="142" t="str">
        <f>CONCATENATE("var ",RIGHT(K29,2),"/",RIGHT(C29,2))</f>
        <v>var 23/19</v>
      </c>
    </row>
    <row r="31" spans="1:14" x14ac:dyDescent="0.25">
      <c r="B31" s="145" t="s">
        <v>145</v>
      </c>
      <c r="C31" s="146">
        <v>2055040</v>
      </c>
      <c r="D31" s="147">
        <v>1.4927790898324522E-2</v>
      </c>
      <c r="E31" s="146">
        <v>2151148</v>
      </c>
      <c r="F31" s="147">
        <f t="shared" ref="F31:F43" si="5">IFERROR(E31/C31-1,"-")</f>
        <v>4.6766972905636806E-2</v>
      </c>
      <c r="G31" s="146">
        <v>187243</v>
      </c>
      <c r="H31" s="147">
        <f t="shared" ref="H31:H43" si="6">IFERROR(G31/E31-1,"-")</f>
        <v>-0.91295670962667375</v>
      </c>
      <c r="I31" s="146">
        <v>1482132</v>
      </c>
      <c r="J31" s="147">
        <f t="shared" ref="J31:J43" si="7">IFERROR(I31/G31-1,"-")</f>
        <v>6.9155535854477872</v>
      </c>
      <c r="K31" s="146">
        <v>2233177</v>
      </c>
      <c r="L31" s="147">
        <f t="shared" ref="L31:L39" si="8">IFERROR(K31/I31-1,"-")</f>
        <v>0.50673286859739886</v>
      </c>
      <c r="M31" s="147">
        <f t="shared" ref="M31" si="9">IFERROR(K31/C31-1,"-")</f>
        <v>8.6682984272812291E-2</v>
      </c>
    </row>
    <row r="32" spans="1:14" x14ac:dyDescent="0.25">
      <c r="B32" s="145" t="s">
        <v>147</v>
      </c>
      <c r="C32" s="146">
        <v>1876383</v>
      </c>
      <c r="D32" s="147">
        <v>-1.285083727463554E-2</v>
      </c>
      <c r="E32" s="146">
        <v>2072372</v>
      </c>
      <c r="F32" s="147">
        <f t="shared" si="5"/>
        <v>0.10445042403389926</v>
      </c>
      <c r="G32" s="146">
        <v>183147</v>
      </c>
      <c r="H32" s="147">
        <f t="shared" si="6"/>
        <v>-0.91162445738506404</v>
      </c>
      <c r="I32" s="146">
        <v>1695833</v>
      </c>
      <c r="J32" s="147">
        <f t="shared" si="7"/>
        <v>8.2594091085303063</v>
      </c>
      <c r="K32" s="146">
        <v>2103434</v>
      </c>
      <c r="L32" s="147">
        <f t="shared" si="8"/>
        <v>0.24035444527851513</v>
      </c>
      <c r="M32" s="147">
        <f>IFERROR(K32/C32-1,"-")</f>
        <v>0.12100461366362847</v>
      </c>
    </row>
    <row r="33" spans="2:14" x14ac:dyDescent="0.25">
      <c r="B33" s="145" t="s">
        <v>149</v>
      </c>
      <c r="C33" s="146">
        <v>2055942</v>
      </c>
      <c r="D33" s="147">
        <v>1.1935366219207433E-2</v>
      </c>
      <c r="E33" s="146">
        <v>932847</v>
      </c>
      <c r="F33" s="147">
        <f t="shared" si="5"/>
        <v>-0.5462678421862095</v>
      </c>
      <c r="G33" s="146">
        <v>251326</v>
      </c>
      <c r="H33" s="147">
        <f t="shared" si="6"/>
        <v>-0.73058175670822756</v>
      </c>
      <c r="I33" s="146">
        <v>2034159</v>
      </c>
      <c r="J33" s="147">
        <f t="shared" si="7"/>
        <v>7.0937069781876918</v>
      </c>
      <c r="K33" s="146">
        <v>2166832</v>
      </c>
      <c r="L33" s="147">
        <f t="shared" si="8"/>
        <v>6.5222531768657221E-2</v>
      </c>
      <c r="M33" s="147">
        <f t="shared" ref="M33:M41" si="10">IFERROR(K33/C33-1,"-")</f>
        <v>5.3936346453353323E-2</v>
      </c>
    </row>
    <row r="34" spans="2:14" x14ac:dyDescent="0.25">
      <c r="B34" s="145" t="s">
        <v>151</v>
      </c>
      <c r="C34" s="146">
        <v>1898856</v>
      </c>
      <c r="D34" s="147">
        <v>3.7674529491273923E-3</v>
      </c>
      <c r="E34" s="146">
        <v>0</v>
      </c>
      <c r="F34" s="147">
        <f t="shared" si="5"/>
        <v>-1</v>
      </c>
      <c r="G34" s="146">
        <v>281332</v>
      </c>
      <c r="H34" s="147" t="str">
        <f t="shared" si="6"/>
        <v>-</v>
      </c>
      <c r="I34" s="146">
        <v>2056839</v>
      </c>
      <c r="J34" s="147">
        <f t="shared" si="7"/>
        <v>6.311073749164688</v>
      </c>
      <c r="K34" s="146">
        <v>2068643</v>
      </c>
      <c r="L34" s="147">
        <f t="shared" si="8"/>
        <v>5.7389032393881934E-3</v>
      </c>
      <c r="M34" s="147">
        <f t="shared" si="10"/>
        <v>8.9415416440214557E-2</v>
      </c>
    </row>
    <row r="35" spans="2:14" x14ac:dyDescent="0.25">
      <c r="B35" s="145" t="s">
        <v>153</v>
      </c>
      <c r="C35" s="146">
        <v>1804334</v>
      </c>
      <c r="D35" s="147">
        <v>-2.0095191752075636E-2</v>
      </c>
      <c r="E35" s="146">
        <v>0</v>
      </c>
      <c r="F35" s="147">
        <f t="shared" si="5"/>
        <v>-1</v>
      </c>
      <c r="G35" s="146">
        <v>365577</v>
      </c>
      <c r="H35" s="147" t="str">
        <f t="shared" si="6"/>
        <v>-</v>
      </c>
      <c r="I35" s="146">
        <v>1862037</v>
      </c>
      <c r="J35" s="147">
        <f t="shared" si="7"/>
        <v>4.0934194437833886</v>
      </c>
      <c r="K35" s="146">
        <v>1931938</v>
      </c>
      <c r="L35" s="147">
        <f t="shared" si="8"/>
        <v>3.7540070363800471E-2</v>
      </c>
      <c r="M35" s="147">
        <f t="shared" si="10"/>
        <v>7.0720831065645307E-2</v>
      </c>
    </row>
    <row r="36" spans="2:14" x14ac:dyDescent="0.25">
      <c r="B36" s="145" t="s">
        <v>155</v>
      </c>
      <c r="C36" s="146">
        <v>1939840</v>
      </c>
      <c r="D36" s="147">
        <v>5.6528573265262061E-3</v>
      </c>
      <c r="E36" s="146">
        <v>0</v>
      </c>
      <c r="F36" s="147">
        <f t="shared" si="5"/>
        <v>-1</v>
      </c>
      <c r="G36" s="146">
        <v>495857</v>
      </c>
      <c r="H36" s="147" t="str">
        <f t="shared" si="6"/>
        <v>-</v>
      </c>
      <c r="I36" s="146">
        <v>1928652</v>
      </c>
      <c r="J36" s="147">
        <f t="shared" si="7"/>
        <v>2.8895326676844331</v>
      </c>
      <c r="K36" s="146">
        <v>2077494</v>
      </c>
      <c r="L36" s="147">
        <f t="shared" si="8"/>
        <v>7.7174109170550231E-2</v>
      </c>
      <c r="M36" s="147">
        <f t="shared" si="10"/>
        <v>7.0961522599802151E-2</v>
      </c>
    </row>
    <row r="37" spans="2:14" x14ac:dyDescent="0.25">
      <c r="B37" s="145" t="s">
        <v>157</v>
      </c>
      <c r="C37" s="146">
        <v>2146553</v>
      </c>
      <c r="D37" s="147">
        <v>2.3674358937674889E-2</v>
      </c>
      <c r="E37" s="146">
        <v>318491</v>
      </c>
      <c r="F37" s="147">
        <f t="shared" si="5"/>
        <v>-0.85162677092063421</v>
      </c>
      <c r="G37" s="146">
        <v>955577</v>
      </c>
      <c r="H37" s="147">
        <f t="shared" si="6"/>
        <v>2.0003265398394303</v>
      </c>
      <c r="I37" s="146">
        <v>2257807</v>
      </c>
      <c r="J37" s="147">
        <f t="shared" si="7"/>
        <v>1.3627682541542963</v>
      </c>
      <c r="K37" s="146">
        <v>2328317</v>
      </c>
      <c r="L37" s="147">
        <f t="shared" si="8"/>
        <v>3.1229418634985295E-2</v>
      </c>
      <c r="M37" s="147">
        <f t="shared" si="10"/>
        <v>8.4677154489080975E-2</v>
      </c>
    </row>
    <row r="38" spans="2:14" x14ac:dyDescent="0.25">
      <c r="B38" s="145" t="s">
        <v>159</v>
      </c>
      <c r="C38" s="146">
        <v>2267171</v>
      </c>
      <c r="D38" s="147">
        <v>7.8837504673392456E-3</v>
      </c>
      <c r="E38" s="146">
        <v>585093</v>
      </c>
      <c r="F38" s="147">
        <f t="shared" si="5"/>
        <v>-0.7419281562793455</v>
      </c>
      <c r="G38" s="146">
        <v>1392778</v>
      </c>
      <c r="H38" s="147">
        <f t="shared" si="6"/>
        <v>1.3804386653061993</v>
      </c>
      <c r="I38" s="146">
        <v>2397833</v>
      </c>
      <c r="J38" s="147">
        <f t="shared" si="7"/>
        <v>0.72161895147683253</v>
      </c>
      <c r="K38" s="146">
        <v>2433075</v>
      </c>
      <c r="L38" s="147">
        <f t="shared" si="8"/>
        <v>1.4697437227696897E-2</v>
      </c>
      <c r="M38" s="147">
        <f t="shared" si="10"/>
        <v>7.3176659369760921E-2</v>
      </c>
    </row>
    <row r="39" spans="2:14" x14ac:dyDescent="0.25">
      <c r="B39" s="145" t="s">
        <v>161</v>
      </c>
      <c r="C39" s="146">
        <v>1989413</v>
      </c>
      <c r="D39" s="147">
        <v>-2.1581237145243182E-2</v>
      </c>
      <c r="E39" s="146">
        <v>377700</v>
      </c>
      <c r="F39" s="147">
        <f t="shared" si="5"/>
        <v>-0.81014500257111011</v>
      </c>
      <c r="G39" s="146">
        <v>1425178</v>
      </c>
      <c r="H39" s="147">
        <f t="shared" si="6"/>
        <v>2.7733068572941488</v>
      </c>
      <c r="I39" s="146">
        <v>2015044</v>
      </c>
      <c r="J39" s="147">
        <f t="shared" si="7"/>
        <v>0.41388935276856653</v>
      </c>
      <c r="K39" s="146">
        <v>2160313</v>
      </c>
      <c r="L39" s="147">
        <f t="shared" si="8"/>
        <v>7.20922223038305E-2</v>
      </c>
      <c r="M39" s="147">
        <f t="shared" si="10"/>
        <v>8.5904736723847686E-2</v>
      </c>
    </row>
    <row r="40" spans="2:14" x14ac:dyDescent="0.25">
      <c r="B40" s="145" t="s">
        <v>163</v>
      </c>
      <c r="C40" s="146">
        <v>2072902</v>
      </c>
      <c r="D40" s="147">
        <v>-2.5947302808439932E-2</v>
      </c>
      <c r="E40" s="146">
        <v>281329</v>
      </c>
      <c r="F40" s="147">
        <f t="shared" si="5"/>
        <v>-0.86428253723523829</v>
      </c>
      <c r="G40" s="146">
        <v>1817237</v>
      </c>
      <c r="H40" s="147">
        <f t="shared" si="6"/>
        <v>5.4594727169968253</v>
      </c>
      <c r="I40" s="146">
        <v>2190346</v>
      </c>
      <c r="J40" s="147">
        <f t="shared" si="7"/>
        <v>0.20531664279342765</v>
      </c>
      <c r="K40" s="146">
        <v>2346894</v>
      </c>
      <c r="L40" s="147">
        <f>IFERROR(K40/I40-1,"-")</f>
        <v>7.1471813129067252E-2</v>
      </c>
      <c r="M40" s="147">
        <f t="shared" si="10"/>
        <v>0.13217798043515816</v>
      </c>
    </row>
    <row r="41" spans="2:14" x14ac:dyDescent="0.25">
      <c r="B41" s="145" t="s">
        <v>165</v>
      </c>
      <c r="C41" s="146">
        <v>1968742</v>
      </c>
      <c r="D41" s="147">
        <v>6.6862132899994098E-3</v>
      </c>
      <c r="E41" s="146">
        <v>285435</v>
      </c>
      <c r="F41" s="147">
        <f t="shared" si="5"/>
        <v>-0.85501655371805951</v>
      </c>
      <c r="G41" s="146">
        <v>1809646</v>
      </c>
      <c r="H41" s="147">
        <f t="shared" si="6"/>
        <v>5.3399583092472893</v>
      </c>
      <c r="I41" s="146">
        <v>2115905</v>
      </c>
      <c r="J41" s="147">
        <f t="shared" si="7"/>
        <v>0.16923696678797961</v>
      </c>
      <c r="K41" s="146">
        <v>2229033</v>
      </c>
      <c r="L41" s="147">
        <f>IFERROR(K41/I41-1,"-")</f>
        <v>5.3465538386647804E-2</v>
      </c>
      <c r="M41" s="147">
        <f t="shared" si="10"/>
        <v>0.1322118388290594</v>
      </c>
    </row>
    <row r="42" spans="2:14" x14ac:dyDescent="0.25">
      <c r="B42" s="145" t="s">
        <v>167</v>
      </c>
      <c r="C42" s="146">
        <v>2021610</v>
      </c>
      <c r="D42" s="147">
        <v>3.6840053749653823E-2</v>
      </c>
      <c r="E42" s="146">
        <v>400916</v>
      </c>
      <c r="F42" s="147">
        <f t="shared" si="5"/>
        <v>-0.80168479578158003</v>
      </c>
      <c r="G42" s="146">
        <v>1588770</v>
      </c>
      <c r="H42" s="147">
        <f t="shared" si="6"/>
        <v>2.9628500733320697</v>
      </c>
      <c r="I42" s="146">
        <v>2150387</v>
      </c>
      <c r="J42" s="147">
        <f t="shared" si="7"/>
        <v>0.35349169483310994</v>
      </c>
      <c r="K42" s="146"/>
      <c r="L42" s="147"/>
      <c r="M42" s="147"/>
    </row>
    <row r="43" spans="2:14" ht="15.75" x14ac:dyDescent="0.25">
      <c r="B43" s="148" t="s">
        <v>127</v>
      </c>
      <c r="C43" s="149">
        <v>24096786</v>
      </c>
      <c r="D43" s="150">
        <v>2.6738762292404239E-3</v>
      </c>
      <c r="E43" s="149">
        <v>7412998</v>
      </c>
      <c r="F43" s="150">
        <f t="shared" si="5"/>
        <v>-0.69236569557450522</v>
      </c>
      <c r="G43" s="149">
        <v>10753668</v>
      </c>
      <c r="H43" s="150">
        <f t="shared" si="6"/>
        <v>0.45065033067592886</v>
      </c>
      <c r="I43" s="149">
        <v>24186974</v>
      </c>
      <c r="J43" s="150">
        <f t="shared" si="7"/>
        <v>1.2491836273911376</v>
      </c>
      <c r="K43" s="149">
        <v>24079150</v>
      </c>
      <c r="L43" s="150">
        <v>9.2689625666624309E-2</v>
      </c>
      <c r="M43" s="150">
        <v>9.0779525381813553E-2</v>
      </c>
    </row>
    <row r="44" spans="2:14" ht="6" customHeight="1" x14ac:dyDescent="0.25"/>
    <row r="45" spans="2:14" x14ac:dyDescent="0.25">
      <c r="B45" s="49" t="s">
        <v>109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315" t="s">
        <v>450</v>
      </c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7" t="s">
        <v>111</v>
      </c>
      <c r="D50" s="328"/>
      <c r="E50" s="328"/>
      <c r="F50" s="328"/>
      <c r="G50" s="328"/>
      <c r="H50" s="328"/>
      <c r="I50" s="328"/>
      <c r="J50" s="328"/>
      <c r="K50" s="328"/>
      <c r="L50" s="328"/>
      <c r="M50" s="329"/>
    </row>
    <row r="51" spans="1:14" ht="22.5" thickTop="1" thickBot="1" x14ac:dyDescent="0.3">
      <c r="B51" s="13"/>
      <c r="C51" s="334">
        <v>2019</v>
      </c>
      <c r="D51" s="333"/>
      <c r="E51" s="330" t="s">
        <v>259</v>
      </c>
      <c r="F51" s="333"/>
      <c r="G51" s="330" t="s">
        <v>258</v>
      </c>
      <c r="H51" s="333"/>
      <c r="I51" s="330">
        <v>2022</v>
      </c>
      <c r="J51" s="333"/>
      <c r="K51" s="330">
        <v>2023</v>
      </c>
      <c r="L51" s="331"/>
      <c r="M51" s="332"/>
    </row>
    <row r="52" spans="1:14" ht="16.5" thickTop="1" thickBot="1" x14ac:dyDescent="0.3">
      <c r="B52" s="16"/>
      <c r="C52" s="141" t="s">
        <v>141</v>
      </c>
      <c r="D52" s="142" t="str">
        <f>CONCATENATE("var ",RIGHT(C51,2),"/",RIGHT(C51-1,2))</f>
        <v>var 19/18</v>
      </c>
      <c r="E52" s="143" t="s">
        <v>141</v>
      </c>
      <c r="F52" s="142" t="str">
        <f>CONCATENATE("var ",RIGHT(E51,2),"/",RIGHT(C51,2))</f>
        <v>var 20/19</v>
      </c>
      <c r="G52" s="143" t="s">
        <v>141</v>
      </c>
      <c r="H52" s="142" t="str">
        <f>CONCATENATE("var ",RIGHT(G51,2),"/",RIGHT(E51,2))</f>
        <v>var 21/20</v>
      </c>
      <c r="I52" s="143" t="s">
        <v>141</v>
      </c>
      <c r="J52" s="142" t="str">
        <f>CONCATENATE("var ",RIGHT(I51,2),"/",RIGHT(G51,2))</f>
        <v>var 22/21</v>
      </c>
      <c r="K52" s="143" t="s">
        <v>141</v>
      </c>
      <c r="L52" s="142" t="str">
        <f>CONCATENATE("var ",RIGHT(K51,2),"/",RIGHT(I51,2))</f>
        <v>var 23/22</v>
      </c>
      <c r="M52" s="142" t="str">
        <f>CONCATENATE("var ",RIGHT(K51,2),"/",RIGHT(C51,2))</f>
        <v>var 23/19</v>
      </c>
    </row>
    <row r="53" spans="1:14" x14ac:dyDescent="0.25">
      <c r="A53" s="1">
        <v>1</v>
      </c>
      <c r="B53" s="145" t="s">
        <v>145</v>
      </c>
      <c r="C53" s="146">
        <v>310608</v>
      </c>
      <c r="D53" s="147">
        <v>0.1501614479959712</v>
      </c>
      <c r="E53" s="146">
        <v>377072</v>
      </c>
      <c r="F53" s="147">
        <f t="shared" ref="F53:F65" si="11">IFERROR(E53/C53-1,"-")</f>
        <v>0.21398032246432797</v>
      </c>
      <c r="G53" s="146">
        <v>48763</v>
      </c>
      <c r="H53" s="147">
        <f t="shared" ref="H53:H65" si="12">IFERROR(G53/E53-1,"-")</f>
        <v>-0.87067987015742354</v>
      </c>
      <c r="I53" s="146">
        <v>334603</v>
      </c>
      <c r="J53" s="147">
        <f t="shared" ref="J53:J65" si="13">IFERROR(I53/G53-1,"-")</f>
        <v>5.8618214629944836</v>
      </c>
      <c r="K53" s="146">
        <v>411312</v>
      </c>
      <c r="L53" s="147">
        <f t="shared" ref="L53:L61" si="14">IFERROR(K53/I53-1,"-")</f>
        <v>0.22925377238100086</v>
      </c>
      <c r="M53" s="147">
        <f t="shared" ref="M53" si="15">IFERROR(K53/C53-1,"-")</f>
        <v>0.32421573172616291</v>
      </c>
    </row>
    <row r="54" spans="1:14" x14ac:dyDescent="0.25">
      <c r="A54" s="1">
        <v>2</v>
      </c>
      <c r="B54" s="145" t="s">
        <v>147</v>
      </c>
      <c r="C54" s="146">
        <v>307074</v>
      </c>
      <c r="D54" s="147">
        <v>6.6866322942868761E-2</v>
      </c>
      <c r="E54" s="146">
        <v>377771</v>
      </c>
      <c r="F54" s="147">
        <f t="shared" si="11"/>
        <v>0.23022789295088475</v>
      </c>
      <c r="G54" s="146">
        <v>49322</v>
      </c>
      <c r="H54" s="147">
        <f t="shared" si="12"/>
        <v>-0.86943942229551763</v>
      </c>
      <c r="I54" s="146">
        <v>365141</v>
      </c>
      <c r="J54" s="147">
        <f t="shared" si="13"/>
        <v>6.4032074936133974</v>
      </c>
      <c r="K54" s="146">
        <v>414643</v>
      </c>
      <c r="L54" s="147">
        <f t="shared" si="14"/>
        <v>0.13556954710646019</v>
      </c>
      <c r="M54" s="147">
        <f>IFERROR(K54/C54-1,"-")</f>
        <v>0.35030318424874785</v>
      </c>
    </row>
    <row r="55" spans="1:14" x14ac:dyDescent="0.25">
      <c r="A55" s="1">
        <v>3</v>
      </c>
      <c r="B55" s="145" t="s">
        <v>149</v>
      </c>
      <c r="C55" s="146">
        <v>335891</v>
      </c>
      <c r="D55" s="147">
        <v>0.14779592673592123</v>
      </c>
      <c r="E55" s="146">
        <v>150799</v>
      </c>
      <c r="F55" s="147">
        <f t="shared" si="11"/>
        <v>-0.55104781015269833</v>
      </c>
      <c r="G55" s="146">
        <v>76697</v>
      </c>
      <c r="H55" s="147">
        <f t="shared" si="12"/>
        <v>-0.49139583153734445</v>
      </c>
      <c r="I55" s="146">
        <v>418215</v>
      </c>
      <c r="J55" s="147">
        <f t="shared" si="13"/>
        <v>4.4528208404500829</v>
      </c>
      <c r="K55" s="146">
        <v>411884</v>
      </c>
      <c r="L55" s="147">
        <f t="shared" si="14"/>
        <v>-1.5138146647059481E-2</v>
      </c>
      <c r="M55" s="147">
        <f t="shared" ref="M55:M63" si="16">IFERROR(K55/C55-1,"-")</f>
        <v>0.22624303717575045</v>
      </c>
    </row>
    <row r="56" spans="1:14" x14ac:dyDescent="0.25">
      <c r="A56" s="1">
        <v>4</v>
      </c>
      <c r="B56" s="145" t="s">
        <v>151</v>
      </c>
      <c r="C56" s="146">
        <v>317922</v>
      </c>
      <c r="D56" s="147">
        <v>6.791309488619568E-2</v>
      </c>
      <c r="E56" s="146" t="s">
        <v>543</v>
      </c>
      <c r="F56" s="147" t="str">
        <f t="shared" si="11"/>
        <v>-</v>
      </c>
      <c r="G56" s="146">
        <v>95947</v>
      </c>
      <c r="H56" s="147" t="str">
        <f t="shared" si="12"/>
        <v>-</v>
      </c>
      <c r="I56" s="146">
        <v>444303</v>
      </c>
      <c r="J56" s="147">
        <f t="shared" si="13"/>
        <v>3.6307127893524553</v>
      </c>
      <c r="K56" s="146">
        <v>393462</v>
      </c>
      <c r="L56" s="147">
        <f t="shared" si="14"/>
        <v>-0.11442866692324838</v>
      </c>
      <c r="M56" s="147">
        <f t="shared" si="16"/>
        <v>0.23760545039349279</v>
      </c>
    </row>
    <row r="57" spans="1:14" x14ac:dyDescent="0.25">
      <c r="A57" s="1">
        <v>5</v>
      </c>
      <c r="B57" s="145" t="s">
        <v>153</v>
      </c>
      <c r="C57" s="146">
        <v>280435</v>
      </c>
      <c r="D57" s="147">
        <v>6.0650758890918643E-2</v>
      </c>
      <c r="E57" s="146" t="s">
        <v>543</v>
      </c>
      <c r="F57" s="147" t="str">
        <f t="shared" si="11"/>
        <v>-</v>
      </c>
      <c r="G57" s="146">
        <v>119953</v>
      </c>
      <c r="H57" s="147" t="str">
        <f t="shared" si="12"/>
        <v>-</v>
      </c>
      <c r="I57" s="146">
        <v>386695</v>
      </c>
      <c r="J57" s="147">
        <f t="shared" si="13"/>
        <v>2.2237209573749719</v>
      </c>
      <c r="K57" s="146">
        <v>316186</v>
      </c>
      <c r="L57" s="147">
        <f t="shared" si="14"/>
        <v>-0.18233750113138258</v>
      </c>
      <c r="M57" s="147">
        <f t="shared" si="16"/>
        <v>0.12748408722163784</v>
      </c>
    </row>
    <row r="58" spans="1:14" x14ac:dyDescent="0.25">
      <c r="A58" s="1">
        <v>6</v>
      </c>
      <c r="B58" s="145" t="s">
        <v>155</v>
      </c>
      <c r="C58" s="146">
        <v>279242</v>
      </c>
      <c r="D58" s="147">
        <v>0.10786137946083185</v>
      </c>
      <c r="E58" s="146">
        <v>0</v>
      </c>
      <c r="F58" s="147">
        <f t="shared" si="11"/>
        <v>-1</v>
      </c>
      <c r="G58" s="146">
        <v>141585</v>
      </c>
      <c r="H58" s="147" t="str">
        <f t="shared" si="12"/>
        <v>-</v>
      </c>
      <c r="I58" s="146">
        <v>358323</v>
      </c>
      <c r="J58" s="147">
        <f t="shared" si="13"/>
        <v>1.5307977539993645</v>
      </c>
      <c r="K58" s="146">
        <v>378257</v>
      </c>
      <c r="L58" s="147">
        <f t="shared" si="14"/>
        <v>5.5631371695369802E-2</v>
      </c>
      <c r="M58" s="147">
        <f t="shared" si="16"/>
        <v>0.35458491201180342</v>
      </c>
    </row>
    <row r="59" spans="1:14" x14ac:dyDescent="0.25">
      <c r="A59" s="1">
        <v>7</v>
      </c>
      <c r="B59" s="145" t="s">
        <v>157</v>
      </c>
      <c r="C59" s="146">
        <v>349847</v>
      </c>
      <c r="D59" s="147">
        <v>0.16441005158928279</v>
      </c>
      <c r="E59" s="146">
        <v>0</v>
      </c>
      <c r="F59" s="147">
        <f t="shared" si="11"/>
        <v>-1</v>
      </c>
      <c r="G59" s="146">
        <v>224627</v>
      </c>
      <c r="H59" s="147" t="str">
        <f t="shared" si="12"/>
        <v>-</v>
      </c>
      <c r="I59" s="146">
        <v>488792</v>
      </c>
      <c r="J59" s="147">
        <f t="shared" si="13"/>
        <v>1.176016240256069</v>
      </c>
      <c r="K59" s="146">
        <v>447545</v>
      </c>
      <c r="L59" s="147">
        <f t="shared" si="14"/>
        <v>-8.4385587325488176E-2</v>
      </c>
      <c r="M59" s="147">
        <f t="shared" si="16"/>
        <v>0.27925921903003315</v>
      </c>
    </row>
    <row r="60" spans="1:14" x14ac:dyDescent="0.25">
      <c r="A60" s="1">
        <v>8</v>
      </c>
      <c r="B60" s="145" t="s">
        <v>159</v>
      </c>
      <c r="C60" s="146">
        <v>369812</v>
      </c>
      <c r="D60" s="147">
        <v>4.7819003499227852E-2</v>
      </c>
      <c r="E60" s="146">
        <v>0</v>
      </c>
      <c r="F60" s="147">
        <f t="shared" si="11"/>
        <v>-1</v>
      </c>
      <c r="G60" s="146">
        <v>327170</v>
      </c>
      <c r="H60" s="147" t="str">
        <f t="shared" si="12"/>
        <v>-</v>
      </c>
      <c r="I60" s="146">
        <v>507458</v>
      </c>
      <c r="J60" s="147">
        <f t="shared" si="13"/>
        <v>0.55105296940428516</v>
      </c>
      <c r="K60" s="146">
        <v>409748</v>
      </c>
      <c r="L60" s="147">
        <f t="shared" si="14"/>
        <v>-0.19254795470758168</v>
      </c>
      <c r="M60" s="147">
        <f t="shared" si="16"/>
        <v>0.10799000573264261</v>
      </c>
    </row>
    <row r="61" spans="1:14" x14ac:dyDescent="0.25">
      <c r="A61" s="1">
        <v>9</v>
      </c>
      <c r="B61" s="145" t="s">
        <v>161</v>
      </c>
      <c r="C61" s="146">
        <v>298206</v>
      </c>
      <c r="D61" s="147">
        <v>-2.5963972497591081E-2</v>
      </c>
      <c r="E61" s="146">
        <v>0</v>
      </c>
      <c r="F61" s="147">
        <f t="shared" si="11"/>
        <v>-1</v>
      </c>
      <c r="G61" s="146">
        <v>325523</v>
      </c>
      <c r="H61" s="147" t="str">
        <f t="shared" si="12"/>
        <v>-</v>
      </c>
      <c r="I61" s="146">
        <v>391495</v>
      </c>
      <c r="J61" s="147">
        <f t="shared" si="13"/>
        <v>0.20266463506418897</v>
      </c>
      <c r="K61" s="146">
        <v>402391</v>
      </c>
      <c r="L61" s="147">
        <f t="shared" si="14"/>
        <v>2.7831773075007282E-2</v>
      </c>
      <c r="M61" s="147">
        <f t="shared" si="16"/>
        <v>0.34937258136992555</v>
      </c>
    </row>
    <row r="62" spans="1:14" x14ac:dyDescent="0.25">
      <c r="A62" s="1">
        <v>10</v>
      </c>
      <c r="B62" s="145" t="s">
        <v>163</v>
      </c>
      <c r="C62" s="146">
        <v>346540</v>
      </c>
      <c r="D62" s="147">
        <v>-3.0158179314668243E-2</v>
      </c>
      <c r="E62" s="146">
        <v>0</v>
      </c>
      <c r="F62" s="147">
        <f t="shared" si="11"/>
        <v>-1</v>
      </c>
      <c r="G62" s="146">
        <v>421006</v>
      </c>
      <c r="H62" s="147" t="str">
        <f t="shared" si="12"/>
        <v>-</v>
      </c>
      <c r="I62" s="146">
        <v>462111</v>
      </c>
      <c r="J62" s="147">
        <f t="shared" si="13"/>
        <v>9.7635188097081826E-2</v>
      </c>
      <c r="K62" s="146">
        <v>487142</v>
      </c>
      <c r="L62" s="147">
        <f>IFERROR(K62/I62-1,"-")</f>
        <v>5.4166639616888501E-2</v>
      </c>
      <c r="M62" s="147">
        <f t="shared" si="16"/>
        <v>0.40573094015120903</v>
      </c>
    </row>
    <row r="63" spans="1:14" x14ac:dyDescent="0.25">
      <c r="A63" s="1">
        <v>11</v>
      </c>
      <c r="B63" s="145" t="s">
        <v>165</v>
      </c>
      <c r="C63" s="146">
        <v>306153</v>
      </c>
      <c r="D63" s="147">
        <v>3.8856200500844817E-2</v>
      </c>
      <c r="E63" s="146">
        <v>0</v>
      </c>
      <c r="F63" s="147">
        <f t="shared" si="11"/>
        <v>-1</v>
      </c>
      <c r="G63" s="146">
        <v>383495</v>
      </c>
      <c r="H63" s="147" t="str">
        <f t="shared" si="12"/>
        <v>-</v>
      </c>
      <c r="I63" s="146">
        <v>420140</v>
      </c>
      <c r="J63" s="147">
        <f t="shared" si="13"/>
        <v>9.5555352742539013E-2</v>
      </c>
      <c r="K63" s="146">
        <v>401911</v>
      </c>
      <c r="L63" s="147">
        <f>IFERROR(K63/I63-1,"-")</f>
        <v>-4.3387918312943308E-2</v>
      </c>
      <c r="M63" s="147">
        <f t="shared" si="16"/>
        <v>0.3127782513971773</v>
      </c>
    </row>
    <row r="64" spans="1:14" x14ac:dyDescent="0.25">
      <c r="A64" s="1">
        <v>12</v>
      </c>
      <c r="B64" s="145" t="s">
        <v>167</v>
      </c>
      <c r="C64" s="146">
        <v>298326</v>
      </c>
      <c r="D64" s="147">
        <v>1.5778434550481446E-2</v>
      </c>
      <c r="E64" s="146">
        <v>0</v>
      </c>
      <c r="F64" s="147">
        <f t="shared" si="11"/>
        <v>-1</v>
      </c>
      <c r="G64" s="146">
        <v>331599</v>
      </c>
      <c r="H64" s="147" t="str">
        <f t="shared" si="12"/>
        <v>-</v>
      </c>
      <c r="I64" s="146">
        <v>426063</v>
      </c>
      <c r="J64" s="147">
        <f t="shared" si="13"/>
        <v>0.28487420046501954</v>
      </c>
      <c r="K64" s="146"/>
      <c r="L64" s="147"/>
      <c r="M64" s="147"/>
    </row>
    <row r="65" spans="1:14" ht="15.75" x14ac:dyDescent="0.25">
      <c r="B65" s="148" t="s">
        <v>127</v>
      </c>
      <c r="C65" s="149">
        <v>3800056</v>
      </c>
      <c r="D65" s="150">
        <v>6.4461732044195807E-2</v>
      </c>
      <c r="E65" s="149">
        <v>0</v>
      </c>
      <c r="F65" s="150">
        <f t="shared" si="11"/>
        <v>-1</v>
      </c>
      <c r="G65" s="149">
        <v>2545687</v>
      </c>
      <c r="H65" s="150" t="str">
        <f t="shared" si="12"/>
        <v>-</v>
      </c>
      <c r="I65" s="149">
        <v>5003339</v>
      </c>
      <c r="J65" s="150">
        <f t="shared" si="13"/>
        <v>0.96541797950808572</v>
      </c>
      <c r="K65" s="149">
        <v>4474481</v>
      </c>
      <c r="L65" s="150">
        <v>-2.2457680069980501E-2</v>
      </c>
      <c r="M65" s="150">
        <v>0.27779154874876122</v>
      </c>
    </row>
    <row r="66" spans="1:14" ht="6" customHeight="1" x14ac:dyDescent="0.25"/>
    <row r="67" spans="1:14" x14ac:dyDescent="0.25">
      <c r="B67" s="49" t="s">
        <v>109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1:14" ht="15.75" x14ac:dyDescent="0.25">
      <c r="I68" s="150"/>
    </row>
    <row r="70" spans="1:14" ht="48.75" customHeight="1" thickBot="1" x14ac:dyDescent="0.3">
      <c r="B70" s="315" t="s">
        <v>451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7" t="s">
        <v>112</v>
      </c>
      <c r="D72" s="328"/>
      <c r="E72" s="328"/>
      <c r="F72" s="328"/>
      <c r="G72" s="328"/>
      <c r="H72" s="328"/>
      <c r="I72" s="328"/>
      <c r="J72" s="328"/>
      <c r="K72" s="328"/>
      <c r="L72" s="328"/>
      <c r="M72" s="329"/>
    </row>
    <row r="73" spans="1:14" ht="22.5" thickTop="1" thickBot="1" x14ac:dyDescent="0.3">
      <c r="B73" s="13"/>
      <c r="C73" s="334">
        <v>2019</v>
      </c>
      <c r="D73" s="333"/>
      <c r="E73" s="330" t="s">
        <v>259</v>
      </c>
      <c r="F73" s="333"/>
      <c r="G73" s="330" t="s">
        <v>258</v>
      </c>
      <c r="H73" s="333"/>
      <c r="I73" s="330">
        <v>2022</v>
      </c>
      <c r="J73" s="333"/>
      <c r="K73" s="330">
        <v>2023</v>
      </c>
      <c r="L73" s="331"/>
      <c r="M73" s="332"/>
    </row>
    <row r="74" spans="1:14" ht="16.5" thickTop="1" thickBot="1" x14ac:dyDescent="0.3">
      <c r="B74" s="16"/>
      <c r="C74" s="141" t="s">
        <v>141</v>
      </c>
      <c r="D74" s="142" t="str">
        <f>CONCATENATE("var ",RIGHT(C73,2),"/",RIGHT(C73-1,2))</f>
        <v>var 19/18</v>
      </c>
      <c r="E74" s="143" t="s">
        <v>141</v>
      </c>
      <c r="F74" s="142" t="str">
        <f>CONCATENATE("var ",RIGHT(E73,2),"/",RIGHT(C73,2))</f>
        <v>var 20/19</v>
      </c>
      <c r="G74" s="143" t="s">
        <v>141</v>
      </c>
      <c r="H74" s="142" t="str">
        <f>CONCATENATE("var ",RIGHT(G73,2),"/",RIGHT(E73,2))</f>
        <v>var 21/20</v>
      </c>
      <c r="I74" s="143" t="s">
        <v>141</v>
      </c>
      <c r="J74" s="142" t="str">
        <f>CONCATENATE("var ",RIGHT(I73,2),"/",RIGHT(G73,2))</f>
        <v>var 22/21</v>
      </c>
      <c r="K74" s="143" t="s">
        <v>141</v>
      </c>
      <c r="L74" s="142" t="str">
        <f>CONCATENATE("var ",RIGHT(K73,2),"/",RIGHT(I73,2))</f>
        <v>var 23/22</v>
      </c>
      <c r="M74" s="142" t="str">
        <f>CONCATENATE("var ",RIGHT(K73,2),"/",RIGHT(C73,2))</f>
        <v>var 23/19</v>
      </c>
    </row>
    <row r="75" spans="1:14" x14ac:dyDescent="0.25">
      <c r="A75" s="1">
        <v>1</v>
      </c>
      <c r="B75" s="145" t="s">
        <v>145</v>
      </c>
      <c r="C75" s="146">
        <v>1324384</v>
      </c>
      <c r="D75" s="147">
        <v>2.3242032735619755E-3</v>
      </c>
      <c r="E75" s="146">
        <v>1369240</v>
      </c>
      <c r="F75" s="147">
        <f t="shared" ref="F75:F87" si="17">IFERROR(E75/C75-1,"-")</f>
        <v>3.3869330949331866E-2</v>
      </c>
      <c r="G75" s="146">
        <v>88374</v>
      </c>
      <c r="H75" s="147">
        <f t="shared" ref="H75:H87" si="18">IFERROR(G75/E75-1,"-")</f>
        <v>-0.93545762612836314</v>
      </c>
      <c r="I75" s="146">
        <v>884995</v>
      </c>
      <c r="J75" s="147">
        <f t="shared" ref="J75:J87" si="19">IFERROR(I75/G75-1,"-")</f>
        <v>9.0142010093466407</v>
      </c>
      <c r="K75" s="146">
        <v>1450169</v>
      </c>
      <c r="L75" s="147">
        <f t="shared" ref="L75:L83" si="20">IFERROR(K75/I75-1,"-")</f>
        <v>0.63861829727851571</v>
      </c>
      <c r="M75" s="147">
        <f t="shared" ref="M75" si="21">IFERROR(K75/C75-1,"-")</f>
        <v>9.4976230458839739E-2</v>
      </c>
    </row>
    <row r="76" spans="1:14" x14ac:dyDescent="0.25">
      <c r="A76" s="1">
        <v>2</v>
      </c>
      <c r="B76" s="145" t="s">
        <v>147</v>
      </c>
      <c r="C76" s="146">
        <v>1188128</v>
      </c>
      <c r="D76" s="147">
        <v>-1.3380212100401856E-2</v>
      </c>
      <c r="E76" s="146">
        <v>1298531</v>
      </c>
      <c r="F76" s="147">
        <f t="shared" si="17"/>
        <v>9.2921806404697049E-2</v>
      </c>
      <c r="G76" s="146">
        <v>93319</v>
      </c>
      <c r="H76" s="147">
        <f t="shared" si="18"/>
        <v>-0.92813494633551297</v>
      </c>
      <c r="I76" s="146">
        <v>1026910</v>
      </c>
      <c r="J76" s="147">
        <f t="shared" si="19"/>
        <v>10.004297088481445</v>
      </c>
      <c r="K76" s="146">
        <v>1336474</v>
      </c>
      <c r="L76" s="147">
        <f t="shared" si="20"/>
        <v>0.30145192860133796</v>
      </c>
      <c r="M76" s="147">
        <f>IFERROR(K76/C76-1,"-")</f>
        <v>0.12485691777316932</v>
      </c>
    </row>
    <row r="77" spans="1:14" x14ac:dyDescent="0.25">
      <c r="A77" s="1">
        <v>3</v>
      </c>
      <c r="B77" s="145" t="s">
        <v>149</v>
      </c>
      <c r="C77" s="146">
        <v>1307318</v>
      </c>
      <c r="D77" s="147">
        <v>-4.2220768230605277E-3</v>
      </c>
      <c r="E77" s="146">
        <v>593390</v>
      </c>
      <c r="F77" s="147">
        <f t="shared" si="17"/>
        <v>-0.54610125462970749</v>
      </c>
      <c r="G77" s="146">
        <v>118171</v>
      </c>
      <c r="H77" s="147">
        <f t="shared" si="18"/>
        <v>-0.80085441278080183</v>
      </c>
      <c r="I77" s="146">
        <v>1257429</v>
      </c>
      <c r="J77" s="147">
        <f t="shared" si="19"/>
        <v>9.6407578847602196</v>
      </c>
      <c r="K77" s="146">
        <v>1395535</v>
      </c>
      <c r="L77" s="147">
        <f t="shared" si="20"/>
        <v>0.10983204618312437</v>
      </c>
      <c r="M77" s="147">
        <f t="shared" ref="M77:M85" si="22">IFERROR(K77/C77-1,"-")</f>
        <v>6.7479373801936582E-2</v>
      </c>
    </row>
    <row r="78" spans="1:14" x14ac:dyDescent="0.25">
      <c r="A78" s="1">
        <v>4</v>
      </c>
      <c r="B78" s="145" t="s">
        <v>151</v>
      </c>
      <c r="C78" s="146">
        <v>1218671</v>
      </c>
      <c r="D78" s="147">
        <v>-3.2576673367935571E-3</v>
      </c>
      <c r="E78" s="146">
        <v>0</v>
      </c>
      <c r="F78" s="147">
        <f t="shared" si="17"/>
        <v>-1</v>
      </c>
      <c r="G78" s="146">
        <v>132375</v>
      </c>
      <c r="H78" s="147" t="str">
        <f t="shared" si="18"/>
        <v>-</v>
      </c>
      <c r="I78" s="146">
        <v>1277874</v>
      </c>
      <c r="J78" s="147">
        <f t="shared" si="19"/>
        <v>8.653439093484419</v>
      </c>
      <c r="K78" s="146">
        <v>1334351</v>
      </c>
      <c r="L78" s="147">
        <f t="shared" si="20"/>
        <v>4.4196063148636E-2</v>
      </c>
      <c r="M78" s="147">
        <f t="shared" si="22"/>
        <v>9.492307603939043E-2</v>
      </c>
    </row>
    <row r="79" spans="1:14" x14ac:dyDescent="0.25">
      <c r="A79" s="1">
        <v>5</v>
      </c>
      <c r="B79" s="145" t="s">
        <v>153</v>
      </c>
      <c r="C79" s="146">
        <v>1175240</v>
      </c>
      <c r="D79" s="147">
        <v>-4.3158186980001623E-2</v>
      </c>
      <c r="E79" s="146">
        <v>0</v>
      </c>
      <c r="F79" s="147">
        <f t="shared" si="17"/>
        <v>-1</v>
      </c>
      <c r="G79" s="146">
        <v>179011</v>
      </c>
      <c r="H79" s="147" t="str">
        <f t="shared" si="18"/>
        <v>-</v>
      </c>
      <c r="I79" s="146">
        <v>1193073</v>
      </c>
      <c r="J79" s="147">
        <f t="shared" si="19"/>
        <v>5.6648027216204593</v>
      </c>
      <c r="K79" s="146">
        <v>1325706</v>
      </c>
      <c r="L79" s="147">
        <f t="shared" si="20"/>
        <v>0.11116922434754617</v>
      </c>
      <c r="M79" s="147">
        <f t="shared" si="22"/>
        <v>0.12803001940029279</v>
      </c>
    </row>
    <row r="80" spans="1:14" x14ac:dyDescent="0.25">
      <c r="A80" s="1">
        <v>6</v>
      </c>
      <c r="B80" s="145" t="s">
        <v>155</v>
      </c>
      <c r="C80" s="146">
        <v>1266397</v>
      </c>
      <c r="D80" s="147">
        <v>-2.2923244050650049E-2</v>
      </c>
      <c r="E80" s="146">
        <v>0</v>
      </c>
      <c r="F80" s="147">
        <f t="shared" si="17"/>
        <v>-1</v>
      </c>
      <c r="G80" s="146">
        <v>276420</v>
      </c>
      <c r="H80" s="147" t="str">
        <f t="shared" si="18"/>
        <v>-</v>
      </c>
      <c r="I80" s="146">
        <v>1267134</v>
      </c>
      <c r="J80" s="147">
        <f t="shared" si="19"/>
        <v>3.5840894291295857</v>
      </c>
      <c r="K80" s="146">
        <v>1401537</v>
      </c>
      <c r="L80" s="147">
        <f t="shared" si="20"/>
        <v>0.10606849788577999</v>
      </c>
      <c r="M80" s="147">
        <f t="shared" si="22"/>
        <v>0.10671219214827588</v>
      </c>
    </row>
    <row r="81" spans="1:14" x14ac:dyDescent="0.25">
      <c r="A81" s="1">
        <v>7</v>
      </c>
      <c r="B81" s="145" t="s">
        <v>157</v>
      </c>
      <c r="C81" s="146">
        <v>1385024</v>
      </c>
      <c r="D81" s="147">
        <v>1.2064180563735594E-2</v>
      </c>
      <c r="E81" s="146">
        <v>0</v>
      </c>
      <c r="F81" s="147">
        <f t="shared" si="17"/>
        <v>-1</v>
      </c>
      <c r="G81" s="146">
        <v>599804</v>
      </c>
      <c r="H81" s="147" t="str">
        <f t="shared" si="18"/>
        <v>-</v>
      </c>
      <c r="I81" s="146">
        <v>1424044</v>
      </c>
      <c r="J81" s="147">
        <f t="shared" si="19"/>
        <v>1.3741822328627351</v>
      </c>
      <c r="K81" s="146">
        <v>1542189</v>
      </c>
      <c r="L81" s="147">
        <f t="shared" si="20"/>
        <v>8.2964430874326922E-2</v>
      </c>
      <c r="M81" s="147">
        <f t="shared" si="22"/>
        <v>0.1134745679497251</v>
      </c>
    </row>
    <row r="82" spans="1:14" x14ac:dyDescent="0.25">
      <c r="A82" s="1">
        <v>8</v>
      </c>
      <c r="B82" s="145" t="s">
        <v>159</v>
      </c>
      <c r="C82" s="146">
        <v>1492768</v>
      </c>
      <c r="D82" s="147">
        <v>3.5837354505725338E-2</v>
      </c>
      <c r="E82" s="146">
        <v>0</v>
      </c>
      <c r="F82" s="147">
        <f t="shared" si="17"/>
        <v>-1</v>
      </c>
      <c r="G82" s="146">
        <v>860551</v>
      </c>
      <c r="H82" s="147" t="str">
        <f t="shared" si="18"/>
        <v>-</v>
      </c>
      <c r="I82" s="146">
        <v>1499345</v>
      </c>
      <c r="J82" s="147">
        <f t="shared" si="19"/>
        <v>0.74230812584030459</v>
      </c>
      <c r="K82" s="146">
        <v>1629233</v>
      </c>
      <c r="L82" s="147">
        <f t="shared" si="20"/>
        <v>8.6629828358383065E-2</v>
      </c>
      <c r="M82" s="147">
        <f t="shared" si="22"/>
        <v>9.1417420523483894E-2</v>
      </c>
    </row>
    <row r="83" spans="1:14" x14ac:dyDescent="0.25">
      <c r="A83" s="1">
        <v>9</v>
      </c>
      <c r="B83" s="145" t="s">
        <v>161</v>
      </c>
      <c r="C83" s="146">
        <v>1328116</v>
      </c>
      <c r="D83" s="147">
        <v>6.8250407660299661E-3</v>
      </c>
      <c r="E83" s="146">
        <v>0</v>
      </c>
      <c r="F83" s="147">
        <f t="shared" si="17"/>
        <v>-1</v>
      </c>
      <c r="G83" s="146">
        <v>884952</v>
      </c>
      <c r="H83" s="147" t="str">
        <f t="shared" si="18"/>
        <v>-</v>
      </c>
      <c r="I83" s="146">
        <v>1299340</v>
      </c>
      <c r="J83" s="147">
        <f t="shared" si="19"/>
        <v>0.46826042542420376</v>
      </c>
      <c r="K83" s="146">
        <v>1424921</v>
      </c>
      <c r="L83" s="147">
        <f t="shared" si="20"/>
        <v>9.6649837609863454E-2</v>
      </c>
      <c r="M83" s="147">
        <f t="shared" si="22"/>
        <v>7.2888964518159627E-2</v>
      </c>
    </row>
    <row r="84" spans="1:14" x14ac:dyDescent="0.25">
      <c r="A84" s="1">
        <v>10</v>
      </c>
      <c r="B84" s="145" t="s">
        <v>163</v>
      </c>
      <c r="C84" s="146">
        <v>1353434</v>
      </c>
      <c r="D84" s="147">
        <v>4.1541254457189147E-4</v>
      </c>
      <c r="E84" s="146">
        <v>0</v>
      </c>
      <c r="F84" s="147">
        <f t="shared" si="17"/>
        <v>-1</v>
      </c>
      <c r="G84" s="146">
        <v>1099800</v>
      </c>
      <c r="H84" s="147" t="str">
        <f t="shared" si="18"/>
        <v>-</v>
      </c>
      <c r="I84" s="146">
        <v>1372251</v>
      </c>
      <c r="J84" s="147">
        <f t="shared" si="19"/>
        <v>0.24772776868521551</v>
      </c>
      <c r="K84" s="146">
        <v>1510056</v>
      </c>
      <c r="L84" s="147">
        <f>IFERROR(K84/I84-1,"-")</f>
        <v>0.10042259032786283</v>
      </c>
      <c r="M84" s="147">
        <f t="shared" si="22"/>
        <v>0.11572193398422082</v>
      </c>
    </row>
    <row r="85" spans="1:14" x14ac:dyDescent="0.25">
      <c r="A85" s="1">
        <v>11</v>
      </c>
      <c r="B85" s="145" t="s">
        <v>165</v>
      </c>
      <c r="C85" s="146">
        <v>1269736</v>
      </c>
      <c r="D85" s="147">
        <v>1.7670268792944421E-2</v>
      </c>
      <c r="E85" s="146">
        <v>0</v>
      </c>
      <c r="F85" s="147">
        <f t="shared" si="17"/>
        <v>-1</v>
      </c>
      <c r="G85" s="146">
        <v>1098968</v>
      </c>
      <c r="H85" s="147" t="str">
        <f t="shared" si="18"/>
        <v>-</v>
      </c>
      <c r="I85" s="146">
        <v>1338733</v>
      </c>
      <c r="J85" s="147">
        <f t="shared" si="19"/>
        <v>0.21817286763581833</v>
      </c>
      <c r="K85" s="146">
        <v>1445852</v>
      </c>
      <c r="L85" s="147">
        <f>IFERROR(K85/I85-1,"-")</f>
        <v>8.0015208409742744E-2</v>
      </c>
      <c r="M85" s="147">
        <f t="shared" si="22"/>
        <v>0.1387028484661379</v>
      </c>
    </row>
    <row r="86" spans="1:14" x14ac:dyDescent="0.25">
      <c r="A86" s="1">
        <v>12</v>
      </c>
      <c r="B86" s="145" t="s">
        <v>167</v>
      </c>
      <c r="C86" s="146">
        <v>1325580</v>
      </c>
      <c r="D86" s="147">
        <v>6.257129138507489E-2</v>
      </c>
      <c r="E86" s="146">
        <v>0</v>
      </c>
      <c r="F86" s="147">
        <f t="shared" si="17"/>
        <v>-1</v>
      </c>
      <c r="G86" s="146">
        <v>976636</v>
      </c>
      <c r="H86" s="147" t="str">
        <f t="shared" si="18"/>
        <v>-</v>
      </c>
      <c r="I86" s="146">
        <v>1362833</v>
      </c>
      <c r="J86" s="147">
        <f t="shared" si="19"/>
        <v>0.39543596590746199</v>
      </c>
      <c r="K86" s="146"/>
      <c r="L86" s="147"/>
      <c r="M86" s="147"/>
    </row>
    <row r="87" spans="1:14" ht="15.75" x14ac:dyDescent="0.25">
      <c r="B87" s="148" t="s">
        <v>127</v>
      </c>
      <c r="C87" s="149">
        <v>15634796</v>
      </c>
      <c r="D87" s="150">
        <v>4.6612133445682602E-3</v>
      </c>
      <c r="E87" s="149">
        <v>0</v>
      </c>
      <c r="F87" s="150">
        <f t="shared" si="17"/>
        <v>-1</v>
      </c>
      <c r="G87" s="149">
        <v>6408381</v>
      </c>
      <c r="H87" s="150" t="str">
        <f t="shared" si="18"/>
        <v>-</v>
      </c>
      <c r="I87" s="149">
        <v>15203961</v>
      </c>
      <c r="J87" s="150">
        <f t="shared" si="19"/>
        <v>1.3725120276088454</v>
      </c>
      <c r="K87" s="149">
        <v>15796023</v>
      </c>
      <c r="L87" s="150">
        <v>0.14123812741273678</v>
      </c>
      <c r="M87" s="150">
        <v>0.10390555289681846</v>
      </c>
    </row>
    <row r="88" spans="1:14" ht="6" customHeight="1" x14ac:dyDescent="0.25"/>
    <row r="89" spans="1:14" x14ac:dyDescent="0.25">
      <c r="B89" s="49" t="s">
        <v>109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4" ht="15.75" x14ac:dyDescent="0.25">
      <c r="I90" s="150"/>
    </row>
    <row r="92" spans="1:14" ht="48.75" customHeight="1" thickBot="1" x14ac:dyDescent="0.3">
      <c r="B92" s="315" t="s">
        <v>452</v>
      </c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3"/>
      <c r="C94" s="327" t="s">
        <v>113</v>
      </c>
      <c r="D94" s="328"/>
      <c r="E94" s="328"/>
      <c r="F94" s="328"/>
      <c r="G94" s="328"/>
      <c r="H94" s="328"/>
      <c r="I94" s="328"/>
      <c r="J94" s="328"/>
      <c r="K94" s="328"/>
      <c r="L94" s="328"/>
      <c r="M94" s="329"/>
    </row>
    <row r="95" spans="1:14" ht="22.5" thickTop="1" thickBot="1" x14ac:dyDescent="0.3">
      <c r="B95" s="13"/>
      <c r="C95" s="334">
        <v>2019</v>
      </c>
      <c r="D95" s="333"/>
      <c r="E95" s="330" t="s">
        <v>259</v>
      </c>
      <c r="F95" s="333"/>
      <c r="G95" s="330" t="s">
        <v>258</v>
      </c>
      <c r="H95" s="333"/>
      <c r="I95" s="330">
        <v>2022</v>
      </c>
      <c r="J95" s="333"/>
      <c r="K95" s="330">
        <v>2023</v>
      </c>
      <c r="L95" s="331"/>
      <c r="M95" s="332"/>
    </row>
    <row r="96" spans="1:14" ht="16.5" thickTop="1" thickBot="1" x14ac:dyDescent="0.3">
      <c r="B96" s="16"/>
      <c r="C96" s="141" t="s">
        <v>141</v>
      </c>
      <c r="D96" s="142" t="str">
        <f>CONCATENATE("var ",RIGHT(C95,2),"/",RIGHT(C95-1,2))</f>
        <v>var 19/18</v>
      </c>
      <c r="E96" s="143" t="s">
        <v>141</v>
      </c>
      <c r="F96" s="142" t="str">
        <f>CONCATENATE("var ",RIGHT(E95,2),"/",RIGHT(C95,2))</f>
        <v>var 20/19</v>
      </c>
      <c r="G96" s="143" t="s">
        <v>141</v>
      </c>
      <c r="H96" s="142" t="str">
        <f>CONCATENATE("var ",RIGHT(G95,2),"/",RIGHT(E95,2))</f>
        <v>var 21/20</v>
      </c>
      <c r="I96" s="143" t="s">
        <v>141</v>
      </c>
      <c r="J96" s="142" t="str">
        <f>CONCATENATE("var ",RIGHT(I95,2),"/",RIGHT(G95,2))</f>
        <v>var 22/21</v>
      </c>
      <c r="K96" s="143" t="s">
        <v>141</v>
      </c>
      <c r="L96" s="142" t="str">
        <f>CONCATENATE("var ",RIGHT(K95,2),"/",RIGHT(I95,2))</f>
        <v>var 23/22</v>
      </c>
      <c r="M96" s="142" t="str">
        <f>CONCATENATE("var ",RIGHT(K95,2),"/",RIGHT(C95,2))</f>
        <v>var 23/19</v>
      </c>
    </row>
    <row r="97" spans="2:13" x14ac:dyDescent="0.25">
      <c r="B97" s="145" t="s">
        <v>145</v>
      </c>
      <c r="C97" s="146">
        <v>349783</v>
      </c>
      <c r="D97" s="147">
        <v>-1.8310052847684721E-2</v>
      </c>
      <c r="E97" s="146">
        <v>345891</v>
      </c>
      <c r="F97" s="147">
        <f t="shared" ref="F97:F109" si="23">IFERROR(E97/C97-1,"-")</f>
        <v>-1.1126898677179864E-2</v>
      </c>
      <c r="G97" s="146">
        <v>45034</v>
      </c>
      <c r="H97" s="147">
        <f t="shared" ref="H97:H109" si="24">IFERROR(G97/E97-1,"-")</f>
        <v>-0.86980291479107574</v>
      </c>
      <c r="I97" s="146">
        <v>230012</v>
      </c>
      <c r="J97" s="147">
        <f t="shared" ref="J97:J109" si="25">IFERROR(I97/G97-1,"-")</f>
        <v>4.1075187636008348</v>
      </c>
      <c r="K97" s="146">
        <v>315071</v>
      </c>
      <c r="L97" s="147">
        <f t="shared" ref="L97:L105" si="26">IFERROR(K97/I97-1,"-")</f>
        <v>0.36980244508982141</v>
      </c>
      <c r="M97" s="147">
        <f t="shared" ref="M97" si="27">IFERROR(K97/C97-1,"-")</f>
        <v>-9.9238670833059373E-2</v>
      </c>
    </row>
    <row r="98" spans="2:13" x14ac:dyDescent="0.25">
      <c r="B98" s="145" t="s">
        <v>147</v>
      </c>
      <c r="C98" s="146">
        <v>315241</v>
      </c>
      <c r="D98" s="147">
        <v>-4.402609178218031E-2</v>
      </c>
      <c r="E98" s="146">
        <v>336108</v>
      </c>
      <c r="F98" s="147">
        <f t="shared" si="23"/>
        <v>6.6193800933254332E-2</v>
      </c>
      <c r="G98" s="146">
        <v>35817</v>
      </c>
      <c r="H98" s="147">
        <f t="shared" si="24"/>
        <v>-0.89343603841622332</v>
      </c>
      <c r="I98" s="146">
        <v>267099</v>
      </c>
      <c r="J98" s="147">
        <f t="shared" si="25"/>
        <v>6.4573247340648292</v>
      </c>
      <c r="K98" s="146">
        <v>302554</v>
      </c>
      <c r="L98" s="147">
        <f t="shared" si="26"/>
        <v>0.13274104358309091</v>
      </c>
      <c r="M98" s="147">
        <f>IFERROR(K98/C98-1,"-")</f>
        <v>-4.0245399551454231E-2</v>
      </c>
    </row>
    <row r="99" spans="2:13" x14ac:dyDescent="0.25">
      <c r="B99" s="145" t="s">
        <v>149</v>
      </c>
      <c r="C99" s="146">
        <v>343656</v>
      </c>
      <c r="D99" s="147">
        <v>-1.3455128996420207E-2</v>
      </c>
      <c r="E99" s="146">
        <v>160254</v>
      </c>
      <c r="F99" s="147">
        <f t="shared" si="23"/>
        <v>-0.53367902786507437</v>
      </c>
      <c r="G99" s="146">
        <v>50352</v>
      </c>
      <c r="H99" s="147">
        <f t="shared" si="24"/>
        <v>-0.68579879441386793</v>
      </c>
      <c r="I99" s="146">
        <v>314383</v>
      </c>
      <c r="J99" s="147">
        <f t="shared" si="25"/>
        <v>5.2437043215761046</v>
      </c>
      <c r="K99" s="146">
        <v>305531</v>
      </c>
      <c r="L99" s="147">
        <f t="shared" si="26"/>
        <v>-2.8156738754958166E-2</v>
      </c>
      <c r="M99" s="147">
        <f t="shared" ref="M99:M107" si="28">IFERROR(K99/C99-1,"-")</f>
        <v>-0.11093942779989296</v>
      </c>
    </row>
    <row r="100" spans="2:13" x14ac:dyDescent="0.25">
      <c r="B100" s="145" t="s">
        <v>151</v>
      </c>
      <c r="C100" s="146">
        <v>301356</v>
      </c>
      <c r="D100" s="147">
        <v>-8.7723626173019653E-3</v>
      </c>
      <c r="E100" s="146">
        <v>0</v>
      </c>
      <c r="F100" s="147">
        <f t="shared" si="23"/>
        <v>-1</v>
      </c>
      <c r="G100" s="146">
        <v>49484</v>
      </c>
      <c r="H100" s="147" t="str">
        <f t="shared" si="24"/>
        <v>-</v>
      </c>
      <c r="I100" s="146">
        <v>294027</v>
      </c>
      <c r="J100" s="147">
        <f t="shared" si="25"/>
        <v>4.9418599951499473</v>
      </c>
      <c r="K100" s="146">
        <v>297151</v>
      </c>
      <c r="L100" s="147">
        <f t="shared" si="26"/>
        <v>1.0624874586347532E-2</v>
      </c>
      <c r="M100" s="147">
        <f t="shared" si="28"/>
        <v>-1.3953596410889446E-2</v>
      </c>
    </row>
    <row r="101" spans="2:13" x14ac:dyDescent="0.25">
      <c r="B101" s="145" t="s">
        <v>153</v>
      </c>
      <c r="C101" s="146">
        <v>285339</v>
      </c>
      <c r="D101" s="147">
        <v>-1.8691492361765483E-2</v>
      </c>
      <c r="E101" s="146">
        <v>0</v>
      </c>
      <c r="F101" s="147">
        <f t="shared" si="23"/>
        <v>-1</v>
      </c>
      <c r="G101" s="146">
        <v>60129</v>
      </c>
      <c r="H101" s="147" t="str">
        <f t="shared" si="24"/>
        <v>-</v>
      </c>
      <c r="I101" s="146">
        <v>247135</v>
      </c>
      <c r="J101" s="147">
        <f t="shared" si="25"/>
        <v>3.1100799946781086</v>
      </c>
      <c r="K101" s="146">
        <v>246501</v>
      </c>
      <c r="L101" s="147">
        <f t="shared" si="26"/>
        <v>-2.5653994780180378E-3</v>
      </c>
      <c r="M101" s="147">
        <f t="shared" si="28"/>
        <v>-0.13611178282674297</v>
      </c>
    </row>
    <row r="102" spans="2:13" x14ac:dyDescent="0.25">
      <c r="B102" s="145" t="s">
        <v>155</v>
      </c>
      <c r="C102" s="146">
        <v>333201</v>
      </c>
      <c r="D102" s="147">
        <v>6.6041931283373767E-2</v>
      </c>
      <c r="E102" s="146">
        <v>0</v>
      </c>
      <c r="F102" s="147">
        <f t="shared" si="23"/>
        <v>-1</v>
      </c>
      <c r="G102" s="146">
        <v>73232</v>
      </c>
      <c r="H102" s="147" t="str">
        <f t="shared" si="24"/>
        <v>-</v>
      </c>
      <c r="I102" s="146">
        <v>267374</v>
      </c>
      <c r="J102" s="147">
        <f t="shared" si="25"/>
        <v>2.6510541839632946</v>
      </c>
      <c r="K102" s="146">
        <v>253045</v>
      </c>
      <c r="L102" s="147">
        <f t="shared" si="26"/>
        <v>-5.3591598285547604E-2</v>
      </c>
      <c r="M102" s="147">
        <f t="shared" si="28"/>
        <v>-0.24056350371097324</v>
      </c>
    </row>
    <row r="103" spans="2:13" x14ac:dyDescent="0.25">
      <c r="B103" s="145" t="s">
        <v>157</v>
      </c>
      <c r="C103" s="146">
        <v>358206</v>
      </c>
      <c r="D103" s="147">
        <v>1.8771010733605209E-2</v>
      </c>
      <c r="E103" s="146">
        <v>0</v>
      </c>
      <c r="F103" s="147">
        <f t="shared" si="23"/>
        <v>-1</v>
      </c>
      <c r="G103" s="146">
        <v>116721</v>
      </c>
      <c r="H103" s="147" t="str">
        <f t="shared" si="24"/>
        <v>-</v>
      </c>
      <c r="I103" s="146">
        <v>303708</v>
      </c>
      <c r="J103" s="147">
        <f t="shared" si="25"/>
        <v>1.6019996401675791</v>
      </c>
      <c r="K103" s="146">
        <v>294393</v>
      </c>
      <c r="L103" s="147">
        <f t="shared" si="26"/>
        <v>-3.0670907582282969E-2</v>
      </c>
      <c r="M103" s="147">
        <f t="shared" si="28"/>
        <v>-0.17814609470528131</v>
      </c>
    </row>
    <row r="104" spans="2:13" x14ac:dyDescent="0.25">
      <c r="B104" s="145" t="s">
        <v>159</v>
      </c>
      <c r="C104" s="146">
        <v>350589</v>
      </c>
      <c r="D104" s="147">
        <v>-7.5468016149490946E-2</v>
      </c>
      <c r="E104" s="146">
        <v>0</v>
      </c>
      <c r="F104" s="147">
        <f t="shared" si="23"/>
        <v>-1</v>
      </c>
      <c r="G104" s="146">
        <v>179811</v>
      </c>
      <c r="H104" s="147" t="str">
        <f t="shared" si="24"/>
        <v>-</v>
      </c>
      <c r="I104" s="146">
        <v>345691</v>
      </c>
      <c r="J104" s="147">
        <f t="shared" si="25"/>
        <v>0.92252420597182594</v>
      </c>
      <c r="K104" s="146">
        <v>347779</v>
      </c>
      <c r="L104" s="147">
        <f t="shared" si="26"/>
        <v>6.0400762530699037E-3</v>
      </c>
      <c r="M104" s="147">
        <f t="shared" si="28"/>
        <v>-8.0150831885769103E-3</v>
      </c>
    </row>
    <row r="105" spans="2:13" x14ac:dyDescent="0.25">
      <c r="B105" s="145" t="s">
        <v>161</v>
      </c>
      <c r="C105" s="146">
        <v>313414</v>
      </c>
      <c r="D105" s="147">
        <v>-7.5425833820084831E-2</v>
      </c>
      <c r="E105" s="146">
        <v>0</v>
      </c>
      <c r="F105" s="147">
        <f t="shared" si="23"/>
        <v>-1</v>
      </c>
      <c r="G105" s="146">
        <v>191266</v>
      </c>
      <c r="H105" s="147" t="str">
        <f t="shared" si="24"/>
        <v>-</v>
      </c>
      <c r="I105" s="146">
        <v>281605</v>
      </c>
      <c r="J105" s="147">
        <f t="shared" si="25"/>
        <v>0.47232126985454803</v>
      </c>
      <c r="K105" s="146">
        <v>289517</v>
      </c>
      <c r="L105" s="147">
        <f t="shared" si="26"/>
        <v>2.8096092043820242E-2</v>
      </c>
      <c r="M105" s="147">
        <f t="shared" si="28"/>
        <v>-7.6247391628963657E-2</v>
      </c>
    </row>
    <row r="106" spans="2:13" x14ac:dyDescent="0.25">
      <c r="B106" s="145" t="s">
        <v>163</v>
      </c>
      <c r="C106" s="146">
        <v>316424</v>
      </c>
      <c r="D106" s="147">
        <v>-0.10874512719980167</v>
      </c>
      <c r="E106" s="146">
        <v>0</v>
      </c>
      <c r="F106" s="147">
        <f t="shared" si="23"/>
        <v>-1</v>
      </c>
      <c r="G106" s="146">
        <v>267716</v>
      </c>
      <c r="H106" s="147" t="str">
        <f t="shared" si="24"/>
        <v>-</v>
      </c>
      <c r="I106" s="146">
        <v>305976</v>
      </c>
      <c r="J106" s="147">
        <f t="shared" si="25"/>
        <v>0.1429126387664541</v>
      </c>
      <c r="K106" s="146">
        <v>301908</v>
      </c>
      <c r="L106" s="147">
        <f>IFERROR(K106/I106-1,"-")</f>
        <v>-1.329516040473766E-2</v>
      </c>
      <c r="M106" s="147">
        <f t="shared" si="28"/>
        <v>-4.5875154855510303E-2</v>
      </c>
    </row>
    <row r="107" spans="2:13" x14ac:dyDescent="0.25">
      <c r="B107" s="145" t="s">
        <v>165</v>
      </c>
      <c r="C107" s="146">
        <v>336638</v>
      </c>
      <c r="D107" s="147">
        <v>-2.302566662410177E-2</v>
      </c>
      <c r="E107" s="146">
        <v>0</v>
      </c>
      <c r="F107" s="147">
        <f t="shared" si="23"/>
        <v>-1</v>
      </c>
      <c r="G107" s="146">
        <v>295615</v>
      </c>
      <c r="H107" s="147" t="str">
        <f t="shared" si="24"/>
        <v>-</v>
      </c>
      <c r="I107" s="146">
        <v>304073</v>
      </c>
      <c r="J107" s="147">
        <f t="shared" si="25"/>
        <v>2.8611538656698743E-2</v>
      </c>
      <c r="K107" s="146">
        <v>328717</v>
      </c>
      <c r="L107" s="147">
        <f>IFERROR(K107/I107-1,"-")</f>
        <v>8.1046327691047804E-2</v>
      </c>
      <c r="M107" s="147">
        <f t="shared" si="28"/>
        <v>-2.352972629352601E-2</v>
      </c>
    </row>
    <row r="108" spans="2:13" x14ac:dyDescent="0.25">
      <c r="B108" s="145" t="s">
        <v>167</v>
      </c>
      <c r="C108" s="146">
        <v>338253</v>
      </c>
      <c r="D108" s="147">
        <v>-1.2283379937343408E-3</v>
      </c>
      <c r="E108" s="146">
        <v>0</v>
      </c>
      <c r="F108" s="147">
        <f t="shared" si="23"/>
        <v>-1</v>
      </c>
      <c r="G108" s="146">
        <v>249783</v>
      </c>
      <c r="H108" s="147" t="str">
        <f t="shared" si="24"/>
        <v>-</v>
      </c>
      <c r="I108" s="146">
        <v>307147</v>
      </c>
      <c r="J108" s="147">
        <f t="shared" si="25"/>
        <v>0.22965534083584549</v>
      </c>
      <c r="K108" s="146"/>
      <c r="L108" s="147"/>
      <c r="M108" s="147"/>
    </row>
    <row r="109" spans="2:13" ht="15.75" x14ac:dyDescent="0.25">
      <c r="B109" s="148" t="s">
        <v>127</v>
      </c>
      <c r="C109" s="149">
        <v>3942100</v>
      </c>
      <c r="D109" s="150">
        <v>-2.6601837656021865E-2</v>
      </c>
      <c r="E109" s="149">
        <v>0</v>
      </c>
      <c r="F109" s="150">
        <f t="shared" si="23"/>
        <v>-1</v>
      </c>
      <c r="G109" s="149">
        <v>1614960</v>
      </c>
      <c r="H109" s="150" t="str">
        <f t="shared" si="24"/>
        <v>-</v>
      </c>
      <c r="I109" s="149">
        <v>3468230</v>
      </c>
      <c r="J109" s="150">
        <f t="shared" si="25"/>
        <v>1.147564026353594</v>
      </c>
      <c r="K109" s="149">
        <v>3282167</v>
      </c>
      <c r="L109" s="150">
        <v>3.8304593710446699E-2</v>
      </c>
      <c r="M109" s="150">
        <v>-8.9260171144890488E-2</v>
      </c>
    </row>
    <row r="110" spans="2:13" ht="6" customHeight="1" x14ac:dyDescent="0.25"/>
    <row r="111" spans="2:13" x14ac:dyDescent="0.25">
      <c r="B111" s="49" t="s">
        <v>109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13" ht="15.75" x14ac:dyDescent="0.25">
      <c r="I112" s="150"/>
    </row>
    <row r="114" spans="1:14" ht="48.75" customHeight="1" thickBot="1" x14ac:dyDescent="0.3">
      <c r="B114" s="315" t="s">
        <v>453</v>
      </c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3"/>
      <c r="C116" s="327" t="s">
        <v>114</v>
      </c>
      <c r="D116" s="328"/>
      <c r="E116" s="328"/>
      <c r="F116" s="328"/>
      <c r="G116" s="328"/>
      <c r="H116" s="328"/>
      <c r="I116" s="328"/>
      <c r="J116" s="328"/>
      <c r="K116" s="328"/>
      <c r="L116" s="328"/>
      <c r="M116" s="329"/>
    </row>
    <row r="117" spans="1:14" ht="22.5" thickTop="1" thickBot="1" x14ac:dyDescent="0.3">
      <c r="B117" s="13"/>
      <c r="C117" s="334">
        <v>2019</v>
      </c>
      <c r="D117" s="333"/>
      <c r="E117" s="330" t="s">
        <v>259</v>
      </c>
      <c r="F117" s="333"/>
      <c r="G117" s="330" t="s">
        <v>258</v>
      </c>
      <c r="H117" s="333"/>
      <c r="I117" s="330">
        <v>2022</v>
      </c>
      <c r="J117" s="333"/>
      <c r="K117" s="330">
        <v>2023</v>
      </c>
      <c r="L117" s="331"/>
      <c r="M117" s="332"/>
    </row>
    <row r="118" spans="1:14" ht="16.5" thickTop="1" thickBot="1" x14ac:dyDescent="0.3">
      <c r="B118" s="16"/>
      <c r="C118" s="141" t="s">
        <v>141</v>
      </c>
      <c r="D118" s="142" t="str">
        <f>CONCATENATE("var ",RIGHT(C117,2),"/",RIGHT(C117-1,2))</f>
        <v>var 19/18</v>
      </c>
      <c r="E118" s="143" t="s">
        <v>141</v>
      </c>
      <c r="F118" s="142" t="str">
        <f>CONCATENATE("var ",RIGHT(E117,2),"/",RIGHT(C117,2))</f>
        <v>var 20/19</v>
      </c>
      <c r="G118" s="143" t="s">
        <v>141</v>
      </c>
      <c r="H118" s="142" t="str">
        <f>CONCATENATE("var ",RIGHT(G117,2),"/",RIGHT(E117,2))</f>
        <v>var 21/20</v>
      </c>
      <c r="I118" s="143" t="s">
        <v>141</v>
      </c>
      <c r="J118" s="142" t="str">
        <f>CONCATENATE("var ",RIGHT(I117,2),"/",RIGHT(G117,2))</f>
        <v>var 22/21</v>
      </c>
      <c r="K118" s="143" t="s">
        <v>141</v>
      </c>
      <c r="L118" s="142" t="str">
        <f>CONCATENATE("var ",RIGHT(K117,2),"/",RIGHT(I117,2))</f>
        <v>var 23/22</v>
      </c>
      <c r="M118" s="142" t="str">
        <f>CONCATENATE("var ",RIGHT(K117,2),"/",RIGHT(C117,2))</f>
        <v>var 23/19</v>
      </c>
    </row>
    <row r="119" spans="1:14" x14ac:dyDescent="0.25">
      <c r="B119" s="145" t="s">
        <v>145</v>
      </c>
      <c r="C119" s="146">
        <v>50112</v>
      </c>
      <c r="D119" s="147">
        <v>-8.7827875566558022E-2</v>
      </c>
      <c r="E119" s="146">
        <v>39533</v>
      </c>
      <c r="F119" s="147">
        <f t="shared" ref="F119:F131" si="29">IFERROR(E119/C119-1,"-")</f>
        <v>-0.21110712005108556</v>
      </c>
      <c r="G119" s="146">
        <v>1625</v>
      </c>
      <c r="H119" s="147">
        <f t="shared" ref="H119:H131" si="30">IFERROR(G119/E119-1,"-")</f>
        <v>-0.95889510029595526</v>
      </c>
      <c r="I119" s="146">
        <v>27799</v>
      </c>
      <c r="J119" s="147">
        <f t="shared" ref="J119:J131" si="31">IFERROR(I119/G119-1,"-")</f>
        <v>16.107076923076924</v>
      </c>
      <c r="K119" s="146">
        <v>43001</v>
      </c>
      <c r="L119" s="147">
        <f t="shared" ref="L119:L127" si="32">IFERROR(K119/I119-1,"-")</f>
        <v>0.54685420338861102</v>
      </c>
      <c r="M119" s="147">
        <f t="shared" ref="M119" si="33">IFERROR(K119/C119-1,"-")</f>
        <v>-0.14190213920817374</v>
      </c>
    </row>
    <row r="120" spans="1:14" x14ac:dyDescent="0.25">
      <c r="B120" s="145" t="s">
        <v>147</v>
      </c>
      <c r="C120" s="146">
        <v>46307</v>
      </c>
      <c r="D120" s="147">
        <v>-0.18772474521566773</v>
      </c>
      <c r="E120" s="146">
        <v>40176</v>
      </c>
      <c r="F120" s="147">
        <f t="shared" si="29"/>
        <v>-0.13239898935366146</v>
      </c>
      <c r="G120" s="146">
        <v>1727</v>
      </c>
      <c r="H120" s="147">
        <f t="shared" si="30"/>
        <v>-0.9570141377937077</v>
      </c>
      <c r="I120" s="146">
        <v>29168</v>
      </c>
      <c r="J120" s="147">
        <f t="shared" si="31"/>
        <v>15.889403590040533</v>
      </c>
      <c r="K120" s="146">
        <v>37383</v>
      </c>
      <c r="L120" s="147">
        <f t="shared" si="32"/>
        <v>0.2816442676906199</v>
      </c>
      <c r="M120" s="147">
        <f>IFERROR(K120/C120-1,"-")</f>
        <v>-0.19271384455913798</v>
      </c>
    </row>
    <row r="121" spans="1:14" x14ac:dyDescent="0.25">
      <c r="B121" s="145" t="s">
        <v>149</v>
      </c>
      <c r="C121" s="146">
        <v>48065</v>
      </c>
      <c r="D121" s="147">
        <v>-0.13382350291038181</v>
      </c>
      <c r="E121" s="146">
        <v>17916</v>
      </c>
      <c r="F121" s="147">
        <f t="shared" si="29"/>
        <v>-0.62725475918027673</v>
      </c>
      <c r="G121" s="146">
        <v>1653</v>
      </c>
      <c r="H121" s="147">
        <f t="shared" si="30"/>
        <v>-0.90773610180843933</v>
      </c>
      <c r="I121" s="146">
        <v>32483</v>
      </c>
      <c r="J121" s="147">
        <f t="shared" si="31"/>
        <v>18.650937689050213</v>
      </c>
      <c r="K121" s="146">
        <v>40476</v>
      </c>
      <c r="L121" s="147">
        <f t="shared" si="32"/>
        <v>0.24606717359849761</v>
      </c>
      <c r="M121" s="147">
        <f t="shared" ref="M121:M129" si="34">IFERROR(K121/C121-1,"-")</f>
        <v>-0.15789035680848851</v>
      </c>
    </row>
    <row r="122" spans="1:14" x14ac:dyDescent="0.25">
      <c r="B122" s="145" t="s">
        <v>151</v>
      </c>
      <c r="C122" s="146">
        <v>42298</v>
      </c>
      <c r="D122" s="147">
        <v>-0.12076993431445915</v>
      </c>
      <c r="E122" s="146">
        <v>0</v>
      </c>
      <c r="F122" s="147">
        <f t="shared" si="29"/>
        <v>-1</v>
      </c>
      <c r="G122" s="146">
        <v>1279</v>
      </c>
      <c r="H122" s="147" t="str">
        <f t="shared" si="30"/>
        <v>-</v>
      </c>
      <c r="I122" s="146">
        <v>30308</v>
      </c>
      <c r="J122" s="147">
        <f t="shared" si="31"/>
        <v>22.696637998436277</v>
      </c>
      <c r="K122" s="146">
        <v>33163</v>
      </c>
      <c r="L122" s="147">
        <f t="shared" si="32"/>
        <v>9.4199551273591142E-2</v>
      </c>
      <c r="M122" s="147">
        <f t="shared" si="34"/>
        <v>-0.21596765804529761</v>
      </c>
    </row>
    <row r="123" spans="1:14" x14ac:dyDescent="0.25">
      <c r="B123" s="145" t="s">
        <v>153</v>
      </c>
      <c r="C123" s="146">
        <v>46010</v>
      </c>
      <c r="D123" s="147">
        <v>0.19027292717630329</v>
      </c>
      <c r="E123" s="146">
        <v>0</v>
      </c>
      <c r="F123" s="147">
        <f t="shared" si="29"/>
        <v>-1</v>
      </c>
      <c r="G123" s="146">
        <v>1780</v>
      </c>
      <c r="H123" s="147" t="str">
        <f t="shared" si="30"/>
        <v>-</v>
      </c>
      <c r="I123" s="146">
        <v>26462</v>
      </c>
      <c r="J123" s="147">
        <f t="shared" si="31"/>
        <v>13.866292134831461</v>
      </c>
      <c r="K123" s="146">
        <v>33016</v>
      </c>
      <c r="L123" s="147">
        <f t="shared" si="32"/>
        <v>0.24767591262943078</v>
      </c>
      <c r="M123" s="147">
        <f t="shared" si="34"/>
        <v>-0.28241686589871762</v>
      </c>
    </row>
    <row r="124" spans="1:14" x14ac:dyDescent="0.25">
      <c r="B124" s="145" t="s">
        <v>155</v>
      </c>
      <c r="C124" s="146">
        <v>43716</v>
      </c>
      <c r="D124" s="147">
        <v>-0.13323816321674997</v>
      </c>
      <c r="E124" s="146">
        <v>0</v>
      </c>
      <c r="F124" s="147">
        <f t="shared" si="29"/>
        <v>-1</v>
      </c>
      <c r="G124" s="146">
        <v>929</v>
      </c>
      <c r="H124" s="147" t="str">
        <f t="shared" si="30"/>
        <v>-</v>
      </c>
      <c r="I124" s="146">
        <v>26632</v>
      </c>
      <c r="J124" s="147">
        <f t="shared" si="31"/>
        <v>27.667384284176535</v>
      </c>
      <c r="K124" s="146">
        <v>34952</v>
      </c>
      <c r="L124" s="147">
        <f t="shared" si="32"/>
        <v>0.31240612796635636</v>
      </c>
      <c r="M124" s="147">
        <f t="shared" si="34"/>
        <v>-0.20047579833470586</v>
      </c>
    </row>
    <row r="125" spans="1:14" x14ac:dyDescent="0.25">
      <c r="B125" s="145" t="s">
        <v>157</v>
      </c>
      <c r="C125" s="146">
        <v>34569</v>
      </c>
      <c r="D125" s="147">
        <v>-0.39332409048630246</v>
      </c>
      <c r="E125" s="146">
        <v>0</v>
      </c>
      <c r="F125" s="147">
        <f t="shared" si="29"/>
        <v>-1</v>
      </c>
      <c r="G125" s="146">
        <v>11899</v>
      </c>
      <c r="H125" s="147" t="str">
        <f t="shared" si="30"/>
        <v>-</v>
      </c>
      <c r="I125" s="146">
        <v>28868</v>
      </c>
      <c r="J125" s="147">
        <f t="shared" si="31"/>
        <v>1.4260862257332549</v>
      </c>
      <c r="K125" s="146">
        <v>32343</v>
      </c>
      <c r="L125" s="147">
        <f t="shared" si="32"/>
        <v>0.12037550228626848</v>
      </c>
      <c r="M125" s="147">
        <f t="shared" si="34"/>
        <v>-6.439295322398686E-2</v>
      </c>
    </row>
    <row r="126" spans="1:14" x14ac:dyDescent="0.25">
      <c r="B126" s="145" t="s">
        <v>159</v>
      </c>
      <c r="C126" s="146">
        <v>33664</v>
      </c>
      <c r="D126" s="147">
        <v>-0.42251346622293895</v>
      </c>
      <c r="E126" s="146">
        <v>0</v>
      </c>
      <c r="F126" s="147">
        <f t="shared" si="29"/>
        <v>-1</v>
      </c>
      <c r="G126" s="146">
        <v>22700</v>
      </c>
      <c r="H126" s="147" t="str">
        <f t="shared" si="30"/>
        <v>-</v>
      </c>
      <c r="I126" s="146">
        <v>33779</v>
      </c>
      <c r="J126" s="147">
        <f t="shared" si="31"/>
        <v>0.48806167400881062</v>
      </c>
      <c r="K126" s="146">
        <v>34491</v>
      </c>
      <c r="L126" s="147">
        <f t="shared" si="32"/>
        <v>2.1078184670949351E-2</v>
      </c>
      <c r="M126" s="147">
        <f t="shared" si="34"/>
        <v>2.4566302281368912E-2</v>
      </c>
    </row>
    <row r="127" spans="1:14" x14ac:dyDescent="0.25">
      <c r="B127" s="145" t="s">
        <v>161</v>
      </c>
      <c r="C127" s="146">
        <v>31237</v>
      </c>
      <c r="D127" s="147">
        <v>-0.38341130257989375</v>
      </c>
      <c r="E127" s="146">
        <v>0</v>
      </c>
      <c r="F127" s="147">
        <f t="shared" si="29"/>
        <v>-1</v>
      </c>
      <c r="G127" s="146">
        <v>19696</v>
      </c>
      <c r="H127" s="147" t="str">
        <f t="shared" si="30"/>
        <v>-</v>
      </c>
      <c r="I127" s="146">
        <v>31871</v>
      </c>
      <c r="J127" s="147">
        <f t="shared" si="31"/>
        <v>0.61814581640942334</v>
      </c>
      <c r="K127" s="146">
        <v>31828</v>
      </c>
      <c r="L127" s="147">
        <f t="shared" si="32"/>
        <v>-1.3491889178249838E-3</v>
      </c>
      <c r="M127" s="147">
        <f t="shared" si="34"/>
        <v>1.8919870666197047E-2</v>
      </c>
    </row>
    <row r="128" spans="1:14" x14ac:dyDescent="0.25">
      <c r="A128" s="144"/>
      <c r="B128" s="145" t="s">
        <v>163</v>
      </c>
      <c r="C128" s="146">
        <v>38233</v>
      </c>
      <c r="D128" s="147">
        <v>-0.13568441279529786</v>
      </c>
      <c r="E128" s="146">
        <v>0</v>
      </c>
      <c r="F128" s="147">
        <f t="shared" si="29"/>
        <v>-1</v>
      </c>
      <c r="G128" s="146">
        <v>24086</v>
      </c>
      <c r="H128" s="147" t="str">
        <f t="shared" si="30"/>
        <v>-</v>
      </c>
      <c r="I128" s="146">
        <v>37849</v>
      </c>
      <c r="J128" s="147">
        <f t="shared" si="31"/>
        <v>0.57141077804533746</v>
      </c>
      <c r="K128" s="146">
        <v>35088</v>
      </c>
      <c r="L128" s="147">
        <f>IFERROR(K128/I128-1,"-")</f>
        <v>-7.2947766123279356E-2</v>
      </c>
      <c r="M128" s="147">
        <f t="shared" si="34"/>
        <v>-8.2258781680746962E-2</v>
      </c>
    </row>
    <row r="129" spans="2:14" x14ac:dyDescent="0.25">
      <c r="B129" s="145" t="s">
        <v>165</v>
      </c>
      <c r="C129" s="146">
        <v>36396</v>
      </c>
      <c r="D129" s="147">
        <v>-0.24222361024359773</v>
      </c>
      <c r="E129" s="146">
        <v>0</v>
      </c>
      <c r="F129" s="147">
        <f t="shared" si="29"/>
        <v>-1</v>
      </c>
      <c r="G129" s="146">
        <v>26776</v>
      </c>
      <c r="H129" s="147" t="str">
        <f t="shared" si="30"/>
        <v>-</v>
      </c>
      <c r="I129" s="146">
        <v>40409</v>
      </c>
      <c r="J129" s="147">
        <f t="shared" si="31"/>
        <v>0.50914998506124887</v>
      </c>
      <c r="K129" s="146">
        <v>40028</v>
      </c>
      <c r="L129" s="147">
        <f>IFERROR(K129/I129-1,"-")</f>
        <v>-9.4285926402534193E-3</v>
      </c>
      <c r="M129" s="147">
        <f t="shared" si="34"/>
        <v>9.979118584459834E-2</v>
      </c>
    </row>
    <row r="130" spans="2:14" x14ac:dyDescent="0.25">
      <c r="B130" s="145" t="s">
        <v>167</v>
      </c>
      <c r="C130" s="146">
        <v>38726</v>
      </c>
      <c r="D130" s="147">
        <v>-0.2189189189189189</v>
      </c>
      <c r="E130" s="146">
        <v>0</v>
      </c>
      <c r="F130" s="147">
        <f t="shared" si="29"/>
        <v>-1</v>
      </c>
      <c r="G130" s="146">
        <v>25616</v>
      </c>
      <c r="H130" s="147" t="str">
        <f t="shared" si="30"/>
        <v>-</v>
      </c>
      <c r="I130" s="146">
        <v>42097</v>
      </c>
      <c r="J130" s="147">
        <f t="shared" si="31"/>
        <v>0.64338694565896315</v>
      </c>
      <c r="K130" s="146"/>
      <c r="L130" s="147"/>
      <c r="M130" s="147"/>
    </row>
    <row r="131" spans="2:14" ht="15.75" x14ac:dyDescent="0.25">
      <c r="B131" s="148" t="s">
        <v>127</v>
      </c>
      <c r="C131" s="149">
        <v>489333</v>
      </c>
      <c r="D131" s="150">
        <v>-0.20098070432401449</v>
      </c>
      <c r="E131" s="149">
        <v>0</v>
      </c>
      <c r="F131" s="150">
        <f t="shared" si="29"/>
        <v>-1</v>
      </c>
      <c r="G131" s="149">
        <v>139766</v>
      </c>
      <c r="H131" s="150" t="str">
        <f t="shared" si="30"/>
        <v>-</v>
      </c>
      <c r="I131" s="149">
        <v>387725</v>
      </c>
      <c r="J131" s="150">
        <f t="shared" si="31"/>
        <v>1.7741009973813373</v>
      </c>
      <c r="K131" s="149">
        <v>395769</v>
      </c>
      <c r="L131" s="150">
        <v>0.14507215850567667</v>
      </c>
      <c r="M131" s="150">
        <v>-0.12169806505447101</v>
      </c>
    </row>
    <row r="132" spans="2:14" ht="6" customHeight="1" x14ac:dyDescent="0.25"/>
    <row r="133" spans="2:14" x14ac:dyDescent="0.25">
      <c r="B133" s="49" t="s">
        <v>109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H134" s="144"/>
      <c r="I134" s="144"/>
      <c r="K134" s="144"/>
      <c r="L134" s="154"/>
    </row>
    <row r="136" spans="2:14" ht="48.75" customHeight="1" thickBot="1" x14ac:dyDescent="0.3">
      <c r="B136" s="315" t="s">
        <v>454</v>
      </c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3"/>
      <c r="C138" s="327" t="s">
        <v>115</v>
      </c>
      <c r="D138" s="328"/>
      <c r="E138" s="328"/>
      <c r="F138" s="328"/>
      <c r="G138" s="328"/>
      <c r="H138" s="328"/>
      <c r="I138" s="328"/>
      <c r="J138" s="328"/>
      <c r="K138" s="328"/>
      <c r="L138" s="328"/>
      <c r="M138" s="329"/>
    </row>
    <row r="139" spans="2:14" ht="22.5" thickTop="1" thickBot="1" x14ac:dyDescent="0.3">
      <c r="B139" s="13"/>
      <c r="C139" s="334">
        <v>2019</v>
      </c>
      <c r="D139" s="333"/>
      <c r="E139" s="330" t="s">
        <v>259</v>
      </c>
      <c r="F139" s="333"/>
      <c r="G139" s="330" t="s">
        <v>258</v>
      </c>
      <c r="H139" s="333"/>
      <c r="I139" s="330">
        <v>2022</v>
      </c>
      <c r="J139" s="333"/>
      <c r="K139" s="330">
        <v>2023</v>
      </c>
      <c r="L139" s="331"/>
      <c r="M139" s="332"/>
    </row>
    <row r="140" spans="2:14" ht="16.5" thickTop="1" thickBot="1" x14ac:dyDescent="0.3">
      <c r="B140" s="16"/>
      <c r="C140" s="141" t="s">
        <v>141</v>
      </c>
      <c r="D140" s="142" t="str">
        <f>CONCATENATE("var ",RIGHT(C139,2),"/",RIGHT(C139-1,2))</f>
        <v>var 19/18</v>
      </c>
      <c r="E140" s="143" t="s">
        <v>141</v>
      </c>
      <c r="F140" s="142" t="str">
        <f>CONCATENATE("var ",RIGHT(E139,2),"/",RIGHT(C139,2))</f>
        <v>var 20/19</v>
      </c>
      <c r="G140" s="143" t="s">
        <v>141</v>
      </c>
      <c r="H140" s="142" t="str">
        <f>CONCATENATE("var ",RIGHT(G139,2),"/",RIGHT(E139,2))</f>
        <v>var 21/20</v>
      </c>
      <c r="I140" s="143" t="s">
        <v>141</v>
      </c>
      <c r="J140" s="142" t="str">
        <f>CONCATENATE("var ",RIGHT(I139,2),"/",RIGHT(G139,2))</f>
        <v>var 22/21</v>
      </c>
      <c r="K140" s="143" t="s">
        <v>141</v>
      </c>
      <c r="L140" s="142" t="str">
        <f>CONCATENATE("var ",RIGHT(K139,2),"/",RIGHT(I139,2))</f>
        <v>var 23/22</v>
      </c>
      <c r="M140" s="142" t="str">
        <f>CONCATENATE("var ",RIGHT(K139,2),"/",RIGHT(C139,2))</f>
        <v>var 23/19</v>
      </c>
    </row>
    <row r="141" spans="2:14" x14ac:dyDescent="0.25">
      <c r="B141" s="145" t="s">
        <v>145</v>
      </c>
      <c r="C141" s="146">
        <v>20153</v>
      </c>
      <c r="D141" s="147">
        <v>-9.2248096932570633E-2</v>
      </c>
      <c r="E141" s="146">
        <v>19412</v>
      </c>
      <c r="F141" s="147">
        <f t="shared" ref="F141:F153" si="35">IFERROR(E141/C141-1,"-")</f>
        <v>-3.676871929737513E-2</v>
      </c>
      <c r="G141" s="146">
        <v>3447</v>
      </c>
      <c r="H141" s="147">
        <f t="shared" ref="H141:H153" si="36">IFERROR(G141/E141-1,"-")</f>
        <v>-0.82242942509787764</v>
      </c>
      <c r="I141" s="146">
        <v>4723</v>
      </c>
      <c r="J141" s="147">
        <f t="shared" ref="J141:J153" si="37">IFERROR(I141/G141-1,"-")</f>
        <v>0.37017696547722667</v>
      </c>
      <c r="K141" s="146">
        <v>13624</v>
      </c>
      <c r="L141" s="147">
        <f t="shared" ref="L141:L149" si="38">IFERROR(K141/I141-1,"-")</f>
        <v>1.8846072411602797</v>
      </c>
      <c r="M141" s="147">
        <f t="shared" ref="M141" si="39">IFERROR(K141/C141-1,"-")</f>
        <v>-0.32397161712896339</v>
      </c>
    </row>
    <row r="142" spans="2:14" x14ac:dyDescent="0.25">
      <c r="B142" s="145" t="s">
        <v>147</v>
      </c>
      <c r="C142" s="146">
        <v>19633</v>
      </c>
      <c r="D142" s="147">
        <v>-0.10649433395530883</v>
      </c>
      <c r="E142" s="146">
        <v>19786</v>
      </c>
      <c r="F142" s="147">
        <f t="shared" si="35"/>
        <v>7.7930015789742235E-3</v>
      </c>
      <c r="G142" s="146">
        <v>2962</v>
      </c>
      <c r="H142" s="147">
        <f t="shared" si="36"/>
        <v>-0.85029819063984635</v>
      </c>
      <c r="I142" s="146">
        <v>7515</v>
      </c>
      <c r="J142" s="147">
        <f t="shared" si="37"/>
        <v>1.5371370695476028</v>
      </c>
      <c r="K142" s="146">
        <v>12380</v>
      </c>
      <c r="L142" s="147">
        <f t="shared" si="38"/>
        <v>0.64737192282102463</v>
      </c>
      <c r="M142" s="147">
        <f>IFERROR(K142/C142-1,"-")</f>
        <v>-0.3694290225640503</v>
      </c>
    </row>
    <row r="143" spans="2:14" x14ac:dyDescent="0.25">
      <c r="B143" s="145" t="s">
        <v>149</v>
      </c>
      <c r="C143" s="146">
        <v>21012</v>
      </c>
      <c r="D143" s="147">
        <v>-6.0202164773235478E-2</v>
      </c>
      <c r="E143" s="146">
        <v>10488</v>
      </c>
      <c r="F143" s="147">
        <f t="shared" si="35"/>
        <v>-0.50085665334094798</v>
      </c>
      <c r="G143" s="146">
        <v>4453</v>
      </c>
      <c r="H143" s="147">
        <f t="shared" si="36"/>
        <v>-0.57541952707856603</v>
      </c>
      <c r="I143" s="146">
        <v>11649</v>
      </c>
      <c r="J143" s="147">
        <f t="shared" si="37"/>
        <v>1.6159892207500564</v>
      </c>
      <c r="K143" s="146">
        <v>13406</v>
      </c>
      <c r="L143" s="147">
        <f t="shared" si="38"/>
        <v>0.15082839728732078</v>
      </c>
      <c r="M143" s="147">
        <f t="shared" ref="M143:M151" si="40">IFERROR(K143/C143-1,"-")</f>
        <v>-0.36198362840281739</v>
      </c>
    </row>
    <row r="144" spans="2:14" x14ac:dyDescent="0.25">
      <c r="B144" s="145" t="s">
        <v>151</v>
      </c>
      <c r="C144" s="146">
        <v>18609</v>
      </c>
      <c r="D144" s="147">
        <v>-3.2796257796257833E-2</v>
      </c>
      <c r="E144" s="146">
        <v>0</v>
      </c>
      <c r="F144" s="147">
        <f t="shared" si="35"/>
        <v>-1</v>
      </c>
      <c r="G144" s="146">
        <v>2247</v>
      </c>
      <c r="H144" s="147" t="str">
        <f t="shared" si="36"/>
        <v>-</v>
      </c>
      <c r="I144" s="146">
        <v>10327</v>
      </c>
      <c r="J144" s="147">
        <f t="shared" si="37"/>
        <v>3.5959056519804182</v>
      </c>
      <c r="K144" s="146">
        <v>10516</v>
      </c>
      <c r="L144" s="147">
        <f t="shared" si="38"/>
        <v>1.8301539653335919E-2</v>
      </c>
      <c r="M144" s="147">
        <f t="shared" si="40"/>
        <v>-0.43489709280455691</v>
      </c>
    </row>
    <row r="145" spans="1:14" x14ac:dyDescent="0.25">
      <c r="B145" s="145" t="s">
        <v>153</v>
      </c>
      <c r="C145" s="146">
        <v>17310</v>
      </c>
      <c r="D145" s="147">
        <v>-0.10119943922322028</v>
      </c>
      <c r="E145" s="146">
        <v>0</v>
      </c>
      <c r="F145" s="147">
        <f t="shared" si="35"/>
        <v>-1</v>
      </c>
      <c r="G145" s="146">
        <v>4704</v>
      </c>
      <c r="H145" s="147" t="str">
        <f t="shared" si="36"/>
        <v>-</v>
      </c>
      <c r="I145" s="146">
        <v>8672</v>
      </c>
      <c r="J145" s="147">
        <f t="shared" si="37"/>
        <v>0.84353741496598644</v>
      </c>
      <c r="K145" s="146">
        <v>10529</v>
      </c>
      <c r="L145" s="147">
        <f t="shared" si="38"/>
        <v>0.21413745387453864</v>
      </c>
      <c r="M145" s="147">
        <f t="shared" si="40"/>
        <v>-0.39173887926054307</v>
      </c>
    </row>
    <row r="146" spans="1:14" x14ac:dyDescent="0.25">
      <c r="B146" s="145" t="s">
        <v>155</v>
      </c>
      <c r="C146" s="146">
        <v>17284</v>
      </c>
      <c r="D146" s="147">
        <v>-2.778715266059173E-2</v>
      </c>
      <c r="E146" s="146">
        <v>0</v>
      </c>
      <c r="F146" s="147">
        <f t="shared" si="35"/>
        <v>-1</v>
      </c>
      <c r="G146" s="146">
        <v>3691</v>
      </c>
      <c r="H146" s="147" t="str">
        <f t="shared" si="36"/>
        <v>-</v>
      </c>
      <c r="I146" s="146">
        <v>9189</v>
      </c>
      <c r="J146" s="147">
        <f t="shared" si="37"/>
        <v>1.4895692224329449</v>
      </c>
      <c r="K146" s="146">
        <v>9703</v>
      </c>
      <c r="L146" s="147">
        <f t="shared" si="38"/>
        <v>5.5936445750353725E-2</v>
      </c>
      <c r="M146" s="147">
        <f t="shared" si="40"/>
        <v>-0.43861374681786625</v>
      </c>
    </row>
    <row r="147" spans="1:14" x14ac:dyDescent="0.25">
      <c r="B147" s="145" t="s">
        <v>157</v>
      </c>
      <c r="C147" s="146">
        <v>18907</v>
      </c>
      <c r="D147" s="147">
        <v>-2.3348313445942459E-2</v>
      </c>
      <c r="E147" s="146">
        <v>0</v>
      </c>
      <c r="F147" s="147">
        <f t="shared" si="35"/>
        <v>-1</v>
      </c>
      <c r="G147" s="146">
        <v>2526</v>
      </c>
      <c r="H147" s="147" t="str">
        <f t="shared" si="36"/>
        <v>-</v>
      </c>
      <c r="I147" s="146">
        <v>12395</v>
      </c>
      <c r="J147" s="147">
        <f t="shared" si="37"/>
        <v>3.9069675376088675</v>
      </c>
      <c r="K147" s="146">
        <v>11847</v>
      </c>
      <c r="L147" s="147">
        <f t="shared" si="38"/>
        <v>-4.4211375554659149E-2</v>
      </c>
      <c r="M147" s="147">
        <f t="shared" si="40"/>
        <v>-0.37340667477653777</v>
      </c>
    </row>
    <row r="148" spans="1:14" x14ac:dyDescent="0.25">
      <c r="B148" s="145" t="s">
        <v>159</v>
      </c>
      <c r="C148" s="146">
        <v>20338</v>
      </c>
      <c r="D148" s="147">
        <v>0.13753565635661946</v>
      </c>
      <c r="E148" s="146">
        <v>0</v>
      </c>
      <c r="F148" s="147">
        <f t="shared" si="35"/>
        <v>-1</v>
      </c>
      <c r="G148" s="146">
        <v>2546</v>
      </c>
      <c r="H148" s="147" t="str">
        <f t="shared" si="36"/>
        <v>-</v>
      </c>
      <c r="I148" s="146">
        <v>11560</v>
      </c>
      <c r="J148" s="147">
        <f t="shared" si="37"/>
        <v>3.5404556166535741</v>
      </c>
      <c r="K148" s="146">
        <v>11824</v>
      </c>
      <c r="L148" s="147">
        <f t="shared" si="38"/>
        <v>2.2837370242214439E-2</v>
      </c>
      <c r="M148" s="147">
        <f t="shared" si="40"/>
        <v>-0.41862523355295511</v>
      </c>
    </row>
    <row r="149" spans="1:14" x14ac:dyDescent="0.25">
      <c r="B149" s="145" t="s">
        <v>161</v>
      </c>
      <c r="C149" s="146">
        <v>18440</v>
      </c>
      <c r="D149" s="147">
        <v>3.1006908556818757E-3</v>
      </c>
      <c r="E149" s="146">
        <v>0</v>
      </c>
      <c r="F149" s="147">
        <f t="shared" si="35"/>
        <v>-1</v>
      </c>
      <c r="G149" s="146">
        <v>3741</v>
      </c>
      <c r="H149" s="147" t="str">
        <f t="shared" si="36"/>
        <v>-</v>
      </c>
      <c r="I149" s="146">
        <v>10733</v>
      </c>
      <c r="J149" s="147">
        <f t="shared" si="37"/>
        <v>1.8690189788826519</v>
      </c>
      <c r="K149" s="146">
        <v>11656</v>
      </c>
      <c r="L149" s="147">
        <f t="shared" si="38"/>
        <v>8.5996459517376334E-2</v>
      </c>
      <c r="M149" s="147">
        <f t="shared" si="40"/>
        <v>-0.36789587852494576</v>
      </c>
    </row>
    <row r="150" spans="1:14" x14ac:dyDescent="0.25">
      <c r="A150" s="144"/>
      <c r="B150" s="145" t="s">
        <v>163</v>
      </c>
      <c r="C150" s="146">
        <v>18271</v>
      </c>
      <c r="D150" s="147">
        <v>-2.1161470052501907E-2</v>
      </c>
      <c r="E150" s="146">
        <v>0</v>
      </c>
      <c r="F150" s="147">
        <f t="shared" si="35"/>
        <v>-1</v>
      </c>
      <c r="G150" s="146">
        <v>4629</v>
      </c>
      <c r="H150" s="147" t="str">
        <f t="shared" si="36"/>
        <v>-</v>
      </c>
      <c r="I150" s="146">
        <v>12159</v>
      </c>
      <c r="J150" s="147">
        <f t="shared" si="37"/>
        <v>1.6267012313674658</v>
      </c>
      <c r="K150" s="146">
        <v>12700</v>
      </c>
      <c r="L150" s="147">
        <f>IFERROR(K150/I150-1,"-")</f>
        <v>4.4493790607780248E-2</v>
      </c>
      <c r="M150" s="147">
        <f t="shared" si="40"/>
        <v>-0.30490941929834159</v>
      </c>
    </row>
    <row r="151" spans="1:14" x14ac:dyDescent="0.25">
      <c r="B151" s="145" t="s">
        <v>165</v>
      </c>
      <c r="C151" s="146">
        <v>19819</v>
      </c>
      <c r="D151" s="147">
        <v>-4.1309921153194984E-2</v>
      </c>
      <c r="E151" s="146">
        <v>0</v>
      </c>
      <c r="F151" s="147">
        <f t="shared" si="35"/>
        <v>-1</v>
      </c>
      <c r="G151" s="146">
        <v>4792</v>
      </c>
      <c r="H151" s="147" t="str">
        <f t="shared" si="36"/>
        <v>-</v>
      </c>
      <c r="I151" s="146">
        <v>12550</v>
      </c>
      <c r="J151" s="147">
        <f t="shared" si="37"/>
        <v>1.618948247078464</v>
      </c>
      <c r="K151" s="146">
        <v>12525</v>
      </c>
      <c r="L151" s="147">
        <f>IFERROR(K151/I151-1,"-")</f>
        <v>-1.9920318725099584E-3</v>
      </c>
      <c r="M151" s="147">
        <f t="shared" si="40"/>
        <v>-0.3680306776325748</v>
      </c>
    </row>
    <row r="152" spans="1:14" x14ac:dyDescent="0.25">
      <c r="B152" s="145" t="s">
        <v>167</v>
      </c>
      <c r="C152" s="146">
        <v>20725</v>
      </c>
      <c r="D152" s="147">
        <v>2.003149916330349E-2</v>
      </c>
      <c r="E152" s="146">
        <v>0</v>
      </c>
      <c r="F152" s="147">
        <f t="shared" si="35"/>
        <v>-1</v>
      </c>
      <c r="G152" s="146">
        <v>5136</v>
      </c>
      <c r="H152" s="147" t="str">
        <f t="shared" si="36"/>
        <v>-</v>
      </c>
      <c r="I152" s="146">
        <v>12247</v>
      </c>
      <c r="J152" s="147">
        <f t="shared" si="37"/>
        <v>1.3845404984423677</v>
      </c>
      <c r="K152" s="146"/>
      <c r="L152" s="147"/>
      <c r="M152" s="147"/>
    </row>
    <row r="153" spans="1:14" ht="15.75" x14ac:dyDescent="0.25">
      <c r="B153" s="148" t="s">
        <v>127</v>
      </c>
      <c r="C153" s="149">
        <v>230501</v>
      </c>
      <c r="D153" s="150">
        <v>-3.1862302435664236E-2</v>
      </c>
      <c r="E153" s="149">
        <v>0</v>
      </c>
      <c r="F153" s="150">
        <f t="shared" si="35"/>
        <v>-1</v>
      </c>
      <c r="G153" s="149">
        <v>44874</v>
      </c>
      <c r="H153" s="150" t="str">
        <f t="shared" si="36"/>
        <v>-</v>
      </c>
      <c r="I153" s="149">
        <v>123719</v>
      </c>
      <c r="J153" s="150">
        <f t="shared" si="37"/>
        <v>1.7570307973436732</v>
      </c>
      <c r="K153" s="149">
        <v>130710</v>
      </c>
      <c r="L153" s="150">
        <v>0.17258145543275449</v>
      </c>
      <c r="M153" s="150">
        <v>-0.37690679582030351</v>
      </c>
    </row>
    <row r="154" spans="1:14" ht="6" customHeight="1" x14ac:dyDescent="0.25"/>
    <row r="155" spans="1:14" x14ac:dyDescent="0.25">
      <c r="B155" s="49" t="s">
        <v>109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4"/>
      <c r="L156" s="155"/>
    </row>
    <row r="157" spans="1:14" ht="15.75" x14ac:dyDescent="0.25">
      <c r="C157" s="144"/>
      <c r="G157" s="144"/>
      <c r="I157" s="144"/>
      <c r="J157" s="150"/>
      <c r="K157" s="150"/>
      <c r="M157" s="154"/>
    </row>
    <row r="158" spans="1:14" ht="48.75" customHeight="1" thickBot="1" x14ac:dyDescent="0.3">
      <c r="B158" s="315" t="s">
        <v>455</v>
      </c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3" t="s">
        <v>171</v>
      </c>
      <c r="C160" s="327" t="s">
        <v>129</v>
      </c>
      <c r="D160" s="328"/>
      <c r="E160" s="328"/>
      <c r="F160" s="328"/>
      <c r="G160" s="328"/>
      <c r="H160" s="328"/>
      <c r="I160" s="328"/>
      <c r="J160" s="328"/>
      <c r="K160" s="328"/>
      <c r="L160" s="328"/>
      <c r="M160" s="329"/>
    </row>
    <row r="161" spans="2:13" ht="22.5" thickTop="1" thickBot="1" x14ac:dyDescent="0.3">
      <c r="B161" s="13"/>
      <c r="C161" s="334">
        <v>2019</v>
      </c>
      <c r="D161" s="333"/>
      <c r="E161" s="330" t="s">
        <v>259</v>
      </c>
      <c r="F161" s="333"/>
      <c r="G161" s="330" t="s">
        <v>258</v>
      </c>
      <c r="H161" s="333"/>
      <c r="I161" s="330">
        <v>2022</v>
      </c>
      <c r="J161" s="333"/>
      <c r="K161" s="330">
        <v>2023</v>
      </c>
      <c r="L161" s="331"/>
      <c r="M161" s="332"/>
    </row>
    <row r="162" spans="2:13" ht="16.5" thickTop="1" thickBot="1" x14ac:dyDescent="0.3">
      <c r="B162" s="16"/>
      <c r="C162" s="141" t="s">
        <v>141</v>
      </c>
      <c r="D162" s="142" t="str">
        <f>CONCATENATE("var ",RIGHT(C161,2),"/",RIGHT(C161-1,2))</f>
        <v>var 19/18</v>
      </c>
      <c r="E162" s="143" t="s">
        <v>141</v>
      </c>
      <c r="F162" s="142" t="str">
        <f>CONCATENATE("var ",RIGHT(E161,2),"/",RIGHT(C161,2))</f>
        <v>var 20/19</v>
      </c>
      <c r="G162" s="143" t="s">
        <v>141</v>
      </c>
      <c r="H162" s="142" t="str">
        <f>CONCATENATE("var ",RIGHT(G161,2),"/",RIGHT(E161,2))</f>
        <v>var 21/20</v>
      </c>
      <c r="I162" s="143" t="s">
        <v>141</v>
      </c>
      <c r="J162" s="142" t="str">
        <f>CONCATENATE("var ",RIGHT(I161,2),"/",RIGHT(G161,2))</f>
        <v>var 22/21</v>
      </c>
      <c r="K162" s="143" t="s">
        <v>141</v>
      </c>
      <c r="L162" s="142" t="str">
        <f>CONCATENATE("var ",RIGHT(K161,2),"/",RIGHT(I161,2))</f>
        <v>var 23/22</v>
      </c>
      <c r="M162" s="142" t="str">
        <f>CONCATENATE("var ",RIGHT(K161,2),"/",RIGHT(C161,2))</f>
        <v>var 23/19</v>
      </c>
    </row>
    <row r="163" spans="2:13" x14ac:dyDescent="0.25">
      <c r="B163" s="145" t="s">
        <v>145</v>
      </c>
      <c r="C163" s="146">
        <v>892954</v>
      </c>
      <c r="D163" s="147">
        <v>-5.1122984196611543E-2</v>
      </c>
      <c r="E163" s="146">
        <v>859317</v>
      </c>
      <c r="F163" s="147">
        <f t="shared" ref="F163:F175" si="41">IFERROR(E163/C163-1,"-")</f>
        <v>-3.7669353628518421E-2</v>
      </c>
      <c r="G163" s="146">
        <v>72918</v>
      </c>
      <c r="H163" s="147">
        <f t="shared" ref="H163:H175" si="42">IFERROR(G163/E163-1,"-")</f>
        <v>-0.91514423664375311</v>
      </c>
      <c r="I163" s="146">
        <v>535470</v>
      </c>
      <c r="J163" s="147">
        <f t="shared" ref="J163:J175" si="43">IFERROR(I163/G163-1,"-")</f>
        <v>6.3434542911215335</v>
      </c>
      <c r="K163" s="146">
        <v>697486</v>
      </c>
      <c r="L163" s="147">
        <f t="shared" ref="L163:L171" si="44">IFERROR(K163/I163-1,"-")</f>
        <v>0.30256783760061245</v>
      </c>
      <c r="M163" s="147">
        <f t="shared" ref="M163" si="45">IFERROR(K163/C163-1,"-")</f>
        <v>-0.21890041368312363</v>
      </c>
    </row>
    <row r="164" spans="2:13" x14ac:dyDescent="0.25">
      <c r="B164" s="145" t="s">
        <v>147</v>
      </c>
      <c r="C164" s="146">
        <v>823007</v>
      </c>
      <c r="D164" s="147">
        <v>-4.2456177908500092E-2</v>
      </c>
      <c r="E164" s="146">
        <v>800339</v>
      </c>
      <c r="F164" s="147">
        <f t="shared" si="41"/>
        <v>-2.7542900607163689E-2</v>
      </c>
      <c r="G164" s="146">
        <v>70720</v>
      </c>
      <c r="H164" s="147">
        <f t="shared" si="42"/>
        <v>-0.91163744363326038</v>
      </c>
      <c r="I164" s="146">
        <v>540128</v>
      </c>
      <c r="J164" s="147">
        <f t="shared" si="43"/>
        <v>6.6375565610859733</v>
      </c>
      <c r="K164" s="146">
        <v>695843</v>
      </c>
      <c r="L164" s="147">
        <f t="shared" si="44"/>
        <v>0.288292775045915</v>
      </c>
      <c r="M164" s="147">
        <f>IFERROR(K164/C164-1,"-")</f>
        <v>-0.15451144400958927</v>
      </c>
    </row>
    <row r="165" spans="2:13" x14ac:dyDescent="0.25">
      <c r="B165" s="145" t="s">
        <v>149</v>
      </c>
      <c r="C165" s="146">
        <v>864658</v>
      </c>
      <c r="D165" s="147">
        <v>-7.0689896069559222E-2</v>
      </c>
      <c r="E165" s="146">
        <v>382621</v>
      </c>
      <c r="F165" s="147">
        <f t="shared" si="41"/>
        <v>-0.55748862556062628</v>
      </c>
      <c r="G165" s="146">
        <v>91122</v>
      </c>
      <c r="H165" s="147">
        <f t="shared" si="42"/>
        <v>-0.76184788602821074</v>
      </c>
      <c r="I165" s="146">
        <v>595296</v>
      </c>
      <c r="J165" s="147">
        <f t="shared" si="43"/>
        <v>5.5329558174754725</v>
      </c>
      <c r="K165" s="146">
        <v>715709</v>
      </c>
      <c r="L165" s="147">
        <f t="shared" si="44"/>
        <v>0.20227416276944576</v>
      </c>
      <c r="M165" s="147">
        <f t="shared" ref="M165:M173" si="46">IFERROR(K165/C165-1,"-")</f>
        <v>-0.17226348452220419</v>
      </c>
    </row>
    <row r="166" spans="2:13" x14ac:dyDescent="0.25">
      <c r="B166" s="145" t="s">
        <v>151</v>
      </c>
      <c r="C166" s="146">
        <v>760540</v>
      </c>
      <c r="D166" s="147">
        <v>-2.951004927955414E-3</v>
      </c>
      <c r="E166" s="146">
        <v>0</v>
      </c>
      <c r="F166" s="147">
        <f t="shared" si="41"/>
        <v>-1</v>
      </c>
      <c r="G166" s="146">
        <v>101665</v>
      </c>
      <c r="H166" s="147" t="str">
        <f t="shared" si="42"/>
        <v>-</v>
      </c>
      <c r="I166" s="146">
        <v>593977</v>
      </c>
      <c r="J166" s="147">
        <f t="shared" si="43"/>
        <v>4.8424924998770473</v>
      </c>
      <c r="K166" s="146">
        <v>637610</v>
      </c>
      <c r="L166" s="147">
        <f t="shared" si="44"/>
        <v>7.3459073331122227E-2</v>
      </c>
      <c r="M166" s="147">
        <f t="shared" si="46"/>
        <v>-0.16163515396954797</v>
      </c>
    </row>
    <row r="167" spans="2:13" x14ac:dyDescent="0.25">
      <c r="B167" s="145" t="s">
        <v>153</v>
      </c>
      <c r="C167" s="146">
        <v>704833</v>
      </c>
      <c r="D167" s="147">
        <v>-2.7833983666499806E-2</v>
      </c>
      <c r="E167" s="146">
        <v>0</v>
      </c>
      <c r="F167" s="147">
        <f t="shared" si="41"/>
        <v>-1</v>
      </c>
      <c r="G167" s="146">
        <v>110477</v>
      </c>
      <c r="H167" s="147" t="str">
        <f t="shared" si="42"/>
        <v>-</v>
      </c>
      <c r="I167" s="146">
        <v>507901</v>
      </c>
      <c r="J167" s="147">
        <f t="shared" si="43"/>
        <v>3.597346053929777</v>
      </c>
      <c r="K167" s="146">
        <v>538575</v>
      </c>
      <c r="L167" s="147">
        <f t="shared" si="44"/>
        <v>6.0393659394252008E-2</v>
      </c>
      <c r="M167" s="147">
        <f t="shared" si="46"/>
        <v>-0.23588282614463285</v>
      </c>
    </row>
    <row r="168" spans="2:13" x14ac:dyDescent="0.25">
      <c r="B168" s="145" t="s">
        <v>155</v>
      </c>
      <c r="C168" s="146">
        <v>801209</v>
      </c>
      <c r="D168" s="147">
        <v>-1.4145354095274398E-2</v>
      </c>
      <c r="E168" s="146">
        <v>0</v>
      </c>
      <c r="F168" s="147">
        <f t="shared" si="41"/>
        <v>-1</v>
      </c>
      <c r="G168" s="146">
        <v>157164</v>
      </c>
      <c r="H168" s="147" t="str">
        <f t="shared" si="42"/>
        <v>-</v>
      </c>
      <c r="I168" s="146">
        <v>526097</v>
      </c>
      <c r="J168" s="147">
        <f t="shared" si="43"/>
        <v>2.3474396172151382</v>
      </c>
      <c r="K168" s="146">
        <v>618666</v>
      </c>
      <c r="L168" s="147">
        <f t="shared" si="44"/>
        <v>0.17595424417930539</v>
      </c>
      <c r="M168" s="147">
        <f t="shared" si="46"/>
        <v>-0.22783443520978919</v>
      </c>
    </row>
    <row r="169" spans="2:13" x14ac:dyDescent="0.25">
      <c r="B169" s="145" t="s">
        <v>157</v>
      </c>
      <c r="C169" s="146">
        <v>928203</v>
      </c>
      <c r="D169" s="147">
        <v>-4.8963566262393843E-2</v>
      </c>
      <c r="E169" s="146">
        <v>136191</v>
      </c>
      <c r="F169" s="147">
        <f t="shared" si="41"/>
        <v>-0.85327455308806366</v>
      </c>
      <c r="G169" s="146">
        <v>287965</v>
      </c>
      <c r="H169" s="147">
        <f t="shared" si="42"/>
        <v>1.1144201892929781</v>
      </c>
      <c r="I169" s="146">
        <v>708215</v>
      </c>
      <c r="J169" s="147">
        <f t="shared" si="43"/>
        <v>1.4593787439445767</v>
      </c>
      <c r="K169" s="146">
        <v>745957</v>
      </c>
      <c r="L169" s="147">
        <f t="shared" si="44"/>
        <v>5.3291726382524995E-2</v>
      </c>
      <c r="M169" s="147">
        <f t="shared" si="46"/>
        <v>-0.19634282586891016</v>
      </c>
    </row>
    <row r="170" spans="2:13" x14ac:dyDescent="0.25">
      <c r="B170" s="145" t="s">
        <v>159</v>
      </c>
      <c r="C170" s="146">
        <v>998893</v>
      </c>
      <c r="D170" s="147">
        <v>-6.0503827046468173E-2</v>
      </c>
      <c r="E170" s="146">
        <v>188115</v>
      </c>
      <c r="F170" s="147">
        <f t="shared" si="41"/>
        <v>-0.81167652591418704</v>
      </c>
      <c r="G170" s="146">
        <v>387034</v>
      </c>
      <c r="H170" s="147">
        <f t="shared" si="42"/>
        <v>1.0574329532466842</v>
      </c>
      <c r="I170" s="146">
        <v>722501</v>
      </c>
      <c r="J170" s="147">
        <f t="shared" si="43"/>
        <v>0.86676364350418833</v>
      </c>
      <c r="K170" s="146">
        <v>786393</v>
      </c>
      <c r="L170" s="147">
        <f t="shared" si="44"/>
        <v>8.843171151320206E-2</v>
      </c>
      <c r="M170" s="147">
        <f t="shared" si="46"/>
        <v>-0.2127354981965035</v>
      </c>
    </row>
    <row r="171" spans="2:13" x14ac:dyDescent="0.25">
      <c r="B171" s="145" t="s">
        <v>161</v>
      </c>
      <c r="C171" s="146">
        <v>770970</v>
      </c>
      <c r="D171" s="147">
        <v>-7.8090341095931382E-2</v>
      </c>
      <c r="E171" s="146">
        <v>111885</v>
      </c>
      <c r="F171" s="147">
        <f t="shared" si="41"/>
        <v>-0.85487762169734227</v>
      </c>
      <c r="G171" s="146">
        <v>361772</v>
      </c>
      <c r="H171" s="147">
        <f t="shared" si="42"/>
        <v>2.2334271796934351</v>
      </c>
      <c r="I171" s="146">
        <v>555744</v>
      </c>
      <c r="J171" s="147">
        <f t="shared" si="43"/>
        <v>0.53617195360613867</v>
      </c>
      <c r="K171" s="146">
        <v>642762</v>
      </c>
      <c r="L171" s="147">
        <f t="shared" si="44"/>
        <v>0.15657928830540691</v>
      </c>
      <c r="M171" s="147">
        <f t="shared" si="46"/>
        <v>-0.16629440834273712</v>
      </c>
    </row>
    <row r="172" spans="2:13" x14ac:dyDescent="0.25">
      <c r="B172" s="145" t="s">
        <v>163</v>
      </c>
      <c r="C172" s="146">
        <v>775776</v>
      </c>
      <c r="D172" s="147">
        <v>-0.12490016920473779</v>
      </c>
      <c r="E172" s="146">
        <v>104039</v>
      </c>
      <c r="F172" s="147">
        <f t="shared" si="41"/>
        <v>-0.86589041166522296</v>
      </c>
      <c r="G172" s="146">
        <v>476961</v>
      </c>
      <c r="H172" s="147">
        <f t="shared" si="42"/>
        <v>3.5844442949278639</v>
      </c>
      <c r="I172" s="146">
        <v>619435</v>
      </c>
      <c r="J172" s="147">
        <f t="shared" si="43"/>
        <v>0.29871205402538159</v>
      </c>
      <c r="K172" s="146">
        <v>709014</v>
      </c>
      <c r="L172" s="147">
        <f>IFERROR(K172/I172-1,"-")</f>
        <v>0.14461404344281492</v>
      </c>
      <c r="M172" s="147">
        <f t="shared" si="46"/>
        <v>-8.6058346739264935E-2</v>
      </c>
    </row>
    <row r="173" spans="2:13" x14ac:dyDescent="0.25">
      <c r="B173" s="145" t="s">
        <v>165</v>
      </c>
      <c r="C173" s="146">
        <v>783745</v>
      </c>
      <c r="D173" s="147">
        <v>-5.1253805601118474E-2</v>
      </c>
      <c r="E173" s="146">
        <v>115044</v>
      </c>
      <c r="F173" s="147">
        <f t="shared" si="41"/>
        <v>-0.85321246068555467</v>
      </c>
      <c r="G173" s="146">
        <v>527346</v>
      </c>
      <c r="H173" s="147">
        <f t="shared" si="42"/>
        <v>3.5838635652446023</v>
      </c>
      <c r="I173" s="146">
        <v>645666</v>
      </c>
      <c r="J173" s="147">
        <f t="shared" si="43"/>
        <v>0.22436882047081053</v>
      </c>
      <c r="K173" s="146">
        <v>735725</v>
      </c>
      <c r="L173" s="147">
        <f>IFERROR(K173/I173-1,"-")</f>
        <v>0.13948233297091694</v>
      </c>
      <c r="M173" s="147">
        <f t="shared" si="46"/>
        <v>-6.1269928356799674E-2</v>
      </c>
    </row>
    <row r="174" spans="2:13" x14ac:dyDescent="0.25">
      <c r="B174" s="145" t="s">
        <v>167</v>
      </c>
      <c r="C174" s="146">
        <v>833192</v>
      </c>
      <c r="D174" s="147">
        <v>-2.9740396002939207E-2</v>
      </c>
      <c r="E174" s="146">
        <v>125455</v>
      </c>
      <c r="F174" s="147">
        <f t="shared" si="41"/>
        <v>-0.84942846306733621</v>
      </c>
      <c r="G174" s="146">
        <v>504568</v>
      </c>
      <c r="H174" s="147">
        <f t="shared" si="42"/>
        <v>3.0219042684627953</v>
      </c>
      <c r="I174" s="146">
        <v>668533</v>
      </c>
      <c r="J174" s="147">
        <f t="shared" si="43"/>
        <v>0.32496115488893462</v>
      </c>
      <c r="K174" s="146"/>
      <c r="L174" s="147"/>
      <c r="M174" s="147"/>
    </row>
    <row r="175" spans="2:13" ht="15.75" x14ac:dyDescent="0.25">
      <c r="B175" s="148" t="s">
        <v>127</v>
      </c>
      <c r="C175" s="149">
        <v>9937980</v>
      </c>
      <c r="D175" s="150">
        <v>-5.1566069130455694E-2</v>
      </c>
      <c r="E175" s="149">
        <v>2830787</v>
      </c>
      <c r="F175" s="150">
        <f t="shared" si="41"/>
        <v>-0.71515468938355675</v>
      </c>
      <c r="G175" s="149">
        <v>3149712</v>
      </c>
      <c r="H175" s="150">
        <f t="shared" si="42"/>
        <v>0.11266301562074443</v>
      </c>
      <c r="I175" s="149">
        <v>7218963</v>
      </c>
      <c r="J175" s="150">
        <f t="shared" si="43"/>
        <v>1.2919438348649019</v>
      </c>
      <c r="K175" s="149">
        <v>7523740</v>
      </c>
      <c r="L175" s="150">
        <v>0.14858719198586967</v>
      </c>
      <c r="M175" s="150">
        <v>-0.1736501717557839</v>
      </c>
    </row>
    <row r="176" spans="2:13" ht="6" customHeight="1" x14ac:dyDescent="0.25"/>
    <row r="177" spans="1:14" x14ac:dyDescent="0.25">
      <c r="B177" s="49" t="s">
        <v>109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15" t="s">
        <v>456</v>
      </c>
      <c r="C180" s="315"/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3"/>
      <c r="C182" s="327" t="s">
        <v>116</v>
      </c>
      <c r="D182" s="328"/>
      <c r="E182" s="328"/>
      <c r="F182" s="328"/>
      <c r="G182" s="328"/>
      <c r="H182" s="328"/>
      <c r="I182" s="328"/>
      <c r="J182" s="328"/>
      <c r="K182" s="328"/>
      <c r="L182" s="328"/>
      <c r="M182" s="329"/>
    </row>
    <row r="183" spans="1:14" ht="22.5" thickTop="1" thickBot="1" x14ac:dyDescent="0.3">
      <c r="B183" s="13"/>
      <c r="C183" s="334">
        <v>2019</v>
      </c>
      <c r="D183" s="333"/>
      <c r="E183" s="330" t="s">
        <v>259</v>
      </c>
      <c r="F183" s="333"/>
      <c r="G183" s="330" t="s">
        <v>258</v>
      </c>
      <c r="H183" s="333"/>
      <c r="I183" s="330">
        <v>2022</v>
      </c>
      <c r="J183" s="333"/>
      <c r="K183" s="330">
        <v>2023</v>
      </c>
      <c r="L183" s="331"/>
      <c r="M183" s="332"/>
    </row>
    <row r="184" spans="1:14" ht="16.5" thickTop="1" thickBot="1" x14ac:dyDescent="0.3">
      <c r="B184" s="16"/>
      <c r="C184" s="141" t="s">
        <v>141</v>
      </c>
      <c r="D184" s="142" t="str">
        <f>CONCATENATE("var ",RIGHT(C183,2),"/",RIGHT(C183-1,2))</f>
        <v>var 19/18</v>
      </c>
      <c r="E184" s="143" t="s">
        <v>141</v>
      </c>
      <c r="F184" s="142" t="str">
        <f>CONCATENATE("var ",RIGHT(E183,2),"/",RIGHT(C183,2))</f>
        <v>var 20/19</v>
      </c>
      <c r="G184" s="143" t="s">
        <v>141</v>
      </c>
      <c r="H184" s="142" t="str">
        <f>CONCATENATE("var ",RIGHT(G183,2),"/",RIGHT(E183,2))</f>
        <v>var 21/20</v>
      </c>
      <c r="I184" s="143" t="s">
        <v>141</v>
      </c>
      <c r="J184" s="142" t="str">
        <f>CONCATENATE("var ",RIGHT(I183,2),"/",RIGHT(G183,2))</f>
        <v>var 22/21</v>
      </c>
      <c r="K184" s="143" t="s">
        <v>141</v>
      </c>
      <c r="L184" s="142" t="str">
        <f>CONCATENATE("var ",RIGHT(K183,2),"/",RIGHT(I183,2))</f>
        <v>var 23/22</v>
      </c>
      <c r="M184" s="142" t="str">
        <f>CONCATENATE("var ",RIGHT(K183,2),"/",RIGHT(C183,2))</f>
        <v>var 23/19</v>
      </c>
    </row>
    <row r="185" spans="1:14" x14ac:dyDescent="0.25">
      <c r="A185" s="144"/>
      <c r="B185" s="145" t="s">
        <v>145</v>
      </c>
      <c r="C185" s="146">
        <v>43319</v>
      </c>
      <c r="D185" s="147">
        <v>1.0325153662084174</v>
      </c>
      <c r="E185" s="146">
        <v>45349</v>
      </c>
      <c r="F185" s="147">
        <f t="shared" ref="F185:F197" si="47">IFERROR(E185/C185-1,"-")</f>
        <v>4.68616542394793E-2</v>
      </c>
      <c r="G185" s="146">
        <v>7295</v>
      </c>
      <c r="H185" s="147">
        <f t="shared" ref="H185:H197" si="48">IFERROR(G185/E185-1,"-")</f>
        <v>-0.83913647489470544</v>
      </c>
      <c r="I185" s="146">
        <v>52111</v>
      </c>
      <c r="J185" s="147">
        <f t="shared" ref="J185:J197" si="49">IFERROR(I185/G185-1,"-")</f>
        <v>6.1433858807402331</v>
      </c>
      <c r="K185" s="146">
        <v>43378</v>
      </c>
      <c r="L185" s="147">
        <f t="shared" ref="L185:L192" si="50">IFERROR(K185/I185-1,"-")</f>
        <v>-0.16758457907159718</v>
      </c>
      <c r="M185" s="147">
        <f t="shared" ref="M185" si="51">IFERROR(K185/C185-1,"-")</f>
        <v>1.3619889655809292E-3</v>
      </c>
    </row>
    <row r="186" spans="1:14" x14ac:dyDescent="0.25">
      <c r="B186" s="145" t="s">
        <v>147</v>
      </c>
      <c r="C186" s="146">
        <v>40435</v>
      </c>
      <c r="D186" s="147">
        <v>1.0337491198068607</v>
      </c>
      <c r="E186" s="146">
        <v>44403</v>
      </c>
      <c r="F186" s="147">
        <f t="shared" si="47"/>
        <v>9.8132805737603634E-2</v>
      </c>
      <c r="G186" s="146">
        <v>8720</v>
      </c>
      <c r="H186" s="147">
        <f t="shared" si="48"/>
        <v>-0.80361687273382432</v>
      </c>
      <c r="I186" s="146">
        <v>40023</v>
      </c>
      <c r="J186" s="147">
        <f t="shared" si="49"/>
        <v>3.5897935779816512</v>
      </c>
      <c r="K186" s="146">
        <v>41665</v>
      </c>
      <c r="L186" s="147">
        <f t="shared" si="50"/>
        <v>4.1026409814356679E-2</v>
      </c>
      <c r="M186" s="147">
        <f>IFERROR(K186/C186-1,"-")</f>
        <v>3.0419191294670522E-2</v>
      </c>
    </row>
    <row r="187" spans="1:14" x14ac:dyDescent="0.25">
      <c r="B187" s="145" t="s">
        <v>149</v>
      </c>
      <c r="C187" s="146">
        <v>41632</v>
      </c>
      <c r="D187" s="147">
        <v>1.101564866229177</v>
      </c>
      <c r="E187" s="146">
        <v>19153</v>
      </c>
      <c r="F187" s="147">
        <f t="shared" si="47"/>
        <v>-0.53994523443504994</v>
      </c>
      <c r="G187" s="146">
        <v>9808</v>
      </c>
      <c r="H187" s="147">
        <f t="shared" si="48"/>
        <v>-0.48791312065994885</v>
      </c>
      <c r="I187" s="146">
        <v>43646</v>
      </c>
      <c r="J187" s="147">
        <f t="shared" si="49"/>
        <v>3.4500407830342574</v>
      </c>
      <c r="K187" s="146">
        <v>42335</v>
      </c>
      <c r="L187" s="147">
        <f t="shared" si="50"/>
        <v>-3.0037116803372621E-2</v>
      </c>
      <c r="M187" s="147">
        <f t="shared" ref="M187:M195" si="52">IFERROR(K187/C187-1,"-")</f>
        <v>1.6886049192928576E-2</v>
      </c>
    </row>
    <row r="188" spans="1:14" x14ac:dyDescent="0.25">
      <c r="B188" s="145" t="s">
        <v>151</v>
      </c>
      <c r="C188" s="146">
        <v>39016</v>
      </c>
      <c r="D188" s="147">
        <v>1.9510627032750927</v>
      </c>
      <c r="E188" s="146">
        <v>0</v>
      </c>
      <c r="F188" s="147">
        <f t="shared" si="47"/>
        <v>-1</v>
      </c>
      <c r="G188" s="146">
        <v>10894</v>
      </c>
      <c r="H188" s="147" t="str">
        <f t="shared" si="48"/>
        <v>-</v>
      </c>
      <c r="I188" s="146">
        <v>47129</v>
      </c>
      <c r="J188" s="147">
        <f t="shared" si="49"/>
        <v>3.3261428309161003</v>
      </c>
      <c r="K188" s="146">
        <v>47696</v>
      </c>
      <c r="L188" s="147">
        <f t="shared" si="50"/>
        <v>1.2030809055995295E-2</v>
      </c>
      <c r="M188" s="147">
        <f t="shared" si="52"/>
        <v>0.22247283165880671</v>
      </c>
    </row>
    <row r="189" spans="1:14" x14ac:dyDescent="0.25">
      <c r="B189" s="145" t="s">
        <v>153</v>
      </c>
      <c r="C189" s="146">
        <v>36269</v>
      </c>
      <c r="D189" s="147">
        <v>0.71290261641635966</v>
      </c>
      <c r="E189" s="146">
        <v>0</v>
      </c>
      <c r="F189" s="147">
        <f t="shared" si="47"/>
        <v>-1</v>
      </c>
      <c r="G189" s="146">
        <v>10813</v>
      </c>
      <c r="H189" s="147" t="str">
        <f t="shared" si="48"/>
        <v>-</v>
      </c>
      <c r="I189" s="146">
        <v>37662</v>
      </c>
      <c r="J189" s="147">
        <f t="shared" si="49"/>
        <v>2.4830296864884862</v>
      </c>
      <c r="K189" s="146">
        <v>38296</v>
      </c>
      <c r="L189" s="147">
        <f t="shared" si="50"/>
        <v>1.6833944028463721E-2</v>
      </c>
      <c r="M189" s="147">
        <f t="shared" si="52"/>
        <v>5.5887948385673791E-2</v>
      </c>
    </row>
    <row r="190" spans="1:14" x14ac:dyDescent="0.25">
      <c r="B190" s="145" t="s">
        <v>155</v>
      </c>
      <c r="C190" s="146">
        <v>43070</v>
      </c>
      <c r="D190" s="147">
        <v>1.2679163814438419</v>
      </c>
      <c r="E190" s="146">
        <v>0</v>
      </c>
      <c r="F190" s="147">
        <f t="shared" si="47"/>
        <v>-1</v>
      </c>
      <c r="G190" s="146">
        <v>12755</v>
      </c>
      <c r="H190" s="147" t="str">
        <f t="shared" si="48"/>
        <v>-</v>
      </c>
      <c r="I190" s="146">
        <v>41023</v>
      </c>
      <c r="J190" s="147">
        <f t="shared" si="49"/>
        <v>2.2162289298314386</v>
      </c>
      <c r="K190" s="146">
        <v>31279</v>
      </c>
      <c r="L190" s="147">
        <f t="shared" si="50"/>
        <v>-0.23752529069058825</v>
      </c>
      <c r="M190" s="147">
        <f t="shared" si="52"/>
        <v>-0.27376364058509406</v>
      </c>
    </row>
    <row r="191" spans="1:14" x14ac:dyDescent="0.25">
      <c r="B191" s="145" t="s">
        <v>157</v>
      </c>
      <c r="C191" s="146">
        <v>54258</v>
      </c>
      <c r="D191" s="147">
        <v>1.2571761377818453</v>
      </c>
      <c r="E191" s="146">
        <v>12466</v>
      </c>
      <c r="F191" s="147">
        <f t="shared" si="47"/>
        <v>-0.77024586236131076</v>
      </c>
      <c r="G191" s="146">
        <v>22906</v>
      </c>
      <c r="H191" s="147">
        <f t="shared" si="48"/>
        <v>0.83747793999679132</v>
      </c>
      <c r="I191" s="146">
        <v>50829</v>
      </c>
      <c r="J191" s="147">
        <f t="shared" si="49"/>
        <v>1.2190255828167293</v>
      </c>
      <c r="K191" s="146">
        <v>46894</v>
      </c>
      <c r="L191" s="147">
        <f t="shared" si="50"/>
        <v>-7.7416435499419678E-2</v>
      </c>
      <c r="M191" s="147">
        <f t="shared" si="52"/>
        <v>-0.13572192119134507</v>
      </c>
    </row>
    <row r="192" spans="1:14" x14ac:dyDescent="0.25">
      <c r="B192" s="145" t="s">
        <v>159</v>
      </c>
      <c r="C192" s="146">
        <v>56836</v>
      </c>
      <c r="D192" s="147">
        <v>2.0056054997355894</v>
      </c>
      <c r="E192" s="146">
        <v>20541</v>
      </c>
      <c r="F192" s="147">
        <f t="shared" si="47"/>
        <v>-0.6385917376310789</v>
      </c>
      <c r="G192" s="146">
        <v>22746</v>
      </c>
      <c r="H192" s="147">
        <f t="shared" si="48"/>
        <v>0.10734628304366867</v>
      </c>
      <c r="I192" s="146">
        <v>53174</v>
      </c>
      <c r="J192" s="147">
        <f t="shared" si="49"/>
        <v>1.3377297107183681</v>
      </c>
      <c r="K192" s="146">
        <v>51554</v>
      </c>
      <c r="L192" s="147">
        <f t="shared" si="50"/>
        <v>-3.0466017226464026E-2</v>
      </c>
      <c r="M192" s="147">
        <f t="shared" si="52"/>
        <v>-9.2934055880075972E-2</v>
      </c>
    </row>
    <row r="193" spans="1:14" x14ac:dyDescent="0.25">
      <c r="B193" s="145" t="s">
        <v>161</v>
      </c>
      <c r="C193" s="146">
        <v>41164</v>
      </c>
      <c r="D193" s="147">
        <v>-7.1356058384280496E-2</v>
      </c>
      <c r="E193" s="146">
        <v>12364</v>
      </c>
      <c r="F193" s="147">
        <f t="shared" si="47"/>
        <v>-0.69964046254008361</v>
      </c>
      <c r="G193" s="146">
        <v>27790</v>
      </c>
      <c r="H193" s="147">
        <f t="shared" si="48"/>
        <v>1.2476544807505663</v>
      </c>
      <c r="I193" s="146">
        <v>38086</v>
      </c>
      <c r="J193" s="147">
        <f t="shared" si="49"/>
        <v>0.3704929830874415</v>
      </c>
      <c r="K193" s="146">
        <v>32968</v>
      </c>
      <c r="L193" s="147">
        <f>IFERROR(K193/I193-1,"-")</f>
        <v>-0.13438008717113903</v>
      </c>
      <c r="M193" s="147">
        <f t="shared" si="52"/>
        <v>-0.19910601496453206</v>
      </c>
    </row>
    <row r="194" spans="1:14" x14ac:dyDescent="0.25">
      <c r="B194" s="145" t="s">
        <v>163</v>
      </c>
      <c r="C194" s="146">
        <v>47522</v>
      </c>
      <c r="D194" s="147">
        <v>-0.1288678691890307</v>
      </c>
      <c r="E194" s="146">
        <v>14678</v>
      </c>
      <c r="F194" s="147">
        <f t="shared" si="47"/>
        <v>-0.69113252809225201</v>
      </c>
      <c r="G194" s="146">
        <v>47456</v>
      </c>
      <c r="H194" s="147">
        <f t="shared" si="48"/>
        <v>2.2331380297043193</v>
      </c>
      <c r="I194" s="146">
        <v>47037</v>
      </c>
      <c r="J194" s="147">
        <f t="shared" si="49"/>
        <v>-8.8292312879298951E-3</v>
      </c>
      <c r="K194" s="146">
        <v>41188</v>
      </c>
      <c r="L194" s="147">
        <f>IFERROR(K194/I194-1,"-")</f>
        <v>-0.12434891681017068</v>
      </c>
      <c r="M194" s="147">
        <f t="shared" si="52"/>
        <v>-0.13328563612642563</v>
      </c>
    </row>
    <row r="195" spans="1:14" x14ac:dyDescent="0.25">
      <c r="B195" s="145" t="s">
        <v>165</v>
      </c>
      <c r="C195" s="146">
        <v>43011</v>
      </c>
      <c r="D195" s="147">
        <v>0.28563742340457332</v>
      </c>
      <c r="E195" s="146">
        <v>11928</v>
      </c>
      <c r="F195" s="147">
        <f t="shared" si="47"/>
        <v>-0.72267559461533093</v>
      </c>
      <c r="G195" s="146">
        <v>51750</v>
      </c>
      <c r="H195" s="147">
        <f t="shared" si="48"/>
        <v>3.3385311871227366</v>
      </c>
      <c r="I195" s="146">
        <v>41140</v>
      </c>
      <c r="J195" s="147">
        <f t="shared" si="49"/>
        <v>-0.20502415458937195</v>
      </c>
      <c r="K195" s="146">
        <v>38918</v>
      </c>
      <c r="L195" s="147">
        <f>IFERROR(K195/I195-1,"-")</f>
        <v>-5.4010695187165725E-2</v>
      </c>
      <c r="M195" s="147">
        <f t="shared" si="52"/>
        <v>-9.5161702820208749E-2</v>
      </c>
    </row>
    <row r="196" spans="1:14" x14ac:dyDescent="0.25">
      <c r="B196" s="145" t="s">
        <v>167</v>
      </c>
      <c r="C196" s="146">
        <v>46537</v>
      </c>
      <c r="D196" s="147">
        <v>9.5426405856460228E-2</v>
      </c>
      <c r="E196" s="146">
        <v>11923</v>
      </c>
      <c r="F196" s="147">
        <f t="shared" si="47"/>
        <v>-0.74379525968584137</v>
      </c>
      <c r="G196" s="146">
        <v>41156</v>
      </c>
      <c r="H196" s="147">
        <f t="shared" si="48"/>
        <v>2.451815818166569</v>
      </c>
      <c r="I196" s="146">
        <v>43037</v>
      </c>
      <c r="J196" s="147">
        <f t="shared" si="49"/>
        <v>4.5704150063174298E-2</v>
      </c>
      <c r="K196" s="146"/>
      <c r="L196" s="147"/>
      <c r="M196" s="147"/>
    </row>
    <row r="197" spans="1:14" ht="15.75" x14ac:dyDescent="0.25">
      <c r="B197" s="148" t="s">
        <v>127</v>
      </c>
      <c r="C197" s="149">
        <v>533069</v>
      </c>
      <c r="D197" s="150">
        <v>0.60487541998338124</v>
      </c>
      <c r="E197" s="149">
        <v>194952</v>
      </c>
      <c r="F197" s="150">
        <f t="shared" si="47"/>
        <v>-0.63428374187956904</v>
      </c>
      <c r="G197" s="149">
        <v>274089</v>
      </c>
      <c r="H197" s="150">
        <f t="shared" si="48"/>
        <v>0.40593069063154008</v>
      </c>
      <c r="I197" s="149">
        <v>534897</v>
      </c>
      <c r="J197" s="150">
        <f t="shared" si="49"/>
        <v>0.95154493613388347</v>
      </c>
      <c r="K197" s="149">
        <v>456171</v>
      </c>
      <c r="L197" s="150">
        <v>-7.2559264831456138E-2</v>
      </c>
      <c r="M197" s="150">
        <v>-6.2402884085733357E-2</v>
      </c>
    </row>
    <row r="198" spans="1:14" ht="6" customHeight="1" x14ac:dyDescent="0.25"/>
    <row r="199" spans="1:14" x14ac:dyDescent="0.25">
      <c r="B199" s="49" t="s">
        <v>109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1:14" x14ac:dyDescent="0.25">
      <c r="I200" s="144"/>
    </row>
    <row r="202" spans="1:14" ht="48.75" customHeight="1" thickBot="1" x14ac:dyDescent="0.3">
      <c r="B202" s="315" t="s">
        <v>457</v>
      </c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1" t="s">
        <v>203</v>
      </c>
    </row>
    <row r="203" spans="1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1:14" ht="22.5" thickTop="1" thickBot="1" x14ac:dyDescent="0.3">
      <c r="B204" s="13"/>
      <c r="C204" s="327" t="s">
        <v>118</v>
      </c>
      <c r="D204" s="328"/>
      <c r="E204" s="328"/>
      <c r="F204" s="328"/>
      <c r="G204" s="328"/>
      <c r="H204" s="328"/>
      <c r="I204" s="328"/>
      <c r="J204" s="328"/>
      <c r="K204" s="328"/>
      <c r="L204" s="328"/>
      <c r="M204" s="329"/>
    </row>
    <row r="205" spans="1:14" ht="22.5" thickTop="1" thickBot="1" x14ac:dyDescent="0.3">
      <c r="B205" s="13"/>
      <c r="C205" s="334">
        <v>2019</v>
      </c>
      <c r="D205" s="333"/>
      <c r="E205" s="330" t="s">
        <v>259</v>
      </c>
      <c r="F205" s="333"/>
      <c r="G205" s="330" t="s">
        <v>258</v>
      </c>
      <c r="H205" s="333"/>
      <c r="I205" s="330">
        <v>2022</v>
      </c>
      <c r="J205" s="333"/>
      <c r="K205" s="330">
        <v>2023</v>
      </c>
      <c r="L205" s="331"/>
      <c r="M205" s="332"/>
    </row>
    <row r="206" spans="1:14" ht="16.5" thickTop="1" thickBot="1" x14ac:dyDescent="0.3">
      <c r="B206" s="16"/>
      <c r="C206" s="141" t="s">
        <v>141</v>
      </c>
      <c r="D206" s="142" t="str">
        <f>CONCATENATE("var ",RIGHT(C205,2),"/",RIGHT(C205-1,2))</f>
        <v>var 19/18</v>
      </c>
      <c r="E206" s="143" t="s">
        <v>141</v>
      </c>
      <c r="F206" s="142" t="str">
        <f>CONCATENATE("var ",RIGHT(E205,2),"/",RIGHT(C205,2))</f>
        <v>var 20/19</v>
      </c>
      <c r="G206" s="143" t="s">
        <v>141</v>
      </c>
      <c r="H206" s="142" t="str">
        <f>CONCATENATE("var ",RIGHT(G205,2),"/",RIGHT(E205,2))</f>
        <v>var 21/20</v>
      </c>
      <c r="I206" s="143" t="s">
        <v>141</v>
      </c>
      <c r="J206" s="142" t="str">
        <f>CONCATENATE("var ",RIGHT(I205,2),"/",RIGHT(G205,2))</f>
        <v>var 22/21</v>
      </c>
      <c r="K206" s="143" t="s">
        <v>141</v>
      </c>
      <c r="L206" s="142" t="str">
        <f>CONCATENATE("var ",RIGHT(K205,2),"/",RIGHT(I205,2))</f>
        <v>var 23/22</v>
      </c>
      <c r="M206" s="142" t="str">
        <f>CONCATENATE("var ",RIGHT(K205,2),"/",RIGHT(C205,2))</f>
        <v>var 23/19</v>
      </c>
    </row>
    <row r="207" spans="1:14" x14ac:dyDescent="0.25">
      <c r="A207">
        <v>54937</v>
      </c>
      <c r="B207" s="145" t="s">
        <v>145</v>
      </c>
      <c r="C207" s="146">
        <v>499387</v>
      </c>
      <c r="D207" s="147">
        <v>-1.4020075500308038E-2</v>
      </c>
      <c r="E207" s="146">
        <v>475669</v>
      </c>
      <c r="F207" s="147">
        <f t="shared" ref="F207:F219" si="53">IFERROR(E207/C207-1,"-")</f>
        <v>-4.7494227923434162E-2</v>
      </c>
      <c r="G207" s="146">
        <v>45365</v>
      </c>
      <c r="H207" s="147">
        <f t="shared" ref="H207:H219" si="54">IFERROR(G207/E207-1,"-")</f>
        <v>-0.90462905928282056</v>
      </c>
      <c r="I207" s="146">
        <v>303243</v>
      </c>
      <c r="J207" s="147">
        <f t="shared" ref="J207:J219" si="55">IFERROR(I207/G207-1,"-")</f>
        <v>5.6845144935522978</v>
      </c>
      <c r="K207" s="146">
        <v>406502</v>
      </c>
      <c r="L207" s="147">
        <f t="shared" ref="L207:L215" si="56">IFERROR(K207/I207-1,"-")</f>
        <v>0.34051569203576015</v>
      </c>
      <c r="M207" s="147">
        <f t="shared" ref="M207" si="57">IFERROR(K207/C207-1,"-")</f>
        <v>-0.18599803358918032</v>
      </c>
    </row>
    <row r="208" spans="1:14" x14ac:dyDescent="0.25">
      <c r="A208">
        <v>506488</v>
      </c>
      <c r="B208" s="145" t="s">
        <v>147</v>
      </c>
      <c r="C208" s="146">
        <v>453670</v>
      </c>
      <c r="D208" s="147">
        <v>-5.0969071302310542E-2</v>
      </c>
      <c r="E208" s="146">
        <v>453157</v>
      </c>
      <c r="F208" s="147">
        <f t="shared" si="53"/>
        <v>-1.1307778781933786E-3</v>
      </c>
      <c r="G208" s="146">
        <v>45736</v>
      </c>
      <c r="H208" s="147">
        <f t="shared" si="54"/>
        <v>-0.89907250687951412</v>
      </c>
      <c r="I208" s="146">
        <v>313439</v>
      </c>
      <c r="J208" s="147">
        <f t="shared" si="55"/>
        <v>5.8532228441490295</v>
      </c>
      <c r="K208" s="146">
        <v>419658</v>
      </c>
      <c r="L208" s="147">
        <f t="shared" si="56"/>
        <v>0.33888252578651668</v>
      </c>
      <c r="M208" s="147">
        <f>IFERROR(K208/C208-1,"-")</f>
        <v>-7.4970793748760145E-2</v>
      </c>
    </row>
    <row r="209" spans="2:14" x14ac:dyDescent="0.25">
      <c r="B209" s="145" t="s">
        <v>149</v>
      </c>
      <c r="C209" s="146">
        <v>467828</v>
      </c>
      <c r="D209" s="147">
        <v>-8.961979598429215E-2</v>
      </c>
      <c r="E209" s="146">
        <v>218887</v>
      </c>
      <c r="F209" s="147">
        <f t="shared" si="53"/>
        <v>-0.53212077943175695</v>
      </c>
      <c r="G209" s="146">
        <v>62701</v>
      </c>
      <c r="H209" s="147">
        <f t="shared" si="54"/>
        <v>-0.71354625902863122</v>
      </c>
      <c r="I209" s="146">
        <v>357250</v>
      </c>
      <c r="J209" s="147">
        <f t="shared" si="55"/>
        <v>4.6976762731056922</v>
      </c>
      <c r="K209" s="146">
        <v>437346</v>
      </c>
      <c r="L209" s="147">
        <f t="shared" si="56"/>
        <v>0.22420153953813848</v>
      </c>
      <c r="M209" s="147">
        <f t="shared" ref="M209:M217" si="58">IFERROR(K209/C209-1,"-")</f>
        <v>-6.5156425010901464E-2</v>
      </c>
    </row>
    <row r="210" spans="2:14" x14ac:dyDescent="0.25">
      <c r="B210" s="145" t="s">
        <v>151</v>
      </c>
      <c r="C210" s="146">
        <v>413130</v>
      </c>
      <c r="D210" s="147">
        <v>-8.466509949196066E-2</v>
      </c>
      <c r="E210" s="146">
        <v>0</v>
      </c>
      <c r="F210" s="147">
        <f t="shared" si="53"/>
        <v>-1</v>
      </c>
      <c r="G210" s="146">
        <v>66258</v>
      </c>
      <c r="H210" s="147" t="str">
        <f t="shared" si="54"/>
        <v>-</v>
      </c>
      <c r="I210" s="146">
        <v>360796</v>
      </c>
      <c r="J210" s="147">
        <f t="shared" si="55"/>
        <v>4.4453198104379847</v>
      </c>
      <c r="K210" s="146">
        <v>380350</v>
      </c>
      <c r="L210" s="147">
        <f t="shared" si="56"/>
        <v>5.4196831450459504E-2</v>
      </c>
      <c r="M210" s="147">
        <f t="shared" si="58"/>
        <v>-7.9345484472200023E-2</v>
      </c>
    </row>
    <row r="211" spans="2:14" x14ac:dyDescent="0.25">
      <c r="B211" s="145" t="s">
        <v>153</v>
      </c>
      <c r="C211" s="146">
        <v>397562</v>
      </c>
      <c r="D211" s="147">
        <v>-4.8881084417479626E-2</v>
      </c>
      <c r="E211" s="146">
        <v>0</v>
      </c>
      <c r="F211" s="147">
        <f t="shared" si="53"/>
        <v>-1</v>
      </c>
      <c r="G211" s="146">
        <v>74886</v>
      </c>
      <c r="H211" s="147" t="str">
        <f t="shared" si="54"/>
        <v>-</v>
      </c>
      <c r="I211" s="146">
        <v>326525</v>
      </c>
      <c r="J211" s="147">
        <f t="shared" si="55"/>
        <v>3.3602943140239834</v>
      </c>
      <c r="K211" s="146">
        <v>329771</v>
      </c>
      <c r="L211" s="147">
        <f t="shared" si="56"/>
        <v>9.941045861725728E-3</v>
      </c>
      <c r="M211" s="147">
        <f t="shared" si="58"/>
        <v>-0.17051679989536228</v>
      </c>
    </row>
    <row r="212" spans="2:14" x14ac:dyDescent="0.25">
      <c r="B212" s="145" t="s">
        <v>155</v>
      </c>
      <c r="C212" s="146">
        <v>450816</v>
      </c>
      <c r="D212" s="147">
        <v>-5.0481903349733792E-2</v>
      </c>
      <c r="E212" s="146">
        <v>0</v>
      </c>
      <c r="F212" s="147">
        <f t="shared" si="53"/>
        <v>-1</v>
      </c>
      <c r="G212" s="146">
        <v>106154</v>
      </c>
      <c r="H212" s="147" t="str">
        <f t="shared" si="54"/>
        <v>-</v>
      </c>
      <c r="I212" s="146">
        <v>332042</v>
      </c>
      <c r="J212" s="147">
        <f t="shared" si="55"/>
        <v>2.1279273508299261</v>
      </c>
      <c r="K212" s="146">
        <v>393424</v>
      </c>
      <c r="L212" s="147">
        <f t="shared" si="56"/>
        <v>0.18486215599231426</v>
      </c>
      <c r="M212" s="147">
        <f t="shared" si="58"/>
        <v>-0.12730692788188525</v>
      </c>
    </row>
    <row r="213" spans="2:14" x14ac:dyDescent="0.25">
      <c r="B213" s="145" t="s">
        <v>157</v>
      </c>
      <c r="C213" s="146">
        <v>525007</v>
      </c>
      <c r="D213" s="147">
        <v>-9.7647038603004388E-2</v>
      </c>
      <c r="E213" s="146">
        <v>0</v>
      </c>
      <c r="F213" s="147">
        <f t="shared" si="53"/>
        <v>-1</v>
      </c>
      <c r="G213" s="146">
        <v>190138</v>
      </c>
      <c r="H213" s="147" t="str">
        <f t="shared" si="54"/>
        <v>-</v>
      </c>
      <c r="I213" s="146">
        <v>454205</v>
      </c>
      <c r="J213" s="147">
        <f t="shared" si="55"/>
        <v>1.3888175956410609</v>
      </c>
      <c r="K213" s="146">
        <v>468294</v>
      </c>
      <c r="L213" s="147">
        <f t="shared" si="56"/>
        <v>3.1019033255908601E-2</v>
      </c>
      <c r="M213" s="147">
        <f t="shared" si="58"/>
        <v>-0.10802332159380734</v>
      </c>
    </row>
    <row r="214" spans="2:14" x14ac:dyDescent="0.25">
      <c r="B214" s="145" t="s">
        <v>159</v>
      </c>
      <c r="C214" s="146">
        <v>575485</v>
      </c>
      <c r="D214" s="147">
        <v>-8.0981164014404472E-2</v>
      </c>
      <c r="E214" s="146">
        <v>0</v>
      </c>
      <c r="F214" s="147">
        <f t="shared" si="53"/>
        <v>-1</v>
      </c>
      <c r="G214" s="146">
        <v>250211</v>
      </c>
      <c r="H214" s="147" t="str">
        <f t="shared" si="54"/>
        <v>-</v>
      </c>
      <c r="I214" s="146">
        <v>440608</v>
      </c>
      <c r="J214" s="147">
        <f t="shared" si="55"/>
        <v>0.76094576177706008</v>
      </c>
      <c r="K214" s="146">
        <v>485192</v>
      </c>
      <c r="L214" s="147">
        <f t="shared" si="56"/>
        <v>0.10118745006899554</v>
      </c>
      <c r="M214" s="147">
        <f t="shared" si="58"/>
        <v>-0.15689896348297527</v>
      </c>
    </row>
    <row r="215" spans="2:14" x14ac:dyDescent="0.25">
      <c r="B215" s="145" t="s">
        <v>161</v>
      </c>
      <c r="C215" s="146">
        <v>444654</v>
      </c>
      <c r="D215" s="147">
        <v>-7.1073275186713358E-2</v>
      </c>
      <c r="E215" s="146">
        <v>0</v>
      </c>
      <c r="F215" s="147">
        <f t="shared" si="53"/>
        <v>-1</v>
      </c>
      <c r="G215" s="146">
        <v>229153</v>
      </c>
      <c r="H215" s="147" t="str">
        <f t="shared" si="54"/>
        <v>-</v>
      </c>
      <c r="I215" s="146">
        <v>341178</v>
      </c>
      <c r="J215" s="147">
        <f t="shared" si="55"/>
        <v>0.48886551779815224</v>
      </c>
      <c r="K215" s="146">
        <v>399689</v>
      </c>
      <c r="L215" s="147">
        <f t="shared" si="56"/>
        <v>0.17149698984108008</v>
      </c>
      <c r="M215" s="147">
        <f t="shared" si="58"/>
        <v>-0.10112357023663343</v>
      </c>
    </row>
    <row r="216" spans="2:14" x14ac:dyDescent="0.25">
      <c r="B216" s="145" t="s">
        <v>163</v>
      </c>
      <c r="C216" s="146">
        <v>426181</v>
      </c>
      <c r="D216" s="147">
        <v>-0.12282987451091776</v>
      </c>
      <c r="E216" s="146">
        <v>0</v>
      </c>
      <c r="F216" s="147">
        <f t="shared" si="53"/>
        <v>-1</v>
      </c>
      <c r="G216" s="146">
        <v>284301</v>
      </c>
      <c r="H216" s="147" t="str">
        <f t="shared" si="54"/>
        <v>-</v>
      </c>
      <c r="I216" s="146">
        <v>369144</v>
      </c>
      <c r="J216" s="147">
        <f t="shared" si="55"/>
        <v>0.29842666751084246</v>
      </c>
      <c r="K216" s="146">
        <v>444512</v>
      </c>
      <c r="L216" s="147">
        <f>IFERROR(K216/I216-1,"-")</f>
        <v>0.20416964653360203</v>
      </c>
      <c r="M216" s="147">
        <f t="shared" si="58"/>
        <v>4.3012241277766927E-2</v>
      </c>
    </row>
    <row r="217" spans="2:14" x14ac:dyDescent="0.25">
      <c r="B217" s="145" t="s">
        <v>165</v>
      </c>
      <c r="C217" s="146">
        <v>427215</v>
      </c>
      <c r="D217" s="147">
        <v>-8.9216160728942562E-2</v>
      </c>
      <c r="E217" s="146">
        <v>0</v>
      </c>
      <c r="F217" s="147">
        <f t="shared" si="53"/>
        <v>-1</v>
      </c>
      <c r="G217" s="146">
        <v>304726</v>
      </c>
      <c r="H217" s="147" t="str">
        <f t="shared" si="54"/>
        <v>-</v>
      </c>
      <c r="I217" s="146">
        <v>384412</v>
      </c>
      <c r="J217" s="147">
        <f t="shared" si="55"/>
        <v>0.2615004955271294</v>
      </c>
      <c r="K217" s="146">
        <v>457331</v>
      </c>
      <c r="L217" s="147">
        <f>IFERROR(K217/I217-1,"-")</f>
        <v>0.1896897079175468</v>
      </c>
      <c r="M217" s="147">
        <f t="shared" si="58"/>
        <v>7.0493779478716823E-2</v>
      </c>
    </row>
    <row r="218" spans="2:14" x14ac:dyDescent="0.25">
      <c r="B218" s="145" t="s">
        <v>167</v>
      </c>
      <c r="C218" s="146">
        <v>458659</v>
      </c>
      <c r="D218" s="147">
        <v>-3.6586518567374604E-2</v>
      </c>
      <c r="E218" s="146">
        <v>0</v>
      </c>
      <c r="F218" s="147">
        <f t="shared" si="53"/>
        <v>-1</v>
      </c>
      <c r="G218" s="146">
        <v>298387</v>
      </c>
      <c r="H218" s="147" t="str">
        <f t="shared" si="54"/>
        <v>-</v>
      </c>
      <c r="I218" s="146">
        <v>395517</v>
      </c>
      <c r="J218" s="147">
        <f t="shared" si="55"/>
        <v>0.32551686232979327</v>
      </c>
      <c r="K218" s="146"/>
      <c r="L218" s="147"/>
      <c r="M218" s="147"/>
    </row>
    <row r="219" spans="2:14" ht="15.75" x14ac:dyDescent="0.25">
      <c r="B219" s="148" t="s">
        <v>127</v>
      </c>
      <c r="C219" s="149">
        <v>5539594</v>
      </c>
      <c r="D219" s="150">
        <v>-7.057144750650779E-2</v>
      </c>
      <c r="E219" s="149">
        <v>0</v>
      </c>
      <c r="F219" s="150">
        <f t="shared" si="53"/>
        <v>-1</v>
      </c>
      <c r="G219" s="149">
        <v>1958016</v>
      </c>
      <c r="H219" s="150" t="str">
        <f t="shared" si="54"/>
        <v>-</v>
      </c>
      <c r="I219" s="149">
        <v>4378359</v>
      </c>
      <c r="J219" s="150">
        <f t="shared" si="55"/>
        <v>1.2361201338497745</v>
      </c>
      <c r="K219" s="149">
        <v>4622069</v>
      </c>
      <c r="L219" s="150">
        <v>0.16049519413524305</v>
      </c>
      <c r="M219" s="150">
        <v>-9.0311330493304864E-2</v>
      </c>
    </row>
    <row r="220" spans="2:14" ht="6" customHeight="1" x14ac:dyDescent="0.25"/>
    <row r="221" spans="2:14" x14ac:dyDescent="0.25">
      <c r="B221" s="49" t="s">
        <v>109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4"/>
      <c r="K222" s="154"/>
      <c r="M222" s="154"/>
    </row>
    <row r="224" spans="2:14" ht="48.75" customHeight="1" thickBot="1" x14ac:dyDescent="0.3">
      <c r="B224" s="315" t="s">
        <v>458</v>
      </c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3"/>
      <c r="C226" s="327" t="s">
        <v>119</v>
      </c>
      <c r="D226" s="328"/>
      <c r="E226" s="328"/>
      <c r="F226" s="328"/>
      <c r="G226" s="328"/>
      <c r="H226" s="328"/>
      <c r="I226" s="328"/>
      <c r="J226" s="328"/>
      <c r="K226" s="328"/>
      <c r="L226" s="328"/>
      <c r="M226" s="329"/>
    </row>
    <row r="227" spans="2:14" ht="22.5" thickTop="1" thickBot="1" x14ac:dyDescent="0.3">
      <c r="B227" s="13"/>
      <c r="C227" s="334">
        <v>2019</v>
      </c>
      <c r="D227" s="333"/>
      <c r="E227" s="330" t="s">
        <v>259</v>
      </c>
      <c r="F227" s="333"/>
      <c r="G227" s="330" t="s">
        <v>258</v>
      </c>
      <c r="H227" s="333"/>
      <c r="I227" s="330">
        <v>2022</v>
      </c>
      <c r="J227" s="333"/>
      <c r="K227" s="330">
        <v>2023</v>
      </c>
      <c r="L227" s="331"/>
      <c r="M227" s="332"/>
    </row>
    <row r="228" spans="2:14" ht="16.5" thickTop="1" thickBot="1" x14ac:dyDescent="0.3">
      <c r="B228" s="16"/>
      <c r="C228" s="141" t="s">
        <v>141</v>
      </c>
      <c r="D228" s="142" t="str">
        <f>CONCATENATE("var ",RIGHT(C227,2),"/",RIGHT(C227-1,2))</f>
        <v>var 19/18</v>
      </c>
      <c r="E228" s="143" t="s">
        <v>141</v>
      </c>
      <c r="F228" s="142" t="str">
        <f>CONCATENATE("var ",RIGHT(E227,2),"/",RIGHT(C227,2))</f>
        <v>var 20/19</v>
      </c>
      <c r="G228" s="143" t="s">
        <v>141</v>
      </c>
      <c r="H228" s="142" t="str">
        <f>CONCATENATE("var ",RIGHT(G227,2),"/",RIGHT(E227,2))</f>
        <v>var 21/20</v>
      </c>
      <c r="I228" s="143" t="s">
        <v>141</v>
      </c>
      <c r="J228" s="142" t="str">
        <f>CONCATENATE("var ",RIGHT(I227,2),"/",RIGHT(G227,2))</f>
        <v>var 22/21</v>
      </c>
      <c r="K228" s="143" t="s">
        <v>141</v>
      </c>
      <c r="L228" s="142" t="str">
        <f>CONCATENATE("var ",RIGHT(K227,2),"/",RIGHT(I227,2))</f>
        <v>var 23/22</v>
      </c>
      <c r="M228" s="142" t="str">
        <f>CONCATENATE("var ",RIGHT(K227,2),"/",RIGHT(C227,2))</f>
        <v>var 23/19</v>
      </c>
    </row>
    <row r="229" spans="2:14" x14ac:dyDescent="0.25">
      <c r="B229" s="145" t="s">
        <v>145</v>
      </c>
      <c r="C229" s="146">
        <v>241085</v>
      </c>
      <c r="D229" s="147">
        <v>-0.18658987543355332</v>
      </c>
      <c r="E229" s="146">
        <v>226553</v>
      </c>
      <c r="F229" s="147">
        <f t="shared" ref="F229:F241" si="59">IFERROR(E229/C229-1,"-")</f>
        <v>-6.0277495489142852E-2</v>
      </c>
      <c r="G229" s="146">
        <v>13286</v>
      </c>
      <c r="H229" s="147">
        <f t="shared" ref="H229:H241" si="60">IFERROR(G229/E229-1,"-")</f>
        <v>-0.94135588581921226</v>
      </c>
      <c r="I229" s="146">
        <v>124314</v>
      </c>
      <c r="J229" s="147">
        <f t="shared" ref="J229:J241" si="61">IFERROR(I229/G229-1,"-")</f>
        <v>8.3567665211500834</v>
      </c>
      <c r="K229" s="146">
        <v>176465</v>
      </c>
      <c r="L229" s="147">
        <f t="shared" ref="L229:L237" si="62">IFERROR(K229/I229-1,"-")</f>
        <v>0.41951027237479277</v>
      </c>
      <c r="M229" s="147">
        <f t="shared" ref="M229" si="63">IFERROR(K229/C229-1,"-")</f>
        <v>-0.26803824377294316</v>
      </c>
    </row>
    <row r="230" spans="2:14" x14ac:dyDescent="0.25">
      <c r="B230" s="145" t="s">
        <v>147</v>
      </c>
      <c r="C230" s="146">
        <v>223745</v>
      </c>
      <c r="D230" s="147">
        <v>-0.1382889405820098</v>
      </c>
      <c r="E230" s="146">
        <v>202681</v>
      </c>
      <c r="F230" s="147">
        <f t="shared" si="59"/>
        <v>-9.4142885874544668E-2</v>
      </c>
      <c r="G230" s="146">
        <v>10262</v>
      </c>
      <c r="H230" s="147">
        <f t="shared" si="60"/>
        <v>-0.94936871241014209</v>
      </c>
      <c r="I230" s="146">
        <v>131426</v>
      </c>
      <c r="J230" s="147">
        <f t="shared" si="61"/>
        <v>11.807055154940558</v>
      </c>
      <c r="K230" s="146">
        <v>166798</v>
      </c>
      <c r="L230" s="147">
        <f t="shared" si="62"/>
        <v>0.26914004839225125</v>
      </c>
      <c r="M230" s="147">
        <f>IFERROR(K230/C230-1,"-")</f>
        <v>-0.25451741938367334</v>
      </c>
    </row>
    <row r="231" spans="2:14" x14ac:dyDescent="0.25">
      <c r="B231" s="145" t="s">
        <v>149</v>
      </c>
      <c r="C231" s="146">
        <v>238339</v>
      </c>
      <c r="D231" s="147">
        <v>-0.15362270462608174</v>
      </c>
      <c r="E231" s="146">
        <v>89355</v>
      </c>
      <c r="F231" s="147">
        <f t="shared" si="59"/>
        <v>-0.62509282996068627</v>
      </c>
      <c r="G231" s="146">
        <v>9900</v>
      </c>
      <c r="H231" s="147">
        <f t="shared" si="60"/>
        <v>-0.88920597616249786</v>
      </c>
      <c r="I231" s="146">
        <v>136423</v>
      </c>
      <c r="J231" s="147">
        <f t="shared" si="61"/>
        <v>12.78010101010101</v>
      </c>
      <c r="K231" s="146">
        <v>165430</v>
      </c>
      <c r="L231" s="147">
        <f t="shared" si="62"/>
        <v>0.21262543705973336</v>
      </c>
      <c r="M231" s="147">
        <f t="shared" ref="M231:M239" si="64">IFERROR(K231/C231-1,"-")</f>
        <v>-0.30590461485531117</v>
      </c>
    </row>
    <row r="232" spans="2:14" x14ac:dyDescent="0.25">
      <c r="B232" s="145" t="s">
        <v>151</v>
      </c>
      <c r="C232" s="146">
        <v>220431</v>
      </c>
      <c r="D232" s="147">
        <v>-3.9830120875530839E-2</v>
      </c>
      <c r="E232" s="146">
        <v>0</v>
      </c>
      <c r="F232" s="147">
        <f t="shared" si="59"/>
        <v>-1</v>
      </c>
      <c r="G232" s="146">
        <v>14619</v>
      </c>
      <c r="H232" s="147" t="str">
        <f t="shared" si="60"/>
        <v>-</v>
      </c>
      <c r="I232" s="146">
        <v>136953</v>
      </c>
      <c r="J232" s="147">
        <f t="shared" si="61"/>
        <v>8.3681510363225939</v>
      </c>
      <c r="K232" s="146">
        <v>147093</v>
      </c>
      <c r="L232" s="147">
        <f t="shared" si="62"/>
        <v>7.4039999123787004E-2</v>
      </c>
      <c r="M232" s="147">
        <f t="shared" si="64"/>
        <v>-0.33270275052057108</v>
      </c>
    </row>
    <row r="233" spans="2:14" x14ac:dyDescent="0.25">
      <c r="B233" s="145" t="s">
        <v>153</v>
      </c>
      <c r="C233" s="146">
        <v>198445</v>
      </c>
      <c r="D233" s="147">
        <v>-4.7284127243223506E-2</v>
      </c>
      <c r="E233" s="146">
        <v>0</v>
      </c>
      <c r="F233" s="147">
        <f t="shared" si="59"/>
        <v>-1</v>
      </c>
      <c r="G233" s="146">
        <v>15425</v>
      </c>
      <c r="H233" s="147" t="str">
        <f t="shared" si="60"/>
        <v>-</v>
      </c>
      <c r="I233" s="146">
        <v>110252</v>
      </c>
      <c r="J233" s="147">
        <f t="shared" si="61"/>
        <v>6.1476175040518637</v>
      </c>
      <c r="K233" s="146">
        <v>123161</v>
      </c>
      <c r="L233" s="147">
        <f t="shared" si="62"/>
        <v>0.11708631135943115</v>
      </c>
      <c r="M233" s="147">
        <f t="shared" si="64"/>
        <v>-0.37936959862934316</v>
      </c>
    </row>
    <row r="234" spans="2:14" x14ac:dyDescent="0.25">
      <c r="B234" s="145" t="s">
        <v>155</v>
      </c>
      <c r="C234" s="146">
        <v>224925</v>
      </c>
      <c r="D234" s="147">
        <v>-3.0658639280465749E-2</v>
      </c>
      <c r="E234" s="146">
        <v>0</v>
      </c>
      <c r="F234" s="147">
        <f t="shared" si="59"/>
        <v>-1</v>
      </c>
      <c r="G234" s="146">
        <v>25755</v>
      </c>
      <c r="H234" s="147" t="str">
        <f t="shared" si="60"/>
        <v>-</v>
      </c>
      <c r="I234" s="146">
        <v>115960</v>
      </c>
      <c r="J234" s="147">
        <f t="shared" si="61"/>
        <v>3.5024267132595615</v>
      </c>
      <c r="K234" s="146">
        <v>138644</v>
      </c>
      <c r="L234" s="147">
        <f t="shared" si="62"/>
        <v>0.19561917902725079</v>
      </c>
      <c r="M234" s="147">
        <f t="shared" si="64"/>
        <v>-0.38359897743692339</v>
      </c>
    </row>
    <row r="235" spans="2:14" x14ac:dyDescent="0.25">
      <c r="B235" s="145" t="s">
        <v>157</v>
      </c>
      <c r="C235" s="146">
        <v>248724</v>
      </c>
      <c r="D235" s="147">
        <v>-5.3446386165743154E-2</v>
      </c>
      <c r="E235" s="146">
        <v>0</v>
      </c>
      <c r="F235" s="147">
        <f t="shared" si="59"/>
        <v>-1</v>
      </c>
      <c r="G235" s="146">
        <v>51365</v>
      </c>
      <c r="H235" s="147" t="str">
        <f t="shared" si="60"/>
        <v>-</v>
      </c>
      <c r="I235" s="146">
        <v>152536</v>
      </c>
      <c r="J235" s="147">
        <f t="shared" si="61"/>
        <v>1.9696485934001751</v>
      </c>
      <c r="K235" s="146">
        <v>169365</v>
      </c>
      <c r="L235" s="147">
        <f t="shared" si="62"/>
        <v>0.11032805370535481</v>
      </c>
      <c r="M235" s="147">
        <f t="shared" si="64"/>
        <v>-0.31906450523471797</v>
      </c>
    </row>
    <row r="236" spans="2:14" x14ac:dyDescent="0.25">
      <c r="B236" s="145" t="s">
        <v>159</v>
      </c>
      <c r="C236" s="146">
        <v>256276</v>
      </c>
      <c r="D236" s="147">
        <v>-0.13316601611386591</v>
      </c>
      <c r="E236" s="146">
        <v>0</v>
      </c>
      <c r="F236" s="147">
        <f t="shared" si="59"/>
        <v>-1</v>
      </c>
      <c r="G236" s="146">
        <v>75574</v>
      </c>
      <c r="H236" s="147" t="str">
        <f t="shared" si="60"/>
        <v>-</v>
      </c>
      <c r="I236" s="146">
        <v>169177</v>
      </c>
      <c r="J236" s="147">
        <f t="shared" si="61"/>
        <v>1.2385608807261757</v>
      </c>
      <c r="K236" s="146">
        <v>182860</v>
      </c>
      <c r="L236" s="147">
        <f t="shared" si="62"/>
        <v>8.0879788623749116E-2</v>
      </c>
      <c r="M236" s="147">
        <f t="shared" si="64"/>
        <v>-0.28647239694704152</v>
      </c>
    </row>
    <row r="237" spans="2:14" x14ac:dyDescent="0.25">
      <c r="B237" s="145" t="s">
        <v>161</v>
      </c>
      <c r="C237" s="146">
        <v>195274</v>
      </c>
      <c r="D237" s="147">
        <v>-8.0539978058094208E-2</v>
      </c>
      <c r="E237" s="146">
        <v>0</v>
      </c>
      <c r="F237" s="147">
        <f t="shared" si="59"/>
        <v>-1</v>
      </c>
      <c r="G237" s="146">
        <v>71340</v>
      </c>
      <c r="H237" s="147" t="str">
        <f t="shared" si="60"/>
        <v>-</v>
      </c>
      <c r="I237" s="146">
        <v>128767</v>
      </c>
      <c r="J237" s="147">
        <f t="shared" si="61"/>
        <v>0.80497617045135961</v>
      </c>
      <c r="K237" s="146">
        <v>153425</v>
      </c>
      <c r="L237" s="147">
        <f t="shared" si="62"/>
        <v>0.19149316206792122</v>
      </c>
      <c r="M237" s="147">
        <f t="shared" si="64"/>
        <v>-0.21430912461464402</v>
      </c>
    </row>
    <row r="238" spans="2:14" x14ac:dyDescent="0.25">
      <c r="B238" s="145" t="s">
        <v>163</v>
      </c>
      <c r="C238" s="146">
        <v>214269</v>
      </c>
      <c r="D238" s="147">
        <v>-6.5918305069968208E-2</v>
      </c>
      <c r="E238" s="146">
        <v>0</v>
      </c>
      <c r="F238" s="147">
        <f t="shared" si="59"/>
        <v>-1</v>
      </c>
      <c r="G238" s="146">
        <v>99292</v>
      </c>
      <c r="H238" s="147" t="str">
        <f t="shared" si="60"/>
        <v>-</v>
      </c>
      <c r="I238" s="146">
        <v>149917</v>
      </c>
      <c r="J238" s="147">
        <f t="shared" si="61"/>
        <v>0.5098598074366516</v>
      </c>
      <c r="K238" s="146">
        <v>151942</v>
      </c>
      <c r="L238" s="147">
        <f>IFERROR(K238/I238-1,"-")</f>
        <v>1.3507474135688424E-2</v>
      </c>
      <c r="M238" s="147">
        <f t="shared" si="64"/>
        <v>-0.29088202213105951</v>
      </c>
    </row>
    <row r="239" spans="2:14" x14ac:dyDescent="0.25">
      <c r="B239" s="145" t="s">
        <v>165</v>
      </c>
      <c r="C239" s="146">
        <v>214469</v>
      </c>
      <c r="D239" s="147">
        <v>3.2604831315607985E-3</v>
      </c>
      <c r="E239" s="146">
        <v>0</v>
      </c>
      <c r="F239" s="147">
        <f t="shared" si="59"/>
        <v>-1</v>
      </c>
      <c r="G239" s="146">
        <v>119176</v>
      </c>
      <c r="H239" s="147" t="str">
        <f t="shared" si="60"/>
        <v>-</v>
      </c>
      <c r="I239" s="146">
        <v>161948</v>
      </c>
      <c r="J239" s="147">
        <f t="shared" si="61"/>
        <v>0.35889776465060086</v>
      </c>
      <c r="K239" s="146">
        <v>167684</v>
      </c>
      <c r="L239" s="147">
        <f>IFERROR(K239/I239-1,"-")</f>
        <v>3.5418776397362128E-2</v>
      </c>
      <c r="M239" s="147">
        <f t="shared" si="64"/>
        <v>-0.21814341466598908</v>
      </c>
    </row>
    <row r="240" spans="2:14" x14ac:dyDescent="0.25">
      <c r="B240" s="145" t="s">
        <v>167</v>
      </c>
      <c r="C240" s="146">
        <v>219057</v>
      </c>
      <c r="D240" s="147">
        <v>-3.9766973948949902E-2</v>
      </c>
      <c r="E240" s="146">
        <v>0</v>
      </c>
      <c r="F240" s="147">
        <f t="shared" si="59"/>
        <v>-1</v>
      </c>
      <c r="G240" s="146">
        <v>116039</v>
      </c>
      <c r="H240" s="147" t="str">
        <f t="shared" si="60"/>
        <v>-</v>
      </c>
      <c r="I240" s="146">
        <v>169230</v>
      </c>
      <c r="J240" s="147">
        <f t="shared" si="61"/>
        <v>0.45838898990856514</v>
      </c>
      <c r="K240" s="146"/>
      <c r="L240" s="147"/>
      <c r="M240" s="147"/>
    </row>
    <row r="241" spans="2:14" ht="15.75" x14ac:dyDescent="0.25">
      <c r="B241" s="148" t="s">
        <v>127</v>
      </c>
      <c r="C241" s="149">
        <v>2695039</v>
      </c>
      <c r="D241" s="150">
        <v>-8.6313169342199125E-2</v>
      </c>
      <c r="E241" s="149">
        <v>0</v>
      </c>
      <c r="F241" s="150">
        <f t="shared" si="59"/>
        <v>-1</v>
      </c>
      <c r="G241" s="149">
        <v>622033</v>
      </c>
      <c r="H241" s="150" t="str">
        <f t="shared" si="60"/>
        <v>-</v>
      </c>
      <c r="I241" s="149">
        <v>1686903</v>
      </c>
      <c r="J241" s="150">
        <f t="shared" si="61"/>
        <v>1.7119188210271803</v>
      </c>
      <c r="K241" s="149">
        <v>1742867</v>
      </c>
      <c r="L241" s="150">
        <v>0.14838110712913788</v>
      </c>
      <c r="M241" s="150">
        <v>-0.29609060162796019</v>
      </c>
    </row>
    <row r="242" spans="2:14" ht="6" customHeight="1" x14ac:dyDescent="0.25"/>
    <row r="243" spans="2:14" x14ac:dyDescent="0.25">
      <c r="B243" s="49" t="s">
        <v>109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4"/>
      <c r="I244" s="144"/>
      <c r="K244" s="49"/>
      <c r="M244" s="154"/>
    </row>
    <row r="246" spans="2:14" ht="48.75" customHeight="1" thickBot="1" x14ac:dyDescent="0.3">
      <c r="B246" s="315" t="s">
        <v>459</v>
      </c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  <c r="M246" s="315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3"/>
      <c r="C248" s="327" t="s">
        <v>120</v>
      </c>
      <c r="D248" s="328"/>
      <c r="E248" s="328"/>
      <c r="F248" s="328"/>
      <c r="G248" s="328"/>
      <c r="H248" s="328"/>
      <c r="I248" s="328"/>
      <c r="J248" s="328"/>
      <c r="K248" s="328"/>
      <c r="L248" s="328"/>
      <c r="M248" s="329"/>
    </row>
    <row r="249" spans="2:14" ht="22.5" thickTop="1" thickBot="1" x14ac:dyDescent="0.3">
      <c r="B249" s="13"/>
      <c r="C249" s="334">
        <v>2019</v>
      </c>
      <c r="D249" s="333"/>
      <c r="E249" s="330" t="s">
        <v>259</v>
      </c>
      <c r="F249" s="333"/>
      <c r="G249" s="330" t="s">
        <v>258</v>
      </c>
      <c r="H249" s="333"/>
      <c r="I249" s="330">
        <v>2022</v>
      </c>
      <c r="J249" s="333"/>
      <c r="K249" s="330">
        <v>2023</v>
      </c>
      <c r="L249" s="331"/>
      <c r="M249" s="332"/>
    </row>
    <row r="250" spans="2:14" ht="16.5" thickTop="1" thickBot="1" x14ac:dyDescent="0.3">
      <c r="B250" s="16"/>
      <c r="C250" s="141" t="s">
        <v>141</v>
      </c>
      <c r="D250" s="142" t="str">
        <f>CONCATENATE("var ",RIGHT(C249,2),"/",RIGHT(C249-1,2))</f>
        <v>var 19/18</v>
      </c>
      <c r="E250" s="143" t="s">
        <v>141</v>
      </c>
      <c r="F250" s="142" t="str">
        <f>CONCATENATE("var ",RIGHT(E249,2),"/",RIGHT(C249,2))</f>
        <v>var 20/19</v>
      </c>
      <c r="G250" s="143" t="s">
        <v>141</v>
      </c>
      <c r="H250" s="142" t="str">
        <f>CONCATENATE("var ",RIGHT(G249,2),"/",RIGHT(E249,2))</f>
        <v>var 21/20</v>
      </c>
      <c r="I250" s="143" t="s">
        <v>141</v>
      </c>
      <c r="J250" s="142" t="str">
        <f>CONCATENATE("var ",RIGHT(I249,2),"/",RIGHT(G249,2))</f>
        <v>var 22/21</v>
      </c>
      <c r="K250" s="143" t="s">
        <v>141</v>
      </c>
      <c r="L250" s="142" t="str">
        <f>CONCATENATE("var ",RIGHT(K249,2),"/",RIGHT(I249,2))</f>
        <v>var 23/22</v>
      </c>
      <c r="M250" s="142" t="str">
        <f>CONCATENATE("var ",RIGHT(K249,2),"/",RIGHT(C249,2))</f>
        <v>var 23/19</v>
      </c>
    </row>
    <row r="251" spans="2:14" x14ac:dyDescent="0.25">
      <c r="B251" s="145" t="s">
        <v>145</v>
      </c>
      <c r="C251" s="146">
        <v>109163</v>
      </c>
      <c r="D251" s="147">
        <v>-6.5985026737967911E-2</v>
      </c>
      <c r="E251" s="146">
        <v>111746</v>
      </c>
      <c r="F251" s="147">
        <f t="shared" ref="F251:F263" si="65">IFERROR(E251/C251-1,"-")</f>
        <v>2.3661863451902132E-2</v>
      </c>
      <c r="G251" s="146">
        <v>6972</v>
      </c>
      <c r="H251" s="147">
        <f t="shared" ref="H251:H263" si="66">IFERROR(G251/E251-1,"-")</f>
        <v>-0.93760850500241621</v>
      </c>
      <c r="I251" s="146">
        <v>55802</v>
      </c>
      <c r="J251" s="147">
        <f t="shared" ref="J251:J263" si="67">IFERROR(I251/G251-1,"-")</f>
        <v>7.0037292025243829</v>
      </c>
      <c r="K251" s="146">
        <v>71141</v>
      </c>
      <c r="L251" s="147">
        <f>IFERROR(K251/I251-1,"-")</f>
        <v>0.27488262069459868</v>
      </c>
      <c r="M251" s="147">
        <f t="shared" ref="M251" si="68">IFERROR(K251/C251-1,"-")</f>
        <v>-0.34830482855912714</v>
      </c>
    </row>
    <row r="252" spans="2:14" x14ac:dyDescent="0.25">
      <c r="B252" s="145" t="s">
        <v>147</v>
      </c>
      <c r="C252" s="146">
        <v>105157</v>
      </c>
      <c r="D252" s="147">
        <v>3.1669103003070687E-2</v>
      </c>
      <c r="E252" s="146">
        <v>100098</v>
      </c>
      <c r="F252" s="147">
        <f t="shared" si="65"/>
        <v>-4.8109017944597099E-2</v>
      </c>
      <c r="G252" s="146">
        <v>6002</v>
      </c>
      <c r="H252" s="147">
        <f t="shared" si="66"/>
        <v>-0.940038762013227</v>
      </c>
      <c r="I252" s="146">
        <v>55240</v>
      </c>
      <c r="J252" s="147">
        <f t="shared" si="67"/>
        <v>8.2035988003998668</v>
      </c>
      <c r="K252" s="146">
        <v>67722</v>
      </c>
      <c r="L252" s="147">
        <f>IFERROR(K252/I252-1,"-")</f>
        <v>0.22595944967414927</v>
      </c>
      <c r="M252" s="147">
        <f>IFERROR(K252/C252-1,"-")</f>
        <v>-0.35599151744534363</v>
      </c>
    </row>
    <row r="253" spans="2:14" x14ac:dyDescent="0.25">
      <c r="B253" s="145" t="s">
        <v>149</v>
      </c>
      <c r="C253" s="146">
        <v>116859</v>
      </c>
      <c r="D253" s="147">
        <v>1.493846568061219E-2</v>
      </c>
      <c r="E253" s="146">
        <v>55226</v>
      </c>
      <c r="F253" s="147">
        <f t="shared" si="65"/>
        <v>-0.52741337851598935</v>
      </c>
      <c r="G253" s="146">
        <v>8713</v>
      </c>
      <c r="H253" s="147">
        <f t="shared" si="66"/>
        <v>-0.84223010900662731</v>
      </c>
      <c r="I253" s="146">
        <v>57977</v>
      </c>
      <c r="J253" s="147">
        <f t="shared" si="67"/>
        <v>5.6540801101801907</v>
      </c>
      <c r="K253" s="146">
        <v>70598</v>
      </c>
      <c r="L253" s="147">
        <f t="shared" ref="L253:L258" si="69">IFERROR(K253/I253-1,"-")</f>
        <v>0.21768977353088292</v>
      </c>
      <c r="M253" s="147">
        <f t="shared" ref="M253:M261" si="70">IFERROR(K253/C253-1,"-")</f>
        <v>-0.39587023678107802</v>
      </c>
    </row>
    <row r="254" spans="2:14" x14ac:dyDescent="0.25">
      <c r="B254" s="145" t="s">
        <v>151</v>
      </c>
      <c r="C254" s="146">
        <v>87963</v>
      </c>
      <c r="D254" s="147">
        <v>0.28128823632232125</v>
      </c>
      <c r="E254" s="146">
        <v>0</v>
      </c>
      <c r="F254" s="147">
        <f t="shared" si="65"/>
        <v>-1</v>
      </c>
      <c r="G254" s="146">
        <v>9894</v>
      </c>
      <c r="H254" s="147" t="str">
        <f t="shared" si="66"/>
        <v>-</v>
      </c>
      <c r="I254" s="146">
        <v>49099</v>
      </c>
      <c r="J254" s="147">
        <f t="shared" si="67"/>
        <v>3.9625025267839096</v>
      </c>
      <c r="K254" s="146">
        <v>62471</v>
      </c>
      <c r="L254" s="147">
        <f t="shared" si="69"/>
        <v>0.27234770565591959</v>
      </c>
      <c r="M254" s="147">
        <f t="shared" si="70"/>
        <v>-0.28980366745108743</v>
      </c>
    </row>
    <row r="255" spans="2:14" x14ac:dyDescent="0.25">
      <c r="B255" s="145" t="s">
        <v>153</v>
      </c>
      <c r="C255" s="146">
        <v>72557</v>
      </c>
      <c r="D255" s="147">
        <v>-6.4396332735877082E-2</v>
      </c>
      <c r="E255" s="146">
        <v>0</v>
      </c>
      <c r="F255" s="147">
        <f t="shared" si="65"/>
        <v>-1</v>
      </c>
      <c r="G255" s="146">
        <v>9353</v>
      </c>
      <c r="H255" s="147" t="str">
        <f t="shared" si="66"/>
        <v>-</v>
      </c>
      <c r="I255" s="146">
        <v>33462</v>
      </c>
      <c r="J255" s="147">
        <f t="shared" si="67"/>
        <v>2.5776756121030684</v>
      </c>
      <c r="K255" s="146">
        <v>47347</v>
      </c>
      <c r="L255" s="147">
        <f t="shared" si="69"/>
        <v>0.41494829956368418</v>
      </c>
      <c r="M255" s="147">
        <f t="shared" si="70"/>
        <v>-0.34745096958253507</v>
      </c>
    </row>
    <row r="256" spans="2:14" x14ac:dyDescent="0.25">
      <c r="B256" s="145" t="s">
        <v>155</v>
      </c>
      <c r="C256" s="146">
        <v>82398</v>
      </c>
      <c r="D256" s="147">
        <v>-5.1708462326362947E-2</v>
      </c>
      <c r="E256" s="146">
        <v>0</v>
      </c>
      <c r="F256" s="147">
        <f t="shared" si="65"/>
        <v>-1</v>
      </c>
      <c r="G256" s="146">
        <v>12500</v>
      </c>
      <c r="H256" s="147" t="str">
        <f t="shared" si="66"/>
        <v>-</v>
      </c>
      <c r="I256" s="146">
        <v>37072</v>
      </c>
      <c r="J256" s="147">
        <f t="shared" si="67"/>
        <v>1.96576</v>
      </c>
      <c r="K256" s="146">
        <v>55319</v>
      </c>
      <c r="L256" s="147">
        <f t="shared" si="69"/>
        <v>0.4922043590850238</v>
      </c>
      <c r="M256" s="147">
        <f t="shared" si="70"/>
        <v>-0.32863661739362604</v>
      </c>
    </row>
    <row r="257" spans="2:13" x14ac:dyDescent="0.25">
      <c r="B257" s="145" t="s">
        <v>157</v>
      </c>
      <c r="C257" s="146">
        <v>100214</v>
      </c>
      <c r="D257" s="147">
        <v>-6.660457318492996E-2</v>
      </c>
      <c r="E257" s="146">
        <v>0</v>
      </c>
      <c r="F257" s="147">
        <f t="shared" si="65"/>
        <v>-1</v>
      </c>
      <c r="G257" s="146">
        <v>23556</v>
      </c>
      <c r="H257" s="147" t="str">
        <f t="shared" si="66"/>
        <v>-</v>
      </c>
      <c r="I257" s="146">
        <v>50645</v>
      </c>
      <c r="J257" s="147">
        <f t="shared" si="67"/>
        <v>1.1499830191883174</v>
      </c>
      <c r="K257" s="146">
        <v>61404</v>
      </c>
      <c r="L257" s="147">
        <f t="shared" si="69"/>
        <v>0.21243953006219773</v>
      </c>
      <c r="M257" s="147">
        <f t="shared" si="70"/>
        <v>-0.38727123954736864</v>
      </c>
    </row>
    <row r="258" spans="2:13" x14ac:dyDescent="0.25">
      <c r="B258" s="145" t="s">
        <v>159</v>
      </c>
      <c r="C258" s="146">
        <v>110296</v>
      </c>
      <c r="D258" s="147">
        <v>-9.9411289203158337E-2</v>
      </c>
      <c r="E258" s="146">
        <v>0</v>
      </c>
      <c r="F258" s="147">
        <f t="shared" si="65"/>
        <v>-1</v>
      </c>
      <c r="G258" s="146">
        <v>38503</v>
      </c>
      <c r="H258" s="147" t="str">
        <f t="shared" si="66"/>
        <v>-</v>
      </c>
      <c r="I258" s="146">
        <v>59542</v>
      </c>
      <c r="J258" s="147">
        <f t="shared" si="67"/>
        <v>0.54642495389969614</v>
      </c>
      <c r="K258" s="146">
        <v>66787</v>
      </c>
      <c r="L258" s="147">
        <f t="shared" si="69"/>
        <v>0.12167881495415012</v>
      </c>
      <c r="M258" s="147">
        <f t="shared" si="70"/>
        <v>-0.39447486762892581</v>
      </c>
    </row>
    <row r="259" spans="2:13" x14ac:dyDescent="0.25">
      <c r="B259" s="145" t="s">
        <v>161</v>
      </c>
      <c r="C259" s="146">
        <v>89878</v>
      </c>
      <c r="D259" s="147">
        <v>-0.10918389597002798</v>
      </c>
      <c r="E259" s="146">
        <v>0</v>
      </c>
      <c r="F259" s="147">
        <f t="shared" si="65"/>
        <v>-1</v>
      </c>
      <c r="G259" s="146">
        <v>33489</v>
      </c>
      <c r="H259" s="147" t="str">
        <f t="shared" si="66"/>
        <v>-</v>
      </c>
      <c r="I259" s="146">
        <v>47713</v>
      </c>
      <c r="J259" s="147">
        <f t="shared" si="67"/>
        <v>0.42473648063543257</v>
      </c>
      <c r="K259" s="146">
        <v>56680</v>
      </c>
      <c r="L259" s="147">
        <f>IFERROR(K259/I259-1,"-")</f>
        <v>0.18793620187370319</v>
      </c>
      <c r="M259" s="147">
        <f t="shared" si="70"/>
        <v>-0.36936736464985864</v>
      </c>
    </row>
    <row r="260" spans="2:13" x14ac:dyDescent="0.25">
      <c r="B260" s="145" t="s">
        <v>163</v>
      </c>
      <c r="C260" s="146">
        <v>87804</v>
      </c>
      <c r="D260" s="147">
        <v>-0.24760280722199846</v>
      </c>
      <c r="E260" s="146">
        <v>0</v>
      </c>
      <c r="F260" s="147">
        <f t="shared" si="65"/>
        <v>-1</v>
      </c>
      <c r="G260" s="146">
        <v>45912</v>
      </c>
      <c r="H260" s="147" t="str">
        <f t="shared" si="66"/>
        <v>-</v>
      </c>
      <c r="I260" s="146">
        <v>53337</v>
      </c>
      <c r="J260" s="147">
        <f t="shared" si="67"/>
        <v>0.16172242550967075</v>
      </c>
      <c r="K260" s="146">
        <v>71372</v>
      </c>
      <c r="L260" s="147">
        <f>IFERROR(K260/I260-1,"-")</f>
        <v>0.33813300335601926</v>
      </c>
      <c r="M260" s="147">
        <f t="shared" si="70"/>
        <v>-0.18714409366315887</v>
      </c>
    </row>
    <row r="261" spans="2:13" x14ac:dyDescent="0.25">
      <c r="B261" s="145" t="s">
        <v>165</v>
      </c>
      <c r="C261" s="146">
        <v>99050</v>
      </c>
      <c r="D261" s="147">
        <v>-9.7864201466369094E-2</v>
      </c>
      <c r="E261" s="146">
        <v>0</v>
      </c>
      <c r="F261" s="147">
        <f t="shared" si="65"/>
        <v>-1</v>
      </c>
      <c r="G261" s="146">
        <v>51694</v>
      </c>
      <c r="H261" s="147" t="str">
        <f t="shared" si="66"/>
        <v>-</v>
      </c>
      <c r="I261" s="146">
        <v>58166</v>
      </c>
      <c r="J261" s="147">
        <f t="shared" si="67"/>
        <v>0.12519828219909468</v>
      </c>
      <c r="K261" s="146">
        <v>71792</v>
      </c>
      <c r="L261" s="147">
        <f>IFERROR(K261/I261-1,"-")</f>
        <v>0.23426056459099809</v>
      </c>
      <c r="M261" s="147">
        <f t="shared" si="70"/>
        <v>-0.2751943462897527</v>
      </c>
    </row>
    <row r="262" spans="2:13" x14ac:dyDescent="0.25">
      <c r="B262" s="145" t="s">
        <v>167</v>
      </c>
      <c r="C262" s="146">
        <v>108939</v>
      </c>
      <c r="D262" s="147">
        <v>-2.7694971528533951E-2</v>
      </c>
      <c r="E262" s="146">
        <v>0</v>
      </c>
      <c r="F262" s="147">
        <f t="shared" si="65"/>
        <v>-1</v>
      </c>
      <c r="G262" s="146">
        <v>48986</v>
      </c>
      <c r="H262" s="147" t="str">
        <f t="shared" si="66"/>
        <v>-</v>
      </c>
      <c r="I262" s="146">
        <v>60749</v>
      </c>
      <c r="J262" s="147">
        <f t="shared" si="67"/>
        <v>0.24012983301351398</v>
      </c>
      <c r="K262" s="146"/>
      <c r="L262" s="147"/>
      <c r="M262" s="147"/>
    </row>
    <row r="263" spans="2:13" ht="15.75" x14ac:dyDescent="0.25">
      <c r="B263" s="148" t="s">
        <v>127</v>
      </c>
      <c r="C263" s="149">
        <v>1170278</v>
      </c>
      <c r="D263" s="150">
        <v>-5.3405192739967466E-2</v>
      </c>
      <c r="E263" s="149">
        <v>0</v>
      </c>
      <c r="F263" s="150">
        <f t="shared" si="65"/>
        <v>-1</v>
      </c>
      <c r="G263" s="149">
        <v>295574</v>
      </c>
      <c r="H263" s="150" t="str">
        <f t="shared" si="66"/>
        <v>-</v>
      </c>
      <c r="I263" s="149">
        <v>618804</v>
      </c>
      <c r="J263" s="150">
        <f t="shared" si="67"/>
        <v>1.0935670931814028</v>
      </c>
      <c r="K263" s="149">
        <v>702633</v>
      </c>
      <c r="L263" s="150">
        <v>0.25907482237413881</v>
      </c>
      <c r="M263" s="150">
        <v>-0.33797495427945268</v>
      </c>
    </row>
    <row r="264" spans="2:13" ht="6" customHeight="1" x14ac:dyDescent="0.25"/>
    <row r="265" spans="2:13" x14ac:dyDescent="0.25">
      <c r="B265" s="49" t="s">
        <v>109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I266" s="144"/>
    </row>
  </sheetData>
  <mergeCells count="84"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B6808-EC2E-4E32-87FE-82CD04409197}">
  <sheetPr>
    <pageSetUpPr fitToPage="1"/>
  </sheetPr>
  <dimension ref="A1:AJ7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4" spans="1:34" ht="42" customHeight="1" thickBot="1" x14ac:dyDescent="0.3">
      <c r="B4" s="52" t="s">
        <v>460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</row>
    <row r="5" spans="1:34" ht="6" customHeight="1" x14ac:dyDescent="0.25"/>
    <row r="6" spans="1:34" ht="15.75" x14ac:dyDescent="0.25">
      <c r="B6" s="184"/>
      <c r="C6" s="335" t="s">
        <v>99</v>
      </c>
      <c r="D6" s="336"/>
      <c r="E6" s="336"/>
      <c r="F6" s="336"/>
      <c r="G6" s="336"/>
      <c r="H6" s="336"/>
      <c r="I6" s="336"/>
      <c r="J6" s="336"/>
      <c r="K6" s="337"/>
      <c r="L6" s="338" t="s">
        <v>103</v>
      </c>
      <c r="M6" s="336"/>
      <c r="N6" s="336"/>
      <c r="O6" s="336"/>
      <c r="P6" s="336"/>
      <c r="Q6" s="336"/>
      <c r="R6" s="336"/>
      <c r="S6" s="336"/>
      <c r="T6" s="337"/>
      <c r="U6" s="338" t="s">
        <v>102</v>
      </c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7"/>
    </row>
    <row r="7" spans="1:34" s="189" customFormat="1" ht="72" customHeight="1" x14ac:dyDescent="0.25">
      <c r="B7" s="185"/>
      <c r="C7" s="186" t="s">
        <v>526</v>
      </c>
      <c r="D7" s="186" t="s">
        <v>530</v>
      </c>
      <c r="E7" s="186" t="s">
        <v>527</v>
      </c>
      <c r="F7" s="186" t="s">
        <v>528</v>
      </c>
      <c r="G7" s="186" t="s">
        <v>529</v>
      </c>
      <c r="H7" s="187" t="str">
        <f>CONCATENATE("var. ",RIGHT(G7,2),"/",RIGHT(F7,2))</f>
        <v>var. 23/22</v>
      </c>
      <c r="I7" s="187" t="str">
        <f>CONCATENATE("var. ",RIGHT(G7,2),"/",RIGHT(C7,2))</f>
        <v>var. 23/19</v>
      </c>
      <c r="J7" s="187" t="str">
        <f>CONCATENATE("Cuota s/ total lugares de residencia ",RIGHT(G7,4))</f>
        <v>Cuota s/ total lugares de residencia 2023</v>
      </c>
      <c r="K7" s="188" t="str">
        <f>CONCATENATE("cuota s/ Canarias ",RIGHT(G7,4))</f>
        <v>cuota s/ Canarias 2023</v>
      </c>
      <c r="L7" s="186" t="s">
        <v>526</v>
      </c>
      <c r="M7" s="186" t="s">
        <v>530</v>
      </c>
      <c r="N7" s="186" t="s">
        <v>527</v>
      </c>
      <c r="O7" s="186" t="s">
        <v>528</v>
      </c>
      <c r="P7" s="186" t="s">
        <v>529</v>
      </c>
      <c r="Q7" s="187" t="str">
        <f>CONCATENATE("var. ",RIGHT(P7,2),"/",RIGHT(O7,2))</f>
        <v>var. 23/22</v>
      </c>
      <c r="R7" s="187" t="str">
        <f>CONCATENATE("var. ",RIGHT(P7,2),"/",RIGHT(L7,2))</f>
        <v>var. 23/19</v>
      </c>
      <c r="S7" s="187" t="str">
        <f>CONCATENATE("Cuota s/ total lugares de residencia ",RIGHT(P7,4))</f>
        <v>Cuota s/ total lugares de residencia 2023</v>
      </c>
      <c r="T7" s="188" t="str">
        <f>CONCATENATE("cuota s/ Canarias ",RIGHT(P7,4))</f>
        <v>cuota s/ Canarias 2023</v>
      </c>
      <c r="U7" s="186" t="s">
        <v>555</v>
      </c>
      <c r="V7" s="186" t="s">
        <v>526</v>
      </c>
      <c r="W7" s="186" t="s">
        <v>530</v>
      </c>
      <c r="X7" s="186" t="s">
        <v>527</v>
      </c>
      <c r="Y7" s="186" t="s">
        <v>528</v>
      </c>
      <c r="Z7" s="186" t="s">
        <v>529</v>
      </c>
      <c r="AA7" s="187" t="str">
        <f>CONCATENATE("var. ",RIGHT(Z7,2),"/",RIGHT(Y7,2))</f>
        <v>var. 23/22</v>
      </c>
      <c r="AB7" s="187" t="str">
        <f>CONCATENATE("var. ",RIGHT(Z7,2),"/",RIGHT(V7,2))</f>
        <v>var. 23/19</v>
      </c>
      <c r="AC7" s="186" t="str">
        <f>CONCATENATE("dif. ",RIGHT(Z7,2),"/",RIGHT(Y7,2))</f>
        <v>dif. 23/22</v>
      </c>
      <c r="AD7" s="186" t="str">
        <f>CONCATENATE("dif. ",RIGHT(Z7,2),"/",RIGHT(V7,2))</f>
        <v>dif. 23/19</v>
      </c>
      <c r="AE7" s="187" t="str">
        <f>CONCATENATE("Cuota s/ total lugares de residencia ",RIGHT(Z7,4))</f>
        <v>Cuota s/ total lugares de residencia 2023</v>
      </c>
      <c r="AF7" s="188" t="str">
        <f>CONCATENATE("cuota s/ Canarias ",RIGHT(V7,4))</f>
        <v>cuota s/ Canarias 2019</v>
      </c>
      <c r="AG7" s="188" t="str">
        <f>CONCATENATE("cuota s/ Canarias ",RIGHT(Z7,4))</f>
        <v>cuota s/ Canarias 2023</v>
      </c>
    </row>
    <row r="8" spans="1:34" x14ac:dyDescent="0.25">
      <c r="A8" s="1"/>
      <c r="B8" s="190" t="s">
        <v>139</v>
      </c>
      <c r="C8" s="191">
        <v>8070040</v>
      </c>
      <c r="D8" s="191">
        <v>1119650</v>
      </c>
      <c r="E8" s="191">
        <v>6604384</v>
      </c>
      <c r="F8" s="191">
        <v>7615007</v>
      </c>
      <c r="G8" s="191">
        <v>8254224</v>
      </c>
      <c r="H8" s="192">
        <f>IFERROR(G8/F8-1,"-")</f>
        <v>8.394174818224065E-2</v>
      </c>
      <c r="I8" s="192">
        <f>IFERROR(G8/C8-1,"-")</f>
        <v>2.2823183032550043E-2</v>
      </c>
      <c r="J8" s="192">
        <f>G8/G$8</f>
        <v>1</v>
      </c>
      <c r="K8" s="193">
        <f>G8/$G8</f>
        <v>1</v>
      </c>
      <c r="L8" s="191">
        <v>2535165</v>
      </c>
      <c r="M8" s="191">
        <v>319546</v>
      </c>
      <c r="N8" s="191">
        <v>1842643</v>
      </c>
      <c r="O8" s="191">
        <v>2123027</v>
      </c>
      <c r="P8" s="191">
        <v>2354813</v>
      </c>
      <c r="Q8" s="192">
        <f>IFERROR(P8/O8-1,"-")</f>
        <v>0.10917713246228145</v>
      </c>
      <c r="R8" s="192">
        <f>IFERROR(P8/L8-1,"-")</f>
        <v>-7.1140142752049718E-2</v>
      </c>
      <c r="S8" s="192">
        <f>P8/P$8</f>
        <v>1</v>
      </c>
      <c r="T8" s="193">
        <f>P8/$G8</f>
        <v>0.28528581245190343</v>
      </c>
      <c r="U8" s="191">
        <v>2781751</v>
      </c>
      <c r="V8" s="191">
        <v>2752487</v>
      </c>
      <c r="W8" s="191">
        <v>400479</v>
      </c>
      <c r="X8" s="191">
        <v>2336992</v>
      </c>
      <c r="Y8" s="191">
        <v>2761571</v>
      </c>
      <c r="Z8" s="191">
        <v>2964758</v>
      </c>
      <c r="AA8" s="192">
        <f>IFERROR(Z8/Y8-1,"-")</f>
        <v>7.357659824788132E-2</v>
      </c>
      <c r="AB8" s="192">
        <f>IFERROR(Z8/V8-1,"-")</f>
        <v>7.7119710283827025E-2</v>
      </c>
      <c r="AC8" s="191">
        <f>Z8-Y8</f>
        <v>203187</v>
      </c>
      <c r="AD8" s="191">
        <f>Z8-V8</f>
        <v>212271</v>
      </c>
      <c r="AE8" s="192">
        <f>Z8/Z$8</f>
        <v>1</v>
      </c>
      <c r="AF8" s="193">
        <f t="shared" ref="AF8:AF37" si="0">V8/$C8</f>
        <v>0.34107476542867199</v>
      </c>
      <c r="AG8" s="193">
        <f t="shared" ref="AG8:AG16" si="1">Z8/$G8</f>
        <v>0.35918070553936993</v>
      </c>
      <c r="AH8" s="123"/>
    </row>
    <row r="9" spans="1:34" x14ac:dyDescent="0.25">
      <c r="A9" s="1" t="s">
        <v>171</v>
      </c>
      <c r="B9" s="194" t="s">
        <v>172</v>
      </c>
      <c r="C9" s="195">
        <v>663215</v>
      </c>
      <c r="D9" s="195">
        <v>235879</v>
      </c>
      <c r="E9" s="195">
        <v>534020</v>
      </c>
      <c r="F9" s="195">
        <v>647691</v>
      </c>
      <c r="G9" s="195">
        <v>618563</v>
      </c>
      <c r="H9" s="196">
        <f>IFERROR(G9/F9-1,"-")</f>
        <v>-4.4972062295137616E-2</v>
      </c>
      <c r="I9" s="197">
        <f>IFERROR(G9/C9-1,"-")</f>
        <v>-6.7326583385478367E-2</v>
      </c>
      <c r="J9" s="196">
        <f>G9/G$8</f>
        <v>7.4938964583466605E-2</v>
      </c>
      <c r="K9" s="198">
        <f>G9/$G9</f>
        <v>1</v>
      </c>
      <c r="L9" s="195">
        <v>186635</v>
      </c>
      <c r="M9" s="195">
        <v>100134</v>
      </c>
      <c r="N9" s="195">
        <v>145433</v>
      </c>
      <c r="O9" s="195">
        <v>159869</v>
      </c>
      <c r="P9" s="195">
        <v>160016</v>
      </c>
      <c r="Q9" s="196">
        <f>IFERROR(P9/O9-1,"-")</f>
        <v>9.1950284295272411E-4</v>
      </c>
      <c r="R9" s="197">
        <f>IFERROR(P9/L9-1,"-")</f>
        <v>-0.1426259811932381</v>
      </c>
      <c r="S9" s="196">
        <f>P9/P$8</f>
        <v>6.7952741895003971E-2</v>
      </c>
      <c r="T9" s="198">
        <f>P9/$G9</f>
        <v>0.25868989900786177</v>
      </c>
      <c r="U9" s="195">
        <v>268937</v>
      </c>
      <c r="V9" s="195">
        <v>282807</v>
      </c>
      <c r="W9" s="195">
        <v>73255</v>
      </c>
      <c r="X9" s="195">
        <v>189992</v>
      </c>
      <c r="Y9" s="195">
        <v>276919</v>
      </c>
      <c r="Z9" s="195">
        <v>240155</v>
      </c>
      <c r="AA9" s="196">
        <f>IFERROR(Z9/Y9-1,"-")</f>
        <v>-0.13276084342352823</v>
      </c>
      <c r="AB9" s="197">
        <f t="shared" ref="AB9:AB37" si="2">IFERROR(Z9/V9-1,"-")</f>
        <v>-0.15081663466604434</v>
      </c>
      <c r="AC9" s="195">
        <f t="shared" ref="AC9:AC36" si="3">Z9-Y9</f>
        <v>-36764</v>
      </c>
      <c r="AD9" s="195">
        <f t="shared" ref="AD9:AD37" si="4">Z9-V9</f>
        <v>-42652</v>
      </c>
      <c r="AE9" s="196">
        <f>Z9/Z$8</f>
        <v>8.1003238712906753E-2</v>
      </c>
      <c r="AF9" s="198">
        <f t="shared" si="0"/>
        <v>0.42641828064805531</v>
      </c>
      <c r="AG9" s="198">
        <f t="shared" si="1"/>
        <v>0.38824662968848767</v>
      </c>
      <c r="AH9" s="123"/>
    </row>
    <row r="10" spans="1:34" x14ac:dyDescent="0.25">
      <c r="A10" s="211" t="s">
        <v>99</v>
      </c>
      <c r="B10" s="199" t="s">
        <v>99</v>
      </c>
      <c r="C10" s="200">
        <v>4400763</v>
      </c>
      <c r="D10" s="200">
        <v>2131214</v>
      </c>
      <c r="E10" s="200">
        <v>3826475</v>
      </c>
      <c r="F10" s="200">
        <v>4139003</v>
      </c>
      <c r="G10" s="200">
        <v>4428330</v>
      </c>
      <c r="H10" s="201">
        <f>IFERROR(G10/F10-1,"-")</f>
        <v>6.9902582820065673E-2</v>
      </c>
      <c r="I10" s="202">
        <f>IFERROR(G10/C10-1,"-")</f>
        <v>6.2641410137287412E-3</v>
      </c>
      <c r="J10" s="201">
        <f>G10/G$8</f>
        <v>0.53649258852194948</v>
      </c>
      <c r="K10" s="203">
        <f>G10/$G10</f>
        <v>1</v>
      </c>
      <c r="L10" s="200">
        <v>1889682</v>
      </c>
      <c r="M10" s="200">
        <v>1036779</v>
      </c>
      <c r="N10" s="200">
        <v>1766574</v>
      </c>
      <c r="O10" s="200">
        <v>1689959</v>
      </c>
      <c r="P10" s="200">
        <v>1891100</v>
      </c>
      <c r="Q10" s="201">
        <f>IFERROR(P10/O10-1,"-")</f>
        <v>0.11902123069257886</v>
      </c>
      <c r="R10" s="202">
        <f>IFERROR(P10/L10-1,"-")</f>
        <v>7.5039080649541567E-4</v>
      </c>
      <c r="S10" s="201">
        <f>P10/P$8</f>
        <v>0.80307863087217546</v>
      </c>
      <c r="T10" s="203">
        <f>P10/$G10</f>
        <v>0.42704586153245128</v>
      </c>
      <c r="U10" s="200">
        <v>1340044</v>
      </c>
      <c r="V10" s="200">
        <v>1221805</v>
      </c>
      <c r="W10" s="200">
        <v>526363</v>
      </c>
      <c r="X10" s="200">
        <v>1041515</v>
      </c>
      <c r="Y10" s="200">
        <v>1129251</v>
      </c>
      <c r="Z10" s="200">
        <v>1236763</v>
      </c>
      <c r="AA10" s="201">
        <f>IFERROR(Z10/Y10-1,"-")</f>
        <v>9.5206468712447423E-2</v>
      </c>
      <c r="AB10" s="202">
        <f t="shared" si="2"/>
        <v>1.2242542795290579E-2</v>
      </c>
      <c r="AC10" s="200">
        <f t="shared" si="3"/>
        <v>107512</v>
      </c>
      <c r="AD10" s="200">
        <f t="shared" si="4"/>
        <v>14958</v>
      </c>
      <c r="AE10" s="201">
        <f>Z10/Z$8</f>
        <v>0.41715478969953029</v>
      </c>
      <c r="AF10" s="203">
        <f t="shared" si="0"/>
        <v>0.27763481014542252</v>
      </c>
      <c r="AG10" s="203">
        <f t="shared" si="1"/>
        <v>0.27928429001452015</v>
      </c>
      <c r="AH10" s="123"/>
    </row>
    <row r="11" spans="1:34" x14ac:dyDescent="0.25">
      <c r="A11" s="211" t="s">
        <v>176</v>
      </c>
      <c r="B11" s="199" t="s">
        <v>176</v>
      </c>
      <c r="C11" s="200">
        <v>6513195</v>
      </c>
      <c r="D11" s="200">
        <v>2484057</v>
      </c>
      <c r="E11" s="200">
        <v>4224302</v>
      </c>
      <c r="F11" s="200">
        <v>6421923</v>
      </c>
      <c r="G11" s="200">
        <v>6354104</v>
      </c>
      <c r="H11" s="201">
        <f>IFERROR(G11/F11-1,"-")</f>
        <v>-1.0560543936761646E-2</v>
      </c>
      <c r="I11" s="202">
        <f>IFERROR(G11/C11-1,"-")</f>
        <v>-2.4425953775374487E-2</v>
      </c>
      <c r="J11" s="201">
        <f>G11/G$8</f>
        <v>0.7698002864957384</v>
      </c>
      <c r="K11" s="203">
        <f>G11/$G11</f>
        <v>1</v>
      </c>
      <c r="L11" s="200">
        <v>1515557</v>
      </c>
      <c r="M11" s="200">
        <v>517516</v>
      </c>
      <c r="N11" s="200">
        <v>954766</v>
      </c>
      <c r="O11" s="200">
        <v>1490601</v>
      </c>
      <c r="P11" s="200">
        <v>1416315</v>
      </c>
      <c r="Q11" s="201">
        <f>IFERROR(P11/O11-1,"-")</f>
        <v>-4.983627409346969E-2</v>
      </c>
      <c r="R11" s="202">
        <f>IFERROR(P11/L11-1,"-")</f>
        <v>-6.5482195654798847E-2</v>
      </c>
      <c r="S11" s="201">
        <f>P11/P$8</f>
        <v>0.60145540219117188</v>
      </c>
      <c r="T11" s="203">
        <f>P11/$G11</f>
        <v>0.2228976736924671</v>
      </c>
      <c r="U11" s="200">
        <v>3004141</v>
      </c>
      <c r="V11" s="200">
        <v>3096859</v>
      </c>
      <c r="W11" s="200">
        <v>1059242</v>
      </c>
      <c r="X11" s="200">
        <v>1588944</v>
      </c>
      <c r="Y11" s="200">
        <v>2722841</v>
      </c>
      <c r="Z11" s="200">
        <v>2755370</v>
      </c>
      <c r="AA11" s="201">
        <f>IFERROR(Z11/Y11-1,"-")</f>
        <v>1.1946713010418053E-2</v>
      </c>
      <c r="AB11" s="202">
        <f t="shared" si="2"/>
        <v>-0.11026946980795704</v>
      </c>
      <c r="AC11" s="200">
        <f t="shared" si="3"/>
        <v>32529</v>
      </c>
      <c r="AD11" s="200">
        <f t="shared" si="4"/>
        <v>-341489</v>
      </c>
      <c r="AE11" s="201">
        <f>Z11/Z$8</f>
        <v>0.92937433679241277</v>
      </c>
      <c r="AF11" s="203">
        <f t="shared" si="0"/>
        <v>0.47547463264956752</v>
      </c>
      <c r="AG11" s="203">
        <f t="shared" si="1"/>
        <v>0.43363627664891857</v>
      </c>
      <c r="AH11" s="123"/>
    </row>
    <row r="12" spans="1:34" x14ac:dyDescent="0.25">
      <c r="A12" s="1"/>
      <c r="B12" s="194" t="s">
        <v>184</v>
      </c>
      <c r="C12" s="195">
        <v>7406825</v>
      </c>
      <c r="D12" s="195">
        <v>883771</v>
      </c>
      <c r="E12" s="195">
        <v>6070364</v>
      </c>
      <c r="F12" s="195">
        <v>6967316</v>
      </c>
      <c r="G12" s="195">
        <v>7635661</v>
      </c>
      <c r="H12" s="196">
        <f>IFERROR(G12/F12-1,"-")</f>
        <v>9.592574816471644E-2</v>
      </c>
      <c r="I12" s="197">
        <f>IFERROR(G12/C12-1,"-")</f>
        <v>3.0895289142108817E-2</v>
      </c>
      <c r="J12" s="196">
        <f>G12/G$8</f>
        <v>0.92506103541653339</v>
      </c>
      <c r="K12" s="198">
        <f>G12/$G12</f>
        <v>1</v>
      </c>
      <c r="L12" s="195">
        <v>2348530</v>
      </c>
      <c r="M12" s="195">
        <v>219412</v>
      </c>
      <c r="N12" s="195">
        <v>1697210</v>
      </c>
      <c r="O12" s="195">
        <v>1963158</v>
      </c>
      <c r="P12" s="195">
        <v>2194797</v>
      </c>
      <c r="Q12" s="196">
        <f>IFERROR(P12/O12-1,"-")</f>
        <v>0.11799304997356308</v>
      </c>
      <c r="R12" s="197">
        <f>IFERROR(P12/L12-1,"-")</f>
        <v>-6.5459244719036969E-2</v>
      </c>
      <c r="S12" s="196">
        <f>P12/P$8</f>
        <v>0.932047258104996</v>
      </c>
      <c r="T12" s="198">
        <f>P12/$G12</f>
        <v>0.28744034079040437</v>
      </c>
      <c r="U12" s="195">
        <v>2512814</v>
      </c>
      <c r="V12" s="195">
        <v>2469680</v>
      </c>
      <c r="W12" s="195">
        <v>327224</v>
      </c>
      <c r="X12" s="195">
        <v>2147000</v>
      </c>
      <c r="Y12" s="195">
        <v>2484652</v>
      </c>
      <c r="Z12" s="195">
        <v>2724603</v>
      </c>
      <c r="AA12" s="196">
        <f>IFERROR(Z12/Y12-1,"-")</f>
        <v>9.6573282697134166E-2</v>
      </c>
      <c r="AB12" s="197">
        <f t="shared" si="2"/>
        <v>0.10322106507725692</v>
      </c>
      <c r="AC12" s="195">
        <f t="shared" si="3"/>
        <v>239951</v>
      </c>
      <c r="AD12" s="195">
        <f t="shared" si="4"/>
        <v>254923</v>
      </c>
      <c r="AE12" s="196">
        <f>Z12/Z$8</f>
        <v>0.91899676128709329</v>
      </c>
      <c r="AF12" s="198">
        <f t="shared" si="0"/>
        <v>0.33343301617089643</v>
      </c>
      <c r="AG12" s="198">
        <f t="shared" si="1"/>
        <v>0.35682608224749635</v>
      </c>
      <c r="AH12" s="123"/>
    </row>
    <row r="13" spans="1:34" s="115" customFormat="1" x14ac:dyDescent="0.25">
      <c r="B13" s="199" t="s">
        <v>188</v>
      </c>
      <c r="C13" s="200">
        <v>2162476</v>
      </c>
      <c r="D13" s="200">
        <v>290472</v>
      </c>
      <c r="E13" s="200">
        <v>1668082</v>
      </c>
      <c r="F13" s="200">
        <v>2224092</v>
      </c>
      <c r="G13" s="200">
        <v>2482994</v>
      </c>
      <c r="H13" s="201">
        <f t="shared" ref="H13:H37" si="5">IFERROR(G13/F13-1,"-")</f>
        <v>0.11640795434721229</v>
      </c>
      <c r="I13" s="202">
        <f t="shared" ref="I13:I37" si="6">IFERROR(G13/C13-1,"-")</f>
        <v>0.14821806114842428</v>
      </c>
      <c r="J13" s="201">
        <f t="shared" ref="J13:J37" si="7">G13/G$8</f>
        <v>0.30081495244131973</v>
      </c>
      <c r="K13" s="203">
        <f t="shared" ref="K13:K37" si="8">G13/$G13</f>
        <v>1</v>
      </c>
      <c r="L13" s="200">
        <v>326067</v>
      </c>
      <c r="M13" s="200">
        <v>31558</v>
      </c>
      <c r="N13" s="200">
        <v>235426</v>
      </c>
      <c r="O13" s="200">
        <v>297861</v>
      </c>
      <c r="P13" s="200">
        <v>368708</v>
      </c>
      <c r="Q13" s="201">
        <f t="shared" ref="Q13:Q37" si="9">IFERROR(P13/O13-1,"-")</f>
        <v>0.23785255538657291</v>
      </c>
      <c r="R13" s="202">
        <f t="shared" ref="R13:R37" si="10">IFERROR(P13/L13-1,"-")</f>
        <v>0.13077373668601844</v>
      </c>
      <c r="S13" s="201">
        <f t="shared" ref="S13:S30" si="11">P13/P$8</f>
        <v>0.15657633960743381</v>
      </c>
      <c r="T13" s="203">
        <f t="shared" ref="T13:T37" si="12">P13/$G13</f>
        <v>0.14849331089805293</v>
      </c>
      <c r="U13" s="200">
        <v>949582</v>
      </c>
      <c r="V13" s="200">
        <v>954894</v>
      </c>
      <c r="W13" s="200">
        <v>161653</v>
      </c>
      <c r="X13" s="200">
        <v>780228</v>
      </c>
      <c r="Y13" s="200">
        <v>999210</v>
      </c>
      <c r="Z13" s="200">
        <v>1105039</v>
      </c>
      <c r="AA13" s="201">
        <f t="shared" ref="AA13:AA37" si="13">IFERROR(Z13/Y13-1,"-")</f>
        <v>0.10591267101009794</v>
      </c>
      <c r="AB13" s="202">
        <f t="shared" si="2"/>
        <v>0.15723734781033283</v>
      </c>
      <c r="AC13" s="200">
        <f t="shared" si="3"/>
        <v>105829</v>
      </c>
      <c r="AD13" s="200">
        <f t="shared" si="4"/>
        <v>150145</v>
      </c>
      <c r="AE13" s="201">
        <f t="shared" ref="AE13:AE37" si="14">Z13/Z$8</f>
        <v>0.3727248564638328</v>
      </c>
      <c r="AF13" s="203">
        <f t="shared" si="0"/>
        <v>0.44157438047867353</v>
      </c>
      <c r="AG13" s="203">
        <f t="shared" si="1"/>
        <v>0.4450429602326868</v>
      </c>
      <c r="AH13" s="220"/>
    </row>
    <row r="14" spans="1:34" s="115" customFormat="1" x14ac:dyDescent="0.25">
      <c r="B14" s="199" t="s">
        <v>192</v>
      </c>
      <c r="C14" s="200">
        <v>1827776</v>
      </c>
      <c r="D14" s="200">
        <v>310933</v>
      </c>
      <c r="E14" s="200">
        <v>1721736</v>
      </c>
      <c r="F14" s="200">
        <v>1618469</v>
      </c>
      <c r="G14" s="200">
        <v>1741617</v>
      </c>
      <c r="H14" s="201">
        <f t="shared" si="5"/>
        <v>7.6089192934804428E-2</v>
      </c>
      <c r="I14" s="202">
        <f t="shared" si="6"/>
        <v>-4.7138708463181467E-2</v>
      </c>
      <c r="J14" s="201">
        <f t="shared" si="7"/>
        <v>0.21099706041415886</v>
      </c>
      <c r="K14" s="203">
        <f t="shared" si="8"/>
        <v>1</v>
      </c>
      <c r="L14" s="200">
        <v>490476</v>
      </c>
      <c r="M14" s="200">
        <v>90096</v>
      </c>
      <c r="N14" s="200">
        <v>492149</v>
      </c>
      <c r="O14" s="200">
        <v>438069</v>
      </c>
      <c r="P14" s="200">
        <v>485452</v>
      </c>
      <c r="Q14" s="201">
        <f t="shared" si="9"/>
        <v>0.10816332586875577</v>
      </c>
      <c r="R14" s="202">
        <f t="shared" si="10"/>
        <v>-1.0243110774023623E-2</v>
      </c>
      <c r="S14" s="201">
        <f t="shared" si="11"/>
        <v>0.2061531000550787</v>
      </c>
      <c r="T14" s="203">
        <f t="shared" si="12"/>
        <v>0.27873636970700216</v>
      </c>
      <c r="U14" s="200">
        <v>484862</v>
      </c>
      <c r="V14" s="200">
        <v>411200</v>
      </c>
      <c r="W14" s="200">
        <v>56413</v>
      </c>
      <c r="X14" s="200">
        <v>362841</v>
      </c>
      <c r="Y14" s="200">
        <v>367823</v>
      </c>
      <c r="Z14" s="200">
        <v>398311</v>
      </c>
      <c r="AA14" s="201">
        <f t="shared" si="13"/>
        <v>8.2887693265510931E-2</v>
      </c>
      <c r="AB14" s="202">
        <f t="shared" si="2"/>
        <v>-3.1344844357976687E-2</v>
      </c>
      <c r="AC14" s="200">
        <f t="shared" si="3"/>
        <v>30488</v>
      </c>
      <c r="AD14" s="200">
        <f t="shared" si="4"/>
        <v>-12889</v>
      </c>
      <c r="AE14" s="201">
        <f t="shared" si="14"/>
        <v>0.13434857077710896</v>
      </c>
      <c r="AF14" s="203">
        <f t="shared" si="0"/>
        <v>0.22497286319549004</v>
      </c>
      <c r="AG14" s="203">
        <f t="shared" si="1"/>
        <v>0.22870183283695555</v>
      </c>
      <c r="AH14" s="220"/>
    </row>
    <row r="15" spans="1:34" x14ac:dyDescent="0.25">
      <c r="A15" s="1"/>
      <c r="B15" s="199" t="s">
        <v>196</v>
      </c>
      <c r="C15" s="200">
        <v>205402</v>
      </c>
      <c r="D15" s="200">
        <v>17930</v>
      </c>
      <c r="E15" s="200">
        <v>276268</v>
      </c>
      <c r="F15" s="200">
        <v>257609</v>
      </c>
      <c r="G15" s="200">
        <v>278326</v>
      </c>
      <c r="H15" s="201">
        <f t="shared" si="5"/>
        <v>8.0420326929571573E-2</v>
      </c>
      <c r="I15" s="202">
        <f t="shared" si="6"/>
        <v>0.3550306228761162</v>
      </c>
      <c r="J15" s="201">
        <f t="shared" si="7"/>
        <v>3.3719220607533788E-2</v>
      </c>
      <c r="K15" s="203">
        <f t="shared" si="8"/>
        <v>1</v>
      </c>
      <c r="L15" s="200">
        <v>35539</v>
      </c>
      <c r="M15" s="200">
        <v>4607</v>
      </c>
      <c r="N15" s="200">
        <v>35385</v>
      </c>
      <c r="O15" s="200">
        <v>42806</v>
      </c>
      <c r="P15" s="200">
        <v>44094</v>
      </c>
      <c r="Q15" s="201">
        <f t="shared" si="9"/>
        <v>3.0089239826192493E-2</v>
      </c>
      <c r="R15" s="202">
        <f t="shared" si="10"/>
        <v>0.24072146093024571</v>
      </c>
      <c r="S15" s="201">
        <f t="shared" si="11"/>
        <v>1.8725053751614248E-2</v>
      </c>
      <c r="T15" s="203">
        <f t="shared" si="12"/>
        <v>0.15842573097734311</v>
      </c>
      <c r="U15" s="200">
        <v>67593</v>
      </c>
      <c r="V15" s="200">
        <v>76005</v>
      </c>
      <c r="W15" s="200">
        <v>9336</v>
      </c>
      <c r="X15" s="200">
        <v>103410</v>
      </c>
      <c r="Y15" s="200">
        <v>100560</v>
      </c>
      <c r="Z15" s="200">
        <v>119696</v>
      </c>
      <c r="AA15" s="201">
        <f t="shared" si="13"/>
        <v>0.19029435163086705</v>
      </c>
      <c r="AB15" s="202">
        <f t="shared" si="2"/>
        <v>0.57484376027892892</v>
      </c>
      <c r="AC15" s="200">
        <f t="shared" si="3"/>
        <v>19136</v>
      </c>
      <c r="AD15" s="200">
        <f t="shared" si="4"/>
        <v>43691</v>
      </c>
      <c r="AE15" s="201">
        <f t="shared" si="14"/>
        <v>4.0372941062980519E-2</v>
      </c>
      <c r="AF15" s="203">
        <f t="shared" si="0"/>
        <v>0.3700304768210631</v>
      </c>
      <c r="AG15" s="203">
        <f t="shared" si="1"/>
        <v>0.4300568398209294</v>
      </c>
      <c r="AH15" s="123"/>
    </row>
    <row r="16" spans="1:34" x14ac:dyDescent="0.25">
      <c r="A16" s="1"/>
      <c r="B16" s="199" t="s">
        <v>205</v>
      </c>
      <c r="C16" s="200">
        <v>282198</v>
      </c>
      <c r="D16" s="200">
        <v>22377</v>
      </c>
      <c r="E16" s="200">
        <v>322951</v>
      </c>
      <c r="F16" s="200">
        <v>294911</v>
      </c>
      <c r="G16" s="200">
        <v>317471</v>
      </c>
      <c r="H16" s="201">
        <f t="shared" si="5"/>
        <v>7.6497655224796679E-2</v>
      </c>
      <c r="I16" s="202">
        <f t="shared" si="6"/>
        <v>0.12499379868035909</v>
      </c>
      <c r="J16" s="201">
        <f t="shared" si="7"/>
        <v>3.8461640973155076E-2</v>
      </c>
      <c r="K16" s="203">
        <f t="shared" si="8"/>
        <v>1</v>
      </c>
      <c r="L16" s="200">
        <v>128779</v>
      </c>
      <c r="M16" s="200">
        <v>9247</v>
      </c>
      <c r="N16" s="200">
        <v>120279</v>
      </c>
      <c r="O16" s="200">
        <v>115860</v>
      </c>
      <c r="P16" s="200">
        <v>128602</v>
      </c>
      <c r="Q16" s="201">
        <f t="shared" si="9"/>
        <v>0.1099775591230796</v>
      </c>
      <c r="R16" s="202">
        <f t="shared" si="10"/>
        <v>-1.3744476972177289E-3</v>
      </c>
      <c r="S16" s="201">
        <f t="shared" si="11"/>
        <v>5.4612404466936437E-2</v>
      </c>
      <c r="T16" s="203">
        <f t="shared" si="12"/>
        <v>0.40508266896818923</v>
      </c>
      <c r="U16" s="200">
        <v>73520</v>
      </c>
      <c r="V16" s="200">
        <v>72557</v>
      </c>
      <c r="W16" s="200">
        <v>8403</v>
      </c>
      <c r="X16" s="200">
        <v>110264</v>
      </c>
      <c r="Y16" s="200">
        <v>88047</v>
      </c>
      <c r="Z16" s="200">
        <v>96802</v>
      </c>
      <c r="AA16" s="201">
        <f t="shared" si="13"/>
        <v>9.9435528751689484E-2</v>
      </c>
      <c r="AB16" s="202">
        <f t="shared" si="2"/>
        <v>0.33415108121890369</v>
      </c>
      <c r="AC16" s="200">
        <f t="shared" si="3"/>
        <v>8755</v>
      </c>
      <c r="AD16" s="200">
        <f t="shared" si="4"/>
        <v>24245</v>
      </c>
      <c r="AE16" s="201">
        <f t="shared" si="14"/>
        <v>3.2650894271977676E-2</v>
      </c>
      <c r="AF16" s="203">
        <f t="shared" si="0"/>
        <v>0.25711379953082586</v>
      </c>
      <c r="AG16" s="203">
        <f t="shared" si="1"/>
        <v>0.30491603957526831</v>
      </c>
      <c r="AH16" s="123"/>
    </row>
    <row r="17" spans="1:34" x14ac:dyDescent="0.25">
      <c r="A17" s="1"/>
      <c r="B17" s="199" t="s">
        <v>200</v>
      </c>
      <c r="C17" s="200">
        <v>160928</v>
      </c>
      <c r="D17" s="200">
        <v>46897</v>
      </c>
      <c r="E17" s="200">
        <v>250859</v>
      </c>
      <c r="F17" s="200">
        <v>194471</v>
      </c>
      <c r="G17" s="200">
        <v>200368</v>
      </c>
      <c r="H17" s="201">
        <f t="shared" si="5"/>
        <v>3.0323287276766253E-2</v>
      </c>
      <c r="I17" s="202">
        <f t="shared" si="6"/>
        <v>0.24507854444223498</v>
      </c>
      <c r="J17" s="201">
        <f t="shared" si="7"/>
        <v>2.4274601706956341E-2</v>
      </c>
      <c r="K17" s="203">
        <f t="shared" si="8"/>
        <v>1</v>
      </c>
      <c r="L17" s="200">
        <v>41669</v>
      </c>
      <c r="M17" s="200">
        <v>16148</v>
      </c>
      <c r="N17" s="200">
        <v>62736</v>
      </c>
      <c r="O17" s="200">
        <v>50511</v>
      </c>
      <c r="P17" s="200">
        <v>53383</v>
      </c>
      <c r="Q17" s="201">
        <f t="shared" si="9"/>
        <v>5.6858902021341917E-2</v>
      </c>
      <c r="R17" s="202">
        <f t="shared" si="10"/>
        <v>0.28112025726559309</v>
      </c>
      <c r="S17" s="201">
        <f t="shared" si="11"/>
        <v>2.2669740654565777E-2</v>
      </c>
      <c r="T17" s="203">
        <f t="shared" si="12"/>
        <v>0.26642477840772977</v>
      </c>
      <c r="U17" s="200">
        <v>91023</v>
      </c>
      <c r="V17" s="200">
        <v>90274</v>
      </c>
      <c r="W17" s="200">
        <v>14569</v>
      </c>
      <c r="X17" s="200">
        <v>143003</v>
      </c>
      <c r="Y17" s="200">
        <v>104326</v>
      </c>
      <c r="Z17" s="200">
        <v>107436</v>
      </c>
      <c r="AA17" s="201">
        <f t="shared" si="13"/>
        <v>2.98104020090868E-2</v>
      </c>
      <c r="AB17" s="202">
        <f t="shared" si="2"/>
        <v>0.19011010922303218</v>
      </c>
      <c r="AC17" s="200">
        <f t="shared" si="3"/>
        <v>3110</v>
      </c>
      <c r="AD17" s="200">
        <f t="shared" si="4"/>
        <v>17162</v>
      </c>
      <c r="AE17" s="201">
        <f t="shared" si="14"/>
        <v>3.6237696297640482E-2</v>
      </c>
      <c r="AF17" s="203">
        <f t="shared" si="0"/>
        <v>0.5609589381586797</v>
      </c>
      <c r="AG17" s="203">
        <f>Z17/$G17</f>
        <v>0.53619340413638905</v>
      </c>
      <c r="AH17" s="123"/>
    </row>
    <row r="18" spans="1:34" x14ac:dyDescent="0.25">
      <c r="A18" s="1"/>
      <c r="B18" s="199" t="s">
        <v>209</v>
      </c>
      <c r="C18" s="200">
        <v>174415</v>
      </c>
      <c r="D18" s="200">
        <v>14372</v>
      </c>
      <c r="E18" s="200">
        <v>158124</v>
      </c>
      <c r="F18" s="200">
        <v>181872</v>
      </c>
      <c r="G18" s="200">
        <v>206560</v>
      </c>
      <c r="H18" s="201">
        <f t="shared" si="5"/>
        <v>0.13574381982933059</v>
      </c>
      <c r="I18" s="202">
        <f t="shared" si="6"/>
        <v>0.18430180890405068</v>
      </c>
      <c r="J18" s="201">
        <f t="shared" si="7"/>
        <v>2.502476307887937E-2</v>
      </c>
      <c r="K18" s="203">
        <f t="shared" si="8"/>
        <v>1</v>
      </c>
      <c r="L18" s="200">
        <v>37945</v>
      </c>
      <c r="M18" s="200">
        <v>3884</v>
      </c>
      <c r="N18" s="200">
        <v>27199</v>
      </c>
      <c r="O18" s="200">
        <v>35961</v>
      </c>
      <c r="P18" s="200">
        <v>44027</v>
      </c>
      <c r="Q18" s="201">
        <f t="shared" si="9"/>
        <v>0.22429854564667284</v>
      </c>
      <c r="R18" s="202">
        <f t="shared" si="10"/>
        <v>0.16028462247990505</v>
      </c>
      <c r="S18" s="201">
        <f t="shared" si="11"/>
        <v>1.8696601386182257E-2</v>
      </c>
      <c r="T18" s="203">
        <f t="shared" si="12"/>
        <v>0.21314388071262588</v>
      </c>
      <c r="U18" s="200">
        <v>76217</v>
      </c>
      <c r="V18" s="200">
        <v>77025</v>
      </c>
      <c r="W18" s="200">
        <v>6085</v>
      </c>
      <c r="X18" s="200">
        <v>72086</v>
      </c>
      <c r="Y18" s="200">
        <v>88825</v>
      </c>
      <c r="Z18" s="200">
        <v>96641</v>
      </c>
      <c r="AA18" s="201">
        <f t="shared" si="13"/>
        <v>8.7993245144947885E-2</v>
      </c>
      <c r="AB18" s="202">
        <f t="shared" si="2"/>
        <v>0.25467056150600453</v>
      </c>
      <c r="AC18" s="200">
        <f t="shared" si="3"/>
        <v>7816</v>
      </c>
      <c r="AD18" s="200">
        <f t="shared" si="4"/>
        <v>19616</v>
      </c>
      <c r="AE18" s="201">
        <f t="shared" si="14"/>
        <v>3.2596589671062527E-2</v>
      </c>
      <c r="AF18" s="203">
        <f t="shared" si="0"/>
        <v>0.44161912679528709</v>
      </c>
      <c r="AG18" s="203">
        <f t="shared" ref="AG18:AG37" si="15">Z18/$G18</f>
        <v>0.46785921766072813</v>
      </c>
      <c r="AH18" s="123"/>
    </row>
    <row r="19" spans="1:34" x14ac:dyDescent="0.25">
      <c r="A19" s="1"/>
      <c r="B19" s="199" t="s">
        <v>213</v>
      </c>
      <c r="C19" s="200">
        <v>204018</v>
      </c>
      <c r="D19" s="200">
        <v>20559</v>
      </c>
      <c r="E19" s="200">
        <v>186601</v>
      </c>
      <c r="F19" s="200">
        <v>263732</v>
      </c>
      <c r="G19" s="200">
        <v>330187</v>
      </c>
      <c r="H19" s="201">
        <f t="shared" si="5"/>
        <v>0.25197928199839237</v>
      </c>
      <c r="I19" s="202">
        <f t="shared" si="6"/>
        <v>0.61842092364399215</v>
      </c>
      <c r="J19" s="201">
        <f t="shared" si="7"/>
        <v>4.0002185547666262E-2</v>
      </c>
      <c r="K19" s="203">
        <f t="shared" si="8"/>
        <v>1</v>
      </c>
      <c r="L19" s="200">
        <v>31632</v>
      </c>
      <c r="M19" s="200">
        <v>2573</v>
      </c>
      <c r="N19" s="200">
        <v>25536</v>
      </c>
      <c r="O19" s="200">
        <v>38362</v>
      </c>
      <c r="P19" s="200">
        <v>47349</v>
      </c>
      <c r="Q19" s="201">
        <f t="shared" si="9"/>
        <v>0.23426828632500918</v>
      </c>
      <c r="R19" s="202">
        <f t="shared" si="10"/>
        <v>0.49687025796661599</v>
      </c>
      <c r="S19" s="201">
        <f t="shared" si="11"/>
        <v>2.0107329117004195E-2</v>
      </c>
      <c r="T19" s="203">
        <f t="shared" si="12"/>
        <v>0.14340055786569428</v>
      </c>
      <c r="U19" s="200">
        <v>51332</v>
      </c>
      <c r="V19" s="200">
        <v>58572</v>
      </c>
      <c r="W19" s="200">
        <v>7551</v>
      </c>
      <c r="X19" s="200">
        <v>61881</v>
      </c>
      <c r="Y19" s="200">
        <v>79296</v>
      </c>
      <c r="Z19" s="200">
        <v>105323</v>
      </c>
      <c r="AA19" s="201">
        <f t="shared" si="13"/>
        <v>0.32822588781275219</v>
      </c>
      <c r="AB19" s="202">
        <f t="shared" si="2"/>
        <v>0.7981800177559244</v>
      </c>
      <c r="AC19" s="200">
        <f t="shared" si="3"/>
        <v>26027</v>
      </c>
      <c r="AD19" s="200">
        <f t="shared" si="4"/>
        <v>46751</v>
      </c>
      <c r="AE19" s="201">
        <f t="shared" si="14"/>
        <v>3.552499057258636E-2</v>
      </c>
      <c r="AF19" s="203">
        <f t="shared" si="0"/>
        <v>0.2870923153839367</v>
      </c>
      <c r="AG19" s="203">
        <f t="shared" si="15"/>
        <v>0.31897985081181268</v>
      </c>
      <c r="AH19" s="123"/>
    </row>
    <row r="20" spans="1:34" x14ac:dyDescent="0.25">
      <c r="A20" s="1"/>
      <c r="B20" s="199" t="s">
        <v>235</v>
      </c>
      <c r="C20" s="200">
        <v>85743</v>
      </c>
      <c r="D20" s="200">
        <v>23205</v>
      </c>
      <c r="E20" s="200">
        <v>100666</v>
      </c>
      <c r="F20" s="200">
        <v>118623</v>
      </c>
      <c r="G20" s="200">
        <v>156877</v>
      </c>
      <c r="H20" s="201">
        <f t="shared" si="5"/>
        <v>0.32248383534390457</v>
      </c>
      <c r="I20" s="202">
        <f t="shared" si="6"/>
        <v>0.82961874438729688</v>
      </c>
      <c r="J20" s="201">
        <f t="shared" si="7"/>
        <v>1.9005663039917502E-2</v>
      </c>
      <c r="K20" s="203">
        <f t="shared" si="8"/>
        <v>1</v>
      </c>
      <c r="L20" s="200">
        <v>18151</v>
      </c>
      <c r="M20" s="200">
        <v>2811</v>
      </c>
      <c r="N20" s="200">
        <v>17434</v>
      </c>
      <c r="O20" s="200">
        <v>28831</v>
      </c>
      <c r="P20" s="200">
        <v>36007</v>
      </c>
      <c r="Q20" s="201">
        <f t="shared" si="9"/>
        <v>0.2488987548125281</v>
      </c>
      <c r="R20" s="202">
        <f t="shared" si="10"/>
        <v>0.98374745193102298</v>
      </c>
      <c r="S20" s="201">
        <f t="shared" si="11"/>
        <v>1.5290810777756026E-2</v>
      </c>
      <c r="T20" s="203">
        <f t="shared" si="12"/>
        <v>0.22952376702767135</v>
      </c>
      <c r="U20" s="200">
        <v>23097</v>
      </c>
      <c r="V20" s="200">
        <v>27523</v>
      </c>
      <c r="W20" s="200">
        <v>14022</v>
      </c>
      <c r="X20" s="200">
        <v>39045</v>
      </c>
      <c r="Y20" s="200">
        <v>45432</v>
      </c>
      <c r="Z20" s="200">
        <v>54094</v>
      </c>
      <c r="AA20" s="201">
        <f t="shared" si="13"/>
        <v>0.19065856664905789</v>
      </c>
      <c r="AB20" s="202">
        <f t="shared" si="2"/>
        <v>0.96541074737492272</v>
      </c>
      <c r="AC20" s="200">
        <f t="shared" si="3"/>
        <v>8662</v>
      </c>
      <c r="AD20" s="200">
        <f t="shared" si="4"/>
        <v>26571</v>
      </c>
      <c r="AE20" s="201">
        <f t="shared" si="14"/>
        <v>1.8245671316174879E-2</v>
      </c>
      <c r="AF20" s="203">
        <f t="shared" si="0"/>
        <v>0.32099413363189999</v>
      </c>
      <c r="AG20" s="203">
        <f t="shared" si="15"/>
        <v>0.34481791467200418</v>
      </c>
      <c r="AH20" s="123"/>
    </row>
    <row r="21" spans="1:34" x14ac:dyDescent="0.25">
      <c r="A21" s="1"/>
      <c r="B21" s="199" t="s">
        <v>225</v>
      </c>
      <c r="C21" s="200">
        <v>262766</v>
      </c>
      <c r="D21" s="200">
        <v>1626</v>
      </c>
      <c r="E21" s="200">
        <v>240886</v>
      </c>
      <c r="F21" s="200">
        <v>237484</v>
      </c>
      <c r="G21" s="200">
        <v>225846</v>
      </c>
      <c r="H21" s="201">
        <f t="shared" si="5"/>
        <v>-4.9005406680028951E-2</v>
      </c>
      <c r="I21" s="202">
        <f t="shared" si="6"/>
        <v>-0.14050524040400969</v>
      </c>
      <c r="J21" s="201">
        <f t="shared" si="7"/>
        <v>2.7361263760227492E-2</v>
      </c>
      <c r="K21" s="203">
        <f t="shared" si="8"/>
        <v>1</v>
      </c>
      <c r="L21" s="200">
        <v>139979</v>
      </c>
      <c r="M21" s="200">
        <v>780</v>
      </c>
      <c r="N21" s="200">
        <v>113113</v>
      </c>
      <c r="O21" s="200">
        <v>103442</v>
      </c>
      <c r="P21" s="200">
        <v>106616</v>
      </c>
      <c r="Q21" s="201">
        <f t="shared" si="9"/>
        <v>3.0683861487596831E-2</v>
      </c>
      <c r="R21" s="202">
        <f t="shared" si="10"/>
        <v>-0.23834289429128652</v>
      </c>
      <c r="S21" s="201">
        <f t="shared" si="11"/>
        <v>4.5275781983537544E-2</v>
      </c>
      <c r="T21" s="203">
        <f t="shared" si="12"/>
        <v>0.47207389105850889</v>
      </c>
      <c r="U21" s="200">
        <v>64736</v>
      </c>
      <c r="V21" s="200">
        <v>66403</v>
      </c>
      <c r="W21" s="200">
        <v>387</v>
      </c>
      <c r="X21" s="200">
        <v>69910</v>
      </c>
      <c r="Y21" s="200">
        <v>76519</v>
      </c>
      <c r="Z21" s="200">
        <v>66235</v>
      </c>
      <c r="AA21" s="201">
        <f t="shared" si="13"/>
        <v>-0.13439799265541896</v>
      </c>
      <c r="AB21" s="202">
        <f t="shared" si="2"/>
        <v>-2.5300061744197855E-3</v>
      </c>
      <c r="AC21" s="200">
        <f t="shared" si="3"/>
        <v>-10284</v>
      </c>
      <c r="AD21" s="200">
        <f t="shared" si="4"/>
        <v>-168</v>
      </c>
      <c r="AE21" s="201">
        <f t="shared" si="14"/>
        <v>2.2340777898229806E-2</v>
      </c>
      <c r="AF21" s="203">
        <f t="shared" si="0"/>
        <v>0.25270773235502308</v>
      </c>
      <c r="AG21" s="203">
        <f t="shared" si="15"/>
        <v>0.29327506353887162</v>
      </c>
      <c r="AH21" s="123"/>
    </row>
    <row r="22" spans="1:34" x14ac:dyDescent="0.25">
      <c r="A22" s="211" t="s">
        <v>192</v>
      </c>
      <c r="B22" s="199" t="s">
        <v>237</v>
      </c>
      <c r="C22" s="200">
        <v>31121</v>
      </c>
      <c r="D22" s="200">
        <v>122</v>
      </c>
      <c r="E22" s="200">
        <v>38460</v>
      </c>
      <c r="F22" s="200">
        <v>43765</v>
      </c>
      <c r="G22" s="200">
        <v>46157</v>
      </c>
      <c r="H22" s="201">
        <f t="shared" si="5"/>
        <v>5.4655546669713173E-2</v>
      </c>
      <c r="I22" s="202">
        <f t="shared" si="6"/>
        <v>0.48314642845666911</v>
      </c>
      <c r="J22" s="201">
        <f t="shared" si="7"/>
        <v>5.5919248132834777E-3</v>
      </c>
      <c r="K22" s="203">
        <f t="shared" si="8"/>
        <v>1</v>
      </c>
      <c r="L22" s="200">
        <v>8433</v>
      </c>
      <c r="M22" s="200">
        <v>56</v>
      </c>
      <c r="N22" s="200">
        <v>4873</v>
      </c>
      <c r="O22" s="200">
        <v>8618</v>
      </c>
      <c r="P22" s="200">
        <v>8948</v>
      </c>
      <c r="Q22" s="201">
        <f t="shared" si="9"/>
        <v>3.8291947087491396E-2</v>
      </c>
      <c r="R22" s="202">
        <f t="shared" si="10"/>
        <v>6.1069607494367295E-2</v>
      </c>
      <c r="S22" s="201">
        <f t="shared" si="11"/>
        <v>3.7998771027678208E-3</v>
      </c>
      <c r="T22" s="203">
        <f t="shared" si="12"/>
        <v>0.19386008622744114</v>
      </c>
      <c r="U22" s="200">
        <v>16953</v>
      </c>
      <c r="V22" s="200">
        <v>22588</v>
      </c>
      <c r="W22" s="200">
        <v>61</v>
      </c>
      <c r="X22" s="200">
        <v>32925</v>
      </c>
      <c r="Y22" s="200">
        <v>34307</v>
      </c>
      <c r="Z22" s="200">
        <v>36278</v>
      </c>
      <c r="AA22" s="201">
        <f t="shared" si="13"/>
        <v>5.7451831987640922E-2</v>
      </c>
      <c r="AB22" s="202">
        <f t="shared" si="2"/>
        <v>0.60607402160439161</v>
      </c>
      <c r="AC22" s="200">
        <f t="shared" si="3"/>
        <v>1971</v>
      </c>
      <c r="AD22" s="200">
        <f t="shared" si="4"/>
        <v>13690</v>
      </c>
      <c r="AE22" s="201">
        <f t="shared" si="14"/>
        <v>1.2236411875775358E-2</v>
      </c>
      <c r="AF22" s="203">
        <f t="shared" si="0"/>
        <v>0.72581215256579157</v>
      </c>
      <c r="AG22" s="203">
        <f t="shared" si="15"/>
        <v>0.78596962540893034</v>
      </c>
      <c r="AH22" s="123"/>
    </row>
    <row r="23" spans="1:34" x14ac:dyDescent="0.25">
      <c r="A23" s="211" t="s">
        <v>392</v>
      </c>
      <c r="B23" s="199" t="s">
        <v>217</v>
      </c>
      <c r="C23" s="200">
        <v>124677</v>
      </c>
      <c r="D23" s="200">
        <v>11882</v>
      </c>
      <c r="E23" s="200">
        <v>101083</v>
      </c>
      <c r="F23" s="200">
        <v>105071</v>
      </c>
      <c r="G23" s="200">
        <v>130319</v>
      </c>
      <c r="H23" s="201">
        <f t="shared" si="5"/>
        <v>0.24029465789799276</v>
      </c>
      <c r="I23" s="202">
        <f t="shared" si="6"/>
        <v>4.5252933580371746E-2</v>
      </c>
      <c r="J23" s="201">
        <f t="shared" si="7"/>
        <v>1.5788158886892334E-2</v>
      </c>
      <c r="K23" s="203">
        <f t="shared" si="8"/>
        <v>1</v>
      </c>
      <c r="L23" s="200">
        <v>47231</v>
      </c>
      <c r="M23" s="200">
        <v>4430</v>
      </c>
      <c r="N23" s="200">
        <v>34904</v>
      </c>
      <c r="O23" s="200">
        <v>37315</v>
      </c>
      <c r="P23" s="200">
        <v>54100</v>
      </c>
      <c r="Q23" s="201">
        <f t="shared" si="9"/>
        <v>0.44981910759748089</v>
      </c>
      <c r="R23" s="202">
        <f t="shared" si="10"/>
        <v>0.14543414282992106</v>
      </c>
      <c r="S23" s="201">
        <f t="shared" si="11"/>
        <v>2.297422343090513E-2</v>
      </c>
      <c r="T23" s="203">
        <f t="shared" si="12"/>
        <v>0.41513516831774339</v>
      </c>
      <c r="U23" s="200">
        <v>33145</v>
      </c>
      <c r="V23" s="200">
        <v>33092</v>
      </c>
      <c r="W23" s="200">
        <v>3587</v>
      </c>
      <c r="X23" s="200">
        <v>34106</v>
      </c>
      <c r="Y23" s="200">
        <v>35178</v>
      </c>
      <c r="Z23" s="200">
        <v>37650</v>
      </c>
      <c r="AA23" s="201">
        <f t="shared" si="13"/>
        <v>7.0271192222411738E-2</v>
      </c>
      <c r="AB23" s="202">
        <f t="shared" si="2"/>
        <v>0.13773721745436962</v>
      </c>
      <c r="AC23" s="200">
        <f t="shared" si="3"/>
        <v>2472</v>
      </c>
      <c r="AD23" s="200">
        <f t="shared" si="4"/>
        <v>4558</v>
      </c>
      <c r="AE23" s="201">
        <f t="shared" si="14"/>
        <v>1.2699181518356641E-2</v>
      </c>
      <c r="AF23" s="203">
        <f t="shared" si="0"/>
        <v>0.26542185006055646</v>
      </c>
      <c r="AG23" s="203">
        <f t="shared" si="15"/>
        <v>0.28890645262778258</v>
      </c>
      <c r="AH23" s="123"/>
    </row>
    <row r="24" spans="1:34" x14ac:dyDescent="0.25">
      <c r="A24" s="211" t="s">
        <v>393</v>
      </c>
      <c r="B24" s="199" t="s">
        <v>231</v>
      </c>
      <c r="C24" s="200">
        <v>602236</v>
      </c>
      <c r="D24" s="200">
        <v>32201</v>
      </c>
      <c r="E24" s="200">
        <v>303675</v>
      </c>
      <c r="F24" s="200">
        <v>418041</v>
      </c>
      <c r="G24" s="200">
        <v>419892</v>
      </c>
      <c r="H24" s="201">
        <f t="shared" si="5"/>
        <v>4.4277953597853248E-3</v>
      </c>
      <c r="I24" s="202">
        <f t="shared" si="6"/>
        <v>-0.30277831282088752</v>
      </c>
      <c r="J24" s="201">
        <f t="shared" si="7"/>
        <v>5.0869954583253371E-2</v>
      </c>
      <c r="K24" s="203">
        <f t="shared" si="8"/>
        <v>1</v>
      </c>
      <c r="L24" s="200">
        <v>385947</v>
      </c>
      <c r="M24" s="200">
        <v>18752</v>
      </c>
      <c r="N24" s="200">
        <v>207559</v>
      </c>
      <c r="O24" s="200">
        <v>276558</v>
      </c>
      <c r="P24" s="200">
        <v>288020</v>
      </c>
      <c r="Q24" s="201">
        <f t="shared" si="9"/>
        <v>4.1445194136492169E-2</v>
      </c>
      <c r="R24" s="202">
        <f t="shared" si="10"/>
        <v>-0.25373173000437887</v>
      </c>
      <c r="S24" s="201">
        <f t="shared" si="11"/>
        <v>0.12231119838390564</v>
      </c>
      <c r="T24" s="203">
        <f t="shared" si="12"/>
        <v>0.68593828889333452</v>
      </c>
      <c r="U24" s="200">
        <v>136760</v>
      </c>
      <c r="V24" s="200">
        <v>132175</v>
      </c>
      <c r="W24" s="200">
        <v>7605</v>
      </c>
      <c r="X24" s="200">
        <v>67172</v>
      </c>
      <c r="Y24" s="200">
        <v>91214</v>
      </c>
      <c r="Z24" s="200">
        <v>91937</v>
      </c>
      <c r="AA24" s="201">
        <f t="shared" si="13"/>
        <v>7.9264148047448746E-3</v>
      </c>
      <c r="AB24" s="202">
        <f t="shared" si="2"/>
        <v>-0.30442973330811429</v>
      </c>
      <c r="AC24" s="200">
        <f t="shared" si="3"/>
        <v>723</v>
      </c>
      <c r="AD24" s="200">
        <f t="shared" si="4"/>
        <v>-40238</v>
      </c>
      <c r="AE24" s="201">
        <f t="shared" si="14"/>
        <v>3.1009950896498131E-2</v>
      </c>
      <c r="AF24" s="203">
        <f t="shared" si="0"/>
        <v>0.21947376111690434</v>
      </c>
      <c r="AG24" s="203">
        <f t="shared" si="15"/>
        <v>0.21895392148457221</v>
      </c>
      <c r="AH24" s="123"/>
    </row>
    <row r="25" spans="1:34" x14ac:dyDescent="0.25">
      <c r="A25" s="211" t="s">
        <v>200</v>
      </c>
      <c r="B25" s="199" t="s">
        <v>394</v>
      </c>
      <c r="C25" s="200">
        <v>14670</v>
      </c>
      <c r="D25" s="200">
        <v>1814</v>
      </c>
      <c r="E25" s="200">
        <v>10519</v>
      </c>
      <c r="F25" s="200">
        <v>15818</v>
      </c>
      <c r="G25" s="200">
        <v>22520</v>
      </c>
      <c r="H25" s="201">
        <f t="shared" si="5"/>
        <v>0.42369452522442796</v>
      </c>
      <c r="I25" s="202">
        <f t="shared" si="6"/>
        <v>0.53510565780504438</v>
      </c>
      <c r="J25" s="201">
        <f t="shared" si="7"/>
        <v>2.7283000800559809E-3</v>
      </c>
      <c r="K25" s="203">
        <f t="shared" si="8"/>
        <v>1</v>
      </c>
      <c r="L25" s="200">
        <v>4231</v>
      </c>
      <c r="M25" s="200">
        <v>590</v>
      </c>
      <c r="N25" s="200">
        <v>3210</v>
      </c>
      <c r="O25" s="200">
        <v>3947</v>
      </c>
      <c r="P25" s="200">
        <v>5364</v>
      </c>
      <c r="Q25" s="201">
        <f t="shared" si="9"/>
        <v>0.35900684063845967</v>
      </c>
      <c r="R25" s="202">
        <f t="shared" si="10"/>
        <v>0.26778539352398956</v>
      </c>
      <c r="S25" s="201">
        <f t="shared" si="11"/>
        <v>2.2778878832416844E-3</v>
      </c>
      <c r="T25" s="203">
        <f t="shared" si="12"/>
        <v>0.23818827708703375</v>
      </c>
      <c r="U25" s="200">
        <v>6519</v>
      </c>
      <c r="V25" s="200">
        <v>6028</v>
      </c>
      <c r="W25" s="200">
        <v>502</v>
      </c>
      <c r="X25" s="200">
        <v>4687</v>
      </c>
      <c r="Y25" s="200">
        <v>9392</v>
      </c>
      <c r="Z25" s="200">
        <v>14564</v>
      </c>
      <c r="AA25" s="201">
        <f t="shared" si="13"/>
        <v>0.55068143100511069</v>
      </c>
      <c r="AB25" s="202">
        <f t="shared" si="2"/>
        <v>1.4160583941605838</v>
      </c>
      <c r="AC25" s="200">
        <f t="shared" si="3"/>
        <v>5172</v>
      </c>
      <c r="AD25" s="200">
        <f t="shared" si="4"/>
        <v>8536</v>
      </c>
      <c r="AE25" s="201">
        <f t="shared" si="14"/>
        <v>4.9123739610450502E-3</v>
      </c>
      <c r="AF25" s="203">
        <f t="shared" si="0"/>
        <v>0.41090661213360602</v>
      </c>
      <c r="AG25" s="203">
        <f t="shared" si="15"/>
        <v>0.64671403197158084</v>
      </c>
      <c r="AH25" s="123"/>
    </row>
    <row r="26" spans="1:34" x14ac:dyDescent="0.25">
      <c r="A26" s="211" t="s">
        <v>196</v>
      </c>
      <c r="B26" s="199" t="s">
        <v>227</v>
      </c>
      <c r="C26" s="200">
        <v>294187</v>
      </c>
      <c r="D26" s="200">
        <v>880</v>
      </c>
      <c r="E26" s="200">
        <v>140400</v>
      </c>
      <c r="F26" s="200">
        <v>223778</v>
      </c>
      <c r="G26" s="200">
        <v>224962</v>
      </c>
      <c r="H26" s="201">
        <f t="shared" si="5"/>
        <v>5.2909580030209291E-3</v>
      </c>
      <c r="I26" s="202">
        <f t="shared" si="6"/>
        <v>-0.23530951401659483</v>
      </c>
      <c r="J26" s="201">
        <f t="shared" si="7"/>
        <v>2.7254167078576981E-2</v>
      </c>
      <c r="K26" s="203">
        <f t="shared" si="8"/>
        <v>1</v>
      </c>
      <c r="L26" s="200">
        <v>146604</v>
      </c>
      <c r="M26" s="200">
        <v>447</v>
      </c>
      <c r="N26" s="200">
        <v>64465</v>
      </c>
      <c r="O26" s="200">
        <v>118797</v>
      </c>
      <c r="P26" s="200">
        <v>121245</v>
      </c>
      <c r="Q26" s="201">
        <f t="shared" si="9"/>
        <v>2.0606580974267041E-2</v>
      </c>
      <c r="R26" s="202">
        <f t="shared" si="10"/>
        <v>-0.17297618073176724</v>
      </c>
      <c r="S26" s="201">
        <f t="shared" si="11"/>
        <v>5.1488164877635717E-2</v>
      </c>
      <c r="T26" s="203">
        <f t="shared" si="12"/>
        <v>0.53895769063219567</v>
      </c>
      <c r="U26" s="200">
        <v>114109</v>
      </c>
      <c r="V26" s="200">
        <v>121746</v>
      </c>
      <c r="W26" s="200">
        <v>290</v>
      </c>
      <c r="X26" s="200">
        <v>61011</v>
      </c>
      <c r="Y26" s="200">
        <v>86756</v>
      </c>
      <c r="Z26" s="200">
        <v>86074</v>
      </c>
      <c r="AA26" s="201">
        <f t="shared" si="13"/>
        <v>-7.8611277606159824E-3</v>
      </c>
      <c r="AB26" s="202">
        <f t="shared" si="2"/>
        <v>-0.29300346623297691</v>
      </c>
      <c r="AC26" s="200">
        <f t="shared" si="3"/>
        <v>-682</v>
      </c>
      <c r="AD26" s="200">
        <f t="shared" si="4"/>
        <v>-35672</v>
      </c>
      <c r="AE26" s="201">
        <f t="shared" si="14"/>
        <v>2.9032386454476217E-2</v>
      </c>
      <c r="AF26" s="203">
        <f t="shared" si="0"/>
        <v>0.41383881680699691</v>
      </c>
      <c r="AG26" s="203">
        <f t="shared" si="15"/>
        <v>0.38261573065673316</v>
      </c>
      <c r="AH26" s="123"/>
    </row>
    <row r="27" spans="1:34" x14ac:dyDescent="0.25">
      <c r="A27" s="211" t="s">
        <v>209</v>
      </c>
      <c r="B27" s="199" t="s">
        <v>250</v>
      </c>
      <c r="C27" s="200">
        <v>8578</v>
      </c>
      <c r="D27" s="200">
        <v>2490</v>
      </c>
      <c r="E27" s="200">
        <v>11902</v>
      </c>
      <c r="F27" s="200">
        <v>17500</v>
      </c>
      <c r="G27" s="200">
        <v>22091</v>
      </c>
      <c r="H27" s="201">
        <f t="shared" si="5"/>
        <v>0.26234285714285721</v>
      </c>
      <c r="I27" s="202">
        <f t="shared" si="6"/>
        <v>1.575308929820471</v>
      </c>
      <c r="J27" s="201">
        <f t="shared" si="7"/>
        <v>2.6763266904314686E-3</v>
      </c>
      <c r="K27" s="203">
        <f t="shared" si="8"/>
        <v>1</v>
      </c>
      <c r="L27" s="200">
        <v>1839</v>
      </c>
      <c r="M27" s="200">
        <v>702</v>
      </c>
      <c r="N27" s="200">
        <v>2606</v>
      </c>
      <c r="O27" s="200">
        <v>3843</v>
      </c>
      <c r="P27" s="200">
        <v>4067</v>
      </c>
      <c r="Q27" s="201">
        <f t="shared" si="9"/>
        <v>5.8287795992713942E-2</v>
      </c>
      <c r="R27" s="202">
        <f t="shared" si="10"/>
        <v>1.2115280043501904</v>
      </c>
      <c r="S27" s="201">
        <f t="shared" si="11"/>
        <v>1.7271010479388384E-3</v>
      </c>
      <c r="T27" s="203">
        <f t="shared" si="12"/>
        <v>0.1841021230365307</v>
      </c>
      <c r="U27" s="200">
        <v>4056</v>
      </c>
      <c r="V27" s="200">
        <v>4545</v>
      </c>
      <c r="W27" s="200">
        <v>1201</v>
      </c>
      <c r="X27" s="200">
        <v>7129</v>
      </c>
      <c r="Y27" s="200">
        <v>9199</v>
      </c>
      <c r="Z27" s="200">
        <v>14216</v>
      </c>
      <c r="AA27" s="201">
        <f t="shared" si="13"/>
        <v>0.54538536797477977</v>
      </c>
      <c r="AB27" s="202">
        <f t="shared" si="2"/>
        <v>2.1278327832783277</v>
      </c>
      <c r="AC27" s="200">
        <f t="shared" si="3"/>
        <v>5017</v>
      </c>
      <c r="AD27" s="200">
        <f t="shared" si="4"/>
        <v>9671</v>
      </c>
      <c r="AE27" s="201">
        <f t="shared" si="14"/>
        <v>4.794995072110439E-3</v>
      </c>
      <c r="AF27" s="203">
        <f t="shared" si="0"/>
        <v>0.52984378643040331</v>
      </c>
      <c r="AG27" s="203">
        <f t="shared" si="15"/>
        <v>0.64351998551446288</v>
      </c>
      <c r="AH27" s="123"/>
    </row>
    <row r="28" spans="1:34" x14ac:dyDescent="0.25">
      <c r="A28" s="211" t="s">
        <v>217</v>
      </c>
      <c r="B28" s="199" t="s">
        <v>241</v>
      </c>
      <c r="C28" s="200">
        <v>13491</v>
      </c>
      <c r="D28" s="200">
        <v>1996</v>
      </c>
      <c r="E28" s="200">
        <v>18512</v>
      </c>
      <c r="F28" s="200">
        <v>21678</v>
      </c>
      <c r="G28" s="200">
        <v>23548</v>
      </c>
      <c r="H28" s="201">
        <f t="shared" si="5"/>
        <v>8.6262570347818146E-2</v>
      </c>
      <c r="I28" s="202">
        <f t="shared" si="6"/>
        <v>0.7454599362537988</v>
      </c>
      <c r="J28" s="201">
        <f t="shared" si="7"/>
        <v>2.8528423750070267E-3</v>
      </c>
      <c r="K28" s="203">
        <f t="shared" si="8"/>
        <v>1</v>
      </c>
      <c r="L28" s="200">
        <v>2007</v>
      </c>
      <c r="M28" s="200">
        <v>232</v>
      </c>
      <c r="N28" s="200">
        <v>2480</v>
      </c>
      <c r="O28" s="200">
        <v>3158</v>
      </c>
      <c r="P28" s="200">
        <v>4386</v>
      </c>
      <c r="Q28" s="201">
        <f t="shared" si="9"/>
        <v>0.38885370487650417</v>
      </c>
      <c r="R28" s="202">
        <f t="shared" si="10"/>
        <v>1.1853512705530642</v>
      </c>
      <c r="S28" s="201">
        <f t="shared" si="11"/>
        <v>1.8625682803687597E-3</v>
      </c>
      <c r="T28" s="203">
        <f t="shared" si="12"/>
        <v>0.18625785629352812</v>
      </c>
      <c r="U28" s="200">
        <v>8509</v>
      </c>
      <c r="V28" s="200">
        <v>9276</v>
      </c>
      <c r="W28" s="200">
        <v>1348</v>
      </c>
      <c r="X28" s="200">
        <v>14043</v>
      </c>
      <c r="Y28" s="200">
        <v>15634</v>
      </c>
      <c r="Z28" s="200">
        <v>15863</v>
      </c>
      <c r="AA28" s="201">
        <f t="shared" si="13"/>
        <v>1.4647563003709951E-2</v>
      </c>
      <c r="AB28" s="202">
        <f t="shared" si="2"/>
        <v>0.71011211729193624</v>
      </c>
      <c r="AC28" s="200">
        <f t="shared" si="3"/>
        <v>229</v>
      </c>
      <c r="AD28" s="200">
        <f t="shared" si="4"/>
        <v>6587</v>
      </c>
      <c r="AE28" s="201">
        <f t="shared" si="14"/>
        <v>5.3505210206026936E-3</v>
      </c>
      <c r="AF28" s="203">
        <f t="shared" si="0"/>
        <v>0.68756949077162555</v>
      </c>
      <c r="AG28" s="203">
        <f t="shared" si="15"/>
        <v>0.67364532019704437</v>
      </c>
      <c r="AH28" s="123"/>
    </row>
    <row r="29" spans="1:34" x14ac:dyDescent="0.25">
      <c r="A29" s="211" t="s">
        <v>213</v>
      </c>
      <c r="B29" s="199" t="s">
        <v>229</v>
      </c>
      <c r="C29" s="200">
        <v>487496</v>
      </c>
      <c r="D29" s="200">
        <v>1892</v>
      </c>
      <c r="E29" s="200">
        <v>191261</v>
      </c>
      <c r="F29" s="200">
        <v>337778</v>
      </c>
      <c r="G29" s="200">
        <v>368582</v>
      </c>
      <c r="H29" s="201">
        <f t="shared" si="5"/>
        <v>9.1195992634215406E-2</v>
      </c>
      <c r="I29" s="202">
        <f t="shared" si="6"/>
        <v>-0.24392815530794099</v>
      </c>
      <c r="J29" s="201">
        <f t="shared" si="7"/>
        <v>4.4653743344013924E-2</v>
      </c>
      <c r="K29" s="203">
        <f t="shared" si="8"/>
        <v>1</v>
      </c>
      <c r="L29" s="200">
        <v>370433</v>
      </c>
      <c r="M29" s="200">
        <v>1704</v>
      </c>
      <c r="N29" s="200">
        <v>152794</v>
      </c>
      <c r="O29" s="200">
        <v>253003</v>
      </c>
      <c r="P29" s="200">
        <v>267956</v>
      </c>
      <c r="Q29" s="201">
        <f t="shared" si="9"/>
        <v>5.9102065983407392E-2</v>
      </c>
      <c r="R29" s="202">
        <f t="shared" si="10"/>
        <v>-0.27664111998661023</v>
      </c>
      <c r="S29" s="201">
        <f t="shared" si="11"/>
        <v>0.11379077659245129</v>
      </c>
      <c r="T29" s="203">
        <f t="shared" si="12"/>
        <v>0.72699155140511473</v>
      </c>
      <c r="U29" s="200">
        <v>86606</v>
      </c>
      <c r="V29" s="200">
        <v>81691</v>
      </c>
      <c r="W29" s="200">
        <v>148</v>
      </c>
      <c r="X29" s="200">
        <v>29717</v>
      </c>
      <c r="Y29" s="200">
        <v>61476</v>
      </c>
      <c r="Z29" s="200">
        <v>81011</v>
      </c>
      <c r="AA29" s="201">
        <f t="shared" si="13"/>
        <v>0.31776628277701868</v>
      </c>
      <c r="AB29" s="202">
        <f t="shared" si="2"/>
        <v>-8.3240503849872916E-3</v>
      </c>
      <c r="AC29" s="200">
        <f t="shared" si="3"/>
        <v>19535</v>
      </c>
      <c r="AD29" s="200">
        <f t="shared" si="4"/>
        <v>-680</v>
      </c>
      <c r="AE29" s="201">
        <f t="shared" si="14"/>
        <v>2.7324658538740769E-2</v>
      </c>
      <c r="AF29" s="203">
        <f t="shared" si="0"/>
        <v>0.16757265700641646</v>
      </c>
      <c r="AG29" s="203">
        <f t="shared" si="15"/>
        <v>0.21979098273925476</v>
      </c>
      <c r="AH29" s="123"/>
    </row>
    <row r="30" spans="1:34" x14ac:dyDescent="0.25">
      <c r="A30" s="211" t="s">
        <v>221</v>
      </c>
      <c r="B30" s="199" t="s">
        <v>221</v>
      </c>
      <c r="C30" s="200">
        <v>73469</v>
      </c>
      <c r="D30" s="200">
        <v>10017</v>
      </c>
      <c r="E30" s="200">
        <v>54592</v>
      </c>
      <c r="F30" s="200">
        <v>62790</v>
      </c>
      <c r="G30" s="200">
        <v>81515</v>
      </c>
      <c r="H30" s="201">
        <f t="shared" si="5"/>
        <v>0.2982162764771461</v>
      </c>
      <c r="I30" s="202">
        <f t="shared" si="6"/>
        <v>0.1095155779988839</v>
      </c>
      <c r="J30" s="201">
        <f t="shared" si="7"/>
        <v>9.875549779119152E-3</v>
      </c>
      <c r="K30" s="203">
        <f t="shared" si="8"/>
        <v>1</v>
      </c>
      <c r="L30" s="200">
        <v>28036</v>
      </c>
      <c r="M30" s="200">
        <v>3545</v>
      </c>
      <c r="N30" s="200">
        <v>22987</v>
      </c>
      <c r="O30" s="200">
        <v>24599</v>
      </c>
      <c r="P30" s="200">
        <v>34043</v>
      </c>
      <c r="Q30" s="201">
        <f t="shared" si="9"/>
        <v>0.3839180454490021</v>
      </c>
      <c r="R30" s="202">
        <f t="shared" si="10"/>
        <v>0.2142602368383506</v>
      </c>
      <c r="S30" s="201">
        <f t="shared" si="11"/>
        <v>1.4456774274645163E-2</v>
      </c>
      <c r="T30" s="203">
        <f t="shared" si="12"/>
        <v>0.417628657302337</v>
      </c>
      <c r="U30" s="200">
        <v>28618</v>
      </c>
      <c r="V30" s="200">
        <v>26781</v>
      </c>
      <c r="W30" s="200">
        <v>4078</v>
      </c>
      <c r="X30" s="200">
        <v>19368</v>
      </c>
      <c r="Y30" s="200">
        <v>22202</v>
      </c>
      <c r="Z30" s="200">
        <v>28132</v>
      </c>
      <c r="AA30" s="201">
        <f t="shared" si="13"/>
        <v>0.26709305467975852</v>
      </c>
      <c r="AB30" s="202">
        <f t="shared" si="2"/>
        <v>5.0446211866621793E-2</v>
      </c>
      <c r="AC30" s="200">
        <f t="shared" si="3"/>
        <v>5930</v>
      </c>
      <c r="AD30" s="200">
        <f t="shared" si="4"/>
        <v>1351</v>
      </c>
      <c r="AE30" s="201">
        <f t="shared" si="14"/>
        <v>9.4888014468634541E-3</v>
      </c>
      <c r="AF30" s="203">
        <f t="shared" si="0"/>
        <v>0.36452109052797776</v>
      </c>
      <c r="AG30" s="203">
        <f t="shared" si="15"/>
        <v>0.34511439612341288</v>
      </c>
      <c r="AH30" s="123"/>
    </row>
    <row r="31" spans="1:34" x14ac:dyDescent="0.25">
      <c r="A31" s="211" t="s">
        <v>394</v>
      </c>
      <c r="B31" s="199" t="s">
        <v>247</v>
      </c>
      <c r="C31" s="200">
        <v>18169</v>
      </c>
      <c r="D31" s="200">
        <v>11117</v>
      </c>
      <c r="E31" s="200">
        <v>28964</v>
      </c>
      <c r="F31" s="200">
        <v>32351</v>
      </c>
      <c r="G31" s="200">
        <v>32498</v>
      </c>
      <c r="H31" s="201">
        <f t="shared" si="5"/>
        <v>4.5439089981762493E-3</v>
      </c>
      <c r="I31" s="202">
        <f t="shared" si="6"/>
        <v>0.78865099895426272</v>
      </c>
      <c r="J31" s="201">
        <f>G31/G$8</f>
        <v>3.937135701672259E-3</v>
      </c>
      <c r="K31" s="203">
        <f t="shared" si="8"/>
        <v>1</v>
      </c>
      <c r="L31" s="200">
        <v>5082</v>
      </c>
      <c r="M31" s="200">
        <v>2672</v>
      </c>
      <c r="N31" s="200">
        <v>6623</v>
      </c>
      <c r="O31" s="200">
        <v>8019</v>
      </c>
      <c r="P31" s="200">
        <v>7096</v>
      </c>
      <c r="Q31" s="201">
        <f t="shared" si="9"/>
        <v>-0.11510163362015213</v>
      </c>
      <c r="R31" s="202">
        <f t="shared" si="10"/>
        <v>0.39630066902794181</v>
      </c>
      <c r="S31" s="201">
        <f>P31/P$8</f>
        <v>3.0134027627671495E-3</v>
      </c>
      <c r="T31" s="203">
        <f t="shared" si="12"/>
        <v>0.21835189857837406</v>
      </c>
      <c r="U31" s="200">
        <v>5767</v>
      </c>
      <c r="V31" s="200">
        <v>7049</v>
      </c>
      <c r="W31" s="200">
        <v>7630</v>
      </c>
      <c r="X31" s="200">
        <v>13921</v>
      </c>
      <c r="Y31" s="200">
        <v>15313</v>
      </c>
      <c r="Z31" s="200">
        <v>13694</v>
      </c>
      <c r="AA31" s="201">
        <f t="shared" si="13"/>
        <v>-0.10572715992947168</v>
      </c>
      <c r="AB31" s="202">
        <f t="shared" si="2"/>
        <v>0.94268690594410565</v>
      </c>
      <c r="AC31" s="200">
        <f t="shared" si="3"/>
        <v>-1619</v>
      </c>
      <c r="AD31" s="200">
        <f t="shared" si="4"/>
        <v>6645</v>
      </c>
      <c r="AE31" s="201">
        <f t="shared" si="14"/>
        <v>4.6189267387085221E-3</v>
      </c>
      <c r="AF31" s="203">
        <f t="shared" si="0"/>
        <v>0.38796851780505254</v>
      </c>
      <c r="AG31" s="203">
        <f t="shared" si="15"/>
        <v>0.42137977721705949</v>
      </c>
      <c r="AH31" s="123"/>
    </row>
    <row r="32" spans="1:34" x14ac:dyDescent="0.25">
      <c r="A32" s="211" t="s">
        <v>229</v>
      </c>
      <c r="B32" s="199" t="s">
        <v>233</v>
      </c>
      <c r="C32" s="200">
        <v>9223</v>
      </c>
      <c r="D32" s="200">
        <v>2649</v>
      </c>
      <c r="E32" s="200">
        <v>10241</v>
      </c>
      <c r="F32" s="200">
        <v>14566</v>
      </c>
      <c r="G32" s="200">
        <v>13077</v>
      </c>
      <c r="H32" s="201">
        <f t="shared" si="5"/>
        <v>-0.10222435809419195</v>
      </c>
      <c r="I32" s="202">
        <f t="shared" si="6"/>
        <v>0.41786837254689368</v>
      </c>
      <c r="J32" s="201">
        <f t="shared" si="7"/>
        <v>1.5842797578548874E-3</v>
      </c>
      <c r="K32" s="203">
        <f t="shared" si="8"/>
        <v>1</v>
      </c>
      <c r="L32" s="200">
        <v>2884</v>
      </c>
      <c r="M32" s="200">
        <v>1122</v>
      </c>
      <c r="N32" s="200">
        <v>3034</v>
      </c>
      <c r="O32" s="200">
        <v>4836</v>
      </c>
      <c r="P32" s="200">
        <v>5063</v>
      </c>
      <c r="Q32" s="201">
        <f t="shared" si="9"/>
        <v>4.6939619520264708E-2</v>
      </c>
      <c r="R32" s="202">
        <f t="shared" si="10"/>
        <v>0.75554785020804438</v>
      </c>
      <c r="S32" s="201">
        <f t="shared" ref="S32:S37" si="16">P32/P$8</f>
        <v>2.1500645698830437E-3</v>
      </c>
      <c r="T32" s="203">
        <f t="shared" si="12"/>
        <v>0.38716831077464248</v>
      </c>
      <c r="U32" s="200">
        <v>1909</v>
      </c>
      <c r="V32" s="200">
        <v>3441</v>
      </c>
      <c r="W32" s="200">
        <v>693</v>
      </c>
      <c r="X32" s="200">
        <v>4470</v>
      </c>
      <c r="Y32" s="200">
        <v>5930</v>
      </c>
      <c r="Z32" s="200">
        <v>4528</v>
      </c>
      <c r="AA32" s="201">
        <f t="shared" si="13"/>
        <v>-0.23642495784148398</v>
      </c>
      <c r="AB32" s="202">
        <f t="shared" si="2"/>
        <v>0.31589654170299331</v>
      </c>
      <c r="AC32" s="200">
        <f t="shared" si="3"/>
        <v>-1402</v>
      </c>
      <c r="AD32" s="200">
        <f t="shared" si="4"/>
        <v>1087</v>
      </c>
      <c r="AE32" s="201">
        <f t="shared" si="14"/>
        <v>1.5272747387813778E-3</v>
      </c>
      <c r="AF32" s="203">
        <f t="shared" si="0"/>
        <v>0.37308901658896237</v>
      </c>
      <c r="AG32" s="203">
        <f t="shared" si="15"/>
        <v>0.34625678672478399</v>
      </c>
      <c r="AH32" s="123"/>
    </row>
    <row r="33" spans="1:36" x14ac:dyDescent="0.25">
      <c r="A33" s="211" t="s">
        <v>225</v>
      </c>
      <c r="B33" s="199" t="s">
        <v>243</v>
      </c>
      <c r="C33" s="200">
        <v>10481</v>
      </c>
      <c r="D33" s="200">
        <v>1174</v>
      </c>
      <c r="E33" s="200">
        <v>8690</v>
      </c>
      <c r="F33" s="200">
        <v>15053</v>
      </c>
      <c r="G33" s="200">
        <v>21897</v>
      </c>
      <c r="H33" s="201">
        <f t="shared" si="5"/>
        <v>0.45466020062446022</v>
      </c>
      <c r="I33" s="202">
        <f t="shared" si="6"/>
        <v>1.0892090449384599</v>
      </c>
      <c r="J33" s="201">
        <f t="shared" si="7"/>
        <v>2.6528235725126917E-3</v>
      </c>
      <c r="K33" s="203">
        <f t="shared" si="8"/>
        <v>1</v>
      </c>
      <c r="L33" s="200">
        <v>2796</v>
      </c>
      <c r="M33" s="200">
        <v>445</v>
      </c>
      <c r="N33" s="200">
        <v>2076</v>
      </c>
      <c r="O33" s="200">
        <v>2199</v>
      </c>
      <c r="P33" s="200">
        <v>4817</v>
      </c>
      <c r="Q33" s="201">
        <f t="shared" si="9"/>
        <v>1.1905411550704867</v>
      </c>
      <c r="R33" s="202">
        <f t="shared" si="10"/>
        <v>0.72281831187410583</v>
      </c>
      <c r="S33" s="201">
        <f t="shared" si="16"/>
        <v>2.0455976759088724E-3</v>
      </c>
      <c r="T33" s="203">
        <f t="shared" si="12"/>
        <v>0.21998447275882541</v>
      </c>
      <c r="U33" s="200">
        <v>4930</v>
      </c>
      <c r="V33" s="200">
        <v>6148</v>
      </c>
      <c r="W33" s="200">
        <v>563</v>
      </c>
      <c r="X33" s="200">
        <v>5319</v>
      </c>
      <c r="Y33" s="200">
        <v>7775</v>
      </c>
      <c r="Z33" s="200">
        <v>12659</v>
      </c>
      <c r="AA33" s="201">
        <f t="shared" si="13"/>
        <v>0.62816720257234726</v>
      </c>
      <c r="AB33" s="202">
        <f t="shared" si="2"/>
        <v>1.0590435914118412</v>
      </c>
      <c r="AC33" s="200">
        <f t="shared" si="3"/>
        <v>4884</v>
      </c>
      <c r="AD33" s="200">
        <f t="shared" si="4"/>
        <v>6511</v>
      </c>
      <c r="AE33" s="201">
        <f t="shared" si="14"/>
        <v>4.2698257328254111E-3</v>
      </c>
      <c r="AF33" s="203">
        <f t="shared" si="0"/>
        <v>0.58658524949909363</v>
      </c>
      <c r="AG33" s="203">
        <f t="shared" si="15"/>
        <v>0.5781157236151071</v>
      </c>
      <c r="AH33" s="123"/>
    </row>
    <row r="34" spans="1:36" x14ac:dyDescent="0.25">
      <c r="A34" s="211" t="s">
        <v>231</v>
      </c>
      <c r="B34" s="199" t="s">
        <v>239</v>
      </c>
      <c r="C34" s="200">
        <v>7305</v>
      </c>
      <c r="D34" s="200">
        <v>5072</v>
      </c>
      <c r="E34" s="200">
        <v>13711</v>
      </c>
      <c r="F34" s="200">
        <v>11813</v>
      </c>
      <c r="G34" s="200">
        <v>14015</v>
      </c>
      <c r="H34" s="201">
        <f t="shared" si="5"/>
        <v>0.18640480826208417</v>
      </c>
      <c r="I34" s="202">
        <f t="shared" si="6"/>
        <v>0.91854893908282009</v>
      </c>
      <c r="J34" s="201">
        <f t="shared" si="7"/>
        <v>1.6979185444930983E-3</v>
      </c>
      <c r="K34" s="203">
        <f t="shared" si="8"/>
        <v>1</v>
      </c>
      <c r="L34" s="200">
        <v>3147</v>
      </c>
      <c r="M34" s="200">
        <v>1539</v>
      </c>
      <c r="N34" s="200">
        <v>4717</v>
      </c>
      <c r="O34" s="200">
        <v>4073</v>
      </c>
      <c r="P34" s="200">
        <v>5500</v>
      </c>
      <c r="Q34" s="201">
        <f t="shared" si="9"/>
        <v>0.35035600294623137</v>
      </c>
      <c r="R34" s="202">
        <f t="shared" si="10"/>
        <v>0.74769621862090885</v>
      </c>
      <c r="S34" s="201">
        <f t="shared" si="16"/>
        <v>2.3356419384469168E-3</v>
      </c>
      <c r="T34" s="203">
        <f t="shared" si="12"/>
        <v>0.39243667499108098</v>
      </c>
      <c r="U34" s="200">
        <v>2248</v>
      </c>
      <c r="V34" s="200">
        <v>1915</v>
      </c>
      <c r="W34" s="200">
        <v>1520</v>
      </c>
      <c r="X34" s="200">
        <v>4295</v>
      </c>
      <c r="Y34" s="200">
        <v>3570</v>
      </c>
      <c r="Z34" s="200">
        <v>4020</v>
      </c>
      <c r="AA34" s="201">
        <f t="shared" si="13"/>
        <v>0.12605042016806722</v>
      </c>
      <c r="AB34" s="202">
        <f t="shared" si="2"/>
        <v>1.0992167101827675</v>
      </c>
      <c r="AC34" s="200">
        <f t="shared" si="3"/>
        <v>450</v>
      </c>
      <c r="AD34" s="200">
        <f t="shared" si="4"/>
        <v>2105</v>
      </c>
      <c r="AE34" s="201">
        <f t="shared" si="14"/>
        <v>1.3559285445894742E-3</v>
      </c>
      <c r="AF34" s="203">
        <f t="shared" si="0"/>
        <v>0.26214921286789872</v>
      </c>
      <c r="AG34" s="203">
        <f t="shared" si="15"/>
        <v>0.28683553335711737</v>
      </c>
      <c r="AH34" s="123"/>
    </row>
    <row r="35" spans="1:36" x14ac:dyDescent="0.25">
      <c r="A35" s="211" t="s">
        <v>227</v>
      </c>
      <c r="B35" s="199" t="s">
        <v>245</v>
      </c>
      <c r="C35" s="200">
        <v>38524</v>
      </c>
      <c r="D35" s="200">
        <v>1883</v>
      </c>
      <c r="E35" s="200">
        <v>7164</v>
      </c>
      <c r="F35" s="200">
        <v>7202</v>
      </c>
      <c r="G35" s="200">
        <v>6761</v>
      </c>
      <c r="H35" s="201">
        <f t="shared" si="5"/>
        <v>-6.1232990835878964E-2</v>
      </c>
      <c r="I35" s="202">
        <f t="shared" si="6"/>
        <v>-0.82449901360191047</v>
      </c>
      <c r="J35" s="201">
        <f t="shared" si="7"/>
        <v>8.1909577447861843E-4</v>
      </c>
      <c r="K35" s="203">
        <f t="shared" si="8"/>
        <v>1</v>
      </c>
      <c r="L35" s="200">
        <v>2777</v>
      </c>
      <c r="M35" s="200">
        <v>357</v>
      </c>
      <c r="N35" s="200">
        <v>1342</v>
      </c>
      <c r="O35" s="200">
        <v>1212</v>
      </c>
      <c r="P35" s="200">
        <v>1725</v>
      </c>
      <c r="Q35" s="201">
        <f t="shared" si="9"/>
        <v>0.4232673267326732</v>
      </c>
      <c r="R35" s="202">
        <f t="shared" si="10"/>
        <v>-0.37882607129996404</v>
      </c>
      <c r="S35" s="201">
        <f t="shared" si="16"/>
        <v>7.3254224433107857E-4</v>
      </c>
      <c r="T35" s="203">
        <f t="shared" si="12"/>
        <v>0.2551397722230439</v>
      </c>
      <c r="U35" s="200">
        <v>35996</v>
      </c>
      <c r="V35" s="200">
        <v>34262</v>
      </c>
      <c r="W35" s="200">
        <v>1311</v>
      </c>
      <c r="X35" s="200">
        <v>4892</v>
      </c>
      <c r="Y35" s="200">
        <v>4853</v>
      </c>
      <c r="Z35" s="200">
        <v>4167</v>
      </c>
      <c r="AA35" s="201">
        <f t="shared" si="13"/>
        <v>-0.14135586235318365</v>
      </c>
      <c r="AB35" s="202">
        <f t="shared" si="2"/>
        <v>-0.8783783783783784</v>
      </c>
      <c r="AC35" s="200">
        <f t="shared" si="3"/>
        <v>-686</v>
      </c>
      <c r="AD35" s="200">
        <f t="shared" si="4"/>
        <v>-30095</v>
      </c>
      <c r="AE35" s="201">
        <f t="shared" si="14"/>
        <v>1.4055110062946117E-3</v>
      </c>
      <c r="AF35" s="203">
        <f t="shared" si="0"/>
        <v>0.88936766690893987</v>
      </c>
      <c r="AG35" s="203">
        <f t="shared" si="15"/>
        <v>0.61632894542227479</v>
      </c>
      <c r="AH35" s="123"/>
    </row>
    <row r="36" spans="1:36" x14ac:dyDescent="0.25">
      <c r="A36" s="211" t="s">
        <v>395</v>
      </c>
      <c r="B36" s="199" t="s">
        <v>223</v>
      </c>
      <c r="C36" s="200">
        <v>3259</v>
      </c>
      <c r="D36" s="200">
        <v>624</v>
      </c>
      <c r="E36" s="200">
        <v>2350</v>
      </c>
      <c r="F36" s="200">
        <v>5190</v>
      </c>
      <c r="G36" s="200">
        <v>5441</v>
      </c>
      <c r="H36" s="201">
        <f t="shared" si="5"/>
        <v>4.8362235067437309E-2</v>
      </c>
      <c r="I36" s="202">
        <f t="shared" si="6"/>
        <v>0.66953053083768022</v>
      </c>
      <c r="J36" s="201">
        <f t="shared" si="7"/>
        <v>6.591776525570423E-4</v>
      </c>
      <c r="K36" s="203">
        <f t="shared" si="8"/>
        <v>1</v>
      </c>
      <c r="L36" s="200">
        <v>812</v>
      </c>
      <c r="M36" s="200">
        <v>67</v>
      </c>
      <c r="N36" s="200">
        <v>513</v>
      </c>
      <c r="O36" s="200">
        <v>1377</v>
      </c>
      <c r="P36" s="200">
        <v>1842</v>
      </c>
      <c r="Q36" s="201">
        <f t="shared" si="9"/>
        <v>0.33769063180827885</v>
      </c>
      <c r="R36" s="202">
        <f t="shared" si="10"/>
        <v>1.2684729064039408</v>
      </c>
      <c r="S36" s="201">
        <f t="shared" si="16"/>
        <v>7.822277182944038E-4</v>
      </c>
      <c r="T36" s="203">
        <f t="shared" si="12"/>
        <v>0.33854070942841391</v>
      </c>
      <c r="U36" s="200">
        <v>1213</v>
      </c>
      <c r="V36" s="200">
        <v>1391</v>
      </c>
      <c r="W36" s="200">
        <v>203</v>
      </c>
      <c r="X36" s="200">
        <v>1154</v>
      </c>
      <c r="Y36" s="200">
        <v>2724</v>
      </c>
      <c r="Z36" s="200">
        <v>2330</v>
      </c>
      <c r="AA36" s="201">
        <f t="shared" si="13"/>
        <v>-0.14464023494860501</v>
      </c>
      <c r="AB36" s="202">
        <f t="shared" si="2"/>
        <v>0.67505391804457227</v>
      </c>
      <c r="AC36" s="200">
        <f t="shared" si="3"/>
        <v>-394</v>
      </c>
      <c r="AD36" s="200">
        <f t="shared" si="4"/>
        <v>939</v>
      </c>
      <c r="AE36" s="201">
        <f t="shared" si="14"/>
        <v>7.85898882809322E-4</v>
      </c>
      <c r="AF36" s="203">
        <f t="shared" si="0"/>
        <v>0.42681804234427739</v>
      </c>
      <c r="AG36" s="203">
        <f t="shared" si="15"/>
        <v>0.42823010476015438</v>
      </c>
      <c r="AH36" s="123"/>
    </row>
    <row r="37" spans="1:36" x14ac:dyDescent="0.25">
      <c r="A37" s="204" t="s">
        <v>396</v>
      </c>
      <c r="B37" s="205" t="s">
        <v>396</v>
      </c>
      <c r="C37" s="206">
        <f>C12-SUM(C13:C36)</f>
        <v>304217</v>
      </c>
      <c r="D37" s="206">
        <f>D12-SUM(D13:D36)</f>
        <v>49587</v>
      </c>
      <c r="E37" s="206">
        <f>E12-SUM(E13:E36)</f>
        <v>202667</v>
      </c>
      <c r="F37" s="206">
        <f>F12-SUM(F13:F36)</f>
        <v>243659</v>
      </c>
      <c r="G37" s="206">
        <f>G12-SUM(G13:G36)</f>
        <v>262140</v>
      </c>
      <c r="H37" s="207">
        <f t="shared" si="5"/>
        <v>7.5847803692865812E-2</v>
      </c>
      <c r="I37" s="208">
        <f t="shared" si="6"/>
        <v>-0.13831245459655439</v>
      </c>
      <c r="J37" s="207">
        <f t="shared" si="7"/>
        <v>3.1758285212516647E-2</v>
      </c>
      <c r="K37" s="209">
        <f t="shared" si="8"/>
        <v>1</v>
      </c>
      <c r="L37" s="206">
        <f>L12-SUM(L13:L36)</f>
        <v>86034</v>
      </c>
      <c r="M37" s="206">
        <f>M12-SUM(M13:M36)</f>
        <v>21048</v>
      </c>
      <c r="N37" s="206">
        <f>N12-SUM(N13:N36)</f>
        <v>53770</v>
      </c>
      <c r="O37" s="206">
        <f>O12-SUM(O13:O36)</f>
        <v>59901</v>
      </c>
      <c r="P37" s="206">
        <f>P12-SUM(P13:P36)</f>
        <v>66387</v>
      </c>
      <c r="Q37" s="207">
        <f t="shared" si="9"/>
        <v>0.10827865978865137</v>
      </c>
      <c r="R37" s="208">
        <f t="shared" si="10"/>
        <v>-0.22836320524443821</v>
      </c>
      <c r="S37" s="207">
        <f t="shared" si="16"/>
        <v>2.8192047521395543E-2</v>
      </c>
      <c r="T37" s="209">
        <f t="shared" si="12"/>
        <v>0.25325017166399633</v>
      </c>
      <c r="U37" s="206">
        <f t="shared" ref="U37:Z37" si="17">U12-SUM(U13:U36)</f>
        <v>143514</v>
      </c>
      <c r="V37" s="206">
        <f t="shared" si="17"/>
        <v>143099</v>
      </c>
      <c r="W37" s="206">
        <f t="shared" si="17"/>
        <v>18065</v>
      </c>
      <c r="X37" s="206">
        <f t="shared" si="17"/>
        <v>100123</v>
      </c>
      <c r="Y37" s="206">
        <f t="shared" si="17"/>
        <v>129091</v>
      </c>
      <c r="Z37" s="206">
        <f t="shared" si="17"/>
        <v>127903</v>
      </c>
      <c r="AA37" s="207">
        <f t="shared" si="13"/>
        <v>-9.2028104205560401E-3</v>
      </c>
      <c r="AB37" s="208">
        <f t="shared" si="2"/>
        <v>-0.10619221657733457</v>
      </c>
      <c r="AC37" s="206">
        <f>Z37-Y37</f>
        <v>-1188</v>
      </c>
      <c r="AD37" s="206">
        <f t="shared" si="4"/>
        <v>-15196</v>
      </c>
      <c r="AE37" s="207">
        <f t="shared" si="14"/>
        <v>4.3141126527021768E-2</v>
      </c>
      <c r="AF37" s="209">
        <f t="shared" si="0"/>
        <v>0.47038462676313292</v>
      </c>
      <c r="AG37" s="209">
        <f t="shared" si="15"/>
        <v>0.4879186694132906</v>
      </c>
      <c r="AH37" s="123"/>
    </row>
    <row r="38" spans="1:36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A38" s="123"/>
      <c r="AB38" s="123"/>
      <c r="AH38" s="123"/>
      <c r="AI38" s="123"/>
    </row>
    <row r="39" spans="1:36" ht="15.75" x14ac:dyDescent="0.25">
      <c r="B39" s="184"/>
      <c r="C39" s="338" t="s">
        <v>105</v>
      </c>
      <c r="D39" s="336"/>
      <c r="E39" s="336"/>
      <c r="F39" s="336"/>
      <c r="G39" s="336"/>
      <c r="H39" s="336"/>
      <c r="I39" s="336"/>
      <c r="J39" s="336"/>
      <c r="K39" s="337"/>
      <c r="L39" s="338" t="s">
        <v>104</v>
      </c>
      <c r="M39" s="336"/>
      <c r="N39" s="336"/>
      <c r="O39" s="336"/>
      <c r="P39" s="336"/>
      <c r="Q39" s="336"/>
      <c r="R39" s="336"/>
      <c r="S39" s="336"/>
      <c r="T39" s="337"/>
      <c r="U39" s="338" t="s">
        <v>106</v>
      </c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6"/>
      <c r="AG39" s="337"/>
      <c r="AH39" s="50"/>
      <c r="AI39" s="50"/>
      <c r="AJ39" s="50"/>
    </row>
    <row r="40" spans="1:36" s="189" customFormat="1" ht="75" x14ac:dyDescent="0.25">
      <c r="B40" s="185"/>
      <c r="C40" s="186" t="s">
        <v>526</v>
      </c>
      <c r="D40" s="186" t="s">
        <v>530</v>
      </c>
      <c r="E40" s="186" t="s">
        <v>527</v>
      </c>
      <c r="F40" s="186" t="s">
        <v>528</v>
      </c>
      <c r="G40" s="186" t="s">
        <v>529</v>
      </c>
      <c r="H40" s="187" t="str">
        <f>CONCATENATE("var. ",RIGHT(G40,2),"/",RIGHT(F40,2))</f>
        <v>var. 23/22</v>
      </c>
      <c r="I40" s="187" t="str">
        <f>CONCATENATE("var. ",RIGHT(G40,2),"/",RIGHT(C40,2))</f>
        <v>var. 23/19</v>
      </c>
      <c r="J40" s="187" t="str">
        <f>CONCATENATE("Cuota s/ total lugares de residencia ",RIGHT(G40,4))</f>
        <v>Cuota s/ total lugares de residencia 2023</v>
      </c>
      <c r="K40" s="188" t="str">
        <f>CONCATENATE("cuota s/ Canarias ",RIGHT(G40,4))</f>
        <v>cuota s/ Canarias 2023</v>
      </c>
      <c r="L40" s="186" t="s">
        <v>526</v>
      </c>
      <c r="M40" s="186" t="s">
        <v>530</v>
      </c>
      <c r="N40" s="186" t="s">
        <v>527</v>
      </c>
      <c r="O40" s="186" t="s">
        <v>528</v>
      </c>
      <c r="P40" s="186" t="s">
        <v>529</v>
      </c>
      <c r="Q40" s="187" t="str">
        <f>CONCATENATE("var. ",RIGHT(P40,2),"/",RIGHT(O40,2))</f>
        <v>var. 23/22</v>
      </c>
      <c r="R40" s="187" t="str">
        <f>CONCATENATE("var. ",RIGHT(P40,2),"/",RIGHT(L40,2))</f>
        <v>var. 23/19</v>
      </c>
      <c r="S40" s="187" t="str">
        <f>CONCATENATE("Cuota s/ total lugares de residencia ",RIGHT(P40,4))</f>
        <v>Cuota s/ total lugares de residencia 2023</v>
      </c>
      <c r="T40" s="188" t="str">
        <f>CONCATENATE("cuota s/ Canarias ",RIGHT(P40,4))</f>
        <v>cuota s/ Canarias 2023</v>
      </c>
      <c r="U40" s="186" t="s">
        <v>555</v>
      </c>
      <c r="V40" s="186" t="s">
        <v>526</v>
      </c>
      <c r="W40" s="186" t="s">
        <v>530</v>
      </c>
      <c r="X40" s="186" t="s">
        <v>527</v>
      </c>
      <c r="Y40" s="186" t="s">
        <v>528</v>
      </c>
      <c r="Z40" s="186" t="s">
        <v>529</v>
      </c>
      <c r="AA40" s="187" t="str">
        <f>CONCATENATE("var. ",RIGHT(Z40,2),"/",RIGHT(Y40,2))</f>
        <v>var. 23/22</v>
      </c>
      <c r="AB40" s="187" t="str">
        <f>CONCATENATE("var. ",RIGHT(Z40,2),"/",RIGHT(V40,2))</f>
        <v>var. 23/19</v>
      </c>
      <c r="AC40" s="186" t="str">
        <f>CONCATENATE("dif. ",RIGHT(Z40,2),"/",RIGHT(Y40,2))</f>
        <v>dif. 23/22</v>
      </c>
      <c r="AD40" s="186" t="str">
        <f>CONCATENATE("dif. ",RIGHT(Z40,2),"/",RIGHT(V40,2))</f>
        <v>dif. 23/19</v>
      </c>
      <c r="AE40" s="187" t="str">
        <f>CONCATENATE("Cuota s/ total lugares de residencia ",RIGHT(Z40,4))</f>
        <v>Cuota s/ total lugares de residencia 2023</v>
      </c>
      <c r="AF40" s="188" t="str">
        <f>CONCATENATE("cuota s/ Canarias ",RIGHT(Z40,4))</f>
        <v>cuota s/ Canarias 2023</v>
      </c>
      <c r="AG40" s="188" t="str">
        <f>CONCATENATE("cuota s/ Canarias ",RIGHT(AA40,4))</f>
        <v>cuota s/ Canarias 3/22</v>
      </c>
      <c r="AH40" s="210"/>
      <c r="AI40" s="210"/>
      <c r="AJ40" s="210"/>
    </row>
    <row r="41" spans="1:36" x14ac:dyDescent="0.25">
      <c r="B41" s="190" t="s">
        <v>139</v>
      </c>
      <c r="C41" s="191">
        <v>1163283</v>
      </c>
      <c r="D41" s="191">
        <v>186769</v>
      </c>
      <c r="E41" s="191">
        <v>1108509</v>
      </c>
      <c r="F41" s="191">
        <v>1186382</v>
      </c>
      <c r="G41" s="191">
        <v>1291337</v>
      </c>
      <c r="H41" s="192">
        <f>IFERROR(G41/F41-1,"-")</f>
        <v>8.8466446726265247E-2</v>
      </c>
      <c r="I41" s="192">
        <f>IFERROR(G41/C41-1,"-")</f>
        <v>0.11007983439971181</v>
      </c>
      <c r="J41" s="192">
        <f t="shared" ref="J41:J70" si="18">G41/G$41</f>
        <v>1</v>
      </c>
      <c r="K41" s="193">
        <f>G41/$G8</f>
        <v>0.15644559682412301</v>
      </c>
      <c r="L41" s="191">
        <v>1382519</v>
      </c>
      <c r="M41" s="191">
        <v>178715</v>
      </c>
      <c r="N41" s="191">
        <v>1207106</v>
      </c>
      <c r="O41" s="191">
        <v>1399636</v>
      </c>
      <c r="P41" s="191">
        <v>1480496</v>
      </c>
      <c r="Q41" s="192">
        <f>IFERROR(P41/O41-1,"-")</f>
        <v>5.7772163619683958E-2</v>
      </c>
      <c r="R41" s="192">
        <f>IFERROR(P41/L41-1,"-")</f>
        <v>7.0868465460510954E-2</v>
      </c>
      <c r="S41" s="192">
        <f t="shared" ref="S41:S70" si="19">P41/P$41</f>
        <v>1</v>
      </c>
      <c r="T41" s="193">
        <f>P41/$G8</f>
        <v>0.17936222714576197</v>
      </c>
      <c r="U41" s="191">
        <v>139279</v>
      </c>
      <c r="V41" s="191">
        <v>140524</v>
      </c>
      <c r="W41" s="191">
        <v>14273</v>
      </c>
      <c r="X41" s="191">
        <v>41443</v>
      </c>
      <c r="Y41" s="191">
        <v>75728</v>
      </c>
      <c r="Z41" s="191">
        <v>86312</v>
      </c>
      <c r="AA41" s="192">
        <f>IFERROR(Z41/Y41-1,"-")</f>
        <v>0.13976336361715624</v>
      </c>
      <c r="AB41" s="192">
        <f t="shared" ref="AB41:AB70" si="20">IFERROR(Z41/V41-1,"-")</f>
        <v>-0.38578463465315538</v>
      </c>
      <c r="AC41" s="191">
        <f>Z41-Y41</f>
        <v>10584</v>
      </c>
      <c r="AD41" s="191">
        <f>Z41-V41</f>
        <v>-54212</v>
      </c>
      <c r="AE41" s="192">
        <f t="shared" ref="AE41:AE70" si="21">Z41/Z$41</f>
        <v>1</v>
      </c>
      <c r="AF41" s="193">
        <f>Z41/$G8</f>
        <v>1.0456706772193243E-2</v>
      </c>
      <c r="AG41" s="193">
        <f>AA41/$G8</f>
        <v>1.6932344411437859E-8</v>
      </c>
      <c r="AH41" s="50"/>
      <c r="AI41" s="50"/>
      <c r="AJ41" s="50"/>
    </row>
    <row r="42" spans="1:36" x14ac:dyDescent="0.25">
      <c r="B42" s="194" t="s">
        <v>172</v>
      </c>
      <c r="C42" s="195">
        <v>60181</v>
      </c>
      <c r="D42" s="195">
        <v>17756</v>
      </c>
      <c r="E42" s="195">
        <v>51999</v>
      </c>
      <c r="F42" s="195">
        <v>63664</v>
      </c>
      <c r="G42" s="195">
        <v>79516</v>
      </c>
      <c r="H42" s="196">
        <f>IFERROR(G42/F42-1,"-")</f>
        <v>0.24899472229203323</v>
      </c>
      <c r="I42" s="197">
        <f>IFERROR(G42/C42-1,"-")</f>
        <v>0.32128080291121774</v>
      </c>
      <c r="J42" s="196">
        <f t="shared" si="18"/>
        <v>6.1576490102893358E-2</v>
      </c>
      <c r="K42" s="198">
        <f t="shared" ref="K42:K70" si="22">G42/$G9</f>
        <v>0.12854955760367173</v>
      </c>
      <c r="L42" s="195">
        <v>102760</v>
      </c>
      <c r="M42" s="195">
        <v>30060</v>
      </c>
      <c r="N42" s="195">
        <v>104144</v>
      </c>
      <c r="O42" s="195">
        <v>116954</v>
      </c>
      <c r="P42" s="195">
        <v>106461</v>
      </c>
      <c r="Q42" s="196">
        <f>IFERROR(P42/O42-1,"-")</f>
        <v>-8.9719034834208289E-2</v>
      </c>
      <c r="R42" s="197">
        <f>IFERROR(P42/L42-1,"-")</f>
        <v>3.6015959517321949E-2</v>
      </c>
      <c r="S42" s="196">
        <f t="shared" si="19"/>
        <v>7.1909008872702115E-2</v>
      </c>
      <c r="T42" s="198">
        <f t="shared" ref="T42:T70" si="23">P42/$G9</f>
        <v>0.17211019734449037</v>
      </c>
      <c r="U42" s="195">
        <v>21516</v>
      </c>
      <c r="V42" s="195">
        <v>17668</v>
      </c>
      <c r="W42" s="195">
        <v>7365</v>
      </c>
      <c r="X42" s="195">
        <v>32739</v>
      </c>
      <c r="Y42" s="195">
        <v>20730</v>
      </c>
      <c r="Z42" s="195">
        <v>17003</v>
      </c>
      <c r="AA42" s="196">
        <f>IFERROR(Z42/Y42-1,"-")</f>
        <v>-0.17978774722624213</v>
      </c>
      <c r="AB42" s="197">
        <f t="shared" si="20"/>
        <v>-3.7638668779714779E-2</v>
      </c>
      <c r="AC42" s="195">
        <f t="shared" ref="AC42:AC69" si="24">Z42-Y42</f>
        <v>-3727</v>
      </c>
      <c r="AD42" s="195">
        <f t="shared" ref="AD42:AD70" si="25">Z42-V42</f>
        <v>-665</v>
      </c>
      <c r="AE42" s="196">
        <f t="shared" si="21"/>
        <v>0.19699462415423116</v>
      </c>
      <c r="AF42" s="198">
        <f t="shared" ref="AF42:AG57" si="26">Z42/$G9</f>
        <v>2.7487903414850225E-2</v>
      </c>
      <c r="AG42" s="198">
        <f t="shared" si="26"/>
        <v>-2.9065389819022822E-7</v>
      </c>
      <c r="AH42" s="50"/>
      <c r="AI42" s="50"/>
      <c r="AJ42" s="50"/>
    </row>
    <row r="43" spans="1:36" x14ac:dyDescent="0.25">
      <c r="B43" s="199" t="s">
        <v>99</v>
      </c>
      <c r="C43" s="200">
        <v>496213</v>
      </c>
      <c r="D43" s="200">
        <v>200872</v>
      </c>
      <c r="E43" s="200">
        <v>405447</v>
      </c>
      <c r="F43" s="200">
        <v>532782</v>
      </c>
      <c r="G43" s="200">
        <v>607154</v>
      </c>
      <c r="H43" s="201">
        <f>IFERROR(G43/F43-1,"-")</f>
        <v>0.13959180302637852</v>
      </c>
      <c r="I43" s="202">
        <f>IFERROR(G43/C43-1,"-")</f>
        <v>0.22357535977493526</v>
      </c>
      <c r="J43" s="201">
        <f t="shared" si="18"/>
        <v>0.47017471039705361</v>
      </c>
      <c r="K43" s="203">
        <f t="shared" si="22"/>
        <v>0.13710676485266454</v>
      </c>
      <c r="L43" s="200">
        <v>348011</v>
      </c>
      <c r="M43" s="200">
        <v>183603</v>
      </c>
      <c r="N43" s="200">
        <v>318108</v>
      </c>
      <c r="O43" s="200">
        <v>484723</v>
      </c>
      <c r="P43" s="200">
        <v>374994</v>
      </c>
      <c r="Q43" s="201">
        <f>IFERROR(P43/O43-1,"-")</f>
        <v>-0.22637465108938504</v>
      </c>
      <c r="R43" s="202">
        <f>IFERROR(P43/L43-1,"-")</f>
        <v>7.7534905505860507E-2</v>
      </c>
      <c r="S43" s="201">
        <f t="shared" si="19"/>
        <v>0.25328943813424692</v>
      </c>
      <c r="T43" s="203">
        <f t="shared" si="23"/>
        <v>8.4680680979059827E-2</v>
      </c>
      <c r="U43" s="200">
        <v>220746</v>
      </c>
      <c r="V43" s="200">
        <v>187657</v>
      </c>
      <c r="W43" s="200">
        <v>61984</v>
      </c>
      <c r="X43" s="200">
        <v>106002</v>
      </c>
      <c r="Y43" s="200">
        <v>130463</v>
      </c>
      <c r="Z43" s="200">
        <v>115395</v>
      </c>
      <c r="AA43" s="201">
        <f>IFERROR(Z43/Y43-1,"-")</f>
        <v>-0.11549634762346417</v>
      </c>
      <c r="AB43" s="202">
        <f t="shared" si="20"/>
        <v>-0.38507489728600586</v>
      </c>
      <c r="AC43" s="200">
        <f t="shared" si="24"/>
        <v>-15068</v>
      </c>
      <c r="AD43" s="200">
        <f t="shared" si="25"/>
        <v>-72262</v>
      </c>
      <c r="AE43" s="201">
        <f t="shared" si="21"/>
        <v>1.3369519881360645</v>
      </c>
      <c r="AF43" s="203">
        <f t="shared" si="26"/>
        <v>2.6058356084573644E-2</v>
      </c>
      <c r="AG43" s="203">
        <f t="shared" si="26"/>
        <v>-2.6081242279474241E-8</v>
      </c>
      <c r="AH43" s="50"/>
      <c r="AI43" s="50"/>
      <c r="AJ43" s="50"/>
    </row>
    <row r="44" spans="1:36" x14ac:dyDescent="0.25">
      <c r="B44" s="199" t="s">
        <v>176</v>
      </c>
      <c r="C44" s="200">
        <v>546441</v>
      </c>
      <c r="D44" s="200">
        <v>264637</v>
      </c>
      <c r="E44" s="200">
        <v>467539</v>
      </c>
      <c r="F44" s="200">
        <v>603867</v>
      </c>
      <c r="G44" s="200">
        <v>607975</v>
      </c>
      <c r="H44" s="201">
        <f>IFERROR(G44/F44-1,"-")</f>
        <v>6.8028224758100997E-3</v>
      </c>
      <c r="I44" s="202">
        <f>IFERROR(G44/C44-1,"-")</f>
        <v>0.1126086805345865</v>
      </c>
      <c r="J44" s="201">
        <f t="shared" si="18"/>
        <v>0.47081048556650973</v>
      </c>
      <c r="K44" s="203">
        <f t="shared" si="22"/>
        <v>9.5682255122043952E-2</v>
      </c>
      <c r="L44" s="200">
        <v>1182317</v>
      </c>
      <c r="M44" s="200">
        <v>539475</v>
      </c>
      <c r="N44" s="200">
        <v>1039504</v>
      </c>
      <c r="O44" s="200">
        <v>1328381</v>
      </c>
      <c r="P44" s="200">
        <v>1353315</v>
      </c>
      <c r="Q44" s="201">
        <f>IFERROR(P44/O44-1,"-")</f>
        <v>1.8770217279530543E-2</v>
      </c>
      <c r="R44" s="202">
        <f>IFERROR(P44/L44-1,"-")</f>
        <v>0.14462957058047876</v>
      </c>
      <c r="S44" s="201">
        <f t="shared" si="19"/>
        <v>0.91409568144729869</v>
      </c>
      <c r="T44" s="203">
        <f t="shared" si="23"/>
        <v>0.21298282181091149</v>
      </c>
      <c r="U44" s="200">
        <v>121848</v>
      </c>
      <c r="V44" s="200">
        <v>146031</v>
      </c>
      <c r="W44" s="200">
        <v>76693</v>
      </c>
      <c r="X44" s="200">
        <v>140258</v>
      </c>
      <c r="Y44" s="200">
        <v>244570</v>
      </c>
      <c r="Z44" s="200">
        <v>190941</v>
      </c>
      <c r="AA44" s="201">
        <f>IFERROR(Z44/Y44-1,"-")</f>
        <v>-0.21927873410475529</v>
      </c>
      <c r="AB44" s="202">
        <f t="shared" si="20"/>
        <v>0.30753744068040345</v>
      </c>
      <c r="AC44" s="200">
        <f t="shared" si="24"/>
        <v>-53629</v>
      </c>
      <c r="AD44" s="200">
        <f t="shared" si="25"/>
        <v>44910</v>
      </c>
      <c r="AE44" s="201">
        <f t="shared" si="21"/>
        <v>2.2122184632496062</v>
      </c>
      <c r="AF44" s="203">
        <f t="shared" si="26"/>
        <v>3.0050027509779507E-2</v>
      </c>
      <c r="AG44" s="203">
        <f t="shared" si="26"/>
        <v>-3.4509780467042293E-8</v>
      </c>
      <c r="AH44" s="50"/>
      <c r="AI44" s="50"/>
      <c r="AJ44" s="50"/>
    </row>
    <row r="45" spans="1:36" x14ac:dyDescent="0.25">
      <c r="B45" s="194" t="s">
        <v>184</v>
      </c>
      <c r="C45" s="195">
        <v>1103102</v>
      </c>
      <c r="D45" s="195">
        <v>169013</v>
      </c>
      <c r="E45" s="195">
        <v>1056510</v>
      </c>
      <c r="F45" s="195">
        <v>1122718</v>
      </c>
      <c r="G45" s="195">
        <v>1211821</v>
      </c>
      <c r="H45" s="196">
        <f>IFERROR(G45/F45-1,"-")</f>
        <v>7.9363651424489534E-2</v>
      </c>
      <c r="I45" s="197">
        <f>IFERROR(G45/C45-1,"-")</f>
        <v>9.8557522332477054E-2</v>
      </c>
      <c r="J45" s="196">
        <f t="shared" si="18"/>
        <v>0.93842350989710666</v>
      </c>
      <c r="K45" s="198">
        <f t="shared" si="22"/>
        <v>0.15870544802866446</v>
      </c>
      <c r="L45" s="195">
        <v>1279759</v>
      </c>
      <c r="M45" s="195">
        <v>148655</v>
      </c>
      <c r="N45" s="195">
        <v>1102962</v>
      </c>
      <c r="O45" s="195">
        <v>1282682</v>
      </c>
      <c r="P45" s="195">
        <v>1374035</v>
      </c>
      <c r="Q45" s="196">
        <f>IFERROR(P45/O45-1,"-")</f>
        <v>7.1220302460001772E-2</v>
      </c>
      <c r="R45" s="197">
        <f>IFERROR(P45/L45-1,"-")</f>
        <v>7.3666995113923717E-2</v>
      </c>
      <c r="S45" s="196">
        <f t="shared" si="19"/>
        <v>0.92809099112729787</v>
      </c>
      <c r="T45" s="198">
        <f t="shared" si="23"/>
        <v>0.1799497122776928</v>
      </c>
      <c r="U45" s="195">
        <v>117763</v>
      </c>
      <c r="V45" s="195">
        <v>122856</v>
      </c>
      <c r="W45" s="195">
        <v>6908</v>
      </c>
      <c r="X45" s="195">
        <v>8704</v>
      </c>
      <c r="Y45" s="195">
        <v>54998</v>
      </c>
      <c r="Z45" s="195">
        <v>69309</v>
      </c>
      <c r="AA45" s="196">
        <f>IFERROR(Z45/Y45-1,"-")</f>
        <v>0.26020946216226037</v>
      </c>
      <c r="AB45" s="197">
        <f t="shared" si="20"/>
        <v>-0.43585172885329171</v>
      </c>
      <c r="AC45" s="195">
        <f t="shared" si="24"/>
        <v>14311</v>
      </c>
      <c r="AD45" s="195">
        <f t="shared" si="25"/>
        <v>-53547</v>
      </c>
      <c r="AE45" s="196">
        <f t="shared" si="21"/>
        <v>0.80300537584576881</v>
      </c>
      <c r="AF45" s="198">
        <f t="shared" si="26"/>
        <v>9.0770137647546174E-3</v>
      </c>
      <c r="AG45" s="198">
        <f t="shared" si="26"/>
        <v>3.4078184215126941E-8</v>
      </c>
      <c r="AH45" s="50"/>
      <c r="AI45" s="50"/>
      <c r="AJ45" s="50"/>
    </row>
    <row r="46" spans="1:36" x14ac:dyDescent="0.25">
      <c r="B46" s="199" t="s">
        <v>188</v>
      </c>
      <c r="C46" s="200">
        <v>228313</v>
      </c>
      <c r="D46" s="200">
        <v>16195</v>
      </c>
      <c r="E46" s="200">
        <v>189370</v>
      </c>
      <c r="F46" s="200">
        <v>285027</v>
      </c>
      <c r="G46" s="200">
        <v>334920</v>
      </c>
      <c r="H46" s="201">
        <f t="shared" ref="H46:H70" si="27">IFERROR(G46/F46-1,"-")</f>
        <v>0.17504657453504402</v>
      </c>
      <c r="I46" s="202">
        <f t="shared" ref="I46:I70" si="28">IFERROR(G46/C46-1,"-")</f>
        <v>0.46693355174694395</v>
      </c>
      <c r="J46" s="201">
        <f t="shared" si="18"/>
        <v>0.25935909836084614</v>
      </c>
      <c r="K46" s="203">
        <f t="shared" si="22"/>
        <v>0.13488554543426201</v>
      </c>
      <c r="L46" s="200">
        <v>627137</v>
      </c>
      <c r="M46" s="200">
        <v>79971</v>
      </c>
      <c r="N46" s="200">
        <v>459689</v>
      </c>
      <c r="O46" s="200">
        <v>627918</v>
      </c>
      <c r="P46" s="200">
        <v>661910</v>
      </c>
      <c r="Q46" s="201">
        <f t="shared" ref="Q46:Q70" si="29">IFERROR(P46/O46-1,"-")</f>
        <v>5.413445704693931E-2</v>
      </c>
      <c r="R46" s="202">
        <f t="shared" ref="R46:R70" si="30">IFERROR(P46/L46-1,"-")</f>
        <v>5.5447214882872409E-2</v>
      </c>
      <c r="S46" s="201">
        <f t="shared" si="19"/>
        <v>0.44708665204093762</v>
      </c>
      <c r="T46" s="203">
        <f t="shared" si="23"/>
        <v>0.26657736587361869</v>
      </c>
      <c r="U46" s="200">
        <v>16528</v>
      </c>
      <c r="V46" s="200">
        <v>14902</v>
      </c>
      <c r="W46" s="200">
        <v>150</v>
      </c>
      <c r="X46" s="200">
        <v>433</v>
      </c>
      <c r="Y46" s="200">
        <v>4220</v>
      </c>
      <c r="Z46" s="200">
        <v>8293</v>
      </c>
      <c r="AA46" s="201">
        <f t="shared" ref="AA46:AA70" si="31">IFERROR(Z46/Y46-1,"-")</f>
        <v>0.96516587677725107</v>
      </c>
      <c r="AB46" s="202">
        <f t="shared" si="20"/>
        <v>-0.44349751711179708</v>
      </c>
      <c r="AC46" s="200">
        <f t="shared" si="24"/>
        <v>4073</v>
      </c>
      <c r="AD46" s="200">
        <f t="shared" si="25"/>
        <v>-6609</v>
      </c>
      <c r="AE46" s="201">
        <f t="shared" si="21"/>
        <v>9.6081657243488744E-2</v>
      </c>
      <c r="AF46" s="203">
        <f t="shared" si="26"/>
        <v>3.3399194681904185E-3</v>
      </c>
      <c r="AG46" s="203">
        <f t="shared" si="26"/>
        <v>3.8871051511894556E-7</v>
      </c>
      <c r="AH46" s="50"/>
      <c r="AI46" s="50"/>
      <c r="AJ46" s="50"/>
    </row>
    <row r="47" spans="1:36" x14ac:dyDescent="0.25">
      <c r="B47" s="199" t="s">
        <v>192</v>
      </c>
      <c r="C47" s="200">
        <v>566640</v>
      </c>
      <c r="D47" s="200">
        <v>118306</v>
      </c>
      <c r="E47" s="200">
        <v>571497</v>
      </c>
      <c r="F47" s="200">
        <v>542426</v>
      </c>
      <c r="G47" s="200">
        <v>551105</v>
      </c>
      <c r="H47" s="201">
        <f t="shared" si="27"/>
        <v>1.6000339216778015E-2</v>
      </c>
      <c r="I47" s="202">
        <f t="shared" si="28"/>
        <v>-2.7415996046872837E-2</v>
      </c>
      <c r="J47" s="201">
        <f t="shared" si="18"/>
        <v>0.42677085842038137</v>
      </c>
      <c r="K47" s="203">
        <f t="shared" si="22"/>
        <v>0.31643294708308428</v>
      </c>
      <c r="L47" s="200">
        <v>240171</v>
      </c>
      <c r="M47" s="200">
        <v>33131</v>
      </c>
      <c r="N47" s="200">
        <v>250639</v>
      </c>
      <c r="O47" s="200">
        <v>212106</v>
      </c>
      <c r="P47" s="200">
        <v>233654</v>
      </c>
      <c r="Q47" s="201">
        <f t="shared" si="29"/>
        <v>0.10159071407692388</v>
      </c>
      <c r="R47" s="202">
        <f t="shared" si="30"/>
        <v>-2.7134833098084288E-2</v>
      </c>
      <c r="S47" s="201">
        <f t="shared" si="19"/>
        <v>0.15782143281710995</v>
      </c>
      <c r="T47" s="203">
        <f t="shared" si="23"/>
        <v>0.13415923248337608</v>
      </c>
      <c r="U47" s="200">
        <v>68952</v>
      </c>
      <c r="V47" s="200">
        <v>68305</v>
      </c>
      <c r="W47" s="200">
        <v>4194</v>
      </c>
      <c r="X47" s="200">
        <v>4120</v>
      </c>
      <c r="Y47" s="200">
        <v>25370</v>
      </c>
      <c r="Z47" s="200">
        <v>34479</v>
      </c>
      <c r="AA47" s="201">
        <f t="shared" si="31"/>
        <v>0.35904611746156889</v>
      </c>
      <c r="AB47" s="202">
        <f t="shared" si="20"/>
        <v>-0.49521996925554501</v>
      </c>
      <c r="AC47" s="200">
        <f t="shared" si="24"/>
        <v>9109</v>
      </c>
      <c r="AD47" s="200">
        <f t="shared" si="25"/>
        <v>-33826</v>
      </c>
      <c r="AE47" s="201">
        <f t="shared" si="21"/>
        <v>0.39946936694781721</v>
      </c>
      <c r="AF47" s="203">
        <f t="shared" si="26"/>
        <v>1.9797119573361995E-2</v>
      </c>
      <c r="AG47" s="203">
        <f t="shared" si="26"/>
        <v>2.0615675975921737E-7</v>
      </c>
      <c r="AH47" s="50"/>
      <c r="AI47" s="50"/>
      <c r="AJ47" s="50"/>
    </row>
    <row r="48" spans="1:36" x14ac:dyDescent="0.25">
      <c r="B48" s="199" t="s">
        <v>196</v>
      </c>
      <c r="C48" s="200">
        <v>43514</v>
      </c>
      <c r="D48" s="200">
        <v>1194</v>
      </c>
      <c r="E48" s="200">
        <v>63684</v>
      </c>
      <c r="F48" s="200">
        <v>51102</v>
      </c>
      <c r="G48" s="200">
        <v>38166</v>
      </c>
      <c r="H48" s="201">
        <f t="shared" si="27"/>
        <v>-0.25314077726899142</v>
      </c>
      <c r="I48" s="202">
        <f t="shared" si="28"/>
        <v>-0.12290297375557291</v>
      </c>
      <c r="J48" s="201">
        <f t="shared" si="18"/>
        <v>2.9555414272184565E-2</v>
      </c>
      <c r="K48" s="203">
        <f t="shared" si="22"/>
        <v>0.13712696621946927</v>
      </c>
      <c r="L48" s="200">
        <v>47977</v>
      </c>
      <c r="M48" s="200">
        <v>2532</v>
      </c>
      <c r="N48" s="200">
        <v>72207</v>
      </c>
      <c r="O48" s="200">
        <v>60537</v>
      </c>
      <c r="P48" s="200">
        <v>73051</v>
      </c>
      <c r="Q48" s="201">
        <f t="shared" si="29"/>
        <v>0.20671655351272777</v>
      </c>
      <c r="R48" s="202">
        <f t="shared" si="30"/>
        <v>0.52262542468266049</v>
      </c>
      <c r="S48" s="201">
        <f t="shared" si="19"/>
        <v>4.9342247463012398E-2</v>
      </c>
      <c r="T48" s="203">
        <f t="shared" si="23"/>
        <v>0.26246559789599244</v>
      </c>
      <c r="U48" s="200">
        <v>3446</v>
      </c>
      <c r="V48" s="200">
        <v>1084</v>
      </c>
      <c r="W48" s="200">
        <v>110</v>
      </c>
      <c r="X48" s="200">
        <v>408</v>
      </c>
      <c r="Y48" s="200">
        <v>1625</v>
      </c>
      <c r="Z48" s="200">
        <v>1594</v>
      </c>
      <c r="AA48" s="201">
        <f t="shared" si="31"/>
        <v>-1.9076923076923102E-2</v>
      </c>
      <c r="AB48" s="202">
        <f t="shared" si="20"/>
        <v>0.47047970479704793</v>
      </c>
      <c r="AC48" s="200">
        <f t="shared" si="24"/>
        <v>-31</v>
      </c>
      <c r="AD48" s="200">
        <f t="shared" si="25"/>
        <v>510</v>
      </c>
      <c r="AE48" s="201">
        <f t="shared" si="21"/>
        <v>1.846788395588099E-2</v>
      </c>
      <c r="AF48" s="203">
        <f t="shared" si="26"/>
        <v>5.7270970013581198E-3</v>
      </c>
      <c r="AG48" s="203">
        <f t="shared" si="26"/>
        <v>-6.8541649277908284E-8</v>
      </c>
      <c r="AH48" s="50"/>
      <c r="AI48" s="50"/>
      <c r="AJ48" s="50"/>
    </row>
    <row r="49" spans="2:36" x14ac:dyDescent="0.25">
      <c r="B49" s="199" t="s">
        <v>205</v>
      </c>
      <c r="C49" s="200">
        <v>23259</v>
      </c>
      <c r="D49" s="200">
        <v>1866</v>
      </c>
      <c r="E49" s="200">
        <v>32898</v>
      </c>
      <c r="F49" s="200">
        <v>30815</v>
      </c>
      <c r="G49" s="200">
        <v>36722</v>
      </c>
      <c r="H49" s="201">
        <f t="shared" si="27"/>
        <v>0.19169235761804315</v>
      </c>
      <c r="I49" s="202">
        <f t="shared" si="28"/>
        <v>0.57882970033105474</v>
      </c>
      <c r="J49" s="201">
        <f t="shared" si="18"/>
        <v>2.8437193389487019E-2</v>
      </c>
      <c r="K49" s="203">
        <f t="shared" si="22"/>
        <v>0.1156704076907812</v>
      </c>
      <c r="L49" s="200">
        <v>46809</v>
      </c>
      <c r="M49" s="200">
        <v>2432</v>
      </c>
      <c r="N49" s="200">
        <v>58232</v>
      </c>
      <c r="O49" s="200">
        <v>55720</v>
      </c>
      <c r="P49" s="200">
        <v>49804</v>
      </c>
      <c r="Q49" s="201">
        <f t="shared" si="29"/>
        <v>-0.10617372577171569</v>
      </c>
      <c r="R49" s="202">
        <f t="shared" si="30"/>
        <v>6.3983421991497424E-2</v>
      </c>
      <c r="S49" s="201">
        <f t="shared" si="19"/>
        <v>3.3640077379472826E-2</v>
      </c>
      <c r="T49" s="203">
        <f t="shared" si="23"/>
        <v>0.15687732107814573</v>
      </c>
      <c r="U49" s="200">
        <v>9325</v>
      </c>
      <c r="V49" s="200">
        <v>9633</v>
      </c>
      <c r="W49" s="200">
        <v>177</v>
      </c>
      <c r="X49" s="200">
        <v>214</v>
      </c>
      <c r="Y49" s="200">
        <v>3435</v>
      </c>
      <c r="Z49" s="200">
        <v>3506</v>
      </c>
      <c r="AA49" s="201">
        <f t="shared" si="31"/>
        <v>2.0669577874818046E-2</v>
      </c>
      <c r="AB49" s="202">
        <f t="shared" si="20"/>
        <v>-0.63604276964600848</v>
      </c>
      <c r="AC49" s="200">
        <f t="shared" si="24"/>
        <v>71</v>
      </c>
      <c r="AD49" s="200">
        <f t="shared" si="25"/>
        <v>-6127</v>
      </c>
      <c r="AE49" s="201">
        <f t="shared" si="21"/>
        <v>4.0620076003336732E-2</v>
      </c>
      <c r="AF49" s="203">
        <f t="shared" si="26"/>
        <v>1.1043528385269836E-2</v>
      </c>
      <c r="AG49" s="203">
        <f t="shared" si="26"/>
        <v>6.510697945581816E-8</v>
      </c>
      <c r="AH49" s="50"/>
      <c r="AI49" s="50"/>
      <c r="AJ49" s="50"/>
    </row>
    <row r="50" spans="2:36" x14ac:dyDescent="0.25">
      <c r="B50" s="199" t="s">
        <v>200</v>
      </c>
      <c r="C50" s="200">
        <v>5297</v>
      </c>
      <c r="D50" s="200">
        <v>3332</v>
      </c>
      <c r="E50" s="200">
        <v>11561</v>
      </c>
      <c r="F50" s="200">
        <v>9091</v>
      </c>
      <c r="G50" s="200">
        <v>9764</v>
      </c>
      <c r="H50" s="201">
        <f t="shared" si="27"/>
        <v>7.4029259707402817E-2</v>
      </c>
      <c r="I50" s="202">
        <f t="shared" si="28"/>
        <v>0.8433075325656032</v>
      </c>
      <c r="J50" s="201">
        <f t="shared" si="18"/>
        <v>7.5611556084894957E-3</v>
      </c>
      <c r="K50" s="203">
        <f t="shared" si="22"/>
        <v>4.8730336181426179E-2</v>
      </c>
      <c r="L50" s="200">
        <v>20422</v>
      </c>
      <c r="M50" s="200">
        <v>11125</v>
      </c>
      <c r="N50" s="200">
        <v>31882</v>
      </c>
      <c r="O50" s="200">
        <v>27982</v>
      </c>
      <c r="P50" s="200">
        <v>27672</v>
      </c>
      <c r="Q50" s="201">
        <f t="shared" si="29"/>
        <v>-1.1078550496747885E-2</v>
      </c>
      <c r="R50" s="202">
        <f t="shared" si="30"/>
        <v>0.35500930369209671</v>
      </c>
      <c r="S50" s="201">
        <f t="shared" si="19"/>
        <v>1.8691033275334754E-2</v>
      </c>
      <c r="T50" s="203">
        <f t="shared" si="23"/>
        <v>0.13810588517128483</v>
      </c>
      <c r="U50" s="200">
        <v>2082</v>
      </c>
      <c r="V50" s="200">
        <v>2216</v>
      </c>
      <c r="W50" s="200">
        <v>1223</v>
      </c>
      <c r="X50" s="200">
        <v>362</v>
      </c>
      <c r="Y50" s="200">
        <v>1647</v>
      </c>
      <c r="Z50" s="200">
        <v>778</v>
      </c>
      <c r="AA50" s="201">
        <f t="shared" si="31"/>
        <v>-0.52762598664238003</v>
      </c>
      <c r="AB50" s="202">
        <f t="shared" si="20"/>
        <v>-0.64891696750902528</v>
      </c>
      <c r="AC50" s="200">
        <f t="shared" si="24"/>
        <v>-869</v>
      </c>
      <c r="AD50" s="200">
        <f t="shared" si="25"/>
        <v>-1438</v>
      </c>
      <c r="AE50" s="201">
        <f t="shared" si="21"/>
        <v>9.0138103624061543E-3</v>
      </c>
      <c r="AF50" s="203">
        <f t="shared" si="26"/>
        <v>3.882855545795736E-3</v>
      </c>
      <c r="AG50" s="203">
        <f>AA50/$G17</f>
        <v>-2.6332846893834346E-6</v>
      </c>
      <c r="AH50" s="50"/>
      <c r="AI50" s="50"/>
      <c r="AJ50" s="50"/>
    </row>
    <row r="51" spans="2:36" x14ac:dyDescent="0.25">
      <c r="B51" s="199" t="s">
        <v>209</v>
      </c>
      <c r="C51" s="200">
        <v>30045</v>
      </c>
      <c r="D51" s="200">
        <v>2592</v>
      </c>
      <c r="E51" s="200">
        <v>34319</v>
      </c>
      <c r="F51" s="200">
        <v>32450</v>
      </c>
      <c r="G51" s="200">
        <v>39432</v>
      </c>
      <c r="H51" s="201">
        <f t="shared" si="27"/>
        <v>0.21516178736517722</v>
      </c>
      <c r="I51" s="202">
        <f t="shared" si="28"/>
        <v>0.31243135297054425</v>
      </c>
      <c r="J51" s="201">
        <f t="shared" si="18"/>
        <v>3.0535793522527426E-2</v>
      </c>
      <c r="K51" s="203">
        <f t="shared" si="22"/>
        <v>0.19089852827265685</v>
      </c>
      <c r="L51" s="200">
        <v>26905</v>
      </c>
      <c r="M51" s="200">
        <v>1486</v>
      </c>
      <c r="N51" s="200">
        <v>23830</v>
      </c>
      <c r="O51" s="200">
        <v>23768</v>
      </c>
      <c r="P51" s="200">
        <v>25153</v>
      </c>
      <c r="Q51" s="201">
        <f t="shared" si="29"/>
        <v>5.8271625715247355E-2</v>
      </c>
      <c r="R51" s="202">
        <f t="shared" si="30"/>
        <v>-6.5118007805240685E-2</v>
      </c>
      <c r="S51" s="201">
        <f t="shared" si="19"/>
        <v>1.6989576466265359E-2</v>
      </c>
      <c r="T51" s="203">
        <f t="shared" si="23"/>
        <v>0.12177091402013943</v>
      </c>
      <c r="U51" s="200">
        <v>1292</v>
      </c>
      <c r="V51" s="200">
        <v>754</v>
      </c>
      <c r="W51" s="200">
        <v>170</v>
      </c>
      <c r="X51" s="200">
        <v>392</v>
      </c>
      <c r="Y51" s="200">
        <v>578</v>
      </c>
      <c r="Z51" s="200">
        <v>932</v>
      </c>
      <c r="AA51" s="201">
        <f t="shared" si="31"/>
        <v>0.61245674740484435</v>
      </c>
      <c r="AB51" s="202">
        <f t="shared" si="20"/>
        <v>0.23607427055702912</v>
      </c>
      <c r="AC51" s="200">
        <f t="shared" si="24"/>
        <v>354</v>
      </c>
      <c r="AD51" s="200">
        <f t="shared" si="25"/>
        <v>178</v>
      </c>
      <c r="AE51" s="201">
        <f t="shared" si="21"/>
        <v>1.0798035035684493E-2</v>
      </c>
      <c r="AF51" s="203">
        <f t="shared" si="26"/>
        <v>4.5120061967467082E-3</v>
      </c>
      <c r="AG51" s="203">
        <f t="shared" si="26"/>
        <v>2.9650307291094324E-6</v>
      </c>
      <c r="AH51" s="50"/>
      <c r="AI51" s="50"/>
      <c r="AJ51" s="50"/>
    </row>
    <row r="52" spans="2:36" x14ac:dyDescent="0.25">
      <c r="B52" s="199" t="s">
        <v>213</v>
      </c>
      <c r="C52" s="200">
        <v>11147</v>
      </c>
      <c r="D52" s="200">
        <v>1941</v>
      </c>
      <c r="E52" s="200">
        <v>11475</v>
      </c>
      <c r="F52" s="200">
        <v>20299</v>
      </c>
      <c r="G52" s="200">
        <v>22651</v>
      </c>
      <c r="H52" s="201">
        <f t="shared" si="27"/>
        <v>0.11586777673777027</v>
      </c>
      <c r="I52" s="202">
        <f t="shared" si="28"/>
        <v>1.0320265542298377</v>
      </c>
      <c r="J52" s="201">
        <f t="shared" si="18"/>
        <v>1.7540734912729984E-2</v>
      </c>
      <c r="K52" s="203">
        <f t="shared" si="22"/>
        <v>6.8600520311217578E-2</v>
      </c>
      <c r="L52" s="200">
        <v>102027</v>
      </c>
      <c r="M52" s="200">
        <v>8370</v>
      </c>
      <c r="N52" s="200">
        <v>87397</v>
      </c>
      <c r="O52" s="200">
        <v>125262</v>
      </c>
      <c r="P52" s="200">
        <v>154064</v>
      </c>
      <c r="Q52" s="201">
        <f t="shared" si="29"/>
        <v>0.22993405821398349</v>
      </c>
      <c r="R52" s="202">
        <f t="shared" si="30"/>
        <v>0.51003165828653207</v>
      </c>
      <c r="S52" s="201">
        <f t="shared" si="19"/>
        <v>0.10406242232332948</v>
      </c>
      <c r="T52" s="203">
        <f t="shared" si="23"/>
        <v>0.46659620154639642</v>
      </c>
      <c r="U52" s="200">
        <v>134</v>
      </c>
      <c r="V52" s="200">
        <v>99</v>
      </c>
      <c r="W52" s="200">
        <v>9</v>
      </c>
      <c r="X52" s="200">
        <v>15</v>
      </c>
      <c r="Y52" s="200">
        <v>92</v>
      </c>
      <c r="Z52" s="200">
        <v>227</v>
      </c>
      <c r="AA52" s="201">
        <f t="shared" si="31"/>
        <v>1.4673913043478262</v>
      </c>
      <c r="AB52" s="202">
        <f t="shared" si="20"/>
        <v>1.2929292929292928</v>
      </c>
      <c r="AC52" s="200">
        <f t="shared" si="24"/>
        <v>135</v>
      </c>
      <c r="AD52" s="200">
        <f t="shared" si="25"/>
        <v>128</v>
      </c>
      <c r="AE52" s="201">
        <f t="shared" si="21"/>
        <v>2.6299935119102791E-3</v>
      </c>
      <c r="AF52" s="203">
        <f t="shared" si="26"/>
        <v>6.8748921065941418E-4</v>
      </c>
      <c r="AG52" s="203">
        <f t="shared" si="26"/>
        <v>4.444121980416631E-6</v>
      </c>
      <c r="AH52" s="50"/>
      <c r="AI52" s="50"/>
      <c r="AJ52" s="50"/>
    </row>
    <row r="53" spans="2:36" x14ac:dyDescent="0.25">
      <c r="B53" s="199" t="s">
        <v>235</v>
      </c>
      <c r="C53" s="200">
        <v>22847</v>
      </c>
      <c r="D53" s="200">
        <v>5314</v>
      </c>
      <c r="E53" s="200">
        <v>30604</v>
      </c>
      <c r="F53" s="200">
        <v>29954</v>
      </c>
      <c r="G53" s="200">
        <v>42393</v>
      </c>
      <c r="H53" s="201">
        <f t="shared" si="27"/>
        <v>0.41527008079054539</v>
      </c>
      <c r="I53" s="202">
        <f t="shared" si="28"/>
        <v>0.85551713572897969</v>
      </c>
      <c r="J53" s="201">
        <f t="shared" si="18"/>
        <v>3.2828765845011799E-2</v>
      </c>
      <c r="K53" s="203">
        <f t="shared" si="22"/>
        <v>0.27023081777443475</v>
      </c>
      <c r="L53" s="200">
        <v>16387</v>
      </c>
      <c r="M53" s="200">
        <v>883</v>
      </c>
      <c r="N53" s="200">
        <v>13240</v>
      </c>
      <c r="O53" s="200">
        <v>13879</v>
      </c>
      <c r="P53" s="200">
        <v>23677</v>
      </c>
      <c r="Q53" s="201">
        <f t="shared" si="29"/>
        <v>0.70595864255349805</v>
      </c>
      <c r="R53" s="202">
        <f t="shared" si="30"/>
        <v>0.44486483187892834</v>
      </c>
      <c r="S53" s="201">
        <f t="shared" si="19"/>
        <v>1.5992613286358086E-2</v>
      </c>
      <c r="T53" s="203">
        <f t="shared" si="23"/>
        <v>0.15092715949438096</v>
      </c>
      <c r="U53" s="200">
        <v>338</v>
      </c>
      <c r="V53" s="200">
        <v>622</v>
      </c>
      <c r="W53" s="200">
        <v>38</v>
      </c>
      <c r="X53" s="200">
        <v>169</v>
      </c>
      <c r="Y53" s="200">
        <v>303</v>
      </c>
      <c r="Z53" s="200">
        <v>453</v>
      </c>
      <c r="AA53" s="201">
        <f t="shared" si="31"/>
        <v>0.49504950495049505</v>
      </c>
      <c r="AB53" s="202">
        <f t="shared" si="20"/>
        <v>-0.27170418006430863</v>
      </c>
      <c r="AC53" s="200">
        <f t="shared" si="24"/>
        <v>150</v>
      </c>
      <c r="AD53" s="200">
        <f t="shared" si="25"/>
        <v>-169</v>
      </c>
      <c r="AE53" s="201">
        <f t="shared" si="21"/>
        <v>5.2484011493187507E-3</v>
      </c>
      <c r="AF53" s="203">
        <f t="shared" si="26"/>
        <v>2.8876125882060467E-3</v>
      </c>
      <c r="AG53" s="203">
        <f t="shared" si="26"/>
        <v>3.1556538240181484E-6</v>
      </c>
      <c r="AH53" s="50"/>
      <c r="AI53" s="50"/>
      <c r="AJ53" s="50"/>
    </row>
    <row r="54" spans="2:36" x14ac:dyDescent="0.25">
      <c r="B54" s="199" t="s">
        <v>225</v>
      </c>
      <c r="C54" s="200">
        <v>18155</v>
      </c>
      <c r="D54" s="200">
        <v>146</v>
      </c>
      <c r="E54" s="200">
        <v>25560</v>
      </c>
      <c r="F54" s="200">
        <v>17953</v>
      </c>
      <c r="G54" s="200">
        <v>18547</v>
      </c>
      <c r="H54" s="201">
        <f t="shared" si="27"/>
        <v>3.3086392246421292E-2</v>
      </c>
      <c r="I54" s="202">
        <f t="shared" si="28"/>
        <v>2.1591847975764189E-2</v>
      </c>
      <c r="J54" s="201">
        <f t="shared" si="18"/>
        <v>1.4362633456642224E-2</v>
      </c>
      <c r="K54" s="203">
        <f t="shared" si="22"/>
        <v>8.2122331146002148E-2</v>
      </c>
      <c r="L54" s="200">
        <v>28814</v>
      </c>
      <c r="M54" s="200">
        <v>52</v>
      </c>
      <c r="N54" s="200">
        <v>30404</v>
      </c>
      <c r="O54" s="200">
        <v>27006</v>
      </c>
      <c r="P54" s="200">
        <v>21594</v>
      </c>
      <c r="Q54" s="201">
        <f t="shared" si="29"/>
        <v>-0.20039991113085975</v>
      </c>
      <c r="R54" s="202">
        <f t="shared" si="30"/>
        <v>-0.25057263830082599</v>
      </c>
      <c r="S54" s="201">
        <f t="shared" si="19"/>
        <v>1.4585652375960489E-2</v>
      </c>
      <c r="T54" s="203">
        <f t="shared" si="23"/>
        <v>9.5613825350017265E-2</v>
      </c>
      <c r="U54" s="200">
        <v>3656</v>
      </c>
      <c r="V54" s="200">
        <v>8127</v>
      </c>
      <c r="W54" s="200">
        <v>90</v>
      </c>
      <c r="X54" s="200">
        <v>27</v>
      </c>
      <c r="Y54" s="200">
        <v>10382</v>
      </c>
      <c r="Z54" s="200">
        <v>11134</v>
      </c>
      <c r="AA54" s="201">
        <f t="shared" si="31"/>
        <v>7.2433057214409624E-2</v>
      </c>
      <c r="AB54" s="202">
        <f t="shared" si="20"/>
        <v>0.3700012304663467</v>
      </c>
      <c r="AC54" s="200">
        <f t="shared" si="24"/>
        <v>752</v>
      </c>
      <c r="AD54" s="200">
        <f t="shared" si="25"/>
        <v>3007</v>
      </c>
      <c r="AE54" s="201">
        <f t="shared" si="21"/>
        <v>0.12899712670312355</v>
      </c>
      <c r="AF54" s="203">
        <f t="shared" si="26"/>
        <v>4.9299079904005387E-2</v>
      </c>
      <c r="AG54" s="203">
        <f t="shared" si="26"/>
        <v>3.2071879605753313E-7</v>
      </c>
      <c r="AH54" s="50"/>
      <c r="AI54" s="50"/>
      <c r="AJ54" s="50"/>
    </row>
    <row r="55" spans="2:36" x14ac:dyDescent="0.25">
      <c r="B55" s="199" t="s">
        <v>237</v>
      </c>
      <c r="C55" s="200">
        <v>7</v>
      </c>
      <c r="D55" s="200">
        <v>0</v>
      </c>
      <c r="E55" s="200">
        <v>37</v>
      </c>
      <c r="F55" s="200">
        <v>84</v>
      </c>
      <c r="G55" s="200">
        <v>67</v>
      </c>
      <c r="H55" s="201">
        <f t="shared" si="27"/>
        <v>-0.20238095238095233</v>
      </c>
      <c r="I55" s="202">
        <f t="shared" si="28"/>
        <v>8.5714285714285712</v>
      </c>
      <c r="J55" s="201">
        <f t="shared" si="18"/>
        <v>5.1884209931257294E-5</v>
      </c>
      <c r="K55" s="203">
        <f t="shared" si="22"/>
        <v>1.4515674762224581E-3</v>
      </c>
      <c r="L55" s="200">
        <v>62</v>
      </c>
      <c r="M55" s="200">
        <v>2</v>
      </c>
      <c r="N55" s="200">
        <v>40</v>
      </c>
      <c r="O55" s="200">
        <v>138</v>
      </c>
      <c r="P55" s="200">
        <v>125</v>
      </c>
      <c r="Q55" s="201">
        <f t="shared" si="29"/>
        <v>-9.4202898550724612E-2</v>
      </c>
      <c r="R55" s="202">
        <f t="shared" si="30"/>
        <v>1.0161290322580645</v>
      </c>
      <c r="S55" s="201">
        <f t="shared" si="19"/>
        <v>8.4431163610033391E-5</v>
      </c>
      <c r="T55" s="203">
        <f t="shared" si="23"/>
        <v>2.7081482765344369E-3</v>
      </c>
      <c r="U55" s="200">
        <v>0</v>
      </c>
      <c r="V55" s="200">
        <v>0</v>
      </c>
      <c r="W55" s="200">
        <v>3</v>
      </c>
      <c r="X55" s="200">
        <v>1</v>
      </c>
      <c r="Y55" s="200">
        <v>12</v>
      </c>
      <c r="Z55" s="200">
        <v>59</v>
      </c>
      <c r="AA55" s="201">
        <f t="shared" si="31"/>
        <v>3.916666666666667</v>
      </c>
      <c r="AB55" s="202" t="str">
        <f t="shared" si="20"/>
        <v>-</v>
      </c>
      <c r="AC55" s="200">
        <f t="shared" si="24"/>
        <v>47</v>
      </c>
      <c r="AD55" s="200">
        <f t="shared" si="25"/>
        <v>59</v>
      </c>
      <c r="AE55" s="201">
        <f t="shared" si="21"/>
        <v>6.8356659560663642E-4</v>
      </c>
      <c r="AF55" s="203">
        <f t="shared" si="26"/>
        <v>1.2782459865242541E-3</v>
      </c>
      <c r="AG55" s="203">
        <f t="shared" si="26"/>
        <v>8.4855312664745697E-5</v>
      </c>
      <c r="AH55" s="50"/>
      <c r="AI55" s="50"/>
      <c r="AJ55" s="50"/>
    </row>
    <row r="56" spans="2:36" x14ac:dyDescent="0.25">
      <c r="B56" s="199" t="s">
        <v>217</v>
      </c>
      <c r="C56" s="200">
        <v>16326</v>
      </c>
      <c r="D56" s="200">
        <v>1651</v>
      </c>
      <c r="E56" s="200">
        <v>15019</v>
      </c>
      <c r="F56" s="200">
        <v>14083</v>
      </c>
      <c r="G56" s="200">
        <v>17803</v>
      </c>
      <c r="H56" s="201">
        <f t="shared" si="27"/>
        <v>0.2641482638642334</v>
      </c>
      <c r="I56" s="202">
        <f t="shared" si="28"/>
        <v>9.0469190248683162E-2</v>
      </c>
      <c r="J56" s="201">
        <f t="shared" si="18"/>
        <v>1.3786486409047368E-2</v>
      </c>
      <c r="K56" s="203">
        <f t="shared" si="22"/>
        <v>0.1366109316369831</v>
      </c>
      <c r="L56" s="200">
        <v>20636</v>
      </c>
      <c r="M56" s="200">
        <v>1601</v>
      </c>
      <c r="N56" s="200">
        <v>14646</v>
      </c>
      <c r="O56" s="200">
        <v>14672</v>
      </c>
      <c r="P56" s="200">
        <v>17063</v>
      </c>
      <c r="Q56" s="201">
        <f t="shared" si="29"/>
        <v>0.16296346782988014</v>
      </c>
      <c r="R56" s="202">
        <f t="shared" si="30"/>
        <v>-0.17314402015894548</v>
      </c>
      <c r="S56" s="201">
        <f t="shared" si="19"/>
        <v>1.1525191557423998E-2</v>
      </c>
      <c r="T56" s="203">
        <f t="shared" si="23"/>
        <v>0.13093255780047422</v>
      </c>
      <c r="U56" s="200">
        <v>2981</v>
      </c>
      <c r="V56" s="200">
        <v>3854</v>
      </c>
      <c r="W56" s="200">
        <v>282</v>
      </c>
      <c r="X56" s="200">
        <v>245</v>
      </c>
      <c r="Y56" s="200">
        <v>1485</v>
      </c>
      <c r="Z56" s="200">
        <v>1726</v>
      </c>
      <c r="AA56" s="201">
        <f t="shared" si="31"/>
        <v>0.16228956228956237</v>
      </c>
      <c r="AB56" s="202">
        <f t="shared" si="20"/>
        <v>-0.55215360664244939</v>
      </c>
      <c r="AC56" s="200">
        <f t="shared" si="24"/>
        <v>241</v>
      </c>
      <c r="AD56" s="200">
        <f t="shared" si="25"/>
        <v>-2128</v>
      </c>
      <c r="AE56" s="201">
        <f t="shared" si="21"/>
        <v>1.9997219390119565E-2</v>
      </c>
      <c r="AF56" s="203">
        <f t="shared" si="26"/>
        <v>1.3244423299749078E-2</v>
      </c>
      <c r="AG56" s="203">
        <f t="shared" si="26"/>
        <v>1.2453254114101733E-6</v>
      </c>
      <c r="AH56" s="50"/>
      <c r="AI56" s="50"/>
      <c r="AJ56" s="50"/>
    </row>
    <row r="57" spans="2:36" x14ac:dyDescent="0.25">
      <c r="B57" s="199" t="s">
        <v>231</v>
      </c>
      <c r="C57" s="200">
        <v>46195</v>
      </c>
      <c r="D57" s="200">
        <v>5519</v>
      </c>
      <c r="E57" s="200">
        <v>17874</v>
      </c>
      <c r="F57" s="200">
        <v>25222</v>
      </c>
      <c r="G57" s="200">
        <v>19681</v>
      </c>
      <c r="H57" s="201">
        <f t="shared" si="27"/>
        <v>-0.21968916025691854</v>
      </c>
      <c r="I57" s="202">
        <f t="shared" si="28"/>
        <v>-0.57395822058664359</v>
      </c>
      <c r="J57" s="201">
        <f t="shared" si="18"/>
        <v>1.5240793069508578E-2</v>
      </c>
      <c r="K57" s="203">
        <f t="shared" si="22"/>
        <v>4.6871576500623971E-2</v>
      </c>
      <c r="L57" s="200">
        <v>29742</v>
      </c>
      <c r="M57" s="200">
        <v>77</v>
      </c>
      <c r="N57" s="200">
        <v>9238</v>
      </c>
      <c r="O57" s="200">
        <v>21905</v>
      </c>
      <c r="P57" s="200">
        <v>17119</v>
      </c>
      <c r="Q57" s="201">
        <f t="shared" si="29"/>
        <v>-0.2184889294681579</v>
      </c>
      <c r="R57" s="202">
        <f t="shared" si="30"/>
        <v>-0.42441664985542327</v>
      </c>
      <c r="S57" s="201">
        <f t="shared" si="19"/>
        <v>1.1563016718721293E-2</v>
      </c>
      <c r="T57" s="203">
        <f t="shared" si="23"/>
        <v>4.0770007525744716E-2</v>
      </c>
      <c r="U57" s="200">
        <v>4329</v>
      </c>
      <c r="V57" s="200">
        <v>4946</v>
      </c>
      <c r="W57" s="200">
        <v>4</v>
      </c>
      <c r="X57" s="200">
        <v>79</v>
      </c>
      <c r="Y57" s="200">
        <v>905</v>
      </c>
      <c r="Z57" s="200">
        <v>857</v>
      </c>
      <c r="AA57" s="201">
        <f t="shared" si="31"/>
        <v>-5.3038674033149213E-2</v>
      </c>
      <c r="AB57" s="202">
        <f t="shared" si="20"/>
        <v>-0.82672866963202585</v>
      </c>
      <c r="AC57" s="200">
        <f t="shared" si="24"/>
        <v>-48</v>
      </c>
      <c r="AD57" s="200">
        <f t="shared" si="25"/>
        <v>-4089</v>
      </c>
      <c r="AE57" s="201">
        <f t="shared" si="21"/>
        <v>9.9290944480489394E-3</v>
      </c>
      <c r="AF57" s="203">
        <f t="shared" si="26"/>
        <v>2.0410010193097272E-3</v>
      </c>
      <c r="AG57" s="203">
        <f t="shared" si="26"/>
        <v>-1.2631503823161482E-7</v>
      </c>
      <c r="AH57" s="50"/>
      <c r="AI57" s="50"/>
      <c r="AJ57" s="50"/>
    </row>
    <row r="58" spans="2:36" x14ac:dyDescent="0.25">
      <c r="B58" s="199" t="s">
        <v>394</v>
      </c>
      <c r="C58" s="200">
        <v>1542</v>
      </c>
      <c r="D58" s="200">
        <v>242</v>
      </c>
      <c r="E58" s="200">
        <v>1015</v>
      </c>
      <c r="F58" s="200">
        <v>726</v>
      </c>
      <c r="G58" s="200">
        <v>764</v>
      </c>
      <c r="H58" s="201">
        <f t="shared" si="27"/>
        <v>5.2341597796143224E-2</v>
      </c>
      <c r="I58" s="202">
        <f t="shared" si="28"/>
        <v>-0.50453955901426717</v>
      </c>
      <c r="J58" s="201">
        <f t="shared" si="18"/>
        <v>5.9163487145493388E-4</v>
      </c>
      <c r="K58" s="203">
        <f t="shared" si="22"/>
        <v>3.3925399644760212E-2</v>
      </c>
      <c r="L58" s="200">
        <v>2565</v>
      </c>
      <c r="M58" s="200">
        <v>432</v>
      </c>
      <c r="N58" s="200">
        <v>1490</v>
      </c>
      <c r="O58" s="200">
        <v>1417</v>
      </c>
      <c r="P58" s="200">
        <v>1592</v>
      </c>
      <c r="Q58" s="201">
        <f t="shared" si="29"/>
        <v>0.12350035285815109</v>
      </c>
      <c r="R58" s="202">
        <f t="shared" si="30"/>
        <v>-0.37933723196881086</v>
      </c>
      <c r="S58" s="201">
        <f t="shared" si="19"/>
        <v>1.0753152997373854E-3</v>
      </c>
      <c r="T58" s="203">
        <f t="shared" si="23"/>
        <v>7.0692717584369444E-2</v>
      </c>
      <c r="U58" s="200">
        <v>162</v>
      </c>
      <c r="V58" s="200">
        <v>171</v>
      </c>
      <c r="W58" s="200">
        <v>9</v>
      </c>
      <c r="X58" s="200">
        <v>58</v>
      </c>
      <c r="Y58" s="200">
        <v>255</v>
      </c>
      <c r="Z58" s="200">
        <v>122</v>
      </c>
      <c r="AA58" s="201">
        <f t="shared" si="31"/>
        <v>-0.52156862745098032</v>
      </c>
      <c r="AB58" s="202">
        <f t="shared" si="20"/>
        <v>-0.28654970760233922</v>
      </c>
      <c r="AC58" s="200">
        <f t="shared" si="24"/>
        <v>-133</v>
      </c>
      <c r="AD58" s="200">
        <f t="shared" si="25"/>
        <v>-49</v>
      </c>
      <c r="AE58" s="201">
        <f t="shared" si="21"/>
        <v>1.4134766892205024E-3</v>
      </c>
      <c r="AF58" s="203">
        <f t="shared" ref="AF58:AG70" si="32">Z58/$G25</f>
        <v>5.4174067495559499E-3</v>
      </c>
      <c r="AG58" s="203">
        <f t="shared" si="32"/>
        <v>-2.3160241005816177E-5</v>
      </c>
      <c r="AH58" s="50"/>
      <c r="AI58" s="50"/>
      <c r="AJ58" s="50"/>
    </row>
    <row r="59" spans="2:36" x14ac:dyDescent="0.25">
      <c r="B59" s="199" t="s">
        <v>227</v>
      </c>
      <c r="C59" s="200">
        <v>12369</v>
      </c>
      <c r="D59" s="200">
        <v>8</v>
      </c>
      <c r="E59" s="200">
        <v>4286</v>
      </c>
      <c r="F59" s="200">
        <v>5936</v>
      </c>
      <c r="G59" s="200">
        <v>4683</v>
      </c>
      <c r="H59" s="201">
        <f t="shared" si="27"/>
        <v>-0.21108490566037741</v>
      </c>
      <c r="I59" s="202">
        <f t="shared" si="28"/>
        <v>-0.62139219015280134</v>
      </c>
      <c r="J59" s="201">
        <f t="shared" si="18"/>
        <v>3.6264739568369836E-3</v>
      </c>
      <c r="K59" s="203">
        <f t="shared" si="22"/>
        <v>2.081684906784257E-2</v>
      </c>
      <c r="L59" s="200">
        <v>10123</v>
      </c>
      <c r="M59" s="200">
        <v>49</v>
      </c>
      <c r="N59" s="200">
        <v>9241</v>
      </c>
      <c r="O59" s="200">
        <v>10390</v>
      </c>
      <c r="P59" s="200">
        <v>11505</v>
      </c>
      <c r="Q59" s="201">
        <f t="shared" si="29"/>
        <v>0.10731472569778644</v>
      </c>
      <c r="R59" s="202">
        <f t="shared" si="30"/>
        <v>0.1365207942309592</v>
      </c>
      <c r="S59" s="201">
        <f t="shared" si="19"/>
        <v>7.771044298667474E-3</v>
      </c>
      <c r="T59" s="203">
        <f t="shared" si="23"/>
        <v>5.1141970643930973E-2</v>
      </c>
      <c r="U59" s="200">
        <v>272</v>
      </c>
      <c r="V59" s="200">
        <v>1852</v>
      </c>
      <c r="W59" s="200">
        <v>57</v>
      </c>
      <c r="X59" s="200">
        <v>23</v>
      </c>
      <c r="Y59" s="200">
        <v>219</v>
      </c>
      <c r="Z59" s="200">
        <v>329</v>
      </c>
      <c r="AA59" s="201">
        <f t="shared" si="31"/>
        <v>0.50228310502283113</v>
      </c>
      <c r="AB59" s="202">
        <f t="shared" si="20"/>
        <v>-0.82235421166306699</v>
      </c>
      <c r="AC59" s="200">
        <f t="shared" si="24"/>
        <v>110</v>
      </c>
      <c r="AD59" s="200">
        <f t="shared" si="25"/>
        <v>-1523</v>
      </c>
      <c r="AE59" s="201">
        <f t="shared" si="21"/>
        <v>3.8117527110946335E-3</v>
      </c>
      <c r="AF59" s="203">
        <f t="shared" si="32"/>
        <v>1.4624692170233195E-3</v>
      </c>
      <c r="AG59" s="203">
        <f t="shared" si="32"/>
        <v>2.2327464417227406E-6</v>
      </c>
      <c r="AH59" s="50"/>
      <c r="AI59" s="50"/>
      <c r="AJ59" s="50"/>
    </row>
    <row r="60" spans="2:36" x14ac:dyDescent="0.25">
      <c r="B60" s="199" t="s">
        <v>250</v>
      </c>
      <c r="C60" s="200">
        <v>619</v>
      </c>
      <c r="D60" s="200">
        <v>221</v>
      </c>
      <c r="E60" s="200">
        <v>915</v>
      </c>
      <c r="F60" s="200">
        <v>2193</v>
      </c>
      <c r="G60" s="200">
        <v>1723</v>
      </c>
      <c r="H60" s="201">
        <f t="shared" si="27"/>
        <v>-0.21431828545371634</v>
      </c>
      <c r="I60" s="202">
        <f t="shared" si="28"/>
        <v>1.7835218093699514</v>
      </c>
      <c r="J60" s="201">
        <f t="shared" si="18"/>
        <v>1.3342760255456167E-3</v>
      </c>
      <c r="K60" s="203">
        <f t="shared" si="22"/>
        <v>7.7995563804264187E-2</v>
      </c>
      <c r="L60" s="200">
        <v>1469</v>
      </c>
      <c r="M60" s="200">
        <v>334</v>
      </c>
      <c r="N60" s="200">
        <v>1212</v>
      </c>
      <c r="O60" s="200">
        <v>2195</v>
      </c>
      <c r="P60" s="200">
        <v>1927</v>
      </c>
      <c r="Q60" s="201">
        <f t="shared" si="29"/>
        <v>-0.12209567198177673</v>
      </c>
      <c r="R60" s="202">
        <f t="shared" si="30"/>
        <v>0.31177671885636493</v>
      </c>
      <c r="S60" s="201">
        <f t="shared" si="19"/>
        <v>1.3015908182122749E-3</v>
      </c>
      <c r="T60" s="203">
        <f t="shared" si="23"/>
        <v>8.7230093703318093E-2</v>
      </c>
      <c r="U60" s="200">
        <v>176</v>
      </c>
      <c r="V60" s="200">
        <v>103</v>
      </c>
      <c r="W60" s="200">
        <v>32</v>
      </c>
      <c r="X60" s="200">
        <v>24</v>
      </c>
      <c r="Y60" s="200">
        <v>58</v>
      </c>
      <c r="Z60" s="200">
        <v>124</v>
      </c>
      <c r="AA60" s="201">
        <f t="shared" si="31"/>
        <v>1.1379310344827585</v>
      </c>
      <c r="AB60" s="202">
        <f t="shared" si="20"/>
        <v>0.20388349514563098</v>
      </c>
      <c r="AC60" s="200">
        <f t="shared" si="24"/>
        <v>66</v>
      </c>
      <c r="AD60" s="200">
        <f t="shared" si="25"/>
        <v>21</v>
      </c>
      <c r="AE60" s="201">
        <f t="shared" si="21"/>
        <v>1.4366484382241172E-3</v>
      </c>
      <c r="AF60" s="203">
        <f t="shared" si="32"/>
        <v>5.6131456249151239E-3</v>
      </c>
      <c r="AG60" s="203">
        <f t="shared" si="32"/>
        <v>5.1511069416629327E-5</v>
      </c>
      <c r="AH60" s="50"/>
      <c r="AI60" s="50"/>
      <c r="AJ60" s="50"/>
    </row>
    <row r="61" spans="2:36" x14ac:dyDescent="0.25">
      <c r="B61" s="199" t="s">
        <v>241</v>
      </c>
      <c r="C61" s="200">
        <v>621</v>
      </c>
      <c r="D61" s="200">
        <v>162</v>
      </c>
      <c r="E61" s="200">
        <v>876</v>
      </c>
      <c r="F61" s="200">
        <v>1531</v>
      </c>
      <c r="G61" s="200">
        <v>1607</v>
      </c>
      <c r="H61" s="201">
        <f t="shared" si="27"/>
        <v>4.9640757674722424E-2</v>
      </c>
      <c r="I61" s="202">
        <f t="shared" si="28"/>
        <v>1.5877616747181964</v>
      </c>
      <c r="J61" s="201">
        <f t="shared" si="18"/>
        <v>1.2444466471571711E-3</v>
      </c>
      <c r="K61" s="203">
        <f t="shared" si="22"/>
        <v>6.8243587565822994E-2</v>
      </c>
      <c r="L61" s="200">
        <v>1328</v>
      </c>
      <c r="M61" s="200">
        <v>253</v>
      </c>
      <c r="N61" s="200">
        <v>1073</v>
      </c>
      <c r="O61" s="200">
        <v>1261</v>
      </c>
      <c r="P61" s="200">
        <v>1613</v>
      </c>
      <c r="Q61" s="201">
        <f t="shared" si="29"/>
        <v>0.27914353687549553</v>
      </c>
      <c r="R61" s="202">
        <f t="shared" si="30"/>
        <v>0.21460843373493965</v>
      </c>
      <c r="S61" s="201">
        <f t="shared" si="19"/>
        <v>1.089499735223871E-3</v>
      </c>
      <c r="T61" s="203">
        <f t="shared" si="23"/>
        <v>6.8498386274842879E-2</v>
      </c>
      <c r="U61" s="200">
        <v>63</v>
      </c>
      <c r="V61" s="200">
        <v>259</v>
      </c>
      <c r="W61" s="200">
        <v>1</v>
      </c>
      <c r="X61" s="200">
        <v>25</v>
      </c>
      <c r="Y61" s="200">
        <v>85</v>
      </c>
      <c r="Z61" s="200">
        <v>74</v>
      </c>
      <c r="AA61" s="201">
        <f t="shared" si="31"/>
        <v>-0.12941176470588234</v>
      </c>
      <c r="AB61" s="202">
        <f t="shared" si="20"/>
        <v>-0.7142857142857143</v>
      </c>
      <c r="AC61" s="200">
        <f t="shared" si="24"/>
        <v>-11</v>
      </c>
      <c r="AD61" s="200">
        <f t="shared" si="25"/>
        <v>-185</v>
      </c>
      <c r="AE61" s="201">
        <f t="shared" si="21"/>
        <v>8.5735471313374732E-4</v>
      </c>
      <c r="AF61" s="203">
        <f t="shared" si="32"/>
        <v>3.1425174112451166E-3</v>
      </c>
      <c r="AG61" s="203">
        <f t="shared" si="32"/>
        <v>-5.4956584298404257E-6</v>
      </c>
      <c r="AH61" s="50"/>
      <c r="AI61" s="50"/>
      <c r="AJ61" s="50"/>
    </row>
    <row r="62" spans="2:36" x14ac:dyDescent="0.25">
      <c r="B62" s="199" t="s">
        <v>229</v>
      </c>
      <c r="C62" s="200">
        <v>3842</v>
      </c>
      <c r="D62" s="200">
        <v>12</v>
      </c>
      <c r="E62" s="200">
        <v>580</v>
      </c>
      <c r="F62" s="200">
        <v>3595</v>
      </c>
      <c r="G62" s="200">
        <v>2637</v>
      </c>
      <c r="H62" s="201">
        <f t="shared" si="27"/>
        <v>-0.26648122392211404</v>
      </c>
      <c r="I62" s="202">
        <f t="shared" si="28"/>
        <v>-0.3136387298282145</v>
      </c>
      <c r="J62" s="201">
        <f t="shared" si="18"/>
        <v>2.0420695759511267E-3</v>
      </c>
      <c r="K62" s="203">
        <f t="shared" si="22"/>
        <v>7.1544459577515991E-3</v>
      </c>
      <c r="L62" s="200">
        <v>28395</v>
      </c>
      <c r="M62" s="200">
        <v>22</v>
      </c>
      <c r="N62" s="200">
        <v>7405</v>
      </c>
      <c r="O62" s="200">
        <v>18391</v>
      </c>
      <c r="P62" s="200">
        <v>15126</v>
      </c>
      <c r="Q62" s="201">
        <f t="shared" si="29"/>
        <v>-0.17753248871730742</v>
      </c>
      <c r="R62" s="202">
        <f t="shared" si="30"/>
        <v>-0.4673005810882197</v>
      </c>
      <c r="S62" s="201">
        <f t="shared" si="19"/>
        <v>1.0216846246122921E-2</v>
      </c>
      <c r="T62" s="203">
        <f t="shared" si="23"/>
        <v>4.1038357814543305E-2</v>
      </c>
      <c r="U62" s="200">
        <v>523</v>
      </c>
      <c r="V62" s="200">
        <v>1352</v>
      </c>
      <c r="W62" s="200">
        <v>2</v>
      </c>
      <c r="X62" s="200">
        <v>20</v>
      </c>
      <c r="Y62" s="200">
        <v>104</v>
      </c>
      <c r="Z62" s="200">
        <v>535</v>
      </c>
      <c r="AA62" s="201">
        <f t="shared" si="31"/>
        <v>4.1442307692307692</v>
      </c>
      <c r="AB62" s="202">
        <f t="shared" si="20"/>
        <v>-0.60428994082840237</v>
      </c>
      <c r="AC62" s="200">
        <f t="shared" si="24"/>
        <v>431</v>
      </c>
      <c r="AD62" s="200">
        <f t="shared" si="25"/>
        <v>-817</v>
      </c>
      <c r="AE62" s="201">
        <f t="shared" si="21"/>
        <v>6.1984428584669574E-3</v>
      </c>
      <c r="AF62" s="203">
        <f t="shared" si="32"/>
        <v>1.4515087551752392E-3</v>
      </c>
      <c r="AG62" s="203">
        <f t="shared" si="32"/>
        <v>1.1243714476645005E-5</v>
      </c>
      <c r="AH62" s="50"/>
      <c r="AI62" s="50"/>
      <c r="AJ62" s="50"/>
    </row>
    <row r="63" spans="2:36" x14ac:dyDescent="0.25">
      <c r="B63" s="199" t="s">
        <v>221</v>
      </c>
      <c r="C63" s="200">
        <v>9400</v>
      </c>
      <c r="D63" s="200">
        <v>1357</v>
      </c>
      <c r="E63" s="200">
        <v>7168</v>
      </c>
      <c r="F63" s="200">
        <v>8331</v>
      </c>
      <c r="G63" s="200">
        <v>10290</v>
      </c>
      <c r="H63" s="201">
        <f t="shared" si="27"/>
        <v>0.23514584083543388</v>
      </c>
      <c r="I63" s="202">
        <f t="shared" si="28"/>
        <v>9.468085106382973E-2</v>
      </c>
      <c r="J63" s="201">
        <f t="shared" si="18"/>
        <v>7.968485376009516E-3</v>
      </c>
      <c r="K63" s="203">
        <f t="shared" si="22"/>
        <v>0.12623443537999141</v>
      </c>
      <c r="L63" s="200">
        <v>6028</v>
      </c>
      <c r="M63" s="200">
        <v>618</v>
      </c>
      <c r="N63" s="200">
        <v>3869</v>
      </c>
      <c r="O63" s="200">
        <v>5783</v>
      </c>
      <c r="P63" s="200">
        <v>6346</v>
      </c>
      <c r="Q63" s="201">
        <f t="shared" si="29"/>
        <v>9.7354314369704209E-2</v>
      </c>
      <c r="R63" s="202">
        <f t="shared" si="30"/>
        <v>5.2753815527538217E-2</v>
      </c>
      <c r="S63" s="201">
        <f t="shared" si="19"/>
        <v>4.2864013141541753E-3</v>
      </c>
      <c r="T63" s="203">
        <f t="shared" si="23"/>
        <v>7.7850702324725504E-2</v>
      </c>
      <c r="U63" s="200">
        <v>674</v>
      </c>
      <c r="V63" s="200">
        <v>923</v>
      </c>
      <c r="W63" s="200">
        <v>46</v>
      </c>
      <c r="X63" s="200">
        <v>115</v>
      </c>
      <c r="Y63" s="200">
        <v>526</v>
      </c>
      <c r="Z63" s="200">
        <v>868</v>
      </c>
      <c r="AA63" s="201">
        <f t="shared" si="31"/>
        <v>0.65019011406844096</v>
      </c>
      <c r="AB63" s="202">
        <f t="shared" si="20"/>
        <v>-5.9588299024918689E-2</v>
      </c>
      <c r="AC63" s="200">
        <f t="shared" si="24"/>
        <v>342</v>
      </c>
      <c r="AD63" s="200">
        <f t="shared" si="25"/>
        <v>-55</v>
      </c>
      <c r="AE63" s="201">
        <f t="shared" si="21"/>
        <v>1.005653906756882E-2</v>
      </c>
      <c r="AF63" s="203">
        <f t="shared" si="32"/>
        <v>1.064834693001288E-2</v>
      </c>
      <c r="AG63" s="203">
        <f t="shared" si="32"/>
        <v>7.9763247754209779E-6</v>
      </c>
      <c r="AH63" s="50"/>
      <c r="AI63" s="50"/>
      <c r="AJ63" s="50"/>
    </row>
    <row r="64" spans="2:36" x14ac:dyDescent="0.25">
      <c r="B64" s="199" t="s">
        <v>247</v>
      </c>
      <c r="C64" s="200">
        <v>3826</v>
      </c>
      <c r="D64" s="200">
        <v>442</v>
      </c>
      <c r="E64" s="200">
        <v>5802</v>
      </c>
      <c r="F64" s="200">
        <v>5725</v>
      </c>
      <c r="G64" s="200">
        <v>7390</v>
      </c>
      <c r="H64" s="201">
        <f t="shared" si="27"/>
        <v>0.29082969432314409</v>
      </c>
      <c r="I64" s="202">
        <f t="shared" si="28"/>
        <v>0.93152117093570319</v>
      </c>
      <c r="J64" s="201">
        <f t="shared" si="18"/>
        <v>5.7227509162983787E-3</v>
      </c>
      <c r="K64" s="203">
        <f t="shared" si="22"/>
        <v>0.22739860914517818</v>
      </c>
      <c r="L64" s="200">
        <v>1970</v>
      </c>
      <c r="M64" s="200">
        <v>223</v>
      </c>
      <c r="N64" s="200">
        <v>2542</v>
      </c>
      <c r="O64" s="200">
        <v>2899</v>
      </c>
      <c r="P64" s="200">
        <v>3897</v>
      </c>
      <c r="Q64" s="201">
        <f t="shared" si="29"/>
        <v>0.34425664022076585</v>
      </c>
      <c r="R64" s="202">
        <f t="shared" si="30"/>
        <v>0.97817258883248726</v>
      </c>
      <c r="S64" s="201">
        <f t="shared" si="19"/>
        <v>2.6322259567064009E-3</v>
      </c>
      <c r="T64" s="203">
        <f t="shared" si="23"/>
        <v>0.1199150716967198</v>
      </c>
      <c r="U64" s="200">
        <v>137</v>
      </c>
      <c r="V64" s="200">
        <v>217</v>
      </c>
      <c r="W64" s="200">
        <v>66</v>
      </c>
      <c r="X64" s="200">
        <v>20</v>
      </c>
      <c r="Y64" s="200">
        <v>299</v>
      </c>
      <c r="Z64" s="200">
        <v>245</v>
      </c>
      <c r="AA64" s="201">
        <f t="shared" si="31"/>
        <v>-0.1806020066889632</v>
      </c>
      <c r="AB64" s="202">
        <f t="shared" si="20"/>
        <v>0.12903225806451624</v>
      </c>
      <c r="AC64" s="200">
        <f t="shared" si="24"/>
        <v>-54</v>
      </c>
      <c r="AD64" s="200">
        <f t="shared" si="25"/>
        <v>28</v>
      </c>
      <c r="AE64" s="201">
        <f t="shared" si="21"/>
        <v>2.8385392529428123E-3</v>
      </c>
      <c r="AF64" s="203">
        <f t="shared" si="32"/>
        <v>7.5389254723367593E-3</v>
      </c>
      <c r="AG64" s="203">
        <f t="shared" si="32"/>
        <v>-5.5573268105410548E-6</v>
      </c>
      <c r="AH64" s="50"/>
      <c r="AI64" s="50"/>
      <c r="AJ64" s="50"/>
    </row>
    <row r="65" spans="2:36" x14ac:dyDescent="0.25">
      <c r="B65" s="199" t="s">
        <v>233</v>
      </c>
      <c r="C65" s="200">
        <v>1419</v>
      </c>
      <c r="D65" s="200">
        <v>59</v>
      </c>
      <c r="E65" s="200">
        <v>1122</v>
      </c>
      <c r="F65" s="200">
        <v>1778</v>
      </c>
      <c r="G65" s="200">
        <v>1674</v>
      </c>
      <c r="H65" s="201">
        <f t="shared" si="27"/>
        <v>-5.8492688413948279E-2</v>
      </c>
      <c r="I65" s="202">
        <f t="shared" si="28"/>
        <v>0.17970401691331928</v>
      </c>
      <c r="J65" s="201">
        <f t="shared" si="18"/>
        <v>1.2963308570884285E-3</v>
      </c>
      <c r="K65" s="203">
        <f t="shared" si="22"/>
        <v>0.12801101169993118</v>
      </c>
      <c r="L65" s="200">
        <v>1272</v>
      </c>
      <c r="M65" s="200">
        <v>726</v>
      </c>
      <c r="N65" s="200">
        <v>1406</v>
      </c>
      <c r="O65" s="200">
        <v>1876</v>
      </c>
      <c r="P65" s="200">
        <v>1630</v>
      </c>
      <c r="Q65" s="201">
        <f t="shared" si="29"/>
        <v>-0.13113006396588489</v>
      </c>
      <c r="R65" s="202">
        <f t="shared" si="30"/>
        <v>0.28144654088050314</v>
      </c>
      <c r="S65" s="201">
        <f t="shared" si="19"/>
        <v>1.1009823734748354E-3</v>
      </c>
      <c r="T65" s="203">
        <f t="shared" si="23"/>
        <v>0.12464632560984935</v>
      </c>
      <c r="U65" s="200">
        <v>4</v>
      </c>
      <c r="V65" s="200">
        <v>189</v>
      </c>
      <c r="W65" s="200">
        <v>42</v>
      </c>
      <c r="X65" s="200">
        <v>188</v>
      </c>
      <c r="Y65" s="200">
        <v>133</v>
      </c>
      <c r="Z65" s="200">
        <v>146</v>
      </c>
      <c r="AA65" s="201">
        <f t="shared" si="31"/>
        <v>9.7744360902255689E-2</v>
      </c>
      <c r="AB65" s="202">
        <f t="shared" si="20"/>
        <v>-0.22751322751322756</v>
      </c>
      <c r="AC65" s="200">
        <f t="shared" si="24"/>
        <v>13</v>
      </c>
      <c r="AD65" s="200">
        <f t="shared" si="25"/>
        <v>-43</v>
      </c>
      <c r="AE65" s="201">
        <f t="shared" si="21"/>
        <v>1.6915376772638799E-3</v>
      </c>
      <c r="AF65" s="203">
        <f t="shared" si="32"/>
        <v>1.1164640207998776E-2</v>
      </c>
      <c r="AG65" s="203">
        <f t="shared" si="32"/>
        <v>7.4745248070853937E-6</v>
      </c>
      <c r="AH65" s="50"/>
      <c r="AI65" s="50"/>
      <c r="AJ65" s="50"/>
    </row>
    <row r="66" spans="2:36" x14ac:dyDescent="0.25">
      <c r="B66" s="199" t="s">
        <v>243</v>
      </c>
      <c r="C66" s="200">
        <v>682</v>
      </c>
      <c r="D66" s="200">
        <v>72</v>
      </c>
      <c r="E66" s="200">
        <v>697</v>
      </c>
      <c r="F66" s="200">
        <v>2807</v>
      </c>
      <c r="G66" s="200">
        <v>2525</v>
      </c>
      <c r="H66" s="201">
        <f t="shared" si="27"/>
        <v>-0.10046312789454936</v>
      </c>
      <c r="I66" s="202">
        <f t="shared" si="28"/>
        <v>2.7023460410557183</v>
      </c>
      <c r="J66" s="201">
        <f t="shared" si="18"/>
        <v>1.9553377623346964E-3</v>
      </c>
      <c r="K66" s="203">
        <f t="shared" si="22"/>
        <v>0.11531259989952962</v>
      </c>
      <c r="L66" s="200">
        <v>789</v>
      </c>
      <c r="M66" s="200">
        <v>84</v>
      </c>
      <c r="N66" s="200">
        <v>579</v>
      </c>
      <c r="O66" s="200">
        <v>2211</v>
      </c>
      <c r="P66" s="200">
        <v>1722</v>
      </c>
      <c r="Q66" s="201">
        <f t="shared" si="29"/>
        <v>-0.22116689280868385</v>
      </c>
      <c r="R66" s="202">
        <f t="shared" si="30"/>
        <v>1.1825095057034218</v>
      </c>
      <c r="S66" s="201">
        <f t="shared" si="19"/>
        <v>1.1631237098918201E-3</v>
      </c>
      <c r="T66" s="203">
        <f t="shared" si="23"/>
        <v>7.8640909713659404E-2</v>
      </c>
      <c r="U66" s="200">
        <v>43</v>
      </c>
      <c r="V66" s="200">
        <v>35</v>
      </c>
      <c r="W66" s="200">
        <v>6</v>
      </c>
      <c r="X66" s="200">
        <v>19</v>
      </c>
      <c r="Y66" s="200">
        <v>51</v>
      </c>
      <c r="Z66" s="200">
        <v>123</v>
      </c>
      <c r="AA66" s="201">
        <f t="shared" si="31"/>
        <v>1.4117647058823528</v>
      </c>
      <c r="AB66" s="202">
        <f t="shared" si="20"/>
        <v>2.5142857142857142</v>
      </c>
      <c r="AC66" s="200">
        <f t="shared" si="24"/>
        <v>72</v>
      </c>
      <c r="AD66" s="200">
        <f t="shared" si="25"/>
        <v>88</v>
      </c>
      <c r="AE66" s="201">
        <f t="shared" si="21"/>
        <v>1.4250625637223097E-3</v>
      </c>
      <c r="AF66" s="203">
        <f t="shared" si="32"/>
        <v>5.6172078366899577E-3</v>
      </c>
      <c r="AG66" s="203">
        <f t="shared" si="32"/>
        <v>6.4472973735322316E-5</v>
      </c>
      <c r="AH66" s="50"/>
      <c r="AI66" s="50"/>
      <c r="AJ66" s="50"/>
    </row>
    <row r="67" spans="2:36" x14ac:dyDescent="0.25">
      <c r="B67" s="199" t="s">
        <v>239</v>
      </c>
      <c r="C67" s="200">
        <v>701</v>
      </c>
      <c r="D67" s="200">
        <v>719</v>
      </c>
      <c r="E67" s="200">
        <v>1843</v>
      </c>
      <c r="F67" s="200">
        <v>1372</v>
      </c>
      <c r="G67" s="200">
        <v>1774</v>
      </c>
      <c r="H67" s="201">
        <f t="shared" si="27"/>
        <v>0.29300291545189494</v>
      </c>
      <c r="I67" s="202">
        <f t="shared" si="28"/>
        <v>1.5306704707560628</v>
      </c>
      <c r="J67" s="201">
        <f t="shared" si="18"/>
        <v>1.3737699763888126E-3</v>
      </c>
      <c r="K67" s="203">
        <f t="shared" si="22"/>
        <v>0.12657866571530502</v>
      </c>
      <c r="L67" s="200">
        <v>1258</v>
      </c>
      <c r="M67" s="200">
        <v>1215</v>
      </c>
      <c r="N67" s="200">
        <v>2719</v>
      </c>
      <c r="O67" s="200">
        <v>2683</v>
      </c>
      <c r="P67" s="200">
        <v>2223</v>
      </c>
      <c r="Q67" s="201">
        <f t="shared" si="29"/>
        <v>-0.17144986954901231</v>
      </c>
      <c r="R67" s="202">
        <f t="shared" si="30"/>
        <v>0.7670906200317964</v>
      </c>
      <c r="S67" s="201">
        <f t="shared" si="19"/>
        <v>1.5015238136408338E-3</v>
      </c>
      <c r="T67" s="203">
        <f t="shared" si="23"/>
        <v>0.15861576881912237</v>
      </c>
      <c r="U67" s="200">
        <v>7</v>
      </c>
      <c r="V67" s="200">
        <v>11</v>
      </c>
      <c r="W67" s="200">
        <v>12</v>
      </c>
      <c r="X67" s="200">
        <v>0</v>
      </c>
      <c r="Y67" s="200">
        <v>22</v>
      </c>
      <c r="Z67" s="200">
        <v>439</v>
      </c>
      <c r="AA67" s="201">
        <f t="shared" si="31"/>
        <v>18.954545454545453</v>
      </c>
      <c r="AB67" s="202">
        <f t="shared" si="20"/>
        <v>38.909090909090907</v>
      </c>
      <c r="AC67" s="200">
        <f t="shared" si="24"/>
        <v>417</v>
      </c>
      <c r="AD67" s="200">
        <f t="shared" si="25"/>
        <v>428</v>
      </c>
      <c r="AE67" s="201">
        <f t="shared" si="21"/>
        <v>5.0861989062934466E-3</v>
      </c>
      <c r="AF67" s="203">
        <f t="shared" si="32"/>
        <v>3.1323581876560827E-2</v>
      </c>
      <c r="AG67" s="203">
        <f t="shared" si="32"/>
        <v>1.3524470534816591E-3</v>
      </c>
      <c r="AH67" s="50"/>
      <c r="AI67" s="50"/>
      <c r="AJ67" s="50"/>
    </row>
    <row r="68" spans="2:36" x14ac:dyDescent="0.25">
      <c r="B68" s="199" t="s">
        <v>245</v>
      </c>
      <c r="C68" s="200">
        <v>579</v>
      </c>
      <c r="D68" s="200">
        <v>101</v>
      </c>
      <c r="E68" s="200">
        <v>584</v>
      </c>
      <c r="F68" s="200">
        <v>429</v>
      </c>
      <c r="G68" s="200">
        <v>431</v>
      </c>
      <c r="H68" s="201">
        <f t="shared" si="27"/>
        <v>4.6620046620047262E-3</v>
      </c>
      <c r="I68" s="202">
        <f t="shared" si="28"/>
        <v>-0.25561312607944731</v>
      </c>
      <c r="J68" s="201">
        <f t="shared" si="18"/>
        <v>3.3376260418465514E-4</v>
      </c>
      <c r="K68" s="203">
        <f t="shared" si="22"/>
        <v>6.3747966277177937E-2</v>
      </c>
      <c r="L68" s="200">
        <v>803</v>
      </c>
      <c r="M68" s="200">
        <v>103</v>
      </c>
      <c r="N68" s="200">
        <v>268</v>
      </c>
      <c r="O68" s="200">
        <v>548</v>
      </c>
      <c r="P68" s="200">
        <v>387</v>
      </c>
      <c r="Q68" s="201">
        <f t="shared" si="29"/>
        <v>-0.29379562043795615</v>
      </c>
      <c r="R68" s="202">
        <f t="shared" si="30"/>
        <v>-0.51805728518057292</v>
      </c>
      <c r="S68" s="201">
        <f t="shared" si="19"/>
        <v>2.6139888253666341E-4</v>
      </c>
      <c r="T68" s="203">
        <f t="shared" si="23"/>
        <v>5.7240053246561159E-2</v>
      </c>
      <c r="U68" s="200">
        <v>11</v>
      </c>
      <c r="V68" s="200">
        <v>41</v>
      </c>
      <c r="W68" s="200">
        <v>7</v>
      </c>
      <c r="X68" s="200">
        <v>71</v>
      </c>
      <c r="Y68" s="200">
        <v>155</v>
      </c>
      <c r="Z68" s="200">
        <v>31</v>
      </c>
      <c r="AA68" s="201">
        <f t="shared" si="31"/>
        <v>-0.8</v>
      </c>
      <c r="AB68" s="202">
        <f t="shared" si="20"/>
        <v>-0.24390243902439024</v>
      </c>
      <c r="AC68" s="200">
        <f t="shared" si="24"/>
        <v>-124</v>
      </c>
      <c r="AD68" s="200">
        <f t="shared" si="25"/>
        <v>-10</v>
      </c>
      <c r="AE68" s="201">
        <f t="shared" si="21"/>
        <v>3.5916210955602929E-4</v>
      </c>
      <c r="AF68" s="203">
        <f t="shared" si="32"/>
        <v>4.585120544298181E-3</v>
      </c>
      <c r="AG68" s="203">
        <f t="shared" si="32"/>
        <v>-1.183256914657595E-4</v>
      </c>
      <c r="AH68" s="50"/>
      <c r="AI68" s="50"/>
      <c r="AJ68" s="50"/>
    </row>
    <row r="69" spans="2:36" x14ac:dyDescent="0.25">
      <c r="B69" s="199" t="s">
        <v>223</v>
      </c>
      <c r="C69" s="200">
        <v>350</v>
      </c>
      <c r="D69" s="200">
        <v>94</v>
      </c>
      <c r="E69" s="200">
        <v>376</v>
      </c>
      <c r="F69" s="200">
        <v>391</v>
      </c>
      <c r="G69" s="200">
        <v>413</v>
      </c>
      <c r="H69" s="201">
        <f t="shared" si="27"/>
        <v>5.6265984654731538E-2</v>
      </c>
      <c r="I69" s="202">
        <f t="shared" si="28"/>
        <v>0.17999999999999994</v>
      </c>
      <c r="J69" s="201">
        <f t="shared" si="18"/>
        <v>3.1982356271058603E-4</v>
      </c>
      <c r="K69" s="203">
        <f t="shared" si="22"/>
        <v>7.5905164491821359E-2</v>
      </c>
      <c r="L69" s="200">
        <v>583</v>
      </c>
      <c r="M69" s="200">
        <v>260</v>
      </c>
      <c r="N69" s="200">
        <v>256</v>
      </c>
      <c r="O69" s="200">
        <v>514</v>
      </c>
      <c r="P69" s="200">
        <v>660</v>
      </c>
      <c r="Q69" s="201">
        <f t="shared" si="29"/>
        <v>0.28404669260700399</v>
      </c>
      <c r="R69" s="202">
        <f t="shared" si="30"/>
        <v>0.13207547169811318</v>
      </c>
      <c r="S69" s="201">
        <f t="shared" si="19"/>
        <v>4.4579654386097631E-4</v>
      </c>
      <c r="T69" s="203">
        <f t="shared" si="23"/>
        <v>0.12130123139128837</v>
      </c>
      <c r="U69" s="200">
        <v>166</v>
      </c>
      <c r="V69" s="200">
        <v>34</v>
      </c>
      <c r="W69" s="200">
        <v>0</v>
      </c>
      <c r="X69" s="200">
        <v>12</v>
      </c>
      <c r="Y69" s="200">
        <v>12</v>
      </c>
      <c r="Z69" s="200">
        <v>51</v>
      </c>
      <c r="AA69" s="201">
        <f t="shared" si="31"/>
        <v>3.25</v>
      </c>
      <c r="AB69" s="202">
        <f t="shared" si="20"/>
        <v>0.5</v>
      </c>
      <c r="AC69" s="200">
        <f t="shared" si="24"/>
        <v>39</v>
      </c>
      <c r="AD69" s="200">
        <f t="shared" si="25"/>
        <v>17</v>
      </c>
      <c r="AE69" s="201">
        <f t="shared" si="21"/>
        <v>5.9087959959217722E-4</v>
      </c>
      <c r="AF69" s="203">
        <f t="shared" si="32"/>
        <v>9.3732769711450097E-3</v>
      </c>
      <c r="AG69" s="203">
        <f t="shared" si="32"/>
        <v>5.9731666972982907E-4</v>
      </c>
      <c r="AH69" s="50"/>
      <c r="AI69" s="50"/>
      <c r="AJ69" s="50"/>
    </row>
    <row r="70" spans="2:36" x14ac:dyDescent="0.25">
      <c r="B70" s="205" t="s">
        <v>396</v>
      </c>
      <c r="C70" s="206">
        <f>C45-SUM(C46:C69)</f>
        <v>55407</v>
      </c>
      <c r="D70" s="206">
        <f>D45-SUM(D46:D69)</f>
        <v>7468</v>
      </c>
      <c r="E70" s="206">
        <f>E45-SUM(E46:E69)</f>
        <v>27348</v>
      </c>
      <c r="F70" s="206">
        <f>F45-SUM(F46:F69)</f>
        <v>29398</v>
      </c>
      <c r="G70" s="206">
        <f>G45-SUM(G46:G69)</f>
        <v>44659</v>
      </c>
      <c r="H70" s="207">
        <f t="shared" si="27"/>
        <v>0.51911694673107012</v>
      </c>
      <c r="I70" s="208">
        <f t="shared" si="28"/>
        <v>-0.19398270976591403</v>
      </c>
      <c r="J70" s="207">
        <f t="shared" si="18"/>
        <v>3.4583536288358502E-2</v>
      </c>
      <c r="K70" s="209">
        <f t="shared" si="22"/>
        <v>0.17036316472114138</v>
      </c>
      <c r="L70" s="206">
        <f>L45-SUM(L46:L69)</f>
        <v>16087</v>
      </c>
      <c r="M70" s="206">
        <f>M45-SUM(M46:M69)</f>
        <v>2674</v>
      </c>
      <c r="N70" s="206">
        <f>N45-SUM(N46:N69)</f>
        <v>19458</v>
      </c>
      <c r="O70" s="206">
        <f>O45-SUM(O46:O69)</f>
        <v>21621</v>
      </c>
      <c r="P70" s="206">
        <f>P45-SUM(P46:P69)</f>
        <v>20521</v>
      </c>
      <c r="Q70" s="207">
        <f t="shared" si="29"/>
        <v>-5.0876462698302594E-2</v>
      </c>
      <c r="R70" s="208">
        <f t="shared" si="30"/>
        <v>0.27562628209112949</v>
      </c>
      <c r="S70" s="207">
        <f t="shared" si="19"/>
        <v>1.3860895267531962E-2</v>
      </c>
      <c r="T70" s="209">
        <f t="shared" si="23"/>
        <v>7.8282597085526817E-2</v>
      </c>
      <c r="U70" s="206">
        <f t="shared" ref="U70:Z70" si="33">U45-SUM(U46:U69)</f>
        <v>2462</v>
      </c>
      <c r="V70" s="206">
        <f t="shared" si="33"/>
        <v>3127</v>
      </c>
      <c r="W70" s="206">
        <f t="shared" si="33"/>
        <v>178</v>
      </c>
      <c r="X70" s="206">
        <f t="shared" si="33"/>
        <v>1664</v>
      </c>
      <c r="Y70" s="206">
        <f t="shared" si="33"/>
        <v>3025</v>
      </c>
      <c r="Z70" s="206">
        <f t="shared" si="33"/>
        <v>2184</v>
      </c>
      <c r="AA70" s="207">
        <f t="shared" si="31"/>
        <v>-0.27801652892561979</v>
      </c>
      <c r="AB70" s="208">
        <f t="shared" si="20"/>
        <v>-0.30156699712184198</v>
      </c>
      <c r="AC70" s="206">
        <f>Z70-Y70</f>
        <v>-841</v>
      </c>
      <c r="AD70" s="206">
        <f t="shared" si="25"/>
        <v>-943</v>
      </c>
      <c r="AE70" s="207">
        <f t="shared" si="21"/>
        <v>2.5303549911947353E-2</v>
      </c>
      <c r="AF70" s="209">
        <f t="shared" si="32"/>
        <v>8.3314259555962462E-3</v>
      </c>
      <c r="AG70" s="209">
        <f t="shared" si="32"/>
        <v>-1.0605650756298917E-6</v>
      </c>
      <c r="AH70" s="50"/>
      <c r="AI70" s="50"/>
      <c r="AJ70" s="50"/>
    </row>
    <row r="71" spans="2:36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</row>
    <row r="72" spans="2:36" x14ac:dyDescent="0.25">
      <c r="B72" s="49" t="s">
        <v>109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</row>
  </sheetData>
  <mergeCells count="6">
    <mergeCell ref="C39:K39"/>
    <mergeCell ref="L39:T39"/>
    <mergeCell ref="U39:AG39"/>
    <mergeCell ref="C6:K6"/>
    <mergeCell ref="L6:T6"/>
    <mergeCell ref="U6:AG6"/>
  </mergeCells>
  <pageMargins left="0.25" right="0.25" top="0.75" bottom="0.75" header="0.3" footer="0.3"/>
  <pageSetup paperSize="9" scale="38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62024-0BBA-4938-A81F-4269A5E19F9F}">
  <sheetPr>
    <pageSetUpPr fitToPage="1"/>
  </sheetPr>
  <dimension ref="A1:AJ7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5" spans="1:34" ht="42" customHeight="1" thickBot="1" x14ac:dyDescent="0.3">
      <c r="B5" s="52" t="s">
        <v>460</v>
      </c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</row>
    <row r="6" spans="1:34" ht="6" customHeight="1" x14ac:dyDescent="0.25"/>
    <row r="7" spans="1:34" ht="15.75" x14ac:dyDescent="0.25">
      <c r="B7" s="184"/>
      <c r="C7" s="335" t="s">
        <v>99</v>
      </c>
      <c r="D7" s="336"/>
      <c r="E7" s="336"/>
      <c r="F7" s="336"/>
      <c r="G7" s="336"/>
      <c r="H7" s="336"/>
      <c r="I7" s="336"/>
      <c r="J7" s="336"/>
      <c r="K7" s="337"/>
      <c r="L7" s="338" t="s">
        <v>103</v>
      </c>
      <c r="M7" s="336"/>
      <c r="N7" s="336"/>
      <c r="O7" s="336"/>
      <c r="P7" s="336"/>
      <c r="Q7" s="336"/>
      <c r="R7" s="336"/>
      <c r="S7" s="336"/>
      <c r="T7" s="337"/>
      <c r="U7" s="338" t="s">
        <v>102</v>
      </c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7"/>
    </row>
    <row r="8" spans="1:34" s="189" customFormat="1" ht="72" customHeight="1" x14ac:dyDescent="0.25">
      <c r="B8" s="185"/>
      <c r="C8" s="186" t="s">
        <v>545</v>
      </c>
      <c r="D8" s="186" t="s">
        <v>546</v>
      </c>
      <c r="E8" s="186" t="s">
        <v>547</v>
      </c>
      <c r="F8" s="186" t="s">
        <v>548</v>
      </c>
      <c r="G8" s="186" t="s">
        <v>549</v>
      </c>
      <c r="H8" s="187" t="str">
        <f>CONCATENATE("var. ",RIGHT(G8,2),"/",RIGHT(F8,2))</f>
        <v>var. 23/22</v>
      </c>
      <c r="I8" s="187" t="str">
        <f>CONCATENATE("var. ",RIGHT(G8,2),"/",RIGHT(C8,2))</f>
        <v>var. 23/19</v>
      </c>
      <c r="J8" s="187" t="str">
        <f>CONCATENATE("Cuota s/ total lugares de residencia ",RIGHT(G8,4))</f>
        <v>Cuota s/ total lugares de residencia 2023</v>
      </c>
      <c r="K8" s="188" t="str">
        <f>CONCATENATE("cuota s/ Canarias ",RIGHT(G8,4))</f>
        <v>cuota s/ Canarias 2023</v>
      </c>
      <c r="L8" s="186" t="s">
        <v>545</v>
      </c>
      <c r="M8" s="186" t="s">
        <v>546</v>
      </c>
      <c r="N8" s="186" t="s">
        <v>547</v>
      </c>
      <c r="O8" s="186" t="s">
        <v>548</v>
      </c>
      <c r="P8" s="186" t="s">
        <v>549</v>
      </c>
      <c r="Q8" s="187" t="str">
        <f>CONCATENATE("var. ",RIGHT(P8,2),"/",RIGHT(O8,2))</f>
        <v>var. 23/22</v>
      </c>
      <c r="R8" s="187" t="str">
        <f>CONCATENATE("var. ",RIGHT(P8,2),"/",RIGHT(L8,2))</f>
        <v>var. 23/19</v>
      </c>
      <c r="S8" s="187" t="str">
        <f>CONCATENATE("Cuota s/ total lugares de residencia ",RIGHT(P8,4))</f>
        <v>Cuota s/ total lugares de residencia 2023</v>
      </c>
      <c r="T8" s="188" t="str">
        <f>CONCATENATE("cuota s/ Canarias ",RIGHT(P8,4))</f>
        <v>cuota s/ Canarias 2023</v>
      </c>
      <c r="U8" s="186" t="s">
        <v>550</v>
      </c>
      <c r="V8" s="186" t="s">
        <v>545</v>
      </c>
      <c r="W8" s="186" t="s">
        <v>546</v>
      </c>
      <c r="X8" s="186" t="s">
        <v>547</v>
      </c>
      <c r="Y8" s="186" t="s">
        <v>548</v>
      </c>
      <c r="Z8" s="186" t="s">
        <v>549</v>
      </c>
      <c r="AA8" s="187" t="str">
        <f>CONCATENATE("var. ",RIGHT(Z8,2),"/",RIGHT(Y8,2))</f>
        <v>var. 23/22</v>
      </c>
      <c r="AB8" s="187" t="str">
        <f>CONCATENATE("var. ",RIGHT(Z8,2),"/",RIGHT(V8,2))</f>
        <v>var. 23/19</v>
      </c>
      <c r="AC8" s="186" t="str">
        <f>CONCATENATE("dif. ",RIGHT(Z8,2),"/",RIGHT(Y8,2))</f>
        <v>dif. 23/22</v>
      </c>
      <c r="AD8" s="186" t="str">
        <f>CONCATENATE("dif. ",RIGHT(Z8,2),"/",RIGHT(V8,2))</f>
        <v>dif. 23/19</v>
      </c>
      <c r="AE8" s="187" t="str">
        <f>CONCATENATE("Cuota s/ total lugares de residencia ",RIGHT(Z8,4))</f>
        <v>Cuota s/ total lugares de residencia 2023</v>
      </c>
      <c r="AF8" s="188" t="str">
        <f>CONCATENATE("cuota s/ Canarias ",RIGHT(V8,4))</f>
        <v>cuota s/ Canarias 2019</v>
      </c>
      <c r="AG8" s="188" t="str">
        <f>CONCATENATE("cuota s/ Canarias ",RIGHT(Z8,4))</f>
        <v>cuota s/ Canarias 2023</v>
      </c>
    </row>
    <row r="9" spans="1:34" x14ac:dyDescent="0.25">
      <c r="A9" s="1"/>
      <c r="B9" s="190" t="s">
        <v>139</v>
      </c>
      <c r="C9" s="191">
        <v>89830795</v>
      </c>
      <c r="D9" s="191">
        <v>27795432</v>
      </c>
      <c r="E9" s="191">
        <v>34308370</v>
      </c>
      <c r="F9" s="191">
        <v>78972136</v>
      </c>
      <c r="G9" s="191">
        <v>87552572</v>
      </c>
      <c r="H9" s="192">
        <f>IFERROR(G9/F9-1,"-")</f>
        <v>0.10865143624834972</v>
      </c>
      <c r="I9" s="192">
        <f>IFERROR(G9/C9-1,"-")</f>
        <v>-2.5361269484479143E-2</v>
      </c>
      <c r="J9" s="192">
        <f>G9/G$9</f>
        <v>1</v>
      </c>
      <c r="K9" s="193">
        <f>G9/$G9</f>
        <v>1</v>
      </c>
      <c r="L9" s="191">
        <v>26305659</v>
      </c>
      <c r="M9" s="191">
        <v>8331743</v>
      </c>
      <c r="N9" s="191">
        <v>9707033</v>
      </c>
      <c r="O9" s="191">
        <v>20920205</v>
      </c>
      <c r="P9" s="191">
        <v>23963139</v>
      </c>
      <c r="Q9" s="192">
        <f>IFERROR(P9/O9-1,"-")</f>
        <v>0.14545431079666771</v>
      </c>
      <c r="R9" s="192">
        <f>IFERROR(P9/L9-1,"-")</f>
        <v>-8.9050040525500584E-2</v>
      </c>
      <c r="S9" s="192">
        <f>P9/P$9</f>
        <v>1</v>
      </c>
      <c r="T9" s="193">
        <f>P9/$G9</f>
        <v>0.27370000049798654</v>
      </c>
      <c r="U9" s="191">
        <v>31702320</v>
      </c>
      <c r="V9" s="191">
        <v>31179964</v>
      </c>
      <c r="W9" s="191">
        <v>9716391</v>
      </c>
      <c r="X9" s="191">
        <v>11810042</v>
      </c>
      <c r="Y9" s="191">
        <v>28587017</v>
      </c>
      <c r="Z9" s="191">
        <v>31602890</v>
      </c>
      <c r="AA9" s="192">
        <f>IFERROR(Z9/Y9-1,"-")</f>
        <v>0.10549799582097008</v>
      </c>
      <c r="AB9" s="192">
        <f>IFERROR(Z9/V9-1,"-")</f>
        <v>1.3564031055327774E-2</v>
      </c>
      <c r="AC9" s="191">
        <f>Z9-Y9</f>
        <v>3015873</v>
      </c>
      <c r="AD9" s="191">
        <f>Z9-V9</f>
        <v>422926</v>
      </c>
      <c r="AE9" s="192">
        <f>Z9/Z$9</f>
        <v>1</v>
      </c>
      <c r="AF9" s="193">
        <f t="shared" ref="AF9:AF38" si="0">V9/$C9</f>
        <v>0.34709660534563896</v>
      </c>
      <c r="AG9" s="193">
        <f t="shared" ref="AG9:AG17" si="1">Z9/$G9</f>
        <v>0.36095901328861019</v>
      </c>
      <c r="AH9" s="123"/>
    </row>
    <row r="10" spans="1:34" x14ac:dyDescent="0.25">
      <c r="A10" s="1" t="s">
        <v>171</v>
      </c>
      <c r="B10" s="194" t="s">
        <v>172</v>
      </c>
      <c r="C10" s="195">
        <v>10913958</v>
      </c>
      <c r="D10" s="195">
        <v>4615271</v>
      </c>
      <c r="E10" s="195">
        <v>8050777</v>
      </c>
      <c r="F10" s="195">
        <v>10560926</v>
      </c>
      <c r="G10" s="195">
        <v>10782434</v>
      </c>
      <c r="H10" s="196">
        <f>IFERROR(G10/F10-1,"-")</f>
        <v>2.0974297140231801E-2</v>
      </c>
      <c r="I10" s="197">
        <f>IFERROR(G10/C10-1,"-")</f>
        <v>-1.205099011742583E-2</v>
      </c>
      <c r="J10" s="196">
        <f>G10/G$9</f>
        <v>0.12315382351074734</v>
      </c>
      <c r="K10" s="198">
        <f>G10/$G10</f>
        <v>1</v>
      </c>
      <c r="L10" s="195">
        <v>3405239</v>
      </c>
      <c r="M10" s="195">
        <v>1554295</v>
      </c>
      <c r="N10" s="195">
        <v>2721340</v>
      </c>
      <c r="O10" s="195">
        <v>3180560</v>
      </c>
      <c r="P10" s="195">
        <v>3307415</v>
      </c>
      <c r="Q10" s="196">
        <f>IFERROR(P10/O10-1,"-")</f>
        <v>3.9884485750936838E-2</v>
      </c>
      <c r="R10" s="197">
        <f>IFERROR(P10/L10-1,"-")</f>
        <v>-2.8727499009614355E-2</v>
      </c>
      <c r="S10" s="196">
        <f>P10/P$9</f>
        <v>0.13802094124647027</v>
      </c>
      <c r="T10" s="198">
        <f>P10/$G10</f>
        <v>0.30674103824795035</v>
      </c>
      <c r="U10" s="195">
        <v>4344185</v>
      </c>
      <c r="V10" s="195">
        <v>4318664</v>
      </c>
      <c r="W10" s="195">
        <v>1585605</v>
      </c>
      <c r="X10" s="195">
        <v>2630459</v>
      </c>
      <c r="Y10" s="195">
        <v>3852092</v>
      </c>
      <c r="Z10" s="195">
        <v>3992133</v>
      </c>
      <c r="AA10" s="196">
        <f>IFERROR(Z10/Y10-1,"-")</f>
        <v>3.6354531511708421E-2</v>
      </c>
      <c r="AB10" s="197">
        <f t="shared" ref="AB10:AB38" si="2">IFERROR(Z10/V10-1,"-")</f>
        <v>-7.5609262494141682E-2</v>
      </c>
      <c r="AC10" s="195">
        <f t="shared" ref="AC10:AC37" si="3">Z10-Y10</f>
        <v>140041</v>
      </c>
      <c r="AD10" s="195">
        <f t="shared" ref="AD10:AD38" si="4">Z10-V10</f>
        <v>-326531</v>
      </c>
      <c r="AE10" s="196">
        <f>Z10/Z$9</f>
        <v>0.12632176993939478</v>
      </c>
      <c r="AF10" s="198">
        <f t="shared" si="0"/>
        <v>0.39570099133604875</v>
      </c>
      <c r="AG10" s="198">
        <f t="shared" si="1"/>
        <v>0.37024413968126307</v>
      </c>
      <c r="AH10" s="123"/>
    </row>
    <row r="11" spans="1:34" x14ac:dyDescent="0.25">
      <c r="A11" s="211" t="s">
        <v>99</v>
      </c>
      <c r="B11" s="199" t="s">
        <v>99</v>
      </c>
      <c r="C11" s="200">
        <v>4400763</v>
      </c>
      <c r="D11" s="200">
        <v>2131214</v>
      </c>
      <c r="E11" s="200">
        <v>3826475</v>
      </c>
      <c r="F11" s="200">
        <v>4139003</v>
      </c>
      <c r="G11" s="200">
        <v>4428330</v>
      </c>
      <c r="H11" s="201">
        <f>IFERROR(G11/F11-1,"-")</f>
        <v>6.9902582820065673E-2</v>
      </c>
      <c r="I11" s="202">
        <f>IFERROR(G11/C11-1,"-")</f>
        <v>6.2641410137287412E-3</v>
      </c>
      <c r="J11" s="201">
        <f>G11/G$9</f>
        <v>5.0579096636932608E-2</v>
      </c>
      <c r="K11" s="203">
        <f>G11/$G11</f>
        <v>1</v>
      </c>
      <c r="L11" s="200">
        <v>1889682</v>
      </c>
      <c r="M11" s="200">
        <v>1036779</v>
      </c>
      <c r="N11" s="200">
        <v>1766574</v>
      </c>
      <c r="O11" s="200">
        <v>1689959</v>
      </c>
      <c r="P11" s="200">
        <v>1891100</v>
      </c>
      <c r="Q11" s="201">
        <f>IFERROR(P11/O11-1,"-")</f>
        <v>0.11902123069257886</v>
      </c>
      <c r="R11" s="202">
        <f>IFERROR(P11/L11-1,"-")</f>
        <v>7.5039080649541567E-4</v>
      </c>
      <c r="S11" s="201">
        <f>P11/P$9</f>
        <v>7.8917040042208161E-2</v>
      </c>
      <c r="T11" s="203">
        <f>P11/$G11</f>
        <v>0.42704586153245128</v>
      </c>
      <c r="U11" s="200">
        <v>1340044</v>
      </c>
      <c r="V11" s="200">
        <v>1221805</v>
      </c>
      <c r="W11" s="200">
        <v>526363</v>
      </c>
      <c r="X11" s="200">
        <v>1041515</v>
      </c>
      <c r="Y11" s="200">
        <v>1129251</v>
      </c>
      <c r="Z11" s="200">
        <v>1236763</v>
      </c>
      <c r="AA11" s="201">
        <f>IFERROR(Z11/Y11-1,"-")</f>
        <v>9.5206468712447423E-2</v>
      </c>
      <c r="AB11" s="202">
        <f t="shared" si="2"/>
        <v>1.2242542795290579E-2</v>
      </c>
      <c r="AC11" s="200">
        <f t="shared" si="3"/>
        <v>107512</v>
      </c>
      <c r="AD11" s="200">
        <f t="shared" si="4"/>
        <v>14958</v>
      </c>
      <c r="AE11" s="201">
        <f>Z11/Z$9</f>
        <v>3.9134490548174548E-2</v>
      </c>
      <c r="AF11" s="203">
        <f t="shared" si="0"/>
        <v>0.27763481014542252</v>
      </c>
      <c r="AG11" s="203">
        <f t="shared" si="1"/>
        <v>0.27928429001452015</v>
      </c>
      <c r="AH11" s="123"/>
    </row>
    <row r="12" spans="1:34" x14ac:dyDescent="0.25">
      <c r="A12" s="211" t="s">
        <v>176</v>
      </c>
      <c r="B12" s="199" t="s">
        <v>176</v>
      </c>
      <c r="C12" s="200">
        <v>6513195</v>
      </c>
      <c r="D12" s="200">
        <v>2484057</v>
      </c>
      <c r="E12" s="200">
        <v>4224302</v>
      </c>
      <c r="F12" s="200">
        <v>6421923</v>
      </c>
      <c r="G12" s="200">
        <v>6354104</v>
      </c>
      <c r="H12" s="201">
        <f>IFERROR(G12/F12-1,"-")</f>
        <v>-1.0560543936761646E-2</v>
      </c>
      <c r="I12" s="202">
        <f>IFERROR(G12/C12-1,"-")</f>
        <v>-2.4425953775374487E-2</v>
      </c>
      <c r="J12" s="201">
        <f>G12/G$9</f>
        <v>7.2574726873814735E-2</v>
      </c>
      <c r="K12" s="203">
        <f>G12/$G12</f>
        <v>1</v>
      </c>
      <c r="L12" s="200">
        <v>1515557</v>
      </c>
      <c r="M12" s="200">
        <v>517516</v>
      </c>
      <c r="N12" s="200">
        <v>954766</v>
      </c>
      <c r="O12" s="200">
        <v>1490601</v>
      </c>
      <c r="P12" s="200">
        <v>1416315</v>
      </c>
      <c r="Q12" s="201">
        <f>IFERROR(P12/O12-1,"-")</f>
        <v>-4.983627409346969E-2</v>
      </c>
      <c r="R12" s="202">
        <f>IFERROR(P12/L12-1,"-")</f>
        <v>-6.5482195654798847E-2</v>
      </c>
      <c r="S12" s="201">
        <f>P12/P$9</f>
        <v>5.9103901204262094E-2</v>
      </c>
      <c r="T12" s="203">
        <f>P12/$G12</f>
        <v>0.2228976736924671</v>
      </c>
      <c r="U12" s="200">
        <v>3004141</v>
      </c>
      <c r="V12" s="200">
        <v>3096859</v>
      </c>
      <c r="W12" s="200">
        <v>1059242</v>
      </c>
      <c r="X12" s="200">
        <v>1588944</v>
      </c>
      <c r="Y12" s="200">
        <v>2722841</v>
      </c>
      <c r="Z12" s="200">
        <v>2755370</v>
      </c>
      <c r="AA12" s="201">
        <f>IFERROR(Z12/Y12-1,"-")</f>
        <v>1.1946713010418053E-2</v>
      </c>
      <c r="AB12" s="202">
        <f t="shared" si="2"/>
        <v>-0.11026946980795704</v>
      </c>
      <c r="AC12" s="200">
        <f t="shared" si="3"/>
        <v>32529</v>
      </c>
      <c r="AD12" s="200">
        <f t="shared" si="4"/>
        <v>-341489</v>
      </c>
      <c r="AE12" s="201">
        <f>Z12/Z$9</f>
        <v>8.7187279391220229E-2</v>
      </c>
      <c r="AF12" s="203">
        <f t="shared" si="0"/>
        <v>0.47547463264956752</v>
      </c>
      <c r="AG12" s="203">
        <f t="shared" si="1"/>
        <v>0.43363627664891857</v>
      </c>
      <c r="AH12" s="123"/>
    </row>
    <row r="13" spans="1:34" x14ac:dyDescent="0.25">
      <c r="A13" s="1"/>
      <c r="B13" s="194" t="s">
        <v>184</v>
      </c>
      <c r="C13" s="195">
        <v>78916837</v>
      </c>
      <c r="D13" s="195">
        <v>23180161</v>
      </c>
      <c r="E13" s="195">
        <v>26257593</v>
      </c>
      <c r="F13" s="195">
        <v>68411210</v>
      </c>
      <c r="G13" s="195">
        <v>76770138</v>
      </c>
      <c r="H13" s="196">
        <f>IFERROR(G13/F13-1,"-")</f>
        <v>0.12218652469383318</v>
      </c>
      <c r="I13" s="197">
        <f>IFERROR(G13/C13-1,"-")</f>
        <v>-2.7202040548077178E-2</v>
      </c>
      <c r="J13" s="196">
        <f>G13/G$9</f>
        <v>0.87684617648925267</v>
      </c>
      <c r="K13" s="198">
        <f>G13/$G13</f>
        <v>1</v>
      </c>
      <c r="L13" s="195">
        <v>22900420</v>
      </c>
      <c r="M13" s="195">
        <v>6777448</v>
      </c>
      <c r="N13" s="195">
        <v>6985693</v>
      </c>
      <c r="O13" s="195">
        <v>17739645</v>
      </c>
      <c r="P13" s="195">
        <v>20655724</v>
      </c>
      <c r="Q13" s="196">
        <f>IFERROR(P13/O13-1,"-")</f>
        <v>0.16438203808475316</v>
      </c>
      <c r="R13" s="197">
        <f>IFERROR(P13/L13-1,"-")</f>
        <v>-9.8019861644458972E-2</v>
      </c>
      <c r="S13" s="196">
        <f>P13/P$9</f>
        <v>0.86197905875352976</v>
      </c>
      <c r="T13" s="198">
        <f>P13/$G13</f>
        <v>0.26905935742879605</v>
      </c>
      <c r="U13" s="195">
        <v>27358135</v>
      </c>
      <c r="V13" s="195">
        <v>26861300</v>
      </c>
      <c r="W13" s="195">
        <v>8130786</v>
      </c>
      <c r="X13" s="195">
        <v>9179583</v>
      </c>
      <c r="Y13" s="195">
        <v>24734925</v>
      </c>
      <c r="Z13" s="195">
        <v>27610757</v>
      </c>
      <c r="AA13" s="196">
        <f>IFERROR(Z13/Y13-1,"-")</f>
        <v>0.11626604891666337</v>
      </c>
      <c r="AB13" s="197">
        <f t="shared" si="2"/>
        <v>2.7900995111926896E-2</v>
      </c>
      <c r="AC13" s="195">
        <f t="shared" si="3"/>
        <v>2875832</v>
      </c>
      <c r="AD13" s="195">
        <f t="shared" si="4"/>
        <v>749457</v>
      </c>
      <c r="AE13" s="196">
        <f>Z13/Z$9</f>
        <v>0.87367823006060519</v>
      </c>
      <c r="AF13" s="198">
        <f t="shared" si="0"/>
        <v>0.34037476692077762</v>
      </c>
      <c r="AG13" s="198">
        <f t="shared" si="1"/>
        <v>0.35965490904809888</v>
      </c>
      <c r="AH13" s="123"/>
    </row>
    <row r="14" spans="1:34" s="115" customFormat="1" x14ac:dyDescent="0.25">
      <c r="B14" s="199" t="s">
        <v>188</v>
      </c>
      <c r="C14" s="200">
        <v>28647006</v>
      </c>
      <c r="D14" s="200">
        <v>6927938</v>
      </c>
      <c r="E14" s="200">
        <v>6058094</v>
      </c>
      <c r="F14" s="200">
        <v>26101847</v>
      </c>
      <c r="G14" s="200">
        <v>29651692</v>
      </c>
      <c r="H14" s="201">
        <f t="shared" ref="H14:H38" si="5">IFERROR(G14/F14-1,"-")</f>
        <v>0.13599976277540815</v>
      </c>
      <c r="I14" s="202">
        <f t="shared" ref="I14:I38" si="6">IFERROR(G14/C14-1,"-")</f>
        <v>3.5071239207336458E-2</v>
      </c>
      <c r="J14" s="201">
        <f t="shared" ref="J14:J38" si="7">G14/G$9</f>
        <v>0.3386729975219917</v>
      </c>
      <c r="K14" s="203">
        <f t="shared" ref="K14:K38" si="8">G14/$G14</f>
        <v>1</v>
      </c>
      <c r="L14" s="200">
        <v>5205654</v>
      </c>
      <c r="M14" s="200">
        <v>1030196</v>
      </c>
      <c r="N14" s="200">
        <v>982296</v>
      </c>
      <c r="O14" s="200">
        <v>4198946</v>
      </c>
      <c r="P14" s="200">
        <v>5013706</v>
      </c>
      <c r="Q14" s="201">
        <f t="shared" ref="Q14:Q38" si="9">IFERROR(P14/O14-1,"-")</f>
        <v>0.19403917078238209</v>
      </c>
      <c r="R14" s="202">
        <f t="shared" ref="R14:R38" si="10">IFERROR(P14/L14-1,"-")</f>
        <v>-3.6872984643235962E-2</v>
      </c>
      <c r="S14" s="201">
        <f t="shared" ref="S14:S31" si="11">P14/P$9</f>
        <v>0.20922576128277684</v>
      </c>
      <c r="T14" s="203">
        <f t="shared" ref="T14:T38" si="12">P14/$G14</f>
        <v>0.16908667471657265</v>
      </c>
      <c r="U14" s="200">
        <v>11826567</v>
      </c>
      <c r="V14" s="200">
        <v>12141781</v>
      </c>
      <c r="W14" s="200">
        <v>3163601</v>
      </c>
      <c r="X14" s="200">
        <v>2742661</v>
      </c>
      <c r="Y14" s="200">
        <v>11614607</v>
      </c>
      <c r="Z14" s="200">
        <v>12786432</v>
      </c>
      <c r="AA14" s="201">
        <f t="shared" ref="AA14:AA38" si="13">IFERROR(Z14/Y14-1,"-")</f>
        <v>0.10089235046868139</v>
      </c>
      <c r="AB14" s="202">
        <f t="shared" si="2"/>
        <v>5.3093611225568882E-2</v>
      </c>
      <c r="AC14" s="200">
        <f t="shared" si="3"/>
        <v>1171825</v>
      </c>
      <c r="AD14" s="200">
        <f t="shared" si="4"/>
        <v>644651</v>
      </c>
      <c r="AE14" s="201">
        <f t="shared" ref="AE14:AE38" si="14">Z14/Z$9</f>
        <v>0.40459692135750874</v>
      </c>
      <c r="AF14" s="203">
        <f t="shared" si="0"/>
        <v>0.42384118605623217</v>
      </c>
      <c r="AG14" s="203">
        <f t="shared" si="1"/>
        <v>0.43122099069422415</v>
      </c>
      <c r="AH14" s="220"/>
    </row>
    <row r="15" spans="1:34" s="115" customFormat="1" x14ac:dyDescent="0.25">
      <c r="B15" s="199" t="s">
        <v>192</v>
      </c>
      <c r="C15" s="200">
        <v>17754581</v>
      </c>
      <c r="D15" s="200">
        <v>5541927</v>
      </c>
      <c r="E15" s="200">
        <v>7325119</v>
      </c>
      <c r="F15" s="200">
        <v>13940665</v>
      </c>
      <c r="G15" s="200">
        <v>15133334</v>
      </c>
      <c r="H15" s="201">
        <f t="shared" si="5"/>
        <v>8.5553235803313532E-2</v>
      </c>
      <c r="I15" s="202">
        <f t="shared" si="6"/>
        <v>-0.14763778429916197</v>
      </c>
      <c r="J15" s="201">
        <f t="shared" si="7"/>
        <v>0.17284853721944343</v>
      </c>
      <c r="K15" s="203">
        <f t="shared" si="8"/>
        <v>1</v>
      </c>
      <c r="L15" s="200">
        <v>5113722</v>
      </c>
      <c r="M15" s="200">
        <v>1513003</v>
      </c>
      <c r="N15" s="200">
        <v>2059473</v>
      </c>
      <c r="O15" s="200">
        <v>4115023</v>
      </c>
      <c r="P15" s="200">
        <v>4536762</v>
      </c>
      <c r="Q15" s="201">
        <f t="shared" si="9"/>
        <v>0.10248764101683028</v>
      </c>
      <c r="R15" s="202">
        <f t="shared" si="10"/>
        <v>-0.11282584387653449</v>
      </c>
      <c r="S15" s="201">
        <f t="shared" si="11"/>
        <v>0.18932252573421204</v>
      </c>
      <c r="T15" s="203">
        <f t="shared" si="12"/>
        <v>0.29978602203585808</v>
      </c>
      <c r="U15" s="200">
        <v>4731730</v>
      </c>
      <c r="V15" s="200">
        <v>4020432</v>
      </c>
      <c r="W15" s="200">
        <v>1217121</v>
      </c>
      <c r="X15" s="200">
        <v>1503801</v>
      </c>
      <c r="Y15" s="200">
        <v>2838477</v>
      </c>
      <c r="Z15" s="200">
        <v>3226612</v>
      </c>
      <c r="AA15" s="201">
        <f t="shared" si="13"/>
        <v>0.13674058306620074</v>
      </c>
      <c r="AB15" s="202">
        <f t="shared" si="2"/>
        <v>-0.19744644356626351</v>
      </c>
      <c r="AC15" s="200">
        <f t="shared" si="3"/>
        <v>388135</v>
      </c>
      <c r="AD15" s="200">
        <f t="shared" si="4"/>
        <v>-793820</v>
      </c>
      <c r="AE15" s="201">
        <f t="shared" si="14"/>
        <v>0.10209863718159953</v>
      </c>
      <c r="AF15" s="203">
        <f t="shared" si="0"/>
        <v>0.22644476938092767</v>
      </c>
      <c r="AG15" s="203">
        <f t="shared" si="1"/>
        <v>0.21321223730342567</v>
      </c>
      <c r="AH15" s="220"/>
    </row>
    <row r="16" spans="1:34" x14ac:dyDescent="0.25">
      <c r="A16" s="1"/>
      <c r="B16" s="199" t="s">
        <v>196</v>
      </c>
      <c r="C16" s="200">
        <v>3313275</v>
      </c>
      <c r="D16" s="200">
        <v>1044335</v>
      </c>
      <c r="E16" s="200">
        <v>1972166</v>
      </c>
      <c r="F16" s="200">
        <v>3340219</v>
      </c>
      <c r="G16" s="200">
        <v>3757351</v>
      </c>
      <c r="H16" s="201">
        <f t="shared" si="5"/>
        <v>0.12488163201275126</v>
      </c>
      <c r="I16" s="202">
        <f t="shared" si="6"/>
        <v>0.13402932144177582</v>
      </c>
      <c r="J16" s="201">
        <f t="shared" si="7"/>
        <v>4.291536975064536E-2</v>
      </c>
      <c r="K16" s="203">
        <f t="shared" si="8"/>
        <v>1</v>
      </c>
      <c r="L16" s="200">
        <v>598864</v>
      </c>
      <c r="M16" s="200">
        <v>168432</v>
      </c>
      <c r="N16" s="200">
        <v>358732</v>
      </c>
      <c r="O16" s="200">
        <v>574706</v>
      </c>
      <c r="P16" s="200">
        <v>656925</v>
      </c>
      <c r="Q16" s="201">
        <f t="shared" si="9"/>
        <v>0.1430627138049716</v>
      </c>
      <c r="R16" s="202">
        <f t="shared" si="10"/>
        <v>9.6951895588981873E-2</v>
      </c>
      <c r="S16" s="201">
        <f t="shared" si="11"/>
        <v>2.7413979445681136E-2</v>
      </c>
      <c r="T16" s="203">
        <f t="shared" si="12"/>
        <v>0.17483727232297436</v>
      </c>
      <c r="U16" s="200">
        <v>1074796</v>
      </c>
      <c r="V16" s="200">
        <v>1106611</v>
      </c>
      <c r="W16" s="200">
        <v>368376</v>
      </c>
      <c r="X16" s="200">
        <v>722870</v>
      </c>
      <c r="Y16" s="200">
        <v>1172673</v>
      </c>
      <c r="Z16" s="200">
        <v>1425065</v>
      </c>
      <c r="AA16" s="201">
        <f t="shared" si="13"/>
        <v>0.21522794504520859</v>
      </c>
      <c r="AB16" s="202">
        <f t="shared" si="2"/>
        <v>0.28777411393886387</v>
      </c>
      <c r="AC16" s="200">
        <f t="shared" si="3"/>
        <v>252392</v>
      </c>
      <c r="AD16" s="200">
        <f t="shared" si="4"/>
        <v>318454</v>
      </c>
      <c r="AE16" s="201">
        <f t="shared" si="14"/>
        <v>4.5092869671096533E-2</v>
      </c>
      <c r="AF16" s="203">
        <f t="shared" si="0"/>
        <v>0.33399310350031314</v>
      </c>
      <c r="AG16" s="203">
        <f t="shared" si="1"/>
        <v>0.37927385543698205</v>
      </c>
      <c r="AH16" s="123"/>
    </row>
    <row r="17" spans="1:34" x14ac:dyDescent="0.25">
      <c r="A17" s="1"/>
      <c r="B17" s="199" t="s">
        <v>205</v>
      </c>
      <c r="C17" s="200">
        <v>3841453</v>
      </c>
      <c r="D17" s="200">
        <v>1061983</v>
      </c>
      <c r="E17" s="200">
        <v>1791789</v>
      </c>
      <c r="F17" s="200">
        <v>4101663</v>
      </c>
      <c r="G17" s="200">
        <v>4008216</v>
      </c>
      <c r="H17" s="201">
        <f t="shared" si="5"/>
        <v>-2.2782710329932065E-2</v>
      </c>
      <c r="I17" s="202">
        <f t="shared" si="6"/>
        <v>4.3411438328153418E-2</v>
      </c>
      <c r="J17" s="201">
        <f t="shared" si="7"/>
        <v>4.5780676780117893E-2</v>
      </c>
      <c r="K17" s="203">
        <f t="shared" si="8"/>
        <v>1</v>
      </c>
      <c r="L17" s="200">
        <v>1782977</v>
      </c>
      <c r="M17" s="200">
        <v>455523</v>
      </c>
      <c r="N17" s="200">
        <v>774727</v>
      </c>
      <c r="O17" s="200">
        <v>1745672</v>
      </c>
      <c r="P17" s="200">
        <v>1781777</v>
      </c>
      <c r="Q17" s="201">
        <f t="shared" si="9"/>
        <v>2.0682579545298285E-2</v>
      </c>
      <c r="R17" s="202">
        <f t="shared" si="10"/>
        <v>-6.7303167679677589E-4</v>
      </c>
      <c r="S17" s="201">
        <f t="shared" si="11"/>
        <v>7.4354908177931112E-2</v>
      </c>
      <c r="T17" s="203">
        <f t="shared" si="12"/>
        <v>0.44453118295022026</v>
      </c>
      <c r="U17" s="200">
        <v>1110124</v>
      </c>
      <c r="V17" s="200">
        <v>1034714</v>
      </c>
      <c r="W17" s="200">
        <v>291181</v>
      </c>
      <c r="X17" s="200">
        <v>594030</v>
      </c>
      <c r="Y17" s="200">
        <v>1198675</v>
      </c>
      <c r="Z17" s="200">
        <v>1216705</v>
      </c>
      <c r="AA17" s="201">
        <f t="shared" si="13"/>
        <v>1.5041608442655452E-2</v>
      </c>
      <c r="AB17" s="202">
        <f t="shared" si="2"/>
        <v>0.17588531710211708</v>
      </c>
      <c r="AC17" s="200">
        <f t="shared" si="3"/>
        <v>18030</v>
      </c>
      <c r="AD17" s="200">
        <f t="shared" si="4"/>
        <v>181991</v>
      </c>
      <c r="AE17" s="201">
        <f t="shared" si="14"/>
        <v>3.8499801758636633E-2</v>
      </c>
      <c r="AF17" s="203">
        <f t="shared" si="0"/>
        <v>0.26935485088584971</v>
      </c>
      <c r="AG17" s="203">
        <f t="shared" si="1"/>
        <v>0.30355275264606496</v>
      </c>
      <c r="AH17" s="123"/>
    </row>
    <row r="18" spans="1:34" x14ac:dyDescent="0.25">
      <c r="A18" s="1"/>
      <c r="B18" s="199" t="s">
        <v>200</v>
      </c>
      <c r="C18" s="200">
        <v>1982951</v>
      </c>
      <c r="D18" s="200">
        <v>747097</v>
      </c>
      <c r="E18" s="200">
        <v>1176899</v>
      </c>
      <c r="F18" s="200">
        <v>1991080</v>
      </c>
      <c r="G18" s="200">
        <v>2101512</v>
      </c>
      <c r="H18" s="201">
        <f t="shared" si="5"/>
        <v>5.5463366615103427E-2</v>
      </c>
      <c r="I18" s="202">
        <f t="shared" si="6"/>
        <v>5.9790181401355946E-2</v>
      </c>
      <c r="J18" s="201">
        <f t="shared" si="7"/>
        <v>2.4002858533956034E-2</v>
      </c>
      <c r="K18" s="203">
        <f t="shared" si="8"/>
        <v>1</v>
      </c>
      <c r="L18" s="200">
        <v>621826</v>
      </c>
      <c r="M18" s="200">
        <v>178539</v>
      </c>
      <c r="N18" s="200">
        <v>351171</v>
      </c>
      <c r="O18" s="200">
        <v>604682</v>
      </c>
      <c r="P18" s="200">
        <v>651289</v>
      </c>
      <c r="Q18" s="201">
        <f t="shared" si="9"/>
        <v>7.7076876771592362E-2</v>
      </c>
      <c r="R18" s="202">
        <f t="shared" si="10"/>
        <v>4.7381421812532798E-2</v>
      </c>
      <c r="S18" s="201">
        <f t="shared" si="11"/>
        <v>2.7178784882898689E-2</v>
      </c>
      <c r="T18" s="203">
        <f t="shared" si="12"/>
        <v>0.30991448062157151</v>
      </c>
      <c r="U18" s="200">
        <v>1007558</v>
      </c>
      <c r="V18" s="200">
        <v>974238</v>
      </c>
      <c r="W18" s="200">
        <v>424045</v>
      </c>
      <c r="X18" s="200">
        <v>614054</v>
      </c>
      <c r="Y18" s="200">
        <v>1019020</v>
      </c>
      <c r="Z18" s="200">
        <v>1058807</v>
      </c>
      <c r="AA18" s="201">
        <f t="shared" si="13"/>
        <v>3.9044375969068401E-2</v>
      </c>
      <c r="AB18" s="202">
        <f t="shared" si="2"/>
        <v>8.6805277560513927E-2</v>
      </c>
      <c r="AC18" s="200">
        <f t="shared" si="3"/>
        <v>39787</v>
      </c>
      <c r="AD18" s="200">
        <f t="shared" si="4"/>
        <v>84569</v>
      </c>
      <c r="AE18" s="201">
        <f t="shared" si="14"/>
        <v>3.350348654822391E-2</v>
      </c>
      <c r="AF18" s="203">
        <f t="shared" si="0"/>
        <v>0.49130714778126139</v>
      </c>
      <c r="AG18" s="203">
        <f>Z18/$G18</f>
        <v>0.50383105116696936</v>
      </c>
      <c r="AH18" s="123"/>
    </row>
    <row r="19" spans="1:34" x14ac:dyDescent="0.25">
      <c r="A19" s="1"/>
      <c r="B19" s="199" t="s">
        <v>209</v>
      </c>
      <c r="C19" s="200">
        <v>2145715</v>
      </c>
      <c r="D19" s="200">
        <v>612301</v>
      </c>
      <c r="E19" s="200">
        <v>967615</v>
      </c>
      <c r="F19" s="200">
        <v>1952655</v>
      </c>
      <c r="G19" s="200">
        <v>2058524</v>
      </c>
      <c r="H19" s="201">
        <f t="shared" si="5"/>
        <v>5.4217975013507225E-2</v>
      </c>
      <c r="I19" s="202">
        <f t="shared" si="6"/>
        <v>-4.0634939868528619E-2</v>
      </c>
      <c r="J19" s="201">
        <f t="shared" si="7"/>
        <v>2.3511862107260539E-2</v>
      </c>
      <c r="K19" s="203">
        <f t="shared" si="8"/>
        <v>1</v>
      </c>
      <c r="L19" s="200">
        <v>508219</v>
      </c>
      <c r="M19" s="200">
        <v>140683</v>
      </c>
      <c r="N19" s="200">
        <v>166742</v>
      </c>
      <c r="O19" s="200">
        <v>391022</v>
      </c>
      <c r="P19" s="200">
        <v>459940</v>
      </c>
      <c r="Q19" s="201">
        <f t="shared" si="9"/>
        <v>0.17625095263182122</v>
      </c>
      <c r="R19" s="202">
        <f t="shared" si="10"/>
        <v>-9.4996448381504783E-2</v>
      </c>
      <c r="S19" s="201">
        <f t="shared" si="11"/>
        <v>1.9193645707267316E-2</v>
      </c>
      <c r="T19" s="203">
        <f t="shared" si="12"/>
        <v>0.22343193472604642</v>
      </c>
      <c r="U19" s="200">
        <v>896220</v>
      </c>
      <c r="V19" s="200">
        <v>857287</v>
      </c>
      <c r="W19" s="200">
        <v>272994</v>
      </c>
      <c r="X19" s="200">
        <v>400965</v>
      </c>
      <c r="Y19" s="200">
        <v>859984</v>
      </c>
      <c r="Z19" s="200">
        <v>929924</v>
      </c>
      <c r="AA19" s="201">
        <f t="shared" si="13"/>
        <v>8.1327094457571247E-2</v>
      </c>
      <c r="AB19" s="202">
        <f t="shared" si="2"/>
        <v>8.4728918086941718E-2</v>
      </c>
      <c r="AC19" s="200">
        <f t="shared" si="3"/>
        <v>69940</v>
      </c>
      <c r="AD19" s="200">
        <f t="shared" si="4"/>
        <v>72637</v>
      </c>
      <c r="AE19" s="201">
        <f t="shared" si="14"/>
        <v>2.9425283573749111E-2</v>
      </c>
      <c r="AF19" s="203">
        <f t="shared" si="0"/>
        <v>0.39953442092728997</v>
      </c>
      <c r="AG19" s="203">
        <f t="shared" ref="AG19:AG38" si="15">Z19/$G19</f>
        <v>0.45174309359521675</v>
      </c>
      <c r="AH19" s="123"/>
    </row>
    <row r="20" spans="1:34" x14ac:dyDescent="0.25">
      <c r="A20" s="1"/>
      <c r="B20" s="199" t="s">
        <v>213</v>
      </c>
      <c r="C20" s="200">
        <v>3125445</v>
      </c>
      <c r="D20" s="200">
        <v>663165</v>
      </c>
      <c r="E20" s="200">
        <v>871766</v>
      </c>
      <c r="F20" s="200">
        <v>3122423</v>
      </c>
      <c r="G20" s="200">
        <v>3775795</v>
      </c>
      <c r="H20" s="201">
        <f t="shared" si="5"/>
        <v>0.20925159723714559</v>
      </c>
      <c r="I20" s="202">
        <f t="shared" si="6"/>
        <v>0.20808236907064437</v>
      </c>
      <c r="J20" s="201">
        <f t="shared" si="7"/>
        <v>4.3126031751528668E-2</v>
      </c>
      <c r="K20" s="203">
        <f t="shared" si="8"/>
        <v>1</v>
      </c>
      <c r="L20" s="200">
        <v>492046</v>
      </c>
      <c r="M20" s="200">
        <v>101491</v>
      </c>
      <c r="N20" s="200">
        <v>121471</v>
      </c>
      <c r="O20" s="200">
        <v>425729</v>
      </c>
      <c r="P20" s="200">
        <v>576802</v>
      </c>
      <c r="Q20" s="201">
        <f t="shared" si="9"/>
        <v>0.35485719788879777</v>
      </c>
      <c r="R20" s="202">
        <f t="shared" si="10"/>
        <v>0.17225218780357943</v>
      </c>
      <c r="S20" s="201">
        <f t="shared" si="11"/>
        <v>2.4070385770411797E-2</v>
      </c>
      <c r="T20" s="203">
        <f t="shared" si="12"/>
        <v>0.15276306049454486</v>
      </c>
      <c r="U20" s="200">
        <v>729299</v>
      </c>
      <c r="V20" s="200">
        <v>787287</v>
      </c>
      <c r="W20" s="200">
        <v>186177</v>
      </c>
      <c r="X20" s="200">
        <v>264790</v>
      </c>
      <c r="Y20" s="200">
        <v>940831</v>
      </c>
      <c r="Z20" s="200">
        <v>1085280</v>
      </c>
      <c r="AA20" s="201">
        <f t="shared" si="13"/>
        <v>0.1535334188605606</v>
      </c>
      <c r="AB20" s="202">
        <f t="shared" si="2"/>
        <v>0.37850618643518819</v>
      </c>
      <c r="AC20" s="200">
        <f t="shared" si="3"/>
        <v>144449</v>
      </c>
      <c r="AD20" s="200">
        <f t="shared" si="4"/>
        <v>297993</v>
      </c>
      <c r="AE20" s="201">
        <f t="shared" si="14"/>
        <v>3.4341163102488415E-2</v>
      </c>
      <c r="AF20" s="203">
        <f t="shared" si="0"/>
        <v>0.25189597001387004</v>
      </c>
      <c r="AG20" s="203">
        <f t="shared" si="15"/>
        <v>0.28743085893169518</v>
      </c>
      <c r="AH20" s="123"/>
    </row>
    <row r="21" spans="1:34" x14ac:dyDescent="0.25">
      <c r="A21" s="1"/>
      <c r="B21" s="199" t="s">
        <v>235</v>
      </c>
      <c r="C21" s="200">
        <v>1210126</v>
      </c>
      <c r="D21" s="200">
        <v>462656</v>
      </c>
      <c r="E21" s="200">
        <v>950858</v>
      </c>
      <c r="F21" s="200">
        <v>1614647</v>
      </c>
      <c r="G21" s="200">
        <v>2000243</v>
      </c>
      <c r="H21" s="201">
        <f t="shared" si="5"/>
        <v>0.2388113315170437</v>
      </c>
      <c r="I21" s="202">
        <f t="shared" si="6"/>
        <v>0.65292126604998146</v>
      </c>
      <c r="J21" s="201">
        <f t="shared" si="7"/>
        <v>2.284619348475565E-2</v>
      </c>
      <c r="K21" s="203">
        <f t="shared" si="8"/>
        <v>1</v>
      </c>
      <c r="L21" s="200">
        <v>289968</v>
      </c>
      <c r="M21" s="200">
        <v>86810</v>
      </c>
      <c r="N21" s="200">
        <v>171070</v>
      </c>
      <c r="O21" s="200">
        <v>377181</v>
      </c>
      <c r="P21" s="200">
        <v>487471</v>
      </c>
      <c r="Q21" s="201">
        <f t="shared" si="9"/>
        <v>0.29240603317770519</v>
      </c>
      <c r="R21" s="202">
        <f t="shared" si="10"/>
        <v>0.68111998565358944</v>
      </c>
      <c r="S21" s="201">
        <f t="shared" si="11"/>
        <v>2.0342535258006056E-2</v>
      </c>
      <c r="T21" s="203">
        <f t="shared" si="12"/>
        <v>0.24370588973439727</v>
      </c>
      <c r="U21" s="200">
        <v>387157</v>
      </c>
      <c r="V21" s="200">
        <v>348744</v>
      </c>
      <c r="W21" s="200">
        <v>183998</v>
      </c>
      <c r="X21" s="200">
        <v>369348</v>
      </c>
      <c r="Y21" s="200">
        <v>592245</v>
      </c>
      <c r="Z21" s="200">
        <v>679329</v>
      </c>
      <c r="AA21" s="201">
        <f t="shared" si="13"/>
        <v>0.14704049844236766</v>
      </c>
      <c r="AB21" s="202">
        <f t="shared" si="2"/>
        <v>0.94793028697267911</v>
      </c>
      <c r="AC21" s="200">
        <f t="shared" si="3"/>
        <v>87084</v>
      </c>
      <c r="AD21" s="200">
        <f t="shared" si="4"/>
        <v>330585</v>
      </c>
      <c r="AE21" s="201">
        <f t="shared" si="14"/>
        <v>2.1495787252368375E-2</v>
      </c>
      <c r="AF21" s="203">
        <f t="shared" si="0"/>
        <v>0.28818817214075226</v>
      </c>
      <c r="AG21" s="203">
        <f t="shared" si="15"/>
        <v>0.33962323577685311</v>
      </c>
      <c r="AH21" s="123"/>
    </row>
    <row r="22" spans="1:34" x14ac:dyDescent="0.25">
      <c r="A22" s="1"/>
      <c r="B22" s="199" t="s">
        <v>225</v>
      </c>
      <c r="C22" s="200">
        <v>1935142</v>
      </c>
      <c r="D22" s="200">
        <v>752064</v>
      </c>
      <c r="E22" s="200">
        <v>674568</v>
      </c>
      <c r="F22" s="200">
        <v>1720950</v>
      </c>
      <c r="G22" s="200">
        <v>1701615</v>
      </c>
      <c r="H22" s="201">
        <f t="shared" si="5"/>
        <v>-1.1235073651181038E-2</v>
      </c>
      <c r="I22" s="202">
        <f t="shared" si="6"/>
        <v>-0.12067693223546383</v>
      </c>
      <c r="J22" s="201">
        <f t="shared" si="7"/>
        <v>1.943535136809002E-2</v>
      </c>
      <c r="K22" s="203">
        <f t="shared" si="8"/>
        <v>1</v>
      </c>
      <c r="L22" s="200">
        <v>932490</v>
      </c>
      <c r="M22" s="200">
        <v>345444</v>
      </c>
      <c r="N22" s="200">
        <v>295748</v>
      </c>
      <c r="O22" s="200">
        <v>815404</v>
      </c>
      <c r="P22" s="200">
        <v>787733</v>
      </c>
      <c r="Q22" s="201">
        <f t="shared" si="9"/>
        <v>-3.3935325311134079E-2</v>
      </c>
      <c r="R22" s="202">
        <f t="shared" si="10"/>
        <v>-0.15523705348046624</v>
      </c>
      <c r="S22" s="201">
        <f t="shared" si="11"/>
        <v>3.2872696686356492E-2</v>
      </c>
      <c r="T22" s="203">
        <f t="shared" si="12"/>
        <v>0.46293256700252405</v>
      </c>
      <c r="U22" s="200">
        <v>491558</v>
      </c>
      <c r="V22" s="200">
        <v>522744</v>
      </c>
      <c r="W22" s="200">
        <v>240659</v>
      </c>
      <c r="X22" s="200">
        <v>132975</v>
      </c>
      <c r="Y22" s="200">
        <v>426084</v>
      </c>
      <c r="Z22" s="200">
        <v>464671</v>
      </c>
      <c r="AA22" s="201">
        <f t="shared" si="13"/>
        <v>9.0561954919687215E-2</v>
      </c>
      <c r="AB22" s="202">
        <f t="shared" si="2"/>
        <v>-0.11109261894923705</v>
      </c>
      <c r="AC22" s="200">
        <f t="shared" si="3"/>
        <v>38587</v>
      </c>
      <c r="AD22" s="200">
        <f t="shared" si="4"/>
        <v>-58073</v>
      </c>
      <c r="AE22" s="201">
        <f t="shared" si="14"/>
        <v>1.4703433768240817E-2</v>
      </c>
      <c r="AF22" s="203">
        <f t="shared" si="0"/>
        <v>0.27013211433579554</v>
      </c>
      <c r="AG22" s="203">
        <f t="shared" si="15"/>
        <v>0.27307645971621075</v>
      </c>
      <c r="AH22" s="123"/>
    </row>
    <row r="23" spans="1:34" x14ac:dyDescent="0.25">
      <c r="A23" s="211" t="s">
        <v>192</v>
      </c>
      <c r="B23" s="199" t="s">
        <v>237</v>
      </c>
      <c r="C23" s="200">
        <v>314936</v>
      </c>
      <c r="D23" s="200">
        <v>121760</v>
      </c>
      <c r="E23" s="200">
        <v>176363</v>
      </c>
      <c r="F23" s="200">
        <v>515095</v>
      </c>
      <c r="G23" s="200">
        <v>547037</v>
      </c>
      <c r="H23" s="201">
        <f t="shared" si="5"/>
        <v>6.2011861889554432E-2</v>
      </c>
      <c r="I23" s="202">
        <f t="shared" si="6"/>
        <v>0.73697830670358422</v>
      </c>
      <c r="J23" s="201">
        <f t="shared" si="7"/>
        <v>6.2480974288225367E-3</v>
      </c>
      <c r="K23" s="203">
        <f t="shared" si="8"/>
        <v>1</v>
      </c>
      <c r="L23" s="200">
        <v>83102</v>
      </c>
      <c r="M23" s="200">
        <v>42431</v>
      </c>
      <c r="N23" s="200">
        <v>12502</v>
      </c>
      <c r="O23" s="200">
        <v>57374</v>
      </c>
      <c r="P23" s="200">
        <v>76459</v>
      </c>
      <c r="Q23" s="201">
        <f t="shared" si="9"/>
        <v>0.33264196325861883</v>
      </c>
      <c r="R23" s="202">
        <f t="shared" si="10"/>
        <v>-7.9937907631585259E-2</v>
      </c>
      <c r="S23" s="201">
        <f t="shared" si="11"/>
        <v>3.1906921710048086E-3</v>
      </c>
      <c r="T23" s="203">
        <f t="shared" si="12"/>
        <v>0.13976933918546644</v>
      </c>
      <c r="U23" s="200">
        <v>208357</v>
      </c>
      <c r="V23" s="200">
        <v>229613</v>
      </c>
      <c r="W23" s="200">
        <v>77733</v>
      </c>
      <c r="X23" s="200">
        <v>159903</v>
      </c>
      <c r="Y23" s="200">
        <v>451396</v>
      </c>
      <c r="Z23" s="200">
        <v>462191</v>
      </c>
      <c r="AA23" s="201">
        <f t="shared" si="13"/>
        <v>2.3914700174569647E-2</v>
      </c>
      <c r="AB23" s="202">
        <f t="shared" si="2"/>
        <v>1.0129130319276349</v>
      </c>
      <c r="AC23" s="200">
        <f t="shared" si="3"/>
        <v>10795</v>
      </c>
      <c r="AD23" s="200">
        <f t="shared" si="4"/>
        <v>232578</v>
      </c>
      <c r="AE23" s="201">
        <f t="shared" si="14"/>
        <v>1.4624959932461873E-2</v>
      </c>
      <c r="AF23" s="203">
        <f t="shared" si="0"/>
        <v>0.72907828892219373</v>
      </c>
      <c r="AG23" s="203">
        <f t="shared" si="15"/>
        <v>0.84489897392680935</v>
      </c>
      <c r="AH23" s="123"/>
    </row>
    <row r="24" spans="1:34" x14ac:dyDescent="0.25">
      <c r="A24" s="211" t="s">
        <v>392</v>
      </c>
      <c r="B24" s="199" t="s">
        <v>217</v>
      </c>
      <c r="C24" s="200">
        <v>1145260</v>
      </c>
      <c r="D24" s="200">
        <v>294665</v>
      </c>
      <c r="E24" s="200">
        <v>589359</v>
      </c>
      <c r="F24" s="200">
        <v>900811</v>
      </c>
      <c r="G24" s="200">
        <v>1086851</v>
      </c>
      <c r="H24" s="201">
        <f t="shared" si="5"/>
        <v>0.20652500913066119</v>
      </c>
      <c r="I24" s="202">
        <f t="shared" si="6"/>
        <v>-5.1000646141487471E-2</v>
      </c>
      <c r="J24" s="201">
        <f t="shared" si="7"/>
        <v>1.2413695853503881E-2</v>
      </c>
      <c r="K24" s="203">
        <f t="shared" si="8"/>
        <v>1</v>
      </c>
      <c r="L24" s="200">
        <v>454535</v>
      </c>
      <c r="M24" s="200">
        <v>112730</v>
      </c>
      <c r="N24" s="200">
        <v>196210</v>
      </c>
      <c r="O24" s="200">
        <v>321892</v>
      </c>
      <c r="P24" s="200">
        <v>402903</v>
      </c>
      <c r="Q24" s="201">
        <f t="shared" si="9"/>
        <v>0.25167136803648438</v>
      </c>
      <c r="R24" s="202">
        <f t="shared" si="10"/>
        <v>-0.11359301263929067</v>
      </c>
      <c r="S24" s="201">
        <f t="shared" si="11"/>
        <v>1.6813448354992225E-2</v>
      </c>
      <c r="T24" s="203">
        <f t="shared" si="12"/>
        <v>0.37070674821111632</v>
      </c>
      <c r="U24" s="200">
        <v>325838</v>
      </c>
      <c r="V24" s="200">
        <v>289043</v>
      </c>
      <c r="W24" s="200">
        <v>84591</v>
      </c>
      <c r="X24" s="200">
        <v>199568</v>
      </c>
      <c r="Y24" s="200">
        <v>284380</v>
      </c>
      <c r="Z24" s="200">
        <v>329155</v>
      </c>
      <c r="AA24" s="201">
        <f t="shared" si="13"/>
        <v>0.15744778113791402</v>
      </c>
      <c r="AB24" s="202">
        <f t="shared" si="2"/>
        <v>0.13877519953778505</v>
      </c>
      <c r="AC24" s="200">
        <f t="shared" si="3"/>
        <v>44775</v>
      </c>
      <c r="AD24" s="200">
        <f t="shared" si="4"/>
        <v>40112</v>
      </c>
      <c r="AE24" s="201">
        <f t="shared" si="14"/>
        <v>1.0415344925733058E-2</v>
      </c>
      <c r="AF24" s="203">
        <f t="shared" si="0"/>
        <v>0.25238199186210991</v>
      </c>
      <c r="AG24" s="203">
        <f t="shared" si="15"/>
        <v>0.30285200087224468</v>
      </c>
      <c r="AH24" s="123"/>
    </row>
    <row r="25" spans="1:34" x14ac:dyDescent="0.25">
      <c r="A25" s="211" t="s">
        <v>393</v>
      </c>
      <c r="B25" s="199" t="s">
        <v>231</v>
      </c>
      <c r="C25" s="200">
        <v>3573518</v>
      </c>
      <c r="D25" s="200">
        <v>1527127</v>
      </c>
      <c r="E25" s="200">
        <v>612813</v>
      </c>
      <c r="F25" s="200">
        <v>1745237</v>
      </c>
      <c r="G25" s="200">
        <v>2180045</v>
      </c>
      <c r="H25" s="201">
        <f t="shared" si="5"/>
        <v>0.24913980164298599</v>
      </c>
      <c r="I25" s="202">
        <f t="shared" si="6"/>
        <v>-0.38994430698264293</v>
      </c>
      <c r="J25" s="201">
        <f t="shared" si="7"/>
        <v>2.4899839607224788E-2</v>
      </c>
      <c r="K25" s="203">
        <f t="shared" si="8"/>
        <v>1</v>
      </c>
      <c r="L25" s="200">
        <v>2361151</v>
      </c>
      <c r="M25" s="200">
        <v>979337</v>
      </c>
      <c r="N25" s="200">
        <v>408217</v>
      </c>
      <c r="O25" s="200">
        <v>1146592</v>
      </c>
      <c r="P25" s="200">
        <v>1487148</v>
      </c>
      <c r="Q25" s="201">
        <f t="shared" si="9"/>
        <v>0.29701585219502658</v>
      </c>
      <c r="R25" s="202">
        <f t="shared" si="10"/>
        <v>-0.37015972294868049</v>
      </c>
      <c r="S25" s="201">
        <f t="shared" si="11"/>
        <v>6.2059816120083433E-2</v>
      </c>
      <c r="T25" s="203">
        <f t="shared" si="12"/>
        <v>0.68216390028646201</v>
      </c>
      <c r="U25" s="200">
        <v>810508</v>
      </c>
      <c r="V25" s="200">
        <v>709037</v>
      </c>
      <c r="W25" s="200">
        <v>350868</v>
      </c>
      <c r="X25" s="200">
        <v>107630</v>
      </c>
      <c r="Y25" s="200">
        <v>344430</v>
      </c>
      <c r="Z25" s="200">
        <v>449840</v>
      </c>
      <c r="AA25" s="201">
        <f t="shared" si="13"/>
        <v>0.3060418662718114</v>
      </c>
      <c r="AB25" s="202">
        <f t="shared" si="2"/>
        <v>-0.36556202285635309</v>
      </c>
      <c r="AC25" s="200">
        <f t="shared" si="3"/>
        <v>105410</v>
      </c>
      <c r="AD25" s="200">
        <f t="shared" si="4"/>
        <v>-259197</v>
      </c>
      <c r="AE25" s="201">
        <f t="shared" si="14"/>
        <v>1.4234141244677307E-2</v>
      </c>
      <c r="AF25" s="203">
        <f t="shared" si="0"/>
        <v>0.19841427970979858</v>
      </c>
      <c r="AG25" s="203">
        <f t="shared" si="15"/>
        <v>0.20634436445119253</v>
      </c>
      <c r="AH25" s="123"/>
    </row>
    <row r="26" spans="1:34" x14ac:dyDescent="0.25">
      <c r="A26" s="211" t="s">
        <v>200</v>
      </c>
      <c r="B26" s="199" t="s">
        <v>394</v>
      </c>
      <c r="C26" s="200">
        <v>161373</v>
      </c>
      <c r="D26" s="200">
        <v>41693</v>
      </c>
      <c r="E26" s="200">
        <v>69264</v>
      </c>
      <c r="F26" s="200">
        <v>190879</v>
      </c>
      <c r="G26" s="200">
        <v>231263</v>
      </c>
      <c r="H26" s="201">
        <f t="shared" si="5"/>
        <v>0.21156858533416467</v>
      </c>
      <c r="I26" s="202">
        <f t="shared" si="6"/>
        <v>0.43309599499296669</v>
      </c>
      <c r="J26" s="201">
        <f t="shared" si="7"/>
        <v>2.6414186895617415E-3</v>
      </c>
      <c r="K26" s="203">
        <f t="shared" si="8"/>
        <v>1</v>
      </c>
      <c r="L26" s="200">
        <v>47500</v>
      </c>
      <c r="M26" s="200">
        <v>11305</v>
      </c>
      <c r="N26" s="200">
        <v>21114</v>
      </c>
      <c r="O26" s="200">
        <v>42105</v>
      </c>
      <c r="P26" s="200">
        <v>54395</v>
      </c>
      <c r="Q26" s="201">
        <f t="shared" si="9"/>
        <v>0.29188932430827697</v>
      </c>
      <c r="R26" s="202">
        <f t="shared" si="10"/>
        <v>0.14515789473684215</v>
      </c>
      <c r="S26" s="201">
        <f t="shared" si="11"/>
        <v>2.2699446846258329E-3</v>
      </c>
      <c r="T26" s="203">
        <f t="shared" si="12"/>
        <v>0.2352083990954022</v>
      </c>
      <c r="U26" s="200">
        <v>80300</v>
      </c>
      <c r="V26" s="200">
        <v>76153</v>
      </c>
      <c r="W26" s="200">
        <v>20162</v>
      </c>
      <c r="X26" s="200">
        <v>32357</v>
      </c>
      <c r="Y26" s="200">
        <v>116248</v>
      </c>
      <c r="Z26" s="200">
        <v>142769</v>
      </c>
      <c r="AA26" s="201">
        <f t="shared" si="13"/>
        <v>0.22814155942467829</v>
      </c>
      <c r="AB26" s="202">
        <f t="shared" si="2"/>
        <v>0.87476527516972413</v>
      </c>
      <c r="AC26" s="200">
        <f t="shared" si="3"/>
        <v>26521</v>
      </c>
      <c r="AD26" s="200">
        <f t="shared" si="4"/>
        <v>66616</v>
      </c>
      <c r="AE26" s="201">
        <f t="shared" si="14"/>
        <v>4.5175931694854485E-3</v>
      </c>
      <c r="AF26" s="203">
        <f t="shared" si="0"/>
        <v>0.47190670062525947</v>
      </c>
      <c r="AG26" s="203">
        <f t="shared" si="15"/>
        <v>0.61734475467325078</v>
      </c>
      <c r="AH26" s="123"/>
    </row>
    <row r="27" spans="1:34" x14ac:dyDescent="0.25">
      <c r="A27" s="211" t="s">
        <v>196</v>
      </c>
      <c r="B27" s="199" t="s">
        <v>227</v>
      </c>
      <c r="C27" s="200">
        <v>1457401</v>
      </c>
      <c r="D27" s="200">
        <v>700947</v>
      </c>
      <c r="E27" s="200">
        <v>208830</v>
      </c>
      <c r="F27" s="200">
        <v>865295</v>
      </c>
      <c r="G27" s="200">
        <v>1087294</v>
      </c>
      <c r="H27" s="201">
        <f t="shared" si="5"/>
        <v>0.25655874586123817</v>
      </c>
      <c r="I27" s="202">
        <f t="shared" si="6"/>
        <v>-0.25395001101275494</v>
      </c>
      <c r="J27" s="201">
        <f t="shared" si="7"/>
        <v>1.2418755670592979E-2</v>
      </c>
      <c r="K27" s="203">
        <f t="shared" si="8"/>
        <v>1</v>
      </c>
      <c r="L27" s="200">
        <v>764718</v>
      </c>
      <c r="M27" s="200">
        <v>346449</v>
      </c>
      <c r="N27" s="200">
        <v>99723</v>
      </c>
      <c r="O27" s="200">
        <v>444042</v>
      </c>
      <c r="P27" s="200">
        <v>557391</v>
      </c>
      <c r="Q27" s="201">
        <f t="shared" si="9"/>
        <v>0.25526639371951299</v>
      </c>
      <c r="R27" s="202">
        <f t="shared" si="10"/>
        <v>-0.27111562693698854</v>
      </c>
      <c r="S27" s="201">
        <f t="shared" si="11"/>
        <v>2.3260349990040955E-2</v>
      </c>
      <c r="T27" s="203">
        <f t="shared" si="12"/>
        <v>0.51264055536037167</v>
      </c>
      <c r="U27" s="200">
        <v>582962</v>
      </c>
      <c r="V27" s="200">
        <v>574389</v>
      </c>
      <c r="W27" s="200">
        <v>293467</v>
      </c>
      <c r="X27" s="200">
        <v>86489</v>
      </c>
      <c r="Y27" s="200">
        <v>349167</v>
      </c>
      <c r="Z27" s="200">
        <v>442467</v>
      </c>
      <c r="AA27" s="201">
        <f t="shared" si="13"/>
        <v>0.26720738214092399</v>
      </c>
      <c r="AB27" s="202">
        <f t="shared" si="2"/>
        <v>-0.22967361840146661</v>
      </c>
      <c r="AC27" s="200">
        <f t="shared" si="3"/>
        <v>93300</v>
      </c>
      <c r="AD27" s="200">
        <f t="shared" si="4"/>
        <v>-131922</v>
      </c>
      <c r="AE27" s="201">
        <f t="shared" si="14"/>
        <v>1.4000839796613538E-2</v>
      </c>
      <c r="AF27" s="203">
        <f t="shared" si="0"/>
        <v>0.3941187085778039</v>
      </c>
      <c r="AG27" s="203">
        <f t="shared" si="15"/>
        <v>0.40694329224662329</v>
      </c>
      <c r="AH27" s="123"/>
    </row>
    <row r="28" spans="1:34" x14ac:dyDescent="0.25">
      <c r="A28" s="211" t="s">
        <v>209</v>
      </c>
      <c r="B28" s="199" t="s">
        <v>250</v>
      </c>
      <c r="C28" s="200">
        <v>172836</v>
      </c>
      <c r="D28" s="200">
        <v>59400</v>
      </c>
      <c r="E28" s="200">
        <v>110529</v>
      </c>
      <c r="F28" s="200">
        <v>260698</v>
      </c>
      <c r="G28" s="200">
        <v>336032</v>
      </c>
      <c r="H28" s="201">
        <f t="shared" si="5"/>
        <v>0.28897037951959748</v>
      </c>
      <c r="I28" s="202">
        <f t="shared" si="6"/>
        <v>0.94422458284153765</v>
      </c>
      <c r="J28" s="201">
        <f t="shared" si="7"/>
        <v>3.8380597202786917E-3</v>
      </c>
      <c r="K28" s="203">
        <f t="shared" si="8"/>
        <v>1</v>
      </c>
      <c r="L28" s="200">
        <v>40183</v>
      </c>
      <c r="M28" s="200">
        <v>10010</v>
      </c>
      <c r="N28" s="200">
        <v>18610</v>
      </c>
      <c r="O28" s="200">
        <v>47080</v>
      </c>
      <c r="P28" s="200">
        <v>66219</v>
      </c>
      <c r="Q28" s="201">
        <f t="shared" si="9"/>
        <v>0.40652081563296516</v>
      </c>
      <c r="R28" s="202">
        <f t="shared" si="10"/>
        <v>0.64793569419903929</v>
      </c>
      <c r="S28" s="201">
        <f t="shared" si="11"/>
        <v>2.7633691896541599E-3</v>
      </c>
      <c r="T28" s="203">
        <f t="shared" si="12"/>
        <v>0.19706158937244073</v>
      </c>
      <c r="U28" s="200">
        <v>92966</v>
      </c>
      <c r="V28" s="200">
        <v>103187</v>
      </c>
      <c r="W28" s="200">
        <v>37453</v>
      </c>
      <c r="X28" s="200">
        <v>75599</v>
      </c>
      <c r="Y28" s="200">
        <v>161728</v>
      </c>
      <c r="Z28" s="200">
        <v>209418</v>
      </c>
      <c r="AA28" s="201">
        <f t="shared" si="13"/>
        <v>0.29487781954887216</v>
      </c>
      <c r="AB28" s="202">
        <f t="shared" si="2"/>
        <v>1.0294998400961362</v>
      </c>
      <c r="AC28" s="200">
        <f t="shared" si="3"/>
        <v>47690</v>
      </c>
      <c r="AD28" s="200">
        <f t="shared" si="4"/>
        <v>106231</v>
      </c>
      <c r="AE28" s="201">
        <f t="shared" si="14"/>
        <v>6.6265458633688245E-3</v>
      </c>
      <c r="AF28" s="203">
        <f t="shared" si="0"/>
        <v>0.59702261103010945</v>
      </c>
      <c r="AG28" s="203">
        <f t="shared" si="15"/>
        <v>0.62320850395200456</v>
      </c>
      <c r="AH28" s="123"/>
    </row>
    <row r="29" spans="1:34" x14ac:dyDescent="0.25">
      <c r="A29" s="211" t="s">
        <v>217</v>
      </c>
      <c r="B29" s="199" t="s">
        <v>241</v>
      </c>
      <c r="C29" s="200">
        <v>121194</v>
      </c>
      <c r="D29" s="200">
        <v>34897</v>
      </c>
      <c r="E29" s="200">
        <v>94337</v>
      </c>
      <c r="F29" s="200">
        <v>186103</v>
      </c>
      <c r="G29" s="200">
        <v>205511</v>
      </c>
      <c r="H29" s="201">
        <f t="shared" si="5"/>
        <v>0.1042863360612134</v>
      </c>
      <c r="I29" s="202">
        <f t="shared" si="6"/>
        <v>0.69571926002937445</v>
      </c>
      <c r="J29" s="201">
        <f t="shared" si="7"/>
        <v>2.3472868392718379E-3</v>
      </c>
      <c r="K29" s="203">
        <f t="shared" si="8"/>
        <v>1</v>
      </c>
      <c r="L29" s="200">
        <v>23765</v>
      </c>
      <c r="M29" s="200">
        <v>5391</v>
      </c>
      <c r="N29" s="200">
        <v>10054</v>
      </c>
      <c r="O29" s="200">
        <v>25824</v>
      </c>
      <c r="P29" s="200">
        <v>37835</v>
      </c>
      <c r="Q29" s="201">
        <f t="shared" si="9"/>
        <v>0.4651099752168526</v>
      </c>
      <c r="R29" s="202">
        <f t="shared" si="10"/>
        <v>0.59204712812960225</v>
      </c>
      <c r="S29" s="201">
        <f t="shared" si="11"/>
        <v>1.5788833007228311E-3</v>
      </c>
      <c r="T29" s="203">
        <f t="shared" si="12"/>
        <v>0.184102067529232</v>
      </c>
      <c r="U29" s="200">
        <v>64563</v>
      </c>
      <c r="V29" s="200">
        <v>67717</v>
      </c>
      <c r="W29" s="200">
        <v>23265</v>
      </c>
      <c r="X29" s="200">
        <v>74994</v>
      </c>
      <c r="Y29" s="200">
        <v>129876</v>
      </c>
      <c r="Z29" s="200">
        <v>131195</v>
      </c>
      <c r="AA29" s="201">
        <f t="shared" si="13"/>
        <v>1.015584095598876E-2</v>
      </c>
      <c r="AB29" s="202">
        <f t="shared" si="2"/>
        <v>0.93740124341007425</v>
      </c>
      <c r="AC29" s="200">
        <f t="shared" si="3"/>
        <v>1319</v>
      </c>
      <c r="AD29" s="200">
        <f t="shared" si="4"/>
        <v>63478</v>
      </c>
      <c r="AE29" s="201">
        <f t="shared" si="14"/>
        <v>4.1513608407332371E-3</v>
      </c>
      <c r="AF29" s="203">
        <f t="shared" si="0"/>
        <v>0.55874878294304997</v>
      </c>
      <c r="AG29" s="203">
        <f t="shared" si="15"/>
        <v>0.63838432006072665</v>
      </c>
      <c r="AH29" s="123"/>
    </row>
    <row r="30" spans="1:34" x14ac:dyDescent="0.25">
      <c r="A30" s="211" t="s">
        <v>213</v>
      </c>
      <c r="B30" s="199" t="s">
        <v>229</v>
      </c>
      <c r="C30" s="200">
        <v>2806099</v>
      </c>
      <c r="D30" s="200">
        <v>1057147</v>
      </c>
      <c r="E30" s="200">
        <v>314533</v>
      </c>
      <c r="F30" s="200">
        <v>1473629</v>
      </c>
      <c r="G30" s="200">
        <v>2006075</v>
      </c>
      <c r="H30" s="201">
        <f t="shared" si="5"/>
        <v>0.36131617930971771</v>
      </c>
      <c r="I30" s="202">
        <f t="shared" si="6"/>
        <v>-0.28510184423286566</v>
      </c>
      <c r="J30" s="201">
        <f t="shared" si="7"/>
        <v>2.2912804891671256E-2</v>
      </c>
      <c r="K30" s="203">
        <f t="shared" si="8"/>
        <v>1</v>
      </c>
      <c r="L30" s="200">
        <v>2183499</v>
      </c>
      <c r="M30" s="200">
        <v>804954</v>
      </c>
      <c r="N30" s="200">
        <v>261066</v>
      </c>
      <c r="O30" s="200">
        <v>1149604</v>
      </c>
      <c r="P30" s="200">
        <v>1521520</v>
      </c>
      <c r="Q30" s="201">
        <f t="shared" si="9"/>
        <v>0.32351661963597911</v>
      </c>
      <c r="R30" s="202">
        <f t="shared" si="10"/>
        <v>-0.3031734843936269</v>
      </c>
      <c r="S30" s="201">
        <f t="shared" si="11"/>
        <v>6.3494185799281136E-2</v>
      </c>
      <c r="T30" s="203">
        <f t="shared" si="12"/>
        <v>0.75845618932492553</v>
      </c>
      <c r="U30" s="200">
        <v>463974</v>
      </c>
      <c r="V30" s="200">
        <v>476239</v>
      </c>
      <c r="W30" s="200">
        <v>184065</v>
      </c>
      <c r="X30" s="200">
        <v>37854</v>
      </c>
      <c r="Y30" s="200">
        <v>238277</v>
      </c>
      <c r="Z30" s="200">
        <v>385243</v>
      </c>
      <c r="AA30" s="201">
        <f t="shared" si="13"/>
        <v>0.61678634530399501</v>
      </c>
      <c r="AB30" s="202">
        <f t="shared" si="2"/>
        <v>-0.19107212974997845</v>
      </c>
      <c r="AC30" s="200">
        <f t="shared" si="3"/>
        <v>146966</v>
      </c>
      <c r="AD30" s="200">
        <f t="shared" si="4"/>
        <v>-90996</v>
      </c>
      <c r="AE30" s="201">
        <f t="shared" si="14"/>
        <v>1.2190119321365862E-2</v>
      </c>
      <c r="AF30" s="203">
        <f t="shared" si="0"/>
        <v>0.16971568002411888</v>
      </c>
      <c r="AG30" s="203">
        <f t="shared" si="15"/>
        <v>0.19203818401605124</v>
      </c>
      <c r="AH30" s="123"/>
    </row>
    <row r="31" spans="1:34" x14ac:dyDescent="0.25">
      <c r="A31" s="211" t="s">
        <v>221</v>
      </c>
      <c r="B31" s="199" t="s">
        <v>221</v>
      </c>
      <c r="C31" s="200">
        <v>643991</v>
      </c>
      <c r="D31" s="200">
        <v>202427</v>
      </c>
      <c r="E31" s="200">
        <v>216127</v>
      </c>
      <c r="F31" s="200">
        <v>514173</v>
      </c>
      <c r="G31" s="200">
        <v>601447</v>
      </c>
      <c r="H31" s="201">
        <f t="shared" si="5"/>
        <v>0.16973664505915331</v>
      </c>
      <c r="I31" s="202">
        <f t="shared" si="6"/>
        <v>-6.6063035042415175E-2</v>
      </c>
      <c r="J31" s="201">
        <f t="shared" si="7"/>
        <v>6.8695526157701E-3</v>
      </c>
      <c r="K31" s="203">
        <f t="shared" si="8"/>
        <v>1</v>
      </c>
      <c r="L31" s="200">
        <v>253008</v>
      </c>
      <c r="M31" s="200">
        <v>76462</v>
      </c>
      <c r="N31" s="200">
        <v>74781</v>
      </c>
      <c r="O31" s="200">
        <v>200661</v>
      </c>
      <c r="P31" s="200">
        <v>233139</v>
      </c>
      <c r="Q31" s="201">
        <f t="shared" si="9"/>
        <v>0.16185506899696511</v>
      </c>
      <c r="R31" s="202">
        <f t="shared" si="10"/>
        <v>-7.8531113640675443E-2</v>
      </c>
      <c r="S31" s="201">
        <f t="shared" si="11"/>
        <v>9.7290676317489128E-3</v>
      </c>
      <c r="T31" s="203">
        <f t="shared" si="12"/>
        <v>0.38763016525146854</v>
      </c>
      <c r="U31" s="200">
        <v>242553</v>
      </c>
      <c r="V31" s="200">
        <v>229219</v>
      </c>
      <c r="W31" s="200">
        <v>77962</v>
      </c>
      <c r="X31" s="200">
        <v>84092</v>
      </c>
      <c r="Y31" s="200">
        <v>181553</v>
      </c>
      <c r="Z31" s="200">
        <v>219608</v>
      </c>
      <c r="AA31" s="201">
        <f t="shared" si="13"/>
        <v>0.20960821357950565</v>
      </c>
      <c r="AB31" s="202">
        <f t="shared" si="2"/>
        <v>-4.1929333955736614E-2</v>
      </c>
      <c r="AC31" s="200">
        <f t="shared" si="3"/>
        <v>38055</v>
      </c>
      <c r="AD31" s="200">
        <f t="shared" si="4"/>
        <v>-9611</v>
      </c>
      <c r="AE31" s="201">
        <f t="shared" si="14"/>
        <v>6.948984728928272E-3</v>
      </c>
      <c r="AF31" s="203">
        <f t="shared" si="0"/>
        <v>0.35593509847187305</v>
      </c>
      <c r="AG31" s="203">
        <f t="shared" si="15"/>
        <v>0.36513275483957858</v>
      </c>
      <c r="AH31" s="123"/>
    </row>
    <row r="32" spans="1:34" x14ac:dyDescent="0.25">
      <c r="A32" s="211" t="s">
        <v>394</v>
      </c>
      <c r="B32" s="199" t="s">
        <v>247</v>
      </c>
      <c r="C32" s="200">
        <v>194553</v>
      </c>
      <c r="D32" s="200">
        <v>70263</v>
      </c>
      <c r="E32" s="200">
        <v>269872</v>
      </c>
      <c r="F32" s="200">
        <v>407126</v>
      </c>
      <c r="G32" s="200">
        <v>453573</v>
      </c>
      <c r="H32" s="201">
        <f t="shared" si="5"/>
        <v>0.11408507439957161</v>
      </c>
      <c r="I32" s="202">
        <f t="shared" si="6"/>
        <v>1.3313595781098209</v>
      </c>
      <c r="J32" s="201">
        <f>G32/G$9</f>
        <v>5.1805788184041014E-3</v>
      </c>
      <c r="K32" s="203">
        <f t="shared" si="8"/>
        <v>1</v>
      </c>
      <c r="L32" s="200">
        <v>55624</v>
      </c>
      <c r="M32" s="200">
        <v>16357</v>
      </c>
      <c r="N32" s="200">
        <v>59668</v>
      </c>
      <c r="O32" s="200">
        <v>88261</v>
      </c>
      <c r="P32" s="200">
        <v>97209</v>
      </c>
      <c r="Q32" s="201">
        <f t="shared" si="9"/>
        <v>0.10138113096384593</v>
      </c>
      <c r="R32" s="202">
        <f t="shared" si="10"/>
        <v>0.74760894577880044</v>
      </c>
      <c r="S32" s="201">
        <f>P32/P$9</f>
        <v>4.0566054388784375E-3</v>
      </c>
      <c r="T32" s="203">
        <f t="shared" si="12"/>
        <v>0.2143183125979721</v>
      </c>
      <c r="U32" s="200">
        <v>63496</v>
      </c>
      <c r="V32" s="200">
        <v>64271</v>
      </c>
      <c r="W32" s="200">
        <v>35281</v>
      </c>
      <c r="X32" s="200">
        <v>131679</v>
      </c>
      <c r="Y32" s="200">
        <v>181885</v>
      </c>
      <c r="Z32" s="200">
        <v>191590</v>
      </c>
      <c r="AA32" s="201">
        <f t="shared" si="13"/>
        <v>5.3357890975066713E-2</v>
      </c>
      <c r="AB32" s="202">
        <f t="shared" si="2"/>
        <v>1.9809712000746837</v>
      </c>
      <c r="AC32" s="200">
        <f t="shared" si="3"/>
        <v>9705</v>
      </c>
      <c r="AD32" s="200">
        <f t="shared" si="4"/>
        <v>127319</v>
      </c>
      <c r="AE32" s="201">
        <f t="shared" si="14"/>
        <v>6.0624202406805204E-3</v>
      </c>
      <c r="AF32" s="203">
        <f t="shared" si="0"/>
        <v>0.33035214054781986</v>
      </c>
      <c r="AG32" s="203">
        <f t="shared" si="15"/>
        <v>0.42240168616738649</v>
      </c>
      <c r="AH32" s="123"/>
    </row>
    <row r="33" spans="1:36" x14ac:dyDescent="0.25">
      <c r="A33" s="211" t="s">
        <v>229</v>
      </c>
      <c r="B33" s="199" t="s">
        <v>233</v>
      </c>
      <c r="C33" s="200">
        <v>260704</v>
      </c>
      <c r="D33" s="200">
        <v>39419</v>
      </c>
      <c r="E33" s="200">
        <v>112986</v>
      </c>
      <c r="F33" s="200">
        <v>302737</v>
      </c>
      <c r="G33" s="200">
        <v>381216</v>
      </c>
      <c r="H33" s="201">
        <f t="shared" si="5"/>
        <v>0.25923161027558583</v>
      </c>
      <c r="I33" s="202">
        <f t="shared" si="6"/>
        <v>0.4622560451700013</v>
      </c>
      <c r="J33" s="201">
        <f t="shared" si="7"/>
        <v>4.3541382199485815E-3</v>
      </c>
      <c r="K33" s="203">
        <f t="shared" si="8"/>
        <v>1</v>
      </c>
      <c r="L33" s="200">
        <v>105724</v>
      </c>
      <c r="M33" s="200">
        <v>11578</v>
      </c>
      <c r="N33" s="200">
        <v>37383</v>
      </c>
      <c r="O33" s="200">
        <v>114835</v>
      </c>
      <c r="P33" s="200">
        <v>163135</v>
      </c>
      <c r="Q33" s="201">
        <f t="shared" si="9"/>
        <v>0.42060347455044189</v>
      </c>
      <c r="R33" s="202">
        <f t="shared" si="10"/>
        <v>0.54302712723695667</v>
      </c>
      <c r="S33" s="201">
        <f t="shared" ref="S33:S38" si="16">P33/P$9</f>
        <v>6.8077475158826225E-3</v>
      </c>
      <c r="T33" s="203">
        <f t="shared" si="12"/>
        <v>0.42793324519432552</v>
      </c>
      <c r="U33" s="200">
        <v>62858</v>
      </c>
      <c r="V33" s="200">
        <v>74711</v>
      </c>
      <c r="W33" s="200">
        <v>17357</v>
      </c>
      <c r="X33" s="200">
        <v>49613</v>
      </c>
      <c r="Y33" s="200">
        <v>111373</v>
      </c>
      <c r="Z33" s="200">
        <v>133502</v>
      </c>
      <c r="AA33" s="201">
        <f t="shared" si="13"/>
        <v>0.19869268135005802</v>
      </c>
      <c r="AB33" s="202">
        <f t="shared" si="2"/>
        <v>0.78691223514609621</v>
      </c>
      <c r="AC33" s="200">
        <f t="shared" si="3"/>
        <v>22129</v>
      </c>
      <c r="AD33" s="200">
        <f t="shared" si="4"/>
        <v>58791</v>
      </c>
      <c r="AE33" s="201">
        <f t="shared" si="14"/>
        <v>4.2243604936130844E-3</v>
      </c>
      <c r="AF33" s="203">
        <f t="shared" si="0"/>
        <v>0.28657404566097949</v>
      </c>
      <c r="AG33" s="203">
        <f t="shared" si="15"/>
        <v>0.35020041131536978</v>
      </c>
      <c r="AH33" s="123"/>
    </row>
    <row r="34" spans="1:36" x14ac:dyDescent="0.25">
      <c r="A34" s="211" t="s">
        <v>225</v>
      </c>
      <c r="B34" s="199" t="s">
        <v>243</v>
      </c>
      <c r="C34" s="200">
        <v>121864</v>
      </c>
      <c r="D34" s="200">
        <v>36706</v>
      </c>
      <c r="E34" s="200">
        <v>68557</v>
      </c>
      <c r="F34" s="200">
        <v>173767</v>
      </c>
      <c r="G34" s="200">
        <v>237717</v>
      </c>
      <c r="H34" s="201">
        <f t="shared" si="5"/>
        <v>0.36802154609333182</v>
      </c>
      <c r="I34" s="202">
        <f t="shared" si="6"/>
        <v>0.95067452241843364</v>
      </c>
      <c r="J34" s="201">
        <f t="shared" si="7"/>
        <v>2.715134399478293E-3</v>
      </c>
      <c r="K34" s="203">
        <f t="shared" si="8"/>
        <v>1</v>
      </c>
      <c r="L34" s="200">
        <v>33693</v>
      </c>
      <c r="M34" s="200">
        <v>7773</v>
      </c>
      <c r="N34" s="200">
        <v>17205</v>
      </c>
      <c r="O34" s="200">
        <v>39451</v>
      </c>
      <c r="P34" s="200">
        <v>45277</v>
      </c>
      <c r="Q34" s="201">
        <f t="shared" si="9"/>
        <v>0.14767686497173704</v>
      </c>
      <c r="R34" s="202">
        <f t="shared" si="10"/>
        <v>0.34381028700323513</v>
      </c>
      <c r="S34" s="201">
        <f t="shared" si="16"/>
        <v>1.8894436158802066E-3</v>
      </c>
      <c r="T34" s="203">
        <f t="shared" si="12"/>
        <v>0.19046597424668829</v>
      </c>
      <c r="U34" s="200">
        <v>61882</v>
      </c>
      <c r="V34" s="200">
        <v>68512</v>
      </c>
      <c r="W34" s="200">
        <v>23008</v>
      </c>
      <c r="X34" s="200">
        <v>44714</v>
      </c>
      <c r="Y34" s="200">
        <v>93937</v>
      </c>
      <c r="Z34" s="200">
        <v>120651</v>
      </c>
      <c r="AA34" s="201">
        <f t="shared" si="13"/>
        <v>0.28438208586605906</v>
      </c>
      <c r="AB34" s="202">
        <f t="shared" si="2"/>
        <v>0.76101996730499777</v>
      </c>
      <c r="AC34" s="200">
        <f t="shared" si="3"/>
        <v>26714</v>
      </c>
      <c r="AD34" s="200">
        <f t="shared" si="4"/>
        <v>52139</v>
      </c>
      <c r="AE34" s="201">
        <f t="shared" si="14"/>
        <v>3.8177204679698596E-3</v>
      </c>
      <c r="AF34" s="203">
        <f t="shared" si="0"/>
        <v>0.5622004857874352</v>
      </c>
      <c r="AG34" s="203">
        <f t="shared" si="15"/>
        <v>0.50754047880462905</v>
      </c>
      <c r="AH34" s="123"/>
    </row>
    <row r="35" spans="1:36" x14ac:dyDescent="0.25">
      <c r="A35" s="211" t="s">
        <v>231</v>
      </c>
      <c r="B35" s="199" t="s">
        <v>239</v>
      </c>
      <c r="C35" s="200">
        <v>86097</v>
      </c>
      <c r="D35" s="200">
        <v>44093</v>
      </c>
      <c r="E35" s="200">
        <v>117236</v>
      </c>
      <c r="F35" s="200">
        <v>128256</v>
      </c>
      <c r="G35" s="200">
        <v>137891</v>
      </c>
      <c r="H35" s="201">
        <f t="shared" si="5"/>
        <v>7.5123191117764554E-2</v>
      </c>
      <c r="I35" s="202">
        <f t="shared" si="6"/>
        <v>0.60157729073022281</v>
      </c>
      <c r="J35" s="201">
        <f t="shared" si="7"/>
        <v>1.5749508763717415E-3</v>
      </c>
      <c r="K35" s="203">
        <f t="shared" si="8"/>
        <v>1</v>
      </c>
      <c r="L35" s="200">
        <v>34578</v>
      </c>
      <c r="M35" s="200">
        <v>15382</v>
      </c>
      <c r="N35" s="200">
        <v>39695</v>
      </c>
      <c r="O35" s="200">
        <v>47352</v>
      </c>
      <c r="P35" s="200">
        <v>50418</v>
      </c>
      <c r="Q35" s="201">
        <f t="shared" si="9"/>
        <v>6.474911302584907E-2</v>
      </c>
      <c r="R35" s="202">
        <f t="shared" si="10"/>
        <v>0.45809474232170744</v>
      </c>
      <c r="S35" s="201">
        <f t="shared" si="16"/>
        <v>2.1039814525133792E-3</v>
      </c>
      <c r="T35" s="203">
        <f t="shared" si="12"/>
        <v>0.3656366260307054</v>
      </c>
      <c r="U35" s="200">
        <v>21845</v>
      </c>
      <c r="V35" s="200">
        <v>19449</v>
      </c>
      <c r="W35" s="200">
        <v>11490</v>
      </c>
      <c r="X35" s="200">
        <v>28541</v>
      </c>
      <c r="Y35" s="200">
        <v>34412</v>
      </c>
      <c r="Z35" s="200">
        <v>37875</v>
      </c>
      <c r="AA35" s="201">
        <f t="shared" si="13"/>
        <v>0.10063349994188076</v>
      </c>
      <c r="AB35" s="202">
        <f t="shared" si="2"/>
        <v>0.94740089464753963</v>
      </c>
      <c r="AC35" s="200">
        <f t="shared" si="3"/>
        <v>3463</v>
      </c>
      <c r="AD35" s="200">
        <f t="shared" si="4"/>
        <v>18426</v>
      </c>
      <c r="AE35" s="201">
        <f t="shared" si="14"/>
        <v>1.1984663427933332E-3</v>
      </c>
      <c r="AF35" s="203">
        <f t="shared" si="0"/>
        <v>0.22589637269591276</v>
      </c>
      <c r="AG35" s="203">
        <f t="shared" si="15"/>
        <v>0.27467347397582148</v>
      </c>
      <c r="AH35" s="123"/>
    </row>
    <row r="36" spans="1:36" x14ac:dyDescent="0.25">
      <c r="A36" s="211" t="s">
        <v>227</v>
      </c>
      <c r="B36" s="199" t="s">
        <v>245</v>
      </c>
      <c r="C36" s="200">
        <v>526418</v>
      </c>
      <c r="D36" s="200">
        <v>112733</v>
      </c>
      <c r="E36" s="200">
        <v>50187</v>
      </c>
      <c r="F36" s="200">
        <v>73207</v>
      </c>
      <c r="G36" s="200">
        <v>82507</v>
      </c>
      <c r="H36" s="201">
        <f t="shared" si="5"/>
        <v>0.12703703197781624</v>
      </c>
      <c r="I36" s="202">
        <f t="shared" si="6"/>
        <v>-0.8432671375218932</v>
      </c>
      <c r="J36" s="201">
        <f t="shared" si="7"/>
        <v>9.4237094485356756E-4</v>
      </c>
      <c r="K36" s="203">
        <f t="shared" si="8"/>
        <v>1</v>
      </c>
      <c r="L36" s="200">
        <v>35905</v>
      </c>
      <c r="M36" s="200">
        <v>11720</v>
      </c>
      <c r="N36" s="200">
        <v>10604</v>
      </c>
      <c r="O36" s="200">
        <v>15518</v>
      </c>
      <c r="P36" s="200">
        <v>16777</v>
      </c>
      <c r="Q36" s="201">
        <f t="shared" si="9"/>
        <v>8.1131589122309666E-2</v>
      </c>
      <c r="R36" s="202">
        <f t="shared" si="10"/>
        <v>-0.53273917281715644</v>
      </c>
      <c r="S36" s="201">
        <f t="shared" si="16"/>
        <v>7.0011695880076478E-4</v>
      </c>
      <c r="T36" s="203">
        <f t="shared" si="12"/>
        <v>0.20334032263929122</v>
      </c>
      <c r="U36" s="200">
        <v>407084</v>
      </c>
      <c r="V36" s="200">
        <v>471581</v>
      </c>
      <c r="W36" s="200">
        <v>93864</v>
      </c>
      <c r="X36" s="200">
        <v>32603</v>
      </c>
      <c r="Y36" s="200">
        <v>44686</v>
      </c>
      <c r="Z36" s="200">
        <v>53824</v>
      </c>
      <c r="AA36" s="201">
        <f t="shared" si="13"/>
        <v>0.20449357740679397</v>
      </c>
      <c r="AB36" s="202">
        <f t="shared" si="2"/>
        <v>-0.88586478250820111</v>
      </c>
      <c r="AC36" s="200">
        <f t="shared" si="3"/>
        <v>9138</v>
      </c>
      <c r="AD36" s="200">
        <f t="shared" si="4"/>
        <v>-417757</v>
      </c>
      <c r="AE36" s="201">
        <f t="shared" si="14"/>
        <v>1.7031353778088018E-3</v>
      </c>
      <c r="AF36" s="203">
        <f t="shared" si="0"/>
        <v>0.89582992982762744</v>
      </c>
      <c r="AG36" s="203">
        <f t="shared" si="15"/>
        <v>0.6523567697286291</v>
      </c>
      <c r="AH36" s="123"/>
    </row>
    <row r="37" spans="1:36" x14ac:dyDescent="0.25">
      <c r="A37" s="211" t="s">
        <v>395</v>
      </c>
      <c r="B37" s="199" t="s">
        <v>223</v>
      </c>
      <c r="C37" s="200">
        <v>44327</v>
      </c>
      <c r="D37" s="200">
        <v>18942</v>
      </c>
      <c r="E37" s="200">
        <v>10341</v>
      </c>
      <c r="F37" s="200">
        <v>41667</v>
      </c>
      <c r="G37" s="200">
        <v>52630</v>
      </c>
      <c r="H37" s="201">
        <f t="shared" si="5"/>
        <v>0.26310989512083904</v>
      </c>
      <c r="I37" s="202">
        <f t="shared" si="6"/>
        <v>0.18731247321045874</v>
      </c>
      <c r="J37" s="201">
        <f t="shared" si="7"/>
        <v>6.0112454491913724E-4</v>
      </c>
      <c r="K37" s="203">
        <f t="shared" si="8"/>
        <v>1</v>
      </c>
      <c r="L37" s="200">
        <v>11767</v>
      </c>
      <c r="M37" s="200">
        <v>3395</v>
      </c>
      <c r="N37" s="200">
        <v>2713</v>
      </c>
      <c r="O37" s="200">
        <v>11978</v>
      </c>
      <c r="P37" s="200">
        <v>13613</v>
      </c>
      <c r="Q37" s="201">
        <f t="shared" si="9"/>
        <v>0.13650025045917524</v>
      </c>
      <c r="R37" s="202">
        <f t="shared" si="10"/>
        <v>0.15687940851533955</v>
      </c>
      <c r="S37" s="201">
        <f t="shared" si="16"/>
        <v>5.6808083448499803E-4</v>
      </c>
      <c r="T37" s="203">
        <f t="shared" si="12"/>
        <v>0.25865475964278928</v>
      </c>
      <c r="U37" s="200">
        <v>14205</v>
      </c>
      <c r="V37" s="200">
        <v>19217</v>
      </c>
      <c r="W37" s="200">
        <v>10000</v>
      </c>
      <c r="X37" s="200">
        <v>4590</v>
      </c>
      <c r="Y37" s="200">
        <v>19800</v>
      </c>
      <c r="Z37" s="200">
        <v>26384</v>
      </c>
      <c r="AA37" s="201">
        <f t="shared" si="13"/>
        <v>0.33252525252525245</v>
      </c>
      <c r="AB37" s="202">
        <f t="shared" si="2"/>
        <v>0.37295103293958465</v>
      </c>
      <c r="AC37" s="200">
        <f t="shared" si="3"/>
        <v>6584</v>
      </c>
      <c r="AD37" s="200">
        <f t="shared" si="4"/>
        <v>7167</v>
      </c>
      <c r="AE37" s="201">
        <f t="shared" si="14"/>
        <v>8.3486035612565814E-4</v>
      </c>
      <c r="AF37" s="203">
        <f t="shared" si="0"/>
        <v>0.43352809799896225</v>
      </c>
      <c r="AG37" s="203">
        <f t="shared" si="15"/>
        <v>0.50131103933117993</v>
      </c>
      <c r="AH37" s="123"/>
    </row>
    <row r="38" spans="1:36" x14ac:dyDescent="0.25">
      <c r="A38" s="204" t="s">
        <v>396</v>
      </c>
      <c r="B38" s="205" t="s">
        <v>396</v>
      </c>
      <c r="C38" s="206">
        <f>C13-SUM(C14:C37)</f>
        <v>3330572</v>
      </c>
      <c r="D38" s="206">
        <f>D13-SUM(D14:D37)</f>
        <v>1004476</v>
      </c>
      <c r="E38" s="206">
        <f>E13-SUM(E14:E37)</f>
        <v>1447385</v>
      </c>
      <c r="F38" s="206">
        <f>F13-SUM(F14:F37)</f>
        <v>2746381</v>
      </c>
      <c r="G38" s="206">
        <f>G13-SUM(G14:G37)</f>
        <v>2954767</v>
      </c>
      <c r="H38" s="207">
        <f t="shared" si="5"/>
        <v>7.5876580853130093E-2</v>
      </c>
      <c r="I38" s="208">
        <f t="shared" si="6"/>
        <v>-0.11283497249121177</v>
      </c>
      <c r="J38" s="207">
        <f t="shared" si="7"/>
        <v>3.3748488850790126E-2</v>
      </c>
      <c r="K38" s="209">
        <f t="shared" si="8"/>
        <v>1</v>
      </c>
      <c r="L38" s="206">
        <f>L13-SUM(L14:L37)</f>
        <v>865902</v>
      </c>
      <c r="M38" s="206">
        <f>M13-SUM(M14:M37)</f>
        <v>302053</v>
      </c>
      <c r="N38" s="206">
        <f>N13-SUM(N14:N37)</f>
        <v>434718</v>
      </c>
      <c r="O38" s="206">
        <f>O13-SUM(O14:O37)</f>
        <v>738711</v>
      </c>
      <c r="P38" s="206">
        <f>P13-SUM(P14:P37)</f>
        <v>879881</v>
      </c>
      <c r="Q38" s="207">
        <f t="shared" si="9"/>
        <v>0.19110315130003475</v>
      </c>
      <c r="R38" s="208">
        <f t="shared" si="10"/>
        <v>1.6143859235802749E-2</v>
      </c>
      <c r="S38" s="207">
        <f t="shared" si="16"/>
        <v>3.6718102749393557E-2</v>
      </c>
      <c r="T38" s="209">
        <f t="shared" si="12"/>
        <v>0.29778354773828192</v>
      </c>
      <c r="U38" s="206">
        <f t="shared" ref="U38:Z38" si="17">U13-SUM(U14:U37)</f>
        <v>1599735</v>
      </c>
      <c r="V38" s="206">
        <f t="shared" si="17"/>
        <v>1595124</v>
      </c>
      <c r="W38" s="206">
        <f t="shared" si="17"/>
        <v>442068</v>
      </c>
      <c r="X38" s="206">
        <f t="shared" si="17"/>
        <v>683863</v>
      </c>
      <c r="Y38" s="206">
        <f t="shared" si="17"/>
        <v>1329181</v>
      </c>
      <c r="Z38" s="206">
        <f t="shared" si="17"/>
        <v>1402220</v>
      </c>
      <c r="AA38" s="207">
        <f t="shared" si="13"/>
        <v>5.4950379218481116E-2</v>
      </c>
      <c r="AB38" s="208">
        <f t="shared" si="2"/>
        <v>-0.12093354497832143</v>
      </c>
      <c r="AC38" s="206">
        <f>Z38-Y38</f>
        <v>73039</v>
      </c>
      <c r="AD38" s="206">
        <f t="shared" si="4"/>
        <v>-192904</v>
      </c>
      <c r="AE38" s="207">
        <f t="shared" si="14"/>
        <v>4.4369992744334459E-2</v>
      </c>
      <c r="AF38" s="209">
        <f t="shared" si="0"/>
        <v>0.47893394888325491</v>
      </c>
      <c r="AG38" s="209">
        <f t="shared" si="15"/>
        <v>0.47456195361597042</v>
      </c>
      <c r="AH38" s="123"/>
    </row>
    <row r="39" spans="1:36" ht="6" customHeight="1" x14ac:dyDescent="0.25">
      <c r="C39" s="123"/>
      <c r="D39" s="123"/>
      <c r="E39" s="123"/>
      <c r="F39" s="123"/>
      <c r="G39" s="123"/>
      <c r="H39" s="123"/>
      <c r="L39" s="123"/>
      <c r="M39" s="123"/>
      <c r="N39" s="123"/>
      <c r="O39" s="123"/>
      <c r="P39" s="123"/>
      <c r="Q39" s="123"/>
      <c r="U39" s="123"/>
      <c r="V39" s="123"/>
      <c r="W39" s="123"/>
      <c r="X39" s="123"/>
      <c r="Y39" s="123"/>
      <c r="Z39" s="123"/>
      <c r="AA39" s="123"/>
      <c r="AB39" s="123"/>
      <c r="AH39" s="123"/>
      <c r="AI39" s="123"/>
    </row>
    <row r="40" spans="1:36" ht="15.75" x14ac:dyDescent="0.25">
      <c r="B40" s="184"/>
      <c r="C40" s="338" t="s">
        <v>105</v>
      </c>
      <c r="D40" s="336"/>
      <c r="E40" s="336"/>
      <c r="F40" s="336"/>
      <c r="G40" s="336"/>
      <c r="H40" s="336"/>
      <c r="I40" s="336"/>
      <c r="J40" s="336"/>
      <c r="K40" s="337"/>
      <c r="L40" s="338" t="s">
        <v>104</v>
      </c>
      <c r="M40" s="336"/>
      <c r="N40" s="336"/>
      <c r="O40" s="336"/>
      <c r="P40" s="336"/>
      <c r="Q40" s="336"/>
      <c r="R40" s="336"/>
      <c r="S40" s="336"/>
      <c r="T40" s="337"/>
      <c r="U40" s="338" t="s">
        <v>106</v>
      </c>
      <c r="V40" s="336"/>
      <c r="W40" s="336"/>
      <c r="X40" s="336"/>
      <c r="Y40" s="336"/>
      <c r="Z40" s="336"/>
      <c r="AA40" s="336"/>
      <c r="AB40" s="336"/>
      <c r="AC40" s="336"/>
      <c r="AD40" s="336"/>
      <c r="AE40" s="336"/>
      <c r="AF40" s="336"/>
      <c r="AG40" s="337"/>
      <c r="AH40" s="50"/>
      <c r="AI40" s="50"/>
      <c r="AJ40" s="50"/>
    </row>
    <row r="41" spans="1:36" s="189" customFormat="1" ht="75" x14ac:dyDescent="0.25">
      <c r="B41" s="185"/>
      <c r="C41" s="186" t="s">
        <v>545</v>
      </c>
      <c r="D41" s="186" t="s">
        <v>546</v>
      </c>
      <c r="E41" s="186" t="s">
        <v>547</v>
      </c>
      <c r="F41" s="186" t="s">
        <v>548</v>
      </c>
      <c r="G41" s="186" t="s">
        <v>549</v>
      </c>
      <c r="H41" s="187" t="str">
        <f>CONCATENATE("var. ",RIGHT(G41,2),"/",RIGHT(F41,2))</f>
        <v>var. 23/22</v>
      </c>
      <c r="I41" s="187" t="str">
        <f>CONCATENATE("var. ",RIGHT(G41,2),"/",RIGHT(C41,2))</f>
        <v>var. 23/19</v>
      </c>
      <c r="J41" s="187" t="str">
        <f>CONCATENATE("Cuota s/ total lugares de residencia ",RIGHT(G41,4))</f>
        <v>Cuota s/ total lugares de residencia 2023</v>
      </c>
      <c r="K41" s="188" t="str">
        <f>CONCATENATE("cuota s/ Canarias ",RIGHT(G41,4))</f>
        <v>cuota s/ Canarias 2023</v>
      </c>
      <c r="L41" s="186" t="s">
        <v>545</v>
      </c>
      <c r="M41" s="186" t="s">
        <v>546</v>
      </c>
      <c r="N41" s="186" t="s">
        <v>547</v>
      </c>
      <c r="O41" s="186" t="s">
        <v>548</v>
      </c>
      <c r="P41" s="186" t="s">
        <v>549</v>
      </c>
      <c r="Q41" s="187" t="str">
        <f>CONCATENATE("var. ",RIGHT(P41,2),"/",RIGHT(O41,2))</f>
        <v>var. 23/22</v>
      </c>
      <c r="R41" s="187" t="str">
        <f>CONCATENATE("var. ",RIGHT(P41,2),"/",RIGHT(L41,2))</f>
        <v>var. 23/19</v>
      </c>
      <c r="S41" s="187" t="str">
        <f>CONCATENATE("Cuota s/ total lugares de residencia ",RIGHT(P41,4))</f>
        <v>Cuota s/ total lugares de residencia 2023</v>
      </c>
      <c r="T41" s="188" t="str">
        <f>CONCATENATE("cuota s/ Canarias ",RIGHT(P41,4))</f>
        <v>cuota s/ Canarias 2023</v>
      </c>
      <c r="U41" s="186" t="s">
        <v>550</v>
      </c>
      <c r="V41" s="186" t="s">
        <v>545</v>
      </c>
      <c r="W41" s="186" t="s">
        <v>546</v>
      </c>
      <c r="X41" s="186" t="s">
        <v>547</v>
      </c>
      <c r="Y41" s="186" t="s">
        <v>548</v>
      </c>
      <c r="Z41" s="186" t="s">
        <v>549</v>
      </c>
      <c r="AA41" s="187" t="str">
        <f>CONCATENATE("var. ",RIGHT(Z41,2),"/",RIGHT(Y41,2))</f>
        <v>var. 23/22</v>
      </c>
      <c r="AB41" s="187" t="str">
        <f>CONCATENATE("var. ",RIGHT(Z41,2),"/",RIGHT(V41,2))</f>
        <v>var. 23/19</v>
      </c>
      <c r="AC41" s="186" t="str">
        <f>CONCATENATE("dif. ",RIGHT(Z41,2),"/",RIGHT(Y41,2))</f>
        <v>dif. 23/22</v>
      </c>
      <c r="AD41" s="186" t="str">
        <f>CONCATENATE("dif. ",RIGHT(Z41,2),"/",RIGHT(V41,2))</f>
        <v>dif. 23/19</v>
      </c>
      <c r="AE41" s="187" t="str">
        <f>CONCATENATE("Cuota s/ total lugares de residencia ",RIGHT(Z41,4))</f>
        <v>Cuota s/ total lugares de residencia 2023</v>
      </c>
      <c r="AF41" s="188" t="str">
        <f>CONCATENATE("cuota s/ Canarias ",RIGHT(Z41,4))</f>
        <v>cuota s/ Canarias 2023</v>
      </c>
      <c r="AG41" s="188" t="str">
        <f>CONCATENATE("cuota s/ Canarias ",RIGHT(AA41,4))</f>
        <v>cuota s/ Canarias 3/22</v>
      </c>
      <c r="AH41" s="210"/>
      <c r="AI41" s="210"/>
      <c r="AJ41" s="210"/>
    </row>
    <row r="42" spans="1:36" x14ac:dyDescent="0.25">
      <c r="B42" s="190" t="s">
        <v>139</v>
      </c>
      <c r="C42" s="191">
        <v>13219180</v>
      </c>
      <c r="D42" s="191">
        <v>4119201</v>
      </c>
      <c r="E42" s="191">
        <v>6258305</v>
      </c>
      <c r="F42" s="191">
        <v>12631376</v>
      </c>
      <c r="G42" s="191">
        <v>13741120</v>
      </c>
      <c r="H42" s="192">
        <f>IFERROR(G42/F42-1,"-")</f>
        <v>8.7856144888727838E-2</v>
      </c>
      <c r="I42" s="192">
        <f>IFERROR(G42/C42-1,"-")</f>
        <v>3.9483538313269007E-2</v>
      </c>
      <c r="J42" s="192">
        <f t="shared" ref="J42:J71" si="18">G42/G$42</f>
        <v>1</v>
      </c>
      <c r="K42" s="193">
        <f>G42/$G9</f>
        <v>0.15694707403912703</v>
      </c>
      <c r="L42" s="191">
        <v>16762073</v>
      </c>
      <c r="M42" s="191">
        <v>4780500</v>
      </c>
      <c r="N42" s="191">
        <v>5670142</v>
      </c>
      <c r="O42" s="191">
        <v>15387463</v>
      </c>
      <c r="P42" s="191">
        <v>16741746</v>
      </c>
      <c r="Q42" s="192">
        <f>IFERROR(P42/O42-1,"-")</f>
        <v>8.8012104399536106E-2</v>
      </c>
      <c r="R42" s="192">
        <f>IFERROR(P42/L42-1,"-")</f>
        <v>-1.2126781693410082E-3</v>
      </c>
      <c r="S42" s="192">
        <f t="shared" ref="S42:S71" si="19">P42/P$42</f>
        <v>1</v>
      </c>
      <c r="T42" s="193">
        <f>P42/$G9</f>
        <v>0.19121935104316523</v>
      </c>
      <c r="U42" s="191">
        <v>1497435</v>
      </c>
      <c r="V42" s="191">
        <v>1414115</v>
      </c>
      <c r="W42" s="191">
        <v>452927</v>
      </c>
      <c r="X42" s="191">
        <v>414308</v>
      </c>
      <c r="Y42" s="191">
        <v>763723</v>
      </c>
      <c r="Z42" s="191">
        <v>766724</v>
      </c>
      <c r="AA42" s="192">
        <f>IFERROR(Z42/Y42-1,"-")</f>
        <v>3.9294351486074408E-3</v>
      </c>
      <c r="AB42" s="192">
        <f t="shared" ref="AB42:AB71" si="20">IFERROR(Z42/V42-1,"-")</f>
        <v>-0.45780647259947038</v>
      </c>
      <c r="AC42" s="191">
        <f>Z42-Y42</f>
        <v>3001</v>
      </c>
      <c r="AD42" s="191">
        <f>Z42-V42</f>
        <v>-647391</v>
      </c>
      <c r="AE42" s="192">
        <f t="shared" ref="AE42:AE71" si="21">Z42/Z$42</f>
        <v>1</v>
      </c>
      <c r="AF42" s="193">
        <f>Z42/$G9</f>
        <v>8.7572984149454792E-3</v>
      </c>
      <c r="AG42" s="193">
        <f>AA42/$G9</f>
        <v>4.4880864820366912E-11</v>
      </c>
      <c r="AH42" s="50"/>
      <c r="AI42" s="50"/>
      <c r="AJ42" s="50"/>
    </row>
    <row r="43" spans="1:36" x14ac:dyDescent="0.25">
      <c r="B43" s="194" t="s">
        <v>172</v>
      </c>
      <c r="C43" s="195">
        <v>1042654</v>
      </c>
      <c r="D43" s="195">
        <v>465509</v>
      </c>
      <c r="E43" s="195">
        <v>872986</v>
      </c>
      <c r="F43" s="195">
        <v>1136649</v>
      </c>
      <c r="G43" s="195">
        <v>1215129</v>
      </c>
      <c r="H43" s="196">
        <f>IFERROR(G43/F43-1,"-")</f>
        <v>6.9045061404180208E-2</v>
      </c>
      <c r="I43" s="197">
        <f>IFERROR(G43/C43-1,"-")</f>
        <v>0.16541920905688756</v>
      </c>
      <c r="J43" s="196">
        <f t="shared" si="18"/>
        <v>8.8430127966279318E-2</v>
      </c>
      <c r="K43" s="198">
        <f t="shared" ref="K43:K71" si="22">G43/$G10</f>
        <v>0.11269524116725407</v>
      </c>
      <c r="L43" s="195">
        <v>1530328</v>
      </c>
      <c r="M43" s="195">
        <v>723078</v>
      </c>
      <c r="N43" s="195">
        <v>1357612</v>
      </c>
      <c r="O43" s="195">
        <v>1813104</v>
      </c>
      <c r="P43" s="195">
        <v>1728309</v>
      </c>
      <c r="Q43" s="196">
        <f>IFERROR(P43/O43-1,"-")</f>
        <v>-4.6767863288592393E-2</v>
      </c>
      <c r="R43" s="197">
        <f>IFERROR(P43/L43-1,"-")</f>
        <v>0.12937161183746237</v>
      </c>
      <c r="S43" s="196">
        <f t="shared" si="19"/>
        <v>0.1032334978681435</v>
      </c>
      <c r="T43" s="198">
        <f t="shared" ref="T43:T71" si="23">P43/$G10</f>
        <v>0.16028931871968796</v>
      </c>
      <c r="U43" s="195">
        <v>342594</v>
      </c>
      <c r="V43" s="195">
        <v>333688</v>
      </c>
      <c r="W43" s="195">
        <v>138677</v>
      </c>
      <c r="X43" s="195">
        <v>246260</v>
      </c>
      <c r="Y43" s="195">
        <v>375033</v>
      </c>
      <c r="Z43" s="195">
        <v>306336</v>
      </c>
      <c r="AA43" s="196">
        <f>IFERROR(Z43/Y43-1,"-")</f>
        <v>-0.18317588052251399</v>
      </c>
      <c r="AB43" s="197">
        <f t="shared" si="20"/>
        <v>-8.1968785212533812E-2</v>
      </c>
      <c r="AC43" s="195">
        <f t="shared" ref="AC43:AC70" si="24">Z43-Y43</f>
        <v>-68697</v>
      </c>
      <c r="AD43" s="195">
        <f t="shared" ref="AD43:AD71" si="25">Z43-V43</f>
        <v>-27352</v>
      </c>
      <c r="AE43" s="196">
        <f t="shared" si="21"/>
        <v>0.39953881709715622</v>
      </c>
      <c r="AF43" s="198">
        <f t="shared" ref="AF43:AG58" si="26">Z43/$G10</f>
        <v>2.8410653846803049E-2</v>
      </c>
      <c r="AG43" s="198">
        <f t="shared" si="26"/>
        <v>-1.6988360932467938E-8</v>
      </c>
      <c r="AH43" s="50"/>
      <c r="AI43" s="50"/>
      <c r="AJ43" s="50"/>
    </row>
    <row r="44" spans="1:36" x14ac:dyDescent="0.25">
      <c r="B44" s="199" t="s">
        <v>99</v>
      </c>
      <c r="C44" s="200">
        <v>496213</v>
      </c>
      <c r="D44" s="200">
        <v>200872</v>
      </c>
      <c r="E44" s="200">
        <v>405447</v>
      </c>
      <c r="F44" s="200">
        <v>532782</v>
      </c>
      <c r="G44" s="200">
        <v>607154</v>
      </c>
      <c r="H44" s="201">
        <f>IFERROR(G44/F44-1,"-")</f>
        <v>0.13959180302637852</v>
      </c>
      <c r="I44" s="202">
        <f>IFERROR(G44/C44-1,"-")</f>
        <v>0.22357535977493526</v>
      </c>
      <c r="J44" s="201">
        <f t="shared" si="18"/>
        <v>4.4185190144617033E-2</v>
      </c>
      <c r="K44" s="203">
        <f t="shared" si="22"/>
        <v>0.13710676485266454</v>
      </c>
      <c r="L44" s="200">
        <v>348011</v>
      </c>
      <c r="M44" s="200">
        <v>183603</v>
      </c>
      <c r="N44" s="200">
        <v>318108</v>
      </c>
      <c r="O44" s="200">
        <v>484723</v>
      </c>
      <c r="P44" s="200">
        <v>374994</v>
      </c>
      <c r="Q44" s="201">
        <f>IFERROR(P44/O44-1,"-")</f>
        <v>-0.22637465108938504</v>
      </c>
      <c r="R44" s="202">
        <f>IFERROR(P44/L44-1,"-")</f>
        <v>7.7534905505860507E-2</v>
      </c>
      <c r="S44" s="201">
        <f t="shared" si="19"/>
        <v>2.2398739056248972E-2</v>
      </c>
      <c r="T44" s="203">
        <f t="shared" si="23"/>
        <v>8.4680680979059827E-2</v>
      </c>
      <c r="U44" s="200">
        <v>220746</v>
      </c>
      <c r="V44" s="200">
        <v>187657</v>
      </c>
      <c r="W44" s="200">
        <v>61984</v>
      </c>
      <c r="X44" s="200">
        <v>106002</v>
      </c>
      <c r="Y44" s="200">
        <v>130463</v>
      </c>
      <c r="Z44" s="200">
        <v>115395</v>
      </c>
      <c r="AA44" s="201">
        <f>IFERROR(Z44/Y44-1,"-")</f>
        <v>-0.11549634762346417</v>
      </c>
      <c r="AB44" s="202">
        <f t="shared" si="20"/>
        <v>-0.38507489728600586</v>
      </c>
      <c r="AC44" s="200">
        <f t="shared" si="24"/>
        <v>-15068</v>
      </c>
      <c r="AD44" s="200">
        <f t="shared" si="25"/>
        <v>-72262</v>
      </c>
      <c r="AE44" s="201">
        <f t="shared" si="21"/>
        <v>0.15050396231238358</v>
      </c>
      <c r="AF44" s="203">
        <f t="shared" si="26"/>
        <v>2.6058356084573644E-2</v>
      </c>
      <c r="AG44" s="203">
        <f t="shared" si="26"/>
        <v>-2.6081242279474241E-8</v>
      </c>
      <c r="AH44" s="50"/>
      <c r="AI44" s="50"/>
      <c r="AJ44" s="50"/>
    </row>
    <row r="45" spans="1:36" x14ac:dyDescent="0.25">
      <c r="B45" s="199" t="s">
        <v>176</v>
      </c>
      <c r="C45" s="200">
        <v>546441</v>
      </c>
      <c r="D45" s="200">
        <v>264637</v>
      </c>
      <c r="E45" s="200">
        <v>467539</v>
      </c>
      <c r="F45" s="200">
        <v>603867</v>
      </c>
      <c r="G45" s="200">
        <v>607975</v>
      </c>
      <c r="H45" s="201">
        <f>IFERROR(G45/F45-1,"-")</f>
        <v>6.8028224758100997E-3</v>
      </c>
      <c r="I45" s="202">
        <f>IFERROR(G45/C45-1,"-")</f>
        <v>0.1126086805345865</v>
      </c>
      <c r="J45" s="201">
        <f t="shared" si="18"/>
        <v>4.4244937821662278E-2</v>
      </c>
      <c r="K45" s="203">
        <f t="shared" si="22"/>
        <v>9.5682255122043952E-2</v>
      </c>
      <c r="L45" s="200">
        <v>1182317</v>
      </c>
      <c r="M45" s="200">
        <v>539475</v>
      </c>
      <c r="N45" s="200">
        <v>1039504</v>
      </c>
      <c r="O45" s="200">
        <v>1328381</v>
      </c>
      <c r="P45" s="200">
        <v>1353315</v>
      </c>
      <c r="Q45" s="201">
        <f>IFERROR(P45/O45-1,"-")</f>
        <v>1.8770217279530543E-2</v>
      </c>
      <c r="R45" s="202">
        <f>IFERROR(P45/L45-1,"-")</f>
        <v>0.14462957058047876</v>
      </c>
      <c r="S45" s="201">
        <f t="shared" si="19"/>
        <v>8.083475881189453E-2</v>
      </c>
      <c r="T45" s="203">
        <f t="shared" si="23"/>
        <v>0.21298282181091149</v>
      </c>
      <c r="U45" s="200">
        <v>121848</v>
      </c>
      <c r="V45" s="200">
        <v>146031</v>
      </c>
      <c r="W45" s="200">
        <v>76693</v>
      </c>
      <c r="X45" s="200">
        <v>140258</v>
      </c>
      <c r="Y45" s="200">
        <v>244570</v>
      </c>
      <c r="Z45" s="200">
        <v>190941</v>
      </c>
      <c r="AA45" s="201">
        <f>IFERROR(Z45/Y45-1,"-")</f>
        <v>-0.21927873410475529</v>
      </c>
      <c r="AB45" s="202">
        <f t="shared" si="20"/>
        <v>0.30753744068040345</v>
      </c>
      <c r="AC45" s="200">
        <f t="shared" si="24"/>
        <v>-53629</v>
      </c>
      <c r="AD45" s="200">
        <f t="shared" si="25"/>
        <v>44910</v>
      </c>
      <c r="AE45" s="201">
        <f t="shared" si="21"/>
        <v>0.24903485478477261</v>
      </c>
      <c r="AF45" s="203">
        <f t="shared" si="26"/>
        <v>3.0050027509779507E-2</v>
      </c>
      <c r="AG45" s="203">
        <f t="shared" si="26"/>
        <v>-3.4509780467042293E-8</v>
      </c>
      <c r="AH45" s="50"/>
      <c r="AI45" s="50"/>
      <c r="AJ45" s="50"/>
    </row>
    <row r="46" spans="1:36" x14ac:dyDescent="0.25">
      <c r="B46" s="194" t="s">
        <v>184</v>
      </c>
      <c r="C46" s="195">
        <v>12176526</v>
      </c>
      <c r="D46" s="195">
        <v>3653692</v>
      </c>
      <c r="E46" s="195">
        <v>5385319</v>
      </c>
      <c r="F46" s="195">
        <v>11494727</v>
      </c>
      <c r="G46" s="195">
        <v>12525991</v>
      </c>
      <c r="H46" s="196">
        <f>IFERROR(G46/F46-1,"-")</f>
        <v>8.9716267293690422E-2</v>
      </c>
      <c r="I46" s="197">
        <f>IFERROR(G46/C46-1,"-")</f>
        <v>2.8699893549276601E-2</v>
      </c>
      <c r="J46" s="196">
        <f t="shared" si="18"/>
        <v>0.91156987203372064</v>
      </c>
      <c r="K46" s="198">
        <f t="shared" si="22"/>
        <v>0.16316228323049256</v>
      </c>
      <c r="L46" s="195">
        <v>15231745</v>
      </c>
      <c r="M46" s="195">
        <v>4057422</v>
      </c>
      <c r="N46" s="195">
        <v>4312530</v>
      </c>
      <c r="O46" s="195">
        <v>13574359</v>
      </c>
      <c r="P46" s="195">
        <v>15013437</v>
      </c>
      <c r="Q46" s="196">
        <f>IFERROR(P46/O46-1,"-")</f>
        <v>0.10601443500941743</v>
      </c>
      <c r="R46" s="197">
        <f>IFERROR(P46/L46-1,"-")</f>
        <v>-1.4332435318474723E-2</v>
      </c>
      <c r="S46" s="196">
        <f t="shared" si="19"/>
        <v>0.89676650213185649</v>
      </c>
      <c r="T46" s="198">
        <f t="shared" si="23"/>
        <v>0.19556350152711721</v>
      </c>
      <c r="U46" s="195">
        <v>1154841</v>
      </c>
      <c r="V46" s="195">
        <v>1080427</v>
      </c>
      <c r="W46" s="195">
        <v>314250</v>
      </c>
      <c r="X46" s="195">
        <v>168048</v>
      </c>
      <c r="Y46" s="195">
        <v>388690</v>
      </c>
      <c r="Z46" s="195">
        <v>460388</v>
      </c>
      <c r="AA46" s="196">
        <f>IFERROR(Z46/Y46-1,"-")</f>
        <v>0.18446062414777842</v>
      </c>
      <c r="AB46" s="197">
        <f t="shared" si="20"/>
        <v>-0.57388328873676797</v>
      </c>
      <c r="AC46" s="195">
        <f t="shared" si="24"/>
        <v>71698</v>
      </c>
      <c r="AD46" s="195">
        <f t="shared" si="25"/>
        <v>-620039</v>
      </c>
      <c r="AE46" s="196">
        <f t="shared" si="21"/>
        <v>0.60046118290284378</v>
      </c>
      <c r="AF46" s="198">
        <f t="shared" si="26"/>
        <v>5.9969672061811327E-3</v>
      </c>
      <c r="AG46" s="198">
        <f t="shared" si="26"/>
        <v>2.4027653063197361E-9</v>
      </c>
      <c r="AH46" s="50"/>
      <c r="AI46" s="50"/>
      <c r="AJ46" s="50"/>
    </row>
    <row r="47" spans="1:36" x14ac:dyDescent="0.25">
      <c r="B47" s="199" t="s">
        <v>188</v>
      </c>
      <c r="C47" s="200">
        <v>3062798</v>
      </c>
      <c r="D47" s="200">
        <v>689260</v>
      </c>
      <c r="E47" s="200">
        <v>654129</v>
      </c>
      <c r="F47" s="200">
        <v>3061661</v>
      </c>
      <c r="G47" s="200">
        <v>3685834</v>
      </c>
      <c r="H47" s="201">
        <f t="shared" ref="H47:H71" si="27">IFERROR(G47/F47-1,"-")</f>
        <v>0.20386744319505001</v>
      </c>
      <c r="I47" s="202">
        <f t="shared" ref="I47:I71" si="28">IFERROR(G47/C47-1,"-")</f>
        <v>0.20342053246737124</v>
      </c>
      <c r="J47" s="201">
        <f t="shared" si="18"/>
        <v>0.26823388486528027</v>
      </c>
      <c r="K47" s="203">
        <f t="shared" si="22"/>
        <v>0.12430433986701332</v>
      </c>
      <c r="L47" s="200">
        <v>7942994</v>
      </c>
      <c r="M47" s="200">
        <v>1959393</v>
      </c>
      <c r="N47" s="200">
        <v>1654059</v>
      </c>
      <c r="O47" s="200">
        <v>7030804</v>
      </c>
      <c r="P47" s="200">
        <v>7991955</v>
      </c>
      <c r="Q47" s="201">
        <f t="shared" ref="Q47:Q71" si="29">IFERROR(P47/O47-1,"-")</f>
        <v>0.13670570250571634</v>
      </c>
      <c r="R47" s="202">
        <f t="shared" ref="R47:R71" si="30">IFERROR(P47/L47-1,"-")</f>
        <v>6.1640484683735952E-3</v>
      </c>
      <c r="S47" s="201">
        <f t="shared" si="19"/>
        <v>0.47736687678811995</v>
      </c>
      <c r="T47" s="203">
        <f t="shared" si="23"/>
        <v>0.26952778951029172</v>
      </c>
      <c r="U47" s="200">
        <v>193428</v>
      </c>
      <c r="V47" s="200">
        <v>160807</v>
      </c>
      <c r="W47" s="200">
        <v>42805</v>
      </c>
      <c r="X47" s="200">
        <v>16039</v>
      </c>
      <c r="Y47" s="200">
        <v>87993</v>
      </c>
      <c r="Z47" s="200">
        <v>71002</v>
      </c>
      <c r="AA47" s="201">
        <f t="shared" ref="AA47:AA71" si="31">IFERROR(Z47/Y47-1,"-")</f>
        <v>-0.19309490527655604</v>
      </c>
      <c r="AB47" s="202">
        <f t="shared" si="20"/>
        <v>-0.5584644947048325</v>
      </c>
      <c r="AC47" s="200">
        <f t="shared" si="24"/>
        <v>-16991</v>
      </c>
      <c r="AD47" s="200">
        <f t="shared" si="25"/>
        <v>-89805</v>
      </c>
      <c r="AE47" s="201">
        <f t="shared" si="21"/>
        <v>9.2604379150776545E-2</v>
      </c>
      <c r="AF47" s="203">
        <f t="shared" si="26"/>
        <v>2.3945345176255035E-3</v>
      </c>
      <c r="AG47" s="203">
        <f t="shared" si="26"/>
        <v>-6.5121041078045748E-9</v>
      </c>
      <c r="AH47" s="50"/>
      <c r="AI47" s="50"/>
      <c r="AJ47" s="50"/>
    </row>
    <row r="48" spans="1:36" x14ac:dyDescent="0.25">
      <c r="B48" s="199" t="s">
        <v>192</v>
      </c>
      <c r="C48" s="200">
        <v>5478351</v>
      </c>
      <c r="D48" s="200">
        <v>1847455</v>
      </c>
      <c r="E48" s="200">
        <v>2763774</v>
      </c>
      <c r="F48" s="200">
        <v>4974588</v>
      </c>
      <c r="G48" s="200">
        <v>5149944</v>
      </c>
      <c r="H48" s="201">
        <f t="shared" si="27"/>
        <v>3.5250356411425487E-2</v>
      </c>
      <c r="I48" s="202">
        <f t="shared" si="28"/>
        <v>-5.9946323264062462E-2</v>
      </c>
      <c r="J48" s="201">
        <f t="shared" si="18"/>
        <v>0.37478342376749496</v>
      </c>
      <c r="K48" s="203">
        <f t="shared" si="22"/>
        <v>0.34030465461212978</v>
      </c>
      <c r="L48" s="200">
        <v>2213995</v>
      </c>
      <c r="M48" s="200">
        <v>659148</v>
      </c>
      <c r="N48" s="200">
        <v>763025</v>
      </c>
      <c r="O48" s="200">
        <v>1624023</v>
      </c>
      <c r="P48" s="200">
        <v>1763582</v>
      </c>
      <c r="Q48" s="201">
        <f t="shared" si="29"/>
        <v>8.5934127780209923E-2</v>
      </c>
      <c r="R48" s="202">
        <f t="shared" si="30"/>
        <v>-0.20343903215680248</v>
      </c>
      <c r="S48" s="201">
        <f t="shared" si="19"/>
        <v>0.10534038683898322</v>
      </c>
      <c r="T48" s="203">
        <f t="shared" si="23"/>
        <v>0.11653625037285241</v>
      </c>
      <c r="U48" s="200">
        <v>517833</v>
      </c>
      <c r="V48" s="200">
        <v>535325</v>
      </c>
      <c r="W48" s="200">
        <v>163951</v>
      </c>
      <c r="X48" s="200">
        <v>80386</v>
      </c>
      <c r="Y48" s="200">
        <v>132683</v>
      </c>
      <c r="Z48" s="200">
        <v>178749</v>
      </c>
      <c r="AA48" s="201">
        <f t="shared" si="31"/>
        <v>0.34718841147697899</v>
      </c>
      <c r="AB48" s="202">
        <f t="shared" si="20"/>
        <v>-0.66609256059403166</v>
      </c>
      <c r="AC48" s="200">
        <f t="shared" si="24"/>
        <v>46066</v>
      </c>
      <c r="AD48" s="200">
        <f t="shared" si="25"/>
        <v>-356576</v>
      </c>
      <c r="AE48" s="201">
        <f t="shared" si="21"/>
        <v>0.23313343523875607</v>
      </c>
      <c r="AF48" s="203">
        <f t="shared" si="26"/>
        <v>1.181160740918029E-2</v>
      </c>
      <c r="AG48" s="203">
        <f t="shared" si="26"/>
        <v>2.2941964505440703E-8</v>
      </c>
      <c r="AH48" s="50"/>
      <c r="AI48" s="50"/>
      <c r="AJ48" s="50"/>
    </row>
    <row r="49" spans="2:36" x14ac:dyDescent="0.25">
      <c r="B49" s="199" t="s">
        <v>196</v>
      </c>
      <c r="C49" s="200">
        <v>733609</v>
      </c>
      <c r="D49" s="200">
        <v>221571</v>
      </c>
      <c r="E49" s="200">
        <v>408616</v>
      </c>
      <c r="F49" s="200">
        <v>731822</v>
      </c>
      <c r="G49" s="200">
        <v>663641</v>
      </c>
      <c r="H49" s="201">
        <f t="shared" si="27"/>
        <v>-9.316609776694329E-2</v>
      </c>
      <c r="I49" s="202">
        <f t="shared" si="28"/>
        <v>-9.5375056740034547E-2</v>
      </c>
      <c r="J49" s="201">
        <f t="shared" si="18"/>
        <v>4.8295990428727786E-2</v>
      </c>
      <c r="K49" s="203">
        <f t="shared" si="22"/>
        <v>0.17662470181784987</v>
      </c>
      <c r="L49" s="200">
        <v>814938</v>
      </c>
      <c r="M49" s="200">
        <v>274485</v>
      </c>
      <c r="N49" s="200">
        <v>464419</v>
      </c>
      <c r="O49" s="200">
        <v>827919</v>
      </c>
      <c r="P49" s="200">
        <v>986248</v>
      </c>
      <c r="Q49" s="201">
        <f t="shared" si="29"/>
        <v>0.19123730703124342</v>
      </c>
      <c r="R49" s="202">
        <f t="shared" si="30"/>
        <v>0.21021231062976575</v>
      </c>
      <c r="S49" s="201">
        <f t="shared" si="19"/>
        <v>5.8909506810102125E-2</v>
      </c>
      <c r="T49" s="203">
        <f t="shared" si="23"/>
        <v>0.26248492621530434</v>
      </c>
      <c r="U49" s="200">
        <v>74337</v>
      </c>
      <c r="V49" s="200">
        <v>45155</v>
      </c>
      <c r="W49" s="200">
        <v>5874</v>
      </c>
      <c r="X49" s="200">
        <v>6668</v>
      </c>
      <c r="Y49" s="200">
        <v>21506</v>
      </c>
      <c r="Z49" s="200">
        <v>14263</v>
      </c>
      <c r="AA49" s="201">
        <f t="shared" si="31"/>
        <v>-0.33678973309774018</v>
      </c>
      <c r="AB49" s="202">
        <f t="shared" si="20"/>
        <v>-0.68413243273170199</v>
      </c>
      <c r="AC49" s="200">
        <f t="shared" si="24"/>
        <v>-7243</v>
      </c>
      <c r="AD49" s="200">
        <f t="shared" si="25"/>
        <v>-30892</v>
      </c>
      <c r="AE49" s="201">
        <f t="shared" si="21"/>
        <v>1.8602521898362385E-2</v>
      </c>
      <c r="AF49" s="203">
        <f t="shared" si="26"/>
        <v>3.796025444521952E-3</v>
      </c>
      <c r="AG49" s="203">
        <f t="shared" si="26"/>
        <v>-8.9634887211160253E-8</v>
      </c>
      <c r="AH49" s="50"/>
      <c r="AI49" s="50"/>
      <c r="AJ49" s="50"/>
    </row>
    <row r="50" spans="2:36" x14ac:dyDescent="0.25">
      <c r="B50" s="199" t="s">
        <v>205</v>
      </c>
      <c r="C50" s="200">
        <v>312504</v>
      </c>
      <c r="D50" s="200">
        <v>98629</v>
      </c>
      <c r="E50" s="200">
        <v>172893</v>
      </c>
      <c r="F50" s="200">
        <v>402489</v>
      </c>
      <c r="G50" s="200">
        <v>394910</v>
      </c>
      <c r="H50" s="201">
        <f t="shared" si="27"/>
        <v>-1.8830328282263609E-2</v>
      </c>
      <c r="I50" s="202">
        <f t="shared" si="28"/>
        <v>0.26369582469344399</v>
      </c>
      <c r="J50" s="201">
        <f t="shared" si="18"/>
        <v>2.8739287627209426E-2</v>
      </c>
      <c r="K50" s="203">
        <f t="shared" si="22"/>
        <v>9.8525129384244764E-2</v>
      </c>
      <c r="L50" s="200">
        <v>568217</v>
      </c>
      <c r="M50" s="200">
        <v>182281</v>
      </c>
      <c r="N50" s="200">
        <v>234791</v>
      </c>
      <c r="O50" s="200">
        <v>707392</v>
      </c>
      <c r="P50" s="200">
        <v>571521</v>
      </c>
      <c r="Q50" s="201">
        <f t="shared" si="29"/>
        <v>-0.19207313625260114</v>
      </c>
      <c r="R50" s="202">
        <f t="shared" si="30"/>
        <v>5.8146799550171657E-3</v>
      </c>
      <c r="S50" s="201">
        <f t="shared" si="19"/>
        <v>3.4137478850772195E-2</v>
      </c>
      <c r="T50" s="203">
        <f t="shared" si="23"/>
        <v>0.14258737553066003</v>
      </c>
      <c r="U50" s="200">
        <v>134309</v>
      </c>
      <c r="V50" s="200">
        <v>128510</v>
      </c>
      <c r="W50" s="200">
        <v>28088</v>
      </c>
      <c r="X50" s="200">
        <v>10728</v>
      </c>
      <c r="Y50" s="200">
        <v>35620</v>
      </c>
      <c r="Z50" s="200">
        <v>31965</v>
      </c>
      <c r="AA50" s="201">
        <f t="shared" si="31"/>
        <v>-0.10261089275687818</v>
      </c>
      <c r="AB50" s="202">
        <f t="shared" si="20"/>
        <v>-0.75126449303556142</v>
      </c>
      <c r="AC50" s="200">
        <f t="shared" si="24"/>
        <v>-3655</v>
      </c>
      <c r="AD50" s="200">
        <f t="shared" si="25"/>
        <v>-96545</v>
      </c>
      <c r="AE50" s="201">
        <f t="shared" si="21"/>
        <v>4.1690360546950404E-2</v>
      </c>
      <c r="AF50" s="203">
        <f t="shared" si="26"/>
        <v>7.9748696178050284E-3</v>
      </c>
      <c r="AG50" s="203">
        <f t="shared" si="26"/>
        <v>-2.5600140500631249E-8</v>
      </c>
      <c r="AH50" s="50"/>
      <c r="AI50" s="50"/>
      <c r="AJ50" s="50"/>
    </row>
    <row r="51" spans="2:36" x14ac:dyDescent="0.25">
      <c r="B51" s="199" t="s">
        <v>200</v>
      </c>
      <c r="C51" s="200">
        <v>72602</v>
      </c>
      <c r="D51" s="200">
        <v>33892</v>
      </c>
      <c r="E51" s="200">
        <v>55827</v>
      </c>
      <c r="F51" s="200">
        <v>81597</v>
      </c>
      <c r="G51" s="200">
        <v>78132</v>
      </c>
      <c r="H51" s="201">
        <f t="shared" si="27"/>
        <v>-4.2464796499871338E-2</v>
      </c>
      <c r="I51" s="202">
        <f t="shared" si="28"/>
        <v>7.6168700586760618E-2</v>
      </c>
      <c r="J51" s="201">
        <f t="shared" si="18"/>
        <v>5.6859993945180595E-3</v>
      </c>
      <c r="K51" s="203">
        <f t="shared" si="22"/>
        <v>3.7178945444993887E-2</v>
      </c>
      <c r="L51" s="200">
        <v>270469</v>
      </c>
      <c r="M51" s="200">
        <v>97221</v>
      </c>
      <c r="N51" s="200">
        <v>142027</v>
      </c>
      <c r="O51" s="200">
        <v>261073</v>
      </c>
      <c r="P51" s="200">
        <v>290288</v>
      </c>
      <c r="Q51" s="201">
        <f t="shared" si="29"/>
        <v>0.11190356720151073</v>
      </c>
      <c r="R51" s="202">
        <f t="shared" si="30"/>
        <v>7.327641984848543E-2</v>
      </c>
      <c r="S51" s="201">
        <f t="shared" si="19"/>
        <v>1.7339171195166859E-2</v>
      </c>
      <c r="T51" s="203">
        <f t="shared" si="23"/>
        <v>0.13813292524620369</v>
      </c>
      <c r="U51" s="200">
        <v>32321</v>
      </c>
      <c r="V51" s="200">
        <v>32010</v>
      </c>
      <c r="W51" s="200">
        <v>7923</v>
      </c>
      <c r="X51" s="200">
        <v>8180</v>
      </c>
      <c r="Y51" s="200">
        <v>15191</v>
      </c>
      <c r="Z51" s="200">
        <v>11642</v>
      </c>
      <c r="AA51" s="201">
        <f t="shared" si="31"/>
        <v>-0.23362517279968398</v>
      </c>
      <c r="AB51" s="202">
        <f t="shared" si="20"/>
        <v>-0.63630115588878478</v>
      </c>
      <c r="AC51" s="200">
        <f t="shared" si="24"/>
        <v>-3549</v>
      </c>
      <c r="AD51" s="200">
        <f t="shared" si="25"/>
        <v>-20368</v>
      </c>
      <c r="AE51" s="201">
        <f t="shared" si="21"/>
        <v>1.5184081886050261E-2</v>
      </c>
      <c r="AF51" s="203">
        <f t="shared" si="26"/>
        <v>5.5398208527955113E-3</v>
      </c>
      <c r="AG51" s="203">
        <f>AA51/$G18</f>
        <v>-1.1117003985686686E-7</v>
      </c>
      <c r="AH51" s="50"/>
      <c r="AI51" s="50"/>
      <c r="AJ51" s="50"/>
    </row>
    <row r="52" spans="2:36" x14ac:dyDescent="0.25">
      <c r="B52" s="199" t="s">
        <v>209</v>
      </c>
      <c r="C52" s="200">
        <v>476376</v>
      </c>
      <c r="D52" s="200">
        <v>109070</v>
      </c>
      <c r="E52" s="200">
        <v>265557</v>
      </c>
      <c r="F52" s="200">
        <v>420460</v>
      </c>
      <c r="G52" s="200">
        <v>369906</v>
      </c>
      <c r="H52" s="201">
        <f t="shared" si="27"/>
        <v>-0.12023498073538508</v>
      </c>
      <c r="I52" s="202">
        <f t="shared" si="28"/>
        <v>-0.22349992442944233</v>
      </c>
      <c r="J52" s="201">
        <f t="shared" si="18"/>
        <v>2.6919639738245498E-2</v>
      </c>
      <c r="K52" s="203">
        <f t="shared" si="22"/>
        <v>0.17969477159362729</v>
      </c>
      <c r="L52" s="200">
        <v>288693</v>
      </c>
      <c r="M52" s="200">
        <v>84855</v>
      </c>
      <c r="N52" s="200">
        <v>128107</v>
      </c>
      <c r="O52" s="200">
        <v>266888</v>
      </c>
      <c r="P52" s="200">
        <v>285744</v>
      </c>
      <c r="Q52" s="201">
        <f t="shared" si="29"/>
        <v>7.0651359371721512E-2</v>
      </c>
      <c r="R52" s="202">
        <f t="shared" si="30"/>
        <v>-1.021500348120663E-2</v>
      </c>
      <c r="S52" s="201">
        <f t="shared" si="19"/>
        <v>1.7067753865098657E-2</v>
      </c>
      <c r="T52" s="203">
        <f t="shared" si="23"/>
        <v>0.13881013774918338</v>
      </c>
      <c r="U52" s="200">
        <v>12801</v>
      </c>
      <c r="V52" s="200">
        <v>9471</v>
      </c>
      <c r="W52" s="200">
        <v>2837</v>
      </c>
      <c r="X52" s="200">
        <v>3840</v>
      </c>
      <c r="Y52" s="200">
        <v>9697</v>
      </c>
      <c r="Z52" s="200">
        <v>9128</v>
      </c>
      <c r="AA52" s="201">
        <f t="shared" si="31"/>
        <v>-5.8677941631432362E-2</v>
      </c>
      <c r="AB52" s="202">
        <f t="shared" si="20"/>
        <v>-3.6215816703621617E-2</v>
      </c>
      <c r="AC52" s="200">
        <f t="shared" si="24"/>
        <v>-569</v>
      </c>
      <c r="AD52" s="200">
        <f t="shared" si="25"/>
        <v>-343</v>
      </c>
      <c r="AE52" s="201">
        <f t="shared" si="21"/>
        <v>1.1905196654858854E-2</v>
      </c>
      <c r="AF52" s="203">
        <f t="shared" si="26"/>
        <v>4.434245119318502E-3</v>
      </c>
      <c r="AG52" s="203">
        <f t="shared" si="26"/>
        <v>-2.8504861556839931E-8</v>
      </c>
      <c r="AH52" s="50"/>
      <c r="AI52" s="50"/>
      <c r="AJ52" s="50"/>
    </row>
    <row r="53" spans="2:36" x14ac:dyDescent="0.25">
      <c r="B53" s="199" t="s">
        <v>213</v>
      </c>
      <c r="C53" s="200">
        <v>159250</v>
      </c>
      <c r="D53" s="200">
        <v>40316</v>
      </c>
      <c r="E53" s="200">
        <v>58879</v>
      </c>
      <c r="F53" s="200">
        <v>166380</v>
      </c>
      <c r="G53" s="200">
        <v>254841</v>
      </c>
      <c r="H53" s="201">
        <f t="shared" si="27"/>
        <v>0.53168049044356303</v>
      </c>
      <c r="I53" s="202">
        <f t="shared" si="28"/>
        <v>0.60025745682888543</v>
      </c>
      <c r="J53" s="201">
        <f t="shared" si="18"/>
        <v>1.8545868167951375E-2</v>
      </c>
      <c r="K53" s="203">
        <f t="shared" si="22"/>
        <v>6.749333584053159E-2</v>
      </c>
      <c r="L53" s="200">
        <v>1680795</v>
      </c>
      <c r="M53" s="200">
        <v>330965</v>
      </c>
      <c r="N53" s="200">
        <v>424947</v>
      </c>
      <c r="O53" s="200">
        <v>1584337</v>
      </c>
      <c r="P53" s="200">
        <v>1852868</v>
      </c>
      <c r="Q53" s="201">
        <f t="shared" si="29"/>
        <v>0.16949108680792024</v>
      </c>
      <c r="R53" s="202">
        <f t="shared" si="30"/>
        <v>0.10237595899559437</v>
      </c>
      <c r="S53" s="201">
        <f t="shared" si="19"/>
        <v>0.11067352234348794</v>
      </c>
      <c r="T53" s="203">
        <f t="shared" si="23"/>
        <v>0.49072261603185552</v>
      </c>
      <c r="U53" s="200">
        <v>2122</v>
      </c>
      <c r="V53" s="200">
        <v>1506</v>
      </c>
      <c r="W53" s="200">
        <v>790</v>
      </c>
      <c r="X53" s="200">
        <v>318</v>
      </c>
      <c r="Y53" s="200">
        <v>884</v>
      </c>
      <c r="Z53" s="200">
        <v>1568</v>
      </c>
      <c r="AA53" s="201">
        <f t="shared" si="31"/>
        <v>0.7737556561085972</v>
      </c>
      <c r="AB53" s="202">
        <f t="shared" si="20"/>
        <v>4.116865869853914E-2</v>
      </c>
      <c r="AC53" s="200">
        <f t="shared" si="24"/>
        <v>684</v>
      </c>
      <c r="AD53" s="200">
        <f t="shared" si="25"/>
        <v>62</v>
      </c>
      <c r="AE53" s="201">
        <f t="shared" si="21"/>
        <v>2.0450644560493737E-3</v>
      </c>
      <c r="AF53" s="203">
        <f t="shared" si="26"/>
        <v>4.1527678277025103E-4</v>
      </c>
      <c r="AG53" s="203">
        <f t="shared" si="26"/>
        <v>2.0492522928511669E-7</v>
      </c>
      <c r="AH53" s="50"/>
      <c r="AI53" s="50"/>
      <c r="AJ53" s="50"/>
    </row>
    <row r="54" spans="2:36" x14ac:dyDescent="0.25">
      <c r="B54" s="199" t="s">
        <v>235</v>
      </c>
      <c r="C54" s="200">
        <v>297941</v>
      </c>
      <c r="D54" s="200">
        <v>120301</v>
      </c>
      <c r="E54" s="200">
        <v>321771</v>
      </c>
      <c r="F54" s="200">
        <v>451064</v>
      </c>
      <c r="G54" s="200">
        <v>567168</v>
      </c>
      <c r="H54" s="201">
        <f t="shared" si="27"/>
        <v>0.25740028022630934</v>
      </c>
      <c r="I54" s="202">
        <f t="shared" si="28"/>
        <v>0.90362521438808363</v>
      </c>
      <c r="J54" s="201">
        <f t="shared" si="18"/>
        <v>4.1275238117416922E-2</v>
      </c>
      <c r="K54" s="203">
        <f t="shared" si="22"/>
        <v>0.28354954872982935</v>
      </c>
      <c r="L54" s="200">
        <v>243229</v>
      </c>
      <c r="M54" s="200">
        <v>67777</v>
      </c>
      <c r="N54" s="200">
        <v>65278</v>
      </c>
      <c r="O54" s="200">
        <v>187063</v>
      </c>
      <c r="P54" s="200">
        <v>240715</v>
      </c>
      <c r="Q54" s="201">
        <f t="shared" si="29"/>
        <v>0.28681246425001206</v>
      </c>
      <c r="R54" s="202">
        <f t="shared" si="30"/>
        <v>-1.0335938559957847E-2</v>
      </c>
      <c r="S54" s="201">
        <f t="shared" si="19"/>
        <v>1.437812997521286E-2</v>
      </c>
      <c r="T54" s="203">
        <f t="shared" si="23"/>
        <v>0.12034287834028165</v>
      </c>
      <c r="U54" s="200">
        <v>37592</v>
      </c>
      <c r="V54" s="200">
        <v>27694</v>
      </c>
      <c r="W54" s="200">
        <v>2409</v>
      </c>
      <c r="X54" s="200">
        <v>20771</v>
      </c>
      <c r="Y54" s="200">
        <v>4591</v>
      </c>
      <c r="Z54" s="200">
        <v>21427</v>
      </c>
      <c r="AA54" s="201">
        <f t="shared" si="31"/>
        <v>3.6671749074275759</v>
      </c>
      <c r="AB54" s="202">
        <f t="shared" si="20"/>
        <v>-0.22629450422474184</v>
      </c>
      <c r="AC54" s="200">
        <f t="shared" si="24"/>
        <v>16836</v>
      </c>
      <c r="AD54" s="200">
        <f t="shared" si="25"/>
        <v>-6267</v>
      </c>
      <c r="AE54" s="201">
        <f t="shared" si="21"/>
        <v>2.794617098199613E-2</v>
      </c>
      <c r="AF54" s="203">
        <f t="shared" si="26"/>
        <v>1.0712198467886153E-2</v>
      </c>
      <c r="AG54" s="203">
        <f t="shared" si="26"/>
        <v>1.8333646999027498E-6</v>
      </c>
      <c r="AH54" s="50"/>
      <c r="AI54" s="50"/>
      <c r="AJ54" s="50"/>
    </row>
    <row r="55" spans="2:36" x14ac:dyDescent="0.25">
      <c r="B55" s="199" t="s">
        <v>225</v>
      </c>
      <c r="C55" s="200">
        <v>167829</v>
      </c>
      <c r="D55" s="200">
        <v>64025</v>
      </c>
      <c r="E55" s="200">
        <v>113234</v>
      </c>
      <c r="F55" s="200">
        <v>170861</v>
      </c>
      <c r="G55" s="200">
        <v>163557</v>
      </c>
      <c r="H55" s="201">
        <f t="shared" si="27"/>
        <v>-4.2748198828287287E-2</v>
      </c>
      <c r="I55" s="202">
        <f t="shared" si="28"/>
        <v>-2.5454480453318551E-2</v>
      </c>
      <c r="J55" s="201">
        <f t="shared" si="18"/>
        <v>1.1902741552362544E-2</v>
      </c>
      <c r="K55" s="203">
        <f t="shared" si="22"/>
        <v>9.6118687247115239E-2</v>
      </c>
      <c r="L55" s="200">
        <v>265928</v>
      </c>
      <c r="M55" s="200">
        <v>70388</v>
      </c>
      <c r="N55" s="200">
        <v>129340</v>
      </c>
      <c r="O55" s="200">
        <v>275709</v>
      </c>
      <c r="P55" s="200">
        <v>216751</v>
      </c>
      <c r="Q55" s="201">
        <f t="shared" si="29"/>
        <v>-0.21384140524973794</v>
      </c>
      <c r="R55" s="202">
        <f t="shared" si="30"/>
        <v>-0.18492599500616713</v>
      </c>
      <c r="S55" s="201">
        <f t="shared" si="19"/>
        <v>1.2946738052291559E-2</v>
      </c>
      <c r="T55" s="203">
        <f t="shared" si="23"/>
        <v>0.1273795776365394</v>
      </c>
      <c r="U55" s="200">
        <v>38143</v>
      </c>
      <c r="V55" s="200">
        <v>35175</v>
      </c>
      <c r="W55" s="200">
        <v>24155</v>
      </c>
      <c r="X55" s="200">
        <v>320</v>
      </c>
      <c r="Y55" s="200">
        <v>20091</v>
      </c>
      <c r="Z55" s="200">
        <v>57940</v>
      </c>
      <c r="AA55" s="201">
        <f t="shared" si="31"/>
        <v>1.883878353491613</v>
      </c>
      <c r="AB55" s="202">
        <f t="shared" si="20"/>
        <v>0.64719260838663817</v>
      </c>
      <c r="AC55" s="200">
        <f t="shared" si="24"/>
        <v>37849</v>
      </c>
      <c r="AD55" s="200">
        <f t="shared" si="25"/>
        <v>22765</v>
      </c>
      <c r="AE55" s="201">
        <f t="shared" si="21"/>
        <v>7.5568261851722399E-2</v>
      </c>
      <c r="AF55" s="203">
        <f t="shared" si="26"/>
        <v>3.4050005436012262E-2</v>
      </c>
      <c r="AG55" s="203">
        <f t="shared" si="26"/>
        <v>1.1071119809660898E-6</v>
      </c>
      <c r="AH55" s="50"/>
      <c r="AI55" s="50"/>
      <c r="AJ55" s="50"/>
    </row>
    <row r="56" spans="2:36" x14ac:dyDescent="0.25">
      <c r="B56" s="199" t="s">
        <v>237</v>
      </c>
      <c r="C56" s="200">
        <v>263</v>
      </c>
      <c r="D56" s="200">
        <v>80</v>
      </c>
      <c r="E56" s="200">
        <v>69</v>
      </c>
      <c r="F56" s="200">
        <v>867</v>
      </c>
      <c r="G56" s="200">
        <v>601</v>
      </c>
      <c r="H56" s="201">
        <f t="shared" si="27"/>
        <v>-0.30680507497116494</v>
      </c>
      <c r="I56" s="202">
        <f t="shared" si="28"/>
        <v>1.2851711026615971</v>
      </c>
      <c r="J56" s="201">
        <f t="shared" si="18"/>
        <v>4.3737337276728537E-5</v>
      </c>
      <c r="K56" s="203">
        <f t="shared" si="22"/>
        <v>1.0986459782427879E-3</v>
      </c>
      <c r="L56" s="200">
        <v>851</v>
      </c>
      <c r="M56" s="200">
        <v>213</v>
      </c>
      <c r="N56" s="200">
        <v>218</v>
      </c>
      <c r="O56" s="200">
        <v>943</v>
      </c>
      <c r="P56" s="200">
        <v>1779</v>
      </c>
      <c r="Q56" s="201">
        <f t="shared" si="29"/>
        <v>0.88653234358430533</v>
      </c>
      <c r="R56" s="202">
        <f t="shared" si="30"/>
        <v>1.0904817861339602</v>
      </c>
      <c r="S56" s="201">
        <f t="shared" si="19"/>
        <v>1.0626131826393734E-4</v>
      </c>
      <c r="T56" s="203">
        <f t="shared" si="23"/>
        <v>3.2520652167952078E-3</v>
      </c>
      <c r="U56" s="200">
        <v>114</v>
      </c>
      <c r="V56" s="200">
        <v>137</v>
      </c>
      <c r="W56" s="200">
        <v>15</v>
      </c>
      <c r="X56" s="200">
        <v>1</v>
      </c>
      <c r="Y56" s="200">
        <v>77</v>
      </c>
      <c r="Z56" s="200">
        <v>137</v>
      </c>
      <c r="AA56" s="201">
        <f t="shared" si="31"/>
        <v>0.77922077922077926</v>
      </c>
      <c r="AB56" s="202">
        <f t="shared" si="20"/>
        <v>0</v>
      </c>
      <c r="AC56" s="200">
        <f t="shared" si="24"/>
        <v>60</v>
      </c>
      <c r="AD56" s="200">
        <f t="shared" si="25"/>
        <v>0</v>
      </c>
      <c r="AE56" s="201">
        <f t="shared" si="21"/>
        <v>1.7868228984615063E-4</v>
      </c>
      <c r="AF56" s="203">
        <f t="shared" si="26"/>
        <v>2.5044009820176697E-4</v>
      </c>
      <c r="AG56" s="203">
        <f t="shared" si="26"/>
        <v>1.4244388939336448E-6</v>
      </c>
      <c r="AH56" s="50"/>
      <c r="AI56" s="50"/>
      <c r="AJ56" s="50"/>
    </row>
    <row r="57" spans="2:36" x14ac:dyDescent="0.25">
      <c r="B57" s="199" t="s">
        <v>217</v>
      </c>
      <c r="C57" s="200">
        <v>194534</v>
      </c>
      <c r="D57" s="200">
        <v>44499</v>
      </c>
      <c r="E57" s="200">
        <v>109881</v>
      </c>
      <c r="F57" s="200">
        <v>156627</v>
      </c>
      <c r="G57" s="200">
        <v>194577</v>
      </c>
      <c r="H57" s="201">
        <f t="shared" si="27"/>
        <v>0.24229538968377096</v>
      </c>
      <c r="I57" s="202">
        <f t="shared" si="28"/>
        <v>2.2104105194986623E-4</v>
      </c>
      <c r="J57" s="201">
        <f t="shared" si="18"/>
        <v>1.4160199459723808E-2</v>
      </c>
      <c r="K57" s="203">
        <f t="shared" si="22"/>
        <v>0.17902822005960339</v>
      </c>
      <c r="L57" s="200">
        <v>167535</v>
      </c>
      <c r="M57" s="200">
        <v>41628</v>
      </c>
      <c r="N57" s="200">
        <v>69750</v>
      </c>
      <c r="O57" s="200">
        <v>116081</v>
      </c>
      <c r="P57" s="200">
        <v>135745</v>
      </c>
      <c r="Q57" s="201">
        <f t="shared" si="29"/>
        <v>0.16939895417854767</v>
      </c>
      <c r="R57" s="202">
        <f t="shared" si="30"/>
        <v>-0.18975139523084728</v>
      </c>
      <c r="S57" s="201">
        <f t="shared" si="19"/>
        <v>8.1081746193019527E-3</v>
      </c>
      <c r="T57" s="203">
        <f t="shared" si="23"/>
        <v>0.12489752505173202</v>
      </c>
      <c r="U57" s="200">
        <v>13093</v>
      </c>
      <c r="V57" s="200">
        <v>18764</v>
      </c>
      <c r="W57" s="200">
        <v>5294</v>
      </c>
      <c r="X57" s="200">
        <v>4601</v>
      </c>
      <c r="Y57" s="200">
        <v>7429</v>
      </c>
      <c r="Z57" s="200">
        <v>8720</v>
      </c>
      <c r="AA57" s="201">
        <f t="shared" si="31"/>
        <v>0.17377843585946962</v>
      </c>
      <c r="AB57" s="202">
        <f t="shared" si="20"/>
        <v>-0.53528032402472814</v>
      </c>
      <c r="AC57" s="200">
        <f t="shared" si="24"/>
        <v>1291</v>
      </c>
      <c r="AD57" s="200">
        <f t="shared" si="25"/>
        <v>-10044</v>
      </c>
      <c r="AE57" s="201">
        <f t="shared" si="21"/>
        <v>1.1373062536192946E-2</v>
      </c>
      <c r="AF57" s="203">
        <f t="shared" si="26"/>
        <v>8.0231788902066607E-3</v>
      </c>
      <c r="AG57" s="203">
        <f t="shared" si="26"/>
        <v>1.5989168327532441E-7</v>
      </c>
      <c r="AH57" s="50"/>
      <c r="AI57" s="50"/>
      <c r="AJ57" s="50"/>
    </row>
    <row r="58" spans="2:36" x14ac:dyDescent="0.25">
      <c r="B58" s="199" t="s">
        <v>231</v>
      </c>
      <c r="C58" s="200">
        <v>281713</v>
      </c>
      <c r="D58" s="200">
        <v>100366</v>
      </c>
      <c r="E58" s="200">
        <v>78485</v>
      </c>
      <c r="F58" s="200">
        <v>131790</v>
      </c>
      <c r="G58" s="200">
        <v>139373</v>
      </c>
      <c r="H58" s="201">
        <f t="shared" si="27"/>
        <v>5.7538508232794605E-2</v>
      </c>
      <c r="I58" s="202">
        <f t="shared" si="28"/>
        <v>-0.50526599766428948</v>
      </c>
      <c r="J58" s="201">
        <f t="shared" si="18"/>
        <v>1.0142768566172189E-2</v>
      </c>
      <c r="K58" s="203">
        <f t="shared" si="22"/>
        <v>6.3931249125591449E-2</v>
      </c>
      <c r="L58" s="200">
        <v>179560</v>
      </c>
      <c r="M58" s="200">
        <v>80335</v>
      </c>
      <c r="N58" s="200">
        <v>15557</v>
      </c>
      <c r="O58" s="200">
        <v>113070</v>
      </c>
      <c r="P58" s="200">
        <v>90712</v>
      </c>
      <c r="Q58" s="201">
        <f t="shared" si="29"/>
        <v>-0.197735915804369</v>
      </c>
      <c r="R58" s="202">
        <f t="shared" si="30"/>
        <v>-0.49480953441746489</v>
      </c>
      <c r="S58" s="201">
        <f t="shared" si="19"/>
        <v>5.4183118057101092E-3</v>
      </c>
      <c r="T58" s="203">
        <f t="shared" si="23"/>
        <v>4.1610150249192103E-2</v>
      </c>
      <c r="U58" s="200">
        <v>36774</v>
      </c>
      <c r="V58" s="200">
        <v>27561</v>
      </c>
      <c r="W58" s="200">
        <v>9778</v>
      </c>
      <c r="X58" s="200">
        <v>290</v>
      </c>
      <c r="Y58" s="200">
        <v>1513</v>
      </c>
      <c r="Z58" s="200">
        <v>2562</v>
      </c>
      <c r="AA58" s="201">
        <f t="shared" si="31"/>
        <v>0.69332452081956375</v>
      </c>
      <c r="AB58" s="202">
        <f t="shared" si="20"/>
        <v>-0.90704256013932727</v>
      </c>
      <c r="AC58" s="200">
        <f t="shared" si="24"/>
        <v>1049</v>
      </c>
      <c r="AD58" s="200">
        <f t="shared" si="25"/>
        <v>-24999</v>
      </c>
      <c r="AE58" s="201">
        <f t="shared" si="21"/>
        <v>3.3414892451521017E-3</v>
      </c>
      <c r="AF58" s="203">
        <f t="shared" si="26"/>
        <v>1.1752050989773148E-3</v>
      </c>
      <c r="AG58" s="203">
        <f t="shared" si="26"/>
        <v>3.1803220613315951E-7</v>
      </c>
      <c r="AH58" s="50"/>
      <c r="AI58" s="50"/>
      <c r="AJ58" s="50"/>
    </row>
    <row r="59" spans="2:36" x14ac:dyDescent="0.25">
      <c r="B59" s="199" t="s">
        <v>394</v>
      </c>
      <c r="C59" s="200">
        <v>14966</v>
      </c>
      <c r="D59" s="200">
        <v>4134</v>
      </c>
      <c r="E59" s="200">
        <v>5759</v>
      </c>
      <c r="F59" s="200">
        <v>10549</v>
      </c>
      <c r="G59" s="200">
        <v>10264</v>
      </c>
      <c r="H59" s="201">
        <f t="shared" si="27"/>
        <v>-2.7016778841596367E-2</v>
      </c>
      <c r="I59" s="202">
        <f t="shared" si="28"/>
        <v>-0.31417880529199516</v>
      </c>
      <c r="J59" s="201">
        <f t="shared" si="18"/>
        <v>7.4695512447311432E-4</v>
      </c>
      <c r="K59" s="203">
        <f t="shared" si="22"/>
        <v>4.4382369855964852E-2</v>
      </c>
      <c r="L59" s="200">
        <v>19571</v>
      </c>
      <c r="M59" s="200">
        <v>4914</v>
      </c>
      <c r="N59" s="200">
        <v>9076</v>
      </c>
      <c r="O59" s="200">
        <v>19138</v>
      </c>
      <c r="P59" s="200">
        <v>20588</v>
      </c>
      <c r="Q59" s="201">
        <f t="shared" si="29"/>
        <v>7.5765492736963092E-2</v>
      </c>
      <c r="R59" s="202">
        <f t="shared" si="30"/>
        <v>5.1964641561494052E-2</v>
      </c>
      <c r="S59" s="201">
        <f t="shared" si="19"/>
        <v>1.2297403150185171E-3</v>
      </c>
      <c r="T59" s="203">
        <f t="shared" si="23"/>
        <v>8.9024184586380006E-2</v>
      </c>
      <c r="U59" s="200">
        <v>1369</v>
      </c>
      <c r="V59" s="200">
        <v>1884</v>
      </c>
      <c r="W59" s="200">
        <v>454</v>
      </c>
      <c r="X59" s="200">
        <v>471</v>
      </c>
      <c r="Y59" s="200">
        <v>1834</v>
      </c>
      <c r="Z59" s="200">
        <v>2075</v>
      </c>
      <c r="AA59" s="201">
        <f t="shared" si="31"/>
        <v>0.13140676117775363</v>
      </c>
      <c r="AB59" s="202">
        <f t="shared" si="20"/>
        <v>0.10138004246284504</v>
      </c>
      <c r="AC59" s="200">
        <f t="shared" si="24"/>
        <v>241</v>
      </c>
      <c r="AD59" s="200">
        <f t="shared" si="25"/>
        <v>191</v>
      </c>
      <c r="AE59" s="201">
        <f t="shared" si="21"/>
        <v>2.7063193535092158E-3</v>
      </c>
      <c r="AF59" s="203">
        <f t="shared" ref="AF59:AG71" si="32">Z59/$G26</f>
        <v>8.9724685747395814E-3</v>
      </c>
      <c r="AG59" s="203">
        <f t="shared" si="32"/>
        <v>5.6821351092804996E-7</v>
      </c>
      <c r="AH59" s="50"/>
      <c r="AI59" s="50"/>
      <c r="AJ59" s="50"/>
    </row>
    <row r="60" spans="2:36" x14ac:dyDescent="0.25">
      <c r="B60" s="199" t="s">
        <v>227</v>
      </c>
      <c r="C60" s="200">
        <v>60037</v>
      </c>
      <c r="D60" s="200">
        <v>31842</v>
      </c>
      <c r="E60" s="200">
        <v>6333</v>
      </c>
      <c r="F60" s="200">
        <v>26238</v>
      </c>
      <c r="G60" s="200">
        <v>32957</v>
      </c>
      <c r="H60" s="201">
        <f t="shared" si="27"/>
        <v>0.25607896943364583</v>
      </c>
      <c r="I60" s="202">
        <f t="shared" si="28"/>
        <v>-0.45105518263737365</v>
      </c>
      <c r="J60" s="201">
        <f t="shared" si="18"/>
        <v>2.3984216715959108E-3</v>
      </c>
      <c r="K60" s="203">
        <f t="shared" si="22"/>
        <v>3.0311029031706235E-2</v>
      </c>
      <c r="L60" s="200">
        <v>49269</v>
      </c>
      <c r="M60" s="200">
        <v>23247</v>
      </c>
      <c r="N60" s="200">
        <v>14412</v>
      </c>
      <c r="O60" s="200">
        <v>40118</v>
      </c>
      <c r="P60" s="200">
        <v>48096</v>
      </c>
      <c r="Q60" s="201">
        <f t="shared" si="29"/>
        <v>0.19886335310833037</v>
      </c>
      <c r="R60" s="202">
        <f t="shared" si="30"/>
        <v>-2.3808074042501404E-2</v>
      </c>
      <c r="S60" s="201">
        <f t="shared" si="19"/>
        <v>2.8728186414965322E-3</v>
      </c>
      <c r="T60" s="203">
        <f t="shared" si="23"/>
        <v>4.4234586045724521E-2</v>
      </c>
      <c r="U60" s="200">
        <v>12771</v>
      </c>
      <c r="V60" s="200">
        <v>3777</v>
      </c>
      <c r="W60" s="200">
        <v>3127</v>
      </c>
      <c r="X60" s="200">
        <v>135</v>
      </c>
      <c r="Y60" s="200">
        <v>579</v>
      </c>
      <c r="Z60" s="200">
        <v>1254</v>
      </c>
      <c r="AA60" s="201">
        <f t="shared" si="31"/>
        <v>1.1658031088082903</v>
      </c>
      <c r="AB60" s="202">
        <f t="shared" si="20"/>
        <v>-0.66799046862589351</v>
      </c>
      <c r="AC60" s="200">
        <f t="shared" si="24"/>
        <v>675</v>
      </c>
      <c r="AD60" s="200">
        <f t="shared" si="25"/>
        <v>-2523</v>
      </c>
      <c r="AE60" s="201">
        <f t="shared" si="21"/>
        <v>1.6355298647231598E-3</v>
      </c>
      <c r="AF60" s="203">
        <f t="shared" si="32"/>
        <v>1.1533219166113306E-3</v>
      </c>
      <c r="AG60" s="203">
        <f t="shared" si="32"/>
        <v>1.0722059615966706E-6</v>
      </c>
      <c r="AH60" s="50"/>
      <c r="AI60" s="50"/>
      <c r="AJ60" s="50"/>
    </row>
    <row r="61" spans="2:36" x14ac:dyDescent="0.25">
      <c r="B61" s="199" t="s">
        <v>250</v>
      </c>
      <c r="C61" s="200">
        <v>8545</v>
      </c>
      <c r="D61" s="200">
        <v>4950</v>
      </c>
      <c r="E61" s="200">
        <v>8524</v>
      </c>
      <c r="F61" s="200">
        <v>27098</v>
      </c>
      <c r="G61" s="200">
        <v>29692</v>
      </c>
      <c r="H61" s="201">
        <f t="shared" si="27"/>
        <v>9.5726621890914521E-2</v>
      </c>
      <c r="I61" s="202">
        <f t="shared" si="28"/>
        <v>2.474780573434757</v>
      </c>
      <c r="J61" s="201">
        <f t="shared" si="18"/>
        <v>2.1608136745767449E-3</v>
      </c>
      <c r="K61" s="203">
        <f t="shared" si="22"/>
        <v>8.8360632320731353E-2</v>
      </c>
      <c r="L61" s="200">
        <v>19506</v>
      </c>
      <c r="M61" s="200">
        <v>6690</v>
      </c>
      <c r="N61" s="200">
        <v>7060</v>
      </c>
      <c r="O61" s="200">
        <v>23004</v>
      </c>
      <c r="P61" s="200">
        <v>28654</v>
      </c>
      <c r="Q61" s="201">
        <f t="shared" si="29"/>
        <v>0.24560945922448263</v>
      </c>
      <c r="R61" s="202">
        <f t="shared" si="30"/>
        <v>0.46898390238900856</v>
      </c>
      <c r="S61" s="201">
        <f t="shared" si="19"/>
        <v>1.7115299682601802E-3</v>
      </c>
      <c r="T61" s="203">
        <f t="shared" si="23"/>
        <v>8.5271640796114656E-2</v>
      </c>
      <c r="U61" s="200">
        <v>651</v>
      </c>
      <c r="V61" s="200">
        <v>1314</v>
      </c>
      <c r="W61" s="200">
        <v>232</v>
      </c>
      <c r="X61" s="200">
        <v>338</v>
      </c>
      <c r="Y61" s="200">
        <v>1562</v>
      </c>
      <c r="Z61" s="200">
        <v>1586</v>
      </c>
      <c r="AA61" s="201">
        <f t="shared" si="31"/>
        <v>1.5364916773367376E-2</v>
      </c>
      <c r="AB61" s="202">
        <f t="shared" si="20"/>
        <v>0.20700152207001521</v>
      </c>
      <c r="AC61" s="200">
        <f t="shared" si="24"/>
        <v>24</v>
      </c>
      <c r="AD61" s="200">
        <f t="shared" si="25"/>
        <v>272</v>
      </c>
      <c r="AE61" s="201">
        <f t="shared" si="21"/>
        <v>2.0685409612846346E-3</v>
      </c>
      <c r="AF61" s="203">
        <f t="shared" si="32"/>
        <v>4.7197885915627085E-3</v>
      </c>
      <c r="AG61" s="203">
        <f t="shared" si="32"/>
        <v>4.5724564247950718E-8</v>
      </c>
      <c r="AH61" s="50"/>
      <c r="AI61" s="50"/>
      <c r="AJ61" s="50"/>
    </row>
    <row r="62" spans="2:36" x14ac:dyDescent="0.25">
      <c r="B62" s="199" t="s">
        <v>241</v>
      </c>
      <c r="C62" s="200">
        <v>14520</v>
      </c>
      <c r="D62" s="200">
        <v>1996</v>
      </c>
      <c r="E62" s="200">
        <v>5089</v>
      </c>
      <c r="F62" s="200">
        <v>15472</v>
      </c>
      <c r="G62" s="200">
        <v>16937</v>
      </c>
      <c r="H62" s="201">
        <f t="shared" si="27"/>
        <v>9.4687176835573927E-2</v>
      </c>
      <c r="I62" s="202">
        <f t="shared" si="28"/>
        <v>0.16646005509641881</v>
      </c>
      <c r="J62" s="201">
        <f t="shared" si="18"/>
        <v>1.2325778393609836E-3</v>
      </c>
      <c r="K62" s="203">
        <f t="shared" si="22"/>
        <v>8.2414080024913502E-2</v>
      </c>
      <c r="L62" s="200">
        <v>14160</v>
      </c>
      <c r="M62" s="200">
        <v>4099</v>
      </c>
      <c r="N62" s="200">
        <v>3924</v>
      </c>
      <c r="O62" s="200">
        <v>14360</v>
      </c>
      <c r="P62" s="200">
        <v>19005</v>
      </c>
      <c r="Q62" s="201">
        <f t="shared" si="29"/>
        <v>0.32346796657381605</v>
      </c>
      <c r="R62" s="202">
        <f t="shared" si="30"/>
        <v>0.34216101694915246</v>
      </c>
      <c r="S62" s="201">
        <f t="shared" si="19"/>
        <v>1.1351862583508314E-3</v>
      </c>
      <c r="T62" s="203">
        <f t="shared" si="23"/>
        <v>9.2476801728374636E-2</v>
      </c>
      <c r="U62" s="200">
        <v>340</v>
      </c>
      <c r="V62" s="200">
        <v>985</v>
      </c>
      <c r="W62" s="200">
        <v>109</v>
      </c>
      <c r="X62" s="200">
        <v>186</v>
      </c>
      <c r="Y62" s="200">
        <v>479</v>
      </c>
      <c r="Z62" s="200">
        <v>402</v>
      </c>
      <c r="AA62" s="201">
        <f t="shared" si="31"/>
        <v>-0.16075156576200422</v>
      </c>
      <c r="AB62" s="202">
        <f t="shared" si="20"/>
        <v>-0.59187817258883246</v>
      </c>
      <c r="AC62" s="200">
        <f t="shared" si="24"/>
        <v>-77</v>
      </c>
      <c r="AD62" s="200">
        <f t="shared" si="25"/>
        <v>-583</v>
      </c>
      <c r="AE62" s="201">
        <f t="shared" si="21"/>
        <v>5.2430861692082152E-4</v>
      </c>
      <c r="AF62" s="203">
        <f t="shared" si="32"/>
        <v>1.9560996734967959E-3</v>
      </c>
      <c r="AG62" s="203">
        <f t="shared" si="32"/>
        <v>-7.8220419229143075E-7</v>
      </c>
      <c r="AH62" s="50"/>
      <c r="AI62" s="50"/>
      <c r="AJ62" s="50"/>
    </row>
    <row r="63" spans="2:36" x14ac:dyDescent="0.25">
      <c r="B63" s="199" t="s">
        <v>229</v>
      </c>
      <c r="C63" s="200">
        <v>19670</v>
      </c>
      <c r="D63" s="200">
        <v>10497</v>
      </c>
      <c r="E63" s="200">
        <v>2588</v>
      </c>
      <c r="F63" s="200">
        <v>11747</v>
      </c>
      <c r="G63" s="200">
        <v>20401</v>
      </c>
      <c r="H63" s="201">
        <f t="shared" si="27"/>
        <v>0.73669873159104449</v>
      </c>
      <c r="I63" s="202">
        <f t="shared" si="28"/>
        <v>3.7163192679206869E-2</v>
      </c>
      <c r="J63" s="201">
        <f t="shared" si="18"/>
        <v>1.4846679164434923E-3</v>
      </c>
      <c r="K63" s="203">
        <f t="shared" si="22"/>
        <v>1.0169609810201513E-2</v>
      </c>
      <c r="L63" s="200">
        <v>113864</v>
      </c>
      <c r="M63" s="200">
        <v>51337</v>
      </c>
      <c r="N63" s="200">
        <v>11806</v>
      </c>
      <c r="O63" s="200">
        <v>68974</v>
      </c>
      <c r="P63" s="200">
        <v>70132</v>
      </c>
      <c r="Q63" s="201">
        <f t="shared" si="29"/>
        <v>1.6788934960999757E-2</v>
      </c>
      <c r="R63" s="202">
        <f t="shared" si="30"/>
        <v>-0.3840722265158435</v>
      </c>
      <c r="S63" s="201">
        <f t="shared" si="19"/>
        <v>4.1890493381036842E-3</v>
      </c>
      <c r="T63" s="203">
        <f t="shared" si="23"/>
        <v>3.4959809578405596E-2</v>
      </c>
      <c r="U63" s="200">
        <v>11219</v>
      </c>
      <c r="V63" s="200">
        <v>5967</v>
      </c>
      <c r="W63" s="200">
        <v>2662</v>
      </c>
      <c r="X63" s="200">
        <v>78</v>
      </c>
      <c r="Y63" s="200">
        <v>347</v>
      </c>
      <c r="Z63" s="200">
        <v>2254</v>
      </c>
      <c r="AA63" s="201">
        <f t="shared" si="31"/>
        <v>5.4956772334293946</v>
      </c>
      <c r="AB63" s="202">
        <f t="shared" si="20"/>
        <v>-0.6222557399027987</v>
      </c>
      <c r="AC63" s="200">
        <f t="shared" si="24"/>
        <v>1907</v>
      </c>
      <c r="AD63" s="200">
        <f t="shared" si="25"/>
        <v>-3713</v>
      </c>
      <c r="AE63" s="201">
        <f t="shared" si="21"/>
        <v>2.9397801555709748E-3</v>
      </c>
      <c r="AF63" s="203">
        <f t="shared" si="32"/>
        <v>1.1235871041710803E-3</v>
      </c>
      <c r="AG63" s="203">
        <f t="shared" si="32"/>
        <v>2.7395173328162678E-6</v>
      </c>
      <c r="AH63" s="50"/>
      <c r="AI63" s="50"/>
      <c r="AJ63" s="50"/>
    </row>
    <row r="64" spans="2:36" x14ac:dyDescent="0.25">
      <c r="B64" s="199" t="s">
        <v>221</v>
      </c>
      <c r="C64" s="200">
        <v>89272</v>
      </c>
      <c r="D64" s="200">
        <v>25190</v>
      </c>
      <c r="E64" s="200">
        <v>35331</v>
      </c>
      <c r="F64" s="200">
        <v>73426</v>
      </c>
      <c r="G64" s="200">
        <v>84757</v>
      </c>
      <c r="H64" s="201">
        <f t="shared" si="27"/>
        <v>0.15431863372647281</v>
      </c>
      <c r="I64" s="202">
        <f t="shared" si="28"/>
        <v>-5.0575768438032132E-2</v>
      </c>
      <c r="J64" s="201">
        <f t="shared" si="18"/>
        <v>6.1681289443655252E-3</v>
      </c>
      <c r="K64" s="203">
        <f t="shared" si="22"/>
        <v>0.14092181023431824</v>
      </c>
      <c r="L64" s="200">
        <v>45948</v>
      </c>
      <c r="M64" s="200">
        <v>13923</v>
      </c>
      <c r="N64" s="200">
        <v>14277</v>
      </c>
      <c r="O64" s="200">
        <v>44694</v>
      </c>
      <c r="P64" s="200">
        <v>47239</v>
      </c>
      <c r="Q64" s="201">
        <f t="shared" si="29"/>
        <v>5.6942766366850028E-2</v>
      </c>
      <c r="R64" s="202">
        <f t="shared" si="30"/>
        <v>2.8096979193871441E-2</v>
      </c>
      <c r="S64" s="201">
        <f t="shared" si="19"/>
        <v>2.8216292374761867E-3</v>
      </c>
      <c r="T64" s="203">
        <f t="shared" si="23"/>
        <v>7.8542248942965881E-2</v>
      </c>
      <c r="U64" s="200">
        <v>6685</v>
      </c>
      <c r="V64" s="200">
        <v>9156</v>
      </c>
      <c r="W64" s="200">
        <v>3366</v>
      </c>
      <c r="X64" s="200">
        <v>1954</v>
      </c>
      <c r="Y64" s="200">
        <v>3406</v>
      </c>
      <c r="Z64" s="200">
        <v>5489</v>
      </c>
      <c r="AA64" s="201">
        <f t="shared" si="31"/>
        <v>0.6115678214914857</v>
      </c>
      <c r="AB64" s="202">
        <f t="shared" si="20"/>
        <v>-0.40050240279598082</v>
      </c>
      <c r="AC64" s="200">
        <f t="shared" si="24"/>
        <v>2083</v>
      </c>
      <c r="AD64" s="200">
        <f t="shared" si="25"/>
        <v>-3667</v>
      </c>
      <c r="AE64" s="201">
        <f t="shared" si="21"/>
        <v>7.159029846463656E-3</v>
      </c>
      <c r="AF64" s="203">
        <f t="shared" si="32"/>
        <v>9.1263236827185106E-3</v>
      </c>
      <c r="AG64" s="203">
        <f t="shared" si="32"/>
        <v>1.0168274536101863E-6</v>
      </c>
      <c r="AH64" s="50"/>
      <c r="AI64" s="50"/>
      <c r="AJ64" s="50"/>
    </row>
    <row r="65" spans="2:36" x14ac:dyDescent="0.25">
      <c r="B65" s="199" t="s">
        <v>247</v>
      </c>
      <c r="C65" s="200">
        <v>44955</v>
      </c>
      <c r="D65" s="200">
        <v>13011</v>
      </c>
      <c r="E65" s="200">
        <v>57530</v>
      </c>
      <c r="F65" s="200">
        <v>93270</v>
      </c>
      <c r="G65" s="200">
        <v>116335</v>
      </c>
      <c r="H65" s="201">
        <f t="shared" si="27"/>
        <v>0.24729280583252922</v>
      </c>
      <c r="I65" s="202">
        <f t="shared" si="28"/>
        <v>1.5878100322544766</v>
      </c>
      <c r="J65" s="201">
        <f t="shared" si="18"/>
        <v>8.4661948953214869E-3</v>
      </c>
      <c r="K65" s="203">
        <f t="shared" si="22"/>
        <v>0.25648572556126575</v>
      </c>
      <c r="L65" s="200">
        <v>27526</v>
      </c>
      <c r="M65" s="200">
        <v>4741</v>
      </c>
      <c r="N65" s="200">
        <v>18981</v>
      </c>
      <c r="O65" s="200">
        <v>40483</v>
      </c>
      <c r="P65" s="200">
        <v>42645</v>
      </c>
      <c r="Q65" s="201">
        <f t="shared" si="29"/>
        <v>5.3405133018798123E-2</v>
      </c>
      <c r="R65" s="202">
        <f t="shared" si="30"/>
        <v>0.54926251543994775</v>
      </c>
      <c r="S65" s="201">
        <f t="shared" si="19"/>
        <v>2.5472253610824102E-3</v>
      </c>
      <c r="T65" s="203">
        <f t="shared" si="23"/>
        <v>9.4020146701853949E-2</v>
      </c>
      <c r="U65" s="200">
        <v>1045</v>
      </c>
      <c r="V65" s="200">
        <v>1693</v>
      </c>
      <c r="W65" s="200">
        <v>342</v>
      </c>
      <c r="X65" s="200">
        <v>902</v>
      </c>
      <c r="Y65" s="200">
        <v>1817</v>
      </c>
      <c r="Z65" s="200">
        <v>4499</v>
      </c>
      <c r="AA65" s="201">
        <f t="shared" si="31"/>
        <v>1.4760594386351129</v>
      </c>
      <c r="AB65" s="202">
        <f t="shared" si="20"/>
        <v>1.6574128765505018</v>
      </c>
      <c r="AC65" s="200">
        <f t="shared" si="24"/>
        <v>2682</v>
      </c>
      <c r="AD65" s="200">
        <f t="shared" si="25"/>
        <v>2806</v>
      </c>
      <c r="AE65" s="201">
        <f t="shared" si="21"/>
        <v>5.867822058524319E-3</v>
      </c>
      <c r="AF65" s="203">
        <f t="shared" si="32"/>
        <v>9.9190207529989659E-3</v>
      </c>
      <c r="AG65" s="203">
        <f t="shared" si="32"/>
        <v>3.2542929994402509E-6</v>
      </c>
      <c r="AH65" s="50"/>
      <c r="AI65" s="50"/>
      <c r="AJ65" s="50"/>
    </row>
    <row r="66" spans="2:36" x14ac:dyDescent="0.25">
      <c r="B66" s="199" t="s">
        <v>233</v>
      </c>
      <c r="C66" s="200">
        <v>47039</v>
      </c>
      <c r="D66" s="200">
        <v>3392</v>
      </c>
      <c r="E66" s="200">
        <v>15016</v>
      </c>
      <c r="F66" s="200">
        <v>45780</v>
      </c>
      <c r="G66" s="200">
        <v>48041</v>
      </c>
      <c r="H66" s="201">
        <f t="shared" si="27"/>
        <v>4.9388379204893029E-2</v>
      </c>
      <c r="I66" s="202">
        <f t="shared" si="28"/>
        <v>2.1301473245604718E-2</v>
      </c>
      <c r="J66" s="201">
        <f t="shared" si="18"/>
        <v>3.4961487855429542E-3</v>
      </c>
      <c r="K66" s="203">
        <f t="shared" si="22"/>
        <v>0.12602041887014187</v>
      </c>
      <c r="L66" s="200">
        <v>31602</v>
      </c>
      <c r="M66" s="200">
        <v>6265</v>
      </c>
      <c r="N66" s="200">
        <v>9982</v>
      </c>
      <c r="O66" s="200">
        <v>28633</v>
      </c>
      <c r="P66" s="200">
        <v>34129</v>
      </c>
      <c r="Q66" s="201">
        <f t="shared" si="29"/>
        <v>0.19194635560367401</v>
      </c>
      <c r="R66" s="202">
        <f t="shared" si="30"/>
        <v>7.9963293462439022E-2</v>
      </c>
      <c r="S66" s="201">
        <f t="shared" si="19"/>
        <v>2.0385567909105779E-3</v>
      </c>
      <c r="T66" s="203">
        <f t="shared" si="23"/>
        <v>8.9526672542600522E-2</v>
      </c>
      <c r="U66" s="200">
        <v>531</v>
      </c>
      <c r="V66" s="200">
        <v>1394</v>
      </c>
      <c r="W66" s="200">
        <v>654</v>
      </c>
      <c r="X66" s="200">
        <v>809</v>
      </c>
      <c r="Y66" s="200">
        <v>1615</v>
      </c>
      <c r="Z66" s="200">
        <v>2096</v>
      </c>
      <c r="AA66" s="201">
        <f t="shared" si="31"/>
        <v>0.29783281733746136</v>
      </c>
      <c r="AB66" s="202">
        <f t="shared" si="20"/>
        <v>0.50358680057388816</v>
      </c>
      <c r="AC66" s="200">
        <f t="shared" si="24"/>
        <v>481</v>
      </c>
      <c r="AD66" s="200">
        <f t="shared" si="25"/>
        <v>702</v>
      </c>
      <c r="AE66" s="201">
        <f t="shared" si="21"/>
        <v>2.7337086096170201E-3</v>
      </c>
      <c r="AF66" s="203">
        <f t="shared" si="32"/>
        <v>5.4981952488877698E-3</v>
      </c>
      <c r="AG66" s="203">
        <f t="shared" si="32"/>
        <v>7.8127050632046231E-7</v>
      </c>
      <c r="AH66" s="50"/>
      <c r="AI66" s="50"/>
      <c r="AJ66" s="50"/>
    </row>
    <row r="67" spans="2:36" x14ac:dyDescent="0.25">
      <c r="B67" s="199" t="s">
        <v>243</v>
      </c>
      <c r="C67" s="200">
        <v>9618</v>
      </c>
      <c r="D67" s="200">
        <v>2968</v>
      </c>
      <c r="E67" s="200">
        <v>3695</v>
      </c>
      <c r="F67" s="200">
        <v>29211</v>
      </c>
      <c r="G67" s="200">
        <v>56455</v>
      </c>
      <c r="H67" s="201">
        <f t="shared" si="27"/>
        <v>0.93266235322310087</v>
      </c>
      <c r="I67" s="202">
        <f t="shared" si="28"/>
        <v>4.8697234352256187</v>
      </c>
      <c r="J67" s="201">
        <f t="shared" si="18"/>
        <v>4.1084715074171541E-3</v>
      </c>
      <c r="K67" s="203">
        <f t="shared" si="22"/>
        <v>0.23748827387187285</v>
      </c>
      <c r="L67" s="200">
        <v>8614</v>
      </c>
      <c r="M67" s="200">
        <v>2658</v>
      </c>
      <c r="N67" s="200">
        <v>2584</v>
      </c>
      <c r="O67" s="200">
        <v>10340</v>
      </c>
      <c r="P67" s="200">
        <v>13826</v>
      </c>
      <c r="Q67" s="201">
        <f t="shared" si="29"/>
        <v>0.33713733075435193</v>
      </c>
      <c r="R67" s="202">
        <f t="shared" si="30"/>
        <v>0.60506152774553046</v>
      </c>
      <c r="S67" s="201">
        <f t="shared" si="19"/>
        <v>8.2583978994783455E-4</v>
      </c>
      <c r="T67" s="203">
        <f t="shared" si="23"/>
        <v>5.8161595510628182E-2</v>
      </c>
      <c r="U67" s="200">
        <v>510</v>
      </c>
      <c r="V67" s="200">
        <v>906</v>
      </c>
      <c r="W67" s="200">
        <v>116</v>
      </c>
      <c r="X67" s="200">
        <v>178</v>
      </c>
      <c r="Y67" s="200">
        <v>592</v>
      </c>
      <c r="Z67" s="200">
        <v>1117</v>
      </c>
      <c r="AA67" s="201">
        <f t="shared" si="31"/>
        <v>0.88682432432432434</v>
      </c>
      <c r="AB67" s="202">
        <f t="shared" si="20"/>
        <v>0.23289183222958054</v>
      </c>
      <c r="AC67" s="200">
        <f t="shared" si="24"/>
        <v>525</v>
      </c>
      <c r="AD67" s="200">
        <f t="shared" si="25"/>
        <v>211</v>
      </c>
      <c r="AE67" s="201">
        <f t="shared" si="21"/>
        <v>1.4568475748770091E-3</v>
      </c>
      <c r="AF67" s="203">
        <f t="shared" si="32"/>
        <v>4.698864616329501E-3</v>
      </c>
      <c r="AG67" s="203">
        <f t="shared" si="32"/>
        <v>3.7305885751726817E-6</v>
      </c>
      <c r="AH67" s="50"/>
      <c r="AI67" s="50"/>
      <c r="AJ67" s="50"/>
    </row>
    <row r="68" spans="2:36" x14ac:dyDescent="0.25">
      <c r="B68" s="199" t="s">
        <v>239</v>
      </c>
      <c r="C68" s="200">
        <v>13504</v>
      </c>
      <c r="D68" s="200">
        <v>6829</v>
      </c>
      <c r="E68" s="200">
        <v>25235</v>
      </c>
      <c r="F68" s="200">
        <v>18245</v>
      </c>
      <c r="G68" s="200">
        <v>19496</v>
      </c>
      <c r="H68" s="201">
        <f t="shared" si="27"/>
        <v>6.8566730611126392E-2</v>
      </c>
      <c r="I68" s="202">
        <f t="shared" si="28"/>
        <v>0.44372037914691953</v>
      </c>
      <c r="J68" s="201">
        <f t="shared" si="18"/>
        <v>1.4188072005775366E-3</v>
      </c>
      <c r="K68" s="203">
        <f t="shared" si="22"/>
        <v>0.14138703758765983</v>
      </c>
      <c r="L68" s="200">
        <v>17331</v>
      </c>
      <c r="M68" s="200">
        <v>9888</v>
      </c>
      <c r="N68" s="200">
        <v>22379</v>
      </c>
      <c r="O68" s="200">
        <v>27273</v>
      </c>
      <c r="P68" s="200">
        <v>28830</v>
      </c>
      <c r="Q68" s="201">
        <f t="shared" si="29"/>
        <v>5.7089429105708911E-2</v>
      </c>
      <c r="R68" s="202">
        <f t="shared" si="30"/>
        <v>0.66349316254111135</v>
      </c>
      <c r="S68" s="201">
        <f t="shared" si="19"/>
        <v>1.7220426113262021E-3</v>
      </c>
      <c r="T68" s="203">
        <f t="shared" si="23"/>
        <v>0.20907818494317976</v>
      </c>
      <c r="U68" s="200">
        <v>138</v>
      </c>
      <c r="V68" s="200">
        <v>252</v>
      </c>
      <c r="W68" s="200">
        <v>157</v>
      </c>
      <c r="X68" s="200">
        <v>19</v>
      </c>
      <c r="Y68" s="200">
        <v>138</v>
      </c>
      <c r="Z68" s="200">
        <v>588</v>
      </c>
      <c r="AA68" s="201">
        <f t="shared" si="31"/>
        <v>3.2608695652173916</v>
      </c>
      <c r="AB68" s="202">
        <f t="shared" si="20"/>
        <v>1.3333333333333335</v>
      </c>
      <c r="AC68" s="200">
        <f t="shared" si="24"/>
        <v>450</v>
      </c>
      <c r="AD68" s="200">
        <f t="shared" si="25"/>
        <v>336</v>
      </c>
      <c r="AE68" s="201">
        <f t="shared" si="21"/>
        <v>7.6689917101851514E-4</v>
      </c>
      <c r="AF68" s="203">
        <f t="shared" si="32"/>
        <v>4.2642376949909707E-3</v>
      </c>
      <c r="AG68" s="203">
        <f t="shared" si="32"/>
        <v>2.3648168228654454E-5</v>
      </c>
      <c r="AH68" s="50"/>
      <c r="AI68" s="50"/>
      <c r="AJ68" s="50"/>
    </row>
    <row r="69" spans="2:36" x14ac:dyDescent="0.25">
      <c r="B69" s="199" t="s">
        <v>245</v>
      </c>
      <c r="C69" s="200">
        <v>9341</v>
      </c>
      <c r="D69" s="200">
        <v>3140</v>
      </c>
      <c r="E69" s="200">
        <v>4049</v>
      </c>
      <c r="F69" s="200">
        <v>5572</v>
      </c>
      <c r="G69" s="200">
        <v>6630</v>
      </c>
      <c r="H69" s="201">
        <f t="shared" si="27"/>
        <v>0.18987796123474521</v>
      </c>
      <c r="I69" s="202">
        <f t="shared" si="28"/>
        <v>-0.29022588587945619</v>
      </c>
      <c r="J69" s="201">
        <f t="shared" si="18"/>
        <v>4.8249342120584057E-4</v>
      </c>
      <c r="K69" s="203">
        <f t="shared" si="22"/>
        <v>8.035681820936405E-2</v>
      </c>
      <c r="L69" s="200">
        <v>7526</v>
      </c>
      <c r="M69" s="200">
        <v>3487</v>
      </c>
      <c r="N69" s="200">
        <v>2372</v>
      </c>
      <c r="O69" s="200">
        <v>6679</v>
      </c>
      <c r="P69" s="200">
        <v>4406</v>
      </c>
      <c r="Q69" s="201">
        <f t="shared" si="29"/>
        <v>-0.34032040724659385</v>
      </c>
      <c r="R69" s="202">
        <f t="shared" si="30"/>
        <v>-0.41456284879085836</v>
      </c>
      <c r="S69" s="201">
        <f t="shared" si="19"/>
        <v>2.6317446220961663E-4</v>
      </c>
      <c r="T69" s="203">
        <f t="shared" si="23"/>
        <v>5.3401529567188237E-2</v>
      </c>
      <c r="U69" s="200">
        <v>628</v>
      </c>
      <c r="V69" s="200">
        <v>1389</v>
      </c>
      <c r="W69" s="200">
        <v>249</v>
      </c>
      <c r="X69" s="200">
        <v>354</v>
      </c>
      <c r="Y69" s="200">
        <v>552</v>
      </c>
      <c r="Z69" s="200">
        <v>616</v>
      </c>
      <c r="AA69" s="201">
        <f t="shared" si="31"/>
        <v>0.11594202898550732</v>
      </c>
      <c r="AB69" s="202">
        <f t="shared" si="20"/>
        <v>-0.55651547876169905</v>
      </c>
      <c r="AC69" s="200">
        <f t="shared" si="24"/>
        <v>64</v>
      </c>
      <c r="AD69" s="200">
        <f t="shared" si="25"/>
        <v>-773</v>
      </c>
      <c r="AE69" s="201">
        <f t="shared" si="21"/>
        <v>8.0341817916225391E-4</v>
      </c>
      <c r="AF69" s="203">
        <f t="shared" si="32"/>
        <v>7.4660331850630859E-3</v>
      </c>
      <c r="AG69" s="203">
        <f t="shared" si="32"/>
        <v>1.4052386947229607E-6</v>
      </c>
      <c r="AH69" s="50"/>
      <c r="AI69" s="50"/>
      <c r="AJ69" s="50"/>
    </row>
    <row r="70" spans="2:36" x14ac:dyDescent="0.25">
      <c r="B70" s="199" t="s">
        <v>223</v>
      </c>
      <c r="C70" s="200">
        <v>2511</v>
      </c>
      <c r="D70" s="200">
        <v>870</v>
      </c>
      <c r="E70" s="200">
        <v>1626</v>
      </c>
      <c r="F70" s="200">
        <v>2925</v>
      </c>
      <c r="G70" s="200">
        <v>3732</v>
      </c>
      <c r="H70" s="201">
        <f t="shared" si="27"/>
        <v>0.27589743589743598</v>
      </c>
      <c r="I70" s="202">
        <f t="shared" si="28"/>
        <v>0.4862604540023896</v>
      </c>
      <c r="J70" s="201">
        <f t="shared" si="18"/>
        <v>2.7159358189143243E-4</v>
      </c>
      <c r="K70" s="203">
        <f t="shared" si="22"/>
        <v>7.0910127303819112E-2</v>
      </c>
      <c r="L70" s="200">
        <v>9827</v>
      </c>
      <c r="M70" s="200">
        <v>4231</v>
      </c>
      <c r="N70" s="200">
        <v>980</v>
      </c>
      <c r="O70" s="200">
        <v>6049</v>
      </c>
      <c r="P70" s="200">
        <v>7754</v>
      </c>
      <c r="Q70" s="201">
        <f t="shared" si="29"/>
        <v>0.28186477103653496</v>
      </c>
      <c r="R70" s="202">
        <f t="shared" si="30"/>
        <v>-0.21094942505342429</v>
      </c>
      <c r="S70" s="201">
        <f t="shared" si="19"/>
        <v>4.6315360417007877E-4</v>
      </c>
      <c r="T70" s="203">
        <f t="shared" si="23"/>
        <v>0.14733041991259738</v>
      </c>
      <c r="U70" s="200">
        <v>492</v>
      </c>
      <c r="V70" s="200">
        <v>359</v>
      </c>
      <c r="W70" s="200">
        <v>215</v>
      </c>
      <c r="X70" s="200">
        <v>113</v>
      </c>
      <c r="Y70" s="200">
        <v>240</v>
      </c>
      <c r="Z70" s="200">
        <v>389</v>
      </c>
      <c r="AA70" s="201">
        <f t="shared" si="31"/>
        <v>0.62083333333333335</v>
      </c>
      <c r="AB70" s="202">
        <f t="shared" si="20"/>
        <v>8.3565459610027926E-2</v>
      </c>
      <c r="AC70" s="200">
        <f t="shared" si="24"/>
        <v>149</v>
      </c>
      <c r="AD70" s="200">
        <f t="shared" si="25"/>
        <v>30</v>
      </c>
      <c r="AE70" s="201">
        <f t="shared" si="21"/>
        <v>5.0735336313980002E-4</v>
      </c>
      <c r="AF70" s="203">
        <f t="shared" si="32"/>
        <v>7.3912217366520995E-3</v>
      </c>
      <c r="AG70" s="203">
        <f t="shared" si="32"/>
        <v>1.1796187218949902E-5</v>
      </c>
      <c r="AH70" s="50"/>
      <c r="AI70" s="50"/>
      <c r="AJ70" s="50"/>
    </row>
    <row r="71" spans="2:36" x14ac:dyDescent="0.25">
      <c r="B71" s="205" t="s">
        <v>396</v>
      </c>
      <c r="C71" s="206">
        <f>C46-SUM(C47:C70)</f>
        <v>604778</v>
      </c>
      <c r="D71" s="206">
        <f>D46-SUM(D47:D70)</f>
        <v>175409</v>
      </c>
      <c r="E71" s="206">
        <f>E46-SUM(E47:E70)</f>
        <v>211429</v>
      </c>
      <c r="F71" s="206">
        <f>F46-SUM(F47:F70)</f>
        <v>384988</v>
      </c>
      <c r="G71" s="206">
        <f>G46-SUM(G47:G70)</f>
        <v>417810</v>
      </c>
      <c r="H71" s="207">
        <f t="shared" si="27"/>
        <v>8.5254605338348277E-2</v>
      </c>
      <c r="I71" s="208">
        <f t="shared" si="28"/>
        <v>-0.30915145722893356</v>
      </c>
      <c r="J71" s="207">
        <f t="shared" si="18"/>
        <v>3.0405818448568968E-2</v>
      </c>
      <c r="K71" s="209">
        <f t="shared" si="22"/>
        <v>0.14140201240910028</v>
      </c>
      <c r="L71" s="206">
        <f>L46-SUM(L47:L70)</f>
        <v>229797</v>
      </c>
      <c r="M71" s="206">
        <f>M46-SUM(M47:M70)</f>
        <v>73253</v>
      </c>
      <c r="N71" s="206">
        <f>N46-SUM(N47:N70)</f>
        <v>103179</v>
      </c>
      <c r="O71" s="206">
        <f>O46-SUM(O47:O70)</f>
        <v>249312</v>
      </c>
      <c r="P71" s="206">
        <f>P46-SUM(P47:P70)</f>
        <v>220225</v>
      </c>
      <c r="Q71" s="207">
        <f t="shared" si="29"/>
        <v>-0.11666907328969323</v>
      </c>
      <c r="R71" s="208">
        <f t="shared" si="30"/>
        <v>-4.165415562431185E-2</v>
      </c>
      <c r="S71" s="207">
        <f t="shared" si="19"/>
        <v>1.3154243290992469E-2</v>
      </c>
      <c r="T71" s="209">
        <f t="shared" si="23"/>
        <v>7.4532103546574066E-2</v>
      </c>
      <c r="U71" s="206">
        <f t="shared" ref="U71:Z71" si="33">U46-SUM(U47:U70)</f>
        <v>25595</v>
      </c>
      <c r="V71" s="206">
        <f t="shared" si="33"/>
        <v>29236</v>
      </c>
      <c r="W71" s="206">
        <f t="shared" si="33"/>
        <v>8648</v>
      </c>
      <c r="X71" s="206">
        <f t="shared" si="33"/>
        <v>10369</v>
      </c>
      <c r="Y71" s="206">
        <f t="shared" si="33"/>
        <v>38254</v>
      </c>
      <c r="Z71" s="206">
        <f t="shared" si="33"/>
        <v>28920</v>
      </c>
      <c r="AA71" s="207">
        <f t="shared" si="31"/>
        <v>-0.24400062738537143</v>
      </c>
      <c r="AB71" s="208">
        <f t="shared" si="20"/>
        <v>-1.0808592146668516E-2</v>
      </c>
      <c r="AC71" s="206">
        <f>Z71-Y71</f>
        <v>-9334</v>
      </c>
      <c r="AD71" s="206">
        <f t="shared" si="25"/>
        <v>-316</v>
      </c>
      <c r="AE71" s="207">
        <f t="shared" si="21"/>
        <v>3.7718918411318803E-2</v>
      </c>
      <c r="AF71" s="209">
        <f t="shared" si="32"/>
        <v>9.787573774852636E-3</v>
      </c>
      <c r="AG71" s="209">
        <f t="shared" si="32"/>
        <v>-8.2578635603203714E-8</v>
      </c>
      <c r="AH71" s="50"/>
      <c r="AI71" s="50"/>
      <c r="AJ71" s="50"/>
    </row>
    <row r="72" spans="2:36" ht="6" customHeight="1" x14ac:dyDescent="0.25"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</row>
    <row r="73" spans="2:36" x14ac:dyDescent="0.25">
      <c r="B73" s="49" t="s">
        <v>109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</row>
  </sheetData>
  <mergeCells count="6">
    <mergeCell ref="C40:K40"/>
    <mergeCell ref="L40:T40"/>
    <mergeCell ref="U40:AG40"/>
    <mergeCell ref="C7:K7"/>
    <mergeCell ref="L7:T7"/>
    <mergeCell ref="U7:AG7"/>
  </mergeCells>
  <pageMargins left="0.25" right="0.25" top="0.75" bottom="0.75" header="0.3" footer="0.3"/>
  <pageSetup paperSize="9" scale="3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9CBC0-B52B-4A03-ADB5-D321449B9B64}">
  <sheetPr>
    <pageSetUpPr fitToPage="1"/>
  </sheetPr>
  <dimension ref="A1:AJ7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4" spans="1:34" ht="42" customHeight="1" thickBot="1" x14ac:dyDescent="0.3">
      <c r="B4" s="52" t="s">
        <v>460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</row>
    <row r="5" spans="1:34" ht="6" customHeight="1" x14ac:dyDescent="0.25"/>
    <row r="6" spans="1:34" ht="15.75" x14ac:dyDescent="0.25">
      <c r="B6" s="184"/>
      <c r="C6" s="335" t="s">
        <v>99</v>
      </c>
      <c r="D6" s="336"/>
      <c r="E6" s="336"/>
      <c r="F6" s="336"/>
      <c r="G6" s="336"/>
      <c r="H6" s="336"/>
      <c r="I6" s="336"/>
      <c r="J6" s="336"/>
      <c r="K6" s="337"/>
      <c r="L6" s="338" t="s">
        <v>103</v>
      </c>
      <c r="M6" s="336"/>
      <c r="N6" s="336"/>
      <c r="O6" s="336"/>
      <c r="P6" s="336"/>
      <c r="Q6" s="336"/>
      <c r="R6" s="336"/>
      <c r="S6" s="336"/>
      <c r="T6" s="337"/>
      <c r="U6" s="338" t="s">
        <v>102</v>
      </c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7"/>
    </row>
    <row r="7" spans="1:34" s="189" customFormat="1" ht="72" customHeight="1" x14ac:dyDescent="0.25">
      <c r="B7" s="185"/>
      <c r="C7" s="57" t="s">
        <v>536</v>
      </c>
      <c r="D7" s="57" t="s">
        <v>537</v>
      </c>
      <c r="E7" s="57" t="s">
        <v>538</v>
      </c>
      <c r="F7" s="57" t="s">
        <v>539</v>
      </c>
      <c r="G7" s="57" t="s">
        <v>540</v>
      </c>
      <c r="H7" s="187" t="str">
        <f>CONCATENATE("var. ",RIGHT(G7,2),"/",RIGHT(F7,2))</f>
        <v>var. 23/22</v>
      </c>
      <c r="I7" s="187" t="str">
        <f>CONCATENATE("var. ",RIGHT(G7,2),"/",RIGHT(C7,2))</f>
        <v>var. 23/19</v>
      </c>
      <c r="J7" s="187" t="str">
        <f>CONCATENATE("Cuota s/ total lugares de residencia ",RIGHT(G7,4))</f>
        <v>Cuota s/ total lugares de residencia 2023</v>
      </c>
      <c r="K7" s="188" t="str">
        <f>CONCATENATE("cuota s/ Canarias ",RIGHT(G7,4))</f>
        <v>cuota s/ Canarias 2023</v>
      </c>
      <c r="L7" s="57" t="s">
        <v>536</v>
      </c>
      <c r="M7" s="57" t="s">
        <v>537</v>
      </c>
      <c r="N7" s="57" t="s">
        <v>538</v>
      </c>
      <c r="O7" s="57" t="s">
        <v>539</v>
      </c>
      <c r="P7" s="57" t="s">
        <v>540</v>
      </c>
      <c r="Q7" s="187" t="str">
        <f>CONCATENATE("var. ",RIGHT(P7,2),"/",RIGHT(O7,2))</f>
        <v>var. 23/22</v>
      </c>
      <c r="R7" s="187" t="str">
        <f>CONCATENATE("var. ",RIGHT(P7,2),"/",RIGHT(L7,2))</f>
        <v>var. 23/19</v>
      </c>
      <c r="S7" s="187" t="str">
        <f>CONCATENATE("Cuota s/ total lugares de residencia ",RIGHT(P7,4))</f>
        <v>Cuota s/ total lugares de residencia 2023</v>
      </c>
      <c r="T7" s="188" t="str">
        <f>CONCATENATE("cuota s/ Canarias ",RIGHT(P7,4))</f>
        <v>cuota s/ Canarias 2023</v>
      </c>
      <c r="U7" s="57" t="s">
        <v>551</v>
      </c>
      <c r="V7" s="57" t="s">
        <v>536</v>
      </c>
      <c r="W7" s="57" t="s">
        <v>537</v>
      </c>
      <c r="X7" s="57" t="s">
        <v>538</v>
      </c>
      <c r="Y7" s="57" t="s">
        <v>539</v>
      </c>
      <c r="Z7" s="57" t="s">
        <v>540</v>
      </c>
      <c r="AA7" s="187" t="str">
        <f>CONCATENATE("var. ",RIGHT(Z7,2),"/",RIGHT(Y7,2))</f>
        <v>var. 23/22</v>
      </c>
      <c r="AB7" s="187" t="str">
        <f>CONCATENATE("var. ",RIGHT(Z7,2),"/",RIGHT(V7,2))</f>
        <v>var. 23/19</v>
      </c>
      <c r="AC7" s="186" t="str">
        <f>CONCATENATE("dif. ",RIGHT(Z7,2),"/",RIGHT(Y7,2))</f>
        <v>dif. 23/22</v>
      </c>
      <c r="AD7" s="186" t="str">
        <f>CONCATENATE("dif. ",RIGHT(Z7,2),"/",RIGHT(V7,2))</f>
        <v>dif. 23/19</v>
      </c>
      <c r="AE7" s="187" t="str">
        <f>CONCATENATE("Cuota s/ total lugares de residencia ",RIGHT(Z7,4))</f>
        <v>Cuota s/ total lugares de residencia 2023</v>
      </c>
      <c r="AF7" s="188" t="str">
        <f>CONCATENATE("cuota s/ Canarias ",RIGHT(V7,4))</f>
        <v>cuota s/ Canarias 2019</v>
      </c>
      <c r="AG7" s="188" t="str">
        <f>CONCATENATE("cuota s/ Canarias ",RIGHT(Z7,4))</f>
        <v>cuota s/ Canarias 2023</v>
      </c>
    </row>
    <row r="8" spans="1:34" x14ac:dyDescent="0.25">
      <c r="A8" s="1"/>
      <c r="B8" s="190" t="s">
        <v>139</v>
      </c>
      <c r="C8" s="191">
        <v>26451459</v>
      </c>
      <c r="D8" s="191">
        <v>5381774</v>
      </c>
      <c r="E8" s="191">
        <v>14610061</v>
      </c>
      <c r="F8" s="191">
        <v>24696830</v>
      </c>
      <c r="G8" s="191">
        <v>25577298</v>
      </c>
      <c r="H8" s="192">
        <f>IFERROR(G8/F8-1,"-")</f>
        <v>3.5651053191846804E-2</v>
      </c>
      <c r="I8" s="192">
        <f>IFERROR(G8/C8-1,"-")</f>
        <v>-3.3047742281437142E-2</v>
      </c>
      <c r="J8" s="192">
        <f>G8/G$8</f>
        <v>1</v>
      </c>
      <c r="K8" s="193">
        <f>G8/$G8</f>
        <v>1</v>
      </c>
      <c r="L8" s="191">
        <v>7487868</v>
      </c>
      <c r="M8" s="191">
        <v>1528851</v>
      </c>
      <c r="N8" s="191">
        <v>4018594</v>
      </c>
      <c r="O8" s="191">
        <v>6375216</v>
      </c>
      <c r="P8" s="191">
        <v>6908249</v>
      </c>
      <c r="Q8" s="192">
        <f>IFERROR(P8/O8-1,"-")</f>
        <v>8.361018669798792E-2</v>
      </c>
      <c r="R8" s="192">
        <f>IFERROR(P8/L8-1,"-")</f>
        <v>-7.7407748106670726E-2</v>
      </c>
      <c r="S8" s="192">
        <f>P8/P$8</f>
        <v>1</v>
      </c>
      <c r="T8" s="193">
        <f>P8/$G8</f>
        <v>0.27009299418570326</v>
      </c>
      <c r="U8" s="191">
        <v>9255129</v>
      </c>
      <c r="V8" s="191">
        <v>9101203</v>
      </c>
      <c r="W8" s="191">
        <v>1717475</v>
      </c>
      <c r="X8" s="191">
        <v>4810304</v>
      </c>
      <c r="Y8" s="191">
        <v>8657144</v>
      </c>
      <c r="Z8" s="191">
        <v>9096817</v>
      </c>
      <c r="AA8" s="192">
        <f>IFERROR(Z8/Y8-1,"-")</f>
        <v>5.0787303526428573E-2</v>
      </c>
      <c r="AB8" s="192">
        <f>IFERROR(Z8/V8-1,"-")</f>
        <v>-4.8191431396482631E-4</v>
      </c>
      <c r="AC8" s="191">
        <f>Z8-Y8</f>
        <v>439673</v>
      </c>
      <c r="AD8" s="191">
        <f>Z8-V8</f>
        <v>-4386</v>
      </c>
      <c r="AE8" s="192">
        <f>Z8/Z$8</f>
        <v>1</v>
      </c>
      <c r="AF8" s="193">
        <f t="shared" ref="AF8:AF37" si="0">V8/$C8</f>
        <v>0.34407187142304702</v>
      </c>
      <c r="AG8" s="193">
        <f t="shared" ref="AG8:AG16" si="1">Z8/$G8</f>
        <v>0.35565981207240888</v>
      </c>
      <c r="AH8" s="123"/>
    </row>
    <row r="9" spans="1:34" x14ac:dyDescent="0.25">
      <c r="A9" s="1" t="s">
        <v>171</v>
      </c>
      <c r="B9" s="194" t="s">
        <v>172</v>
      </c>
      <c r="C9" s="195">
        <v>4714380</v>
      </c>
      <c r="D9" s="195">
        <v>2415954</v>
      </c>
      <c r="E9" s="195">
        <v>4511683</v>
      </c>
      <c r="F9" s="195">
        <v>4555936</v>
      </c>
      <c r="G9" s="195">
        <v>4572058</v>
      </c>
      <c r="H9" s="196">
        <f>IFERROR(G9/F9-1,"-")</f>
        <v>3.5386800868142387E-3</v>
      </c>
      <c r="I9" s="197">
        <f>IFERROR(G9/C9-1,"-")</f>
        <v>-3.0188911373287719E-2</v>
      </c>
      <c r="J9" s="196">
        <f>G9/G$8</f>
        <v>0.17875453458766441</v>
      </c>
      <c r="K9" s="198">
        <f>G9/$G9</f>
        <v>1</v>
      </c>
      <c r="L9" s="195">
        <v>1570644</v>
      </c>
      <c r="M9" s="195">
        <v>849230</v>
      </c>
      <c r="N9" s="195">
        <v>1482369</v>
      </c>
      <c r="O9" s="195">
        <v>1446552</v>
      </c>
      <c r="P9" s="195">
        <v>1529640</v>
      </c>
      <c r="Q9" s="196">
        <f>IFERROR(P9/O9-1,"-")</f>
        <v>5.7438654123737054E-2</v>
      </c>
      <c r="R9" s="197">
        <f>IFERROR(P9/L9-1,"-")</f>
        <v>-2.6106488803318895E-2</v>
      </c>
      <c r="S9" s="196">
        <f>P9/P$8</f>
        <v>0.22142224462378238</v>
      </c>
      <c r="T9" s="198">
        <f>P9/$G9</f>
        <v>0.33456268490032276</v>
      </c>
      <c r="U9" s="195">
        <v>1692359</v>
      </c>
      <c r="V9" s="195">
        <v>1639428</v>
      </c>
      <c r="W9" s="195">
        <v>722354</v>
      </c>
      <c r="X9" s="195">
        <v>1394103</v>
      </c>
      <c r="Y9" s="195">
        <v>1490788</v>
      </c>
      <c r="Z9" s="195">
        <v>1524745</v>
      </c>
      <c r="AA9" s="196">
        <f>IFERROR(Z9/Y9-1,"-")</f>
        <v>2.2777886594203878E-2</v>
      </c>
      <c r="AB9" s="197">
        <f t="shared" ref="AB9:AB37" si="2">IFERROR(Z9/V9-1,"-")</f>
        <v>-6.9953056797858792E-2</v>
      </c>
      <c r="AC9" s="195">
        <f t="shared" ref="AC9:AC36" si="3">Z9-Y9</f>
        <v>33957</v>
      </c>
      <c r="AD9" s="195">
        <f t="shared" ref="AD9:AD37" si="4">Z9-V9</f>
        <v>-114683</v>
      </c>
      <c r="AE9" s="196">
        <f>Z9/Z$8</f>
        <v>0.1676130233245321</v>
      </c>
      <c r="AF9" s="198">
        <f t="shared" si="0"/>
        <v>0.34775049953546383</v>
      </c>
      <c r="AG9" s="198">
        <f t="shared" si="1"/>
        <v>0.33349205106321922</v>
      </c>
      <c r="AH9" s="123"/>
    </row>
    <row r="10" spans="1:34" x14ac:dyDescent="0.25">
      <c r="A10" s="211" t="s">
        <v>99</v>
      </c>
      <c r="B10" s="199" t="s">
        <v>99</v>
      </c>
      <c r="C10" s="200">
        <v>2065719</v>
      </c>
      <c r="D10" s="200">
        <v>1242269</v>
      </c>
      <c r="E10" s="200">
        <v>2056909</v>
      </c>
      <c r="F10" s="200">
        <v>1896911</v>
      </c>
      <c r="G10" s="200">
        <v>2039291</v>
      </c>
      <c r="H10" s="201">
        <f>IFERROR(G10/F10-1,"-")</f>
        <v>7.5058872029315049E-2</v>
      </c>
      <c r="I10" s="202">
        <f>IFERROR(G10/C10-1,"-")</f>
        <v>-1.2793608423991798E-2</v>
      </c>
      <c r="J10" s="201">
        <f>G10/G$8</f>
        <v>7.9730509454126075E-2</v>
      </c>
      <c r="K10" s="203">
        <f>G10/$G10</f>
        <v>1</v>
      </c>
      <c r="L10" s="200">
        <v>944998</v>
      </c>
      <c r="M10" s="200">
        <v>636403</v>
      </c>
      <c r="N10" s="200">
        <v>984650</v>
      </c>
      <c r="O10" s="200">
        <v>815801</v>
      </c>
      <c r="P10" s="200">
        <v>959348</v>
      </c>
      <c r="Q10" s="201">
        <f>IFERROR(P10/O10-1,"-")</f>
        <v>0.17595835258843762</v>
      </c>
      <c r="R10" s="202">
        <f>IFERROR(P10/L10-1,"-")</f>
        <v>1.5185217323211209E-2</v>
      </c>
      <c r="S10" s="201">
        <f>P10/P$8</f>
        <v>0.13886992203089379</v>
      </c>
      <c r="T10" s="203">
        <f>P10/$G10</f>
        <v>0.47043212567505077</v>
      </c>
      <c r="U10" s="200">
        <v>565855</v>
      </c>
      <c r="V10" s="200">
        <v>492247</v>
      </c>
      <c r="W10" s="200">
        <v>264221</v>
      </c>
      <c r="X10" s="200">
        <v>444359</v>
      </c>
      <c r="Y10" s="200">
        <v>453059</v>
      </c>
      <c r="Z10" s="200">
        <v>488319</v>
      </c>
      <c r="AA10" s="201">
        <f>IFERROR(Z10/Y10-1,"-")</f>
        <v>7.7826508247270221E-2</v>
      </c>
      <c r="AB10" s="202">
        <f t="shared" si="2"/>
        <v>-7.9797337515515876E-3</v>
      </c>
      <c r="AC10" s="200">
        <f t="shared" si="3"/>
        <v>35260</v>
      </c>
      <c r="AD10" s="200">
        <f t="shared" si="4"/>
        <v>-3928</v>
      </c>
      <c r="AE10" s="201">
        <f>Z10/Z$8</f>
        <v>5.3680204845277198E-2</v>
      </c>
      <c r="AF10" s="203">
        <f t="shared" si="0"/>
        <v>0.23829330126701648</v>
      </c>
      <c r="AG10" s="203">
        <f t="shared" si="1"/>
        <v>0.23945528127177534</v>
      </c>
      <c r="AH10" s="123"/>
    </row>
    <row r="11" spans="1:34" x14ac:dyDescent="0.25">
      <c r="A11" s="211" t="s">
        <v>176</v>
      </c>
      <c r="B11" s="199" t="s">
        <v>176</v>
      </c>
      <c r="C11" s="200">
        <v>2648661</v>
      </c>
      <c r="D11" s="200">
        <v>1173685</v>
      </c>
      <c r="E11" s="200">
        <v>2454774</v>
      </c>
      <c r="F11" s="200">
        <v>2659025</v>
      </c>
      <c r="G11" s="200">
        <v>2532767</v>
      </c>
      <c r="H11" s="201">
        <f>IFERROR(G11/F11-1,"-")</f>
        <v>-4.7482817950188494E-2</v>
      </c>
      <c r="I11" s="202">
        <f>IFERROR(G11/C11-1,"-")</f>
        <v>-4.3755693914774296E-2</v>
      </c>
      <c r="J11" s="201">
        <f>G11/G$8</f>
        <v>9.9024025133538349E-2</v>
      </c>
      <c r="K11" s="203">
        <f>G11/$G11</f>
        <v>1</v>
      </c>
      <c r="L11" s="200">
        <v>625646</v>
      </c>
      <c r="M11" s="200">
        <v>212827</v>
      </c>
      <c r="N11" s="200">
        <v>497719</v>
      </c>
      <c r="O11" s="200">
        <v>630751</v>
      </c>
      <c r="P11" s="200">
        <v>570292</v>
      </c>
      <c r="Q11" s="201">
        <f>IFERROR(P11/O11-1,"-")</f>
        <v>-9.5852404514618295E-2</v>
      </c>
      <c r="R11" s="202">
        <f>IFERROR(P11/L11-1,"-")</f>
        <v>-8.8474952289313791E-2</v>
      </c>
      <c r="S11" s="201">
        <f>P11/P$8</f>
        <v>8.2552322592888583E-2</v>
      </c>
      <c r="T11" s="203">
        <f>P11/$G11</f>
        <v>0.22516559952020854</v>
      </c>
      <c r="U11" s="200">
        <v>1126504</v>
      </c>
      <c r="V11" s="200">
        <v>1147181</v>
      </c>
      <c r="W11" s="200">
        <v>458133</v>
      </c>
      <c r="X11" s="200">
        <v>949744</v>
      </c>
      <c r="Y11" s="200">
        <v>1037729</v>
      </c>
      <c r="Z11" s="200">
        <v>1036426</v>
      </c>
      <c r="AA11" s="201">
        <f>IFERROR(Z11/Y11-1,"-")</f>
        <v>-1.2556264689528307E-3</v>
      </c>
      <c r="AB11" s="202">
        <f t="shared" si="2"/>
        <v>-9.6545357707284229E-2</v>
      </c>
      <c r="AC11" s="200">
        <f t="shared" si="3"/>
        <v>-1303</v>
      </c>
      <c r="AD11" s="200">
        <f t="shared" si="4"/>
        <v>-110755</v>
      </c>
      <c r="AE11" s="201">
        <f>Z11/Z$8</f>
        <v>0.11393281847925489</v>
      </c>
      <c r="AF11" s="203">
        <f t="shared" si="0"/>
        <v>0.43311733740180414</v>
      </c>
      <c r="AG11" s="203">
        <f t="shared" si="1"/>
        <v>0.40920700561875611</v>
      </c>
      <c r="AH11" s="123"/>
    </row>
    <row r="12" spans="1:34" x14ac:dyDescent="0.25">
      <c r="A12" s="1"/>
      <c r="B12" s="194" t="s">
        <v>184</v>
      </c>
      <c r="C12" s="195">
        <v>21737079</v>
      </c>
      <c r="D12" s="195">
        <v>2965820</v>
      </c>
      <c r="E12" s="195">
        <v>10098378</v>
      </c>
      <c r="F12" s="195">
        <v>20140894</v>
      </c>
      <c r="G12" s="195">
        <v>21005240</v>
      </c>
      <c r="H12" s="196">
        <f>IFERROR(G12/F12-1,"-")</f>
        <v>4.291497686249679E-2</v>
      </c>
      <c r="I12" s="197">
        <f>IFERROR(G12/C12-1,"-")</f>
        <v>-3.3667771092886989E-2</v>
      </c>
      <c r="J12" s="196">
        <f>G12/G$8</f>
        <v>0.82124546541233556</v>
      </c>
      <c r="K12" s="198">
        <f>G12/$G12</f>
        <v>1</v>
      </c>
      <c r="L12" s="195">
        <v>5917224</v>
      </c>
      <c r="M12" s="195">
        <v>679621</v>
      </c>
      <c r="N12" s="195">
        <v>2536225</v>
      </c>
      <c r="O12" s="195">
        <v>4928664</v>
      </c>
      <c r="P12" s="195">
        <v>5378609</v>
      </c>
      <c r="Q12" s="196">
        <f>IFERROR(P12/O12-1,"-")</f>
        <v>9.1291473713769111E-2</v>
      </c>
      <c r="R12" s="197">
        <f>IFERROR(P12/L12-1,"-")</f>
        <v>-9.1024946833177189E-2</v>
      </c>
      <c r="S12" s="196">
        <f>P12/P$8</f>
        <v>0.77857775537621765</v>
      </c>
      <c r="T12" s="198">
        <f>P12/$G12</f>
        <v>0.25606034494250007</v>
      </c>
      <c r="U12" s="195">
        <v>7562770</v>
      </c>
      <c r="V12" s="195">
        <v>7461775</v>
      </c>
      <c r="W12" s="195">
        <v>995121</v>
      </c>
      <c r="X12" s="195">
        <v>3416201</v>
      </c>
      <c r="Y12" s="195">
        <v>7166356</v>
      </c>
      <c r="Z12" s="195">
        <v>7572072</v>
      </c>
      <c r="AA12" s="196">
        <f>IFERROR(Z12/Y12-1,"-")</f>
        <v>5.661398903431536E-2</v>
      </c>
      <c r="AB12" s="197">
        <f t="shared" si="2"/>
        <v>1.4781603572876501E-2</v>
      </c>
      <c r="AC12" s="195">
        <f t="shared" si="3"/>
        <v>405716</v>
      </c>
      <c r="AD12" s="195">
        <f t="shared" si="4"/>
        <v>110297</v>
      </c>
      <c r="AE12" s="196">
        <f>Z12/Z$8</f>
        <v>0.8323869766754679</v>
      </c>
      <c r="AF12" s="198">
        <f t="shared" si="0"/>
        <v>0.34327404339837936</v>
      </c>
      <c r="AG12" s="198">
        <f t="shared" si="1"/>
        <v>0.3604849075754431</v>
      </c>
      <c r="AH12" s="123"/>
    </row>
    <row r="13" spans="1:34" s="115" customFormat="1" x14ac:dyDescent="0.25">
      <c r="B13" s="199" t="s">
        <v>188</v>
      </c>
      <c r="C13" s="200">
        <v>8976116</v>
      </c>
      <c r="D13" s="200">
        <v>645618</v>
      </c>
      <c r="E13" s="200">
        <v>2294724</v>
      </c>
      <c r="F13" s="200">
        <v>8578063</v>
      </c>
      <c r="G13" s="200">
        <v>9154378</v>
      </c>
      <c r="H13" s="201">
        <f t="shared" ref="H13:H37" si="5">IFERROR(G13/F13-1,"-")</f>
        <v>6.7184747885390861E-2</v>
      </c>
      <c r="I13" s="202">
        <f t="shared" ref="I13:I37" si="6">IFERROR(G13/C13-1,"-")</f>
        <v>1.9859591832369405E-2</v>
      </c>
      <c r="J13" s="201">
        <f t="shared" ref="J13:J37" si="7">G13/G$8</f>
        <v>0.35791028434668898</v>
      </c>
      <c r="K13" s="203">
        <f t="shared" ref="K13:K37" si="8">G13/$G13</f>
        <v>1</v>
      </c>
      <c r="L13" s="200">
        <v>1886298</v>
      </c>
      <c r="M13" s="200">
        <v>106415</v>
      </c>
      <c r="N13" s="200">
        <v>393926</v>
      </c>
      <c r="O13" s="200">
        <v>1476588</v>
      </c>
      <c r="P13" s="200">
        <v>1712264</v>
      </c>
      <c r="Q13" s="201">
        <f t="shared" ref="Q13:Q37" si="9">IFERROR(P13/O13-1,"-")</f>
        <v>0.1596085028457499</v>
      </c>
      <c r="R13" s="202">
        <f t="shared" ref="R13:R37" si="10">IFERROR(P13/L13-1,"-")</f>
        <v>-9.2262198231668591E-2</v>
      </c>
      <c r="S13" s="201">
        <f t="shared" ref="S13:S30" si="11">P13/P$8</f>
        <v>0.24785788699857228</v>
      </c>
      <c r="T13" s="203">
        <f t="shared" ref="T13:T37" si="12">P13/$G13</f>
        <v>0.18704318305405349</v>
      </c>
      <c r="U13" s="200">
        <v>3573088</v>
      </c>
      <c r="V13" s="200">
        <v>3722149</v>
      </c>
      <c r="W13" s="200">
        <v>281377</v>
      </c>
      <c r="X13" s="200">
        <v>989058</v>
      </c>
      <c r="Y13" s="200">
        <v>3757510</v>
      </c>
      <c r="Z13" s="200">
        <v>3927311</v>
      </c>
      <c r="AA13" s="201">
        <f t="shared" ref="AA13:AA37" si="13">IFERROR(Z13/Y13-1,"-")</f>
        <v>4.5189766627367511E-2</v>
      </c>
      <c r="AB13" s="202">
        <f t="shared" si="2"/>
        <v>5.5119233539549395E-2</v>
      </c>
      <c r="AC13" s="200">
        <f t="shared" si="3"/>
        <v>169801</v>
      </c>
      <c r="AD13" s="200">
        <f t="shared" si="4"/>
        <v>205162</v>
      </c>
      <c r="AE13" s="201">
        <f t="shared" ref="AE13:AE37" si="14">Z13/Z$8</f>
        <v>0.43172364575433364</v>
      </c>
      <c r="AF13" s="203">
        <f t="shared" si="0"/>
        <v>0.41467255993572277</v>
      </c>
      <c r="AG13" s="203">
        <f t="shared" si="1"/>
        <v>0.42900904900365705</v>
      </c>
      <c r="AH13" s="220"/>
    </row>
    <row r="14" spans="1:34" s="115" customFormat="1" x14ac:dyDescent="0.25">
      <c r="B14" s="199" t="s">
        <v>192</v>
      </c>
      <c r="C14" s="200">
        <v>4607044</v>
      </c>
      <c r="D14" s="200">
        <v>962555</v>
      </c>
      <c r="E14" s="200">
        <v>2737445</v>
      </c>
      <c r="F14" s="200">
        <v>3855220</v>
      </c>
      <c r="G14" s="200">
        <v>3694414</v>
      </c>
      <c r="H14" s="201">
        <f t="shared" si="5"/>
        <v>-4.1711238269151907E-2</v>
      </c>
      <c r="I14" s="202">
        <f t="shared" si="6"/>
        <v>-0.19809448314363831</v>
      </c>
      <c r="J14" s="201">
        <f t="shared" si="7"/>
        <v>0.14444113682375676</v>
      </c>
      <c r="K14" s="203">
        <f t="shared" si="8"/>
        <v>1</v>
      </c>
      <c r="L14" s="200">
        <v>1374510</v>
      </c>
      <c r="M14" s="200">
        <v>251073</v>
      </c>
      <c r="N14" s="200">
        <v>744801</v>
      </c>
      <c r="O14" s="200">
        <v>1170917</v>
      </c>
      <c r="P14" s="200">
        <v>1129859</v>
      </c>
      <c r="Q14" s="201">
        <f t="shared" si="9"/>
        <v>-3.506482526088528E-2</v>
      </c>
      <c r="R14" s="202">
        <f t="shared" si="10"/>
        <v>-0.17799142967311987</v>
      </c>
      <c r="S14" s="201">
        <f t="shared" si="11"/>
        <v>0.16355215337490006</v>
      </c>
      <c r="T14" s="203">
        <f t="shared" si="12"/>
        <v>0.30582901645565441</v>
      </c>
      <c r="U14" s="200">
        <v>1258987</v>
      </c>
      <c r="V14" s="200">
        <v>1022417</v>
      </c>
      <c r="W14" s="200">
        <v>166263</v>
      </c>
      <c r="X14" s="200">
        <v>558455</v>
      </c>
      <c r="Y14" s="200">
        <v>705338</v>
      </c>
      <c r="Z14" s="200">
        <v>732464</v>
      </c>
      <c r="AA14" s="201">
        <f t="shared" si="13"/>
        <v>3.8458157649240432E-2</v>
      </c>
      <c r="AB14" s="202">
        <f t="shared" si="2"/>
        <v>-0.28359563661402343</v>
      </c>
      <c r="AC14" s="200">
        <f t="shared" si="3"/>
        <v>27126</v>
      </c>
      <c r="AD14" s="200">
        <f t="shared" si="4"/>
        <v>-289953</v>
      </c>
      <c r="AE14" s="201">
        <f t="shared" si="14"/>
        <v>8.0518713303785266E-2</v>
      </c>
      <c r="AF14" s="203">
        <f t="shared" si="0"/>
        <v>0.22192473091205553</v>
      </c>
      <c r="AG14" s="203">
        <f t="shared" si="1"/>
        <v>0.19826256613362769</v>
      </c>
      <c r="AH14" s="220"/>
    </row>
    <row r="15" spans="1:34" x14ac:dyDescent="0.25">
      <c r="A15" s="1"/>
      <c r="B15" s="199" t="s">
        <v>196</v>
      </c>
      <c r="C15" s="200">
        <v>1082964</v>
      </c>
      <c r="D15" s="200">
        <v>207395</v>
      </c>
      <c r="E15" s="200">
        <v>868673</v>
      </c>
      <c r="F15" s="200">
        <v>1087530</v>
      </c>
      <c r="G15" s="200">
        <v>1144722</v>
      </c>
      <c r="H15" s="201">
        <f t="shared" si="5"/>
        <v>5.2588894099473205E-2</v>
      </c>
      <c r="I15" s="202">
        <f t="shared" si="6"/>
        <v>5.7026826376500139E-2</v>
      </c>
      <c r="J15" s="201">
        <f t="shared" si="7"/>
        <v>4.4755392066824259E-2</v>
      </c>
      <c r="K15" s="203">
        <f t="shared" si="8"/>
        <v>1</v>
      </c>
      <c r="L15" s="200">
        <v>217248</v>
      </c>
      <c r="M15" s="200">
        <v>31030</v>
      </c>
      <c r="N15" s="200">
        <v>181860</v>
      </c>
      <c r="O15" s="200">
        <v>209377</v>
      </c>
      <c r="P15" s="200">
        <v>217111</v>
      </c>
      <c r="Q15" s="201">
        <f t="shared" si="9"/>
        <v>3.6938154620612673E-2</v>
      </c>
      <c r="R15" s="202">
        <f t="shared" si="10"/>
        <v>-6.3061570187061822E-4</v>
      </c>
      <c r="S15" s="201">
        <f t="shared" si="11"/>
        <v>3.142779016795718E-2</v>
      </c>
      <c r="T15" s="203">
        <f t="shared" si="12"/>
        <v>0.18966264298231361</v>
      </c>
      <c r="U15" s="200">
        <v>309532</v>
      </c>
      <c r="V15" s="200">
        <v>336685</v>
      </c>
      <c r="W15" s="200">
        <v>65568</v>
      </c>
      <c r="X15" s="200">
        <v>270080</v>
      </c>
      <c r="Y15" s="200">
        <v>342843</v>
      </c>
      <c r="Z15" s="200">
        <v>398552</v>
      </c>
      <c r="AA15" s="201">
        <f t="shared" si="13"/>
        <v>0.16249128609888497</v>
      </c>
      <c r="AB15" s="202">
        <f t="shared" si="2"/>
        <v>0.18375335996554654</v>
      </c>
      <c r="AC15" s="200">
        <f t="shared" si="3"/>
        <v>55709</v>
      </c>
      <c r="AD15" s="200">
        <f t="shared" si="4"/>
        <v>61867</v>
      </c>
      <c r="AE15" s="201">
        <f t="shared" si="14"/>
        <v>4.3812247734564741E-2</v>
      </c>
      <c r="AF15" s="203">
        <f t="shared" si="0"/>
        <v>0.31089214415252953</v>
      </c>
      <c r="AG15" s="203">
        <f t="shared" si="1"/>
        <v>0.3481648819538718</v>
      </c>
      <c r="AH15" s="123"/>
    </row>
    <row r="16" spans="1:34" x14ac:dyDescent="0.25">
      <c r="A16" s="1"/>
      <c r="B16" s="199" t="s">
        <v>205</v>
      </c>
      <c r="C16" s="200">
        <v>1204165</v>
      </c>
      <c r="D16" s="200">
        <v>211348</v>
      </c>
      <c r="E16" s="200">
        <v>814204</v>
      </c>
      <c r="F16" s="200">
        <v>1307656</v>
      </c>
      <c r="G16" s="200">
        <v>1247046</v>
      </c>
      <c r="H16" s="201">
        <f t="shared" si="5"/>
        <v>-4.6350110426595426E-2</v>
      </c>
      <c r="I16" s="202">
        <f t="shared" si="6"/>
        <v>3.5610568319125679E-2</v>
      </c>
      <c r="J16" s="201">
        <f t="shared" si="7"/>
        <v>4.875597101773612E-2</v>
      </c>
      <c r="K16" s="203">
        <f t="shared" si="8"/>
        <v>1</v>
      </c>
      <c r="L16" s="200">
        <v>580857</v>
      </c>
      <c r="M16" s="200">
        <v>92991</v>
      </c>
      <c r="N16" s="200">
        <v>358920</v>
      </c>
      <c r="O16" s="200">
        <v>583085</v>
      </c>
      <c r="P16" s="200">
        <v>579657</v>
      </c>
      <c r="Q16" s="201">
        <f t="shared" si="9"/>
        <v>-5.8790742344597691E-3</v>
      </c>
      <c r="R16" s="202">
        <f t="shared" si="10"/>
        <v>-2.0659129527577091E-3</v>
      </c>
      <c r="S16" s="201">
        <f t="shared" si="11"/>
        <v>8.3907948309332805E-2</v>
      </c>
      <c r="T16" s="203">
        <f t="shared" si="12"/>
        <v>0.46482407224753536</v>
      </c>
      <c r="U16" s="200">
        <v>363726</v>
      </c>
      <c r="V16" s="200">
        <v>334420</v>
      </c>
      <c r="W16" s="200">
        <v>64525</v>
      </c>
      <c r="X16" s="200">
        <v>270457</v>
      </c>
      <c r="Y16" s="200">
        <v>379042</v>
      </c>
      <c r="Z16" s="200">
        <v>400229</v>
      </c>
      <c r="AA16" s="201">
        <f t="shared" si="13"/>
        <v>5.5896180370513138E-2</v>
      </c>
      <c r="AB16" s="202">
        <f t="shared" si="2"/>
        <v>0.19678547933736024</v>
      </c>
      <c r="AC16" s="200">
        <f t="shared" si="3"/>
        <v>21187</v>
      </c>
      <c r="AD16" s="200">
        <f t="shared" si="4"/>
        <v>65809</v>
      </c>
      <c r="AE16" s="201">
        <f t="shared" si="14"/>
        <v>4.3996597930902645E-2</v>
      </c>
      <c r="AF16" s="203">
        <f t="shared" si="0"/>
        <v>0.2777194155286028</v>
      </c>
      <c r="AG16" s="203">
        <f t="shared" si="1"/>
        <v>0.32094164930563907</v>
      </c>
      <c r="AH16" s="123"/>
    </row>
    <row r="17" spans="1:34" x14ac:dyDescent="0.25">
      <c r="A17" s="1"/>
      <c r="B17" s="199" t="s">
        <v>200</v>
      </c>
      <c r="C17" s="200">
        <v>623745</v>
      </c>
      <c r="D17" s="200">
        <v>225830</v>
      </c>
      <c r="E17" s="200">
        <v>526521</v>
      </c>
      <c r="F17" s="200">
        <v>601473</v>
      </c>
      <c r="G17" s="200">
        <v>636414</v>
      </c>
      <c r="H17" s="201">
        <f t="shared" si="5"/>
        <v>5.8092383199245923E-2</v>
      </c>
      <c r="I17" s="202">
        <f t="shared" si="6"/>
        <v>2.0311184859197251E-2</v>
      </c>
      <c r="J17" s="201">
        <f t="shared" si="7"/>
        <v>2.4881987143442596E-2</v>
      </c>
      <c r="K17" s="203">
        <f t="shared" si="8"/>
        <v>1</v>
      </c>
      <c r="L17" s="200">
        <v>209948</v>
      </c>
      <c r="M17" s="200">
        <v>52940</v>
      </c>
      <c r="N17" s="200">
        <v>168526</v>
      </c>
      <c r="O17" s="200">
        <v>209129</v>
      </c>
      <c r="P17" s="200">
        <v>216259</v>
      </c>
      <c r="Q17" s="201">
        <f t="shared" si="9"/>
        <v>3.4093789001047092E-2</v>
      </c>
      <c r="R17" s="202">
        <f t="shared" si="10"/>
        <v>3.0059824337455021E-2</v>
      </c>
      <c r="S17" s="201">
        <f t="shared" si="11"/>
        <v>3.1304459349974209E-2</v>
      </c>
      <c r="T17" s="203">
        <f t="shared" si="12"/>
        <v>0.33980867799891268</v>
      </c>
      <c r="U17" s="200">
        <v>276414</v>
      </c>
      <c r="V17" s="200">
        <v>275734</v>
      </c>
      <c r="W17" s="200">
        <v>130334</v>
      </c>
      <c r="X17" s="200">
        <v>259903</v>
      </c>
      <c r="Y17" s="200">
        <v>281280</v>
      </c>
      <c r="Z17" s="200">
        <v>308520</v>
      </c>
      <c r="AA17" s="201">
        <f t="shared" si="13"/>
        <v>9.6843003412969253E-2</v>
      </c>
      <c r="AB17" s="202">
        <f t="shared" si="2"/>
        <v>0.11890445139155847</v>
      </c>
      <c r="AC17" s="200">
        <f t="shared" si="3"/>
        <v>27240</v>
      </c>
      <c r="AD17" s="200">
        <f t="shared" si="4"/>
        <v>32786</v>
      </c>
      <c r="AE17" s="201">
        <f t="shared" si="14"/>
        <v>3.3915159555259825E-2</v>
      </c>
      <c r="AF17" s="203">
        <f t="shared" si="0"/>
        <v>0.44206206061772041</v>
      </c>
      <c r="AG17" s="203">
        <f>Z17/$G17</f>
        <v>0.4847787760797217</v>
      </c>
      <c r="AH17" s="123"/>
    </row>
    <row r="18" spans="1:34" x14ac:dyDescent="0.25">
      <c r="A18" s="1"/>
      <c r="B18" s="199" t="s">
        <v>209</v>
      </c>
      <c r="C18" s="200">
        <v>698198</v>
      </c>
      <c r="D18" s="200">
        <v>129473</v>
      </c>
      <c r="E18" s="200">
        <v>427502</v>
      </c>
      <c r="F18" s="200">
        <v>632083</v>
      </c>
      <c r="G18" s="200">
        <v>608426</v>
      </c>
      <c r="H18" s="201">
        <f t="shared" si="5"/>
        <v>-3.7427046764428096E-2</v>
      </c>
      <c r="I18" s="202">
        <f t="shared" si="6"/>
        <v>-0.12857670746693628</v>
      </c>
      <c r="J18" s="201">
        <f t="shared" si="7"/>
        <v>2.3787735514517599E-2</v>
      </c>
      <c r="K18" s="203">
        <f t="shared" si="8"/>
        <v>1</v>
      </c>
      <c r="L18" s="200">
        <v>153827</v>
      </c>
      <c r="M18" s="200">
        <v>24120</v>
      </c>
      <c r="N18" s="200">
        <v>69857</v>
      </c>
      <c r="O18" s="200">
        <v>118754</v>
      </c>
      <c r="P18" s="200">
        <v>136141</v>
      </c>
      <c r="Q18" s="201">
        <f t="shared" si="9"/>
        <v>0.14641191033565182</v>
      </c>
      <c r="R18" s="202">
        <f t="shared" si="10"/>
        <v>-0.11497331417761514</v>
      </c>
      <c r="S18" s="201">
        <f t="shared" si="11"/>
        <v>1.970701982513948E-2</v>
      </c>
      <c r="T18" s="203">
        <f t="shared" si="12"/>
        <v>0.22375933967318951</v>
      </c>
      <c r="U18" s="200">
        <v>264203</v>
      </c>
      <c r="V18" s="200">
        <v>243554</v>
      </c>
      <c r="W18" s="200">
        <v>42688</v>
      </c>
      <c r="X18" s="200">
        <v>164584</v>
      </c>
      <c r="Y18" s="200">
        <v>259042</v>
      </c>
      <c r="Z18" s="200">
        <v>254225</v>
      </c>
      <c r="AA18" s="201">
        <f t="shared" si="13"/>
        <v>-1.859544012167913E-2</v>
      </c>
      <c r="AB18" s="202">
        <f t="shared" si="2"/>
        <v>4.3813692240735058E-2</v>
      </c>
      <c r="AC18" s="200">
        <f t="shared" si="3"/>
        <v>-4817</v>
      </c>
      <c r="AD18" s="200">
        <f t="shared" si="4"/>
        <v>10671</v>
      </c>
      <c r="AE18" s="201">
        <f t="shared" si="14"/>
        <v>2.7946588350628576E-2</v>
      </c>
      <c r="AF18" s="203">
        <f t="shared" si="0"/>
        <v>0.3488322796685181</v>
      </c>
      <c r="AG18" s="203">
        <f t="shared" ref="AG18:AG37" si="15">Z18/$G18</f>
        <v>0.41784046046684398</v>
      </c>
      <c r="AH18" s="123"/>
    </row>
    <row r="19" spans="1:34" x14ac:dyDescent="0.25">
      <c r="A19" s="1"/>
      <c r="B19" s="199" t="s">
        <v>213</v>
      </c>
      <c r="C19" s="200">
        <v>1088110</v>
      </c>
      <c r="D19" s="200">
        <v>63135</v>
      </c>
      <c r="E19" s="200">
        <v>385248</v>
      </c>
      <c r="F19" s="200">
        <v>1023962</v>
      </c>
      <c r="G19" s="200">
        <v>1204638</v>
      </c>
      <c r="H19" s="201">
        <f t="shared" si="5"/>
        <v>0.1764479541232975</v>
      </c>
      <c r="I19" s="202">
        <f t="shared" si="6"/>
        <v>0.1070921138487837</v>
      </c>
      <c r="J19" s="201">
        <f t="shared" si="7"/>
        <v>4.7097938179396434E-2</v>
      </c>
      <c r="K19" s="203">
        <f t="shared" si="8"/>
        <v>1</v>
      </c>
      <c r="L19" s="200">
        <v>180056</v>
      </c>
      <c r="M19" s="200">
        <v>6456</v>
      </c>
      <c r="N19" s="200">
        <v>53989</v>
      </c>
      <c r="O19" s="200">
        <v>137430</v>
      </c>
      <c r="P19" s="200">
        <v>181515</v>
      </c>
      <c r="Q19" s="201">
        <f t="shared" si="9"/>
        <v>0.32078148875791301</v>
      </c>
      <c r="R19" s="202">
        <f t="shared" si="10"/>
        <v>8.1030346114541185E-3</v>
      </c>
      <c r="S19" s="201">
        <f t="shared" si="11"/>
        <v>2.6275109655138372E-2</v>
      </c>
      <c r="T19" s="203">
        <f t="shared" si="12"/>
        <v>0.15068012133105546</v>
      </c>
      <c r="U19" s="200">
        <v>253031</v>
      </c>
      <c r="V19" s="200">
        <v>271702</v>
      </c>
      <c r="W19" s="200">
        <v>19167</v>
      </c>
      <c r="X19" s="200">
        <v>110702</v>
      </c>
      <c r="Y19" s="200">
        <v>298114</v>
      </c>
      <c r="Z19" s="200">
        <v>344263</v>
      </c>
      <c r="AA19" s="201">
        <f t="shared" si="13"/>
        <v>0.15480319609276982</v>
      </c>
      <c r="AB19" s="202">
        <f t="shared" si="2"/>
        <v>0.26706097121110628</v>
      </c>
      <c r="AC19" s="200">
        <f t="shared" si="3"/>
        <v>46149</v>
      </c>
      <c r="AD19" s="200">
        <f t="shared" si="4"/>
        <v>72561</v>
      </c>
      <c r="AE19" s="201">
        <f t="shared" si="14"/>
        <v>3.7844336101297851E-2</v>
      </c>
      <c r="AF19" s="203">
        <f t="shared" si="0"/>
        <v>0.24970085745007398</v>
      </c>
      <c r="AG19" s="203">
        <f t="shared" si="15"/>
        <v>0.2857812886526907</v>
      </c>
      <c r="AH19" s="123"/>
    </row>
    <row r="20" spans="1:34" x14ac:dyDescent="0.25">
      <c r="A20" s="1"/>
      <c r="B20" s="199" t="s">
        <v>235</v>
      </c>
      <c r="C20" s="200">
        <v>422110</v>
      </c>
      <c r="D20" s="200">
        <v>145478</v>
      </c>
      <c r="E20" s="200">
        <v>470030</v>
      </c>
      <c r="F20" s="200">
        <v>575151</v>
      </c>
      <c r="G20" s="200">
        <v>688772</v>
      </c>
      <c r="H20" s="201">
        <f t="shared" si="5"/>
        <v>0.19754986081915882</v>
      </c>
      <c r="I20" s="202">
        <f t="shared" si="6"/>
        <v>0.63173580346355207</v>
      </c>
      <c r="J20" s="201">
        <f t="shared" si="7"/>
        <v>2.6929036835712669E-2</v>
      </c>
      <c r="K20" s="203">
        <f t="shared" si="8"/>
        <v>1</v>
      </c>
      <c r="L20" s="200">
        <v>104673</v>
      </c>
      <c r="M20" s="200">
        <v>17811</v>
      </c>
      <c r="N20" s="200">
        <v>82660</v>
      </c>
      <c r="O20" s="200">
        <v>135398</v>
      </c>
      <c r="P20" s="200">
        <v>176162</v>
      </c>
      <c r="Q20" s="201">
        <f t="shared" si="9"/>
        <v>0.30106796259915214</v>
      </c>
      <c r="R20" s="202">
        <f t="shared" si="10"/>
        <v>0.68297459707852082</v>
      </c>
      <c r="S20" s="201">
        <f t="shared" si="11"/>
        <v>2.5500238917271222E-2</v>
      </c>
      <c r="T20" s="203">
        <f t="shared" si="12"/>
        <v>0.25576242936704746</v>
      </c>
      <c r="U20" s="200">
        <v>137866</v>
      </c>
      <c r="V20" s="200">
        <v>118237</v>
      </c>
      <c r="W20" s="200">
        <v>60276</v>
      </c>
      <c r="X20" s="200">
        <v>176883</v>
      </c>
      <c r="Y20" s="200">
        <v>204925</v>
      </c>
      <c r="Z20" s="200">
        <v>215925</v>
      </c>
      <c r="AA20" s="201">
        <f t="shared" si="13"/>
        <v>5.367817494205207E-2</v>
      </c>
      <c r="AB20" s="202">
        <f t="shared" si="2"/>
        <v>0.82620499505231026</v>
      </c>
      <c r="AC20" s="200">
        <f t="shared" si="3"/>
        <v>11000</v>
      </c>
      <c r="AD20" s="200">
        <f t="shared" si="4"/>
        <v>97688</v>
      </c>
      <c r="AE20" s="201">
        <f t="shared" si="14"/>
        <v>2.3736324474813553E-2</v>
      </c>
      <c r="AF20" s="203">
        <f t="shared" si="0"/>
        <v>0.28010945014332755</v>
      </c>
      <c r="AG20" s="203">
        <f t="shared" si="15"/>
        <v>0.31349270876284169</v>
      </c>
      <c r="AH20" s="123"/>
    </row>
    <row r="21" spans="1:34" x14ac:dyDescent="0.25">
      <c r="A21" s="1"/>
      <c r="B21" s="199" t="s">
        <v>225</v>
      </c>
      <c r="C21" s="200">
        <v>273994</v>
      </c>
      <c r="D21" s="200">
        <v>3136</v>
      </c>
      <c r="E21" s="200">
        <v>209488</v>
      </c>
      <c r="F21" s="200">
        <v>279982</v>
      </c>
      <c r="G21" s="200">
        <v>226270</v>
      </c>
      <c r="H21" s="201">
        <f t="shared" si="5"/>
        <v>-0.19184090405811804</v>
      </c>
      <c r="I21" s="202">
        <f t="shared" si="6"/>
        <v>-0.17417899662036396</v>
      </c>
      <c r="J21" s="201">
        <f t="shared" si="7"/>
        <v>8.8465169385757627E-3</v>
      </c>
      <c r="K21" s="203">
        <f t="shared" si="8"/>
        <v>1</v>
      </c>
      <c r="L21" s="200">
        <v>134715</v>
      </c>
      <c r="M21" s="200">
        <v>1316</v>
      </c>
      <c r="N21" s="200">
        <v>74931</v>
      </c>
      <c r="O21" s="200">
        <v>130412</v>
      </c>
      <c r="P21" s="200">
        <v>120614</v>
      </c>
      <c r="Q21" s="201">
        <f t="shared" si="9"/>
        <v>-7.5131122902800329E-2</v>
      </c>
      <c r="R21" s="202">
        <f t="shared" si="10"/>
        <v>-0.10467282782169762</v>
      </c>
      <c r="S21" s="201">
        <f t="shared" si="11"/>
        <v>1.7459416995536783E-2</v>
      </c>
      <c r="T21" s="203">
        <f t="shared" si="12"/>
        <v>0.53305343174084063</v>
      </c>
      <c r="U21" s="200">
        <v>46621</v>
      </c>
      <c r="V21" s="200">
        <v>46226</v>
      </c>
      <c r="W21" s="200">
        <v>976</v>
      </c>
      <c r="X21" s="200">
        <v>23404</v>
      </c>
      <c r="Y21" s="200">
        <v>40572</v>
      </c>
      <c r="Z21" s="200">
        <v>30833</v>
      </c>
      <c r="AA21" s="201">
        <f t="shared" si="13"/>
        <v>-0.24004239376910186</v>
      </c>
      <c r="AB21" s="202">
        <f t="shared" si="2"/>
        <v>-0.33299441872539259</v>
      </c>
      <c r="AC21" s="200">
        <f t="shared" si="3"/>
        <v>-9739</v>
      </c>
      <c r="AD21" s="200">
        <f t="shared" si="4"/>
        <v>-15393</v>
      </c>
      <c r="AE21" s="201">
        <f t="shared" si="14"/>
        <v>3.3894273128721839E-3</v>
      </c>
      <c r="AF21" s="203">
        <f t="shared" si="0"/>
        <v>0.16871172361438572</v>
      </c>
      <c r="AG21" s="203">
        <f t="shared" si="15"/>
        <v>0.13626640738940204</v>
      </c>
      <c r="AH21" s="123"/>
    </row>
    <row r="22" spans="1:34" x14ac:dyDescent="0.25">
      <c r="A22" s="211" t="s">
        <v>192</v>
      </c>
      <c r="B22" s="199" t="s">
        <v>237</v>
      </c>
      <c r="C22" s="200">
        <v>64963</v>
      </c>
      <c r="D22" s="200">
        <v>3131</v>
      </c>
      <c r="E22" s="200">
        <v>64740</v>
      </c>
      <c r="F22" s="200">
        <v>117226</v>
      </c>
      <c r="G22" s="200">
        <v>100798</v>
      </c>
      <c r="H22" s="201">
        <f t="shared" si="5"/>
        <v>-0.14013955948339107</v>
      </c>
      <c r="I22" s="202">
        <f t="shared" si="6"/>
        <v>0.551621692347952</v>
      </c>
      <c r="J22" s="201">
        <f t="shared" si="7"/>
        <v>3.9409166675854505E-3</v>
      </c>
      <c r="K22" s="203">
        <f t="shared" si="8"/>
        <v>1</v>
      </c>
      <c r="L22" s="200">
        <v>10656</v>
      </c>
      <c r="M22" s="200">
        <v>176</v>
      </c>
      <c r="N22" s="200">
        <v>815</v>
      </c>
      <c r="O22" s="200">
        <v>766</v>
      </c>
      <c r="P22" s="200">
        <v>1756</v>
      </c>
      <c r="Q22" s="201">
        <f t="shared" si="9"/>
        <v>1.2924281984334205</v>
      </c>
      <c r="R22" s="202">
        <f t="shared" si="10"/>
        <v>-0.83521021021021025</v>
      </c>
      <c r="S22" s="201">
        <f t="shared" si="11"/>
        <v>2.5418886898836447E-4</v>
      </c>
      <c r="T22" s="203">
        <f t="shared" si="12"/>
        <v>1.7420980575011409E-2</v>
      </c>
      <c r="U22" s="200">
        <v>54242</v>
      </c>
      <c r="V22" s="200">
        <v>54205</v>
      </c>
      <c r="W22" s="200">
        <v>2944</v>
      </c>
      <c r="X22" s="200">
        <v>63842</v>
      </c>
      <c r="Y22" s="200">
        <v>116237</v>
      </c>
      <c r="Z22" s="200">
        <v>98638</v>
      </c>
      <c r="AA22" s="201">
        <f t="shared" si="13"/>
        <v>-0.15140617875547369</v>
      </c>
      <c r="AB22" s="202">
        <f t="shared" si="2"/>
        <v>0.8197214279125542</v>
      </c>
      <c r="AC22" s="200">
        <f t="shared" si="3"/>
        <v>-17599</v>
      </c>
      <c r="AD22" s="200">
        <f t="shared" si="4"/>
        <v>44433</v>
      </c>
      <c r="AE22" s="201">
        <f t="shared" si="14"/>
        <v>1.0843133372914943E-2</v>
      </c>
      <c r="AF22" s="203">
        <f t="shared" si="0"/>
        <v>0.83439804196234779</v>
      </c>
      <c r="AG22" s="203">
        <f t="shared" si="15"/>
        <v>0.97857100339292447</v>
      </c>
      <c r="AH22" s="123"/>
    </row>
    <row r="23" spans="1:34" x14ac:dyDescent="0.25">
      <c r="A23" s="211" t="s">
        <v>392</v>
      </c>
      <c r="B23" s="199" t="s">
        <v>217</v>
      </c>
      <c r="C23" s="200">
        <v>297196</v>
      </c>
      <c r="D23" s="200">
        <v>48684</v>
      </c>
      <c r="E23" s="200">
        <v>191206</v>
      </c>
      <c r="F23" s="200">
        <v>244005</v>
      </c>
      <c r="G23" s="200">
        <v>273646</v>
      </c>
      <c r="H23" s="201">
        <f t="shared" si="5"/>
        <v>0.12147701891354679</v>
      </c>
      <c r="I23" s="202">
        <f t="shared" si="6"/>
        <v>-7.9240635809364912E-2</v>
      </c>
      <c r="J23" s="201">
        <f t="shared" si="7"/>
        <v>1.0698784523681899E-2</v>
      </c>
      <c r="K23" s="203">
        <f t="shared" si="8"/>
        <v>1</v>
      </c>
      <c r="L23" s="200">
        <v>113201</v>
      </c>
      <c r="M23" s="200">
        <v>15167</v>
      </c>
      <c r="N23" s="200">
        <v>63282</v>
      </c>
      <c r="O23" s="200">
        <v>85593</v>
      </c>
      <c r="P23" s="200">
        <v>97275</v>
      </c>
      <c r="Q23" s="201">
        <f t="shared" si="9"/>
        <v>0.13648312361992221</v>
      </c>
      <c r="R23" s="202">
        <f t="shared" si="10"/>
        <v>-0.14068780311127993</v>
      </c>
      <c r="S23" s="201">
        <f t="shared" si="11"/>
        <v>1.4080992158794508E-2</v>
      </c>
      <c r="T23" s="203">
        <f t="shared" si="12"/>
        <v>0.3554775147453279</v>
      </c>
      <c r="U23" s="200">
        <v>84097</v>
      </c>
      <c r="V23" s="200">
        <v>73826</v>
      </c>
      <c r="W23" s="200">
        <v>14866</v>
      </c>
      <c r="X23" s="200">
        <v>60741</v>
      </c>
      <c r="Y23" s="200">
        <v>73625</v>
      </c>
      <c r="Z23" s="200">
        <v>78444</v>
      </c>
      <c r="AA23" s="201">
        <f t="shared" si="13"/>
        <v>6.5453310696095057E-2</v>
      </c>
      <c r="AB23" s="202">
        <f t="shared" si="2"/>
        <v>6.2552488283260654E-2</v>
      </c>
      <c r="AC23" s="200">
        <f t="shared" si="3"/>
        <v>4819</v>
      </c>
      <c r="AD23" s="200">
        <f t="shared" si="4"/>
        <v>4618</v>
      </c>
      <c r="AE23" s="201">
        <f t="shared" si="14"/>
        <v>8.6232360176092364E-3</v>
      </c>
      <c r="AF23" s="203">
        <f t="shared" si="0"/>
        <v>0.24840845771813888</v>
      </c>
      <c r="AG23" s="203">
        <f t="shared" si="15"/>
        <v>0.28666233016378823</v>
      </c>
      <c r="AH23" s="123"/>
    </row>
    <row r="24" spans="1:34" x14ac:dyDescent="0.25">
      <c r="A24" s="211" t="s">
        <v>393</v>
      </c>
      <c r="B24" s="199" t="s">
        <v>231</v>
      </c>
      <c r="C24" s="200">
        <v>276466</v>
      </c>
      <c r="D24" s="200">
        <v>5004</v>
      </c>
      <c r="E24" s="200">
        <v>71503</v>
      </c>
      <c r="F24" s="200">
        <v>119912</v>
      </c>
      <c r="G24" s="200">
        <v>153687</v>
      </c>
      <c r="H24" s="201">
        <f t="shared" si="5"/>
        <v>0.28166488758422847</v>
      </c>
      <c r="I24" s="202">
        <f t="shared" si="6"/>
        <v>-0.44410162551633836</v>
      </c>
      <c r="J24" s="201">
        <f t="shared" si="7"/>
        <v>6.0087269577888958E-3</v>
      </c>
      <c r="K24" s="203">
        <f t="shared" si="8"/>
        <v>1</v>
      </c>
      <c r="L24" s="200">
        <v>218715</v>
      </c>
      <c r="M24" s="200">
        <v>2760</v>
      </c>
      <c r="N24" s="200">
        <v>46626</v>
      </c>
      <c r="O24" s="200">
        <v>82755</v>
      </c>
      <c r="P24" s="200">
        <v>114677</v>
      </c>
      <c r="Q24" s="201">
        <f t="shared" si="9"/>
        <v>0.38574104283729072</v>
      </c>
      <c r="R24" s="202">
        <f t="shared" si="10"/>
        <v>-0.47567839425736691</v>
      </c>
      <c r="S24" s="201">
        <f t="shared" si="11"/>
        <v>1.6600009640648446E-2</v>
      </c>
      <c r="T24" s="203">
        <f t="shared" si="12"/>
        <v>0.74617241536369372</v>
      </c>
      <c r="U24" s="200">
        <v>28566</v>
      </c>
      <c r="V24" s="200">
        <v>33743</v>
      </c>
      <c r="W24" s="200">
        <v>1124</v>
      </c>
      <c r="X24" s="200">
        <v>4923</v>
      </c>
      <c r="Y24" s="200">
        <v>14134</v>
      </c>
      <c r="Z24" s="200">
        <v>20850</v>
      </c>
      <c r="AA24" s="201">
        <f t="shared" si="13"/>
        <v>0.47516626574218201</v>
      </c>
      <c r="AB24" s="202">
        <f t="shared" si="2"/>
        <v>-0.38209406395400525</v>
      </c>
      <c r="AC24" s="200">
        <f t="shared" si="3"/>
        <v>6716</v>
      </c>
      <c r="AD24" s="200">
        <f t="shared" si="4"/>
        <v>-12893</v>
      </c>
      <c r="AE24" s="201">
        <f t="shared" si="14"/>
        <v>2.2920104911421215E-3</v>
      </c>
      <c r="AF24" s="203">
        <f t="shared" si="0"/>
        <v>0.12205117446629965</v>
      </c>
      <c r="AG24" s="203">
        <f t="shared" si="15"/>
        <v>0.13566534580023035</v>
      </c>
      <c r="AH24" s="123"/>
    </row>
    <row r="25" spans="1:34" x14ac:dyDescent="0.25">
      <c r="A25" s="211" t="s">
        <v>200</v>
      </c>
      <c r="B25" s="199" t="s">
        <v>394</v>
      </c>
      <c r="C25" s="200">
        <v>48632</v>
      </c>
      <c r="D25" s="200">
        <v>5705</v>
      </c>
      <c r="E25" s="200">
        <v>29746</v>
      </c>
      <c r="F25" s="200">
        <v>52316</v>
      </c>
      <c r="G25" s="200">
        <v>67126</v>
      </c>
      <c r="H25" s="201">
        <f t="shared" si="5"/>
        <v>0.28308739200244659</v>
      </c>
      <c r="I25" s="202">
        <f t="shared" si="6"/>
        <v>0.38028458628063833</v>
      </c>
      <c r="J25" s="201">
        <f t="shared" si="7"/>
        <v>2.6244367172795187E-3</v>
      </c>
      <c r="K25" s="203">
        <f t="shared" si="8"/>
        <v>1</v>
      </c>
      <c r="L25" s="200">
        <v>16391</v>
      </c>
      <c r="M25" s="200">
        <v>1644</v>
      </c>
      <c r="N25" s="200">
        <v>9749</v>
      </c>
      <c r="O25" s="200">
        <v>11448</v>
      </c>
      <c r="P25" s="200">
        <v>12939</v>
      </c>
      <c r="Q25" s="201">
        <f t="shared" si="9"/>
        <v>0.13024109014675056</v>
      </c>
      <c r="R25" s="202">
        <f t="shared" si="10"/>
        <v>-0.21060337990360567</v>
      </c>
      <c r="S25" s="201">
        <f t="shared" si="11"/>
        <v>1.8729782322553805E-3</v>
      </c>
      <c r="T25" s="203">
        <f t="shared" si="12"/>
        <v>0.19275690492506628</v>
      </c>
      <c r="U25" s="200">
        <v>22205</v>
      </c>
      <c r="V25" s="200">
        <v>22795</v>
      </c>
      <c r="W25" s="200">
        <v>2403</v>
      </c>
      <c r="X25" s="200">
        <v>13178</v>
      </c>
      <c r="Y25" s="200">
        <v>31147</v>
      </c>
      <c r="Z25" s="200">
        <v>46005</v>
      </c>
      <c r="AA25" s="201">
        <f t="shared" si="13"/>
        <v>0.4770282852281118</v>
      </c>
      <c r="AB25" s="202">
        <f t="shared" si="2"/>
        <v>1.0182057468743144</v>
      </c>
      <c r="AC25" s="200">
        <f t="shared" si="3"/>
        <v>14858</v>
      </c>
      <c r="AD25" s="200">
        <f t="shared" si="4"/>
        <v>23210</v>
      </c>
      <c r="AE25" s="201">
        <f t="shared" si="14"/>
        <v>5.0572634362107101E-3</v>
      </c>
      <c r="AF25" s="203">
        <f t="shared" si="0"/>
        <v>0.46872429675933541</v>
      </c>
      <c r="AG25" s="203">
        <f t="shared" si="15"/>
        <v>0.68535291839227719</v>
      </c>
      <c r="AH25" s="123"/>
    </row>
    <row r="26" spans="1:34" x14ac:dyDescent="0.25">
      <c r="A26" s="211" t="s">
        <v>196</v>
      </c>
      <c r="B26" s="199" t="s">
        <v>227</v>
      </c>
      <c r="C26" s="200">
        <v>18209</v>
      </c>
      <c r="D26" s="200">
        <v>837</v>
      </c>
      <c r="E26" s="200">
        <v>7865</v>
      </c>
      <c r="F26" s="200">
        <v>9244</v>
      </c>
      <c r="G26" s="200">
        <v>11710</v>
      </c>
      <c r="H26" s="201">
        <f t="shared" si="5"/>
        <v>0.26676763305928164</v>
      </c>
      <c r="I26" s="202">
        <f t="shared" si="6"/>
        <v>-0.35691141743094079</v>
      </c>
      <c r="J26" s="201">
        <f t="shared" si="7"/>
        <v>4.5782787532912977E-4</v>
      </c>
      <c r="K26" s="203">
        <f t="shared" si="8"/>
        <v>1</v>
      </c>
      <c r="L26" s="200">
        <v>10568</v>
      </c>
      <c r="M26" s="200">
        <v>381</v>
      </c>
      <c r="N26" s="200">
        <v>4244</v>
      </c>
      <c r="O26" s="200">
        <v>3293</v>
      </c>
      <c r="P26" s="200">
        <v>4033</v>
      </c>
      <c r="Q26" s="201">
        <f t="shared" si="9"/>
        <v>0.22471910112359561</v>
      </c>
      <c r="R26" s="202">
        <f t="shared" si="10"/>
        <v>-0.61837623012869036</v>
      </c>
      <c r="S26" s="201">
        <f t="shared" si="11"/>
        <v>5.8379482268227452E-4</v>
      </c>
      <c r="T26" s="203">
        <f t="shared" si="12"/>
        <v>0.34440649017933389</v>
      </c>
      <c r="U26" s="200">
        <v>6788</v>
      </c>
      <c r="V26" s="200">
        <v>6395</v>
      </c>
      <c r="W26" s="200">
        <v>288</v>
      </c>
      <c r="X26" s="200">
        <v>3268</v>
      </c>
      <c r="Y26" s="200">
        <v>5100</v>
      </c>
      <c r="Z26" s="200">
        <v>5375</v>
      </c>
      <c r="AA26" s="201">
        <f t="shared" si="13"/>
        <v>5.3921568627451011E-2</v>
      </c>
      <c r="AB26" s="202">
        <f t="shared" si="2"/>
        <v>-0.1594996090695856</v>
      </c>
      <c r="AC26" s="200">
        <f t="shared" si="3"/>
        <v>275</v>
      </c>
      <c r="AD26" s="200">
        <f t="shared" si="4"/>
        <v>-1020</v>
      </c>
      <c r="AE26" s="201">
        <f t="shared" si="14"/>
        <v>5.9086601390354455E-4</v>
      </c>
      <c r="AF26" s="203">
        <f t="shared" si="0"/>
        <v>0.35119995606568183</v>
      </c>
      <c r="AG26" s="203">
        <f t="shared" si="15"/>
        <v>0.45900939368061489</v>
      </c>
      <c r="AH26" s="123"/>
    </row>
    <row r="27" spans="1:34" x14ac:dyDescent="0.25">
      <c r="A27" s="211" t="s">
        <v>209</v>
      </c>
      <c r="B27" s="199" t="s">
        <v>250</v>
      </c>
      <c r="C27" s="200">
        <v>75327</v>
      </c>
      <c r="D27" s="200">
        <v>28526</v>
      </c>
      <c r="E27" s="200">
        <v>59042</v>
      </c>
      <c r="F27" s="200">
        <v>94471</v>
      </c>
      <c r="G27" s="200">
        <v>122932</v>
      </c>
      <c r="H27" s="201">
        <f t="shared" si="5"/>
        <v>0.30126705549851285</v>
      </c>
      <c r="I27" s="202">
        <f t="shared" si="6"/>
        <v>0.6319779096472713</v>
      </c>
      <c r="J27" s="201">
        <f t="shared" si="7"/>
        <v>4.8062934560171291E-3</v>
      </c>
      <c r="K27" s="203">
        <f t="shared" si="8"/>
        <v>1</v>
      </c>
      <c r="L27" s="200">
        <v>16702</v>
      </c>
      <c r="M27" s="200">
        <v>3922</v>
      </c>
      <c r="N27" s="200">
        <v>8908</v>
      </c>
      <c r="O27" s="200">
        <v>15192</v>
      </c>
      <c r="P27" s="200">
        <v>23921</v>
      </c>
      <c r="Q27" s="201">
        <f t="shared" si="9"/>
        <v>0.57457872564507628</v>
      </c>
      <c r="R27" s="202">
        <f t="shared" si="10"/>
        <v>0.43222368578613346</v>
      </c>
      <c r="S27" s="201">
        <f t="shared" si="11"/>
        <v>3.4626719448010634E-3</v>
      </c>
      <c r="T27" s="203">
        <f t="shared" si="12"/>
        <v>0.19458725148862785</v>
      </c>
      <c r="U27" s="200">
        <v>42643</v>
      </c>
      <c r="V27" s="200">
        <v>48417</v>
      </c>
      <c r="W27" s="200">
        <v>19205</v>
      </c>
      <c r="X27" s="200">
        <v>42194</v>
      </c>
      <c r="Y27" s="200">
        <v>60324</v>
      </c>
      <c r="Z27" s="200">
        <v>79599</v>
      </c>
      <c r="AA27" s="201">
        <f t="shared" si="13"/>
        <v>0.31952456733638357</v>
      </c>
      <c r="AB27" s="202">
        <f t="shared" si="2"/>
        <v>0.6440299894665098</v>
      </c>
      <c r="AC27" s="200">
        <f t="shared" si="3"/>
        <v>19275</v>
      </c>
      <c r="AD27" s="200">
        <f t="shared" si="4"/>
        <v>31182</v>
      </c>
      <c r="AE27" s="201">
        <f t="shared" si="14"/>
        <v>8.7502035052480446E-3</v>
      </c>
      <c r="AF27" s="203">
        <f t="shared" si="0"/>
        <v>0.64275757696443503</v>
      </c>
      <c r="AG27" s="203">
        <f t="shared" si="15"/>
        <v>0.64750431132658703</v>
      </c>
      <c r="AH27" s="123"/>
    </row>
    <row r="28" spans="1:34" x14ac:dyDescent="0.25">
      <c r="A28" s="211" t="s">
        <v>217</v>
      </c>
      <c r="B28" s="199" t="s">
        <v>241</v>
      </c>
      <c r="C28" s="200">
        <v>24452</v>
      </c>
      <c r="D28" s="200">
        <v>2786</v>
      </c>
      <c r="E28" s="200">
        <v>13024</v>
      </c>
      <c r="F28" s="200">
        <v>23530</v>
      </c>
      <c r="G28" s="200">
        <v>24792</v>
      </c>
      <c r="H28" s="201">
        <f t="shared" si="5"/>
        <v>5.3633659158521141E-2</v>
      </c>
      <c r="I28" s="202">
        <f t="shared" si="6"/>
        <v>1.3904793063961973E-2</v>
      </c>
      <c r="J28" s="201">
        <f t="shared" si="7"/>
        <v>9.6929706961227887E-4</v>
      </c>
      <c r="K28" s="203">
        <f t="shared" si="8"/>
        <v>1</v>
      </c>
      <c r="L28" s="200">
        <v>3896</v>
      </c>
      <c r="M28" s="200">
        <v>559</v>
      </c>
      <c r="N28" s="200">
        <v>2232</v>
      </c>
      <c r="O28" s="200">
        <v>4493</v>
      </c>
      <c r="P28" s="200">
        <v>5638</v>
      </c>
      <c r="Q28" s="201">
        <f t="shared" si="9"/>
        <v>0.25484086356554636</v>
      </c>
      <c r="R28" s="202">
        <f t="shared" si="10"/>
        <v>0.44712525667351133</v>
      </c>
      <c r="S28" s="201">
        <f t="shared" si="11"/>
        <v>8.1612576500933887E-4</v>
      </c>
      <c r="T28" s="203">
        <f t="shared" si="12"/>
        <v>0.22741206840916425</v>
      </c>
      <c r="U28" s="200">
        <v>9069</v>
      </c>
      <c r="V28" s="200">
        <v>16679</v>
      </c>
      <c r="W28" s="200">
        <v>1425</v>
      </c>
      <c r="X28" s="200">
        <v>8077</v>
      </c>
      <c r="Y28" s="200">
        <v>12478</v>
      </c>
      <c r="Z28" s="200">
        <v>12765</v>
      </c>
      <c r="AA28" s="201">
        <f t="shared" si="13"/>
        <v>2.3000480846289362E-2</v>
      </c>
      <c r="AB28" s="202">
        <f t="shared" si="2"/>
        <v>-0.23466634690329158</v>
      </c>
      <c r="AC28" s="200">
        <f t="shared" si="3"/>
        <v>287</v>
      </c>
      <c r="AD28" s="200">
        <f t="shared" si="4"/>
        <v>-3914</v>
      </c>
      <c r="AE28" s="201">
        <f t="shared" si="14"/>
        <v>1.4032380776704643E-3</v>
      </c>
      <c r="AF28" s="203">
        <f t="shared" si="0"/>
        <v>0.68211189268771466</v>
      </c>
      <c r="AG28" s="203">
        <f t="shared" si="15"/>
        <v>0.5148838334946757</v>
      </c>
      <c r="AH28" s="123"/>
    </row>
    <row r="29" spans="1:34" x14ac:dyDescent="0.25">
      <c r="A29" s="211" t="s">
        <v>213</v>
      </c>
      <c r="B29" s="199" t="s">
        <v>229</v>
      </c>
      <c r="C29" s="200">
        <v>281466</v>
      </c>
      <c r="D29" s="200">
        <v>2820</v>
      </c>
      <c r="E29" s="200">
        <v>33291</v>
      </c>
      <c r="F29" s="200">
        <v>143641</v>
      </c>
      <c r="G29" s="200">
        <v>221187</v>
      </c>
      <c r="H29" s="201">
        <f t="shared" si="5"/>
        <v>0.53985978933591383</v>
      </c>
      <c r="I29" s="202">
        <f t="shared" si="6"/>
        <v>-0.21416085779454708</v>
      </c>
      <c r="J29" s="201">
        <f t="shared" si="7"/>
        <v>8.6477860171156468E-3</v>
      </c>
      <c r="K29" s="203">
        <f t="shared" si="8"/>
        <v>1</v>
      </c>
      <c r="L29" s="200">
        <v>233863</v>
      </c>
      <c r="M29" s="200">
        <v>2395</v>
      </c>
      <c r="N29" s="200">
        <v>29844</v>
      </c>
      <c r="O29" s="200">
        <v>130459</v>
      </c>
      <c r="P29" s="200">
        <v>191371</v>
      </c>
      <c r="Q29" s="201">
        <f t="shared" si="9"/>
        <v>0.46690531124721169</v>
      </c>
      <c r="R29" s="202">
        <f t="shared" si="10"/>
        <v>-0.18169612123337164</v>
      </c>
      <c r="S29" s="201">
        <f t="shared" si="11"/>
        <v>2.7701809821852108E-2</v>
      </c>
      <c r="T29" s="203">
        <f t="shared" si="12"/>
        <v>0.86520003436006632</v>
      </c>
      <c r="U29" s="200">
        <v>41752</v>
      </c>
      <c r="V29" s="200">
        <v>42613</v>
      </c>
      <c r="W29" s="200">
        <v>270</v>
      </c>
      <c r="X29" s="200">
        <v>1416</v>
      </c>
      <c r="Y29" s="200">
        <v>9193</v>
      </c>
      <c r="Z29" s="200">
        <v>23803</v>
      </c>
      <c r="AA29" s="201">
        <f t="shared" si="13"/>
        <v>1.5892526922658545</v>
      </c>
      <c r="AB29" s="202">
        <f t="shared" si="2"/>
        <v>-0.44141459179123743</v>
      </c>
      <c r="AC29" s="200">
        <f t="shared" si="3"/>
        <v>14610</v>
      </c>
      <c r="AD29" s="200">
        <f t="shared" si="4"/>
        <v>-18810</v>
      </c>
      <c r="AE29" s="201">
        <f t="shared" si="14"/>
        <v>2.6166295309667108E-3</v>
      </c>
      <c r="AF29" s="203">
        <f t="shared" si="0"/>
        <v>0.15139661628758003</v>
      </c>
      <c r="AG29" s="203">
        <f t="shared" si="15"/>
        <v>0.10761482365600149</v>
      </c>
      <c r="AH29" s="123"/>
    </row>
    <row r="30" spans="1:34" x14ac:dyDescent="0.25">
      <c r="A30" s="211" t="s">
        <v>221</v>
      </c>
      <c r="B30" s="199" t="s">
        <v>221</v>
      </c>
      <c r="C30" s="200">
        <v>154723</v>
      </c>
      <c r="D30" s="200">
        <v>12555</v>
      </c>
      <c r="E30" s="200">
        <v>74624</v>
      </c>
      <c r="F30" s="200">
        <v>126088</v>
      </c>
      <c r="G30" s="200">
        <v>133997</v>
      </c>
      <c r="H30" s="201">
        <f t="shared" si="5"/>
        <v>6.2726032612143934E-2</v>
      </c>
      <c r="I30" s="202">
        <f t="shared" si="6"/>
        <v>-0.13395552051084847</v>
      </c>
      <c r="J30" s="201">
        <f t="shared" si="7"/>
        <v>5.23890365589047E-3</v>
      </c>
      <c r="K30" s="203">
        <f t="shared" si="8"/>
        <v>1</v>
      </c>
      <c r="L30" s="200">
        <v>58541</v>
      </c>
      <c r="M30" s="200">
        <v>3639</v>
      </c>
      <c r="N30" s="200">
        <v>23582</v>
      </c>
      <c r="O30" s="200">
        <v>44600</v>
      </c>
      <c r="P30" s="200">
        <v>46282</v>
      </c>
      <c r="Q30" s="201">
        <f t="shared" si="9"/>
        <v>3.7713004484305035E-2</v>
      </c>
      <c r="R30" s="202">
        <f t="shared" si="10"/>
        <v>-0.20940879042038918</v>
      </c>
      <c r="S30" s="201">
        <f t="shared" si="11"/>
        <v>6.6995268989290917E-3</v>
      </c>
      <c r="T30" s="203">
        <f t="shared" si="12"/>
        <v>0.34539579244311441</v>
      </c>
      <c r="U30" s="200">
        <v>59497</v>
      </c>
      <c r="V30" s="200">
        <v>55920</v>
      </c>
      <c r="W30" s="200">
        <v>4694</v>
      </c>
      <c r="X30" s="200">
        <v>30346</v>
      </c>
      <c r="Y30" s="200">
        <v>45649</v>
      </c>
      <c r="Z30" s="200">
        <v>53730</v>
      </c>
      <c r="AA30" s="201">
        <f t="shared" si="13"/>
        <v>0.17702468838309704</v>
      </c>
      <c r="AB30" s="202">
        <f t="shared" si="2"/>
        <v>-3.9163090128755407E-2</v>
      </c>
      <c r="AC30" s="200">
        <f t="shared" si="3"/>
        <v>8081</v>
      </c>
      <c r="AD30" s="200">
        <f t="shared" si="4"/>
        <v>-2190</v>
      </c>
      <c r="AE30" s="201">
        <f t="shared" si="14"/>
        <v>5.9064615678209205E-3</v>
      </c>
      <c r="AF30" s="203">
        <f t="shared" si="0"/>
        <v>0.36142008621859711</v>
      </c>
      <c r="AG30" s="203">
        <f t="shared" si="15"/>
        <v>0.4009791263983522</v>
      </c>
      <c r="AH30" s="123"/>
    </row>
    <row r="31" spans="1:34" x14ac:dyDescent="0.25">
      <c r="A31" s="211" t="s">
        <v>394</v>
      </c>
      <c r="B31" s="199" t="s">
        <v>247</v>
      </c>
      <c r="C31" s="200">
        <v>63231</v>
      </c>
      <c r="D31" s="200">
        <v>15829</v>
      </c>
      <c r="E31" s="200">
        <v>88596</v>
      </c>
      <c r="F31" s="200">
        <v>133152</v>
      </c>
      <c r="G31" s="200">
        <v>147947</v>
      </c>
      <c r="H31" s="201">
        <f t="shared" si="5"/>
        <v>0.11111361451574142</v>
      </c>
      <c r="I31" s="202">
        <f t="shared" si="6"/>
        <v>1.339785864528475</v>
      </c>
      <c r="J31" s="201">
        <f>G31/G$8</f>
        <v>5.7843091948179982E-3</v>
      </c>
      <c r="K31" s="203">
        <f t="shared" si="8"/>
        <v>1</v>
      </c>
      <c r="L31" s="200">
        <v>17951</v>
      </c>
      <c r="M31" s="200">
        <v>2441</v>
      </c>
      <c r="N31" s="200">
        <v>17562</v>
      </c>
      <c r="O31" s="200">
        <v>27100</v>
      </c>
      <c r="P31" s="200">
        <v>28141</v>
      </c>
      <c r="Q31" s="201">
        <f t="shared" si="9"/>
        <v>3.8413284132841286E-2</v>
      </c>
      <c r="R31" s="202">
        <f t="shared" si="10"/>
        <v>0.56765639797225775</v>
      </c>
      <c r="S31" s="201">
        <f>P31/P$8</f>
        <v>4.073535855467862E-3</v>
      </c>
      <c r="T31" s="203">
        <f t="shared" si="12"/>
        <v>0.19021000763787033</v>
      </c>
      <c r="U31" s="200">
        <v>24726</v>
      </c>
      <c r="V31" s="200">
        <v>22135</v>
      </c>
      <c r="W31" s="200">
        <v>7685</v>
      </c>
      <c r="X31" s="200">
        <v>37993</v>
      </c>
      <c r="Y31" s="200">
        <v>56323</v>
      </c>
      <c r="Z31" s="200">
        <v>61373</v>
      </c>
      <c r="AA31" s="201">
        <f t="shared" si="13"/>
        <v>8.9661417183033665E-2</v>
      </c>
      <c r="AB31" s="202">
        <f t="shared" si="2"/>
        <v>1.7726677208041561</v>
      </c>
      <c r="AC31" s="200">
        <f t="shared" si="3"/>
        <v>5050</v>
      </c>
      <c r="AD31" s="200">
        <f t="shared" si="4"/>
        <v>39238</v>
      </c>
      <c r="AE31" s="201">
        <f t="shared" si="14"/>
        <v>6.7466455574515787E-3</v>
      </c>
      <c r="AF31" s="203">
        <f t="shared" si="0"/>
        <v>0.35006563236387217</v>
      </c>
      <c r="AG31" s="203">
        <f t="shared" si="15"/>
        <v>0.41483098677229008</v>
      </c>
      <c r="AH31" s="123"/>
    </row>
    <row r="32" spans="1:34" x14ac:dyDescent="0.25">
      <c r="A32" s="211" t="s">
        <v>229</v>
      </c>
      <c r="B32" s="199" t="s">
        <v>233</v>
      </c>
      <c r="C32" s="200">
        <v>154666</v>
      </c>
      <c r="D32" s="200">
        <v>16761</v>
      </c>
      <c r="E32" s="200">
        <v>67851</v>
      </c>
      <c r="F32" s="200">
        <v>168097</v>
      </c>
      <c r="G32" s="200">
        <v>207405</v>
      </c>
      <c r="H32" s="201">
        <f t="shared" si="5"/>
        <v>0.23384117503584245</v>
      </c>
      <c r="I32" s="202">
        <f t="shared" si="6"/>
        <v>0.34098638356199817</v>
      </c>
      <c r="J32" s="201">
        <f t="shared" si="7"/>
        <v>8.1089488029579982E-3</v>
      </c>
      <c r="K32" s="203">
        <f t="shared" si="8"/>
        <v>1</v>
      </c>
      <c r="L32" s="200">
        <v>61613</v>
      </c>
      <c r="M32" s="200">
        <v>3769</v>
      </c>
      <c r="N32" s="200">
        <v>22024</v>
      </c>
      <c r="O32" s="200">
        <v>67664</v>
      </c>
      <c r="P32" s="200">
        <v>93670</v>
      </c>
      <c r="Q32" s="201">
        <f t="shared" si="9"/>
        <v>0.38434026956727352</v>
      </c>
      <c r="R32" s="202">
        <f t="shared" si="10"/>
        <v>0.52029604141983032</v>
      </c>
      <c r="S32" s="201">
        <f t="shared" ref="S32:S37" si="16">P32/P$8</f>
        <v>1.3559152254066117E-2</v>
      </c>
      <c r="T32" s="203">
        <f t="shared" si="12"/>
        <v>0.45162845640172611</v>
      </c>
      <c r="U32" s="200">
        <v>42314</v>
      </c>
      <c r="V32" s="200">
        <v>39169</v>
      </c>
      <c r="W32" s="200">
        <v>9307</v>
      </c>
      <c r="X32" s="200">
        <v>31565</v>
      </c>
      <c r="Y32" s="200">
        <v>59115</v>
      </c>
      <c r="Z32" s="200">
        <v>67269</v>
      </c>
      <c r="AA32" s="201">
        <f t="shared" si="13"/>
        <v>0.13793453438213654</v>
      </c>
      <c r="AB32" s="202">
        <f t="shared" si="2"/>
        <v>0.71740406954479297</v>
      </c>
      <c r="AC32" s="200">
        <f t="shared" si="3"/>
        <v>8154</v>
      </c>
      <c r="AD32" s="200">
        <f t="shared" si="4"/>
        <v>28100</v>
      </c>
      <c r="AE32" s="201">
        <f t="shared" si="14"/>
        <v>7.3947843514934946E-3</v>
      </c>
      <c r="AF32" s="203">
        <f t="shared" si="0"/>
        <v>0.25324893641782936</v>
      </c>
      <c r="AG32" s="203">
        <f t="shared" si="15"/>
        <v>0.32433644319085847</v>
      </c>
      <c r="AH32" s="123"/>
    </row>
    <row r="33" spans="1:36" x14ac:dyDescent="0.25">
      <c r="A33" s="211" t="s">
        <v>225</v>
      </c>
      <c r="B33" s="199" t="s">
        <v>243</v>
      </c>
      <c r="C33" s="200">
        <v>36540</v>
      </c>
      <c r="D33" s="200">
        <v>7504</v>
      </c>
      <c r="E33" s="200">
        <v>30533</v>
      </c>
      <c r="F33" s="200">
        <v>54464</v>
      </c>
      <c r="G33" s="200">
        <v>72389</v>
      </c>
      <c r="H33" s="201">
        <f t="shared" si="5"/>
        <v>0.32911648061104581</v>
      </c>
      <c r="I33" s="202">
        <f t="shared" si="6"/>
        <v>0.98108921729611387</v>
      </c>
      <c r="J33" s="201">
        <f t="shared" si="7"/>
        <v>2.8302051295645068E-3</v>
      </c>
      <c r="K33" s="203">
        <f t="shared" si="8"/>
        <v>1</v>
      </c>
      <c r="L33" s="200">
        <v>9798</v>
      </c>
      <c r="M33" s="200">
        <v>497</v>
      </c>
      <c r="N33" s="200">
        <v>7545</v>
      </c>
      <c r="O33" s="200">
        <v>13678</v>
      </c>
      <c r="P33" s="200">
        <v>14277</v>
      </c>
      <c r="Q33" s="201">
        <f t="shared" si="9"/>
        <v>4.3792952185992107E-2</v>
      </c>
      <c r="R33" s="202">
        <f t="shared" si="10"/>
        <v>0.45713410900183704</v>
      </c>
      <c r="S33" s="201">
        <f t="shared" si="16"/>
        <v>2.0666597281018676E-3</v>
      </c>
      <c r="T33" s="203">
        <f t="shared" si="12"/>
        <v>0.19722609788780063</v>
      </c>
      <c r="U33" s="200">
        <v>21913</v>
      </c>
      <c r="V33" s="200">
        <v>22985</v>
      </c>
      <c r="W33" s="200">
        <v>5900</v>
      </c>
      <c r="X33" s="200">
        <v>20414</v>
      </c>
      <c r="Y33" s="200">
        <v>28158</v>
      </c>
      <c r="Z33" s="200">
        <v>35886</v>
      </c>
      <c r="AA33" s="201">
        <f t="shared" si="13"/>
        <v>0.27445131046239069</v>
      </c>
      <c r="AB33" s="202">
        <f t="shared" si="2"/>
        <v>0.56127909506199702</v>
      </c>
      <c r="AC33" s="200">
        <f t="shared" si="3"/>
        <v>7728</v>
      </c>
      <c r="AD33" s="200">
        <f t="shared" si="4"/>
        <v>12901</v>
      </c>
      <c r="AE33" s="201">
        <f t="shared" si="14"/>
        <v>3.9448963302218783E-3</v>
      </c>
      <c r="AF33" s="203">
        <f t="shared" si="0"/>
        <v>0.62903667214012038</v>
      </c>
      <c r="AG33" s="203">
        <f t="shared" si="15"/>
        <v>0.49573830278080921</v>
      </c>
      <c r="AH33" s="123"/>
    </row>
    <row r="34" spans="1:36" x14ac:dyDescent="0.25">
      <c r="A34" s="211" t="s">
        <v>231</v>
      </c>
      <c r="B34" s="199" t="s">
        <v>239</v>
      </c>
      <c r="C34" s="200">
        <v>24715</v>
      </c>
      <c r="D34" s="200">
        <v>11875</v>
      </c>
      <c r="E34" s="200">
        <v>33551</v>
      </c>
      <c r="F34" s="200">
        <v>37087</v>
      </c>
      <c r="G34" s="200">
        <v>35149</v>
      </c>
      <c r="H34" s="201">
        <f t="shared" si="5"/>
        <v>-5.225550732062445E-2</v>
      </c>
      <c r="I34" s="202">
        <f t="shared" si="6"/>
        <v>0.42217276957313365</v>
      </c>
      <c r="J34" s="201">
        <f t="shared" si="7"/>
        <v>1.3742264722411256E-3</v>
      </c>
      <c r="K34" s="203">
        <f t="shared" si="8"/>
        <v>1</v>
      </c>
      <c r="L34" s="200">
        <v>8129</v>
      </c>
      <c r="M34" s="200">
        <v>3709</v>
      </c>
      <c r="N34" s="200">
        <v>11850</v>
      </c>
      <c r="O34" s="200">
        <v>13205</v>
      </c>
      <c r="P34" s="200">
        <v>11095</v>
      </c>
      <c r="Q34" s="201">
        <f t="shared" si="9"/>
        <v>-0.15978795910639909</v>
      </c>
      <c r="R34" s="202">
        <f t="shared" si="10"/>
        <v>0.36486652724812396</v>
      </c>
      <c r="S34" s="201">
        <f t="shared" si="16"/>
        <v>1.6060509689213576E-3</v>
      </c>
      <c r="T34" s="203">
        <f t="shared" si="12"/>
        <v>0.3156562064354605</v>
      </c>
      <c r="U34" s="200">
        <v>5714</v>
      </c>
      <c r="V34" s="200">
        <v>5209</v>
      </c>
      <c r="W34" s="200">
        <v>2253</v>
      </c>
      <c r="X34" s="200">
        <v>6706</v>
      </c>
      <c r="Y34" s="200">
        <v>8274</v>
      </c>
      <c r="Z34" s="200">
        <v>8391</v>
      </c>
      <c r="AA34" s="201">
        <f t="shared" si="13"/>
        <v>1.4140681653372011E-2</v>
      </c>
      <c r="AB34" s="202">
        <f t="shared" si="2"/>
        <v>0.61086580917642541</v>
      </c>
      <c r="AC34" s="200">
        <f t="shared" si="3"/>
        <v>117</v>
      </c>
      <c r="AD34" s="200">
        <f t="shared" si="4"/>
        <v>3182</v>
      </c>
      <c r="AE34" s="201">
        <f t="shared" si="14"/>
        <v>9.2241055305388689E-4</v>
      </c>
      <c r="AF34" s="203">
        <f t="shared" si="0"/>
        <v>0.2107626947198058</v>
      </c>
      <c r="AG34" s="203">
        <f t="shared" si="15"/>
        <v>0.23872656405587642</v>
      </c>
      <c r="AH34" s="123"/>
    </row>
    <row r="35" spans="1:36" x14ac:dyDescent="0.25">
      <c r="A35" s="211" t="s">
        <v>227</v>
      </c>
      <c r="B35" s="199" t="s">
        <v>245</v>
      </c>
      <c r="C35" s="200">
        <v>176725</v>
      </c>
      <c r="D35" s="200">
        <v>6315</v>
      </c>
      <c r="E35" s="200">
        <v>14462</v>
      </c>
      <c r="F35" s="200">
        <v>19685</v>
      </c>
      <c r="G35" s="200">
        <v>20645</v>
      </c>
      <c r="H35" s="201">
        <f t="shared" si="5"/>
        <v>4.8768097536195043E-2</v>
      </c>
      <c r="I35" s="202">
        <f t="shared" si="6"/>
        <v>-0.88318008204838028</v>
      </c>
      <c r="J35" s="201">
        <f t="shared" si="7"/>
        <v>8.0716110044149305E-4</v>
      </c>
      <c r="K35" s="203">
        <f t="shared" si="8"/>
        <v>1</v>
      </c>
      <c r="L35" s="200">
        <v>9088</v>
      </c>
      <c r="M35" s="200">
        <v>1373</v>
      </c>
      <c r="N35" s="200">
        <v>3175</v>
      </c>
      <c r="O35" s="200">
        <v>4517</v>
      </c>
      <c r="P35" s="200">
        <v>3973</v>
      </c>
      <c r="Q35" s="201">
        <f t="shared" si="9"/>
        <v>-0.12043391631613898</v>
      </c>
      <c r="R35" s="202">
        <f t="shared" si="10"/>
        <v>-0.56283010563380276</v>
      </c>
      <c r="S35" s="201">
        <f t="shared" si="16"/>
        <v>5.7510955381023473E-4</v>
      </c>
      <c r="T35" s="203">
        <f t="shared" si="12"/>
        <v>0.19244369096633568</v>
      </c>
      <c r="U35" s="200">
        <v>136807</v>
      </c>
      <c r="V35" s="200">
        <v>162590</v>
      </c>
      <c r="W35" s="200">
        <v>3448</v>
      </c>
      <c r="X35" s="200">
        <v>8256</v>
      </c>
      <c r="Y35" s="200">
        <v>11265</v>
      </c>
      <c r="Z35" s="200">
        <v>13346</v>
      </c>
      <c r="AA35" s="201">
        <f t="shared" si="13"/>
        <v>0.18473146915224148</v>
      </c>
      <c r="AB35" s="202">
        <f t="shared" si="2"/>
        <v>-0.91791623101051723</v>
      </c>
      <c r="AC35" s="200">
        <f t="shared" si="3"/>
        <v>2081</v>
      </c>
      <c r="AD35" s="200">
        <f t="shared" si="4"/>
        <v>-149244</v>
      </c>
      <c r="AE35" s="201">
        <f t="shared" si="14"/>
        <v>1.4671065714524103E-3</v>
      </c>
      <c r="AF35" s="203">
        <f t="shared" si="0"/>
        <v>0.92001697552694861</v>
      </c>
      <c r="AG35" s="203">
        <f t="shared" si="15"/>
        <v>0.6464519254056672</v>
      </c>
      <c r="AH35" s="123"/>
    </row>
    <row r="36" spans="1:36" x14ac:dyDescent="0.25">
      <c r="A36" s="211" t="s">
        <v>395</v>
      </c>
      <c r="B36" s="199" t="s">
        <v>223</v>
      </c>
      <c r="C36" s="200">
        <v>11626</v>
      </c>
      <c r="D36" s="200">
        <v>1355</v>
      </c>
      <c r="E36" s="200">
        <v>3274</v>
      </c>
      <c r="F36" s="200">
        <v>10628</v>
      </c>
      <c r="G36" s="200">
        <v>10122</v>
      </c>
      <c r="H36" s="201">
        <f t="shared" si="5"/>
        <v>-4.761008656379373E-2</v>
      </c>
      <c r="I36" s="202">
        <f t="shared" si="6"/>
        <v>-0.12936521589540684</v>
      </c>
      <c r="J36" s="201">
        <f t="shared" si="7"/>
        <v>3.9574156738526487E-4</v>
      </c>
      <c r="K36" s="203">
        <f t="shared" si="8"/>
        <v>1</v>
      </c>
      <c r="L36" s="200">
        <v>3113</v>
      </c>
      <c r="M36" s="200">
        <v>426</v>
      </c>
      <c r="N36" s="200">
        <v>885</v>
      </c>
      <c r="O36" s="200">
        <v>3407</v>
      </c>
      <c r="P36" s="200">
        <v>2899</v>
      </c>
      <c r="Q36" s="201">
        <f t="shared" si="9"/>
        <v>-0.14910478426768414</v>
      </c>
      <c r="R36" s="202">
        <f t="shared" si="10"/>
        <v>-6.8743976871185386E-2</v>
      </c>
      <c r="S36" s="201">
        <f t="shared" si="16"/>
        <v>4.1964324100072245E-4</v>
      </c>
      <c r="T36" s="203">
        <f t="shared" si="12"/>
        <v>0.28640584864651253</v>
      </c>
      <c r="U36" s="200">
        <v>2696</v>
      </c>
      <c r="V36" s="200">
        <v>4057</v>
      </c>
      <c r="W36" s="200">
        <v>205</v>
      </c>
      <c r="X36" s="200">
        <v>1353</v>
      </c>
      <c r="Y36" s="200">
        <v>4829</v>
      </c>
      <c r="Z36" s="200">
        <v>4658</v>
      </c>
      <c r="AA36" s="201">
        <f t="shared" si="13"/>
        <v>-3.5411058190101485E-2</v>
      </c>
      <c r="AB36" s="202">
        <f t="shared" si="2"/>
        <v>0.14813901897954151</v>
      </c>
      <c r="AC36" s="200">
        <f t="shared" si="3"/>
        <v>-171</v>
      </c>
      <c r="AD36" s="200">
        <f t="shared" si="4"/>
        <v>601</v>
      </c>
      <c r="AE36" s="201">
        <f t="shared" si="14"/>
        <v>5.1204723586282988E-4</v>
      </c>
      <c r="AF36" s="203">
        <f t="shared" si="0"/>
        <v>0.34895922931360746</v>
      </c>
      <c r="AG36" s="203">
        <f t="shared" si="15"/>
        <v>0.46018573404465518</v>
      </c>
      <c r="AH36" s="123"/>
    </row>
    <row r="37" spans="1:36" x14ac:dyDescent="0.25">
      <c r="A37" s="204" t="s">
        <v>396</v>
      </c>
      <c r="B37" s="205" t="s">
        <v>396</v>
      </c>
      <c r="C37" s="206">
        <f>C12-SUM(C13:C36)</f>
        <v>1051696</v>
      </c>
      <c r="D37" s="206">
        <f>D12-SUM(D13:D36)</f>
        <v>202165</v>
      </c>
      <c r="E37" s="206">
        <f>E12-SUM(E13:E36)</f>
        <v>581235</v>
      </c>
      <c r="F37" s="206">
        <f>F12-SUM(F13:F36)</f>
        <v>846228</v>
      </c>
      <c r="G37" s="206">
        <f>G12-SUM(G13:G36)</f>
        <v>796628</v>
      </c>
      <c r="H37" s="207">
        <f t="shared" si="5"/>
        <v>-5.8613045184040202E-2</v>
      </c>
      <c r="I37" s="208">
        <f t="shared" si="6"/>
        <v>-0.24253016080692524</v>
      </c>
      <c r="J37" s="207">
        <f t="shared" si="7"/>
        <v>3.1145901337975575E-2</v>
      </c>
      <c r="K37" s="209">
        <f t="shared" si="8"/>
        <v>1</v>
      </c>
      <c r="L37" s="206">
        <f>L12-SUM(L13:L36)</f>
        <v>282867</v>
      </c>
      <c r="M37" s="206">
        <f>M12-SUM(M13:M36)</f>
        <v>52611</v>
      </c>
      <c r="N37" s="206">
        <f>N12-SUM(N13:N36)</f>
        <v>154432</v>
      </c>
      <c r="O37" s="206">
        <f>O12-SUM(O13:O36)</f>
        <v>249404</v>
      </c>
      <c r="P37" s="206">
        <f>P12-SUM(P13:P36)</f>
        <v>257080</v>
      </c>
      <c r="Q37" s="207">
        <f t="shared" si="9"/>
        <v>3.0777373257846685E-2</v>
      </c>
      <c r="R37" s="208">
        <f t="shared" si="10"/>
        <v>-9.1162984724269758E-2</v>
      </c>
      <c r="S37" s="207">
        <f t="shared" si="16"/>
        <v>3.721348202706648E-2</v>
      </c>
      <c r="T37" s="209">
        <f t="shared" si="12"/>
        <v>0.32271022359244217</v>
      </c>
      <c r="U37" s="206">
        <f t="shared" ref="U37:Z37" si="17">U12-SUM(U13:U36)</f>
        <v>496273</v>
      </c>
      <c r="V37" s="206">
        <f t="shared" si="17"/>
        <v>479913</v>
      </c>
      <c r="W37" s="206">
        <f t="shared" si="17"/>
        <v>87930</v>
      </c>
      <c r="X37" s="206">
        <f t="shared" si="17"/>
        <v>258403</v>
      </c>
      <c r="Y37" s="206">
        <f t="shared" si="17"/>
        <v>361839</v>
      </c>
      <c r="Z37" s="206">
        <f t="shared" si="17"/>
        <v>349618</v>
      </c>
      <c r="AA37" s="207">
        <f t="shared" si="13"/>
        <v>-3.3774689848247386E-2</v>
      </c>
      <c r="AB37" s="208">
        <f t="shared" si="2"/>
        <v>-0.27149712552066729</v>
      </c>
      <c r="AC37" s="206">
        <f>Z37-Y37</f>
        <v>-12221</v>
      </c>
      <c r="AD37" s="206">
        <f t="shared" si="4"/>
        <v>-130295</v>
      </c>
      <c r="AE37" s="207">
        <f t="shared" si="14"/>
        <v>3.843300354398687E-2</v>
      </c>
      <c r="AF37" s="209">
        <f t="shared" si="0"/>
        <v>0.45632292982002404</v>
      </c>
      <c r="AG37" s="209">
        <f t="shared" si="15"/>
        <v>0.43887234694236205</v>
      </c>
      <c r="AH37" s="123"/>
    </row>
    <row r="38" spans="1:36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A38" s="123"/>
      <c r="AB38" s="123"/>
      <c r="AH38" s="123"/>
      <c r="AI38" s="123"/>
    </row>
    <row r="39" spans="1:36" ht="15.75" x14ac:dyDescent="0.25">
      <c r="B39" s="184"/>
      <c r="C39" s="338" t="s">
        <v>105</v>
      </c>
      <c r="D39" s="336"/>
      <c r="E39" s="336"/>
      <c r="F39" s="336"/>
      <c r="G39" s="336"/>
      <c r="H39" s="336"/>
      <c r="I39" s="336"/>
      <c r="J39" s="336"/>
      <c r="K39" s="337"/>
      <c r="L39" s="338" t="s">
        <v>104</v>
      </c>
      <c r="M39" s="336"/>
      <c r="N39" s="336"/>
      <c r="O39" s="336"/>
      <c r="P39" s="336"/>
      <c r="Q39" s="336"/>
      <c r="R39" s="336"/>
      <c r="S39" s="336"/>
      <c r="T39" s="337"/>
      <c r="U39" s="338" t="s">
        <v>106</v>
      </c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6"/>
      <c r="AG39" s="337"/>
      <c r="AH39" s="50"/>
      <c r="AI39" s="50"/>
      <c r="AJ39" s="50"/>
    </row>
    <row r="40" spans="1:36" s="189" customFormat="1" ht="75" x14ac:dyDescent="0.25">
      <c r="B40" s="185"/>
      <c r="C40" s="57" t="s">
        <v>536</v>
      </c>
      <c r="D40" s="57" t="s">
        <v>537</v>
      </c>
      <c r="E40" s="57" t="s">
        <v>538</v>
      </c>
      <c r="F40" s="57" t="s">
        <v>539</v>
      </c>
      <c r="G40" s="57" t="s">
        <v>540</v>
      </c>
      <c r="H40" s="187" t="str">
        <f>CONCATENATE("var. ",RIGHT(G40,2),"/",RIGHT(F40,2))</f>
        <v>var. 23/22</v>
      </c>
      <c r="I40" s="187" t="str">
        <f>CONCATENATE("var. ",RIGHT(G40,2),"/",RIGHT(C40,2))</f>
        <v>var. 23/19</v>
      </c>
      <c r="J40" s="187" t="str">
        <f>CONCATENATE("Cuota s/ total lugares de residencia ",RIGHT(G40,4))</f>
        <v>Cuota s/ total lugares de residencia 2023</v>
      </c>
      <c r="K40" s="188" t="str">
        <f>CONCATENATE("cuota s/ Canarias ",RIGHT(G40,4))</f>
        <v>cuota s/ Canarias 2023</v>
      </c>
      <c r="L40" s="57" t="s">
        <v>536</v>
      </c>
      <c r="M40" s="57" t="s">
        <v>537</v>
      </c>
      <c r="N40" s="57" t="s">
        <v>538</v>
      </c>
      <c r="O40" s="57" t="s">
        <v>539</v>
      </c>
      <c r="P40" s="57" t="s">
        <v>540</v>
      </c>
      <c r="Q40" s="187" t="str">
        <f>CONCATENATE("var. ",RIGHT(P40,2),"/",RIGHT(O40,2))</f>
        <v>var. 23/22</v>
      </c>
      <c r="R40" s="187" t="str">
        <f>CONCATENATE("var. ",RIGHT(P40,2),"/",RIGHT(L40,2))</f>
        <v>var. 23/19</v>
      </c>
      <c r="S40" s="187" t="str">
        <f>CONCATENATE("Cuota s/ total lugares de residencia ",RIGHT(P40,4))</f>
        <v>Cuota s/ total lugares de residencia 2023</v>
      </c>
      <c r="T40" s="188" t="str">
        <f>CONCATENATE("cuota s/ Canarias ",RIGHT(P40,4))</f>
        <v>cuota s/ Canarias 2023</v>
      </c>
      <c r="U40" s="57" t="s">
        <v>551</v>
      </c>
      <c r="V40" s="57" t="s">
        <v>536</v>
      </c>
      <c r="W40" s="57" t="s">
        <v>537</v>
      </c>
      <c r="X40" s="57" t="s">
        <v>538</v>
      </c>
      <c r="Y40" s="57" t="s">
        <v>539</v>
      </c>
      <c r="Z40" s="57" t="s">
        <v>540</v>
      </c>
      <c r="AA40" s="187" t="str">
        <f>CONCATENATE("var. ",RIGHT(Z40,2),"/",RIGHT(Y40,2))</f>
        <v>var. 23/22</v>
      </c>
      <c r="AB40" s="187" t="str">
        <f>CONCATENATE("var. ",RIGHT(Z40,2),"/",RIGHT(V40,2))</f>
        <v>var. 23/19</v>
      </c>
      <c r="AC40" s="186" t="str">
        <f>CONCATENATE("dif. ",RIGHT(Z40,2),"/",RIGHT(Y40,2))</f>
        <v>dif. 23/22</v>
      </c>
      <c r="AD40" s="186" t="str">
        <f>CONCATENATE("dif. ",RIGHT(Z40,2),"/",RIGHT(V40,2))</f>
        <v>dif. 23/19</v>
      </c>
      <c r="AE40" s="187" t="str">
        <f>CONCATENATE("Cuota s/ total lugares de residencia ",RIGHT(Z40,4))</f>
        <v>Cuota s/ total lugares de residencia 2023</v>
      </c>
      <c r="AF40" s="188" t="str">
        <f>CONCATENATE("cuota s/ Canarias ",RIGHT(Z40,4))</f>
        <v>cuota s/ Canarias 2023</v>
      </c>
      <c r="AG40" s="188" t="str">
        <f>CONCATENATE("cuota s/ Canarias ",RIGHT(AA40,4))</f>
        <v>cuota s/ Canarias 3/22</v>
      </c>
      <c r="AH40" s="210"/>
      <c r="AI40" s="210"/>
      <c r="AJ40" s="210"/>
    </row>
    <row r="41" spans="1:36" x14ac:dyDescent="0.25">
      <c r="B41" s="190" t="s">
        <v>139</v>
      </c>
      <c r="C41" s="191">
        <v>4080912</v>
      </c>
      <c r="D41" s="191">
        <v>1028585</v>
      </c>
      <c r="E41" s="191">
        <v>2829312</v>
      </c>
      <c r="F41" s="191">
        <v>4265698</v>
      </c>
      <c r="G41" s="191">
        <v>4178237</v>
      </c>
      <c r="H41" s="192">
        <f>IFERROR(G41/F41-1,"-")</f>
        <v>-2.0503326770905939E-2</v>
      </c>
      <c r="I41" s="192">
        <f>IFERROR(G41/C41-1,"-")</f>
        <v>2.3848835750440056E-2</v>
      </c>
      <c r="J41" s="192">
        <f t="shared" ref="J41:J70" si="18">G41/G$41</f>
        <v>1</v>
      </c>
      <c r="K41" s="193">
        <f>G41/$G8</f>
        <v>0.16335724750909966</v>
      </c>
      <c r="L41" s="191">
        <v>5107384</v>
      </c>
      <c r="M41" s="191">
        <v>909481</v>
      </c>
      <c r="N41" s="191">
        <v>2546464</v>
      </c>
      <c r="O41" s="191">
        <v>4922407</v>
      </c>
      <c r="P41" s="191">
        <v>4975991</v>
      </c>
      <c r="Q41" s="192">
        <f>IFERROR(P41/O41-1,"-")</f>
        <v>1.0885731309905999E-2</v>
      </c>
      <c r="R41" s="192">
        <f>IFERROR(P41/L41-1,"-")</f>
        <v>-2.5726085996275239E-2</v>
      </c>
      <c r="S41" s="192">
        <f t="shared" ref="S41:S70" si="19">P41/P$41</f>
        <v>1</v>
      </c>
      <c r="T41" s="193">
        <f>P41/$G8</f>
        <v>0.19454717226190194</v>
      </c>
      <c r="U41" s="191">
        <v>402135</v>
      </c>
      <c r="V41" s="191">
        <v>397468</v>
      </c>
      <c r="W41" s="191">
        <v>84132</v>
      </c>
      <c r="X41" s="191">
        <v>214846</v>
      </c>
      <c r="Y41" s="191">
        <v>282283</v>
      </c>
      <c r="Z41" s="191">
        <v>216687</v>
      </c>
      <c r="AA41" s="192">
        <f>IFERROR(Z41/Y41-1,"-")</f>
        <v>-0.23237672831874401</v>
      </c>
      <c r="AB41" s="192">
        <f t="shared" ref="AB41:AB70" si="20">IFERROR(Z41/V41-1,"-")</f>
        <v>-0.45483158392625322</v>
      </c>
      <c r="AC41" s="191">
        <f>Z41-Y41</f>
        <v>-65596</v>
      </c>
      <c r="AD41" s="191">
        <f>Z41-V41</f>
        <v>-180781</v>
      </c>
      <c r="AE41" s="192">
        <f t="shared" ref="AE41:AE70" si="21">Z41/Z$41</f>
        <v>1</v>
      </c>
      <c r="AF41" s="193">
        <f>Z41/$G8</f>
        <v>8.4718487464938638E-3</v>
      </c>
      <c r="AG41" s="193">
        <f>AA41/$G8</f>
        <v>-9.0852727414265575E-9</v>
      </c>
      <c r="AH41" s="50"/>
      <c r="AI41" s="50"/>
      <c r="AJ41" s="50"/>
    </row>
    <row r="42" spans="1:36" x14ac:dyDescent="0.25">
      <c r="B42" s="194" t="s">
        <v>172</v>
      </c>
      <c r="C42" s="195">
        <v>549479</v>
      </c>
      <c r="D42" s="195">
        <v>290219</v>
      </c>
      <c r="E42" s="195">
        <v>561287</v>
      </c>
      <c r="F42" s="195">
        <v>577843</v>
      </c>
      <c r="G42" s="195">
        <v>557369</v>
      </c>
      <c r="H42" s="196">
        <f>IFERROR(G42/F42-1,"-")</f>
        <v>-3.5431769529093549E-2</v>
      </c>
      <c r="I42" s="197">
        <f>IFERROR(G42/C42-1,"-")</f>
        <v>1.4359056488055133E-2</v>
      </c>
      <c r="J42" s="196">
        <f t="shared" si="18"/>
        <v>0.13339812940242499</v>
      </c>
      <c r="K42" s="198">
        <f t="shared" ref="K42:K70" si="22">G42/$G9</f>
        <v>0.12190768358581627</v>
      </c>
      <c r="L42" s="195">
        <v>654191</v>
      </c>
      <c r="M42" s="195">
        <v>384308</v>
      </c>
      <c r="N42" s="195">
        <v>819717</v>
      </c>
      <c r="O42" s="195">
        <v>791312</v>
      </c>
      <c r="P42" s="195">
        <v>727240</v>
      </c>
      <c r="Q42" s="196">
        <f>IFERROR(P42/O42-1,"-")</f>
        <v>-8.0969326890025672E-2</v>
      </c>
      <c r="R42" s="197">
        <f>IFERROR(P42/L42-1,"-")</f>
        <v>0.11166310756338738</v>
      </c>
      <c r="S42" s="196">
        <f t="shared" si="19"/>
        <v>0.14614978202331957</v>
      </c>
      <c r="T42" s="198">
        <f t="shared" ref="T42:T70" si="23">P42/$G9</f>
        <v>0.15906184917164218</v>
      </c>
      <c r="U42" s="195">
        <v>144968</v>
      </c>
      <c r="V42" s="195">
        <v>149847</v>
      </c>
      <c r="W42" s="195">
        <v>72153</v>
      </c>
      <c r="X42" s="195">
        <v>123120</v>
      </c>
      <c r="Y42" s="195">
        <v>150348</v>
      </c>
      <c r="Z42" s="195">
        <v>124602</v>
      </c>
      <c r="AA42" s="196">
        <f>IFERROR(Z42/Y42-1,"-")</f>
        <v>-0.17124271689679937</v>
      </c>
      <c r="AB42" s="197">
        <f t="shared" si="20"/>
        <v>-0.16847184127810366</v>
      </c>
      <c r="AC42" s="195">
        <f t="shared" ref="AC42:AC69" si="24">Z42-Y42</f>
        <v>-25746</v>
      </c>
      <c r="AD42" s="195">
        <f t="shared" ref="AD42:AD70" si="25">Z42-V42</f>
        <v>-25245</v>
      </c>
      <c r="AE42" s="196">
        <f t="shared" si="21"/>
        <v>0.57503218928685151</v>
      </c>
      <c r="AF42" s="198">
        <f t="shared" ref="AF42:AG57" si="26">Z42/$G9</f>
        <v>2.7252935111496835E-2</v>
      </c>
      <c r="AG42" s="198">
        <f t="shared" si="26"/>
        <v>-3.7454187347754421E-8</v>
      </c>
      <c r="AH42" s="50"/>
      <c r="AI42" s="50"/>
      <c r="AJ42" s="50"/>
    </row>
    <row r="43" spans="1:36" x14ac:dyDescent="0.25">
      <c r="B43" s="199" t="s">
        <v>99</v>
      </c>
      <c r="C43" s="200">
        <v>277513</v>
      </c>
      <c r="D43" s="200">
        <v>127517</v>
      </c>
      <c r="E43" s="200">
        <v>274038</v>
      </c>
      <c r="F43" s="200">
        <v>289738</v>
      </c>
      <c r="G43" s="200">
        <v>302774</v>
      </c>
      <c r="H43" s="201">
        <f>IFERROR(G43/F43-1,"-")</f>
        <v>4.499237241922005E-2</v>
      </c>
      <c r="I43" s="202">
        <f>IFERROR(G43/C43-1,"-")</f>
        <v>9.1026366332388031E-2</v>
      </c>
      <c r="J43" s="201">
        <f t="shared" si="18"/>
        <v>7.2464534682929668E-2</v>
      </c>
      <c r="K43" s="203">
        <f t="shared" si="22"/>
        <v>0.14847022813320904</v>
      </c>
      <c r="L43" s="200">
        <v>131606</v>
      </c>
      <c r="M43" s="200">
        <v>105427</v>
      </c>
      <c r="N43" s="200">
        <v>192559</v>
      </c>
      <c r="O43" s="200">
        <v>204407</v>
      </c>
      <c r="P43" s="200">
        <v>145700</v>
      </c>
      <c r="Q43" s="201">
        <f>IFERROR(P43/O43-1,"-")</f>
        <v>-0.28720640682559795</v>
      </c>
      <c r="R43" s="202">
        <f>IFERROR(P43/L43-1,"-")</f>
        <v>0.10709238180630054</v>
      </c>
      <c r="S43" s="201">
        <f t="shared" si="19"/>
        <v>2.9280599583078024E-2</v>
      </c>
      <c r="T43" s="203">
        <f t="shared" si="23"/>
        <v>7.1446399753639867E-2</v>
      </c>
      <c r="U43" s="200">
        <v>95757</v>
      </c>
      <c r="V43" s="200">
        <v>80533</v>
      </c>
      <c r="W43" s="200">
        <v>26388</v>
      </c>
      <c r="X43" s="200">
        <v>48308</v>
      </c>
      <c r="Y43" s="200">
        <v>48751</v>
      </c>
      <c r="Z43" s="200">
        <v>48137</v>
      </c>
      <c r="AA43" s="201">
        <f>IFERROR(Z43/Y43-1,"-")</f>
        <v>-1.2594613443826841E-2</v>
      </c>
      <c r="AB43" s="202">
        <f t="shared" si="20"/>
        <v>-0.40226987694485494</v>
      </c>
      <c r="AC43" s="200">
        <f t="shared" si="24"/>
        <v>-614</v>
      </c>
      <c r="AD43" s="200">
        <f t="shared" si="25"/>
        <v>-32396</v>
      </c>
      <c r="AE43" s="201">
        <f t="shared" si="21"/>
        <v>0.22214992131507658</v>
      </c>
      <c r="AF43" s="203">
        <f t="shared" si="26"/>
        <v>2.36047724429716E-2</v>
      </c>
      <c r="AG43" s="203">
        <f t="shared" si="26"/>
        <v>-6.1759765741264201E-9</v>
      </c>
      <c r="AH43" s="50"/>
      <c r="AI43" s="50"/>
      <c r="AJ43" s="50"/>
    </row>
    <row r="44" spans="1:36" x14ac:dyDescent="0.25">
      <c r="B44" s="199" t="s">
        <v>176</v>
      </c>
      <c r="C44" s="200">
        <v>271966</v>
      </c>
      <c r="D44" s="200">
        <v>162702</v>
      </c>
      <c r="E44" s="200">
        <v>287249</v>
      </c>
      <c r="F44" s="200">
        <v>288105</v>
      </c>
      <c r="G44" s="200">
        <v>254595</v>
      </c>
      <c r="H44" s="201">
        <f>IFERROR(G44/F44-1,"-")</f>
        <v>-0.1163117613370126</v>
      </c>
      <c r="I44" s="202">
        <f>IFERROR(G44/C44-1,"-")</f>
        <v>-6.3871954582558121E-2</v>
      </c>
      <c r="J44" s="201">
        <f t="shared" si="18"/>
        <v>6.0933594719495325E-2</v>
      </c>
      <c r="K44" s="203">
        <f t="shared" si="22"/>
        <v>0.10052049793763106</v>
      </c>
      <c r="L44" s="200">
        <v>522585</v>
      </c>
      <c r="M44" s="200">
        <v>278881</v>
      </c>
      <c r="N44" s="200">
        <v>627158</v>
      </c>
      <c r="O44" s="200">
        <v>586905</v>
      </c>
      <c r="P44" s="200">
        <v>581540</v>
      </c>
      <c r="Q44" s="201">
        <f>IFERROR(P44/O44-1,"-")</f>
        <v>-9.1411727622017214E-3</v>
      </c>
      <c r="R44" s="202">
        <f>IFERROR(P44/L44-1,"-")</f>
        <v>0.11281418333859561</v>
      </c>
      <c r="S44" s="201">
        <f t="shared" si="19"/>
        <v>0.11686918244024155</v>
      </c>
      <c r="T44" s="203">
        <f t="shared" si="23"/>
        <v>0.22960659231583483</v>
      </c>
      <c r="U44" s="200">
        <v>49211</v>
      </c>
      <c r="V44" s="200">
        <v>69314</v>
      </c>
      <c r="W44" s="200">
        <v>45765</v>
      </c>
      <c r="X44" s="200">
        <v>74812</v>
      </c>
      <c r="Y44" s="200">
        <v>101597</v>
      </c>
      <c r="Z44" s="200">
        <v>76465</v>
      </c>
      <c r="AA44" s="201">
        <f>IFERROR(Z44/Y44-1,"-")</f>
        <v>-0.24736950894219323</v>
      </c>
      <c r="AB44" s="202">
        <f t="shared" si="20"/>
        <v>0.10316819113021891</v>
      </c>
      <c r="AC44" s="200">
        <f t="shared" si="24"/>
        <v>-25132</v>
      </c>
      <c r="AD44" s="200">
        <f t="shared" si="25"/>
        <v>7151</v>
      </c>
      <c r="AE44" s="201">
        <f t="shared" si="21"/>
        <v>0.35288226797177497</v>
      </c>
      <c r="AF44" s="203">
        <f t="shared" si="26"/>
        <v>3.019030175298399E-2</v>
      </c>
      <c r="AG44" s="203">
        <f t="shared" si="26"/>
        <v>-9.7667692662685999E-8</v>
      </c>
      <c r="AH44" s="50"/>
      <c r="AI44" s="50"/>
      <c r="AJ44" s="50"/>
    </row>
    <row r="45" spans="1:36" x14ac:dyDescent="0.25">
      <c r="B45" s="194" t="s">
        <v>184</v>
      </c>
      <c r="C45" s="195">
        <v>3531433</v>
      </c>
      <c r="D45" s="195">
        <v>738366</v>
      </c>
      <c r="E45" s="195">
        <v>2268025</v>
      </c>
      <c r="F45" s="195">
        <v>3687855</v>
      </c>
      <c r="G45" s="195">
        <v>3620868</v>
      </c>
      <c r="H45" s="196">
        <f>IFERROR(G45/F45-1,"-")</f>
        <v>-1.8164217410933992E-2</v>
      </c>
      <c r="I45" s="197">
        <f>IFERROR(G45/C45-1,"-")</f>
        <v>2.5325413224603244E-2</v>
      </c>
      <c r="J45" s="196">
        <f t="shared" si="18"/>
        <v>0.86660187059757499</v>
      </c>
      <c r="K45" s="198">
        <f t="shared" si="22"/>
        <v>0.17237927298140845</v>
      </c>
      <c r="L45" s="195">
        <v>4453193</v>
      </c>
      <c r="M45" s="195">
        <v>525173</v>
      </c>
      <c r="N45" s="195">
        <v>1726747</v>
      </c>
      <c r="O45" s="195">
        <v>4131095</v>
      </c>
      <c r="P45" s="195">
        <v>4248751</v>
      </c>
      <c r="Q45" s="196">
        <f>IFERROR(P45/O45-1,"-")</f>
        <v>2.8480584445528256E-2</v>
      </c>
      <c r="R45" s="197">
        <f>IFERROR(P45/L45-1,"-")</f>
        <v>-4.5909081416412922E-2</v>
      </c>
      <c r="S45" s="196">
        <f t="shared" si="19"/>
        <v>0.85385021797668037</v>
      </c>
      <c r="T45" s="198">
        <f t="shared" si="23"/>
        <v>0.20227100475881257</v>
      </c>
      <c r="U45" s="195">
        <v>257167</v>
      </c>
      <c r="V45" s="195">
        <v>247621</v>
      </c>
      <c r="W45" s="195">
        <v>11979</v>
      </c>
      <c r="X45" s="195">
        <v>91726</v>
      </c>
      <c r="Y45" s="195">
        <v>131935</v>
      </c>
      <c r="Z45" s="195">
        <v>92085</v>
      </c>
      <c r="AA45" s="196">
        <f>IFERROR(Z45/Y45-1,"-")</f>
        <v>-0.30204267252813888</v>
      </c>
      <c r="AB45" s="197">
        <f t="shared" si="20"/>
        <v>-0.62812120135206628</v>
      </c>
      <c r="AC45" s="195">
        <f t="shared" si="24"/>
        <v>-39850</v>
      </c>
      <c r="AD45" s="195">
        <f t="shared" si="25"/>
        <v>-155536</v>
      </c>
      <c r="AE45" s="196">
        <f t="shared" si="21"/>
        <v>0.42496781071314849</v>
      </c>
      <c r="AF45" s="198">
        <f t="shared" si="26"/>
        <v>4.3839061110465772E-3</v>
      </c>
      <c r="AG45" s="198">
        <f t="shared" si="26"/>
        <v>-1.437939640433239E-8</v>
      </c>
      <c r="AH45" s="50"/>
      <c r="AI45" s="50"/>
      <c r="AJ45" s="50"/>
    </row>
    <row r="46" spans="1:36" x14ac:dyDescent="0.25">
      <c r="B46" s="199" t="s">
        <v>188</v>
      </c>
      <c r="C46" s="200">
        <v>898815</v>
      </c>
      <c r="D46" s="200">
        <v>62987</v>
      </c>
      <c r="E46" s="200">
        <v>248571</v>
      </c>
      <c r="F46" s="200">
        <v>1031999</v>
      </c>
      <c r="G46" s="200">
        <v>1095991</v>
      </c>
      <c r="H46" s="201">
        <f t="shared" ref="H46:H70" si="27">IFERROR(G46/F46-1,"-")</f>
        <v>6.2007812023073594E-2</v>
      </c>
      <c r="I46" s="202">
        <f t="shared" ref="I46:I70" si="28">IFERROR(G46/C46-1,"-")</f>
        <v>0.21937328593759564</v>
      </c>
      <c r="J46" s="201">
        <f t="shared" si="18"/>
        <v>0.26230943816734187</v>
      </c>
      <c r="K46" s="203">
        <f t="shared" si="22"/>
        <v>0.11972315322788725</v>
      </c>
      <c r="L46" s="200">
        <v>2397415</v>
      </c>
      <c r="M46" s="200">
        <v>193368</v>
      </c>
      <c r="N46" s="200">
        <v>646515</v>
      </c>
      <c r="O46" s="200">
        <v>2243475</v>
      </c>
      <c r="P46" s="200">
        <v>2376656</v>
      </c>
      <c r="Q46" s="201">
        <f t="shared" ref="Q46:Q70" si="29">IFERROR(P46/O46-1,"-")</f>
        <v>5.9363710315470497E-2</v>
      </c>
      <c r="R46" s="202">
        <f t="shared" ref="R46:R70" si="30">IFERROR(P46/L46-1,"-")</f>
        <v>-8.6589097006567473E-3</v>
      </c>
      <c r="S46" s="201">
        <f t="shared" si="19"/>
        <v>0.47762465808318383</v>
      </c>
      <c r="T46" s="203">
        <f t="shared" si="23"/>
        <v>0.25961960495841441</v>
      </c>
      <c r="U46" s="200">
        <v>39233</v>
      </c>
      <c r="V46" s="200">
        <v>41110</v>
      </c>
      <c r="W46" s="200">
        <v>376</v>
      </c>
      <c r="X46" s="200">
        <v>14503</v>
      </c>
      <c r="Y46" s="200">
        <v>40872</v>
      </c>
      <c r="Z46" s="200">
        <v>18102</v>
      </c>
      <c r="AA46" s="201">
        <f t="shared" ref="AA46:AA70" si="31">IFERROR(Z46/Y46-1,"-")</f>
        <v>-0.55710510863182616</v>
      </c>
      <c r="AB46" s="202">
        <f t="shared" si="20"/>
        <v>-0.55966918024811485</v>
      </c>
      <c r="AC46" s="200">
        <f t="shared" si="24"/>
        <v>-22770</v>
      </c>
      <c r="AD46" s="200">
        <f t="shared" si="25"/>
        <v>-23008</v>
      </c>
      <c r="AE46" s="201">
        <f t="shared" si="21"/>
        <v>8.3539852413850396E-2</v>
      </c>
      <c r="AF46" s="203">
        <f t="shared" si="26"/>
        <v>1.9774145223192662E-3</v>
      </c>
      <c r="AG46" s="203">
        <f t="shared" si="26"/>
        <v>-6.0856686126771927E-8</v>
      </c>
      <c r="AH46" s="50"/>
      <c r="AI46" s="50"/>
      <c r="AJ46" s="50"/>
    </row>
    <row r="47" spans="1:36" x14ac:dyDescent="0.25">
      <c r="B47" s="199" t="s">
        <v>192</v>
      </c>
      <c r="C47" s="200">
        <v>1499504</v>
      </c>
      <c r="D47" s="200">
        <v>429104</v>
      </c>
      <c r="E47" s="200">
        <v>1101042</v>
      </c>
      <c r="F47" s="200">
        <v>1493433</v>
      </c>
      <c r="G47" s="200">
        <v>1387291</v>
      </c>
      <c r="H47" s="201">
        <f t="shared" si="27"/>
        <v>-7.1072488688812996E-2</v>
      </c>
      <c r="I47" s="202">
        <f t="shared" si="28"/>
        <v>-7.4833411581429643E-2</v>
      </c>
      <c r="J47" s="201">
        <f t="shared" si="18"/>
        <v>0.33202783853572693</v>
      </c>
      <c r="K47" s="203">
        <f t="shared" si="22"/>
        <v>0.37551043277770169</v>
      </c>
      <c r="L47" s="200">
        <v>543109</v>
      </c>
      <c r="M47" s="200">
        <v>102162</v>
      </c>
      <c r="N47" s="200">
        <v>257559</v>
      </c>
      <c r="O47" s="200">
        <v>405159</v>
      </c>
      <c r="P47" s="200">
        <v>369976</v>
      </c>
      <c r="Q47" s="201">
        <f t="shared" si="29"/>
        <v>-8.6837513173840364E-2</v>
      </c>
      <c r="R47" s="202">
        <f t="shared" si="30"/>
        <v>-0.31878131277515198</v>
      </c>
      <c r="S47" s="201">
        <f t="shared" si="19"/>
        <v>7.4352224511660084E-2</v>
      </c>
      <c r="T47" s="203">
        <f t="shared" si="23"/>
        <v>0.10014470495185435</v>
      </c>
      <c r="U47" s="200">
        <v>90627</v>
      </c>
      <c r="V47" s="200">
        <v>95304</v>
      </c>
      <c r="W47" s="200">
        <v>4892</v>
      </c>
      <c r="X47" s="200">
        <v>33567</v>
      </c>
      <c r="Y47" s="200">
        <v>32839</v>
      </c>
      <c r="Z47" s="200">
        <v>26624</v>
      </c>
      <c r="AA47" s="201">
        <f t="shared" si="31"/>
        <v>-0.18925667651268308</v>
      </c>
      <c r="AB47" s="202">
        <f t="shared" si="20"/>
        <v>-0.72064131620918326</v>
      </c>
      <c r="AC47" s="200">
        <f t="shared" si="24"/>
        <v>-6215</v>
      </c>
      <c r="AD47" s="200">
        <f t="shared" si="25"/>
        <v>-68680</v>
      </c>
      <c r="AE47" s="201">
        <f t="shared" si="21"/>
        <v>0.12286846926673035</v>
      </c>
      <c r="AF47" s="203">
        <f t="shared" si="26"/>
        <v>7.20655562695464E-3</v>
      </c>
      <c r="AG47" s="203">
        <f t="shared" si="26"/>
        <v>-5.1227793233969741E-8</v>
      </c>
      <c r="AH47" s="50"/>
      <c r="AI47" s="50"/>
      <c r="AJ47" s="50"/>
    </row>
    <row r="48" spans="1:36" x14ac:dyDescent="0.25">
      <c r="B48" s="199" t="s">
        <v>196</v>
      </c>
      <c r="C48" s="200">
        <v>256443</v>
      </c>
      <c r="D48" s="200">
        <v>53683</v>
      </c>
      <c r="E48" s="200">
        <v>205093</v>
      </c>
      <c r="F48" s="200">
        <v>259230</v>
      </c>
      <c r="G48" s="200">
        <v>223681</v>
      </c>
      <c r="H48" s="201">
        <f t="shared" si="27"/>
        <v>-0.13713304787254565</v>
      </c>
      <c r="I48" s="202">
        <f t="shared" si="28"/>
        <v>-0.1277554856244858</v>
      </c>
      <c r="J48" s="201">
        <f t="shared" si="18"/>
        <v>5.3534780339171764E-2</v>
      </c>
      <c r="K48" s="203">
        <f t="shared" si="22"/>
        <v>0.19540202774123325</v>
      </c>
      <c r="L48" s="200">
        <v>252280</v>
      </c>
      <c r="M48" s="200">
        <v>55610</v>
      </c>
      <c r="N48" s="200">
        <v>204763</v>
      </c>
      <c r="O48" s="200">
        <v>262508</v>
      </c>
      <c r="P48" s="200">
        <v>299965</v>
      </c>
      <c r="Q48" s="201">
        <f t="shared" si="29"/>
        <v>0.14268898471665636</v>
      </c>
      <c r="R48" s="202">
        <f t="shared" si="30"/>
        <v>0.18901617250673852</v>
      </c>
      <c r="S48" s="201">
        <f t="shared" si="19"/>
        <v>6.0282464337254628E-2</v>
      </c>
      <c r="T48" s="203">
        <f t="shared" si="23"/>
        <v>0.26204178831192204</v>
      </c>
      <c r="U48" s="200">
        <v>26187</v>
      </c>
      <c r="V48" s="200">
        <v>16820</v>
      </c>
      <c r="W48" s="200">
        <v>581</v>
      </c>
      <c r="X48" s="200">
        <v>2890</v>
      </c>
      <c r="Y48" s="200">
        <v>10465</v>
      </c>
      <c r="Z48" s="200">
        <v>2975</v>
      </c>
      <c r="AA48" s="201">
        <f t="shared" si="31"/>
        <v>-0.71571906354515047</v>
      </c>
      <c r="AB48" s="202">
        <f t="shared" si="20"/>
        <v>-0.82312722948870398</v>
      </c>
      <c r="AC48" s="200">
        <f t="shared" si="24"/>
        <v>-7490</v>
      </c>
      <c r="AD48" s="200">
        <f t="shared" si="25"/>
        <v>-13845</v>
      </c>
      <c r="AE48" s="201">
        <f t="shared" si="21"/>
        <v>1.3729480771804492E-2</v>
      </c>
      <c r="AF48" s="203">
        <f t="shared" si="26"/>
        <v>2.5988842705914625E-3</v>
      </c>
      <c r="AG48" s="203">
        <f t="shared" si="26"/>
        <v>-6.2523395509577909E-7</v>
      </c>
      <c r="AH48" s="50"/>
      <c r="AI48" s="50"/>
      <c r="AJ48" s="50"/>
    </row>
    <row r="49" spans="2:36" x14ac:dyDescent="0.25">
      <c r="B49" s="199" t="s">
        <v>205</v>
      </c>
      <c r="C49" s="200">
        <v>79153</v>
      </c>
      <c r="D49" s="200">
        <v>18588</v>
      </c>
      <c r="E49" s="200">
        <v>79268</v>
      </c>
      <c r="F49" s="200">
        <v>126492</v>
      </c>
      <c r="G49" s="200">
        <v>111008</v>
      </c>
      <c r="H49" s="201">
        <f t="shared" si="27"/>
        <v>-0.12241090345634509</v>
      </c>
      <c r="I49" s="202">
        <f t="shared" si="28"/>
        <v>0.40244842267507241</v>
      </c>
      <c r="J49" s="201">
        <f t="shared" si="18"/>
        <v>2.6568143453805995E-2</v>
      </c>
      <c r="K49" s="203">
        <f t="shared" si="22"/>
        <v>8.901676441767184E-2</v>
      </c>
      <c r="L49" s="200">
        <v>165303</v>
      </c>
      <c r="M49" s="200">
        <v>32166</v>
      </c>
      <c r="N49" s="200">
        <v>96052</v>
      </c>
      <c r="O49" s="200">
        <v>201675</v>
      </c>
      <c r="P49" s="200">
        <v>145595</v>
      </c>
      <c r="Q49" s="201">
        <f t="shared" si="29"/>
        <v>-0.27807115408454197</v>
      </c>
      <c r="R49" s="202">
        <f t="shared" si="30"/>
        <v>-0.11922348656709192</v>
      </c>
      <c r="S49" s="201">
        <f t="shared" si="19"/>
        <v>2.9259498258738813E-2</v>
      </c>
      <c r="T49" s="203">
        <f t="shared" si="23"/>
        <v>0.11675190810924377</v>
      </c>
      <c r="U49" s="200">
        <v>43412</v>
      </c>
      <c r="V49" s="200">
        <v>41623</v>
      </c>
      <c r="W49" s="200">
        <v>2909</v>
      </c>
      <c r="X49" s="200">
        <v>8096</v>
      </c>
      <c r="Y49" s="200">
        <v>15375</v>
      </c>
      <c r="Z49" s="200">
        <v>8835</v>
      </c>
      <c r="AA49" s="201">
        <f t="shared" si="31"/>
        <v>-0.42536585365853663</v>
      </c>
      <c r="AB49" s="202">
        <f t="shared" si="20"/>
        <v>-0.78773754895130099</v>
      </c>
      <c r="AC49" s="200">
        <f t="shared" si="24"/>
        <v>-6540</v>
      </c>
      <c r="AD49" s="200">
        <f t="shared" si="25"/>
        <v>-32788</v>
      </c>
      <c r="AE49" s="201">
        <f t="shared" si="21"/>
        <v>4.0773096678619392E-2</v>
      </c>
      <c r="AF49" s="203">
        <f t="shared" si="26"/>
        <v>7.0847426638632419E-3</v>
      </c>
      <c r="AG49" s="203">
        <f t="shared" si="26"/>
        <v>-3.4109876753426627E-7</v>
      </c>
      <c r="AH49" s="50"/>
      <c r="AI49" s="50"/>
      <c r="AJ49" s="50"/>
    </row>
    <row r="50" spans="2:36" x14ac:dyDescent="0.25">
      <c r="B50" s="199" t="s">
        <v>200</v>
      </c>
      <c r="C50" s="200">
        <v>23790</v>
      </c>
      <c r="D50" s="200">
        <v>10354</v>
      </c>
      <c r="E50" s="200">
        <v>24041</v>
      </c>
      <c r="F50" s="200">
        <v>22722</v>
      </c>
      <c r="G50" s="200">
        <v>19070</v>
      </c>
      <c r="H50" s="201">
        <f t="shared" si="27"/>
        <v>-0.16072528826687793</v>
      </c>
      <c r="I50" s="202">
        <f t="shared" si="28"/>
        <v>-0.1984026902059689</v>
      </c>
      <c r="J50" s="201">
        <f t="shared" si="18"/>
        <v>4.5641259698767688E-3</v>
      </c>
      <c r="K50" s="203">
        <f t="shared" si="22"/>
        <v>2.9964771359523832E-2</v>
      </c>
      <c r="L50" s="200">
        <v>98685</v>
      </c>
      <c r="M50" s="200">
        <v>31102</v>
      </c>
      <c r="N50" s="200">
        <v>67470</v>
      </c>
      <c r="O50" s="200">
        <v>79345</v>
      </c>
      <c r="P50" s="200">
        <v>88070</v>
      </c>
      <c r="Q50" s="201">
        <f t="shared" si="29"/>
        <v>0.10996282059361029</v>
      </c>
      <c r="R50" s="202">
        <f t="shared" si="30"/>
        <v>-0.10756447281755077</v>
      </c>
      <c r="S50" s="201">
        <f t="shared" si="19"/>
        <v>1.7698986995756224E-2</v>
      </c>
      <c r="T50" s="203">
        <f t="shared" si="23"/>
        <v>0.13838476212025505</v>
      </c>
      <c r="U50" s="200">
        <v>11420</v>
      </c>
      <c r="V50" s="200">
        <v>12646</v>
      </c>
      <c r="W50" s="200">
        <v>435</v>
      </c>
      <c r="X50" s="200">
        <v>4862</v>
      </c>
      <c r="Y50" s="200">
        <v>7063</v>
      </c>
      <c r="Z50" s="200">
        <v>1674</v>
      </c>
      <c r="AA50" s="201">
        <f t="shared" si="31"/>
        <v>-0.76299023078012174</v>
      </c>
      <c r="AB50" s="202">
        <f t="shared" si="20"/>
        <v>-0.86762612683852602</v>
      </c>
      <c r="AC50" s="200">
        <f t="shared" si="24"/>
        <v>-5389</v>
      </c>
      <c r="AD50" s="200">
        <f t="shared" si="25"/>
        <v>-10972</v>
      </c>
      <c r="AE50" s="201">
        <f t="shared" si="21"/>
        <v>7.7254288443699901E-3</v>
      </c>
      <c r="AF50" s="203">
        <f t="shared" si="26"/>
        <v>2.6303632541081748E-3</v>
      </c>
      <c r="AG50" s="203">
        <f>AA50/$G17</f>
        <v>-1.1988897648073766E-6</v>
      </c>
      <c r="AH50" s="50"/>
      <c r="AI50" s="50"/>
      <c r="AJ50" s="50"/>
    </row>
    <row r="51" spans="2:36" x14ac:dyDescent="0.25">
      <c r="B51" s="199" t="s">
        <v>209</v>
      </c>
      <c r="C51" s="200">
        <v>203101</v>
      </c>
      <c r="D51" s="200">
        <v>35789</v>
      </c>
      <c r="E51" s="200">
        <v>128684</v>
      </c>
      <c r="F51" s="200">
        <v>159172</v>
      </c>
      <c r="G51" s="200">
        <v>125794</v>
      </c>
      <c r="H51" s="201">
        <f t="shared" si="27"/>
        <v>-0.20969768552257939</v>
      </c>
      <c r="I51" s="202">
        <f t="shared" si="28"/>
        <v>-0.38063328097842941</v>
      </c>
      <c r="J51" s="201">
        <f t="shared" si="18"/>
        <v>3.0106956594372219E-2</v>
      </c>
      <c r="K51" s="203">
        <f t="shared" si="22"/>
        <v>0.20675316307981578</v>
      </c>
      <c r="L51" s="200">
        <v>92575</v>
      </c>
      <c r="M51" s="200">
        <v>25575</v>
      </c>
      <c r="N51" s="200">
        <v>61835</v>
      </c>
      <c r="O51" s="200">
        <v>90532</v>
      </c>
      <c r="P51" s="200">
        <v>88883</v>
      </c>
      <c r="Q51" s="201">
        <f t="shared" si="29"/>
        <v>-1.8214553969867042E-2</v>
      </c>
      <c r="R51" s="202">
        <f t="shared" si="30"/>
        <v>-3.9881177423710557E-2</v>
      </c>
      <c r="S51" s="201">
        <f t="shared" si="19"/>
        <v>1.7862371535639836E-2</v>
      </c>
      <c r="T51" s="203">
        <f t="shared" si="23"/>
        <v>0.14608678787560031</v>
      </c>
      <c r="U51" s="200">
        <v>3596</v>
      </c>
      <c r="V51" s="200">
        <v>3800</v>
      </c>
      <c r="W51" s="200">
        <v>761</v>
      </c>
      <c r="X51" s="200">
        <v>1752</v>
      </c>
      <c r="Y51" s="200">
        <v>3141</v>
      </c>
      <c r="Z51" s="200">
        <v>2256</v>
      </c>
      <c r="AA51" s="201">
        <f t="shared" si="31"/>
        <v>-0.28175740210124167</v>
      </c>
      <c r="AB51" s="202">
        <f t="shared" si="20"/>
        <v>-0.40631578947368419</v>
      </c>
      <c r="AC51" s="200">
        <f t="shared" si="24"/>
        <v>-885</v>
      </c>
      <c r="AD51" s="200">
        <f t="shared" si="25"/>
        <v>-1544</v>
      </c>
      <c r="AE51" s="201">
        <f t="shared" si="21"/>
        <v>1.0411330628971743E-2</v>
      </c>
      <c r="AF51" s="203">
        <f t="shared" si="26"/>
        <v>3.7079283265343691E-3</v>
      </c>
      <c r="AG51" s="203">
        <f t="shared" si="26"/>
        <v>-4.6309231048844342E-7</v>
      </c>
      <c r="AH51" s="50"/>
      <c r="AI51" s="50"/>
      <c r="AJ51" s="50"/>
    </row>
    <row r="52" spans="2:36" x14ac:dyDescent="0.25">
      <c r="B52" s="199" t="s">
        <v>213</v>
      </c>
      <c r="C52" s="200">
        <v>50933</v>
      </c>
      <c r="D52" s="200">
        <v>4413</v>
      </c>
      <c r="E52" s="200">
        <v>20334</v>
      </c>
      <c r="F52" s="200">
        <v>47059</v>
      </c>
      <c r="G52" s="200">
        <v>77927</v>
      </c>
      <c r="H52" s="201">
        <f t="shared" si="27"/>
        <v>0.65594254021547416</v>
      </c>
      <c r="I52" s="202">
        <f t="shared" si="28"/>
        <v>0.52999037951819061</v>
      </c>
      <c r="J52" s="201">
        <f t="shared" si="18"/>
        <v>1.8650689273968901E-2</v>
      </c>
      <c r="K52" s="203">
        <f t="shared" si="22"/>
        <v>6.468914312847511E-2</v>
      </c>
      <c r="L52" s="200">
        <v>584772</v>
      </c>
      <c r="M52" s="200">
        <v>33044</v>
      </c>
      <c r="N52" s="200">
        <v>199894</v>
      </c>
      <c r="O52" s="200">
        <v>540608</v>
      </c>
      <c r="P52" s="200">
        <v>600323</v>
      </c>
      <c r="Q52" s="201">
        <f t="shared" si="29"/>
        <v>0.11045896472120287</v>
      </c>
      <c r="R52" s="202">
        <f t="shared" si="30"/>
        <v>2.659327053962901E-2</v>
      </c>
      <c r="S52" s="201">
        <f t="shared" si="19"/>
        <v>0.12064390791703603</v>
      </c>
      <c r="T52" s="203">
        <f t="shared" si="23"/>
        <v>0.49834307069841727</v>
      </c>
      <c r="U52" s="200">
        <v>335</v>
      </c>
      <c r="V52" s="200">
        <v>188</v>
      </c>
      <c r="W52" s="200">
        <v>2</v>
      </c>
      <c r="X52" s="200">
        <v>196</v>
      </c>
      <c r="Y52" s="200">
        <v>350</v>
      </c>
      <c r="Z52" s="200">
        <v>271</v>
      </c>
      <c r="AA52" s="201">
        <f t="shared" si="31"/>
        <v>-0.22571428571428576</v>
      </c>
      <c r="AB52" s="202">
        <f t="shared" si="20"/>
        <v>0.4414893617021276</v>
      </c>
      <c r="AC52" s="200">
        <f t="shared" si="24"/>
        <v>-79</v>
      </c>
      <c r="AD52" s="200">
        <f t="shared" si="25"/>
        <v>83</v>
      </c>
      <c r="AE52" s="201">
        <f t="shared" si="21"/>
        <v>1.2506518619021907E-3</v>
      </c>
      <c r="AF52" s="203">
        <f t="shared" si="26"/>
        <v>2.2496384806057921E-4</v>
      </c>
      <c r="AG52" s="203">
        <f t="shared" si="26"/>
        <v>-1.8737104899088834E-7</v>
      </c>
      <c r="AH52" s="50"/>
      <c r="AI52" s="50"/>
      <c r="AJ52" s="50"/>
    </row>
    <row r="53" spans="2:36" x14ac:dyDescent="0.25">
      <c r="B53" s="199" t="s">
        <v>235</v>
      </c>
      <c r="C53" s="200">
        <v>110932</v>
      </c>
      <c r="D53" s="200">
        <v>50012</v>
      </c>
      <c r="E53" s="200">
        <v>159533</v>
      </c>
      <c r="F53" s="200">
        <v>176758</v>
      </c>
      <c r="G53" s="200">
        <v>205628</v>
      </c>
      <c r="H53" s="201">
        <f t="shared" si="27"/>
        <v>0.16333065547245385</v>
      </c>
      <c r="I53" s="202">
        <f t="shared" si="28"/>
        <v>0.85364006778927637</v>
      </c>
      <c r="J53" s="201">
        <f t="shared" si="18"/>
        <v>4.9214058465328794E-2</v>
      </c>
      <c r="K53" s="203">
        <f t="shared" si="22"/>
        <v>0.29854291405573979</v>
      </c>
      <c r="L53" s="200">
        <v>67449</v>
      </c>
      <c r="M53" s="200">
        <v>16742</v>
      </c>
      <c r="N53" s="200">
        <v>31896</v>
      </c>
      <c r="O53" s="200">
        <v>55522</v>
      </c>
      <c r="P53" s="200">
        <v>72662</v>
      </c>
      <c r="Q53" s="201">
        <f t="shared" si="29"/>
        <v>0.30870645870105551</v>
      </c>
      <c r="R53" s="202">
        <f t="shared" si="30"/>
        <v>7.7288025026316154E-2</v>
      </c>
      <c r="S53" s="201">
        <f t="shared" si="19"/>
        <v>1.4602518372722138E-2</v>
      </c>
      <c r="T53" s="203">
        <f t="shared" si="23"/>
        <v>0.10549499689302121</v>
      </c>
      <c r="U53" s="200">
        <v>30575</v>
      </c>
      <c r="V53" s="200">
        <v>20085</v>
      </c>
      <c r="W53" s="200">
        <v>146</v>
      </c>
      <c r="X53" s="200">
        <v>18180</v>
      </c>
      <c r="Y53" s="200">
        <v>1516</v>
      </c>
      <c r="Z53" s="200">
        <v>16500</v>
      </c>
      <c r="AA53" s="201">
        <f t="shared" si="31"/>
        <v>9.8839050131926118</v>
      </c>
      <c r="AB53" s="202">
        <f t="shared" si="20"/>
        <v>-0.17849141150112025</v>
      </c>
      <c r="AC53" s="200">
        <f t="shared" si="24"/>
        <v>14984</v>
      </c>
      <c r="AD53" s="200">
        <f t="shared" si="25"/>
        <v>-3585</v>
      </c>
      <c r="AE53" s="201">
        <f t="shared" si="21"/>
        <v>7.6146700078915677E-2</v>
      </c>
      <c r="AF53" s="203">
        <f t="shared" si="26"/>
        <v>2.3955677640786793E-2</v>
      </c>
      <c r="AG53" s="203">
        <f t="shared" si="26"/>
        <v>1.435003892898174E-5</v>
      </c>
      <c r="AH53" s="50"/>
      <c r="AI53" s="50"/>
      <c r="AJ53" s="50"/>
    </row>
    <row r="54" spans="2:36" x14ac:dyDescent="0.25">
      <c r="B54" s="199" t="s">
        <v>225</v>
      </c>
      <c r="C54" s="200">
        <v>31385</v>
      </c>
      <c r="D54" s="200">
        <v>350</v>
      </c>
      <c r="E54" s="200">
        <v>53525</v>
      </c>
      <c r="F54" s="200">
        <v>32974</v>
      </c>
      <c r="G54" s="200">
        <v>29172</v>
      </c>
      <c r="H54" s="201">
        <f t="shared" si="27"/>
        <v>-0.11530296597319101</v>
      </c>
      <c r="I54" s="202">
        <f t="shared" si="28"/>
        <v>-7.0511390791779482E-2</v>
      </c>
      <c r="J54" s="201">
        <f t="shared" si="18"/>
        <v>6.9818921234003723E-3</v>
      </c>
      <c r="K54" s="203">
        <f t="shared" si="22"/>
        <v>0.12892561983471074</v>
      </c>
      <c r="L54" s="200">
        <v>60032</v>
      </c>
      <c r="M54" s="200">
        <v>363</v>
      </c>
      <c r="N54" s="200">
        <v>57294</v>
      </c>
      <c r="O54" s="200">
        <v>74070</v>
      </c>
      <c r="P54" s="200">
        <v>42208</v>
      </c>
      <c r="Q54" s="201">
        <f t="shared" si="29"/>
        <v>-0.430160658836236</v>
      </c>
      <c r="R54" s="202">
        <f t="shared" si="30"/>
        <v>-0.29690831556503194</v>
      </c>
      <c r="S54" s="201">
        <f t="shared" si="19"/>
        <v>8.4823304543758214E-3</v>
      </c>
      <c r="T54" s="203">
        <f t="shared" si="23"/>
        <v>0.18653820656737527</v>
      </c>
      <c r="U54" s="200">
        <v>91</v>
      </c>
      <c r="V54" s="200">
        <v>684</v>
      </c>
      <c r="W54" s="200">
        <v>38</v>
      </c>
      <c r="X54" s="200">
        <v>141</v>
      </c>
      <c r="Y54" s="200">
        <v>434</v>
      </c>
      <c r="Z54" s="200">
        <v>1649</v>
      </c>
      <c r="AA54" s="201">
        <f t="shared" si="31"/>
        <v>2.7995391705069124</v>
      </c>
      <c r="AB54" s="202">
        <f t="shared" si="20"/>
        <v>1.4108187134502925</v>
      </c>
      <c r="AC54" s="200">
        <f t="shared" si="24"/>
        <v>1215</v>
      </c>
      <c r="AD54" s="200">
        <f t="shared" si="25"/>
        <v>965</v>
      </c>
      <c r="AE54" s="201">
        <f t="shared" si="21"/>
        <v>7.6100550563716332E-3</v>
      </c>
      <c r="AF54" s="203">
        <f t="shared" si="26"/>
        <v>7.2877535687453044E-3</v>
      </c>
      <c r="AG54" s="203">
        <f t="shared" si="26"/>
        <v>1.2372560085326877E-5</v>
      </c>
      <c r="AH54" s="50"/>
      <c r="AI54" s="50"/>
      <c r="AJ54" s="50"/>
    </row>
    <row r="55" spans="2:36" x14ac:dyDescent="0.25">
      <c r="B55" s="199" t="s">
        <v>237</v>
      </c>
      <c r="C55" s="200">
        <v>6</v>
      </c>
      <c r="D55" s="200">
        <v>0</v>
      </c>
      <c r="E55" s="200">
        <v>0</v>
      </c>
      <c r="F55" s="200">
        <v>36</v>
      </c>
      <c r="G55" s="200">
        <v>41</v>
      </c>
      <c r="H55" s="201">
        <f t="shared" si="27"/>
        <v>0.13888888888888884</v>
      </c>
      <c r="I55" s="202">
        <f t="shared" si="28"/>
        <v>5.833333333333333</v>
      </c>
      <c r="J55" s="201">
        <f t="shared" si="18"/>
        <v>9.812751167537887E-6</v>
      </c>
      <c r="K55" s="203">
        <f t="shared" si="22"/>
        <v>4.0675410226393381E-4</v>
      </c>
      <c r="L55" s="200">
        <v>79</v>
      </c>
      <c r="M55" s="200">
        <v>7</v>
      </c>
      <c r="N55" s="200">
        <v>67</v>
      </c>
      <c r="O55" s="200">
        <v>125</v>
      </c>
      <c r="P55" s="200">
        <v>338</v>
      </c>
      <c r="Q55" s="201">
        <f t="shared" si="29"/>
        <v>1.7040000000000002</v>
      </c>
      <c r="R55" s="202">
        <f t="shared" si="30"/>
        <v>3.2784810126582276</v>
      </c>
      <c r="S55" s="201">
        <f t="shared" si="19"/>
        <v>6.7926167872892047E-5</v>
      </c>
      <c r="T55" s="203">
        <f t="shared" si="23"/>
        <v>3.3532411357368201E-3</v>
      </c>
      <c r="U55" s="200">
        <v>32</v>
      </c>
      <c r="V55" s="200">
        <v>0</v>
      </c>
      <c r="W55" s="200">
        <v>0</v>
      </c>
      <c r="X55" s="200">
        <v>0</v>
      </c>
      <c r="Y55" s="200">
        <v>0</v>
      </c>
      <c r="Z55" s="200">
        <v>1</v>
      </c>
      <c r="AA55" s="201" t="str">
        <f t="shared" si="31"/>
        <v>-</v>
      </c>
      <c r="AB55" s="202" t="str">
        <f t="shared" si="20"/>
        <v>-</v>
      </c>
      <c r="AC55" s="200">
        <f t="shared" si="24"/>
        <v>1</v>
      </c>
      <c r="AD55" s="200">
        <f t="shared" si="25"/>
        <v>1</v>
      </c>
      <c r="AE55" s="201">
        <f t="shared" si="21"/>
        <v>4.6149515199342831E-6</v>
      </c>
      <c r="AF55" s="203">
        <f t="shared" si="26"/>
        <v>9.9208317625349714E-6</v>
      </c>
      <c r="AG55" s="203" t="e">
        <f t="shared" si="26"/>
        <v>#VALUE!</v>
      </c>
      <c r="AH55" s="50"/>
      <c r="AI55" s="50"/>
      <c r="AJ55" s="50"/>
    </row>
    <row r="56" spans="2:36" x14ac:dyDescent="0.25">
      <c r="B56" s="199" t="s">
        <v>217</v>
      </c>
      <c r="C56" s="200">
        <v>58040</v>
      </c>
      <c r="D56" s="200">
        <v>12689</v>
      </c>
      <c r="E56" s="200">
        <v>41888</v>
      </c>
      <c r="F56" s="200">
        <v>52224</v>
      </c>
      <c r="G56" s="200">
        <v>63960</v>
      </c>
      <c r="H56" s="201">
        <f t="shared" si="27"/>
        <v>0.22472426470588225</v>
      </c>
      <c r="I56" s="202">
        <f t="shared" si="28"/>
        <v>0.1019986216402482</v>
      </c>
      <c r="J56" s="201">
        <f t="shared" si="18"/>
        <v>1.5307891821359105E-2</v>
      </c>
      <c r="K56" s="203">
        <f t="shared" si="22"/>
        <v>0.23373263267140759</v>
      </c>
      <c r="L56" s="200">
        <v>47111</v>
      </c>
      <c r="M56" s="200">
        <v>5238</v>
      </c>
      <c r="N56" s="200">
        <v>21958</v>
      </c>
      <c r="O56" s="200">
        <v>27493</v>
      </c>
      <c r="P56" s="200">
        <v>30261</v>
      </c>
      <c r="Q56" s="201">
        <f t="shared" si="29"/>
        <v>0.10068017313497979</v>
      </c>
      <c r="R56" s="202">
        <f t="shared" si="30"/>
        <v>-0.35766593789136292</v>
      </c>
      <c r="S56" s="201">
        <f t="shared" si="19"/>
        <v>6.0814016745609064E-3</v>
      </c>
      <c r="T56" s="203">
        <f t="shared" si="23"/>
        <v>0.11058447775593284</v>
      </c>
      <c r="U56" s="200">
        <v>1160</v>
      </c>
      <c r="V56" s="200">
        <v>1394</v>
      </c>
      <c r="W56" s="200">
        <v>150</v>
      </c>
      <c r="X56" s="200">
        <v>1444</v>
      </c>
      <c r="Y56" s="200">
        <v>2302</v>
      </c>
      <c r="Z56" s="200">
        <v>787</v>
      </c>
      <c r="AA56" s="201">
        <f t="shared" si="31"/>
        <v>-0.658123370981755</v>
      </c>
      <c r="AB56" s="202">
        <f t="shared" si="20"/>
        <v>-0.43543758967001434</v>
      </c>
      <c r="AC56" s="200">
        <f t="shared" si="24"/>
        <v>-1515</v>
      </c>
      <c r="AD56" s="200">
        <f t="shared" si="25"/>
        <v>-607</v>
      </c>
      <c r="AE56" s="201">
        <f t="shared" si="21"/>
        <v>3.6319668461882808E-3</v>
      </c>
      <c r="AF56" s="203">
        <f t="shared" si="26"/>
        <v>2.8759784539149121E-3</v>
      </c>
      <c r="AG56" s="203">
        <f t="shared" si="26"/>
        <v>-2.4050173252368206E-6</v>
      </c>
      <c r="AH56" s="50"/>
      <c r="AI56" s="50"/>
      <c r="AJ56" s="50"/>
    </row>
    <row r="57" spans="2:36" x14ac:dyDescent="0.25">
      <c r="B57" s="199" t="s">
        <v>231</v>
      </c>
      <c r="C57" s="200">
        <v>22229</v>
      </c>
      <c r="D57" s="200">
        <v>879</v>
      </c>
      <c r="E57" s="200">
        <v>19270</v>
      </c>
      <c r="F57" s="200">
        <v>20599</v>
      </c>
      <c r="G57" s="200">
        <v>15647</v>
      </c>
      <c r="H57" s="201">
        <f t="shared" si="27"/>
        <v>-0.24040001941841838</v>
      </c>
      <c r="I57" s="202">
        <f t="shared" si="28"/>
        <v>-0.29609968959467359</v>
      </c>
      <c r="J57" s="201">
        <f t="shared" si="18"/>
        <v>3.7448809150845202E-3</v>
      </c>
      <c r="K57" s="203">
        <f t="shared" si="22"/>
        <v>0.10181082329670044</v>
      </c>
      <c r="L57" s="200">
        <v>1152</v>
      </c>
      <c r="M57" s="200">
        <v>148</v>
      </c>
      <c r="N57" s="200">
        <v>592</v>
      </c>
      <c r="O57" s="200">
        <v>2160</v>
      </c>
      <c r="P57" s="200">
        <v>1722</v>
      </c>
      <c r="Q57" s="201">
        <f t="shared" si="29"/>
        <v>-0.20277777777777772</v>
      </c>
      <c r="R57" s="202">
        <f t="shared" si="30"/>
        <v>0.49479166666666674</v>
      </c>
      <c r="S57" s="201">
        <f t="shared" si="19"/>
        <v>3.4606171916307728E-4</v>
      </c>
      <c r="T57" s="203">
        <f t="shared" si="23"/>
        <v>1.1204591149544203E-2</v>
      </c>
      <c r="U57" s="200">
        <v>174</v>
      </c>
      <c r="V57" s="200">
        <v>114</v>
      </c>
      <c r="W57" s="200">
        <v>48</v>
      </c>
      <c r="X57" s="200">
        <v>68</v>
      </c>
      <c r="Y57" s="200">
        <v>112</v>
      </c>
      <c r="Z57" s="200">
        <v>151</v>
      </c>
      <c r="AA57" s="201">
        <f t="shared" si="31"/>
        <v>0.34821428571428581</v>
      </c>
      <c r="AB57" s="202">
        <f t="shared" si="20"/>
        <v>0.32456140350877183</v>
      </c>
      <c r="AC57" s="200">
        <f t="shared" si="24"/>
        <v>39</v>
      </c>
      <c r="AD57" s="200">
        <f t="shared" si="25"/>
        <v>37</v>
      </c>
      <c r="AE57" s="201">
        <f t="shared" si="21"/>
        <v>6.9685767951007673E-4</v>
      </c>
      <c r="AF57" s="203">
        <f t="shared" si="26"/>
        <v>9.825164132294859E-4</v>
      </c>
      <c r="AG57" s="203">
        <f t="shared" si="26"/>
        <v>2.2657367618229637E-6</v>
      </c>
      <c r="AH57" s="50"/>
      <c r="AI57" s="50"/>
      <c r="AJ57" s="50"/>
    </row>
    <row r="58" spans="2:36" x14ac:dyDescent="0.25">
      <c r="B58" s="199" t="s">
        <v>394</v>
      </c>
      <c r="C58" s="200">
        <v>3899</v>
      </c>
      <c r="D58" s="200">
        <v>721</v>
      </c>
      <c r="E58" s="200">
        <v>2359</v>
      </c>
      <c r="F58" s="200">
        <v>3589</v>
      </c>
      <c r="G58" s="200">
        <v>2637</v>
      </c>
      <c r="H58" s="201">
        <f t="shared" si="27"/>
        <v>-0.26525494566731678</v>
      </c>
      <c r="I58" s="202">
        <f t="shared" si="28"/>
        <v>-0.32367273659912799</v>
      </c>
      <c r="J58" s="201">
        <f t="shared" si="18"/>
        <v>6.3112743484871725E-4</v>
      </c>
      <c r="K58" s="203">
        <f t="shared" si="22"/>
        <v>3.9284330959687752E-2</v>
      </c>
      <c r="L58" s="200">
        <v>4982</v>
      </c>
      <c r="M58" s="200">
        <v>800</v>
      </c>
      <c r="N58" s="200">
        <v>4099</v>
      </c>
      <c r="O58" s="200">
        <v>5198</v>
      </c>
      <c r="P58" s="200">
        <v>5002</v>
      </c>
      <c r="Q58" s="201">
        <f t="shared" si="29"/>
        <v>-3.7706810311658345E-2</v>
      </c>
      <c r="R58" s="202">
        <f t="shared" si="30"/>
        <v>4.0144520272982209E-3</v>
      </c>
      <c r="S58" s="201">
        <f t="shared" si="19"/>
        <v>1.0052268985213198E-3</v>
      </c>
      <c r="T58" s="203">
        <f t="shared" si="23"/>
        <v>7.4516580758573425E-2</v>
      </c>
      <c r="U58" s="200">
        <v>303</v>
      </c>
      <c r="V58" s="200">
        <v>303</v>
      </c>
      <c r="W58" s="200">
        <v>27</v>
      </c>
      <c r="X58" s="200">
        <v>210</v>
      </c>
      <c r="Y58" s="200">
        <v>638</v>
      </c>
      <c r="Z58" s="200">
        <v>376</v>
      </c>
      <c r="AA58" s="201">
        <f t="shared" si="31"/>
        <v>-0.41065830721003138</v>
      </c>
      <c r="AB58" s="202">
        <f t="shared" si="20"/>
        <v>0.24092409240924084</v>
      </c>
      <c r="AC58" s="200">
        <f t="shared" si="24"/>
        <v>-262</v>
      </c>
      <c r="AD58" s="200">
        <f t="shared" si="25"/>
        <v>73</v>
      </c>
      <c r="AE58" s="201">
        <f t="shared" si="21"/>
        <v>1.7352217714952905E-3</v>
      </c>
      <c r="AF58" s="203">
        <f t="shared" ref="AF58:AG70" si="32">Z58/$G25</f>
        <v>5.6014063105205136E-3</v>
      </c>
      <c r="AG58" s="203">
        <f t="shared" si="32"/>
        <v>-6.117723493281759E-6</v>
      </c>
      <c r="AH58" s="50"/>
      <c r="AI58" s="50"/>
      <c r="AJ58" s="50"/>
    </row>
    <row r="59" spans="2:36" x14ac:dyDescent="0.25">
      <c r="B59" s="199" t="s">
        <v>227</v>
      </c>
      <c r="C59" s="200">
        <v>451</v>
      </c>
      <c r="D59" s="200">
        <v>109</v>
      </c>
      <c r="E59" s="200">
        <v>94</v>
      </c>
      <c r="F59" s="200">
        <v>309</v>
      </c>
      <c r="G59" s="200">
        <v>1722</v>
      </c>
      <c r="H59" s="201">
        <f t="shared" si="27"/>
        <v>4.5728155339805827</v>
      </c>
      <c r="I59" s="202">
        <f t="shared" si="28"/>
        <v>2.8181818181818183</v>
      </c>
      <c r="J59" s="201">
        <f t="shared" si="18"/>
        <v>4.1213554903659125E-4</v>
      </c>
      <c r="K59" s="203">
        <f t="shared" si="22"/>
        <v>0.1470538001707942</v>
      </c>
      <c r="L59" s="200">
        <v>659</v>
      </c>
      <c r="M59" s="200">
        <v>48</v>
      </c>
      <c r="N59" s="200">
        <v>216</v>
      </c>
      <c r="O59" s="200">
        <v>513</v>
      </c>
      <c r="P59" s="200">
        <v>471</v>
      </c>
      <c r="Q59" s="201">
        <f t="shared" si="29"/>
        <v>-8.1871345029239762E-2</v>
      </c>
      <c r="R59" s="202">
        <f t="shared" si="30"/>
        <v>-0.28528072837632779</v>
      </c>
      <c r="S59" s="201">
        <f t="shared" si="19"/>
        <v>9.4654512035893956E-5</v>
      </c>
      <c r="T59" s="203">
        <f t="shared" si="23"/>
        <v>4.0222032450896672E-2</v>
      </c>
      <c r="U59" s="200">
        <v>157</v>
      </c>
      <c r="V59" s="200">
        <v>64</v>
      </c>
      <c r="W59" s="200">
        <v>5</v>
      </c>
      <c r="X59" s="200">
        <v>14</v>
      </c>
      <c r="Y59" s="200">
        <v>8</v>
      </c>
      <c r="Z59" s="200">
        <v>75</v>
      </c>
      <c r="AA59" s="201">
        <f t="shared" si="31"/>
        <v>8.375</v>
      </c>
      <c r="AB59" s="202">
        <f t="shared" si="20"/>
        <v>0.171875</v>
      </c>
      <c r="AC59" s="200">
        <f t="shared" si="24"/>
        <v>67</v>
      </c>
      <c r="AD59" s="200">
        <f t="shared" si="25"/>
        <v>11</v>
      </c>
      <c r="AE59" s="201">
        <f t="shared" si="21"/>
        <v>3.4612136399507124E-4</v>
      </c>
      <c r="AF59" s="203">
        <f t="shared" si="32"/>
        <v>6.4047822374039285E-3</v>
      </c>
      <c r="AG59" s="203">
        <f t="shared" si="32"/>
        <v>7.1520068317677203E-4</v>
      </c>
      <c r="AH59" s="50"/>
      <c r="AI59" s="50"/>
      <c r="AJ59" s="50"/>
    </row>
    <row r="60" spans="2:36" x14ac:dyDescent="0.25">
      <c r="B60" s="199" t="s">
        <v>250</v>
      </c>
      <c r="C60" s="200">
        <v>2811</v>
      </c>
      <c r="D60" s="200">
        <v>2163</v>
      </c>
      <c r="E60" s="200">
        <v>4112</v>
      </c>
      <c r="F60" s="200">
        <v>10300</v>
      </c>
      <c r="G60" s="200">
        <v>9588</v>
      </c>
      <c r="H60" s="201">
        <f t="shared" si="27"/>
        <v>-6.9126213592233032E-2</v>
      </c>
      <c r="I60" s="202">
        <f t="shared" si="28"/>
        <v>2.4108858057630735</v>
      </c>
      <c r="J60" s="201">
        <f t="shared" si="18"/>
        <v>2.2947477608378846E-3</v>
      </c>
      <c r="K60" s="203">
        <f t="shared" si="22"/>
        <v>7.7994338333387564E-2</v>
      </c>
      <c r="L60" s="200">
        <v>7085</v>
      </c>
      <c r="M60" s="200">
        <v>3128</v>
      </c>
      <c r="N60" s="200">
        <v>3466</v>
      </c>
      <c r="O60" s="200">
        <v>8012</v>
      </c>
      <c r="P60" s="200">
        <v>9121</v>
      </c>
      <c r="Q60" s="201">
        <f t="shared" si="29"/>
        <v>0.13841737393909126</v>
      </c>
      <c r="R60" s="202">
        <f t="shared" si="30"/>
        <v>0.28736767819336628</v>
      </c>
      <c r="S60" s="201">
        <f t="shared" si="19"/>
        <v>1.8330017075995516E-3</v>
      </c>
      <c r="T60" s="203">
        <f t="shared" si="23"/>
        <v>7.4195490189698371E-2</v>
      </c>
      <c r="U60" s="200">
        <v>125</v>
      </c>
      <c r="V60" s="200">
        <v>298</v>
      </c>
      <c r="W60" s="200">
        <v>59</v>
      </c>
      <c r="X60" s="200">
        <v>196</v>
      </c>
      <c r="Y60" s="200">
        <v>588</v>
      </c>
      <c r="Z60" s="200">
        <v>591</v>
      </c>
      <c r="AA60" s="201">
        <f t="shared" si="31"/>
        <v>5.1020408163264808E-3</v>
      </c>
      <c r="AB60" s="202">
        <f t="shared" si="20"/>
        <v>0.98322147651006708</v>
      </c>
      <c r="AC60" s="200">
        <f t="shared" si="24"/>
        <v>3</v>
      </c>
      <c r="AD60" s="200">
        <f t="shared" si="25"/>
        <v>293</v>
      </c>
      <c r="AE60" s="201">
        <f t="shared" si="21"/>
        <v>2.7274363482811615E-3</v>
      </c>
      <c r="AF60" s="203">
        <f t="shared" si="32"/>
        <v>4.8075358734910355E-3</v>
      </c>
      <c r="AG60" s="203">
        <f t="shared" si="32"/>
        <v>4.1502951357876554E-8</v>
      </c>
      <c r="AH60" s="50"/>
      <c r="AI60" s="50"/>
      <c r="AJ60" s="50"/>
    </row>
    <row r="61" spans="2:36" x14ac:dyDescent="0.25">
      <c r="B61" s="199" t="s">
        <v>241</v>
      </c>
      <c r="C61" s="200">
        <v>1197</v>
      </c>
      <c r="D61" s="200">
        <v>327</v>
      </c>
      <c r="E61" s="200">
        <v>1357</v>
      </c>
      <c r="F61" s="200">
        <v>3462</v>
      </c>
      <c r="G61" s="200">
        <v>3301</v>
      </c>
      <c r="H61" s="201">
        <f t="shared" si="27"/>
        <v>-4.6504910456383608E-2</v>
      </c>
      <c r="I61" s="202">
        <f t="shared" si="28"/>
        <v>1.7577276524644945</v>
      </c>
      <c r="J61" s="201">
        <f t="shared" si="18"/>
        <v>7.9004613668396501E-4</v>
      </c>
      <c r="K61" s="203">
        <f t="shared" si="22"/>
        <v>0.13314778960955148</v>
      </c>
      <c r="L61" s="200">
        <v>2576</v>
      </c>
      <c r="M61" s="200">
        <v>472</v>
      </c>
      <c r="N61" s="200">
        <v>1255</v>
      </c>
      <c r="O61" s="200">
        <v>2951</v>
      </c>
      <c r="P61" s="200">
        <v>2984</v>
      </c>
      <c r="Q61" s="201">
        <f t="shared" si="29"/>
        <v>1.1182649949169843E-2</v>
      </c>
      <c r="R61" s="202">
        <f t="shared" si="30"/>
        <v>0.15838509316770177</v>
      </c>
      <c r="S61" s="201">
        <f t="shared" si="19"/>
        <v>5.9967954122103521E-4</v>
      </c>
      <c r="T61" s="203">
        <f t="shared" si="23"/>
        <v>0.12036140690545337</v>
      </c>
      <c r="U61" s="200">
        <v>133</v>
      </c>
      <c r="V61" s="200">
        <v>104</v>
      </c>
      <c r="W61" s="200">
        <v>3</v>
      </c>
      <c r="X61" s="200">
        <v>97</v>
      </c>
      <c r="Y61" s="200">
        <v>146</v>
      </c>
      <c r="Z61" s="200">
        <v>77</v>
      </c>
      <c r="AA61" s="201">
        <f t="shared" si="31"/>
        <v>-0.4726027397260274</v>
      </c>
      <c r="AB61" s="202">
        <f t="shared" si="20"/>
        <v>-0.25961538461538458</v>
      </c>
      <c r="AC61" s="200">
        <f t="shared" si="24"/>
        <v>-69</v>
      </c>
      <c r="AD61" s="200">
        <f t="shared" si="25"/>
        <v>-27</v>
      </c>
      <c r="AE61" s="201">
        <f t="shared" si="21"/>
        <v>3.5535126703493979E-4</v>
      </c>
      <c r="AF61" s="203">
        <f t="shared" si="32"/>
        <v>3.1058405937399161E-3</v>
      </c>
      <c r="AG61" s="203">
        <f t="shared" si="32"/>
        <v>-1.9062711347451895E-5</v>
      </c>
      <c r="AH61" s="50"/>
      <c r="AI61" s="50"/>
      <c r="AJ61" s="50"/>
    </row>
    <row r="62" spans="2:36" x14ac:dyDescent="0.25">
      <c r="B62" s="199" t="s">
        <v>229</v>
      </c>
      <c r="C62" s="200">
        <v>514</v>
      </c>
      <c r="D62" s="200">
        <v>55</v>
      </c>
      <c r="E62" s="200">
        <v>738</v>
      </c>
      <c r="F62" s="200">
        <v>980</v>
      </c>
      <c r="G62" s="200">
        <v>3142</v>
      </c>
      <c r="H62" s="201">
        <f t="shared" si="27"/>
        <v>2.2061224489795919</v>
      </c>
      <c r="I62" s="202">
        <f t="shared" si="28"/>
        <v>5.1128404669260696</v>
      </c>
      <c r="J62" s="201">
        <f t="shared" si="18"/>
        <v>7.5199180898546448E-4</v>
      </c>
      <c r="K62" s="203">
        <f t="shared" si="22"/>
        <v>1.4205174806837653E-2</v>
      </c>
      <c r="L62" s="200">
        <v>3418</v>
      </c>
      <c r="M62" s="200">
        <v>84</v>
      </c>
      <c r="N62" s="200">
        <v>1034</v>
      </c>
      <c r="O62" s="200">
        <v>2797</v>
      </c>
      <c r="P62" s="200">
        <v>2073</v>
      </c>
      <c r="Q62" s="201">
        <f t="shared" si="29"/>
        <v>-0.25884876653557387</v>
      </c>
      <c r="R62" s="202">
        <f t="shared" si="30"/>
        <v>-0.39350497366881221</v>
      </c>
      <c r="S62" s="201">
        <f t="shared" si="19"/>
        <v>4.1660043195415749E-4</v>
      </c>
      <c r="T62" s="203">
        <f t="shared" si="23"/>
        <v>9.3721602083305083E-3</v>
      </c>
      <c r="U62" s="200">
        <v>475</v>
      </c>
      <c r="V62" s="200">
        <v>566</v>
      </c>
      <c r="W62" s="200">
        <v>4</v>
      </c>
      <c r="X62" s="200">
        <v>22</v>
      </c>
      <c r="Y62" s="200">
        <v>77</v>
      </c>
      <c r="Z62" s="200">
        <v>127</v>
      </c>
      <c r="AA62" s="201">
        <f t="shared" si="31"/>
        <v>0.64935064935064934</v>
      </c>
      <c r="AB62" s="202">
        <f t="shared" si="20"/>
        <v>-0.77561837455830385</v>
      </c>
      <c r="AC62" s="200">
        <f t="shared" si="24"/>
        <v>50</v>
      </c>
      <c r="AD62" s="200">
        <f t="shared" si="25"/>
        <v>-439</v>
      </c>
      <c r="AE62" s="201">
        <f t="shared" si="21"/>
        <v>5.8609884303165399E-4</v>
      </c>
      <c r="AF62" s="203">
        <f t="shared" si="32"/>
        <v>5.7417479327446911E-4</v>
      </c>
      <c r="AG62" s="203">
        <f t="shared" si="32"/>
        <v>2.9357541327051291E-6</v>
      </c>
      <c r="AH62" s="50"/>
      <c r="AI62" s="50"/>
      <c r="AJ62" s="50"/>
    </row>
    <row r="63" spans="2:36" x14ac:dyDescent="0.25">
      <c r="B63" s="199" t="s">
        <v>221</v>
      </c>
      <c r="C63" s="200">
        <v>24403</v>
      </c>
      <c r="D63" s="200">
        <v>2499</v>
      </c>
      <c r="E63" s="200">
        <v>13832</v>
      </c>
      <c r="F63" s="200">
        <v>21958</v>
      </c>
      <c r="G63" s="200">
        <v>22045</v>
      </c>
      <c r="H63" s="201">
        <f t="shared" si="27"/>
        <v>3.9621094817379188E-3</v>
      </c>
      <c r="I63" s="202">
        <f t="shared" si="28"/>
        <v>-9.6627463836413519E-2</v>
      </c>
      <c r="J63" s="201">
        <f t="shared" si="18"/>
        <v>5.2761487680090908E-3</v>
      </c>
      <c r="K63" s="203">
        <f t="shared" si="22"/>
        <v>0.16451860862556625</v>
      </c>
      <c r="L63" s="200">
        <v>10378</v>
      </c>
      <c r="M63" s="200">
        <v>1139</v>
      </c>
      <c r="N63" s="200">
        <v>4332</v>
      </c>
      <c r="O63" s="200">
        <v>11138</v>
      </c>
      <c r="P63" s="200">
        <v>8935</v>
      </c>
      <c r="Q63" s="201">
        <f t="shared" si="29"/>
        <v>-0.19779134494523254</v>
      </c>
      <c r="R63" s="202">
        <f t="shared" si="30"/>
        <v>-0.13904413181730579</v>
      </c>
      <c r="S63" s="201">
        <f t="shared" si="19"/>
        <v>1.7956222187700901E-3</v>
      </c>
      <c r="T63" s="203">
        <f t="shared" si="23"/>
        <v>6.6680597326805827E-2</v>
      </c>
      <c r="U63" s="200">
        <v>1581</v>
      </c>
      <c r="V63" s="200">
        <v>2404</v>
      </c>
      <c r="W63" s="200">
        <v>33</v>
      </c>
      <c r="X63" s="200">
        <v>834</v>
      </c>
      <c r="Y63" s="200">
        <v>825</v>
      </c>
      <c r="Z63" s="200">
        <v>1214</v>
      </c>
      <c r="AA63" s="201">
        <f t="shared" si="31"/>
        <v>0.47151515151515144</v>
      </c>
      <c r="AB63" s="202">
        <f t="shared" si="20"/>
        <v>-0.49500831946755408</v>
      </c>
      <c r="AC63" s="200">
        <f t="shared" si="24"/>
        <v>389</v>
      </c>
      <c r="AD63" s="200">
        <f t="shared" si="25"/>
        <v>-1190</v>
      </c>
      <c r="AE63" s="201">
        <f t="shared" si="21"/>
        <v>5.6025511452002198E-3</v>
      </c>
      <c r="AF63" s="203">
        <f t="shared" si="32"/>
        <v>9.0599043262162594E-3</v>
      </c>
      <c r="AG63" s="203">
        <f t="shared" si="32"/>
        <v>3.5188485676183156E-6</v>
      </c>
      <c r="AH63" s="50"/>
      <c r="AI63" s="50"/>
      <c r="AJ63" s="50"/>
    </row>
    <row r="64" spans="2:36" x14ac:dyDescent="0.25">
      <c r="B64" s="199" t="s">
        <v>247</v>
      </c>
      <c r="C64" s="200">
        <v>12975</v>
      </c>
      <c r="D64" s="200">
        <v>4501</v>
      </c>
      <c r="E64" s="200">
        <v>23042</v>
      </c>
      <c r="F64" s="200">
        <v>35635</v>
      </c>
      <c r="G64" s="200">
        <v>43202</v>
      </c>
      <c r="H64" s="201">
        <f t="shared" si="27"/>
        <v>0.21234741125298151</v>
      </c>
      <c r="I64" s="202">
        <f t="shared" si="28"/>
        <v>2.3296339113680156</v>
      </c>
      <c r="J64" s="201">
        <f t="shared" si="18"/>
        <v>1.0339767705852971E-2</v>
      </c>
      <c r="K64" s="203">
        <f t="shared" si="22"/>
        <v>0.29200997654565486</v>
      </c>
      <c r="L64" s="200">
        <v>9593</v>
      </c>
      <c r="M64" s="200">
        <v>1120</v>
      </c>
      <c r="N64" s="200">
        <v>9393</v>
      </c>
      <c r="O64" s="200">
        <v>13296</v>
      </c>
      <c r="P64" s="200">
        <v>14139</v>
      </c>
      <c r="Q64" s="201">
        <f t="shared" si="29"/>
        <v>6.3402527075812287E-2</v>
      </c>
      <c r="R64" s="202">
        <f t="shared" si="30"/>
        <v>0.47388720942353801</v>
      </c>
      <c r="S64" s="201">
        <f t="shared" si="19"/>
        <v>2.8414440460201797E-3</v>
      </c>
      <c r="T64" s="203">
        <f t="shared" si="23"/>
        <v>9.5568007462131704E-2</v>
      </c>
      <c r="U64" s="200">
        <v>417</v>
      </c>
      <c r="V64" s="200">
        <v>422</v>
      </c>
      <c r="W64" s="200">
        <v>30</v>
      </c>
      <c r="X64" s="200">
        <v>396</v>
      </c>
      <c r="Y64" s="200">
        <v>595</v>
      </c>
      <c r="Z64" s="200">
        <v>940</v>
      </c>
      <c r="AA64" s="201">
        <f t="shared" si="31"/>
        <v>0.57983193277310918</v>
      </c>
      <c r="AB64" s="202">
        <f t="shared" si="20"/>
        <v>1.2274881516587679</v>
      </c>
      <c r="AC64" s="200">
        <f t="shared" si="24"/>
        <v>345</v>
      </c>
      <c r="AD64" s="200">
        <f t="shared" si="25"/>
        <v>518</v>
      </c>
      <c r="AE64" s="201">
        <f t="shared" si="21"/>
        <v>4.3380544287382264E-3</v>
      </c>
      <c r="AF64" s="203">
        <f t="shared" si="32"/>
        <v>6.3536266365657968E-3</v>
      </c>
      <c r="AG64" s="203">
        <f t="shared" si="32"/>
        <v>3.9191868221262286E-6</v>
      </c>
      <c r="AH64" s="50"/>
      <c r="AI64" s="50"/>
      <c r="AJ64" s="50"/>
    </row>
    <row r="65" spans="2:36" x14ac:dyDescent="0.25">
      <c r="B65" s="199" t="s">
        <v>233</v>
      </c>
      <c r="C65" s="200">
        <v>35776</v>
      </c>
      <c r="D65" s="200">
        <v>1464</v>
      </c>
      <c r="E65" s="200">
        <v>8849</v>
      </c>
      <c r="F65" s="200">
        <v>27315</v>
      </c>
      <c r="G65" s="200">
        <v>29557</v>
      </c>
      <c r="H65" s="201">
        <f t="shared" si="27"/>
        <v>8.2079443529196494E-2</v>
      </c>
      <c r="I65" s="202">
        <f t="shared" si="28"/>
        <v>-0.17383161896243293</v>
      </c>
      <c r="J65" s="201">
        <f t="shared" si="18"/>
        <v>7.0740362502174957E-3</v>
      </c>
      <c r="K65" s="203">
        <f t="shared" si="22"/>
        <v>0.14250861840360646</v>
      </c>
      <c r="L65" s="200">
        <v>17490</v>
      </c>
      <c r="M65" s="200">
        <v>1920</v>
      </c>
      <c r="N65" s="200">
        <v>4953</v>
      </c>
      <c r="O65" s="200">
        <v>13230</v>
      </c>
      <c r="P65" s="200">
        <v>16320</v>
      </c>
      <c r="Q65" s="201">
        <f t="shared" si="29"/>
        <v>0.23356009070294781</v>
      </c>
      <c r="R65" s="202">
        <f t="shared" si="30"/>
        <v>-6.689536878216118E-2</v>
      </c>
      <c r="S65" s="201">
        <f t="shared" si="19"/>
        <v>3.2797486972946694E-3</v>
      </c>
      <c r="T65" s="203">
        <f t="shared" si="23"/>
        <v>7.8686627612641932E-2</v>
      </c>
      <c r="U65" s="200">
        <v>156</v>
      </c>
      <c r="V65" s="200">
        <v>546</v>
      </c>
      <c r="W65" s="200">
        <v>228</v>
      </c>
      <c r="X65" s="200">
        <v>405</v>
      </c>
      <c r="Y65" s="200">
        <v>527</v>
      </c>
      <c r="Z65" s="200">
        <v>476</v>
      </c>
      <c r="AA65" s="201">
        <f t="shared" si="31"/>
        <v>-9.6774193548387122E-2</v>
      </c>
      <c r="AB65" s="202">
        <f t="shared" si="20"/>
        <v>-0.12820512820512819</v>
      </c>
      <c r="AC65" s="200">
        <f t="shared" si="24"/>
        <v>-51</v>
      </c>
      <c r="AD65" s="200">
        <f t="shared" si="25"/>
        <v>-70</v>
      </c>
      <c r="AE65" s="201">
        <f t="shared" si="21"/>
        <v>2.1967169234887187E-3</v>
      </c>
      <c r="AF65" s="203">
        <f t="shared" si="32"/>
        <v>2.2950266387020564E-3</v>
      </c>
      <c r="AG65" s="203">
        <f t="shared" si="32"/>
        <v>-4.6659527758919562E-7</v>
      </c>
      <c r="AH65" s="50"/>
      <c r="AI65" s="50"/>
      <c r="AJ65" s="50"/>
    </row>
    <row r="66" spans="2:36" x14ac:dyDescent="0.25">
      <c r="B66" s="199" t="s">
        <v>243</v>
      </c>
      <c r="C66" s="200">
        <v>1672</v>
      </c>
      <c r="D66" s="200">
        <v>830</v>
      </c>
      <c r="E66" s="200">
        <v>1603</v>
      </c>
      <c r="F66" s="200">
        <v>9525</v>
      </c>
      <c r="G66" s="200">
        <v>19678</v>
      </c>
      <c r="H66" s="201">
        <f t="shared" si="27"/>
        <v>1.0659317585301835</v>
      </c>
      <c r="I66" s="202">
        <f t="shared" si="28"/>
        <v>10.769138755980862</v>
      </c>
      <c r="J66" s="201">
        <f t="shared" si="18"/>
        <v>4.709641889629526E-3</v>
      </c>
      <c r="K66" s="203">
        <f t="shared" si="22"/>
        <v>0.27183688129411926</v>
      </c>
      <c r="L66" s="200">
        <v>1785</v>
      </c>
      <c r="M66" s="200">
        <v>250</v>
      </c>
      <c r="N66" s="200">
        <v>852</v>
      </c>
      <c r="O66" s="200">
        <v>2768</v>
      </c>
      <c r="P66" s="200">
        <v>2140</v>
      </c>
      <c r="Q66" s="201">
        <f t="shared" si="29"/>
        <v>-0.22687861271676302</v>
      </c>
      <c r="R66" s="202">
        <f t="shared" si="30"/>
        <v>0.19887955182072825</v>
      </c>
      <c r="S66" s="201">
        <f t="shared" si="19"/>
        <v>4.3006508653251182E-4</v>
      </c>
      <c r="T66" s="203">
        <f t="shared" si="23"/>
        <v>2.956250259017254E-2</v>
      </c>
      <c r="U66" s="200">
        <v>76</v>
      </c>
      <c r="V66" s="200">
        <v>165</v>
      </c>
      <c r="W66" s="200">
        <v>20</v>
      </c>
      <c r="X66" s="200">
        <v>74</v>
      </c>
      <c r="Y66" s="200">
        <v>282</v>
      </c>
      <c r="Z66" s="200">
        <v>339</v>
      </c>
      <c r="AA66" s="201">
        <f t="shared" si="31"/>
        <v>0.2021276595744681</v>
      </c>
      <c r="AB66" s="202">
        <f t="shared" si="20"/>
        <v>1.0545454545454547</v>
      </c>
      <c r="AC66" s="200">
        <f t="shared" si="24"/>
        <v>57</v>
      </c>
      <c r="AD66" s="200">
        <f t="shared" si="25"/>
        <v>174</v>
      </c>
      <c r="AE66" s="201">
        <f t="shared" si="21"/>
        <v>1.564468565257722E-3</v>
      </c>
      <c r="AF66" s="203">
        <f t="shared" si="32"/>
        <v>4.6830319523684539E-3</v>
      </c>
      <c r="AG66" s="203">
        <f t="shared" si="32"/>
        <v>2.7922427381849191E-6</v>
      </c>
      <c r="AH66" s="50"/>
      <c r="AI66" s="50"/>
      <c r="AJ66" s="50"/>
    </row>
    <row r="67" spans="2:36" x14ac:dyDescent="0.25">
      <c r="B67" s="199" t="s">
        <v>239</v>
      </c>
      <c r="C67" s="200">
        <v>4527</v>
      </c>
      <c r="D67" s="200">
        <v>2780</v>
      </c>
      <c r="E67" s="200">
        <v>8067</v>
      </c>
      <c r="F67" s="200">
        <v>6694</v>
      </c>
      <c r="G67" s="200">
        <v>5991</v>
      </c>
      <c r="H67" s="201">
        <f t="shared" si="27"/>
        <v>-0.10501942037645651</v>
      </c>
      <c r="I67" s="202">
        <f t="shared" si="28"/>
        <v>0.32339297548045054</v>
      </c>
      <c r="J67" s="201">
        <f t="shared" si="18"/>
        <v>1.4338583474321825E-3</v>
      </c>
      <c r="K67" s="203">
        <f t="shared" si="22"/>
        <v>0.17044581638168937</v>
      </c>
      <c r="L67" s="200">
        <v>6664</v>
      </c>
      <c r="M67" s="200">
        <v>3006</v>
      </c>
      <c r="N67" s="200">
        <v>6678</v>
      </c>
      <c r="O67" s="200">
        <v>8608</v>
      </c>
      <c r="P67" s="200">
        <v>9493</v>
      </c>
      <c r="Q67" s="201">
        <f t="shared" si="29"/>
        <v>0.10281133828996292</v>
      </c>
      <c r="R67" s="202">
        <f t="shared" si="30"/>
        <v>0.42451980792316935</v>
      </c>
      <c r="S67" s="201">
        <f t="shared" si="19"/>
        <v>1.9077606852584742E-3</v>
      </c>
      <c r="T67" s="203">
        <f t="shared" si="23"/>
        <v>0.2700788073629406</v>
      </c>
      <c r="U67" s="200">
        <v>41</v>
      </c>
      <c r="V67" s="200">
        <v>79</v>
      </c>
      <c r="W67" s="200">
        <v>27</v>
      </c>
      <c r="X67" s="200">
        <v>0</v>
      </c>
      <c r="Y67" s="200">
        <v>82</v>
      </c>
      <c r="Z67" s="200">
        <v>74</v>
      </c>
      <c r="AA67" s="201">
        <f t="shared" si="31"/>
        <v>-9.7560975609756073E-2</v>
      </c>
      <c r="AB67" s="202">
        <f t="shared" si="20"/>
        <v>-6.3291139240506333E-2</v>
      </c>
      <c r="AC67" s="200">
        <f t="shared" si="24"/>
        <v>-8</v>
      </c>
      <c r="AD67" s="200">
        <f t="shared" si="25"/>
        <v>-5</v>
      </c>
      <c r="AE67" s="201">
        <f t="shared" si="21"/>
        <v>3.4150641247513694E-4</v>
      </c>
      <c r="AF67" s="203">
        <f t="shared" si="32"/>
        <v>2.1053230532874336E-3</v>
      </c>
      <c r="AG67" s="203">
        <f t="shared" si="32"/>
        <v>-2.7756401493571959E-6</v>
      </c>
      <c r="AH67" s="50"/>
      <c r="AI67" s="50"/>
      <c r="AJ67" s="50"/>
    </row>
    <row r="68" spans="2:36" x14ac:dyDescent="0.25">
      <c r="B68" s="199" t="s">
        <v>245</v>
      </c>
      <c r="C68" s="200">
        <v>2552</v>
      </c>
      <c r="D68" s="200">
        <v>853</v>
      </c>
      <c r="E68" s="200">
        <v>1860</v>
      </c>
      <c r="F68" s="200">
        <v>2131</v>
      </c>
      <c r="G68" s="200">
        <v>2180</v>
      </c>
      <c r="H68" s="201">
        <f t="shared" si="27"/>
        <v>2.2993899577663068E-2</v>
      </c>
      <c r="I68" s="202">
        <f t="shared" si="28"/>
        <v>-0.14576802507836994</v>
      </c>
      <c r="J68" s="201">
        <f t="shared" si="18"/>
        <v>5.2175115963981936E-4</v>
      </c>
      <c r="K68" s="203">
        <f t="shared" si="22"/>
        <v>0.10559457495761686</v>
      </c>
      <c r="L68" s="200">
        <v>1825</v>
      </c>
      <c r="M68" s="200">
        <v>560</v>
      </c>
      <c r="N68" s="200">
        <v>1013</v>
      </c>
      <c r="O68" s="200">
        <v>1611</v>
      </c>
      <c r="P68" s="200">
        <v>997</v>
      </c>
      <c r="Q68" s="201">
        <f t="shared" si="29"/>
        <v>-0.38112973308504039</v>
      </c>
      <c r="R68" s="202">
        <f t="shared" si="30"/>
        <v>-0.4536986301369863</v>
      </c>
      <c r="S68" s="201">
        <f t="shared" si="19"/>
        <v>2.0036209872566088E-4</v>
      </c>
      <c r="T68" s="203">
        <f t="shared" si="23"/>
        <v>4.8292564785662385E-2</v>
      </c>
      <c r="U68" s="200">
        <v>294</v>
      </c>
      <c r="V68" s="200">
        <v>526</v>
      </c>
      <c r="W68" s="200">
        <v>24</v>
      </c>
      <c r="X68" s="200">
        <v>74</v>
      </c>
      <c r="Y68" s="200">
        <v>113</v>
      </c>
      <c r="Z68" s="200">
        <v>74</v>
      </c>
      <c r="AA68" s="201">
        <f t="shared" si="31"/>
        <v>-0.34513274336283184</v>
      </c>
      <c r="AB68" s="202">
        <f t="shared" si="20"/>
        <v>-0.85931558935361219</v>
      </c>
      <c r="AC68" s="200">
        <f t="shared" si="24"/>
        <v>-39</v>
      </c>
      <c r="AD68" s="200">
        <f t="shared" si="25"/>
        <v>-452</v>
      </c>
      <c r="AE68" s="201">
        <f t="shared" si="21"/>
        <v>3.4150641247513694E-4</v>
      </c>
      <c r="AF68" s="203">
        <f t="shared" si="32"/>
        <v>3.5844030031484623E-3</v>
      </c>
      <c r="AG68" s="203">
        <f t="shared" si="32"/>
        <v>-1.6717497862089214E-5</v>
      </c>
      <c r="AH68" s="50"/>
      <c r="AI68" s="50"/>
      <c r="AJ68" s="50"/>
    </row>
    <row r="69" spans="2:36" x14ac:dyDescent="0.25">
      <c r="B69" s="199" t="s">
        <v>223</v>
      </c>
      <c r="C69" s="200">
        <v>563</v>
      </c>
      <c r="D69" s="200">
        <v>170</v>
      </c>
      <c r="E69" s="200">
        <v>597</v>
      </c>
      <c r="F69" s="200">
        <v>915</v>
      </c>
      <c r="G69" s="200">
        <v>990</v>
      </c>
      <c r="H69" s="201">
        <f t="shared" si="27"/>
        <v>8.1967213114754189E-2</v>
      </c>
      <c r="I69" s="202">
        <f t="shared" si="28"/>
        <v>0.75843694493783298</v>
      </c>
      <c r="J69" s="201">
        <f t="shared" si="18"/>
        <v>2.3694204038689044E-4</v>
      </c>
      <c r="K69" s="203">
        <f t="shared" si="22"/>
        <v>9.7806757557794902E-2</v>
      </c>
      <c r="L69" s="200">
        <v>3821</v>
      </c>
      <c r="M69" s="200">
        <v>540</v>
      </c>
      <c r="N69" s="200">
        <v>359</v>
      </c>
      <c r="O69" s="200">
        <v>1368</v>
      </c>
      <c r="P69" s="200">
        <v>1480</v>
      </c>
      <c r="Q69" s="201">
        <f t="shared" si="29"/>
        <v>8.1871345029239873E-2</v>
      </c>
      <c r="R69" s="202">
        <f t="shared" si="30"/>
        <v>-0.61266684114106251</v>
      </c>
      <c r="S69" s="201">
        <f t="shared" si="19"/>
        <v>2.9742819068603621E-4</v>
      </c>
      <c r="T69" s="203">
        <f t="shared" si="23"/>
        <v>0.1462161628136732</v>
      </c>
      <c r="U69" s="200">
        <v>28</v>
      </c>
      <c r="V69" s="200">
        <v>37</v>
      </c>
      <c r="W69" s="200">
        <v>8</v>
      </c>
      <c r="X69" s="200">
        <v>63</v>
      </c>
      <c r="Y69" s="200">
        <v>49</v>
      </c>
      <c r="Z69" s="200">
        <v>69</v>
      </c>
      <c r="AA69" s="201">
        <f t="shared" si="31"/>
        <v>0.40816326530612246</v>
      </c>
      <c r="AB69" s="202">
        <f t="shared" si="20"/>
        <v>0.86486486486486491</v>
      </c>
      <c r="AC69" s="200">
        <f t="shared" si="24"/>
        <v>20</v>
      </c>
      <c r="AD69" s="200">
        <f t="shared" si="25"/>
        <v>32</v>
      </c>
      <c r="AE69" s="201">
        <f t="shared" si="21"/>
        <v>3.1843165487546553E-4</v>
      </c>
      <c r="AF69" s="203">
        <f t="shared" si="32"/>
        <v>6.8168346176644933E-3</v>
      </c>
      <c r="AG69" s="203">
        <f t="shared" si="32"/>
        <v>4.0324369226054383E-5</v>
      </c>
      <c r="AH69" s="50"/>
      <c r="AI69" s="50"/>
      <c r="AJ69" s="50"/>
    </row>
    <row r="70" spans="2:36" x14ac:dyDescent="0.25">
      <c r="B70" s="205" t="s">
        <v>396</v>
      </c>
      <c r="C70" s="206">
        <f>C45-SUM(C46:C69)</f>
        <v>205762</v>
      </c>
      <c r="D70" s="206">
        <f>D45-SUM(D46:D69)</f>
        <v>43046</v>
      </c>
      <c r="E70" s="206">
        <f>E45-SUM(E46:E69)</f>
        <v>120266</v>
      </c>
      <c r="F70" s="206">
        <f>F45-SUM(F46:F69)</f>
        <v>142344</v>
      </c>
      <c r="G70" s="206">
        <f>G45-SUM(G46:G69)</f>
        <v>121625</v>
      </c>
      <c r="H70" s="207">
        <f t="shared" si="27"/>
        <v>-0.14555583656494131</v>
      </c>
      <c r="I70" s="208">
        <f t="shared" si="28"/>
        <v>-0.4089044624371847</v>
      </c>
      <c r="J70" s="207">
        <f t="shared" si="18"/>
        <v>2.9109167335409646E-2</v>
      </c>
      <c r="K70" s="209">
        <f t="shared" si="22"/>
        <v>0.15267477417313979</v>
      </c>
      <c r="L70" s="206">
        <f>L45-SUM(L46:L69)</f>
        <v>72955</v>
      </c>
      <c r="M70" s="206">
        <f>M45-SUM(M46:M69)</f>
        <v>16581</v>
      </c>
      <c r="N70" s="206">
        <f>N45-SUM(N46:N69)</f>
        <v>43202</v>
      </c>
      <c r="O70" s="206">
        <f>O45-SUM(O46:O69)</f>
        <v>76933</v>
      </c>
      <c r="P70" s="206">
        <f>P45-SUM(P46:P69)</f>
        <v>58937</v>
      </c>
      <c r="Q70" s="207">
        <f t="shared" si="29"/>
        <v>-0.23391782460062649</v>
      </c>
      <c r="R70" s="208">
        <f t="shared" si="30"/>
        <v>-0.19214584332807894</v>
      </c>
      <c r="S70" s="207">
        <f t="shared" si="19"/>
        <v>1.1844273834096565E-2</v>
      </c>
      <c r="T70" s="209">
        <f t="shared" si="23"/>
        <v>7.3983088718950374E-2</v>
      </c>
      <c r="U70" s="206">
        <f t="shared" ref="U70:Z70" si="33">U45-SUM(U46:U69)</f>
        <v>6539</v>
      </c>
      <c r="V70" s="206">
        <f t="shared" si="33"/>
        <v>8339</v>
      </c>
      <c r="W70" s="206">
        <f t="shared" si="33"/>
        <v>1173</v>
      </c>
      <c r="X70" s="206">
        <f t="shared" si="33"/>
        <v>3642</v>
      </c>
      <c r="Y70" s="206">
        <f t="shared" si="33"/>
        <v>13536</v>
      </c>
      <c r="Z70" s="206">
        <f t="shared" si="33"/>
        <v>7828</v>
      </c>
      <c r="AA70" s="207">
        <f t="shared" si="31"/>
        <v>-0.42169030732860524</v>
      </c>
      <c r="AB70" s="208">
        <f t="shared" si="20"/>
        <v>-6.1278330735100139E-2</v>
      </c>
      <c r="AC70" s="206">
        <f>Z70-Y70</f>
        <v>-5708</v>
      </c>
      <c r="AD70" s="206">
        <f t="shared" si="25"/>
        <v>-511</v>
      </c>
      <c r="AE70" s="207">
        <f t="shared" si="21"/>
        <v>3.6125840498045569E-2</v>
      </c>
      <c r="AF70" s="209">
        <f t="shared" si="32"/>
        <v>9.8264183533594094E-3</v>
      </c>
      <c r="AG70" s="209">
        <f t="shared" si="32"/>
        <v>-5.293440694133338E-7</v>
      </c>
      <c r="AH70" s="50"/>
      <c r="AI70" s="50"/>
      <c r="AJ70" s="50"/>
    </row>
    <row r="71" spans="2:36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</row>
    <row r="72" spans="2:36" x14ac:dyDescent="0.25">
      <c r="B72" s="49" t="s">
        <v>109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</row>
  </sheetData>
  <mergeCells count="6">
    <mergeCell ref="C39:K39"/>
    <mergeCell ref="L39:T39"/>
    <mergeCell ref="U39:AG39"/>
    <mergeCell ref="C6:K6"/>
    <mergeCell ref="L6:T6"/>
    <mergeCell ref="U6:AG6"/>
  </mergeCells>
  <pageMargins left="0.25" right="0.25" top="0.75" bottom="0.75" header="0.3" footer="0.3"/>
  <pageSetup paperSize="9" scale="38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2CD50-C746-4441-8BA8-0CCA768849C6}">
  <sheetPr>
    <pageSetUpPr fitToPage="1"/>
  </sheetPr>
  <dimension ref="A1:AJ7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4" spans="1:34" ht="42" customHeight="1" thickBot="1" x14ac:dyDescent="0.3">
      <c r="B4" s="52" t="s">
        <v>460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</row>
    <row r="5" spans="1:34" ht="6" customHeight="1" x14ac:dyDescent="0.25"/>
    <row r="6" spans="1:34" ht="15.75" x14ac:dyDescent="0.25">
      <c r="B6" s="184"/>
      <c r="C6" s="335" t="s">
        <v>99</v>
      </c>
      <c r="D6" s="336"/>
      <c r="E6" s="336"/>
      <c r="F6" s="336"/>
      <c r="G6" s="336"/>
      <c r="H6" s="336"/>
      <c r="I6" s="336"/>
      <c r="J6" s="336"/>
      <c r="K6" s="337"/>
      <c r="L6" s="338" t="s">
        <v>103</v>
      </c>
      <c r="M6" s="336"/>
      <c r="N6" s="336"/>
      <c r="O6" s="336"/>
      <c r="P6" s="336"/>
      <c r="Q6" s="336"/>
      <c r="R6" s="336"/>
      <c r="S6" s="336"/>
      <c r="T6" s="337"/>
      <c r="U6" s="338" t="s">
        <v>102</v>
      </c>
      <c r="V6" s="336"/>
      <c r="W6" s="336"/>
      <c r="X6" s="336"/>
      <c r="Y6" s="336"/>
      <c r="Z6" s="336"/>
      <c r="AA6" s="336"/>
      <c r="AB6" s="336"/>
      <c r="AC6" s="336"/>
      <c r="AD6" s="336"/>
      <c r="AE6" s="336"/>
      <c r="AF6" s="336"/>
      <c r="AG6" s="337"/>
    </row>
    <row r="7" spans="1:34" s="189" customFormat="1" ht="72" customHeight="1" x14ac:dyDescent="0.25">
      <c r="B7" s="185"/>
      <c r="C7" s="233">
        <v>2018</v>
      </c>
      <c r="D7" s="233">
        <v>2019</v>
      </c>
      <c r="E7" s="233">
        <v>2020</v>
      </c>
      <c r="F7" s="233">
        <v>2021</v>
      </c>
      <c r="G7" s="233">
        <v>2022</v>
      </c>
      <c r="H7" s="187" t="str">
        <f>CONCATENATE("var. ",RIGHT(G7,2),"/",RIGHT(F7,2))</f>
        <v>var. 22/21</v>
      </c>
      <c r="I7" s="187" t="str">
        <f>CONCATENATE("var. ",RIGHT(G7,2),"/",RIGHT(D7,2))</f>
        <v>var. 22/19</v>
      </c>
      <c r="J7" s="187" t="str">
        <f>CONCATENATE("Cuota s/ total lugares de residencia ",RIGHT(G7,4))</f>
        <v>Cuota s/ total lugares de residencia 2022</v>
      </c>
      <c r="K7" s="188" t="str">
        <f>CONCATENATE("cuota s/ Canarias ",RIGHT(G7,4))</f>
        <v>cuota s/ Canarias 2022</v>
      </c>
      <c r="L7" s="233">
        <v>2018</v>
      </c>
      <c r="M7" s="233">
        <v>2019</v>
      </c>
      <c r="N7" s="233">
        <v>2020</v>
      </c>
      <c r="O7" s="233">
        <v>2021</v>
      </c>
      <c r="P7" s="233">
        <v>2022</v>
      </c>
      <c r="Q7" s="187" t="str">
        <f>CONCATENATE("var. ",RIGHT(P7,2),"/",RIGHT(O7,2))</f>
        <v>var. 22/21</v>
      </c>
      <c r="R7" s="187" t="str">
        <f>CONCATENATE("var. ",RIGHT(P7,2),"/",RIGHT(M7,2))</f>
        <v>var. 22/19</v>
      </c>
      <c r="S7" s="187" t="str">
        <f>CONCATENATE("Cuota s/ total lugares de residencia ",RIGHT(P7,4))</f>
        <v>Cuota s/ total lugares de residencia 2022</v>
      </c>
      <c r="T7" s="188" t="str">
        <f>CONCATENATE("cuota s/ Canarias ",RIGHT(P7,4))</f>
        <v>cuota s/ Canarias 2022</v>
      </c>
      <c r="U7" s="233">
        <v>2017</v>
      </c>
      <c r="V7" s="233">
        <v>2018</v>
      </c>
      <c r="W7" s="233">
        <v>2019</v>
      </c>
      <c r="X7" s="233">
        <v>2020</v>
      </c>
      <c r="Y7" s="233">
        <v>2021</v>
      </c>
      <c r="Z7" s="233">
        <v>2022</v>
      </c>
      <c r="AA7" s="187" t="str">
        <f>CONCATENATE("var. ",RIGHT(Z7,2),"/",RIGHT(Y7,2))</f>
        <v>var. 22/21</v>
      </c>
      <c r="AB7" s="187" t="str">
        <f>CONCATENATE("var. ",RIGHT(Z7,2),"/",RIGHT(W7,2))</f>
        <v>var. 22/19</v>
      </c>
      <c r="AC7" s="186" t="str">
        <f>CONCATENATE("dif. ",RIGHT(Z7,2),"/",RIGHT(Y7,2))</f>
        <v>dif. 22/21</v>
      </c>
      <c r="AD7" s="186" t="str">
        <f>CONCATENATE("dif. ",RIGHT(Z7,2),"/",RIGHT(W7,2))</f>
        <v>dif. 22/19</v>
      </c>
      <c r="AE7" s="187" t="str">
        <f>CONCATENATE("Cuota s/ total lugares de residencia ",RIGHT(Z7,4))</f>
        <v>Cuota s/ total lugares de residencia 2022</v>
      </c>
      <c r="AF7" s="188" t="str">
        <f>CONCATENATE("cuota s/ Canarias ",RIGHT(W7,4))</f>
        <v>cuota s/ Canarias 2019</v>
      </c>
      <c r="AG7" s="188" t="str">
        <f>CONCATENATE("cuota s/ Canarias ",RIGHT(Z7,4))</f>
        <v>cuota s/ Canarias 2022</v>
      </c>
    </row>
    <row r="8" spans="1:34" x14ac:dyDescent="0.25">
      <c r="A8" s="1">
        <v>3</v>
      </c>
      <c r="B8" s="190" t="s">
        <v>139</v>
      </c>
      <c r="C8" s="191">
        <v>102297590</v>
      </c>
      <c r="D8" s="191">
        <v>97964361</v>
      </c>
      <c r="E8" s="191">
        <v>29252005</v>
      </c>
      <c r="F8" s="191">
        <v>40204828</v>
      </c>
      <c r="G8" s="191">
        <v>86708053</v>
      </c>
      <c r="H8" s="192">
        <f>IFERROR(G8/F8-1,"-")</f>
        <v>1.1566577277733909</v>
      </c>
      <c r="I8" s="192">
        <f>IFERROR(G8/D8-1,"-")</f>
        <v>-0.11490207137675301</v>
      </c>
      <c r="J8" s="192">
        <f>G8/G$8</f>
        <v>1</v>
      </c>
      <c r="K8" s="193">
        <f>G8/$G8</f>
        <v>1</v>
      </c>
      <c r="L8" s="191">
        <v>30413909</v>
      </c>
      <c r="M8" s="191">
        <v>28845156</v>
      </c>
      <c r="N8" s="191">
        <v>8778034</v>
      </c>
      <c r="O8" s="191">
        <v>11489687</v>
      </c>
      <c r="P8" s="191">
        <v>23157953</v>
      </c>
      <c r="Q8" s="192">
        <f>IFERROR(P8/O8-1,"-")</f>
        <v>1.0155425469814801</v>
      </c>
      <c r="R8" s="192">
        <f>IFERROR(P8/M8-1,"-")</f>
        <v>-0.19716319093576751</v>
      </c>
      <c r="S8" s="192">
        <f>P8/P$8</f>
        <v>1</v>
      </c>
      <c r="T8" s="193">
        <f>P8/$G8</f>
        <v>0.26707961024104648</v>
      </c>
      <c r="U8" s="191">
        <v>36596780</v>
      </c>
      <c r="V8" s="191">
        <v>34510831</v>
      </c>
      <c r="W8" s="191">
        <v>34034766</v>
      </c>
      <c r="X8" s="191">
        <v>10243785</v>
      </c>
      <c r="Y8" s="191">
        <v>13903380</v>
      </c>
      <c r="Z8" s="191">
        <v>31405937</v>
      </c>
      <c r="AA8" s="192">
        <f>IFERROR(Z8/Y8-1,"-")</f>
        <v>1.2588706487199515</v>
      </c>
      <c r="AB8" s="192">
        <f>IFERROR(Z8/W8-1,"-")</f>
        <v>-7.7239520318723498E-2</v>
      </c>
      <c r="AC8" s="191">
        <f>Z8-Y8</f>
        <v>17502557</v>
      </c>
      <c r="AD8" s="191">
        <f>Z8-W8</f>
        <v>-2628829</v>
      </c>
      <c r="AE8" s="192">
        <f>Z8/Z$8</f>
        <v>1</v>
      </c>
      <c r="AF8" s="193">
        <f>W8/$D8</f>
        <v>0.34741987445822264</v>
      </c>
      <c r="AG8" s="193">
        <f>Z8/$G8</f>
        <v>0.36220323157296591</v>
      </c>
      <c r="AH8" s="123"/>
    </row>
    <row r="9" spans="1:34" x14ac:dyDescent="0.25">
      <c r="A9" s="1" t="s">
        <v>171</v>
      </c>
      <c r="B9" s="194" t="s">
        <v>172</v>
      </c>
      <c r="C9" s="195">
        <v>11046717</v>
      </c>
      <c r="D9" s="195">
        <v>11591196</v>
      </c>
      <c r="E9" s="195">
        <v>4891619</v>
      </c>
      <c r="F9" s="195">
        <v>8666107</v>
      </c>
      <c r="G9" s="195">
        <v>11299475</v>
      </c>
      <c r="H9" s="196">
        <f>IFERROR(G9/F9-1,"-")</f>
        <v>0.30386977682135696</v>
      </c>
      <c r="I9" s="197">
        <f t="shared" ref="I9:I37" si="0">IFERROR(G9/D9-1,"-")</f>
        <v>-2.5167463305771021E-2</v>
      </c>
      <c r="J9" s="196">
        <f>G9/G$8</f>
        <v>0.13031632713515087</v>
      </c>
      <c r="K9" s="198">
        <f>G9/$G9</f>
        <v>1</v>
      </c>
      <c r="L9" s="195">
        <v>3138033</v>
      </c>
      <c r="M9" s="195">
        <v>3587406</v>
      </c>
      <c r="N9" s="195">
        <v>1667908</v>
      </c>
      <c r="O9" s="195">
        <v>2891677</v>
      </c>
      <c r="P9" s="195">
        <v>3387033</v>
      </c>
      <c r="Q9" s="196">
        <f>IFERROR(P9/O9-1,"-")</f>
        <v>0.17130405643507207</v>
      </c>
      <c r="R9" s="197">
        <f t="shared" ref="R9:R37" si="1">IFERROR(P9/M9-1,"-")</f>
        <v>-5.5854564551656494E-2</v>
      </c>
      <c r="S9" s="196">
        <f>P9/P$8</f>
        <v>0.14625787521030031</v>
      </c>
      <c r="T9" s="198">
        <f>P9/$G9</f>
        <v>0.29975136012956355</v>
      </c>
      <c r="U9" s="195">
        <v>4389480</v>
      </c>
      <c r="V9" s="195">
        <v>4630328</v>
      </c>
      <c r="W9" s="195">
        <v>4613933</v>
      </c>
      <c r="X9" s="195">
        <v>1666329</v>
      </c>
      <c r="Y9" s="195">
        <v>2851484</v>
      </c>
      <c r="Z9" s="195">
        <v>4154268</v>
      </c>
      <c r="AA9" s="196">
        <f>IFERROR(Z9/Y9-1,"-")</f>
        <v>0.45687929513193826</v>
      </c>
      <c r="AB9" s="197">
        <f t="shared" ref="AB9:AB37" si="2">IFERROR(Z9/W9-1,"-")</f>
        <v>-9.9625417187462428E-2</v>
      </c>
      <c r="AC9" s="195">
        <f t="shared" ref="AC9:AC36" si="3">Z9-Y9</f>
        <v>1302784</v>
      </c>
      <c r="AD9" s="195">
        <f t="shared" ref="AD9:AD37" si="4">Z9-W9</f>
        <v>-459665</v>
      </c>
      <c r="AE9" s="196">
        <f>Z9/Z$8</f>
        <v>0.13227651829015641</v>
      </c>
      <c r="AF9" s="198">
        <f t="shared" ref="AF9:AF37" si="5">W9/$D9</f>
        <v>0.39805495481225578</v>
      </c>
      <c r="AG9" s="198">
        <f t="shared" ref="AG9:AG16" si="6">Z9/$G9</f>
        <v>0.36765141743311081</v>
      </c>
      <c r="AH9" s="123"/>
    </row>
    <row r="10" spans="1:34" x14ac:dyDescent="0.25">
      <c r="A10" s="211" t="s">
        <v>99</v>
      </c>
      <c r="B10" s="199" t="s">
        <v>99</v>
      </c>
      <c r="C10" s="200">
        <v>4610657</v>
      </c>
      <c r="D10" s="200">
        <v>4629624</v>
      </c>
      <c r="E10" s="200">
        <v>2284241</v>
      </c>
      <c r="F10" s="200">
        <v>4058445</v>
      </c>
      <c r="G10" s="200">
        <v>4401902</v>
      </c>
      <c r="H10" s="201">
        <f>IFERROR(G10/F10-1,"-")</f>
        <v>8.4627733035682384E-2</v>
      </c>
      <c r="I10" s="202">
        <f t="shared" si="0"/>
        <v>-4.9188011812622334E-2</v>
      </c>
      <c r="J10" s="201">
        <f>G10/G$8</f>
        <v>5.0766933954796561E-2</v>
      </c>
      <c r="K10" s="203">
        <f>G10/$G10</f>
        <v>1</v>
      </c>
      <c r="L10" s="200">
        <v>1791580</v>
      </c>
      <c r="M10" s="200">
        <v>1971743</v>
      </c>
      <c r="N10" s="200">
        <v>1115181</v>
      </c>
      <c r="O10" s="200">
        <v>1845642</v>
      </c>
      <c r="P10" s="200">
        <v>1792837</v>
      </c>
      <c r="Q10" s="201">
        <f>IFERROR(P10/O10-1,"-")</f>
        <v>-2.861064063344898E-2</v>
      </c>
      <c r="R10" s="202">
        <f t="shared" si="1"/>
        <v>-9.0734948723033337E-2</v>
      </c>
      <c r="S10" s="201">
        <f>P10/P$8</f>
        <v>7.7417766587573614E-2</v>
      </c>
      <c r="T10" s="203">
        <f>P10/$G10</f>
        <v>0.40728689552834207</v>
      </c>
      <c r="U10" s="200">
        <v>1336731</v>
      </c>
      <c r="V10" s="200">
        <v>1417896</v>
      </c>
      <c r="W10" s="200">
        <v>1301233</v>
      </c>
      <c r="X10" s="200">
        <v>564792</v>
      </c>
      <c r="Y10" s="200">
        <v>1116779</v>
      </c>
      <c r="Z10" s="200">
        <v>1214668</v>
      </c>
      <c r="AA10" s="201">
        <f>IFERROR(Z10/Y10-1,"-")</f>
        <v>8.765297341730105E-2</v>
      </c>
      <c r="AB10" s="202">
        <f t="shared" si="2"/>
        <v>-6.6525364788627361E-2</v>
      </c>
      <c r="AC10" s="200">
        <f t="shared" si="3"/>
        <v>97889</v>
      </c>
      <c r="AD10" s="200">
        <f t="shared" si="4"/>
        <v>-86565</v>
      </c>
      <c r="AE10" s="201">
        <f>Z10/Z$8</f>
        <v>3.8676381475260556E-2</v>
      </c>
      <c r="AF10" s="203">
        <f t="shared" si="5"/>
        <v>0.28106666977707045</v>
      </c>
      <c r="AG10" s="203">
        <f t="shared" si="6"/>
        <v>0.27594162705121561</v>
      </c>
      <c r="AH10" s="123"/>
    </row>
    <row r="11" spans="1:34" x14ac:dyDescent="0.25">
      <c r="A11" s="211" t="s">
        <v>176</v>
      </c>
      <c r="B11" s="199" t="s">
        <v>176</v>
      </c>
      <c r="C11" s="200">
        <v>6436060</v>
      </c>
      <c r="D11" s="200">
        <v>6961572</v>
      </c>
      <c r="E11" s="200">
        <v>2607378</v>
      </c>
      <c r="F11" s="200">
        <v>4607662</v>
      </c>
      <c r="G11" s="200">
        <v>6897573</v>
      </c>
      <c r="H11" s="201">
        <f>IFERROR(G11/F11-1,"-")</f>
        <v>0.49697894507018958</v>
      </c>
      <c r="I11" s="202">
        <f t="shared" si="0"/>
        <v>-9.1931822295309162E-3</v>
      </c>
      <c r="J11" s="201">
        <f>G11/G$8</f>
        <v>7.9549393180354311E-2</v>
      </c>
      <c r="K11" s="203">
        <f>G11/$G11</f>
        <v>1</v>
      </c>
      <c r="L11" s="200">
        <v>1346453</v>
      </c>
      <c r="M11" s="200">
        <v>1615663</v>
      </c>
      <c r="N11" s="200">
        <v>552727</v>
      </c>
      <c r="O11" s="200">
        <v>1046035</v>
      </c>
      <c r="P11" s="200">
        <v>1594196</v>
      </c>
      <c r="Q11" s="201">
        <f>IFERROR(P11/O11-1,"-")</f>
        <v>0.52403695861037147</v>
      </c>
      <c r="R11" s="202">
        <f t="shared" si="1"/>
        <v>-1.3286805478617714E-2</v>
      </c>
      <c r="S11" s="201">
        <f>P11/P$8</f>
        <v>6.8840108622726714E-2</v>
      </c>
      <c r="T11" s="203">
        <f>P11/$G11</f>
        <v>0.2311241939737354</v>
      </c>
      <c r="U11" s="200">
        <v>3052749</v>
      </c>
      <c r="V11" s="200">
        <v>3212432</v>
      </c>
      <c r="W11" s="200">
        <v>3312700</v>
      </c>
      <c r="X11" s="200">
        <v>1101537</v>
      </c>
      <c r="Y11" s="200">
        <v>1734705</v>
      </c>
      <c r="Z11" s="200">
        <v>2939600</v>
      </c>
      <c r="AA11" s="201">
        <f>IFERROR(Z11/Y11-1,"-")</f>
        <v>0.69458207591492505</v>
      </c>
      <c r="AB11" s="202">
        <f t="shared" si="2"/>
        <v>-0.11262716213360702</v>
      </c>
      <c r="AC11" s="200">
        <f t="shared" si="3"/>
        <v>1204895</v>
      </c>
      <c r="AD11" s="200">
        <f t="shared" si="4"/>
        <v>-373100</v>
      </c>
      <c r="AE11" s="201">
        <f>Z11/Z$8</f>
        <v>9.360013681489586E-2</v>
      </c>
      <c r="AF11" s="203">
        <f t="shared" si="5"/>
        <v>0.47585516604582989</v>
      </c>
      <c r="AG11" s="203">
        <f t="shared" si="6"/>
        <v>0.42617888929917813</v>
      </c>
      <c r="AH11" s="123"/>
    </row>
    <row r="12" spans="1:34" x14ac:dyDescent="0.25">
      <c r="A12" s="1"/>
      <c r="B12" s="194" t="s">
        <v>184</v>
      </c>
      <c r="C12" s="195">
        <v>91250873</v>
      </c>
      <c r="D12" s="195">
        <v>86373165</v>
      </c>
      <c r="E12" s="195">
        <v>24360386</v>
      </c>
      <c r="F12" s="195">
        <v>31538721</v>
      </c>
      <c r="G12" s="195">
        <v>75408578</v>
      </c>
      <c r="H12" s="196">
        <f>IFERROR(G12/F12-1,"-")</f>
        <v>1.3909840224655907</v>
      </c>
      <c r="I12" s="197">
        <f t="shared" si="0"/>
        <v>-0.12694436981671331</v>
      </c>
      <c r="J12" s="196">
        <f>G12/G$8</f>
        <v>0.86968367286484916</v>
      </c>
      <c r="K12" s="198">
        <f>G12/$G12</f>
        <v>1</v>
      </c>
      <c r="L12" s="195">
        <v>27275876</v>
      </c>
      <c r="M12" s="195">
        <v>25257750</v>
      </c>
      <c r="N12" s="195">
        <v>7110126</v>
      </c>
      <c r="O12" s="195">
        <v>8598010</v>
      </c>
      <c r="P12" s="195">
        <v>19770920</v>
      </c>
      <c r="Q12" s="196">
        <f>IFERROR(P12/O12-1,"-")</f>
        <v>1.2994762741611141</v>
      </c>
      <c r="R12" s="197">
        <f t="shared" si="1"/>
        <v>-0.21723352238421867</v>
      </c>
      <c r="S12" s="196">
        <f>P12/P$8</f>
        <v>0.85374212478969969</v>
      </c>
      <c r="T12" s="198">
        <f>P12/$G12</f>
        <v>0.26218396533084076</v>
      </c>
      <c r="U12" s="195">
        <v>32207300</v>
      </c>
      <c r="V12" s="195">
        <v>29880503</v>
      </c>
      <c r="W12" s="195">
        <v>29420833</v>
      </c>
      <c r="X12" s="195">
        <v>8577456</v>
      </c>
      <c r="Y12" s="195">
        <v>11051896</v>
      </c>
      <c r="Z12" s="195">
        <v>27251669</v>
      </c>
      <c r="AA12" s="196">
        <f>IFERROR(Z12/Y12-1,"-")</f>
        <v>1.46579129952001</v>
      </c>
      <c r="AB12" s="197">
        <f t="shared" si="2"/>
        <v>-7.3728843775429431E-2</v>
      </c>
      <c r="AC12" s="195">
        <f t="shared" si="3"/>
        <v>16199773</v>
      </c>
      <c r="AD12" s="195">
        <f t="shared" si="4"/>
        <v>-2169164</v>
      </c>
      <c r="AE12" s="196">
        <f>Z12/Z$8</f>
        <v>0.86772348170984359</v>
      </c>
      <c r="AF12" s="198">
        <f t="shared" si="5"/>
        <v>0.34062469518165739</v>
      </c>
      <c r="AG12" s="198">
        <f t="shared" si="6"/>
        <v>0.36138685707612733</v>
      </c>
      <c r="AH12" s="123"/>
    </row>
    <row r="13" spans="1:34" s="115" customFormat="1" x14ac:dyDescent="0.25">
      <c r="B13" s="199" t="s">
        <v>188</v>
      </c>
      <c r="C13" s="200">
        <v>31462824</v>
      </c>
      <c r="D13" s="200">
        <v>30912265</v>
      </c>
      <c r="E13" s="200">
        <v>7334222</v>
      </c>
      <c r="F13" s="200">
        <v>7348452</v>
      </c>
      <c r="G13" s="200">
        <v>28433513</v>
      </c>
      <c r="H13" s="201">
        <f t="shared" ref="H13:H37" si="7">IFERROR(G13/F13-1,"-")</f>
        <v>2.8693200962597292</v>
      </c>
      <c r="I13" s="202">
        <f t="shared" si="0"/>
        <v>-8.0186683182225549E-2</v>
      </c>
      <c r="J13" s="201">
        <f t="shared" ref="J13:J37" si="8">G13/G$8</f>
        <v>0.32792240185579996</v>
      </c>
      <c r="K13" s="203">
        <f t="shared" ref="K13:K37" si="9">G13/$G13</f>
        <v>1</v>
      </c>
      <c r="L13" s="200">
        <v>6029259</v>
      </c>
      <c r="M13" s="200">
        <v>5558503</v>
      </c>
      <c r="N13" s="200">
        <v>1085316</v>
      </c>
      <c r="O13" s="200">
        <v>1176792</v>
      </c>
      <c r="P13" s="200">
        <v>4538501</v>
      </c>
      <c r="Q13" s="201">
        <f t="shared" ref="Q13:Q37" si="10">IFERROR(P13/O13-1,"-")</f>
        <v>2.856672207153006</v>
      </c>
      <c r="R13" s="202">
        <f t="shared" si="1"/>
        <v>-0.18350300431609012</v>
      </c>
      <c r="S13" s="201">
        <f t="shared" ref="S13:S30" si="11">P13/P$8</f>
        <v>0.19598023193155284</v>
      </c>
      <c r="T13" s="203">
        <f t="shared" ref="T13:T37" si="12">P13/$G13</f>
        <v>0.15961801835742209</v>
      </c>
      <c r="U13" s="200">
        <v>14186559</v>
      </c>
      <c r="V13" s="200">
        <v>12789312</v>
      </c>
      <c r="W13" s="200">
        <v>13160030</v>
      </c>
      <c r="X13" s="200">
        <v>3390819</v>
      </c>
      <c r="Y13" s="200">
        <v>3350798</v>
      </c>
      <c r="Z13" s="200">
        <v>12657617</v>
      </c>
      <c r="AA13" s="201">
        <f t="shared" ref="AA13:AA37" si="13">IFERROR(Z13/Y13-1,"-")</f>
        <v>2.7774933015956198</v>
      </c>
      <c r="AB13" s="202">
        <f t="shared" si="2"/>
        <v>-3.817719260518404E-2</v>
      </c>
      <c r="AC13" s="200">
        <f t="shared" si="3"/>
        <v>9306819</v>
      </c>
      <c r="AD13" s="200">
        <f t="shared" si="4"/>
        <v>-502413</v>
      </c>
      <c r="AE13" s="201">
        <f t="shared" ref="AE13:AE37" si="14">Z13/Z$8</f>
        <v>0.40303261768626741</v>
      </c>
      <c r="AF13" s="203">
        <f t="shared" si="5"/>
        <v>0.42572195858181211</v>
      </c>
      <c r="AG13" s="203">
        <f t="shared" si="6"/>
        <v>0.44516542855608449</v>
      </c>
      <c r="AH13" s="220"/>
    </row>
    <row r="14" spans="1:34" s="115" customFormat="1" x14ac:dyDescent="0.25">
      <c r="B14" s="199" t="s">
        <v>192</v>
      </c>
      <c r="C14" s="200">
        <v>22633033</v>
      </c>
      <c r="D14" s="200">
        <v>19512434</v>
      </c>
      <c r="E14" s="200">
        <v>5910635</v>
      </c>
      <c r="F14" s="200">
        <v>8692997</v>
      </c>
      <c r="G14" s="200">
        <v>15407369</v>
      </c>
      <c r="H14" s="201">
        <f t="shared" si="7"/>
        <v>0.77238862500470207</v>
      </c>
      <c r="I14" s="202">
        <f t="shared" si="0"/>
        <v>-0.2103820056482959</v>
      </c>
      <c r="J14" s="201">
        <f t="shared" si="8"/>
        <v>0.17769248030514537</v>
      </c>
      <c r="K14" s="203">
        <f t="shared" si="9"/>
        <v>1</v>
      </c>
      <c r="L14" s="200">
        <v>6529081</v>
      </c>
      <c r="M14" s="200">
        <v>5623295</v>
      </c>
      <c r="N14" s="200">
        <v>1647599</v>
      </c>
      <c r="O14" s="200">
        <v>2477524</v>
      </c>
      <c r="P14" s="200">
        <v>4540744</v>
      </c>
      <c r="Q14" s="201">
        <f t="shared" si="10"/>
        <v>0.83277498018182672</v>
      </c>
      <c r="R14" s="202">
        <f t="shared" si="1"/>
        <v>-0.19251186359598771</v>
      </c>
      <c r="S14" s="201">
        <f t="shared" si="11"/>
        <v>0.19607708850605232</v>
      </c>
      <c r="T14" s="203">
        <f t="shared" si="12"/>
        <v>0.29471248465588123</v>
      </c>
      <c r="U14" s="200">
        <v>5430362</v>
      </c>
      <c r="V14" s="200">
        <v>5171883</v>
      </c>
      <c r="W14" s="200">
        <v>4424103</v>
      </c>
      <c r="X14" s="200">
        <v>1278654</v>
      </c>
      <c r="Y14" s="200">
        <v>1806937</v>
      </c>
      <c r="Z14" s="200">
        <v>3169256</v>
      </c>
      <c r="AA14" s="201">
        <f t="shared" si="13"/>
        <v>0.75393829447291183</v>
      </c>
      <c r="AB14" s="202">
        <f t="shared" si="2"/>
        <v>-0.28363873987563126</v>
      </c>
      <c r="AC14" s="200">
        <f t="shared" si="3"/>
        <v>1362319</v>
      </c>
      <c r="AD14" s="200">
        <f t="shared" si="4"/>
        <v>-1254847</v>
      </c>
      <c r="AE14" s="201">
        <f t="shared" si="14"/>
        <v>0.10091263954328127</v>
      </c>
      <c r="AF14" s="203">
        <f t="shared" si="5"/>
        <v>0.2267325029773323</v>
      </c>
      <c r="AG14" s="203">
        <f t="shared" si="6"/>
        <v>0.20569741660630053</v>
      </c>
      <c r="AH14" s="220"/>
    </row>
    <row r="15" spans="1:34" x14ac:dyDescent="0.25">
      <c r="A15" s="1"/>
      <c r="B15" s="199" t="s">
        <v>196</v>
      </c>
      <c r="C15" s="200">
        <v>3709220</v>
      </c>
      <c r="D15" s="200">
        <v>3525781</v>
      </c>
      <c r="E15" s="200">
        <v>1098881</v>
      </c>
      <c r="F15" s="200">
        <v>2226909</v>
      </c>
      <c r="G15" s="200">
        <v>3626311</v>
      </c>
      <c r="H15" s="201">
        <f t="shared" si="7"/>
        <v>0.62840556125104352</v>
      </c>
      <c r="I15" s="202">
        <f t="shared" si="0"/>
        <v>2.8512831625106649E-2</v>
      </c>
      <c r="J15" s="201">
        <f t="shared" si="8"/>
        <v>4.1822078509824223E-2</v>
      </c>
      <c r="K15" s="203">
        <f t="shared" si="9"/>
        <v>1</v>
      </c>
      <c r="L15" s="200">
        <v>713919</v>
      </c>
      <c r="M15" s="200">
        <v>628169</v>
      </c>
      <c r="N15" s="200">
        <v>177486</v>
      </c>
      <c r="O15" s="200">
        <v>391242</v>
      </c>
      <c r="P15" s="200">
        <v>618718</v>
      </c>
      <c r="Q15" s="201">
        <f t="shared" si="10"/>
        <v>0.58142019517331978</v>
      </c>
      <c r="R15" s="202">
        <f t="shared" si="1"/>
        <v>-1.504531423868416E-2</v>
      </c>
      <c r="S15" s="201">
        <f t="shared" si="11"/>
        <v>2.6717300963517803E-2</v>
      </c>
      <c r="T15" s="203">
        <f t="shared" si="12"/>
        <v>0.17061912229811507</v>
      </c>
      <c r="U15" s="200">
        <v>1152376</v>
      </c>
      <c r="V15" s="200">
        <v>1147817</v>
      </c>
      <c r="W15" s="200">
        <v>1180822</v>
      </c>
      <c r="X15" s="200">
        <v>395218</v>
      </c>
      <c r="Y15" s="200">
        <v>815902</v>
      </c>
      <c r="Z15" s="200">
        <v>1288352</v>
      </c>
      <c r="AA15" s="201">
        <f t="shared" si="13"/>
        <v>0.57905238619343979</v>
      </c>
      <c r="AB15" s="202">
        <f t="shared" si="2"/>
        <v>9.1063682756588271E-2</v>
      </c>
      <c r="AC15" s="200">
        <f t="shared" si="3"/>
        <v>472450</v>
      </c>
      <c r="AD15" s="200">
        <f t="shared" si="4"/>
        <v>107530</v>
      </c>
      <c r="AE15" s="201">
        <f t="shared" si="14"/>
        <v>4.1022562071623594E-2</v>
      </c>
      <c r="AF15" s="203">
        <f t="shared" si="5"/>
        <v>0.33491076161565336</v>
      </c>
      <c r="AG15" s="203">
        <f t="shared" si="6"/>
        <v>0.35527895980239976</v>
      </c>
      <c r="AH15" s="123"/>
    </row>
    <row r="16" spans="1:34" x14ac:dyDescent="0.25">
      <c r="A16" s="1"/>
      <c r="B16" s="199" t="s">
        <v>205</v>
      </c>
      <c r="C16" s="200">
        <v>4555360</v>
      </c>
      <c r="D16" s="200">
        <v>4164114</v>
      </c>
      <c r="E16" s="200">
        <v>1091148</v>
      </c>
      <c r="F16" s="200">
        <v>2107061</v>
      </c>
      <c r="G16" s="200">
        <v>4416638</v>
      </c>
      <c r="H16" s="201">
        <f t="shared" si="7"/>
        <v>1.0961130218821382</v>
      </c>
      <c r="I16" s="202">
        <f t="shared" si="0"/>
        <v>6.0642912273775496E-2</v>
      </c>
      <c r="J16" s="201">
        <f t="shared" si="8"/>
        <v>5.0936883567204536E-2</v>
      </c>
      <c r="K16" s="203">
        <f t="shared" si="9"/>
        <v>1</v>
      </c>
      <c r="L16" s="200">
        <v>2036974</v>
      </c>
      <c r="M16" s="200">
        <v>1933025</v>
      </c>
      <c r="N16" s="200">
        <v>467656</v>
      </c>
      <c r="O16" s="200">
        <v>903718</v>
      </c>
      <c r="P16" s="200">
        <v>1883863</v>
      </c>
      <c r="Q16" s="201">
        <f t="shared" si="10"/>
        <v>1.0845695227936147</v>
      </c>
      <c r="R16" s="202">
        <f t="shared" si="1"/>
        <v>-2.5432676763104456E-2</v>
      </c>
      <c r="S16" s="201">
        <f t="shared" si="11"/>
        <v>8.1348424880212863E-2</v>
      </c>
      <c r="T16" s="203">
        <f t="shared" si="12"/>
        <v>0.42653778733960085</v>
      </c>
      <c r="U16" s="200">
        <v>1270606</v>
      </c>
      <c r="V16" s="200">
        <v>1190551</v>
      </c>
      <c r="W16" s="200">
        <v>1116998</v>
      </c>
      <c r="X16" s="200">
        <v>302698</v>
      </c>
      <c r="Y16" s="200">
        <v>691981</v>
      </c>
      <c r="Z16" s="200">
        <v>1287744</v>
      </c>
      <c r="AA16" s="201">
        <f t="shared" si="13"/>
        <v>0.86095282962971531</v>
      </c>
      <c r="AB16" s="202">
        <f t="shared" si="2"/>
        <v>0.15286150915220986</v>
      </c>
      <c r="AC16" s="200">
        <f t="shared" si="3"/>
        <v>595763</v>
      </c>
      <c r="AD16" s="200">
        <f t="shared" si="4"/>
        <v>170746</v>
      </c>
      <c r="AE16" s="201">
        <f t="shared" si="14"/>
        <v>4.1003202674704468E-2</v>
      </c>
      <c r="AF16" s="203">
        <f t="shared" si="5"/>
        <v>0.26824385691650132</v>
      </c>
      <c r="AG16" s="203">
        <f t="shared" si="6"/>
        <v>0.29156657167737088</v>
      </c>
      <c r="AH16" s="123"/>
    </row>
    <row r="17" spans="1:34" x14ac:dyDescent="0.25">
      <c r="A17" s="1"/>
      <c r="B17" s="199" t="s">
        <v>200</v>
      </c>
      <c r="C17" s="200">
        <v>2305345</v>
      </c>
      <c r="D17" s="200">
        <v>2175623</v>
      </c>
      <c r="E17" s="200">
        <v>813616</v>
      </c>
      <c r="F17" s="200">
        <v>1373667</v>
      </c>
      <c r="G17" s="200">
        <v>2179560</v>
      </c>
      <c r="H17" s="201">
        <f t="shared" si="7"/>
        <v>0.58667275256667017</v>
      </c>
      <c r="I17" s="202">
        <f t="shared" si="0"/>
        <v>1.8095966075004633E-3</v>
      </c>
      <c r="J17" s="201">
        <f t="shared" si="8"/>
        <v>2.5136765555097865E-2</v>
      </c>
      <c r="K17" s="203">
        <f t="shared" si="9"/>
        <v>1</v>
      </c>
      <c r="L17" s="200">
        <v>724044</v>
      </c>
      <c r="M17" s="200">
        <v>670746</v>
      </c>
      <c r="N17" s="200">
        <v>206301</v>
      </c>
      <c r="O17" s="200">
        <v>400077</v>
      </c>
      <c r="P17" s="200">
        <v>652199</v>
      </c>
      <c r="Q17" s="201">
        <f t="shared" si="10"/>
        <v>0.63018368963974436</v>
      </c>
      <c r="R17" s="202">
        <f t="shared" si="1"/>
        <v>-2.7651301684989527E-2</v>
      </c>
      <c r="S17" s="201">
        <f t="shared" si="11"/>
        <v>2.8163067780645378E-2</v>
      </c>
      <c r="T17" s="203">
        <f t="shared" si="12"/>
        <v>0.29923424911450019</v>
      </c>
      <c r="U17" s="200">
        <v>1168052</v>
      </c>
      <c r="V17" s="200">
        <v>1113956</v>
      </c>
      <c r="W17" s="200">
        <v>1084813</v>
      </c>
      <c r="X17" s="200">
        <v>443857</v>
      </c>
      <c r="Y17" s="200">
        <v>726467</v>
      </c>
      <c r="Z17" s="200">
        <v>1124652</v>
      </c>
      <c r="AA17" s="201">
        <f t="shared" si="13"/>
        <v>0.54811161415453147</v>
      </c>
      <c r="AB17" s="202">
        <f t="shared" si="2"/>
        <v>3.6724301792106173E-2</v>
      </c>
      <c r="AC17" s="200">
        <f t="shared" si="3"/>
        <v>398185</v>
      </c>
      <c r="AD17" s="200">
        <f t="shared" si="4"/>
        <v>39839</v>
      </c>
      <c r="AE17" s="201">
        <f t="shared" si="14"/>
        <v>3.5810171815602893E-2</v>
      </c>
      <c r="AF17" s="203">
        <f t="shared" si="5"/>
        <v>0.49862177408494029</v>
      </c>
      <c r="AG17" s="203">
        <f>Z17/$G17</f>
        <v>0.51599955954412813</v>
      </c>
      <c r="AH17" s="123"/>
    </row>
    <row r="18" spans="1:34" x14ac:dyDescent="0.25">
      <c r="A18" s="1"/>
      <c r="B18" s="199" t="s">
        <v>209</v>
      </c>
      <c r="C18" s="200">
        <v>2364573</v>
      </c>
      <c r="D18" s="200">
        <v>2325459</v>
      </c>
      <c r="E18" s="200">
        <v>630311</v>
      </c>
      <c r="F18" s="200">
        <v>1126873</v>
      </c>
      <c r="G18" s="200">
        <v>2134429</v>
      </c>
      <c r="H18" s="201">
        <f t="shared" si="7"/>
        <v>0.89411672832697198</v>
      </c>
      <c r="I18" s="202">
        <f t="shared" si="0"/>
        <v>-8.2147223408367998E-2</v>
      </c>
      <c r="J18" s="201">
        <f t="shared" si="8"/>
        <v>2.4616271801190137E-2</v>
      </c>
      <c r="K18" s="203">
        <f t="shared" si="9"/>
        <v>1</v>
      </c>
      <c r="L18" s="200">
        <v>555424</v>
      </c>
      <c r="M18" s="200">
        <v>551059</v>
      </c>
      <c r="N18" s="200">
        <v>147585</v>
      </c>
      <c r="O18" s="200">
        <v>199224</v>
      </c>
      <c r="P18" s="200">
        <v>432040</v>
      </c>
      <c r="Q18" s="201">
        <f t="shared" si="10"/>
        <v>1.1686142231859615</v>
      </c>
      <c r="R18" s="202">
        <f t="shared" si="1"/>
        <v>-0.21598231768286158</v>
      </c>
      <c r="S18" s="201">
        <f t="shared" si="11"/>
        <v>1.8656225789904661E-2</v>
      </c>
      <c r="T18" s="203">
        <f t="shared" si="12"/>
        <v>0.20241479102842025</v>
      </c>
      <c r="U18" s="200">
        <v>1072825</v>
      </c>
      <c r="V18" s="200">
        <v>975406</v>
      </c>
      <c r="W18" s="200">
        <v>939521</v>
      </c>
      <c r="X18" s="200">
        <v>279952</v>
      </c>
      <c r="Y18" s="200">
        <v>474121</v>
      </c>
      <c r="Z18" s="200">
        <v>945175</v>
      </c>
      <c r="AA18" s="201">
        <f t="shared" si="13"/>
        <v>0.99353118718639344</v>
      </c>
      <c r="AB18" s="202">
        <f t="shared" si="2"/>
        <v>6.0179602158971779E-3</v>
      </c>
      <c r="AC18" s="200">
        <f t="shared" si="3"/>
        <v>471054</v>
      </c>
      <c r="AD18" s="200">
        <f t="shared" si="4"/>
        <v>5654</v>
      </c>
      <c r="AE18" s="201">
        <f t="shared" si="14"/>
        <v>3.0095424314198937E-2</v>
      </c>
      <c r="AF18" s="203">
        <f t="shared" si="5"/>
        <v>0.40401529332488767</v>
      </c>
      <c r="AG18" s="203">
        <f t="shared" ref="AG18:AG37" si="15">Z18/$G18</f>
        <v>0.44282334994511413</v>
      </c>
      <c r="AH18" s="123"/>
    </row>
    <row r="19" spans="1:34" x14ac:dyDescent="0.25">
      <c r="A19" s="1"/>
      <c r="B19" s="199" t="s">
        <v>213</v>
      </c>
      <c r="C19" s="200">
        <v>3165734</v>
      </c>
      <c r="D19" s="200">
        <v>3332725</v>
      </c>
      <c r="E19" s="200">
        <v>689290</v>
      </c>
      <c r="F19" s="200">
        <v>1030499</v>
      </c>
      <c r="G19" s="200">
        <v>3379849</v>
      </c>
      <c r="H19" s="201">
        <f t="shared" si="7"/>
        <v>2.2798178358251682</v>
      </c>
      <c r="I19" s="202">
        <f t="shared" si="0"/>
        <v>1.4139780509943023E-2</v>
      </c>
      <c r="J19" s="201">
        <f t="shared" si="8"/>
        <v>3.8979643563210903E-2</v>
      </c>
      <c r="K19" s="203">
        <f t="shared" si="9"/>
        <v>1</v>
      </c>
      <c r="L19" s="200">
        <v>516569</v>
      </c>
      <c r="M19" s="200">
        <v>528786</v>
      </c>
      <c r="N19" s="200">
        <v>104832</v>
      </c>
      <c r="O19" s="200">
        <v>141710</v>
      </c>
      <c r="P19" s="200">
        <v>469191</v>
      </c>
      <c r="Q19" s="201">
        <f t="shared" si="10"/>
        <v>2.3109237174511326</v>
      </c>
      <c r="R19" s="202">
        <f t="shared" si="1"/>
        <v>-0.11270154656136888</v>
      </c>
      <c r="S19" s="201">
        <f t="shared" si="11"/>
        <v>2.0260469481046102E-2</v>
      </c>
      <c r="T19" s="203">
        <f t="shared" si="12"/>
        <v>0.13882010705211978</v>
      </c>
      <c r="U19" s="200">
        <v>732543</v>
      </c>
      <c r="V19" s="200">
        <v>778218</v>
      </c>
      <c r="W19" s="200">
        <v>841869</v>
      </c>
      <c r="X19" s="200">
        <v>196883</v>
      </c>
      <c r="Y19" s="200">
        <v>320309</v>
      </c>
      <c r="Z19" s="200">
        <v>1016020</v>
      </c>
      <c r="AA19" s="201">
        <f t="shared" si="13"/>
        <v>2.1719995379461707</v>
      </c>
      <c r="AB19" s="202">
        <f t="shared" si="2"/>
        <v>0.20686235031816125</v>
      </c>
      <c r="AC19" s="200">
        <f t="shared" si="3"/>
        <v>695711</v>
      </c>
      <c r="AD19" s="200">
        <f t="shared" si="4"/>
        <v>174151</v>
      </c>
      <c r="AE19" s="201">
        <f t="shared" si="14"/>
        <v>3.2351207989750476E-2</v>
      </c>
      <c r="AF19" s="203">
        <f t="shared" si="5"/>
        <v>0.25260680074113528</v>
      </c>
      <c r="AG19" s="203">
        <f t="shared" si="15"/>
        <v>0.30061106280191807</v>
      </c>
      <c r="AH19" s="123"/>
    </row>
    <row r="20" spans="1:34" x14ac:dyDescent="0.25">
      <c r="A20" s="1"/>
      <c r="B20" s="199" t="s">
        <v>235</v>
      </c>
      <c r="C20" s="200">
        <v>1531897</v>
      </c>
      <c r="D20" s="200">
        <v>1305227</v>
      </c>
      <c r="E20" s="200">
        <v>492754</v>
      </c>
      <c r="F20" s="200">
        <v>1069807</v>
      </c>
      <c r="G20" s="200">
        <v>1753840</v>
      </c>
      <c r="H20" s="201">
        <f t="shared" si="7"/>
        <v>0.63939850832907252</v>
      </c>
      <c r="I20" s="202">
        <f t="shared" si="0"/>
        <v>0.34370496473027301</v>
      </c>
      <c r="J20" s="201">
        <f t="shared" si="8"/>
        <v>2.0226956312812145E-2</v>
      </c>
      <c r="K20" s="203">
        <f t="shared" si="9"/>
        <v>1</v>
      </c>
      <c r="L20" s="200">
        <v>361025</v>
      </c>
      <c r="M20" s="200">
        <v>310754</v>
      </c>
      <c r="N20" s="200">
        <v>89564</v>
      </c>
      <c r="O20" s="200">
        <v>195265</v>
      </c>
      <c r="P20" s="200">
        <v>412490</v>
      </c>
      <c r="Q20" s="201">
        <f t="shared" si="10"/>
        <v>1.1124625508923769</v>
      </c>
      <c r="R20" s="202">
        <f t="shared" si="1"/>
        <v>0.32738436190684594</v>
      </c>
      <c r="S20" s="201">
        <f t="shared" si="11"/>
        <v>1.7812023368386661E-2</v>
      </c>
      <c r="T20" s="203">
        <f t="shared" si="12"/>
        <v>0.23519249190348035</v>
      </c>
      <c r="U20" s="200">
        <v>385457</v>
      </c>
      <c r="V20" s="200">
        <v>412485</v>
      </c>
      <c r="W20" s="200">
        <v>378672</v>
      </c>
      <c r="X20" s="200">
        <v>202223</v>
      </c>
      <c r="Y20" s="200">
        <v>414791</v>
      </c>
      <c r="Z20" s="200">
        <v>638474</v>
      </c>
      <c r="AA20" s="201">
        <f t="shared" si="13"/>
        <v>0.53926676326149803</v>
      </c>
      <c r="AB20" s="202">
        <f t="shared" si="2"/>
        <v>0.68608716778636913</v>
      </c>
      <c r="AC20" s="200">
        <f t="shared" si="3"/>
        <v>223683</v>
      </c>
      <c r="AD20" s="200">
        <f t="shared" si="4"/>
        <v>259802</v>
      </c>
      <c r="AE20" s="201">
        <f t="shared" si="14"/>
        <v>2.0329723007468301E-2</v>
      </c>
      <c r="AF20" s="203">
        <f t="shared" si="5"/>
        <v>0.290119649685457</v>
      </c>
      <c r="AG20" s="203">
        <f t="shared" si="15"/>
        <v>0.36404347032796608</v>
      </c>
      <c r="AH20" s="123"/>
    </row>
    <row r="21" spans="1:34" x14ac:dyDescent="0.25">
      <c r="A21" s="1"/>
      <c r="B21" s="199" t="s">
        <v>225</v>
      </c>
      <c r="C21" s="200">
        <v>2155107</v>
      </c>
      <c r="D21" s="200">
        <v>2181064</v>
      </c>
      <c r="E21" s="200">
        <v>754302</v>
      </c>
      <c r="F21" s="200">
        <v>890253</v>
      </c>
      <c r="G21" s="200">
        <v>1936420</v>
      </c>
      <c r="H21" s="201">
        <f t="shared" si="7"/>
        <v>1.1751344842421201</v>
      </c>
      <c r="I21" s="202">
        <f t="shared" si="0"/>
        <v>-0.11216727248718972</v>
      </c>
      <c r="J21" s="201">
        <f t="shared" si="8"/>
        <v>2.2332643082182919E-2</v>
      </c>
      <c r="K21" s="203">
        <f t="shared" si="9"/>
        <v>1</v>
      </c>
      <c r="L21" s="200">
        <v>1028127</v>
      </c>
      <c r="M21" s="200">
        <v>1052870</v>
      </c>
      <c r="N21" s="200">
        <v>346540</v>
      </c>
      <c r="O21" s="200">
        <v>406635</v>
      </c>
      <c r="P21" s="200">
        <v>911145</v>
      </c>
      <c r="Q21" s="201">
        <f t="shared" si="10"/>
        <v>1.2406949721494707</v>
      </c>
      <c r="R21" s="202">
        <f t="shared" si="1"/>
        <v>-0.13460826122883163</v>
      </c>
      <c r="S21" s="201">
        <f t="shared" si="11"/>
        <v>3.9344798739335898E-2</v>
      </c>
      <c r="T21" s="203">
        <f t="shared" si="12"/>
        <v>0.47053066999927701</v>
      </c>
      <c r="U21" s="200">
        <v>618513</v>
      </c>
      <c r="V21" s="200">
        <v>561907</v>
      </c>
      <c r="W21" s="200">
        <v>594834</v>
      </c>
      <c r="X21" s="200">
        <v>241432</v>
      </c>
      <c r="Y21" s="200">
        <v>191434</v>
      </c>
      <c r="Z21" s="200">
        <v>491173</v>
      </c>
      <c r="AA21" s="201">
        <f t="shared" si="13"/>
        <v>1.5657563442230744</v>
      </c>
      <c r="AB21" s="202">
        <f t="shared" si="2"/>
        <v>-0.17426878759452213</v>
      </c>
      <c r="AC21" s="200">
        <f t="shared" si="3"/>
        <v>299739</v>
      </c>
      <c r="AD21" s="200">
        <f t="shared" si="4"/>
        <v>-103661</v>
      </c>
      <c r="AE21" s="201">
        <f t="shared" si="14"/>
        <v>1.5639495169336933E-2</v>
      </c>
      <c r="AF21" s="203">
        <f t="shared" si="5"/>
        <v>0.27272652246793311</v>
      </c>
      <c r="AG21" s="203">
        <f t="shared" si="15"/>
        <v>0.25365003459993185</v>
      </c>
      <c r="AH21" s="123"/>
    </row>
    <row r="22" spans="1:34" x14ac:dyDescent="0.25">
      <c r="A22" s="211" t="s">
        <v>192</v>
      </c>
      <c r="B22" s="199" t="s">
        <v>237</v>
      </c>
      <c r="C22" s="200">
        <v>294276</v>
      </c>
      <c r="D22" s="200">
        <v>346482</v>
      </c>
      <c r="E22" s="200">
        <v>122219</v>
      </c>
      <c r="F22" s="200">
        <v>218931</v>
      </c>
      <c r="G22" s="200">
        <v>567583</v>
      </c>
      <c r="H22" s="201">
        <f t="shared" si="7"/>
        <v>1.592520017722479</v>
      </c>
      <c r="I22" s="202">
        <f t="shared" si="0"/>
        <v>0.63813127377468382</v>
      </c>
      <c r="J22" s="201">
        <f t="shared" si="8"/>
        <v>6.5459087173829174E-3</v>
      </c>
      <c r="K22" s="203">
        <f t="shared" si="9"/>
        <v>1</v>
      </c>
      <c r="L22" s="200">
        <v>62469</v>
      </c>
      <c r="M22" s="200">
        <v>93114</v>
      </c>
      <c r="N22" s="200">
        <v>42603</v>
      </c>
      <c r="O22" s="200">
        <v>16802</v>
      </c>
      <c r="P22" s="200">
        <v>65876</v>
      </c>
      <c r="Q22" s="201">
        <f t="shared" si="10"/>
        <v>2.9207237233662657</v>
      </c>
      <c r="R22" s="202">
        <f t="shared" si="1"/>
        <v>-0.29252314367334664</v>
      </c>
      <c r="S22" s="201">
        <f t="shared" si="11"/>
        <v>2.8446382976941012E-3</v>
      </c>
      <c r="T22" s="203">
        <f t="shared" si="12"/>
        <v>0.11606408225757291</v>
      </c>
      <c r="U22" s="200">
        <v>179444</v>
      </c>
      <c r="V22" s="200">
        <v>228812</v>
      </c>
      <c r="W22" s="200">
        <v>250975</v>
      </c>
      <c r="X22" s="200">
        <v>77993</v>
      </c>
      <c r="Y22" s="200">
        <v>197824</v>
      </c>
      <c r="Z22" s="200">
        <v>494794</v>
      </c>
      <c r="AA22" s="201">
        <f t="shared" si="13"/>
        <v>1.5011828696214815</v>
      </c>
      <c r="AB22" s="202">
        <f t="shared" si="2"/>
        <v>0.97148719992031074</v>
      </c>
      <c r="AC22" s="200">
        <f t="shared" si="3"/>
        <v>296970</v>
      </c>
      <c r="AD22" s="200">
        <f t="shared" si="4"/>
        <v>243819</v>
      </c>
      <c r="AE22" s="201">
        <f t="shared" si="14"/>
        <v>1.5754791840791121E-2</v>
      </c>
      <c r="AF22" s="203">
        <f t="shared" si="5"/>
        <v>0.72435220300044445</v>
      </c>
      <c r="AG22" s="203">
        <f t="shared" si="15"/>
        <v>0.87175620129566955</v>
      </c>
      <c r="AH22" s="123"/>
    </row>
    <row r="23" spans="1:34" x14ac:dyDescent="0.25">
      <c r="A23" s="211" t="s">
        <v>392</v>
      </c>
      <c r="B23" s="199" t="s">
        <v>217</v>
      </c>
      <c r="C23" s="200">
        <v>1352514</v>
      </c>
      <c r="D23" s="200">
        <v>1239251</v>
      </c>
      <c r="E23" s="200">
        <v>313219</v>
      </c>
      <c r="F23" s="200">
        <v>657699</v>
      </c>
      <c r="G23" s="200">
        <v>983477</v>
      </c>
      <c r="H23" s="201">
        <f t="shared" si="7"/>
        <v>0.49532993056094043</v>
      </c>
      <c r="I23" s="202">
        <f t="shared" si="0"/>
        <v>-0.20639402348676739</v>
      </c>
      <c r="J23" s="201">
        <f t="shared" si="8"/>
        <v>1.1342395152155014E-2</v>
      </c>
      <c r="K23" s="203">
        <f t="shared" si="9"/>
        <v>1</v>
      </c>
      <c r="L23" s="200">
        <v>565902</v>
      </c>
      <c r="M23" s="200">
        <v>491012</v>
      </c>
      <c r="N23" s="200">
        <v>121374</v>
      </c>
      <c r="O23" s="200">
        <v>221756</v>
      </c>
      <c r="P23" s="200">
        <v>353848</v>
      </c>
      <c r="Q23" s="201">
        <f t="shared" si="10"/>
        <v>0.59566370244773537</v>
      </c>
      <c r="R23" s="202">
        <f t="shared" si="1"/>
        <v>-0.27934958819743716</v>
      </c>
      <c r="S23" s="201">
        <f t="shared" si="11"/>
        <v>1.527976155750899E-2</v>
      </c>
      <c r="T23" s="203">
        <f t="shared" si="12"/>
        <v>0.35979285738253158</v>
      </c>
      <c r="U23" s="200">
        <v>392654</v>
      </c>
      <c r="V23" s="200">
        <v>350126</v>
      </c>
      <c r="W23" s="200">
        <v>315739</v>
      </c>
      <c r="X23" s="200">
        <v>89423</v>
      </c>
      <c r="Y23" s="200">
        <v>221478</v>
      </c>
      <c r="Z23" s="200">
        <v>311415</v>
      </c>
      <c r="AA23" s="201">
        <f t="shared" si="13"/>
        <v>0.40607645003115445</v>
      </c>
      <c r="AB23" s="202">
        <f t="shared" si="2"/>
        <v>-1.3694855561080521E-2</v>
      </c>
      <c r="AC23" s="200">
        <f t="shared" si="3"/>
        <v>89937</v>
      </c>
      <c r="AD23" s="200">
        <f t="shared" si="4"/>
        <v>-4324</v>
      </c>
      <c r="AE23" s="201">
        <f t="shared" si="14"/>
        <v>9.9158003150805526E-3</v>
      </c>
      <c r="AF23" s="203">
        <f t="shared" si="5"/>
        <v>0.25478212242717579</v>
      </c>
      <c r="AG23" s="203">
        <f t="shared" si="15"/>
        <v>0.31664695768177598</v>
      </c>
      <c r="AH23" s="123"/>
    </row>
    <row r="24" spans="1:34" x14ac:dyDescent="0.25">
      <c r="A24" s="211" t="s">
        <v>393</v>
      </c>
      <c r="B24" s="199" t="s">
        <v>231</v>
      </c>
      <c r="C24" s="200">
        <v>4587208</v>
      </c>
      <c r="D24" s="200">
        <v>4212685</v>
      </c>
      <c r="E24" s="200">
        <v>1563812</v>
      </c>
      <c r="F24" s="200">
        <v>929640</v>
      </c>
      <c r="G24" s="200">
        <v>2171405</v>
      </c>
      <c r="H24" s="201">
        <f t="shared" si="7"/>
        <v>1.3357482466331052</v>
      </c>
      <c r="I24" s="202">
        <f t="shared" si="0"/>
        <v>-0.4845555744139427</v>
      </c>
      <c r="J24" s="201">
        <f t="shared" si="8"/>
        <v>2.5042714313974965E-2</v>
      </c>
      <c r="K24" s="203">
        <f t="shared" si="9"/>
        <v>1</v>
      </c>
      <c r="L24" s="200">
        <v>2946912</v>
      </c>
      <c r="M24" s="200">
        <v>2774503</v>
      </c>
      <c r="N24" s="200">
        <v>1004410</v>
      </c>
      <c r="O24" s="200">
        <v>626283</v>
      </c>
      <c r="P24" s="200">
        <v>1433576</v>
      </c>
      <c r="Q24" s="201">
        <f t="shared" si="10"/>
        <v>1.2890226942133189</v>
      </c>
      <c r="R24" s="202">
        <f t="shared" si="1"/>
        <v>-0.48330349615769019</v>
      </c>
      <c r="S24" s="201">
        <f t="shared" si="11"/>
        <v>6.190426243632155E-2</v>
      </c>
      <c r="T24" s="203">
        <f t="shared" si="12"/>
        <v>0.66020664040103072</v>
      </c>
      <c r="U24" s="200">
        <v>1087364</v>
      </c>
      <c r="V24" s="200">
        <v>955904</v>
      </c>
      <c r="W24" s="200">
        <v>847396</v>
      </c>
      <c r="X24" s="200">
        <v>356220</v>
      </c>
      <c r="Y24" s="200">
        <v>171613</v>
      </c>
      <c r="Z24" s="200">
        <v>432862</v>
      </c>
      <c r="AA24" s="201">
        <f t="shared" si="13"/>
        <v>1.5223147430555959</v>
      </c>
      <c r="AB24" s="202">
        <f t="shared" si="2"/>
        <v>-0.48918569358363739</v>
      </c>
      <c r="AC24" s="200">
        <f t="shared" si="3"/>
        <v>261249</v>
      </c>
      <c r="AD24" s="200">
        <f t="shared" si="4"/>
        <v>-414534</v>
      </c>
      <c r="AE24" s="201">
        <f t="shared" si="14"/>
        <v>1.3782808008562204E-2</v>
      </c>
      <c r="AF24" s="203">
        <f t="shared" si="5"/>
        <v>0.20115342115539139</v>
      </c>
      <c r="AG24" s="203">
        <f t="shared" si="15"/>
        <v>0.19934650606404608</v>
      </c>
      <c r="AH24" s="123"/>
    </row>
    <row r="25" spans="1:34" x14ac:dyDescent="0.25">
      <c r="A25" s="211" t="s">
        <v>200</v>
      </c>
      <c r="B25" s="199" t="s">
        <v>394</v>
      </c>
      <c r="C25" s="200">
        <v>176220</v>
      </c>
      <c r="D25" s="200">
        <v>176685</v>
      </c>
      <c r="E25" s="200">
        <v>45282</v>
      </c>
      <c r="F25" s="200">
        <v>83696</v>
      </c>
      <c r="G25" s="200">
        <v>213733</v>
      </c>
      <c r="H25" s="201">
        <f t="shared" si="7"/>
        <v>1.5536823743070158</v>
      </c>
      <c r="I25" s="202">
        <f t="shared" si="0"/>
        <v>0.20968390072728305</v>
      </c>
      <c r="J25" s="201">
        <f t="shared" si="8"/>
        <v>2.4649728901189835E-3</v>
      </c>
      <c r="K25" s="203">
        <f t="shared" si="9"/>
        <v>1</v>
      </c>
      <c r="L25" s="200">
        <v>48831</v>
      </c>
      <c r="M25" s="200">
        <v>50939</v>
      </c>
      <c r="N25" s="200">
        <v>12463</v>
      </c>
      <c r="O25" s="200">
        <v>25562</v>
      </c>
      <c r="P25" s="200">
        <v>48442</v>
      </c>
      <c r="Q25" s="201">
        <f t="shared" si="10"/>
        <v>0.89507863234488694</v>
      </c>
      <c r="R25" s="202">
        <f t="shared" si="1"/>
        <v>-4.9019415379178977E-2</v>
      </c>
      <c r="S25" s="201">
        <f t="shared" si="11"/>
        <v>2.0918083735639329E-3</v>
      </c>
      <c r="T25" s="203">
        <f t="shared" si="12"/>
        <v>0.22664726551351452</v>
      </c>
      <c r="U25" s="200">
        <v>88802</v>
      </c>
      <c r="V25" s="200">
        <v>88338</v>
      </c>
      <c r="W25" s="200">
        <v>84019</v>
      </c>
      <c r="X25" s="200">
        <v>21564</v>
      </c>
      <c r="Y25" s="200">
        <v>39159</v>
      </c>
      <c r="Z25" s="200">
        <v>129002</v>
      </c>
      <c r="AA25" s="201">
        <f t="shared" si="13"/>
        <v>2.2943129293393603</v>
      </c>
      <c r="AB25" s="202">
        <f t="shared" si="2"/>
        <v>0.53539080446089571</v>
      </c>
      <c r="AC25" s="200">
        <f t="shared" si="3"/>
        <v>89843</v>
      </c>
      <c r="AD25" s="200">
        <f t="shared" si="4"/>
        <v>44983</v>
      </c>
      <c r="AE25" s="201">
        <f t="shared" si="14"/>
        <v>4.1075673048697765E-3</v>
      </c>
      <c r="AF25" s="203">
        <f t="shared" si="5"/>
        <v>0.47552989784079008</v>
      </c>
      <c r="AG25" s="203">
        <f t="shared" si="15"/>
        <v>0.60356613157537675</v>
      </c>
      <c r="AH25" s="123"/>
    </row>
    <row r="26" spans="1:34" x14ac:dyDescent="0.25">
      <c r="A26" s="211" t="s">
        <v>196</v>
      </c>
      <c r="B26" s="199" t="s">
        <v>227</v>
      </c>
      <c r="C26" s="200">
        <v>1857448</v>
      </c>
      <c r="D26" s="200">
        <v>1778604</v>
      </c>
      <c r="E26" s="200">
        <v>702773</v>
      </c>
      <c r="F26" s="200">
        <v>385334</v>
      </c>
      <c r="G26" s="200">
        <v>1107550</v>
      </c>
      <c r="H26" s="201">
        <f t="shared" si="7"/>
        <v>1.8742597331146484</v>
      </c>
      <c r="I26" s="202">
        <f t="shared" si="0"/>
        <v>-0.37729252829747373</v>
      </c>
      <c r="J26" s="201">
        <f t="shared" si="8"/>
        <v>1.2773323372859035E-2</v>
      </c>
      <c r="K26" s="203">
        <f t="shared" si="9"/>
        <v>1</v>
      </c>
      <c r="L26" s="200">
        <v>963527</v>
      </c>
      <c r="M26" s="200">
        <v>930383</v>
      </c>
      <c r="N26" s="200">
        <v>347407</v>
      </c>
      <c r="O26" s="200">
        <v>191092</v>
      </c>
      <c r="P26" s="200">
        <v>577099</v>
      </c>
      <c r="Q26" s="201">
        <f t="shared" si="10"/>
        <v>2.0200060703744791</v>
      </c>
      <c r="R26" s="202">
        <f t="shared" si="1"/>
        <v>-0.37971888996252079</v>
      </c>
      <c r="S26" s="201">
        <f t="shared" si="11"/>
        <v>2.492012139414913E-2</v>
      </c>
      <c r="T26" s="203">
        <f t="shared" si="12"/>
        <v>0.52105909439754416</v>
      </c>
      <c r="U26" s="200">
        <v>750716</v>
      </c>
      <c r="V26" s="200">
        <v>710529</v>
      </c>
      <c r="W26" s="200">
        <v>701643</v>
      </c>
      <c r="X26" s="200">
        <v>294196</v>
      </c>
      <c r="Y26" s="200">
        <v>154134</v>
      </c>
      <c r="Z26" s="200">
        <v>441341</v>
      </c>
      <c r="AA26" s="201">
        <f t="shared" si="13"/>
        <v>1.8633591550209556</v>
      </c>
      <c r="AB26" s="202">
        <f t="shared" si="2"/>
        <v>-0.37098923526636762</v>
      </c>
      <c r="AC26" s="200">
        <f t="shared" si="3"/>
        <v>287207</v>
      </c>
      <c r="AD26" s="200">
        <f t="shared" si="4"/>
        <v>-260302</v>
      </c>
      <c r="AE26" s="201">
        <f t="shared" si="14"/>
        <v>1.4052788808689261E-2</v>
      </c>
      <c r="AF26" s="203">
        <f t="shared" si="5"/>
        <v>0.39449084787844851</v>
      </c>
      <c r="AG26" s="203">
        <f t="shared" si="15"/>
        <v>0.3984840413525349</v>
      </c>
      <c r="AH26" s="123"/>
    </row>
    <row r="27" spans="1:34" x14ac:dyDescent="0.25">
      <c r="A27" s="211" t="s">
        <v>209</v>
      </c>
      <c r="B27" s="199" t="s">
        <v>250</v>
      </c>
      <c r="C27" s="200">
        <v>161182</v>
      </c>
      <c r="D27" s="200">
        <v>183805</v>
      </c>
      <c r="E27" s="200">
        <v>63480</v>
      </c>
      <c r="F27" s="200">
        <v>124751</v>
      </c>
      <c r="G27" s="200">
        <v>283038</v>
      </c>
      <c r="H27" s="201">
        <f t="shared" si="7"/>
        <v>1.2688234964048384</v>
      </c>
      <c r="I27" s="202">
        <f t="shared" si="0"/>
        <v>0.53988194009956203</v>
      </c>
      <c r="J27" s="201">
        <f t="shared" si="8"/>
        <v>3.2642642777366941E-3</v>
      </c>
      <c r="K27" s="203">
        <f t="shared" si="9"/>
        <v>1</v>
      </c>
      <c r="L27" s="200">
        <v>34223</v>
      </c>
      <c r="M27" s="200">
        <v>42355</v>
      </c>
      <c r="N27" s="200">
        <v>11180</v>
      </c>
      <c r="O27" s="200">
        <v>22026</v>
      </c>
      <c r="P27" s="200">
        <v>52595</v>
      </c>
      <c r="Q27" s="201">
        <f t="shared" si="10"/>
        <v>1.38785980205212</v>
      </c>
      <c r="R27" s="202">
        <f t="shared" si="1"/>
        <v>0.24176602526266078</v>
      </c>
      <c r="S27" s="201">
        <f t="shared" si="11"/>
        <v>2.2711420132858892E-3</v>
      </c>
      <c r="T27" s="203">
        <f t="shared" si="12"/>
        <v>0.18582310502476698</v>
      </c>
      <c r="U27" s="200">
        <v>87871</v>
      </c>
      <c r="V27" s="200">
        <v>97600</v>
      </c>
      <c r="W27" s="200">
        <v>109854</v>
      </c>
      <c r="X27" s="200">
        <v>39706</v>
      </c>
      <c r="Y27" s="200">
        <v>83525</v>
      </c>
      <c r="Z27" s="200">
        <v>173187</v>
      </c>
      <c r="AA27" s="201">
        <f t="shared" si="13"/>
        <v>1.0734750074827897</v>
      </c>
      <c r="AB27" s="202">
        <f t="shared" si="2"/>
        <v>0.57651974438800591</v>
      </c>
      <c r="AC27" s="200">
        <f t="shared" si="3"/>
        <v>89662</v>
      </c>
      <c r="AD27" s="200">
        <f t="shared" si="4"/>
        <v>63333</v>
      </c>
      <c r="AE27" s="201">
        <f t="shared" si="14"/>
        <v>5.5144668984084128E-3</v>
      </c>
      <c r="AF27" s="203">
        <f t="shared" si="5"/>
        <v>0.59766600473327713</v>
      </c>
      <c r="AG27" s="203">
        <f t="shared" si="15"/>
        <v>0.61188603650393236</v>
      </c>
      <c r="AH27" s="123"/>
    </row>
    <row r="28" spans="1:34" x14ac:dyDescent="0.25">
      <c r="A28" s="211" t="s">
        <v>217</v>
      </c>
      <c r="B28" s="199" t="s">
        <v>241</v>
      </c>
      <c r="C28" s="200">
        <v>128689</v>
      </c>
      <c r="D28" s="200">
        <v>136253</v>
      </c>
      <c r="E28" s="200">
        <v>40830</v>
      </c>
      <c r="F28" s="200">
        <v>113133</v>
      </c>
      <c r="G28" s="200">
        <v>212003</v>
      </c>
      <c r="H28" s="201">
        <f t="shared" si="7"/>
        <v>0.87392714769342272</v>
      </c>
      <c r="I28" s="202">
        <f t="shared" si="0"/>
        <v>0.55595106162800079</v>
      </c>
      <c r="J28" s="201">
        <f t="shared" si="8"/>
        <v>2.4450208794331942E-3</v>
      </c>
      <c r="K28" s="203">
        <f t="shared" si="9"/>
        <v>1</v>
      </c>
      <c r="L28" s="200">
        <v>27364</v>
      </c>
      <c r="M28" s="200">
        <v>27030</v>
      </c>
      <c r="N28" s="200">
        <v>6004</v>
      </c>
      <c r="O28" s="200">
        <v>12930</v>
      </c>
      <c r="P28" s="200">
        <v>31657</v>
      </c>
      <c r="Q28" s="201">
        <f t="shared" si="10"/>
        <v>1.448337200309358</v>
      </c>
      <c r="R28" s="202">
        <f t="shared" si="1"/>
        <v>0.17118017018128007</v>
      </c>
      <c r="S28" s="201">
        <f t="shared" si="11"/>
        <v>1.3670033789255898E-3</v>
      </c>
      <c r="T28" s="203">
        <f t="shared" si="12"/>
        <v>0.14932335863171747</v>
      </c>
      <c r="U28" s="200">
        <v>87365</v>
      </c>
      <c r="V28" s="200">
        <v>74003</v>
      </c>
      <c r="W28" s="200">
        <v>77063</v>
      </c>
      <c r="X28" s="200">
        <v>27597</v>
      </c>
      <c r="Y28" s="200">
        <v>88115</v>
      </c>
      <c r="Z28" s="200">
        <v>145499</v>
      </c>
      <c r="AA28" s="201">
        <f t="shared" si="13"/>
        <v>0.65123985700505016</v>
      </c>
      <c r="AB28" s="202">
        <f t="shared" si="2"/>
        <v>0.88805263226191555</v>
      </c>
      <c r="AC28" s="200">
        <f t="shared" si="3"/>
        <v>57384</v>
      </c>
      <c r="AD28" s="200">
        <f t="shared" si="4"/>
        <v>68436</v>
      </c>
      <c r="AE28" s="201">
        <f t="shared" si="14"/>
        <v>4.6328501518677822E-3</v>
      </c>
      <c r="AF28" s="203">
        <f t="shared" si="5"/>
        <v>0.56558754669621958</v>
      </c>
      <c r="AG28" s="203">
        <f t="shared" si="15"/>
        <v>0.68630632585387941</v>
      </c>
      <c r="AH28" s="123"/>
    </row>
    <row r="29" spans="1:34" x14ac:dyDescent="0.25">
      <c r="A29" s="211" t="s">
        <v>213</v>
      </c>
      <c r="B29" s="199" t="s">
        <v>229</v>
      </c>
      <c r="C29" s="200">
        <v>3225323</v>
      </c>
      <c r="D29" s="200">
        <v>3177968</v>
      </c>
      <c r="E29" s="200">
        <v>1059454</v>
      </c>
      <c r="F29" s="200">
        <v>491518</v>
      </c>
      <c r="G29" s="200">
        <v>1758689</v>
      </c>
      <c r="H29" s="201">
        <f t="shared" si="7"/>
        <v>2.5780764895690496</v>
      </c>
      <c r="I29" s="202">
        <f t="shared" si="0"/>
        <v>-0.44659952523121693</v>
      </c>
      <c r="J29" s="201">
        <f t="shared" si="8"/>
        <v>2.0282879607503124E-2</v>
      </c>
      <c r="K29" s="203">
        <f t="shared" si="9"/>
        <v>1</v>
      </c>
      <c r="L29" s="200">
        <v>2481445</v>
      </c>
      <c r="M29" s="200">
        <v>2459607</v>
      </c>
      <c r="N29" s="200">
        <v>806957</v>
      </c>
      <c r="O29" s="200">
        <v>399588</v>
      </c>
      <c r="P29" s="200">
        <v>1368563</v>
      </c>
      <c r="Q29" s="201">
        <f t="shared" si="10"/>
        <v>2.4249351832387358</v>
      </c>
      <c r="R29" s="202">
        <f t="shared" si="1"/>
        <v>-0.44358468649666394</v>
      </c>
      <c r="S29" s="201">
        <f t="shared" si="11"/>
        <v>5.9096889953960959E-2</v>
      </c>
      <c r="T29" s="203">
        <f t="shared" si="12"/>
        <v>0.77817226354403768</v>
      </c>
      <c r="U29" s="200">
        <v>599722</v>
      </c>
      <c r="V29" s="200">
        <v>535885</v>
      </c>
      <c r="W29" s="200">
        <v>545266</v>
      </c>
      <c r="X29" s="200">
        <v>184260</v>
      </c>
      <c r="Y29" s="200">
        <v>67569</v>
      </c>
      <c r="Z29" s="200">
        <v>288726</v>
      </c>
      <c r="AA29" s="201">
        <f t="shared" si="13"/>
        <v>3.273054211250721</v>
      </c>
      <c r="AB29" s="202">
        <f t="shared" si="2"/>
        <v>-0.47048596464844683</v>
      </c>
      <c r="AC29" s="200">
        <f t="shared" si="3"/>
        <v>221157</v>
      </c>
      <c r="AD29" s="200">
        <f t="shared" si="4"/>
        <v>-256540</v>
      </c>
      <c r="AE29" s="201">
        <f t="shared" si="14"/>
        <v>9.1933572941956809E-3</v>
      </c>
      <c r="AF29" s="203">
        <f t="shared" si="5"/>
        <v>0.17157693217804584</v>
      </c>
      <c r="AG29" s="203">
        <f t="shared" si="15"/>
        <v>0.16417115248915529</v>
      </c>
      <c r="AH29" s="123"/>
    </row>
    <row r="30" spans="1:34" x14ac:dyDescent="0.25">
      <c r="A30" s="211" t="s">
        <v>221</v>
      </c>
      <c r="B30" s="199" t="s">
        <v>221</v>
      </c>
      <c r="C30" s="200">
        <v>749324</v>
      </c>
      <c r="D30" s="200">
        <v>705966</v>
      </c>
      <c r="E30" s="200">
        <v>213952</v>
      </c>
      <c r="F30" s="200">
        <v>266344</v>
      </c>
      <c r="G30" s="200">
        <v>567278</v>
      </c>
      <c r="H30" s="201">
        <f t="shared" si="7"/>
        <v>1.1298696422671433</v>
      </c>
      <c r="I30" s="202">
        <f t="shared" si="0"/>
        <v>-0.19645138717728616</v>
      </c>
      <c r="J30" s="201">
        <f t="shared" si="8"/>
        <v>6.5423911663660579E-3</v>
      </c>
      <c r="K30" s="203">
        <f t="shared" si="9"/>
        <v>1</v>
      </c>
      <c r="L30" s="200">
        <v>302966</v>
      </c>
      <c r="M30" s="200">
        <v>275358</v>
      </c>
      <c r="N30" s="200">
        <v>81278</v>
      </c>
      <c r="O30" s="200">
        <v>95255</v>
      </c>
      <c r="P30" s="200">
        <v>220987</v>
      </c>
      <c r="Q30" s="201">
        <f t="shared" si="10"/>
        <v>1.3199517085717285</v>
      </c>
      <c r="R30" s="202">
        <f t="shared" si="1"/>
        <v>-0.19745567588375856</v>
      </c>
      <c r="S30" s="201">
        <f t="shared" si="11"/>
        <v>9.5425964462403038E-3</v>
      </c>
      <c r="T30" s="203">
        <f t="shared" si="12"/>
        <v>0.38955679578619301</v>
      </c>
      <c r="U30" s="200">
        <v>294259</v>
      </c>
      <c r="V30" s="200">
        <v>269133</v>
      </c>
      <c r="W30" s="200">
        <v>254156</v>
      </c>
      <c r="X30" s="200">
        <v>81721</v>
      </c>
      <c r="Y30" s="200">
        <v>102392</v>
      </c>
      <c r="Z30" s="200">
        <v>201674</v>
      </c>
      <c r="AA30" s="201">
        <f t="shared" si="13"/>
        <v>0.96962653332291593</v>
      </c>
      <c r="AB30" s="202">
        <f t="shared" si="2"/>
        <v>-0.20649522340609705</v>
      </c>
      <c r="AC30" s="200">
        <f t="shared" si="3"/>
        <v>99282</v>
      </c>
      <c r="AD30" s="200">
        <f t="shared" si="4"/>
        <v>-52482</v>
      </c>
      <c r="AE30" s="201">
        <f t="shared" si="14"/>
        <v>6.4215246945187468E-3</v>
      </c>
      <c r="AF30" s="203">
        <f t="shared" si="5"/>
        <v>0.36001167195020722</v>
      </c>
      <c r="AG30" s="203">
        <f t="shared" si="15"/>
        <v>0.35551175966633641</v>
      </c>
      <c r="AH30" s="123"/>
    </row>
    <row r="31" spans="1:34" x14ac:dyDescent="0.25">
      <c r="A31" s="211" t="s">
        <v>394</v>
      </c>
      <c r="B31" s="199" t="s">
        <v>247</v>
      </c>
      <c r="C31" s="200">
        <v>232105</v>
      </c>
      <c r="D31" s="200">
        <v>214844</v>
      </c>
      <c r="E31" s="200">
        <v>81702</v>
      </c>
      <c r="F31" s="200">
        <v>300935</v>
      </c>
      <c r="G31" s="200">
        <v>439693</v>
      </c>
      <c r="H31" s="201">
        <f t="shared" si="7"/>
        <v>0.46108960406732358</v>
      </c>
      <c r="I31" s="202">
        <f t="shared" si="0"/>
        <v>1.0465686730837258</v>
      </c>
      <c r="J31" s="201">
        <f>G31/G$8</f>
        <v>5.0709592106744691E-3</v>
      </c>
      <c r="K31" s="203">
        <f t="shared" si="9"/>
        <v>1</v>
      </c>
      <c r="L31" s="200">
        <v>61694</v>
      </c>
      <c r="M31" s="200">
        <v>62136</v>
      </c>
      <c r="N31" s="200">
        <v>20152</v>
      </c>
      <c r="O31" s="200">
        <v>66742</v>
      </c>
      <c r="P31" s="200">
        <v>95793</v>
      </c>
      <c r="Q31" s="201">
        <f t="shared" si="10"/>
        <v>0.43527314135027417</v>
      </c>
      <c r="R31" s="202">
        <f t="shared" si="1"/>
        <v>0.54166666666666674</v>
      </c>
      <c r="S31" s="201">
        <f>P31/P$8</f>
        <v>4.1365055020191116E-3</v>
      </c>
      <c r="T31" s="203">
        <f t="shared" si="12"/>
        <v>0.21786337285333177</v>
      </c>
      <c r="U31" s="200">
        <v>77258</v>
      </c>
      <c r="V31" s="200">
        <v>68294</v>
      </c>
      <c r="W31" s="200">
        <v>71452</v>
      </c>
      <c r="X31" s="200">
        <v>41549</v>
      </c>
      <c r="Y31" s="200">
        <v>146588</v>
      </c>
      <c r="Z31" s="200">
        <v>196088</v>
      </c>
      <c r="AA31" s="201">
        <f t="shared" si="13"/>
        <v>0.33768111987338667</v>
      </c>
      <c r="AB31" s="202">
        <f t="shared" si="2"/>
        <v>1.7443318591501988</v>
      </c>
      <c r="AC31" s="200">
        <f t="shared" si="3"/>
        <v>49500</v>
      </c>
      <c r="AD31" s="200">
        <f t="shared" si="4"/>
        <v>124636</v>
      </c>
      <c r="AE31" s="201">
        <f t="shared" si="14"/>
        <v>6.2436602353242955E-3</v>
      </c>
      <c r="AF31" s="203">
        <f t="shared" si="5"/>
        <v>0.33257619482042783</v>
      </c>
      <c r="AG31" s="203">
        <f t="shared" si="15"/>
        <v>0.44596570789164258</v>
      </c>
      <c r="AH31" s="123"/>
    </row>
    <row r="32" spans="1:34" x14ac:dyDescent="0.25">
      <c r="A32" s="211" t="s">
        <v>229</v>
      </c>
      <c r="B32" s="199" t="s">
        <v>233</v>
      </c>
      <c r="C32" s="200">
        <v>252209</v>
      </c>
      <c r="D32" s="200">
        <v>268844</v>
      </c>
      <c r="E32" s="200">
        <v>41520</v>
      </c>
      <c r="F32" s="200">
        <v>121357</v>
      </c>
      <c r="G32" s="200">
        <v>315139</v>
      </c>
      <c r="H32" s="201">
        <f t="shared" si="7"/>
        <v>1.5967929332465371</v>
      </c>
      <c r="I32" s="202">
        <f t="shared" si="0"/>
        <v>0.17220023508056714</v>
      </c>
      <c r="J32" s="201">
        <f t="shared" si="8"/>
        <v>3.6344836390225484E-3</v>
      </c>
      <c r="K32" s="203">
        <f t="shared" si="9"/>
        <v>1</v>
      </c>
      <c r="L32" s="200">
        <v>104275</v>
      </c>
      <c r="M32" s="200">
        <v>108162</v>
      </c>
      <c r="N32" s="200">
        <v>12310</v>
      </c>
      <c r="O32" s="200">
        <v>39747</v>
      </c>
      <c r="P32" s="200">
        <v>118545</v>
      </c>
      <c r="Q32" s="201">
        <f t="shared" si="10"/>
        <v>1.9824892444712807</v>
      </c>
      <c r="R32" s="202">
        <f t="shared" si="1"/>
        <v>9.5994896544072672E-2</v>
      </c>
      <c r="S32" s="201">
        <f t="shared" ref="S32:S37" si="16">P32/P$8</f>
        <v>5.1189757574859919E-3</v>
      </c>
      <c r="T32" s="203">
        <f t="shared" si="12"/>
        <v>0.37616734203002483</v>
      </c>
      <c r="U32" s="200">
        <v>56227</v>
      </c>
      <c r="V32" s="200">
        <v>64737</v>
      </c>
      <c r="W32" s="200">
        <v>78188</v>
      </c>
      <c r="X32" s="200">
        <v>18234</v>
      </c>
      <c r="Y32" s="200">
        <v>53029</v>
      </c>
      <c r="Z32" s="200">
        <v>116128</v>
      </c>
      <c r="AA32" s="201">
        <f t="shared" si="13"/>
        <v>1.189896094589753</v>
      </c>
      <c r="AB32" s="202">
        <f t="shared" si="2"/>
        <v>0.4852407018979894</v>
      </c>
      <c r="AC32" s="200">
        <f t="shared" si="3"/>
        <v>63099</v>
      </c>
      <c r="AD32" s="200">
        <f t="shared" si="4"/>
        <v>37940</v>
      </c>
      <c r="AE32" s="201">
        <f t="shared" si="14"/>
        <v>3.6976448115526692E-3</v>
      </c>
      <c r="AF32" s="203">
        <f t="shared" si="5"/>
        <v>0.29083037002871553</v>
      </c>
      <c r="AG32" s="203">
        <f t="shared" si="15"/>
        <v>0.36849771053408181</v>
      </c>
      <c r="AH32" s="123"/>
    </row>
    <row r="33" spans="1:36" x14ac:dyDescent="0.25">
      <c r="A33" s="211" t="s">
        <v>225</v>
      </c>
      <c r="B33" s="199" t="s">
        <v>243</v>
      </c>
      <c r="C33" s="200">
        <v>131784</v>
      </c>
      <c r="D33" s="200">
        <v>133051</v>
      </c>
      <c r="E33" s="200">
        <v>38757</v>
      </c>
      <c r="F33" s="200">
        <v>80729</v>
      </c>
      <c r="G33" s="200">
        <v>193818</v>
      </c>
      <c r="H33" s="201">
        <f t="shared" si="7"/>
        <v>1.4008472791685764</v>
      </c>
      <c r="I33" s="202">
        <f t="shared" si="0"/>
        <v>0.45671960376096377</v>
      </c>
      <c r="J33" s="201">
        <f t="shared" si="8"/>
        <v>2.235294108149332E-3</v>
      </c>
      <c r="K33" s="203">
        <f t="shared" si="9"/>
        <v>1</v>
      </c>
      <c r="L33" s="200">
        <v>33217</v>
      </c>
      <c r="M33" s="200">
        <v>36114</v>
      </c>
      <c r="N33" s="200">
        <v>8246</v>
      </c>
      <c r="O33" s="200">
        <v>19548</v>
      </c>
      <c r="P33" s="200">
        <v>42992</v>
      </c>
      <c r="Q33" s="201">
        <f t="shared" si="10"/>
        <v>1.199304276652343</v>
      </c>
      <c r="R33" s="202">
        <f t="shared" si="1"/>
        <v>0.19045245611120332</v>
      </c>
      <c r="S33" s="201">
        <f t="shared" si="16"/>
        <v>1.8564680565678667E-3</v>
      </c>
      <c r="T33" s="203">
        <f t="shared" si="12"/>
        <v>0.22181634316730128</v>
      </c>
      <c r="U33" s="200">
        <v>60360</v>
      </c>
      <c r="V33" s="200">
        <v>67647</v>
      </c>
      <c r="W33" s="200">
        <v>75328</v>
      </c>
      <c r="X33" s="200">
        <v>24298</v>
      </c>
      <c r="Y33" s="200">
        <v>51961</v>
      </c>
      <c r="Z33" s="200">
        <v>103227</v>
      </c>
      <c r="AA33" s="201">
        <f t="shared" si="13"/>
        <v>0.9866245838224823</v>
      </c>
      <c r="AB33" s="202">
        <f t="shared" si="2"/>
        <v>0.37036692863211562</v>
      </c>
      <c r="AC33" s="200">
        <f t="shared" si="3"/>
        <v>51266</v>
      </c>
      <c r="AD33" s="200">
        <f t="shared" si="4"/>
        <v>27899</v>
      </c>
      <c r="AE33" s="201">
        <f t="shared" si="14"/>
        <v>3.2868626081750084E-3</v>
      </c>
      <c r="AF33" s="203">
        <f t="shared" si="5"/>
        <v>0.56615884134655137</v>
      </c>
      <c r="AG33" s="203">
        <f t="shared" si="15"/>
        <v>0.53259759155496389</v>
      </c>
      <c r="AH33" s="123"/>
    </row>
    <row r="34" spans="1:36" x14ac:dyDescent="0.25">
      <c r="A34" s="211" t="s">
        <v>231</v>
      </c>
      <c r="B34" s="199" t="s">
        <v>239</v>
      </c>
      <c r="C34" s="200">
        <v>103374</v>
      </c>
      <c r="D34" s="200">
        <v>96635</v>
      </c>
      <c r="E34" s="200">
        <v>52002</v>
      </c>
      <c r="F34" s="200">
        <v>134559</v>
      </c>
      <c r="G34" s="200">
        <v>141981</v>
      </c>
      <c r="H34" s="201">
        <f t="shared" si="7"/>
        <v>5.5157960448576571E-2</v>
      </c>
      <c r="I34" s="202">
        <f t="shared" si="0"/>
        <v>0.46925027164070987</v>
      </c>
      <c r="J34" s="201">
        <f t="shared" si="8"/>
        <v>1.6374603636873267E-3</v>
      </c>
      <c r="K34" s="203">
        <f t="shared" si="9"/>
        <v>1</v>
      </c>
      <c r="L34" s="200">
        <v>46241</v>
      </c>
      <c r="M34" s="200">
        <v>38072</v>
      </c>
      <c r="N34" s="200">
        <v>18417</v>
      </c>
      <c r="O34" s="200">
        <v>46713</v>
      </c>
      <c r="P34" s="200">
        <v>52651</v>
      </c>
      <c r="Q34" s="201">
        <f t="shared" si="10"/>
        <v>0.12711664847044712</v>
      </c>
      <c r="R34" s="202">
        <f t="shared" si="1"/>
        <v>0.38293233872662324</v>
      </c>
      <c r="S34" s="201">
        <f t="shared" si="16"/>
        <v>2.2735601890201606E-3</v>
      </c>
      <c r="T34" s="203">
        <f t="shared" si="12"/>
        <v>0.37083130841450618</v>
      </c>
      <c r="U34" s="200">
        <v>22293</v>
      </c>
      <c r="V34" s="200">
        <v>24618</v>
      </c>
      <c r="W34" s="200">
        <v>23114</v>
      </c>
      <c r="X34" s="200">
        <v>13967</v>
      </c>
      <c r="Y34" s="200">
        <v>33703</v>
      </c>
      <c r="Z34" s="200">
        <v>38707</v>
      </c>
      <c r="AA34" s="201">
        <f t="shared" si="13"/>
        <v>0.14847342966501498</v>
      </c>
      <c r="AB34" s="202">
        <f t="shared" si="2"/>
        <v>0.67461278878601716</v>
      </c>
      <c r="AC34" s="200">
        <f t="shared" si="3"/>
        <v>5004</v>
      </c>
      <c r="AD34" s="200">
        <f t="shared" si="4"/>
        <v>15593</v>
      </c>
      <c r="AE34" s="201">
        <f t="shared" si="14"/>
        <v>1.2324739745863975E-3</v>
      </c>
      <c r="AF34" s="203">
        <f t="shared" si="5"/>
        <v>0.23918869974646867</v>
      </c>
      <c r="AG34" s="203">
        <f t="shared" si="15"/>
        <v>0.27262098449792577</v>
      </c>
      <c r="AH34" s="123"/>
    </row>
    <row r="35" spans="1:36" x14ac:dyDescent="0.25">
      <c r="A35" s="211" t="s">
        <v>227</v>
      </c>
      <c r="B35" s="199" t="s">
        <v>245</v>
      </c>
      <c r="C35" s="200">
        <v>501523</v>
      </c>
      <c r="D35" s="200">
        <v>561070</v>
      </c>
      <c r="E35" s="200">
        <v>116714</v>
      </c>
      <c r="F35" s="200">
        <v>59124</v>
      </c>
      <c r="G35" s="200">
        <v>84336</v>
      </c>
      <c r="H35" s="201">
        <f t="shared" si="7"/>
        <v>0.42642581692713621</v>
      </c>
      <c r="I35" s="202">
        <f t="shared" si="0"/>
        <v>-0.84968720480510451</v>
      </c>
      <c r="J35" s="201">
        <f t="shared" si="8"/>
        <v>9.7264322150100637E-4</v>
      </c>
      <c r="K35" s="203">
        <f t="shared" si="9"/>
        <v>1</v>
      </c>
      <c r="L35" s="200">
        <v>39183</v>
      </c>
      <c r="M35" s="200">
        <v>39337</v>
      </c>
      <c r="N35" s="200">
        <v>12897</v>
      </c>
      <c r="O35" s="200">
        <v>12360</v>
      </c>
      <c r="P35" s="200">
        <v>17940</v>
      </c>
      <c r="Q35" s="201">
        <f t="shared" si="10"/>
        <v>0.45145631067961167</v>
      </c>
      <c r="R35" s="202">
        <f t="shared" si="1"/>
        <v>-0.54394081907618785</v>
      </c>
      <c r="S35" s="201">
        <f t="shared" si="16"/>
        <v>7.7467986915769277E-4</v>
      </c>
      <c r="T35" s="203">
        <f t="shared" si="12"/>
        <v>0.21272054638588503</v>
      </c>
      <c r="U35" s="200">
        <v>513255</v>
      </c>
      <c r="V35" s="200">
        <v>435385</v>
      </c>
      <c r="W35" s="200">
        <v>500909</v>
      </c>
      <c r="X35" s="200">
        <v>96145</v>
      </c>
      <c r="Y35" s="200">
        <v>38367</v>
      </c>
      <c r="Z35" s="200">
        <v>51407</v>
      </c>
      <c r="AA35" s="201">
        <f t="shared" si="13"/>
        <v>0.33987541376703945</v>
      </c>
      <c r="AB35" s="202">
        <f t="shared" si="2"/>
        <v>-0.89737257665564008</v>
      </c>
      <c r="AC35" s="200">
        <f t="shared" si="3"/>
        <v>13040</v>
      </c>
      <c r="AD35" s="200">
        <f t="shared" si="4"/>
        <v>-449502</v>
      </c>
      <c r="AE35" s="201">
        <f t="shared" si="14"/>
        <v>1.6368561141799399E-3</v>
      </c>
      <c r="AF35" s="203">
        <f t="shared" si="5"/>
        <v>0.89277452011335479</v>
      </c>
      <c r="AG35" s="203">
        <f t="shared" si="15"/>
        <v>0.60954989565547335</v>
      </c>
      <c r="AH35" s="123"/>
    </row>
    <row r="36" spans="1:36" x14ac:dyDescent="0.25">
      <c r="A36" s="211" t="s">
        <v>395</v>
      </c>
      <c r="B36" s="199" t="s">
        <v>223</v>
      </c>
      <c r="C36" s="200">
        <v>35912</v>
      </c>
      <c r="D36" s="200">
        <v>48092</v>
      </c>
      <c r="E36" s="200">
        <v>19758</v>
      </c>
      <c r="F36" s="200">
        <v>13780</v>
      </c>
      <c r="G36" s="200">
        <v>46711</v>
      </c>
      <c r="H36" s="201">
        <f t="shared" si="7"/>
        <v>2.3897677793904211</v>
      </c>
      <c r="I36" s="202">
        <f t="shared" si="0"/>
        <v>-2.8715794726773658E-2</v>
      </c>
      <c r="J36" s="201">
        <f t="shared" si="8"/>
        <v>5.3871582147046939E-4</v>
      </c>
      <c r="K36" s="203">
        <f t="shared" si="9"/>
        <v>1</v>
      </c>
      <c r="L36" s="200">
        <v>10001</v>
      </c>
      <c r="M36" s="200">
        <v>12536</v>
      </c>
      <c r="N36" s="200">
        <v>3644</v>
      </c>
      <c r="O36" s="200">
        <v>3914</v>
      </c>
      <c r="P36" s="200">
        <v>13185</v>
      </c>
      <c r="Q36" s="201">
        <f t="shared" si="10"/>
        <v>2.368676545733265</v>
      </c>
      <c r="R36" s="202">
        <f t="shared" si="1"/>
        <v>5.1770899808551318E-2</v>
      </c>
      <c r="S36" s="201">
        <f t="shared" si="16"/>
        <v>5.6935084029231776E-4</v>
      </c>
      <c r="T36" s="203">
        <f t="shared" si="12"/>
        <v>0.28226756010361587</v>
      </c>
      <c r="U36" s="200">
        <v>17478</v>
      </c>
      <c r="V36" s="200">
        <v>15536</v>
      </c>
      <c r="W36" s="200">
        <v>20886</v>
      </c>
      <c r="X36" s="200">
        <v>10159</v>
      </c>
      <c r="Y36" s="200">
        <v>5871</v>
      </c>
      <c r="Z36" s="200">
        <v>22305</v>
      </c>
      <c r="AA36" s="201">
        <f t="shared" si="13"/>
        <v>2.7991824220746038</v>
      </c>
      <c r="AB36" s="202">
        <f t="shared" si="2"/>
        <v>6.794024705544377E-2</v>
      </c>
      <c r="AC36" s="200">
        <f t="shared" si="3"/>
        <v>16434</v>
      </c>
      <c r="AD36" s="200">
        <f t="shared" si="4"/>
        <v>1419</v>
      </c>
      <c r="AE36" s="201">
        <f t="shared" si="14"/>
        <v>7.1021603335700504E-4</v>
      </c>
      <c r="AF36" s="203">
        <f t="shared" si="5"/>
        <v>0.43429260583880896</v>
      </c>
      <c r="AG36" s="203">
        <f t="shared" si="15"/>
        <v>0.47751065059621933</v>
      </c>
      <c r="AH36" s="123"/>
    </row>
    <row r="37" spans="1:36" x14ac:dyDescent="0.25">
      <c r="A37" s="204" t="s">
        <v>396</v>
      </c>
      <c r="B37" s="205" t="s">
        <v>396</v>
      </c>
      <c r="C37" s="206">
        <f>C12-SUM(C13:C36)</f>
        <v>3578689</v>
      </c>
      <c r="D37" s="206">
        <f>D12-SUM(D13:D36)</f>
        <v>3658238</v>
      </c>
      <c r="E37" s="206">
        <f>E12-SUM(E13:E36)</f>
        <v>1069753</v>
      </c>
      <c r="F37" s="206">
        <f>F12-SUM(F13:F36)</f>
        <v>1690673</v>
      </c>
      <c r="G37" s="206">
        <f>G12-SUM(G13:G36)</f>
        <v>3054215</v>
      </c>
      <c r="H37" s="207">
        <f t="shared" si="7"/>
        <v>0.80650841410491569</v>
      </c>
      <c r="I37" s="208">
        <f t="shared" si="0"/>
        <v>-0.165113095430095</v>
      </c>
      <c r="J37" s="207">
        <f t="shared" si="8"/>
        <v>3.5224121570345948E-2</v>
      </c>
      <c r="K37" s="209">
        <f t="shared" si="9"/>
        <v>1</v>
      </c>
      <c r="L37" s="206">
        <f>L12-SUM(L13:L36)</f>
        <v>1053204</v>
      </c>
      <c r="M37" s="206">
        <f>M12-SUM(M13:M36)</f>
        <v>959885</v>
      </c>
      <c r="N37" s="206">
        <f>N12-SUM(N13:N36)</f>
        <v>327905</v>
      </c>
      <c r="O37" s="206">
        <f>O12-SUM(O13:O36)</f>
        <v>505505</v>
      </c>
      <c r="P37" s="206">
        <f>P12-SUM(P13:P36)</f>
        <v>818280</v>
      </c>
      <c r="Q37" s="207">
        <f t="shared" si="10"/>
        <v>0.61873769794561873</v>
      </c>
      <c r="R37" s="208">
        <f t="shared" si="1"/>
        <v>-0.14752288034504135</v>
      </c>
      <c r="S37" s="207">
        <f t="shared" si="16"/>
        <v>3.5334729282851557E-2</v>
      </c>
      <c r="T37" s="209">
        <f t="shared" si="12"/>
        <v>0.26791827032478066</v>
      </c>
      <c r="U37" s="206">
        <f t="shared" ref="U37:Z37" si="17">U12-SUM(U13:U36)</f>
        <v>1874939</v>
      </c>
      <c r="V37" s="206">
        <f t="shared" si="17"/>
        <v>1752421</v>
      </c>
      <c r="W37" s="206">
        <f t="shared" si="17"/>
        <v>1743183</v>
      </c>
      <c r="X37" s="206">
        <f t="shared" si="17"/>
        <v>468688</v>
      </c>
      <c r="Y37" s="206">
        <f t="shared" si="17"/>
        <v>803828</v>
      </c>
      <c r="Z37" s="206">
        <f t="shared" si="17"/>
        <v>1486844</v>
      </c>
      <c r="AA37" s="207">
        <f t="shared" si="13"/>
        <v>0.84970416556775819</v>
      </c>
      <c r="AB37" s="208">
        <f t="shared" si="2"/>
        <v>-0.14705226014709871</v>
      </c>
      <c r="AC37" s="206">
        <f>Z37-Y37</f>
        <v>683016</v>
      </c>
      <c r="AD37" s="206">
        <f t="shared" si="4"/>
        <v>-256339</v>
      </c>
      <c r="AE37" s="207">
        <f t="shared" si="14"/>
        <v>4.7342768343450477E-2</v>
      </c>
      <c r="AF37" s="209">
        <f t="shared" si="5"/>
        <v>0.47650890948046576</v>
      </c>
      <c r="AG37" s="209">
        <f t="shared" si="15"/>
        <v>0.48681707083489539</v>
      </c>
      <c r="AH37" s="123"/>
    </row>
    <row r="38" spans="1:36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A38" s="123"/>
      <c r="AB38" s="123"/>
      <c r="AH38" s="123"/>
      <c r="AI38" s="123"/>
    </row>
    <row r="39" spans="1:36" ht="15.75" x14ac:dyDescent="0.25">
      <c r="B39" s="184"/>
      <c r="C39" s="338" t="s">
        <v>105</v>
      </c>
      <c r="D39" s="336"/>
      <c r="E39" s="336"/>
      <c r="F39" s="336"/>
      <c r="G39" s="336"/>
      <c r="H39" s="336"/>
      <c r="I39" s="336"/>
      <c r="J39" s="336"/>
      <c r="K39" s="337"/>
      <c r="L39" s="338" t="s">
        <v>104</v>
      </c>
      <c r="M39" s="336"/>
      <c r="N39" s="336"/>
      <c r="O39" s="336"/>
      <c r="P39" s="336"/>
      <c r="Q39" s="336"/>
      <c r="R39" s="336"/>
      <c r="S39" s="336"/>
      <c r="T39" s="337"/>
      <c r="U39" s="338" t="s">
        <v>106</v>
      </c>
      <c r="V39" s="336"/>
      <c r="W39" s="336"/>
      <c r="X39" s="336"/>
      <c r="Y39" s="336"/>
      <c r="Z39" s="336"/>
      <c r="AA39" s="336"/>
      <c r="AB39" s="336"/>
      <c r="AC39" s="336"/>
      <c r="AD39" s="336"/>
      <c r="AE39" s="336"/>
      <c r="AF39" s="336"/>
      <c r="AG39" s="337"/>
      <c r="AH39" s="50"/>
      <c r="AI39" s="50"/>
      <c r="AJ39" s="50"/>
    </row>
    <row r="40" spans="1:36" s="189" customFormat="1" ht="75" x14ac:dyDescent="0.25">
      <c r="B40" s="185"/>
      <c r="C40" s="233">
        <v>2018</v>
      </c>
      <c r="D40" s="233">
        <v>2019</v>
      </c>
      <c r="E40" s="233">
        <v>2020</v>
      </c>
      <c r="F40" s="233">
        <v>2021</v>
      </c>
      <c r="G40" s="233">
        <v>2022</v>
      </c>
      <c r="H40" s="187" t="str">
        <f>CONCATENATE("var. ",RIGHT(G40,2),"/",RIGHT(F40,2))</f>
        <v>var. 22/21</v>
      </c>
      <c r="I40" s="187" t="str">
        <f>CONCATENATE("var. ",RIGHT(G40,2),"/",RIGHT(D40,2))</f>
        <v>var. 22/19</v>
      </c>
      <c r="J40" s="187" t="str">
        <f>CONCATENATE("Cuota s/ total lugares de residencia ",RIGHT(G40,4))</f>
        <v>Cuota s/ total lugares de residencia 2022</v>
      </c>
      <c r="K40" s="188" t="str">
        <f>CONCATENATE("cuota s/ Canarias ",RIGHT(G40,4))</f>
        <v>cuota s/ Canarias 2022</v>
      </c>
      <c r="L40" s="233">
        <v>2018</v>
      </c>
      <c r="M40" s="233">
        <v>2019</v>
      </c>
      <c r="N40" s="233">
        <v>2020</v>
      </c>
      <c r="O40" s="233">
        <v>2021</v>
      </c>
      <c r="P40" s="233">
        <v>2022</v>
      </c>
      <c r="Q40" s="187" t="str">
        <f>CONCATENATE("var. ",RIGHT(P40,2),"/",RIGHT(O40,2))</f>
        <v>var. 22/21</v>
      </c>
      <c r="R40" s="187" t="str">
        <f>CONCATENATE("var. ",RIGHT(P40,2),"/",RIGHT(M40,2))</f>
        <v>var. 22/19</v>
      </c>
      <c r="S40" s="187" t="str">
        <f>CONCATENATE("Cuota s/ total lugares de residencia ",RIGHT(P40,4))</f>
        <v>Cuota s/ total lugares de residencia 2022</v>
      </c>
      <c r="T40" s="188" t="str">
        <f>CONCATENATE("cuota s/ Canarias ",RIGHT(P40,4))</f>
        <v>cuota s/ Canarias 2022</v>
      </c>
      <c r="U40" s="233">
        <v>2017</v>
      </c>
      <c r="V40" s="233">
        <v>2018</v>
      </c>
      <c r="W40" s="233">
        <v>2019</v>
      </c>
      <c r="X40" s="233">
        <v>2020</v>
      </c>
      <c r="Y40" s="233">
        <v>2021</v>
      </c>
      <c r="Z40" s="233">
        <v>2022</v>
      </c>
      <c r="AA40" s="187" t="str">
        <f>CONCATENATE("var. ",RIGHT(Z40,2),"/",RIGHT(Y40,2))</f>
        <v>var. 22/21</v>
      </c>
      <c r="AB40" s="187" t="str">
        <f>CONCATENATE("var. ",RIGHT(Z40,2),"/",RIGHT(W40,2))</f>
        <v>var. 22/19</v>
      </c>
      <c r="AC40" s="186" t="str">
        <f>CONCATENATE("dif. ",RIGHT(Z40,2),"/",RIGHT(Y40,2))</f>
        <v>dif. 22/21</v>
      </c>
      <c r="AD40" s="186" t="str">
        <f>CONCATENATE("dif. ",RIGHT(Z40,2),"/",RIGHT(W40,2))</f>
        <v>dif. 22/19</v>
      </c>
      <c r="AE40" s="187" t="str">
        <f>CONCATENATE("Cuota s/ total lugares de residencia ",RIGHT(Z40,4))</f>
        <v>Cuota s/ total lugares de residencia 2022</v>
      </c>
      <c r="AF40" s="188" t="str">
        <f>CONCATENATE("cuota s/ Canarias ",RIGHT(W40,4))</f>
        <v>cuota s/ Canarias 2019</v>
      </c>
      <c r="AG40" s="188" t="str">
        <f>CONCATENATE("cuota s/ Canarias ",RIGHT(Z40,4))</f>
        <v>cuota s/ Canarias 2022</v>
      </c>
      <c r="AH40" s="210"/>
      <c r="AI40" s="210"/>
      <c r="AJ40" s="210"/>
    </row>
    <row r="41" spans="1:36" x14ac:dyDescent="0.25">
      <c r="B41" s="190" t="s">
        <v>139</v>
      </c>
      <c r="C41" s="191">
        <v>15933630</v>
      </c>
      <c r="D41" s="191">
        <v>14312350</v>
      </c>
      <c r="E41" s="191">
        <v>4344721</v>
      </c>
      <c r="F41" s="191">
        <v>7170601</v>
      </c>
      <c r="G41" s="191">
        <v>13762076</v>
      </c>
      <c r="H41" s="192">
        <f>IFERROR(G41/F41-1,"-")</f>
        <v>0.91923605845590917</v>
      </c>
      <c r="I41" s="192">
        <f>IFERROR(G41/D41-1,"-")</f>
        <v>-3.8447494646232094E-2</v>
      </c>
      <c r="J41" s="192">
        <f>G41/G$41</f>
        <v>1</v>
      </c>
      <c r="K41" s="193">
        <f>G41/$G8</f>
        <v>0.15871739156684789</v>
      </c>
      <c r="L41" s="191">
        <v>18728240</v>
      </c>
      <c r="M41" s="191">
        <v>18176327</v>
      </c>
      <c r="N41" s="191">
        <v>4999955</v>
      </c>
      <c r="O41" s="191">
        <v>6676787</v>
      </c>
      <c r="P41" s="191">
        <v>16792166</v>
      </c>
      <c r="Q41" s="192">
        <f>IFERROR(P41/O41-1,"-")</f>
        <v>1.5150069936333148</v>
      </c>
      <c r="R41" s="192">
        <f>IFERROR(P41/M41-1,"-")</f>
        <v>-7.6151854002186492E-2</v>
      </c>
      <c r="S41" s="192">
        <f>P41/P$41</f>
        <v>1</v>
      </c>
      <c r="T41" s="193">
        <f>P41/$G8</f>
        <v>0.1936632806182374</v>
      </c>
      <c r="U41" s="191">
        <v>1841533</v>
      </c>
      <c r="V41" s="191">
        <v>1623216</v>
      </c>
      <c r="W41" s="191">
        <v>1553093</v>
      </c>
      <c r="X41" s="191">
        <v>470433</v>
      </c>
      <c r="Y41" s="191">
        <v>454169</v>
      </c>
      <c r="Z41" s="191">
        <v>838305</v>
      </c>
      <c r="AA41" s="192">
        <f>IFERROR(Z41/Y41-1,"-")</f>
        <v>0.84579969130433819</v>
      </c>
      <c r="AB41" s="192">
        <f>IFERROR(Z41/W41-1,"-")</f>
        <v>-0.46023515655533831</v>
      </c>
      <c r="AC41" s="191">
        <f>Z41-Y41</f>
        <v>384136</v>
      </c>
      <c r="AD41" s="191">
        <f>Z41-W41</f>
        <v>-714788</v>
      </c>
      <c r="AE41" s="192">
        <f>Z41/Z$41</f>
        <v>1</v>
      </c>
      <c r="AF41" s="193">
        <f>W41/$D8</f>
        <v>1.5853653146372281E-2</v>
      </c>
      <c r="AG41" s="193">
        <f>Z41/$G8</f>
        <v>9.6681331317634359E-3</v>
      </c>
      <c r="AH41" s="50"/>
      <c r="AI41" s="50"/>
      <c r="AJ41" s="50"/>
    </row>
    <row r="42" spans="1:36" x14ac:dyDescent="0.25">
      <c r="B42" s="194" t="s">
        <v>172</v>
      </c>
      <c r="C42" s="195">
        <v>1018631</v>
      </c>
      <c r="D42" s="195">
        <v>1097319</v>
      </c>
      <c r="E42" s="195">
        <v>486424</v>
      </c>
      <c r="F42" s="195">
        <v>940152</v>
      </c>
      <c r="G42" s="195">
        <v>1207955</v>
      </c>
      <c r="H42" s="196">
        <f>IFERROR(G42/F42-1,"-")</f>
        <v>0.28485074753869588</v>
      </c>
      <c r="I42" s="197">
        <f t="shared" ref="I42:I70" si="18">IFERROR(G42/D42-1,"-")</f>
        <v>0.10082391720183459</v>
      </c>
      <c r="J42" s="196">
        <f>G42/G$41</f>
        <v>8.777418465062975E-2</v>
      </c>
      <c r="K42" s="198">
        <f t="shared" ref="K42:K70" si="19">G42/$G9</f>
        <v>0.10690363932837588</v>
      </c>
      <c r="L42" s="195">
        <v>1614810</v>
      </c>
      <c r="M42" s="195">
        <v>1636935</v>
      </c>
      <c r="N42" s="195">
        <v>770581</v>
      </c>
      <c r="O42" s="195">
        <v>1473851</v>
      </c>
      <c r="P42" s="195">
        <v>1940195</v>
      </c>
      <c r="Q42" s="196">
        <f>IFERROR(P42/O42-1,"-")</f>
        <v>0.31641190323852286</v>
      </c>
      <c r="R42" s="197">
        <f t="shared" ref="R42:R70" si="20">IFERROR(P42/M42-1,"-")</f>
        <v>0.18526086863559033</v>
      </c>
      <c r="S42" s="196">
        <f t="shared" ref="S42:S70" si="21">P42/P$41</f>
        <v>0.1155416758028714</v>
      </c>
      <c r="T42" s="198">
        <f t="shared" ref="T42:T70" si="22">P42/$G9</f>
        <v>0.17170665008772532</v>
      </c>
      <c r="U42" s="195">
        <v>470965</v>
      </c>
      <c r="V42" s="195">
        <v>364964</v>
      </c>
      <c r="W42" s="195">
        <v>358912</v>
      </c>
      <c r="X42" s="195">
        <v>146865</v>
      </c>
      <c r="Y42" s="195">
        <v>277985</v>
      </c>
      <c r="Z42" s="195">
        <v>395101</v>
      </c>
      <c r="AA42" s="196">
        <f>IFERROR(Z42/Y42-1,"-")</f>
        <v>0.42130330773243152</v>
      </c>
      <c r="AB42" s="197">
        <f t="shared" ref="AB42:AB70" si="23">IFERROR(Z42/W42-1,"-")</f>
        <v>0.10082972985021388</v>
      </c>
      <c r="AC42" s="195">
        <f t="shared" ref="AC42:AC69" si="24">Z42-Y42</f>
        <v>117116</v>
      </c>
      <c r="AD42" s="195">
        <f t="shared" ref="AD42:AD70" si="25">Z42-W42</f>
        <v>36189</v>
      </c>
      <c r="AE42" s="196">
        <f t="shared" ref="AE42:AE70" si="26">Z42/Z$41</f>
        <v>0.47130936830867048</v>
      </c>
      <c r="AF42" s="198">
        <f t="shared" ref="AF42:AF70" si="27">W42/$D9</f>
        <v>3.0964190407961351E-2</v>
      </c>
      <c r="AG42" s="198">
        <f t="shared" ref="AG42:AG70" si="28">Z42/$G9</f>
        <v>3.4966314806661368E-2</v>
      </c>
      <c r="AH42" s="50"/>
      <c r="AI42" s="50"/>
      <c r="AJ42" s="50"/>
    </row>
    <row r="43" spans="1:36" x14ac:dyDescent="0.25">
      <c r="B43" s="199" t="s">
        <v>99</v>
      </c>
      <c r="C43" s="200">
        <v>470512</v>
      </c>
      <c r="D43" s="200">
        <v>518298</v>
      </c>
      <c r="E43" s="200">
        <v>210204</v>
      </c>
      <c r="F43" s="200">
        <v>431205</v>
      </c>
      <c r="G43" s="200">
        <v>560211</v>
      </c>
      <c r="H43" s="201">
        <f>IFERROR(G43/F43-1,"-")</f>
        <v>0.29917556614603269</v>
      </c>
      <c r="I43" s="202">
        <f t="shared" si="18"/>
        <v>8.08666056978804E-2</v>
      </c>
      <c r="J43" s="201">
        <f t="shared" ref="J43:J70" si="29">G43/G$41</f>
        <v>4.0706867190676753E-2</v>
      </c>
      <c r="K43" s="203">
        <f t="shared" si="19"/>
        <v>0.12726566834064001</v>
      </c>
      <c r="L43" s="200">
        <v>443019</v>
      </c>
      <c r="M43" s="200">
        <v>365452</v>
      </c>
      <c r="N43" s="200">
        <v>199655</v>
      </c>
      <c r="O43" s="200">
        <v>348489</v>
      </c>
      <c r="P43" s="200">
        <v>515834</v>
      </c>
      <c r="Q43" s="201">
        <f>IFERROR(P43/O43-1,"-")</f>
        <v>0.48020167064096708</v>
      </c>
      <c r="R43" s="202">
        <f t="shared" si="20"/>
        <v>0.41149590096647448</v>
      </c>
      <c r="S43" s="201">
        <f t="shared" si="21"/>
        <v>3.0718729197889063E-2</v>
      </c>
      <c r="T43" s="203">
        <f t="shared" si="22"/>
        <v>0.11718434440385088</v>
      </c>
      <c r="U43" s="200">
        <v>298285</v>
      </c>
      <c r="V43" s="200">
        <v>233015</v>
      </c>
      <c r="W43" s="200">
        <v>204294</v>
      </c>
      <c r="X43" s="200">
        <v>65535</v>
      </c>
      <c r="Y43" s="200">
        <v>120739</v>
      </c>
      <c r="Z43" s="200">
        <v>137585</v>
      </c>
      <c r="AA43" s="201">
        <f>IFERROR(Z43/Y43-1,"-")</f>
        <v>0.13952409743330652</v>
      </c>
      <c r="AB43" s="202">
        <f t="shared" si="23"/>
        <v>-0.32653430839868036</v>
      </c>
      <c r="AC43" s="200">
        <f t="shared" si="24"/>
        <v>16846</v>
      </c>
      <c r="AD43" s="200">
        <f t="shared" si="25"/>
        <v>-66709</v>
      </c>
      <c r="AE43" s="201">
        <f t="shared" si="26"/>
        <v>0.16412284311795827</v>
      </c>
      <c r="AF43" s="203">
        <f t="shared" si="27"/>
        <v>4.4127557659110112E-2</v>
      </c>
      <c r="AG43" s="203">
        <f t="shared" si="28"/>
        <v>3.125580714881885E-2</v>
      </c>
      <c r="AH43" s="50"/>
      <c r="AI43" s="50"/>
      <c r="AJ43" s="50"/>
    </row>
    <row r="44" spans="1:36" x14ac:dyDescent="0.25">
      <c r="B44" s="199" t="s">
        <v>176</v>
      </c>
      <c r="C44" s="200">
        <v>548119</v>
      </c>
      <c r="D44" s="200">
        <v>579021</v>
      </c>
      <c r="E44" s="200">
        <v>276220</v>
      </c>
      <c r="F44" s="200">
        <v>508947</v>
      </c>
      <c r="G44" s="200">
        <v>647744</v>
      </c>
      <c r="H44" s="201">
        <f>IFERROR(G44/F44-1,"-")</f>
        <v>0.27271405470510679</v>
      </c>
      <c r="I44" s="202">
        <f t="shared" si="18"/>
        <v>0.11868826864656024</v>
      </c>
      <c r="J44" s="201">
        <f t="shared" si="29"/>
        <v>4.706731745995299E-2</v>
      </c>
      <c r="K44" s="203">
        <f t="shared" si="19"/>
        <v>9.3908973489660777E-2</v>
      </c>
      <c r="L44" s="200">
        <v>1171791</v>
      </c>
      <c r="M44" s="200">
        <v>1271483</v>
      </c>
      <c r="N44" s="200">
        <v>570926</v>
      </c>
      <c r="O44" s="200">
        <v>1125362</v>
      </c>
      <c r="P44" s="200">
        <v>1424361</v>
      </c>
      <c r="Q44" s="201">
        <f>IFERROR(P44/O44-1,"-")</f>
        <v>0.26569139530213381</v>
      </c>
      <c r="R44" s="202">
        <f t="shared" si="20"/>
        <v>0.12023597641494232</v>
      </c>
      <c r="S44" s="201">
        <f t="shared" si="21"/>
        <v>8.4822946604982352E-2</v>
      </c>
      <c r="T44" s="203">
        <f t="shared" si="22"/>
        <v>0.20650176518610242</v>
      </c>
      <c r="U44" s="200">
        <v>172680</v>
      </c>
      <c r="V44" s="200">
        <v>131949</v>
      </c>
      <c r="W44" s="200">
        <v>154618</v>
      </c>
      <c r="X44" s="200">
        <v>81330</v>
      </c>
      <c r="Y44" s="200">
        <v>157246</v>
      </c>
      <c r="Z44" s="200">
        <v>257516</v>
      </c>
      <c r="AA44" s="201">
        <f>IFERROR(Z44/Y44-1,"-")</f>
        <v>0.63766327919311139</v>
      </c>
      <c r="AB44" s="202">
        <f t="shared" si="23"/>
        <v>0.66549819555291112</v>
      </c>
      <c r="AC44" s="200">
        <f t="shared" si="24"/>
        <v>100270</v>
      </c>
      <c r="AD44" s="200">
        <f t="shared" si="25"/>
        <v>102898</v>
      </c>
      <c r="AE44" s="201">
        <f t="shared" si="26"/>
        <v>0.30718652519071221</v>
      </c>
      <c r="AF44" s="203">
        <f t="shared" si="27"/>
        <v>2.221021344029768E-2</v>
      </c>
      <c r="AG44" s="203">
        <f t="shared" si="28"/>
        <v>3.7334291351465217E-2</v>
      </c>
      <c r="AH44" s="50"/>
      <c r="AI44" s="50"/>
      <c r="AJ44" s="50"/>
    </row>
    <row r="45" spans="1:36" x14ac:dyDescent="0.25">
      <c r="B45" s="194" t="s">
        <v>184</v>
      </c>
      <c r="C45" s="195">
        <v>14914999</v>
      </c>
      <c r="D45" s="195">
        <v>13215031</v>
      </c>
      <c r="E45" s="195">
        <v>3858297</v>
      </c>
      <c r="F45" s="195">
        <v>6230449</v>
      </c>
      <c r="G45" s="195">
        <v>12554121</v>
      </c>
      <c r="H45" s="196">
        <f>IFERROR(G45/F45-1,"-")</f>
        <v>1.0149624850472252</v>
      </c>
      <c r="I45" s="197">
        <f t="shared" si="18"/>
        <v>-5.0011990134567252E-2</v>
      </c>
      <c r="J45" s="196">
        <f t="shared" si="29"/>
        <v>0.91222581534937031</v>
      </c>
      <c r="K45" s="198">
        <f t="shared" si="19"/>
        <v>0.16648133850236507</v>
      </c>
      <c r="L45" s="195">
        <v>17113430</v>
      </c>
      <c r="M45" s="195">
        <v>16539392</v>
      </c>
      <c r="N45" s="195">
        <v>4229374</v>
      </c>
      <c r="O45" s="195">
        <v>5202936</v>
      </c>
      <c r="P45" s="195">
        <v>14851971</v>
      </c>
      <c r="Q45" s="196">
        <f>IFERROR(P45/O45-1,"-")</f>
        <v>1.8545365539764473</v>
      </c>
      <c r="R45" s="197">
        <f t="shared" si="20"/>
        <v>-0.10202436703840145</v>
      </c>
      <c r="S45" s="196">
        <f t="shared" si="21"/>
        <v>0.88445832419712855</v>
      </c>
      <c r="T45" s="198">
        <f t="shared" si="22"/>
        <v>0.19695333599845896</v>
      </c>
      <c r="U45" s="195">
        <v>1370568</v>
      </c>
      <c r="V45" s="195">
        <v>1258252</v>
      </c>
      <c r="W45" s="195">
        <v>1194181</v>
      </c>
      <c r="X45" s="195">
        <v>323568</v>
      </c>
      <c r="Y45" s="195">
        <v>176184</v>
      </c>
      <c r="Z45" s="195">
        <v>443204</v>
      </c>
      <c r="AA45" s="196">
        <f>IFERROR(Z45/Y45-1,"-")</f>
        <v>1.5155746265268131</v>
      </c>
      <c r="AB45" s="197">
        <f t="shared" si="23"/>
        <v>-0.62886363122508238</v>
      </c>
      <c r="AC45" s="195">
        <f t="shared" si="24"/>
        <v>267020</v>
      </c>
      <c r="AD45" s="195">
        <f t="shared" si="25"/>
        <v>-750977</v>
      </c>
      <c r="AE45" s="196">
        <f t="shared" si="26"/>
        <v>0.52869063169132957</v>
      </c>
      <c r="AF45" s="198">
        <f t="shared" si="27"/>
        <v>1.3825833521325749E-2</v>
      </c>
      <c r="AG45" s="198">
        <f t="shared" si="28"/>
        <v>5.8773684871766176E-3</v>
      </c>
      <c r="AH45" s="50"/>
      <c r="AI45" s="50"/>
      <c r="AJ45" s="50"/>
    </row>
    <row r="46" spans="1:36" x14ac:dyDescent="0.25">
      <c r="B46" s="199" t="s">
        <v>188</v>
      </c>
      <c r="C46" s="200">
        <v>3739299</v>
      </c>
      <c r="D46" s="200">
        <v>3278894</v>
      </c>
      <c r="E46" s="200">
        <v>719948</v>
      </c>
      <c r="F46" s="200">
        <v>785883</v>
      </c>
      <c r="G46" s="200">
        <v>3349975</v>
      </c>
      <c r="H46" s="201">
        <f t="shared" ref="H46:H70" si="30">IFERROR(G46/F46-1,"-")</f>
        <v>3.262689229821742</v>
      </c>
      <c r="I46" s="202">
        <f t="shared" si="18"/>
        <v>2.1678346418029903E-2</v>
      </c>
      <c r="J46" s="201">
        <f t="shared" si="29"/>
        <v>0.24342076006555988</v>
      </c>
      <c r="K46" s="203">
        <f t="shared" si="19"/>
        <v>0.11781783700100652</v>
      </c>
      <c r="L46" s="200">
        <v>8534872</v>
      </c>
      <c r="M46" s="200">
        <v>8596241</v>
      </c>
      <c r="N46" s="200">
        <v>2051384</v>
      </c>
      <c r="O46" s="200">
        <v>2007120</v>
      </c>
      <c r="P46" s="200">
        <v>7676490</v>
      </c>
      <c r="Q46" s="201">
        <f t="shared" ref="Q46:Q70" si="31">IFERROR(P46/O46-1,"-")</f>
        <v>2.824629319622145</v>
      </c>
      <c r="R46" s="202">
        <f t="shared" si="20"/>
        <v>-0.10699455727218443</v>
      </c>
      <c r="S46" s="201">
        <f t="shared" si="21"/>
        <v>0.45714710061822877</v>
      </c>
      <c r="T46" s="203">
        <f t="shared" si="22"/>
        <v>0.26998035733396714</v>
      </c>
      <c r="U46" s="200">
        <v>222908</v>
      </c>
      <c r="V46" s="200">
        <v>208420</v>
      </c>
      <c r="W46" s="200">
        <v>173909</v>
      </c>
      <c r="X46" s="200">
        <v>43053</v>
      </c>
      <c r="Y46" s="200">
        <v>16281</v>
      </c>
      <c r="Z46" s="200">
        <v>92706</v>
      </c>
      <c r="AA46" s="201">
        <f t="shared" ref="AA46:AA70" si="32">IFERROR(Z46/Y46-1,"-")</f>
        <v>4.6941219826791967</v>
      </c>
      <c r="AB46" s="202">
        <f t="shared" si="23"/>
        <v>-0.46692810607846635</v>
      </c>
      <c r="AC46" s="200">
        <f t="shared" si="24"/>
        <v>76425</v>
      </c>
      <c r="AD46" s="200">
        <f t="shared" si="25"/>
        <v>-81203</v>
      </c>
      <c r="AE46" s="201">
        <f t="shared" si="26"/>
        <v>0.11058743536063843</v>
      </c>
      <c r="AF46" s="203">
        <f t="shared" si="27"/>
        <v>5.6258899178044698E-3</v>
      </c>
      <c r="AG46" s="203">
        <f t="shared" si="28"/>
        <v>3.2604483308130094E-3</v>
      </c>
      <c r="AH46" s="50"/>
      <c r="AI46" s="50"/>
      <c r="AJ46" s="50"/>
    </row>
    <row r="47" spans="1:36" x14ac:dyDescent="0.25">
      <c r="B47" s="199" t="s">
        <v>192</v>
      </c>
      <c r="C47" s="200">
        <v>7172264</v>
      </c>
      <c r="D47" s="200">
        <v>5981819</v>
      </c>
      <c r="E47" s="200">
        <v>1973088</v>
      </c>
      <c r="F47" s="200">
        <v>3198495</v>
      </c>
      <c r="G47" s="200">
        <v>5439370</v>
      </c>
      <c r="H47" s="201">
        <f t="shared" si="30"/>
        <v>0.70060293982013411</v>
      </c>
      <c r="I47" s="202">
        <f t="shared" si="18"/>
        <v>-9.0682951122392663E-2</v>
      </c>
      <c r="J47" s="201">
        <f t="shared" si="29"/>
        <v>0.39524342112338284</v>
      </c>
      <c r="K47" s="203">
        <f t="shared" si="19"/>
        <v>0.35303691370019114</v>
      </c>
      <c r="L47" s="200">
        <v>2709997</v>
      </c>
      <c r="M47" s="200">
        <v>2441990</v>
      </c>
      <c r="N47" s="200">
        <v>689258</v>
      </c>
      <c r="O47" s="200">
        <v>936979</v>
      </c>
      <c r="P47" s="200">
        <v>1811379</v>
      </c>
      <c r="Q47" s="201">
        <f t="shared" si="31"/>
        <v>0.93321195032119175</v>
      </c>
      <c r="R47" s="202">
        <f t="shared" si="20"/>
        <v>-0.25823652021507049</v>
      </c>
      <c r="S47" s="201">
        <f t="shared" si="21"/>
        <v>0.10787047960340554</v>
      </c>
      <c r="T47" s="203">
        <f t="shared" si="22"/>
        <v>0.11756575700887023</v>
      </c>
      <c r="U47" s="200">
        <v>598098</v>
      </c>
      <c r="V47" s="200">
        <v>576260</v>
      </c>
      <c r="W47" s="200">
        <v>598771</v>
      </c>
      <c r="X47" s="200">
        <v>169753</v>
      </c>
      <c r="Y47" s="200">
        <v>83743</v>
      </c>
      <c r="Z47" s="200">
        <v>158670</v>
      </c>
      <c r="AA47" s="201">
        <f t="shared" si="32"/>
        <v>0.89472552929797122</v>
      </c>
      <c r="AB47" s="202">
        <f t="shared" si="23"/>
        <v>-0.73500720642783302</v>
      </c>
      <c r="AC47" s="200">
        <f t="shared" si="24"/>
        <v>74927</v>
      </c>
      <c r="AD47" s="200">
        <f t="shared" si="25"/>
        <v>-440101</v>
      </c>
      <c r="AE47" s="201">
        <f t="shared" si="26"/>
        <v>0.18927478662300715</v>
      </c>
      <c r="AF47" s="203">
        <f t="shared" si="27"/>
        <v>3.0686638068833441E-2</v>
      </c>
      <c r="AG47" s="203">
        <f t="shared" si="28"/>
        <v>1.0298318940761398E-2</v>
      </c>
      <c r="AH47" s="50"/>
      <c r="AI47" s="50"/>
      <c r="AJ47" s="50"/>
    </row>
    <row r="48" spans="1:36" x14ac:dyDescent="0.25">
      <c r="B48" s="199" t="s">
        <v>196</v>
      </c>
      <c r="C48" s="200">
        <v>870851</v>
      </c>
      <c r="D48" s="200">
        <v>782992</v>
      </c>
      <c r="E48" s="200">
        <v>228445</v>
      </c>
      <c r="F48" s="200">
        <v>468175</v>
      </c>
      <c r="G48" s="200">
        <v>786431</v>
      </c>
      <c r="H48" s="201">
        <f t="shared" si="30"/>
        <v>0.67977999679606982</v>
      </c>
      <c r="I48" s="202">
        <f t="shared" si="18"/>
        <v>4.3921266117661339E-3</v>
      </c>
      <c r="J48" s="201">
        <f t="shared" si="29"/>
        <v>5.7144794142976685E-2</v>
      </c>
      <c r="K48" s="203">
        <f t="shared" si="19"/>
        <v>0.21686805130613451</v>
      </c>
      <c r="L48" s="200">
        <v>882226</v>
      </c>
      <c r="M48" s="200">
        <v>872678</v>
      </c>
      <c r="N48" s="200">
        <v>285554</v>
      </c>
      <c r="O48" s="200">
        <v>532713</v>
      </c>
      <c r="P48" s="200">
        <v>897927</v>
      </c>
      <c r="Q48" s="201">
        <f t="shared" si="31"/>
        <v>0.68557365786079938</v>
      </c>
      <c r="R48" s="202">
        <f t="shared" si="20"/>
        <v>2.8932779329833069E-2</v>
      </c>
      <c r="S48" s="201">
        <f t="shared" si="21"/>
        <v>5.3472970669775417E-2</v>
      </c>
      <c r="T48" s="203">
        <f t="shared" si="22"/>
        <v>0.24761444895377147</v>
      </c>
      <c r="U48" s="200">
        <v>91229</v>
      </c>
      <c r="V48" s="200">
        <v>75440</v>
      </c>
      <c r="W48" s="200">
        <v>45985</v>
      </c>
      <c r="X48" s="200">
        <v>6071</v>
      </c>
      <c r="Y48" s="200">
        <v>7059</v>
      </c>
      <c r="Z48" s="200">
        <v>22393</v>
      </c>
      <c r="AA48" s="201">
        <f t="shared" si="32"/>
        <v>2.172262360107664</v>
      </c>
      <c r="AB48" s="202">
        <f t="shared" si="23"/>
        <v>-0.51303685984560188</v>
      </c>
      <c r="AC48" s="200">
        <f t="shared" si="24"/>
        <v>15334</v>
      </c>
      <c r="AD48" s="200">
        <f t="shared" si="25"/>
        <v>-23592</v>
      </c>
      <c r="AE48" s="201">
        <f t="shared" si="26"/>
        <v>2.6712234807140599E-2</v>
      </c>
      <c r="AF48" s="203">
        <f t="shared" si="27"/>
        <v>1.3042500370839823E-2</v>
      </c>
      <c r="AG48" s="203">
        <f t="shared" si="28"/>
        <v>6.1751460368401935E-3</v>
      </c>
      <c r="AH48" s="50"/>
      <c r="AI48" s="50"/>
      <c r="AJ48" s="50"/>
    </row>
    <row r="49" spans="2:36" x14ac:dyDescent="0.25">
      <c r="B49" s="199" t="s">
        <v>205</v>
      </c>
      <c r="C49" s="200">
        <v>384807</v>
      </c>
      <c r="D49" s="200">
        <v>338369</v>
      </c>
      <c r="E49" s="200">
        <v>100978</v>
      </c>
      <c r="F49" s="200">
        <v>203296</v>
      </c>
      <c r="G49" s="200">
        <v>433642</v>
      </c>
      <c r="H49" s="201">
        <f t="shared" si="30"/>
        <v>1.133057217062805</v>
      </c>
      <c r="I49" s="202">
        <f t="shared" si="18"/>
        <v>0.28156539162866578</v>
      </c>
      <c r="J49" s="201">
        <f t="shared" si="29"/>
        <v>3.1509926264031679E-2</v>
      </c>
      <c r="K49" s="203">
        <f t="shared" si="19"/>
        <v>9.8183731607616467E-2</v>
      </c>
      <c r="L49" s="200">
        <v>780995</v>
      </c>
      <c r="M49" s="200">
        <v>621600</v>
      </c>
      <c r="N49" s="200">
        <v>185084</v>
      </c>
      <c r="O49" s="200">
        <v>290377</v>
      </c>
      <c r="P49" s="200">
        <v>759429</v>
      </c>
      <c r="Q49" s="201">
        <f t="shared" si="31"/>
        <v>1.6153207726507266</v>
      </c>
      <c r="R49" s="202">
        <f t="shared" si="20"/>
        <v>0.22173262548262551</v>
      </c>
      <c r="S49" s="201">
        <f t="shared" si="21"/>
        <v>4.5225196082506566E-2</v>
      </c>
      <c r="T49" s="203">
        <f t="shared" si="22"/>
        <v>0.17194730471458156</v>
      </c>
      <c r="U49" s="200">
        <v>155478</v>
      </c>
      <c r="V49" s="200">
        <v>144335</v>
      </c>
      <c r="W49" s="200">
        <v>138279</v>
      </c>
      <c r="X49" s="200">
        <v>28200</v>
      </c>
      <c r="Y49" s="200">
        <v>10866</v>
      </c>
      <c r="Z49" s="200">
        <v>38635</v>
      </c>
      <c r="AA49" s="201">
        <f t="shared" si="32"/>
        <v>2.5555862322841891</v>
      </c>
      <c r="AB49" s="202">
        <f t="shared" si="23"/>
        <v>-0.72060110356597895</v>
      </c>
      <c r="AC49" s="200">
        <f t="shared" si="24"/>
        <v>27769</v>
      </c>
      <c r="AD49" s="200">
        <f t="shared" si="25"/>
        <v>-99644</v>
      </c>
      <c r="AE49" s="201">
        <f t="shared" si="26"/>
        <v>4.608704469137128E-2</v>
      </c>
      <c r="AF49" s="203">
        <f t="shared" si="27"/>
        <v>3.3207304122797793E-2</v>
      </c>
      <c r="AG49" s="203">
        <f t="shared" si="28"/>
        <v>8.7476039467124095E-3</v>
      </c>
      <c r="AH49" s="50"/>
      <c r="AI49" s="50"/>
      <c r="AJ49" s="50"/>
    </row>
    <row r="50" spans="2:36" x14ac:dyDescent="0.25">
      <c r="B50" s="199" t="s">
        <v>200</v>
      </c>
      <c r="C50" s="200">
        <v>96978</v>
      </c>
      <c r="D50" s="200">
        <v>79049</v>
      </c>
      <c r="E50" s="200">
        <v>39996</v>
      </c>
      <c r="F50" s="200">
        <v>63622</v>
      </c>
      <c r="G50" s="200">
        <v>88913</v>
      </c>
      <c r="H50" s="201">
        <f t="shared" si="30"/>
        <v>0.39751972588098461</v>
      </c>
      <c r="I50" s="202">
        <f t="shared" si="18"/>
        <v>0.12478336221837094</v>
      </c>
      <c r="J50" s="201">
        <f t="shared" si="29"/>
        <v>6.4607258381656953E-3</v>
      </c>
      <c r="K50" s="203">
        <f t="shared" si="19"/>
        <v>4.0794013470608743E-2</v>
      </c>
      <c r="L50" s="200">
        <v>321920</v>
      </c>
      <c r="M50" s="200">
        <v>293943</v>
      </c>
      <c r="N50" s="200">
        <v>108180</v>
      </c>
      <c r="O50" s="200">
        <v>167771</v>
      </c>
      <c r="P50" s="200">
        <v>286759</v>
      </c>
      <c r="Q50" s="201">
        <f t="shared" si="31"/>
        <v>0.70922865095874732</v>
      </c>
      <c r="R50" s="202">
        <f t="shared" si="20"/>
        <v>-2.4440112538825609E-2</v>
      </c>
      <c r="S50" s="201">
        <f t="shared" si="21"/>
        <v>1.7076951240239051E-2</v>
      </c>
      <c r="T50" s="203">
        <f t="shared" si="22"/>
        <v>0.13156738057222558</v>
      </c>
      <c r="U50" s="200">
        <v>40603</v>
      </c>
      <c r="V50" s="200">
        <v>34189</v>
      </c>
      <c r="W50" s="200">
        <v>34186</v>
      </c>
      <c r="X50" s="200">
        <v>9569</v>
      </c>
      <c r="Y50" s="200">
        <v>8359</v>
      </c>
      <c r="Z50" s="200">
        <v>16619</v>
      </c>
      <c r="AA50" s="201">
        <f t="shared" si="32"/>
        <v>0.98815647804761331</v>
      </c>
      <c r="AB50" s="202">
        <f t="shared" si="23"/>
        <v>-0.51386532498683679</v>
      </c>
      <c r="AC50" s="200">
        <f t="shared" si="24"/>
        <v>8260</v>
      </c>
      <c r="AD50" s="200">
        <f t="shared" si="25"/>
        <v>-17567</v>
      </c>
      <c r="AE50" s="201">
        <f t="shared" si="26"/>
        <v>1.9824526872677606E-2</v>
      </c>
      <c r="AF50" s="203">
        <f t="shared" si="27"/>
        <v>1.5713200310899452E-2</v>
      </c>
      <c r="AG50" s="203">
        <f t="shared" si="28"/>
        <v>7.624933472811026E-3</v>
      </c>
      <c r="AH50" s="50"/>
      <c r="AI50" s="50"/>
      <c r="AJ50" s="50"/>
    </row>
    <row r="51" spans="2:36" x14ac:dyDescent="0.25">
      <c r="B51" s="199" t="s">
        <v>209</v>
      </c>
      <c r="C51" s="200">
        <v>470801</v>
      </c>
      <c r="D51" s="200">
        <v>505826</v>
      </c>
      <c r="E51" s="200">
        <v>111481</v>
      </c>
      <c r="F51" s="200">
        <v>296357</v>
      </c>
      <c r="G51" s="200">
        <v>451789</v>
      </c>
      <c r="H51" s="201">
        <f t="shared" si="30"/>
        <v>0.52447554807208863</v>
      </c>
      <c r="I51" s="202">
        <f t="shared" si="18"/>
        <v>-0.1068292258602761</v>
      </c>
      <c r="J51" s="201">
        <f t="shared" si="29"/>
        <v>3.282854999492809E-2</v>
      </c>
      <c r="K51" s="203">
        <f t="shared" si="19"/>
        <v>0.21166738270516378</v>
      </c>
      <c r="L51" s="200">
        <v>343969</v>
      </c>
      <c r="M51" s="200">
        <v>312782</v>
      </c>
      <c r="N51" s="200">
        <v>86408</v>
      </c>
      <c r="O51" s="200">
        <v>149861</v>
      </c>
      <c r="P51" s="200">
        <v>289955</v>
      </c>
      <c r="Q51" s="201">
        <f t="shared" si="31"/>
        <v>0.93482627234570703</v>
      </c>
      <c r="R51" s="202">
        <f t="shared" si="20"/>
        <v>-7.2980542358575651E-2</v>
      </c>
      <c r="S51" s="201">
        <f t="shared" si="21"/>
        <v>1.7267278086698284E-2</v>
      </c>
      <c r="T51" s="203">
        <f t="shared" si="22"/>
        <v>0.13584663626665491</v>
      </c>
      <c r="U51" s="200">
        <v>13027</v>
      </c>
      <c r="V51" s="200">
        <v>14170</v>
      </c>
      <c r="W51" s="200">
        <v>10117</v>
      </c>
      <c r="X51" s="200">
        <v>2967</v>
      </c>
      <c r="Y51" s="200">
        <v>4524</v>
      </c>
      <c r="Z51" s="200">
        <v>10432</v>
      </c>
      <c r="AA51" s="201">
        <f t="shared" si="32"/>
        <v>1.3059239610963749</v>
      </c>
      <c r="AB51" s="202">
        <f t="shared" si="23"/>
        <v>3.1135712167638552E-2</v>
      </c>
      <c r="AC51" s="200">
        <f t="shared" si="24"/>
        <v>5908</v>
      </c>
      <c r="AD51" s="200">
        <f t="shared" si="25"/>
        <v>315</v>
      </c>
      <c r="AE51" s="201">
        <f t="shared" si="26"/>
        <v>1.2444158152462409E-2</v>
      </c>
      <c r="AF51" s="203">
        <f t="shared" si="27"/>
        <v>4.3505389688659312E-3</v>
      </c>
      <c r="AG51" s="203">
        <f t="shared" si="28"/>
        <v>4.8874898157774283E-3</v>
      </c>
      <c r="AH51" s="50"/>
      <c r="AI51" s="50"/>
      <c r="AJ51" s="50"/>
    </row>
    <row r="52" spans="2:36" x14ac:dyDescent="0.25">
      <c r="B52" s="199" t="s">
        <v>213</v>
      </c>
      <c r="C52" s="200">
        <v>166123</v>
      </c>
      <c r="D52" s="200">
        <v>172163</v>
      </c>
      <c r="E52" s="200">
        <v>41976</v>
      </c>
      <c r="F52" s="200">
        <v>69681</v>
      </c>
      <c r="G52" s="200">
        <v>183815</v>
      </c>
      <c r="H52" s="201">
        <f t="shared" si="30"/>
        <v>1.637950086824242</v>
      </c>
      <c r="I52" s="202">
        <f t="shared" si="18"/>
        <v>6.7680047396943666E-2</v>
      </c>
      <c r="J52" s="201">
        <f t="shared" si="29"/>
        <v>1.3356633112620508E-2</v>
      </c>
      <c r="K52" s="203">
        <f t="shared" si="19"/>
        <v>5.438556574568864E-2</v>
      </c>
      <c r="L52" s="200">
        <v>1698099</v>
      </c>
      <c r="M52" s="200">
        <v>1783172</v>
      </c>
      <c r="N52" s="200">
        <v>341351</v>
      </c>
      <c r="O52" s="200">
        <v>496657</v>
      </c>
      <c r="P52" s="200">
        <v>1704992</v>
      </c>
      <c r="Q52" s="201">
        <f t="shared" si="31"/>
        <v>2.4329366142025584</v>
      </c>
      <c r="R52" s="202">
        <f t="shared" si="20"/>
        <v>-4.3843218713618182E-2</v>
      </c>
      <c r="S52" s="201">
        <f t="shared" si="21"/>
        <v>0.10153496576915688</v>
      </c>
      <c r="T52" s="203">
        <f t="shared" si="22"/>
        <v>0.50445803939761802</v>
      </c>
      <c r="U52" s="200">
        <v>1298</v>
      </c>
      <c r="V52" s="200">
        <v>2234</v>
      </c>
      <c r="W52" s="200">
        <v>1800</v>
      </c>
      <c r="X52" s="200">
        <v>797</v>
      </c>
      <c r="Y52" s="200">
        <v>347</v>
      </c>
      <c r="Z52" s="200">
        <v>937</v>
      </c>
      <c r="AA52" s="201">
        <f t="shared" si="32"/>
        <v>1.7002881844380404</v>
      </c>
      <c r="AB52" s="202">
        <f t="shared" si="23"/>
        <v>-0.47944444444444445</v>
      </c>
      <c r="AC52" s="200">
        <f t="shared" si="24"/>
        <v>590</v>
      </c>
      <c r="AD52" s="200">
        <f t="shared" si="25"/>
        <v>-863</v>
      </c>
      <c r="AE52" s="201">
        <f t="shared" si="26"/>
        <v>1.1177316131956746E-3</v>
      </c>
      <c r="AF52" s="203">
        <f t="shared" si="27"/>
        <v>5.4009856798865798E-4</v>
      </c>
      <c r="AG52" s="203">
        <f t="shared" si="28"/>
        <v>2.7723132009743631E-4</v>
      </c>
      <c r="AH52" s="50"/>
      <c r="AI52" s="50"/>
      <c r="AJ52" s="50"/>
    </row>
    <row r="53" spans="2:36" x14ac:dyDescent="0.25">
      <c r="B53" s="199" t="s">
        <v>235</v>
      </c>
      <c r="C53" s="200">
        <v>381511</v>
      </c>
      <c r="D53" s="200">
        <v>321015</v>
      </c>
      <c r="E53" s="200">
        <v>127679</v>
      </c>
      <c r="F53" s="200">
        <v>355233</v>
      </c>
      <c r="G53" s="200">
        <v>489327</v>
      </c>
      <c r="H53" s="201">
        <f t="shared" si="30"/>
        <v>0.3774818217902054</v>
      </c>
      <c r="I53" s="202">
        <f t="shared" si="18"/>
        <v>0.52431194803981129</v>
      </c>
      <c r="J53" s="201">
        <f t="shared" si="29"/>
        <v>3.5556190795632867E-2</v>
      </c>
      <c r="K53" s="203">
        <f t="shared" si="19"/>
        <v>0.27900321580075721</v>
      </c>
      <c r="L53" s="200">
        <v>336073</v>
      </c>
      <c r="M53" s="200">
        <v>263509</v>
      </c>
      <c r="N53" s="200">
        <v>69283</v>
      </c>
      <c r="O53" s="200">
        <v>80807</v>
      </c>
      <c r="P53" s="200">
        <v>205892</v>
      </c>
      <c r="Q53" s="201">
        <f t="shared" si="31"/>
        <v>1.5479475787988664</v>
      </c>
      <c r="R53" s="202">
        <f t="shared" si="20"/>
        <v>-0.2186528733363946</v>
      </c>
      <c r="S53" s="201">
        <f t="shared" si="21"/>
        <v>1.2261193701872647E-2</v>
      </c>
      <c r="T53" s="203">
        <f t="shared" si="22"/>
        <v>0.11739497331569584</v>
      </c>
      <c r="U53" s="200">
        <v>22537</v>
      </c>
      <c r="V53" s="200">
        <v>38087</v>
      </c>
      <c r="W53" s="200">
        <v>28389</v>
      </c>
      <c r="X53" s="200">
        <v>2437</v>
      </c>
      <c r="Y53" s="200">
        <v>20875</v>
      </c>
      <c r="Z53" s="200">
        <v>4926</v>
      </c>
      <c r="AA53" s="201">
        <f t="shared" si="32"/>
        <v>-0.76402395209580842</v>
      </c>
      <c r="AB53" s="202">
        <f t="shared" si="23"/>
        <v>-0.8264820881327275</v>
      </c>
      <c r="AC53" s="200">
        <f t="shared" si="24"/>
        <v>-15949</v>
      </c>
      <c r="AD53" s="200">
        <f t="shared" si="25"/>
        <v>-23463</v>
      </c>
      <c r="AE53" s="201">
        <f t="shared" si="26"/>
        <v>5.8761429312720308E-3</v>
      </c>
      <c r="AF53" s="203">
        <f t="shared" si="27"/>
        <v>2.1750239613492518E-2</v>
      </c>
      <c r="AG53" s="203">
        <f t="shared" si="28"/>
        <v>2.8086940655932128E-3</v>
      </c>
      <c r="AH53" s="50"/>
      <c r="AI53" s="50"/>
      <c r="AJ53" s="50"/>
    </row>
    <row r="54" spans="2:36" x14ac:dyDescent="0.25">
      <c r="B54" s="199" t="s">
        <v>225</v>
      </c>
      <c r="C54" s="200">
        <v>214246</v>
      </c>
      <c r="D54" s="200">
        <v>184522</v>
      </c>
      <c r="E54" s="200">
        <v>64072</v>
      </c>
      <c r="F54" s="200">
        <v>131580</v>
      </c>
      <c r="G54" s="200">
        <v>188628</v>
      </c>
      <c r="H54" s="201">
        <f t="shared" si="30"/>
        <v>0.43356133150934784</v>
      </c>
      <c r="I54" s="202">
        <f t="shared" si="18"/>
        <v>2.2252089181777679E-2</v>
      </c>
      <c r="J54" s="201">
        <f t="shared" si="29"/>
        <v>1.3706362324986433E-2</v>
      </c>
      <c r="K54" s="203">
        <f t="shared" si="19"/>
        <v>9.7410685698350569E-2</v>
      </c>
      <c r="L54" s="200">
        <v>296472</v>
      </c>
      <c r="M54" s="200">
        <v>292559</v>
      </c>
      <c r="N54" s="200">
        <v>70461</v>
      </c>
      <c r="O54" s="200">
        <v>155340</v>
      </c>
      <c r="P54" s="200">
        <v>300519</v>
      </c>
      <c r="Q54" s="201">
        <f t="shared" si="31"/>
        <v>0.93458864426419463</v>
      </c>
      <c r="R54" s="202">
        <f t="shared" si="20"/>
        <v>2.7208187066540379E-2</v>
      </c>
      <c r="S54" s="201">
        <f t="shared" si="21"/>
        <v>1.7896380967172429E-2</v>
      </c>
      <c r="T54" s="203">
        <f t="shared" si="22"/>
        <v>0.15519308827630368</v>
      </c>
      <c r="U54" s="200">
        <v>60421</v>
      </c>
      <c r="V54" s="200">
        <v>42354</v>
      </c>
      <c r="W54" s="200">
        <v>43395</v>
      </c>
      <c r="X54" s="200">
        <v>24171</v>
      </c>
      <c r="Y54" s="200">
        <v>350</v>
      </c>
      <c r="Z54" s="200">
        <v>30576</v>
      </c>
      <c r="AA54" s="201">
        <f t="shared" si="32"/>
        <v>86.36</v>
      </c>
      <c r="AB54" s="202">
        <f t="shared" si="23"/>
        <v>-0.2954026961631524</v>
      </c>
      <c r="AC54" s="200">
        <f t="shared" si="24"/>
        <v>30226</v>
      </c>
      <c r="AD54" s="200">
        <f t="shared" si="25"/>
        <v>-12819</v>
      </c>
      <c r="AE54" s="201">
        <f t="shared" si="26"/>
        <v>3.6473598511281694E-2</v>
      </c>
      <c r="AF54" s="203">
        <f t="shared" si="27"/>
        <v>1.9896252471270904E-2</v>
      </c>
      <c r="AG54" s="203">
        <f t="shared" si="28"/>
        <v>1.5789962921267081E-2</v>
      </c>
      <c r="AH54" s="50"/>
      <c r="AI54" s="50"/>
      <c r="AJ54" s="50"/>
    </row>
    <row r="55" spans="2:36" x14ac:dyDescent="0.25">
      <c r="B55" s="199" t="s">
        <v>237</v>
      </c>
      <c r="C55" s="200">
        <v>1105</v>
      </c>
      <c r="D55" s="200">
        <v>323</v>
      </c>
      <c r="E55" s="200">
        <v>98</v>
      </c>
      <c r="F55" s="200">
        <v>148</v>
      </c>
      <c r="G55" s="200">
        <v>945</v>
      </c>
      <c r="H55" s="201">
        <f t="shared" si="30"/>
        <v>5.3851351351351351</v>
      </c>
      <c r="I55" s="202">
        <f t="shared" si="18"/>
        <v>1.9256965944272446</v>
      </c>
      <c r="J55" s="201">
        <f t="shared" si="29"/>
        <v>6.8666965652565786E-5</v>
      </c>
      <c r="K55" s="203">
        <f t="shared" si="19"/>
        <v>1.6649547290880804E-3</v>
      </c>
      <c r="L55" s="200">
        <v>901</v>
      </c>
      <c r="M55" s="200">
        <v>928</v>
      </c>
      <c r="N55" s="200">
        <v>224</v>
      </c>
      <c r="O55" s="200">
        <v>339</v>
      </c>
      <c r="P55" s="200">
        <v>1121</v>
      </c>
      <c r="Q55" s="201">
        <f t="shared" si="31"/>
        <v>2.3067846607669615</v>
      </c>
      <c r="R55" s="202">
        <f t="shared" si="20"/>
        <v>0.20797413793103448</v>
      </c>
      <c r="S55" s="201">
        <f t="shared" si="21"/>
        <v>6.675732005031394E-5</v>
      </c>
      <c r="T55" s="203">
        <f t="shared" si="22"/>
        <v>1.9750415357753844E-3</v>
      </c>
      <c r="U55" s="200">
        <v>867</v>
      </c>
      <c r="V55" s="200">
        <v>114</v>
      </c>
      <c r="W55" s="200">
        <v>137</v>
      </c>
      <c r="X55" s="200">
        <v>15</v>
      </c>
      <c r="Y55" s="200">
        <v>8</v>
      </c>
      <c r="Z55" s="200">
        <v>91</v>
      </c>
      <c r="AA55" s="201">
        <f t="shared" si="32"/>
        <v>10.375</v>
      </c>
      <c r="AB55" s="202">
        <f t="shared" si="23"/>
        <v>-0.33576642335766427</v>
      </c>
      <c r="AC55" s="200">
        <f t="shared" si="24"/>
        <v>83</v>
      </c>
      <c r="AD55" s="200">
        <f t="shared" si="25"/>
        <v>-46</v>
      </c>
      <c r="AE55" s="201">
        <f t="shared" si="26"/>
        <v>1.0855237652167171E-4</v>
      </c>
      <c r="AF55" s="203">
        <f t="shared" si="27"/>
        <v>3.9540293579464446E-4</v>
      </c>
      <c r="AG55" s="203">
        <f t="shared" si="28"/>
        <v>1.6032897391218552E-4</v>
      </c>
      <c r="AH55" s="50"/>
      <c r="AI55" s="50"/>
      <c r="AJ55" s="50"/>
    </row>
    <row r="56" spans="2:36" x14ac:dyDescent="0.25">
      <c r="B56" s="199" t="s">
        <v>217</v>
      </c>
      <c r="C56" s="200">
        <v>214760</v>
      </c>
      <c r="D56" s="200">
        <v>206795</v>
      </c>
      <c r="E56" s="200">
        <v>46896</v>
      </c>
      <c r="F56" s="200">
        <v>120743</v>
      </c>
      <c r="G56" s="200">
        <v>167862</v>
      </c>
      <c r="H56" s="201">
        <f t="shared" si="30"/>
        <v>0.3902420844272545</v>
      </c>
      <c r="I56" s="202">
        <f t="shared" si="18"/>
        <v>-0.18826857515897388</v>
      </c>
      <c r="J56" s="201">
        <f t="shared" si="29"/>
        <v>1.2197433003567194E-2</v>
      </c>
      <c r="K56" s="203">
        <f t="shared" si="19"/>
        <v>0.17068218168803134</v>
      </c>
      <c r="L56" s="200">
        <v>178970</v>
      </c>
      <c r="M56" s="200">
        <v>181746</v>
      </c>
      <c r="N56" s="200">
        <v>43653</v>
      </c>
      <c r="O56" s="200">
        <v>78359</v>
      </c>
      <c r="P56" s="200">
        <v>126226</v>
      </c>
      <c r="Q56" s="201">
        <f t="shared" si="31"/>
        <v>0.61086792838091353</v>
      </c>
      <c r="R56" s="202">
        <f t="shared" si="20"/>
        <v>-0.30548127606659847</v>
      </c>
      <c r="S56" s="201">
        <f t="shared" si="21"/>
        <v>7.5169576098759383E-3</v>
      </c>
      <c r="T56" s="203">
        <f t="shared" si="22"/>
        <v>0.12834667206248851</v>
      </c>
      <c r="U56" s="200">
        <v>19667</v>
      </c>
      <c r="V56" s="200">
        <v>15687</v>
      </c>
      <c r="W56" s="200">
        <v>20810</v>
      </c>
      <c r="X56" s="200">
        <v>5563</v>
      </c>
      <c r="Y56" s="200">
        <v>4993</v>
      </c>
      <c r="Z56" s="200">
        <v>8398</v>
      </c>
      <c r="AA56" s="201">
        <f t="shared" si="32"/>
        <v>0.6819547366312837</v>
      </c>
      <c r="AB56" s="202">
        <f t="shared" si="23"/>
        <v>-0.59644401729937524</v>
      </c>
      <c r="AC56" s="200">
        <f t="shared" si="24"/>
        <v>3405</v>
      </c>
      <c r="AD56" s="200">
        <f t="shared" si="25"/>
        <v>-12412</v>
      </c>
      <c r="AE56" s="201">
        <f t="shared" si="26"/>
        <v>1.0017833604714275E-2</v>
      </c>
      <c r="AF56" s="203">
        <f t="shared" si="27"/>
        <v>1.6792401216541283E-2</v>
      </c>
      <c r="AG56" s="203">
        <f t="shared" si="28"/>
        <v>8.5390914073232016E-3</v>
      </c>
      <c r="AH56" s="50"/>
      <c r="AI56" s="50"/>
      <c r="AJ56" s="50"/>
    </row>
    <row r="57" spans="2:36" x14ac:dyDescent="0.25">
      <c r="B57" s="199" t="s">
        <v>231</v>
      </c>
      <c r="C57" s="200">
        <v>347853</v>
      </c>
      <c r="D57" s="200">
        <v>329019</v>
      </c>
      <c r="E57" s="200">
        <v>106187</v>
      </c>
      <c r="F57" s="200">
        <v>95276</v>
      </c>
      <c r="G57" s="200">
        <v>155486</v>
      </c>
      <c r="H57" s="201">
        <f t="shared" si="30"/>
        <v>0.63195348251395944</v>
      </c>
      <c r="I57" s="202">
        <f t="shared" si="18"/>
        <v>-0.52742546783012534</v>
      </c>
      <c r="J57" s="201">
        <f t="shared" si="29"/>
        <v>1.1298150075613592E-2</v>
      </c>
      <c r="K57" s="203">
        <f t="shared" si="19"/>
        <v>7.1606172040683341E-2</v>
      </c>
      <c r="L57" s="200">
        <v>276569</v>
      </c>
      <c r="M57" s="200">
        <v>212568</v>
      </c>
      <c r="N57" s="200">
        <v>80503</v>
      </c>
      <c r="O57" s="200">
        <v>31651</v>
      </c>
      <c r="P57" s="200">
        <v>137032</v>
      </c>
      <c r="Q57" s="201">
        <f t="shared" si="31"/>
        <v>3.3294682632460271</v>
      </c>
      <c r="R57" s="202">
        <f t="shared" si="20"/>
        <v>-0.35534981747017425</v>
      </c>
      <c r="S57" s="201">
        <f t="shared" si="21"/>
        <v>8.160471972466209E-3</v>
      </c>
      <c r="T57" s="203">
        <f t="shared" si="22"/>
        <v>6.3107527154077664E-2</v>
      </c>
      <c r="U57" s="200">
        <v>48657</v>
      </c>
      <c r="V57" s="200">
        <v>40898</v>
      </c>
      <c r="W57" s="200">
        <v>32493</v>
      </c>
      <c r="X57" s="200">
        <v>9788</v>
      </c>
      <c r="Y57" s="200">
        <v>368</v>
      </c>
      <c r="Z57" s="200">
        <v>2112</v>
      </c>
      <c r="AA57" s="201">
        <f t="shared" si="32"/>
        <v>4.7391304347826084</v>
      </c>
      <c r="AB57" s="202">
        <f t="shared" si="23"/>
        <v>-0.93500138491367368</v>
      </c>
      <c r="AC57" s="200">
        <f t="shared" si="24"/>
        <v>1744</v>
      </c>
      <c r="AD57" s="200">
        <f t="shared" si="25"/>
        <v>-30381</v>
      </c>
      <c r="AE57" s="201">
        <f t="shared" si="26"/>
        <v>2.5193694419095676E-3</v>
      </c>
      <c r="AF57" s="203">
        <f t="shared" si="27"/>
        <v>7.7131330730875912E-3</v>
      </c>
      <c r="AG57" s="203">
        <f t="shared" si="28"/>
        <v>9.7264213723372657E-4</v>
      </c>
      <c r="AH57" s="50"/>
      <c r="AI57" s="50"/>
      <c r="AJ57" s="50"/>
    </row>
    <row r="58" spans="2:36" x14ac:dyDescent="0.25">
      <c r="B58" s="199" t="s">
        <v>394</v>
      </c>
      <c r="C58" s="200">
        <v>15626</v>
      </c>
      <c r="D58" s="200">
        <v>16659</v>
      </c>
      <c r="E58" s="200">
        <v>4434</v>
      </c>
      <c r="F58" s="200">
        <v>7130</v>
      </c>
      <c r="G58" s="200">
        <v>11869</v>
      </c>
      <c r="H58" s="201">
        <f t="shared" si="30"/>
        <v>0.66465638148667594</v>
      </c>
      <c r="I58" s="202">
        <f t="shared" si="18"/>
        <v>-0.28753226484182726</v>
      </c>
      <c r="J58" s="201">
        <f t="shared" si="29"/>
        <v>8.6244255590508297E-4</v>
      </c>
      <c r="K58" s="203">
        <f t="shared" si="19"/>
        <v>5.5531901952435986E-2</v>
      </c>
      <c r="L58" s="200">
        <v>20200</v>
      </c>
      <c r="M58" s="200">
        <v>21525</v>
      </c>
      <c r="N58" s="200">
        <v>5454</v>
      </c>
      <c r="O58" s="200">
        <v>10645</v>
      </c>
      <c r="P58" s="200">
        <v>21103</v>
      </c>
      <c r="Q58" s="201">
        <f t="shared" si="31"/>
        <v>0.98243306716768442</v>
      </c>
      <c r="R58" s="202">
        <f t="shared" si="20"/>
        <v>-1.9605110336817666E-2</v>
      </c>
      <c r="S58" s="201">
        <f t="shared" si="21"/>
        <v>1.2567169714734834E-3</v>
      </c>
      <c r="T58" s="203">
        <f t="shared" si="22"/>
        <v>9.8735338015187177E-2</v>
      </c>
      <c r="U58" s="200">
        <v>1964</v>
      </c>
      <c r="V58" s="200">
        <v>1534</v>
      </c>
      <c r="W58" s="200">
        <v>1973</v>
      </c>
      <c r="X58" s="200">
        <v>466</v>
      </c>
      <c r="Y58" s="200">
        <v>541</v>
      </c>
      <c r="Z58" s="200">
        <v>2048</v>
      </c>
      <c r="AA58" s="201">
        <f t="shared" si="32"/>
        <v>2.7855822550831792</v>
      </c>
      <c r="AB58" s="202">
        <f t="shared" si="23"/>
        <v>3.8013177901672579E-2</v>
      </c>
      <c r="AC58" s="200">
        <f t="shared" si="24"/>
        <v>1507</v>
      </c>
      <c r="AD58" s="200">
        <f t="shared" si="25"/>
        <v>75</v>
      </c>
      <c r="AE58" s="201">
        <f t="shared" si="26"/>
        <v>2.4430249133668533E-3</v>
      </c>
      <c r="AF58" s="203">
        <f t="shared" si="27"/>
        <v>1.1166765712992048E-2</v>
      </c>
      <c r="AG58" s="203">
        <f t="shared" si="28"/>
        <v>9.5820486307682945E-3</v>
      </c>
      <c r="AH58" s="50"/>
      <c r="AI58" s="50"/>
      <c r="AJ58" s="50"/>
    </row>
    <row r="59" spans="2:36" x14ac:dyDescent="0.25">
      <c r="B59" s="199" t="s">
        <v>227</v>
      </c>
      <c r="C59" s="200">
        <v>81970</v>
      </c>
      <c r="D59" s="200">
        <v>73663</v>
      </c>
      <c r="E59" s="200">
        <v>31852</v>
      </c>
      <c r="F59" s="200">
        <v>11406</v>
      </c>
      <c r="G59" s="200">
        <v>31487</v>
      </c>
      <c r="H59" s="201">
        <f t="shared" si="30"/>
        <v>1.760564615114852</v>
      </c>
      <c r="I59" s="202">
        <f t="shared" si="18"/>
        <v>-0.57255338501011366</v>
      </c>
      <c r="J59" s="201">
        <f t="shared" si="29"/>
        <v>2.2879542301612052E-3</v>
      </c>
      <c r="K59" s="203">
        <f t="shared" si="19"/>
        <v>2.8429416279174755E-2</v>
      </c>
      <c r="L59" s="200">
        <v>83057</v>
      </c>
      <c r="M59" s="200">
        <v>60437</v>
      </c>
      <c r="N59" s="200">
        <v>23343</v>
      </c>
      <c r="O59" s="200">
        <v>25355</v>
      </c>
      <c r="P59" s="200">
        <v>50311</v>
      </c>
      <c r="Q59" s="201">
        <f t="shared" si="31"/>
        <v>0.98426345888384925</v>
      </c>
      <c r="R59" s="202">
        <f t="shared" si="20"/>
        <v>-0.16754637060079092</v>
      </c>
      <c r="S59" s="201">
        <f t="shared" si="21"/>
        <v>2.9960994906791656E-3</v>
      </c>
      <c r="T59" s="203">
        <f t="shared" si="22"/>
        <v>4.5425488691255476E-2</v>
      </c>
      <c r="U59" s="200">
        <v>15969</v>
      </c>
      <c r="V59" s="200">
        <v>13262</v>
      </c>
      <c r="W59" s="200">
        <v>5754</v>
      </c>
      <c r="X59" s="200">
        <v>3161</v>
      </c>
      <c r="Y59" s="200">
        <v>145</v>
      </c>
      <c r="Z59" s="200">
        <v>675</v>
      </c>
      <c r="AA59" s="201">
        <f t="shared" si="32"/>
        <v>3.6551724137931032</v>
      </c>
      <c r="AB59" s="202">
        <f t="shared" si="23"/>
        <v>-0.88269030239833157</v>
      </c>
      <c r="AC59" s="200">
        <f t="shared" si="24"/>
        <v>530</v>
      </c>
      <c r="AD59" s="200">
        <f t="shared" si="25"/>
        <v>-5079</v>
      </c>
      <c r="AE59" s="201">
        <f t="shared" si="26"/>
        <v>8.0519619947393845E-4</v>
      </c>
      <c r="AF59" s="203">
        <f t="shared" si="27"/>
        <v>3.235121477293428E-3</v>
      </c>
      <c r="AG59" s="203">
        <f t="shared" si="28"/>
        <v>6.0945329781951149E-4</v>
      </c>
      <c r="AH59" s="50"/>
      <c r="AI59" s="50"/>
      <c r="AJ59" s="50"/>
    </row>
    <row r="60" spans="2:36" x14ac:dyDescent="0.25">
      <c r="B60" s="199" t="s">
        <v>250</v>
      </c>
      <c r="C60" s="200">
        <v>12945</v>
      </c>
      <c r="D60" s="200">
        <v>9150</v>
      </c>
      <c r="E60" s="200">
        <v>5251</v>
      </c>
      <c r="F60" s="200">
        <v>10001</v>
      </c>
      <c r="G60" s="200">
        <v>29634</v>
      </c>
      <c r="H60" s="201">
        <f t="shared" si="30"/>
        <v>1.963103689631037</v>
      </c>
      <c r="I60" s="202">
        <f t="shared" si="18"/>
        <v>2.238688524590164</v>
      </c>
      <c r="J60" s="201">
        <f t="shared" si="29"/>
        <v>2.1533088467176028E-3</v>
      </c>
      <c r="K60" s="203">
        <f t="shared" si="19"/>
        <v>0.1046997222987726</v>
      </c>
      <c r="L60" s="200">
        <v>15647</v>
      </c>
      <c r="M60" s="200">
        <v>20987</v>
      </c>
      <c r="N60" s="200">
        <v>7007</v>
      </c>
      <c r="O60" s="200">
        <v>8393</v>
      </c>
      <c r="P60" s="200">
        <v>25748</v>
      </c>
      <c r="Q60" s="201">
        <f t="shared" si="31"/>
        <v>2.0677945907303705</v>
      </c>
      <c r="R60" s="202">
        <f t="shared" si="20"/>
        <v>0.2268547195883166</v>
      </c>
      <c r="S60" s="201">
        <f t="shared" si="21"/>
        <v>1.5333340558924917E-3</v>
      </c>
      <c r="T60" s="203">
        <f t="shared" si="22"/>
        <v>9.0970117086751609E-2</v>
      </c>
      <c r="U60" s="200">
        <v>519</v>
      </c>
      <c r="V60" s="200">
        <v>701</v>
      </c>
      <c r="W60" s="200">
        <v>1354</v>
      </c>
      <c r="X60" s="200">
        <v>268</v>
      </c>
      <c r="Y60" s="200">
        <v>382</v>
      </c>
      <c r="Z60" s="200">
        <v>1626</v>
      </c>
      <c r="AA60" s="201">
        <f t="shared" si="32"/>
        <v>3.2565445026178015</v>
      </c>
      <c r="AB60" s="202">
        <f t="shared" si="23"/>
        <v>0.20088626292466771</v>
      </c>
      <c r="AC60" s="200">
        <f t="shared" si="24"/>
        <v>1244</v>
      </c>
      <c r="AD60" s="200">
        <f t="shared" si="25"/>
        <v>272</v>
      </c>
      <c r="AE60" s="201">
        <f t="shared" si="26"/>
        <v>1.9396281782883319E-3</v>
      </c>
      <c r="AF60" s="203">
        <f t="shared" si="27"/>
        <v>7.3665025434563802E-3</v>
      </c>
      <c r="AG60" s="203">
        <f t="shared" si="28"/>
        <v>5.7448116507324105E-3</v>
      </c>
      <c r="AH60" s="50"/>
      <c r="AI60" s="50"/>
      <c r="AJ60" s="50"/>
    </row>
    <row r="61" spans="2:36" x14ac:dyDescent="0.25">
      <c r="B61" s="199" t="s">
        <v>241</v>
      </c>
      <c r="C61" s="200">
        <v>12901</v>
      </c>
      <c r="D61" s="200">
        <v>15207</v>
      </c>
      <c r="E61" s="200">
        <v>2403</v>
      </c>
      <c r="F61" s="200">
        <v>6640</v>
      </c>
      <c r="G61" s="200">
        <v>17269</v>
      </c>
      <c r="H61" s="201">
        <f t="shared" si="30"/>
        <v>1.6007530120481928</v>
      </c>
      <c r="I61" s="202">
        <f t="shared" si="18"/>
        <v>0.13559544946406255</v>
      </c>
      <c r="J61" s="201">
        <f t="shared" si="29"/>
        <v>1.2548252167768875E-3</v>
      </c>
      <c r="K61" s="203">
        <f t="shared" si="19"/>
        <v>8.1456394484983707E-2</v>
      </c>
      <c r="L61" s="200">
        <v>14021</v>
      </c>
      <c r="M61" s="200">
        <v>15884</v>
      </c>
      <c r="N61" s="200">
        <v>4678</v>
      </c>
      <c r="O61" s="200">
        <v>5139</v>
      </c>
      <c r="P61" s="200">
        <v>16932</v>
      </c>
      <c r="Q61" s="201">
        <f t="shared" si="31"/>
        <v>2.2948044366608289</v>
      </c>
      <c r="R61" s="202">
        <f t="shared" si="20"/>
        <v>6.5978342986653171E-2</v>
      </c>
      <c r="S61" s="201">
        <f t="shared" si="21"/>
        <v>1.0083273354968025E-3</v>
      </c>
      <c r="T61" s="203">
        <f t="shared" si="22"/>
        <v>7.9866794337815974E-2</v>
      </c>
      <c r="U61" s="200">
        <v>300</v>
      </c>
      <c r="V61" s="200">
        <v>346</v>
      </c>
      <c r="W61" s="200">
        <v>1021</v>
      </c>
      <c r="X61" s="200">
        <v>109</v>
      </c>
      <c r="Y61" s="200">
        <v>210</v>
      </c>
      <c r="Z61" s="200">
        <v>537</v>
      </c>
      <c r="AA61" s="201">
        <f t="shared" si="32"/>
        <v>1.5571428571428569</v>
      </c>
      <c r="AB61" s="202">
        <f t="shared" si="23"/>
        <v>-0.47404505386875617</v>
      </c>
      <c r="AC61" s="200">
        <f t="shared" si="24"/>
        <v>327</v>
      </c>
      <c r="AD61" s="200">
        <f t="shared" si="25"/>
        <v>-484</v>
      </c>
      <c r="AE61" s="201">
        <f t="shared" si="26"/>
        <v>6.4057830980371105E-4</v>
      </c>
      <c r="AF61" s="203">
        <f t="shared" si="27"/>
        <v>7.4934129890718007E-3</v>
      </c>
      <c r="AG61" s="203">
        <f t="shared" si="28"/>
        <v>2.5329830238251345E-3</v>
      </c>
      <c r="AH61" s="50"/>
      <c r="AI61" s="50"/>
      <c r="AJ61" s="50"/>
    </row>
    <row r="62" spans="2:36" x14ac:dyDescent="0.25">
      <c r="B62" s="199" t="s">
        <v>229</v>
      </c>
      <c r="C62" s="200">
        <v>36393</v>
      </c>
      <c r="D62" s="200">
        <v>25071</v>
      </c>
      <c r="E62" s="200">
        <v>10514</v>
      </c>
      <c r="F62" s="200">
        <v>3415</v>
      </c>
      <c r="G62" s="200">
        <v>14559</v>
      </c>
      <c r="H62" s="201">
        <f t="shared" si="30"/>
        <v>3.263250366032211</v>
      </c>
      <c r="I62" s="202">
        <f t="shared" si="18"/>
        <v>-0.41928921861912172</v>
      </c>
      <c r="J62" s="201">
        <f t="shared" si="29"/>
        <v>1.0579072517838152E-3</v>
      </c>
      <c r="K62" s="203">
        <f t="shared" si="19"/>
        <v>8.2783255026897869E-3</v>
      </c>
      <c r="L62" s="200">
        <v>149633</v>
      </c>
      <c r="M62" s="200">
        <v>132724</v>
      </c>
      <c r="N62" s="200">
        <v>51352</v>
      </c>
      <c r="O62" s="200">
        <v>18955</v>
      </c>
      <c r="P62" s="200">
        <v>80624</v>
      </c>
      <c r="Q62" s="201">
        <f t="shared" si="31"/>
        <v>3.2534423634924821</v>
      </c>
      <c r="R62" s="202">
        <f t="shared" si="20"/>
        <v>-0.39254392574063468</v>
      </c>
      <c r="S62" s="201">
        <f t="shared" si="21"/>
        <v>4.8012865046712858E-3</v>
      </c>
      <c r="T62" s="203">
        <f t="shared" si="22"/>
        <v>4.5843238912621848E-2</v>
      </c>
      <c r="U62" s="200">
        <v>18822</v>
      </c>
      <c r="V62" s="200">
        <v>11857</v>
      </c>
      <c r="W62" s="200">
        <v>6801</v>
      </c>
      <c r="X62" s="200">
        <v>2680</v>
      </c>
      <c r="Y62" s="200">
        <v>126</v>
      </c>
      <c r="Z62" s="200">
        <v>419</v>
      </c>
      <c r="AA62" s="201">
        <f t="shared" si="32"/>
        <v>2.3253968253968256</v>
      </c>
      <c r="AB62" s="202">
        <f t="shared" si="23"/>
        <v>-0.93839141302749596</v>
      </c>
      <c r="AC62" s="200">
        <f t="shared" si="24"/>
        <v>293</v>
      </c>
      <c r="AD62" s="200">
        <f t="shared" si="25"/>
        <v>-6382</v>
      </c>
      <c r="AE62" s="201">
        <f t="shared" si="26"/>
        <v>4.9981808530308184E-4</v>
      </c>
      <c r="AF62" s="203">
        <f t="shared" si="27"/>
        <v>2.140046721678758E-3</v>
      </c>
      <c r="AG62" s="203">
        <f t="shared" si="28"/>
        <v>2.3824564775238829E-4</v>
      </c>
      <c r="AH62" s="50"/>
      <c r="AI62" s="50"/>
      <c r="AJ62" s="50"/>
    </row>
    <row r="63" spans="2:36" x14ac:dyDescent="0.25">
      <c r="B63" s="199" t="s">
        <v>221</v>
      </c>
      <c r="C63" s="200">
        <v>95518</v>
      </c>
      <c r="D63" s="200">
        <v>96514</v>
      </c>
      <c r="E63" s="200">
        <v>26874</v>
      </c>
      <c r="F63" s="200">
        <v>42306</v>
      </c>
      <c r="G63" s="200">
        <v>80024</v>
      </c>
      <c r="H63" s="201">
        <f t="shared" si="30"/>
        <v>0.89155202571739234</v>
      </c>
      <c r="I63" s="202">
        <f t="shared" si="18"/>
        <v>-0.17085604161054357</v>
      </c>
      <c r="J63" s="201">
        <f t="shared" si="29"/>
        <v>5.8148203802972746E-3</v>
      </c>
      <c r="K63" s="203">
        <f t="shared" si="19"/>
        <v>0.14106663752163842</v>
      </c>
      <c r="L63" s="200">
        <v>55402</v>
      </c>
      <c r="M63" s="200">
        <v>50046</v>
      </c>
      <c r="N63" s="200">
        <v>14686</v>
      </c>
      <c r="O63" s="200">
        <v>17133</v>
      </c>
      <c r="P63" s="200">
        <v>48901</v>
      </c>
      <c r="Q63" s="201">
        <f t="shared" si="31"/>
        <v>1.854199498044709</v>
      </c>
      <c r="R63" s="202">
        <f t="shared" si="20"/>
        <v>-2.2878951364744382E-2</v>
      </c>
      <c r="S63" s="201">
        <f t="shared" si="21"/>
        <v>2.9121317643000908E-3</v>
      </c>
      <c r="T63" s="203">
        <f t="shared" si="22"/>
        <v>8.6202884652674699E-2</v>
      </c>
      <c r="U63" s="200">
        <v>11495</v>
      </c>
      <c r="V63" s="200">
        <v>7340</v>
      </c>
      <c r="W63" s="200">
        <v>10122</v>
      </c>
      <c r="X63" s="200">
        <v>3418</v>
      </c>
      <c r="Y63" s="200">
        <v>2078</v>
      </c>
      <c r="Z63" s="200">
        <v>4135</v>
      </c>
      <c r="AA63" s="201">
        <f t="shared" si="32"/>
        <v>0.98989412897016371</v>
      </c>
      <c r="AB63" s="202">
        <f t="shared" si="23"/>
        <v>-0.59148389646314958</v>
      </c>
      <c r="AC63" s="200">
        <f t="shared" si="24"/>
        <v>2057</v>
      </c>
      <c r="AD63" s="200">
        <f t="shared" si="25"/>
        <v>-5987</v>
      </c>
      <c r="AE63" s="201">
        <f t="shared" si="26"/>
        <v>4.932572273814423E-3</v>
      </c>
      <c r="AF63" s="203">
        <f t="shared" si="27"/>
        <v>1.4337800970584985E-2</v>
      </c>
      <c r="AG63" s="203">
        <f t="shared" si="28"/>
        <v>7.2891950683791722E-3</v>
      </c>
      <c r="AH63" s="50"/>
      <c r="AI63" s="50"/>
      <c r="AJ63" s="50"/>
    </row>
    <row r="64" spans="2:36" x14ac:dyDescent="0.25">
      <c r="B64" s="199" t="s">
        <v>247</v>
      </c>
      <c r="C64" s="200">
        <v>70110</v>
      </c>
      <c r="D64" s="200">
        <v>48433</v>
      </c>
      <c r="E64" s="200">
        <v>13986</v>
      </c>
      <c r="F64" s="200">
        <v>64082</v>
      </c>
      <c r="G64" s="200">
        <v>99619</v>
      </c>
      <c r="H64" s="201">
        <f t="shared" si="30"/>
        <v>0.55455510127648955</v>
      </c>
      <c r="I64" s="202">
        <f t="shared" si="18"/>
        <v>1.0568414097825864</v>
      </c>
      <c r="J64" s="201">
        <f t="shared" si="29"/>
        <v>7.2386607950719059E-3</v>
      </c>
      <c r="K64" s="203">
        <f t="shared" si="19"/>
        <v>0.22656489869067736</v>
      </c>
      <c r="L64" s="200">
        <v>30209</v>
      </c>
      <c r="M64" s="200">
        <v>30544</v>
      </c>
      <c r="N64" s="200">
        <v>5080</v>
      </c>
      <c r="O64" s="200">
        <v>21350</v>
      </c>
      <c r="P64" s="200">
        <v>44521</v>
      </c>
      <c r="Q64" s="201">
        <f t="shared" si="31"/>
        <v>1.0852927400468384</v>
      </c>
      <c r="R64" s="202">
        <f t="shared" si="20"/>
        <v>0.45760214772132013</v>
      </c>
      <c r="S64" s="201">
        <f t="shared" si="21"/>
        <v>2.6512958483140294E-3</v>
      </c>
      <c r="T64" s="203">
        <f t="shared" si="22"/>
        <v>0.10125473910205529</v>
      </c>
      <c r="U64" s="200">
        <v>1230</v>
      </c>
      <c r="V64" s="200">
        <v>1174</v>
      </c>
      <c r="W64" s="200">
        <v>1723</v>
      </c>
      <c r="X64" s="200">
        <v>395</v>
      </c>
      <c r="Y64" s="200">
        <v>949</v>
      </c>
      <c r="Z64" s="200">
        <v>2133</v>
      </c>
      <c r="AA64" s="201">
        <f t="shared" si="32"/>
        <v>1.2476290832455215</v>
      </c>
      <c r="AB64" s="202">
        <f t="shared" si="23"/>
        <v>0.23795705165409164</v>
      </c>
      <c r="AC64" s="200">
        <f t="shared" si="24"/>
        <v>1184</v>
      </c>
      <c r="AD64" s="200">
        <f t="shared" si="25"/>
        <v>410</v>
      </c>
      <c r="AE64" s="201">
        <f t="shared" si="26"/>
        <v>2.5444199903376457E-3</v>
      </c>
      <c r="AF64" s="203">
        <f t="shared" si="27"/>
        <v>8.0197724860829253E-3</v>
      </c>
      <c r="AG64" s="203">
        <f t="shared" si="28"/>
        <v>4.8511120258907916E-3</v>
      </c>
      <c r="AH64" s="50"/>
      <c r="AI64" s="50"/>
      <c r="AJ64" s="50"/>
    </row>
    <row r="65" spans="2:36" x14ac:dyDescent="0.25">
      <c r="B65" s="199" t="s">
        <v>233</v>
      </c>
      <c r="C65" s="200">
        <v>17335</v>
      </c>
      <c r="D65" s="200">
        <v>47801</v>
      </c>
      <c r="E65" s="200">
        <v>3495</v>
      </c>
      <c r="F65" s="200">
        <v>16011</v>
      </c>
      <c r="G65" s="200">
        <v>47700</v>
      </c>
      <c r="H65" s="201">
        <f t="shared" si="30"/>
        <v>1.9792017987633503</v>
      </c>
      <c r="I65" s="202">
        <f t="shared" si="18"/>
        <v>-2.112926507813695E-3</v>
      </c>
      <c r="J65" s="201">
        <f t="shared" si="29"/>
        <v>3.4660468377009398E-3</v>
      </c>
      <c r="K65" s="203">
        <f t="shared" si="19"/>
        <v>0.1513617800399189</v>
      </c>
      <c r="L65" s="200">
        <v>65016</v>
      </c>
      <c r="M65" s="200">
        <v>32892</v>
      </c>
      <c r="N65" s="200">
        <v>6634</v>
      </c>
      <c r="O65" s="200">
        <v>11382</v>
      </c>
      <c r="P65" s="200">
        <v>30561</v>
      </c>
      <c r="Q65" s="201">
        <f t="shared" si="31"/>
        <v>1.6850289931470743</v>
      </c>
      <c r="R65" s="202">
        <f t="shared" si="20"/>
        <v>-7.0868296242247331E-2</v>
      </c>
      <c r="S65" s="201">
        <f t="shared" si="21"/>
        <v>1.8199558055821982E-3</v>
      </c>
      <c r="T65" s="203">
        <f t="shared" si="22"/>
        <v>9.697625492243106E-2</v>
      </c>
      <c r="U65" s="200">
        <v>452</v>
      </c>
      <c r="V65" s="200">
        <v>542</v>
      </c>
      <c r="W65" s="200">
        <v>1548</v>
      </c>
      <c r="X65" s="200">
        <v>666</v>
      </c>
      <c r="Y65" s="200">
        <v>975</v>
      </c>
      <c r="Z65" s="200">
        <v>1689</v>
      </c>
      <c r="AA65" s="201">
        <f t="shared" si="32"/>
        <v>0.73230769230769233</v>
      </c>
      <c r="AB65" s="202">
        <f t="shared" si="23"/>
        <v>9.1085271317829397E-2</v>
      </c>
      <c r="AC65" s="200">
        <f t="shared" si="24"/>
        <v>714</v>
      </c>
      <c r="AD65" s="200">
        <f t="shared" si="25"/>
        <v>141</v>
      </c>
      <c r="AE65" s="201">
        <f t="shared" si="26"/>
        <v>2.014779823572566E-3</v>
      </c>
      <c r="AF65" s="203">
        <f t="shared" si="27"/>
        <v>5.7579860439511393E-3</v>
      </c>
      <c r="AG65" s="203">
        <f t="shared" si="28"/>
        <v>5.3595397586461849E-3</v>
      </c>
      <c r="AH65" s="50"/>
      <c r="AI65" s="50"/>
      <c r="AJ65" s="50"/>
    </row>
    <row r="66" spans="2:36" x14ac:dyDescent="0.25">
      <c r="B66" s="199" t="s">
        <v>243</v>
      </c>
      <c r="C66" s="200">
        <v>19380</v>
      </c>
      <c r="D66" s="200">
        <v>10493</v>
      </c>
      <c r="E66" s="200">
        <v>3056</v>
      </c>
      <c r="F66" s="200">
        <v>5780</v>
      </c>
      <c r="G66" s="200">
        <v>33789</v>
      </c>
      <c r="H66" s="201">
        <f t="shared" si="30"/>
        <v>4.8458477508650519</v>
      </c>
      <c r="I66" s="202">
        <f t="shared" si="18"/>
        <v>2.2201467645096731</v>
      </c>
      <c r="J66" s="201">
        <f t="shared" si="29"/>
        <v>2.4552255052217413E-3</v>
      </c>
      <c r="K66" s="203">
        <f t="shared" si="19"/>
        <v>0.17433365322106306</v>
      </c>
      <c r="L66" s="200">
        <v>10173</v>
      </c>
      <c r="M66" s="200">
        <v>9515</v>
      </c>
      <c r="N66" s="200">
        <v>2823</v>
      </c>
      <c r="O66" s="200">
        <v>3013</v>
      </c>
      <c r="P66" s="200">
        <v>12898</v>
      </c>
      <c r="Q66" s="201">
        <f t="shared" si="31"/>
        <v>3.2807832724858947</v>
      </c>
      <c r="R66" s="202">
        <f t="shared" si="20"/>
        <v>0.35554387808723065</v>
      </c>
      <c r="S66" s="201">
        <f t="shared" si="21"/>
        <v>7.6809626584205997E-4</v>
      </c>
      <c r="T66" s="203">
        <f t="shared" si="22"/>
        <v>6.6546966741995062E-2</v>
      </c>
      <c r="U66" s="200">
        <v>594</v>
      </c>
      <c r="V66" s="200">
        <v>574</v>
      </c>
      <c r="W66" s="200">
        <v>1033</v>
      </c>
      <c r="X66" s="200">
        <v>132</v>
      </c>
      <c r="Y66" s="200">
        <v>246</v>
      </c>
      <c r="Z66" s="200">
        <v>672</v>
      </c>
      <c r="AA66" s="201">
        <f t="shared" si="32"/>
        <v>1.7317073170731709</v>
      </c>
      <c r="AB66" s="202">
        <f t="shared" si="23"/>
        <v>-0.34946757018393027</v>
      </c>
      <c r="AC66" s="200">
        <f t="shared" si="24"/>
        <v>426</v>
      </c>
      <c r="AD66" s="200">
        <f t="shared" si="25"/>
        <v>-361</v>
      </c>
      <c r="AE66" s="201">
        <f t="shared" si="26"/>
        <v>8.0161754969849876E-4</v>
      </c>
      <c r="AF66" s="203">
        <f t="shared" si="27"/>
        <v>7.7639401432533393E-3</v>
      </c>
      <c r="AG66" s="203">
        <f t="shared" si="28"/>
        <v>3.4671702318670094E-3</v>
      </c>
      <c r="AH66" s="50"/>
      <c r="AI66" s="50"/>
      <c r="AJ66" s="50"/>
    </row>
    <row r="67" spans="2:36" x14ac:dyDescent="0.25">
      <c r="B67" s="199" t="s">
        <v>239</v>
      </c>
      <c r="C67" s="200">
        <v>14309</v>
      </c>
      <c r="D67" s="200">
        <v>14835</v>
      </c>
      <c r="E67" s="200">
        <v>7843</v>
      </c>
      <c r="F67" s="200">
        <v>26928</v>
      </c>
      <c r="G67" s="200">
        <v>19514</v>
      </c>
      <c r="H67" s="201">
        <f t="shared" si="30"/>
        <v>-0.27532679738562094</v>
      </c>
      <c r="I67" s="202">
        <f t="shared" si="18"/>
        <v>0.3154027637344119</v>
      </c>
      <c r="J67" s="201">
        <f t="shared" si="29"/>
        <v>1.4179546748615544E-3</v>
      </c>
      <c r="K67" s="203">
        <f t="shared" si="19"/>
        <v>0.13744092519421613</v>
      </c>
      <c r="L67" s="200">
        <v>16737</v>
      </c>
      <c r="M67" s="200">
        <v>18983</v>
      </c>
      <c r="N67" s="200">
        <v>11124</v>
      </c>
      <c r="O67" s="200">
        <v>25757</v>
      </c>
      <c r="P67" s="200">
        <v>30010</v>
      </c>
      <c r="Q67" s="201">
        <f t="shared" si="31"/>
        <v>0.1651201615094926</v>
      </c>
      <c r="R67" s="202">
        <f t="shared" si="20"/>
        <v>0.58088816309329405</v>
      </c>
      <c r="S67" s="201">
        <f t="shared" si="21"/>
        <v>1.7871428855574677E-3</v>
      </c>
      <c r="T67" s="203">
        <f t="shared" si="22"/>
        <v>0.21136630957663349</v>
      </c>
      <c r="U67" s="200">
        <v>140</v>
      </c>
      <c r="V67" s="200">
        <v>172</v>
      </c>
      <c r="W67" s="200">
        <v>283</v>
      </c>
      <c r="X67" s="200">
        <v>193</v>
      </c>
      <c r="Y67" s="200">
        <v>23</v>
      </c>
      <c r="Z67" s="200">
        <v>141</v>
      </c>
      <c r="AA67" s="201">
        <f t="shared" si="32"/>
        <v>5.1304347826086953</v>
      </c>
      <c r="AB67" s="202">
        <f t="shared" si="23"/>
        <v>-0.50176678445229683</v>
      </c>
      <c r="AC67" s="200">
        <f t="shared" si="24"/>
        <v>118</v>
      </c>
      <c r="AD67" s="200">
        <f t="shared" si="25"/>
        <v>-142</v>
      </c>
      <c r="AE67" s="201">
        <f t="shared" si="26"/>
        <v>1.6819653944566716E-4</v>
      </c>
      <c r="AF67" s="203">
        <f t="shared" si="27"/>
        <v>2.9285455580276296E-3</v>
      </c>
      <c r="AG67" s="203">
        <f t="shared" si="28"/>
        <v>9.9309062480191015E-4</v>
      </c>
      <c r="AH67" s="50"/>
      <c r="AI67" s="50"/>
      <c r="AJ67" s="50"/>
    </row>
    <row r="68" spans="2:36" x14ac:dyDescent="0.25">
      <c r="B68" s="199" t="s">
        <v>245</v>
      </c>
      <c r="C68" s="200">
        <v>15821</v>
      </c>
      <c r="D68" s="200">
        <v>9953</v>
      </c>
      <c r="E68" s="200">
        <v>3326</v>
      </c>
      <c r="F68" s="200">
        <v>4653</v>
      </c>
      <c r="G68" s="200">
        <v>6373</v>
      </c>
      <c r="H68" s="201">
        <f t="shared" si="30"/>
        <v>0.36965398667526328</v>
      </c>
      <c r="I68" s="202">
        <f t="shared" si="18"/>
        <v>-0.35969054556415148</v>
      </c>
      <c r="J68" s="201">
        <f t="shared" si="29"/>
        <v>4.6308420328444635E-4</v>
      </c>
      <c r="K68" s="203">
        <f t="shared" si="19"/>
        <v>7.556678049705938E-2</v>
      </c>
      <c r="L68" s="200">
        <v>9862</v>
      </c>
      <c r="M68" s="200">
        <v>8668</v>
      </c>
      <c r="N68" s="200">
        <v>3797</v>
      </c>
      <c r="O68" s="200">
        <v>3119</v>
      </c>
      <c r="P68" s="200">
        <v>7411</v>
      </c>
      <c r="Q68" s="201">
        <f t="shared" si="31"/>
        <v>1.3760820775889706</v>
      </c>
      <c r="R68" s="202">
        <f t="shared" si="20"/>
        <v>-0.14501615136132906</v>
      </c>
      <c r="S68" s="201">
        <f t="shared" si="21"/>
        <v>4.4133675191157593E-4</v>
      </c>
      <c r="T68" s="203">
        <f t="shared" si="22"/>
        <v>8.7874691709353067E-2</v>
      </c>
      <c r="U68" s="200">
        <v>647</v>
      </c>
      <c r="V68" s="200">
        <v>635</v>
      </c>
      <c r="W68" s="200">
        <v>1468</v>
      </c>
      <c r="X68" s="200">
        <v>267</v>
      </c>
      <c r="Y68" s="200">
        <v>414</v>
      </c>
      <c r="Z68" s="200">
        <v>987</v>
      </c>
      <c r="AA68" s="201">
        <f t="shared" si="32"/>
        <v>1.3840579710144927</v>
      </c>
      <c r="AB68" s="202">
        <f t="shared" si="23"/>
        <v>-0.32765667574931878</v>
      </c>
      <c r="AC68" s="200">
        <f t="shared" si="24"/>
        <v>573</v>
      </c>
      <c r="AD68" s="200">
        <f t="shared" si="25"/>
        <v>-481</v>
      </c>
      <c r="AE68" s="201">
        <f t="shared" si="26"/>
        <v>1.1773757761196701E-3</v>
      </c>
      <c r="AF68" s="203">
        <f t="shared" si="27"/>
        <v>2.6164293225444239E-3</v>
      </c>
      <c r="AG68" s="203">
        <f t="shared" si="28"/>
        <v>1.1703187250996016E-2</v>
      </c>
      <c r="AH68" s="50"/>
      <c r="AI68" s="50"/>
      <c r="AJ68" s="50"/>
    </row>
    <row r="69" spans="2:36" x14ac:dyDescent="0.25">
      <c r="B69" s="199" t="s">
        <v>223</v>
      </c>
      <c r="C69" s="200">
        <v>2406</v>
      </c>
      <c r="D69" s="200">
        <v>2692</v>
      </c>
      <c r="E69" s="200">
        <v>939</v>
      </c>
      <c r="F69" s="200">
        <v>2049</v>
      </c>
      <c r="G69" s="200">
        <v>3354</v>
      </c>
      <c r="H69" s="201">
        <f t="shared" si="30"/>
        <v>0.63689604685212298</v>
      </c>
      <c r="I69" s="202">
        <f t="shared" si="18"/>
        <v>0.24591381872213969</v>
      </c>
      <c r="J69" s="201">
        <f t="shared" si="29"/>
        <v>2.4371323047482082E-4</v>
      </c>
      <c r="K69" s="203">
        <f t="shared" si="19"/>
        <v>7.1803215516687724E-2</v>
      </c>
      <c r="L69" s="200">
        <v>6857</v>
      </c>
      <c r="M69" s="200">
        <v>10670</v>
      </c>
      <c r="N69" s="200">
        <v>4528</v>
      </c>
      <c r="O69" s="200">
        <v>1450</v>
      </c>
      <c r="P69" s="200">
        <v>6855</v>
      </c>
      <c r="Q69" s="201">
        <f t="shared" si="31"/>
        <v>3.727586206896552</v>
      </c>
      <c r="R69" s="202">
        <f t="shared" si="20"/>
        <v>-0.35754451733833181</v>
      </c>
      <c r="S69" s="201">
        <f t="shared" si="21"/>
        <v>4.0822607399188405E-4</v>
      </c>
      <c r="T69" s="203">
        <f t="shared" si="22"/>
        <v>0.14675344137355226</v>
      </c>
      <c r="U69" s="200">
        <v>691</v>
      </c>
      <c r="V69" s="200">
        <v>517</v>
      </c>
      <c r="W69" s="200">
        <v>577</v>
      </c>
      <c r="X69" s="200">
        <v>224</v>
      </c>
      <c r="Y69" s="200">
        <v>117</v>
      </c>
      <c r="Z69" s="200">
        <v>272</v>
      </c>
      <c r="AA69" s="201">
        <f t="shared" si="32"/>
        <v>1.324786324786325</v>
      </c>
      <c r="AB69" s="202">
        <f t="shared" si="23"/>
        <v>-0.52859618717504331</v>
      </c>
      <c r="AC69" s="200">
        <f t="shared" si="24"/>
        <v>155</v>
      </c>
      <c r="AD69" s="200">
        <f t="shared" si="25"/>
        <v>-305</v>
      </c>
      <c r="AE69" s="201">
        <f t="shared" si="26"/>
        <v>3.2446424630653523E-4</v>
      </c>
      <c r="AF69" s="203">
        <f t="shared" si="27"/>
        <v>1.1997837478166847E-2</v>
      </c>
      <c r="AG69" s="203">
        <f t="shared" si="28"/>
        <v>5.8230395410074718E-3</v>
      </c>
      <c r="AH69" s="50"/>
      <c r="AI69" s="50"/>
      <c r="AJ69" s="50"/>
    </row>
    <row r="70" spans="2:36" x14ac:dyDescent="0.25">
      <c r="B70" s="205" t="s">
        <v>396</v>
      </c>
      <c r="C70" s="206">
        <f>C45-SUM(C46:C69)</f>
        <v>459687</v>
      </c>
      <c r="D70" s="206">
        <f>D45-SUM(D46:D69)</f>
        <v>663774</v>
      </c>
      <c r="E70" s="206">
        <f>E45-SUM(E46:E69)</f>
        <v>183480</v>
      </c>
      <c r="F70" s="206">
        <f>F45-SUM(F46:F69)</f>
        <v>241559</v>
      </c>
      <c r="G70" s="206">
        <f>G45-SUM(G46:G69)</f>
        <v>422747</v>
      </c>
      <c r="H70" s="207">
        <f t="shared" si="30"/>
        <v>0.75007762078829598</v>
      </c>
      <c r="I70" s="208">
        <f t="shared" si="18"/>
        <v>-0.3631160605868865</v>
      </c>
      <c r="J70" s="207">
        <f t="shared" si="29"/>
        <v>3.0718257913994951E-2</v>
      </c>
      <c r="K70" s="209">
        <f t="shared" si="19"/>
        <v>0.13841428976021661</v>
      </c>
      <c r="L70" s="206">
        <f>L45-SUM(L46:L69)</f>
        <v>275553</v>
      </c>
      <c r="M70" s="206">
        <f>M45-SUM(M46:M69)</f>
        <v>252801</v>
      </c>
      <c r="N70" s="206">
        <f>N45-SUM(N46:N69)</f>
        <v>77525</v>
      </c>
      <c r="O70" s="206">
        <f>O45-SUM(O46:O69)</f>
        <v>123271</v>
      </c>
      <c r="P70" s="206">
        <f>P45-SUM(P46:P69)</f>
        <v>278375</v>
      </c>
      <c r="Q70" s="207">
        <f t="shared" si="31"/>
        <v>1.2582359192348567</v>
      </c>
      <c r="R70" s="208">
        <f t="shared" si="20"/>
        <v>0.10116257451513255</v>
      </c>
      <c r="S70" s="207">
        <f t="shared" si="21"/>
        <v>1.6577670801968012E-2</v>
      </c>
      <c r="T70" s="209">
        <f t="shared" si="22"/>
        <v>9.114453304695315E-2</v>
      </c>
      <c r="U70" s="206">
        <f t="shared" ref="U70:Z70" si="33">U45-SUM(U46:U69)</f>
        <v>42955</v>
      </c>
      <c r="V70" s="206">
        <f t="shared" si="33"/>
        <v>27410</v>
      </c>
      <c r="W70" s="206">
        <f t="shared" si="33"/>
        <v>32253</v>
      </c>
      <c r="X70" s="206">
        <f t="shared" si="33"/>
        <v>9205</v>
      </c>
      <c r="Y70" s="206">
        <f t="shared" si="33"/>
        <v>12205</v>
      </c>
      <c r="Z70" s="206">
        <f t="shared" si="33"/>
        <v>41375</v>
      </c>
      <c r="AA70" s="207">
        <f t="shared" si="32"/>
        <v>2.3900040966816878</v>
      </c>
      <c r="AB70" s="208">
        <f t="shared" si="23"/>
        <v>0.28282640374538803</v>
      </c>
      <c r="AC70" s="206">
        <f>Z70-Y70</f>
        <v>29170</v>
      </c>
      <c r="AD70" s="206">
        <f t="shared" si="25"/>
        <v>9122</v>
      </c>
      <c r="AE70" s="207">
        <f t="shared" si="26"/>
        <v>4.9355544819606231E-2</v>
      </c>
      <c r="AF70" s="209">
        <f t="shared" si="27"/>
        <v>8.8165395471809099E-3</v>
      </c>
      <c r="AG70" s="209">
        <f t="shared" si="28"/>
        <v>1.3546852464544899E-2</v>
      </c>
      <c r="AH70" s="50"/>
      <c r="AI70" s="50"/>
      <c r="AJ70" s="50"/>
    </row>
    <row r="71" spans="2:36" ht="6" customHeight="1" x14ac:dyDescent="0.25"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</row>
    <row r="72" spans="2:36" x14ac:dyDescent="0.25">
      <c r="B72" s="49" t="s">
        <v>109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</row>
  </sheetData>
  <mergeCells count="6">
    <mergeCell ref="C39:K39"/>
    <mergeCell ref="L39:T39"/>
    <mergeCell ref="U39:AG39"/>
    <mergeCell ref="C6:K6"/>
    <mergeCell ref="L6:T6"/>
    <mergeCell ref="U6:AG6"/>
  </mergeCells>
  <pageMargins left="0.25" right="0.25" top="0.75" bottom="0.75" header="0.3" footer="0.3"/>
  <pageSetup paperSize="9" scale="3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9BB4B-B308-46BE-8D31-6426BB9CD7C8}">
  <dimension ref="B1:X35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2:24" ht="42.75" customHeight="1" x14ac:dyDescent="0.25"/>
    <row r="3" spans="2:24" ht="30.75" customHeight="1" thickBot="1" x14ac:dyDescent="0.3">
      <c r="B3" s="51" t="s">
        <v>122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ht="6.95" customHeight="1" thickBot="1" x14ac:dyDescent="0.3">
      <c r="B4" s="53"/>
      <c r="C4" s="53"/>
      <c r="D4" s="53"/>
      <c r="E4" s="53"/>
      <c r="F4" s="53"/>
      <c r="G4" s="53"/>
      <c r="H4" s="15"/>
      <c r="I4" s="53"/>
      <c r="J4" s="53"/>
      <c r="K4" s="53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  <c r="W4" s="15"/>
      <c r="X4" s="15"/>
    </row>
    <row r="5" spans="2:24" ht="59.25" customHeight="1" thickBot="1" x14ac:dyDescent="0.3">
      <c r="B5" s="54"/>
      <c r="C5" s="55">
        <v>2018</v>
      </c>
      <c r="D5" s="55">
        <v>2019</v>
      </c>
      <c r="E5" s="55">
        <v>2020</v>
      </c>
      <c r="F5" s="55">
        <v>2021</v>
      </c>
      <c r="G5" s="55">
        <v>2022</v>
      </c>
      <c r="H5" s="21" t="str">
        <f>CONCATENATE("var. ",RIGHT(G5,2),"/",RIGHT(F5,2))</f>
        <v>var. 22/21</v>
      </c>
      <c r="I5" s="21" t="str">
        <f>CONCATENATE("var. ",RIGHT(H5,2),"/",RIGHT(D5,2))</f>
        <v>var. 21/19</v>
      </c>
      <c r="J5" s="21" t="str">
        <f>CONCATENATE("dif. ",RIGHT(G5,2),"/",RIGHT(F5,2))</f>
        <v>dif. 22/21</v>
      </c>
      <c r="K5" s="21" t="str">
        <f>CONCATENATE("dif. ",RIGHT(G5,2),"/",RIGHT(C5,2))</f>
        <v>dif. 22/18</v>
      </c>
      <c r="L5" s="56" t="str">
        <f>CONCATENATE("cuota ",G5)</f>
        <v>cuota 2022</v>
      </c>
      <c r="M5" s="56" t="str">
        <f>CONCATENATE("cuota/ total isla ",RIGHT(G5,2))</f>
        <v>cuota/ total isla 22</v>
      </c>
      <c r="N5" s="57" t="s">
        <v>526</v>
      </c>
      <c r="O5" s="57" t="s">
        <v>530</v>
      </c>
      <c r="P5" s="57" t="s">
        <v>527</v>
      </c>
      <c r="Q5" s="57" t="s">
        <v>528</v>
      </c>
      <c r="R5" s="57" t="s">
        <v>529</v>
      </c>
      <c r="S5" s="21" t="str">
        <f>CONCATENATE("var. ",RIGHT(R5,2),"/",RIGHT(Q5,2))</f>
        <v>var. 23/22</v>
      </c>
      <c r="T5" s="21" t="str">
        <f>CONCATENATE("var. ",RIGHT(R5,2),"/",RIGHT(N5,2))</f>
        <v>var. 23/19</v>
      </c>
      <c r="U5" s="21" t="str">
        <f>CONCATENATE("dif. ",RIGHT(R5,2),"/",RIGHT(Q5,2))</f>
        <v>dif. 23/22</v>
      </c>
      <c r="V5" s="21" t="str">
        <f>CONCATENATE("dif. ",RIGHT(R5,2),"/",RIGHT(N5,2))</f>
        <v>dif. 23/19</v>
      </c>
      <c r="W5" s="56" t="str">
        <f>CONCATENATE("cuota ",R5)</f>
        <v>cuota noviembre 2023</v>
      </c>
      <c r="X5" s="58" t="str">
        <f>CONCATENATE("cuota/ total isla ",RIGHT(R5,2))</f>
        <v>cuota/ total isla 23</v>
      </c>
    </row>
    <row r="6" spans="2:24" x14ac:dyDescent="0.25">
      <c r="B6" s="73" t="s">
        <v>123</v>
      </c>
      <c r="C6" s="75"/>
      <c r="D6" s="75"/>
      <c r="E6" s="75"/>
      <c r="F6" s="75"/>
      <c r="G6" s="75"/>
      <c r="H6" s="76"/>
      <c r="I6" s="76"/>
      <c r="J6" s="75"/>
      <c r="K6" s="75"/>
      <c r="L6" s="76"/>
      <c r="M6" s="76"/>
      <c r="N6" s="75"/>
      <c r="O6" s="75"/>
      <c r="P6" s="75"/>
      <c r="Q6" s="75"/>
      <c r="R6" s="75"/>
      <c r="S6" s="76"/>
      <c r="T6" s="76"/>
      <c r="U6" s="75"/>
      <c r="V6" s="75"/>
      <c r="W6" s="76"/>
      <c r="X6" s="76"/>
    </row>
    <row r="7" spans="2:24" x14ac:dyDescent="0.25">
      <c r="B7" s="66" t="s">
        <v>0</v>
      </c>
      <c r="C7" s="67">
        <v>131498</v>
      </c>
      <c r="D7" s="67">
        <v>132144</v>
      </c>
      <c r="E7" s="67">
        <v>66601</v>
      </c>
      <c r="F7" s="67">
        <v>82456</v>
      </c>
      <c r="G7" s="67">
        <v>123696</v>
      </c>
      <c r="H7" s="68">
        <f t="shared" ref="H7:H19" si="0">IFERROR(G7/F7-1,"-")</f>
        <v>0.50014553216260804</v>
      </c>
      <c r="I7" s="68">
        <f t="shared" ref="I7:I19" si="1">IFERROR(G7/D7-1,"-")</f>
        <v>-6.3930257900472243E-2</v>
      </c>
      <c r="J7" s="67">
        <f t="shared" ref="J7:J19" si="2">IFERROR(G7-F7,"-")</f>
        <v>41240</v>
      </c>
      <c r="K7" s="67">
        <f t="shared" ref="K7:K19" si="3">IFERROR(G7-D7,"-")</f>
        <v>-8448</v>
      </c>
      <c r="L7" s="68" t="str">
        <f>IFERROR(G7/#REF!,"-")</f>
        <v>-</v>
      </c>
      <c r="M7" s="68">
        <f>G7/$G$7</f>
        <v>1</v>
      </c>
      <c r="N7" s="67">
        <v>133189</v>
      </c>
      <c r="O7" s="67">
        <v>61028</v>
      </c>
      <c r="P7" s="67">
        <v>116770</v>
      </c>
      <c r="Q7" s="67">
        <v>125073</v>
      </c>
      <c r="R7" s="67">
        <v>127059</v>
      </c>
      <c r="S7" s="68">
        <f t="shared" ref="S7:S19" si="4">IFERROR(R7/Q7-1,"-")</f>
        <v>1.5878726823534972E-2</v>
      </c>
      <c r="T7" s="68">
        <f t="shared" ref="T7:T19" si="5">IFERROR(R7/N7-1,"-")</f>
        <v>-4.6024821869673938E-2</v>
      </c>
      <c r="U7" s="67">
        <f t="shared" ref="U7:U19" si="6">IFERROR(R7-Q7,"-")</f>
        <v>1986</v>
      </c>
      <c r="V7" s="67">
        <f t="shared" ref="V7:V19" si="7">IFERROR(R7-N7,"-")</f>
        <v>-6130</v>
      </c>
      <c r="W7" s="68" t="str">
        <f>IFERROR(R7/#REF!,"-")</f>
        <v>-</v>
      </c>
      <c r="X7" s="68">
        <f>R7/$R$7</f>
        <v>1</v>
      </c>
    </row>
    <row r="8" spans="2:24" x14ac:dyDescent="0.25">
      <c r="B8" s="69" t="s">
        <v>100</v>
      </c>
      <c r="C8" s="70">
        <v>86575</v>
      </c>
      <c r="D8" s="70">
        <v>88579</v>
      </c>
      <c r="E8" s="70">
        <v>44487</v>
      </c>
      <c r="F8" s="70">
        <v>56791</v>
      </c>
      <c r="G8" s="70">
        <v>89503</v>
      </c>
      <c r="H8" s="71">
        <f t="shared" si="0"/>
        <v>0.57600676163476616</v>
      </c>
      <c r="I8" s="71">
        <f t="shared" si="1"/>
        <v>1.0431366350940996E-2</v>
      </c>
      <c r="J8" s="70">
        <f t="shared" si="2"/>
        <v>32712</v>
      </c>
      <c r="K8" s="70">
        <f t="shared" si="3"/>
        <v>924</v>
      </c>
      <c r="L8" s="71" t="str">
        <f>IFERROR(G8/#REF!,"-")</f>
        <v>-</v>
      </c>
      <c r="M8" s="71">
        <f t="shared" ref="M8:M19" si="8">G8/$G$7</f>
        <v>0.72357230629931446</v>
      </c>
      <c r="N8" s="70">
        <v>90076</v>
      </c>
      <c r="O8" s="70">
        <v>39208</v>
      </c>
      <c r="P8" s="70">
        <v>85450</v>
      </c>
      <c r="Q8" s="70">
        <v>90020</v>
      </c>
      <c r="R8" s="70">
        <v>90975</v>
      </c>
      <c r="S8" s="71">
        <f t="shared" si="4"/>
        <v>1.0608753610308774E-2</v>
      </c>
      <c r="T8" s="71">
        <f t="shared" si="5"/>
        <v>9.9804609440916625E-3</v>
      </c>
      <c r="U8" s="70">
        <f t="shared" si="6"/>
        <v>955</v>
      </c>
      <c r="V8" s="70">
        <f t="shared" si="7"/>
        <v>899</v>
      </c>
      <c r="W8" s="71" t="str">
        <f>IFERROR(R8/#REF!,"-")</f>
        <v>-</v>
      </c>
      <c r="X8" s="71">
        <f t="shared" ref="X8:X19" si="9">R8/$R$7</f>
        <v>0.71600594999173617</v>
      </c>
    </row>
    <row r="9" spans="2:24" x14ac:dyDescent="0.25">
      <c r="B9" s="72" t="s">
        <v>111</v>
      </c>
      <c r="C9" s="41">
        <v>15218</v>
      </c>
      <c r="D9" s="41">
        <v>15658</v>
      </c>
      <c r="E9" s="41">
        <v>0</v>
      </c>
      <c r="F9" s="41">
        <v>13581</v>
      </c>
      <c r="G9" s="41">
        <v>17648</v>
      </c>
      <c r="H9" s="42">
        <f t="shared" si="0"/>
        <v>0.29946248435314038</v>
      </c>
      <c r="I9" s="42">
        <f t="shared" si="1"/>
        <v>0.12709158257759601</v>
      </c>
      <c r="J9" s="41">
        <f t="shared" si="2"/>
        <v>4067</v>
      </c>
      <c r="K9" s="41">
        <f t="shared" si="3"/>
        <v>1990</v>
      </c>
      <c r="L9" s="42" t="str">
        <f>IFERROR(G9/#REF!,"-")</f>
        <v>-</v>
      </c>
      <c r="M9" s="42">
        <f t="shared" si="8"/>
        <v>0.1426723580390635</v>
      </c>
      <c r="N9" s="41">
        <v>15722</v>
      </c>
      <c r="O9" s="41">
        <v>0</v>
      </c>
      <c r="P9" s="41">
        <v>17378</v>
      </c>
      <c r="Q9" s="41">
        <v>17598</v>
      </c>
      <c r="R9" s="41">
        <v>17518</v>
      </c>
      <c r="S9" s="42">
        <f t="shared" si="4"/>
        <v>-4.5459711330833041E-3</v>
      </c>
      <c r="T9" s="42">
        <f t="shared" si="5"/>
        <v>0.11423483017427816</v>
      </c>
      <c r="U9" s="41">
        <f t="shared" si="6"/>
        <v>-80</v>
      </c>
      <c r="V9" s="41">
        <f t="shared" si="7"/>
        <v>1796</v>
      </c>
      <c r="W9" s="42" t="str">
        <f>IFERROR(R9/#REF!,"-")</f>
        <v>-</v>
      </c>
      <c r="X9" s="42">
        <f t="shared" si="9"/>
        <v>0.13787295665793056</v>
      </c>
    </row>
    <row r="10" spans="2:24" x14ac:dyDescent="0.25">
      <c r="B10" s="72" t="s">
        <v>112</v>
      </c>
      <c r="C10" s="41">
        <v>52002</v>
      </c>
      <c r="D10" s="41">
        <v>53357</v>
      </c>
      <c r="E10" s="41">
        <v>0</v>
      </c>
      <c r="F10" s="41">
        <v>31662</v>
      </c>
      <c r="G10" s="41">
        <v>53823</v>
      </c>
      <c r="H10" s="42">
        <f t="shared" si="0"/>
        <v>0.69992419935569461</v>
      </c>
      <c r="I10" s="42">
        <f t="shared" si="1"/>
        <v>8.733624454148492E-3</v>
      </c>
      <c r="J10" s="41">
        <f t="shared" si="2"/>
        <v>22161</v>
      </c>
      <c r="K10" s="41">
        <f t="shared" si="3"/>
        <v>466</v>
      </c>
      <c r="L10" s="42" t="str">
        <f>IFERROR(G10/#REF!,"-")</f>
        <v>-</v>
      </c>
      <c r="M10" s="42">
        <f t="shared" si="8"/>
        <v>0.43512320527745441</v>
      </c>
      <c r="N10" s="41">
        <v>54304</v>
      </c>
      <c r="O10" s="41">
        <v>0</v>
      </c>
      <c r="P10" s="41">
        <v>50282</v>
      </c>
      <c r="Q10" s="41">
        <v>54129</v>
      </c>
      <c r="R10" s="41">
        <v>56479</v>
      </c>
      <c r="S10" s="42">
        <f t="shared" si="4"/>
        <v>4.3414805372351317E-2</v>
      </c>
      <c r="T10" s="42">
        <f t="shared" si="5"/>
        <v>4.0052298173246959E-2</v>
      </c>
      <c r="U10" s="41">
        <f t="shared" si="6"/>
        <v>2350</v>
      </c>
      <c r="V10" s="41">
        <f t="shared" si="7"/>
        <v>2175</v>
      </c>
      <c r="W10" s="42" t="str">
        <f>IFERROR(R10/#REF!,"-")</f>
        <v>-</v>
      </c>
      <c r="X10" s="42">
        <f t="shared" si="9"/>
        <v>0.44451003077310541</v>
      </c>
    </row>
    <row r="11" spans="2:24" x14ac:dyDescent="0.25">
      <c r="B11" s="72" t="s">
        <v>113</v>
      </c>
      <c r="C11" s="41">
        <v>15492</v>
      </c>
      <c r="D11" s="41">
        <v>16096</v>
      </c>
      <c r="E11" s="41">
        <v>0</v>
      </c>
      <c r="F11" s="41">
        <v>10454</v>
      </c>
      <c r="G11" s="41">
        <v>15462</v>
      </c>
      <c r="H11" s="42">
        <f t="shared" si="0"/>
        <v>0.47905108092596138</v>
      </c>
      <c r="I11" s="42">
        <f t="shared" si="1"/>
        <v>-3.9388667992047766E-2</v>
      </c>
      <c r="J11" s="41">
        <f t="shared" si="2"/>
        <v>5008</v>
      </c>
      <c r="K11" s="41">
        <f t="shared" si="3"/>
        <v>-634</v>
      </c>
      <c r="L11" s="42" t="str">
        <f>IFERROR(G11/#REF!,"-")</f>
        <v>-</v>
      </c>
      <c r="M11" s="42">
        <f t="shared" si="8"/>
        <v>0.125</v>
      </c>
      <c r="N11" s="41">
        <v>16635</v>
      </c>
      <c r="O11" s="41">
        <v>0</v>
      </c>
      <c r="P11" s="41">
        <v>15820</v>
      </c>
      <c r="Q11" s="41">
        <v>15495</v>
      </c>
      <c r="R11" s="41">
        <v>14276</v>
      </c>
      <c r="S11" s="42">
        <f t="shared" si="4"/>
        <v>-7.8670538883510832E-2</v>
      </c>
      <c r="T11" s="42">
        <f t="shared" si="5"/>
        <v>-0.1418094379320709</v>
      </c>
      <c r="U11" s="41">
        <f t="shared" si="6"/>
        <v>-1219</v>
      </c>
      <c r="V11" s="41">
        <f t="shared" si="7"/>
        <v>-2359</v>
      </c>
      <c r="W11" s="42" t="str">
        <f>IFERROR(R11/#REF!,"-")</f>
        <v>-</v>
      </c>
      <c r="X11" s="42">
        <f t="shared" si="9"/>
        <v>0.11235725135566942</v>
      </c>
    </row>
    <row r="12" spans="2:24" x14ac:dyDescent="0.25">
      <c r="B12" s="72" t="s">
        <v>114</v>
      </c>
      <c r="C12" s="41">
        <v>2816</v>
      </c>
      <c r="D12" s="41">
        <v>2451</v>
      </c>
      <c r="E12" s="41">
        <v>0</v>
      </c>
      <c r="F12" s="41">
        <v>845</v>
      </c>
      <c r="G12" s="41">
        <v>2022</v>
      </c>
      <c r="H12" s="42">
        <f t="shared" si="0"/>
        <v>1.3928994082840238</v>
      </c>
      <c r="I12" s="42">
        <f t="shared" si="1"/>
        <v>-0.17503059975520197</v>
      </c>
      <c r="J12" s="41">
        <f t="shared" si="2"/>
        <v>1177</v>
      </c>
      <c r="K12" s="41">
        <f t="shared" si="3"/>
        <v>-429</v>
      </c>
      <c r="L12" s="42" t="str">
        <f>IFERROR(G12/#REF!,"-")</f>
        <v>-</v>
      </c>
      <c r="M12" s="42">
        <f t="shared" si="8"/>
        <v>1.6346526969344199E-2</v>
      </c>
      <c r="N12" s="41">
        <v>2410</v>
      </c>
      <c r="O12" s="41">
        <v>0</v>
      </c>
      <c r="P12" s="41">
        <v>1720</v>
      </c>
      <c r="Q12" s="41">
        <v>2213</v>
      </c>
      <c r="R12" s="41">
        <v>2064</v>
      </c>
      <c r="S12" s="42">
        <f t="shared" si="4"/>
        <v>-6.732941708088569E-2</v>
      </c>
      <c r="T12" s="42">
        <f t="shared" si="5"/>
        <v>-0.1435684647302905</v>
      </c>
      <c r="U12" s="41">
        <f t="shared" si="6"/>
        <v>-149</v>
      </c>
      <c r="V12" s="41">
        <f t="shared" si="7"/>
        <v>-346</v>
      </c>
      <c r="W12" s="42" t="str">
        <f>IFERROR(R12/#REF!,"-")</f>
        <v>-</v>
      </c>
      <c r="X12" s="42">
        <f t="shared" si="9"/>
        <v>1.6244421882747384E-2</v>
      </c>
    </row>
    <row r="13" spans="2:24" x14ac:dyDescent="0.25">
      <c r="B13" s="72" t="s">
        <v>115</v>
      </c>
      <c r="C13" s="41">
        <v>1047</v>
      </c>
      <c r="D13" s="41">
        <v>1017</v>
      </c>
      <c r="E13" s="41">
        <v>0</v>
      </c>
      <c r="F13" s="41">
        <v>248</v>
      </c>
      <c r="G13" s="41">
        <v>547</v>
      </c>
      <c r="H13" s="42">
        <f t="shared" si="0"/>
        <v>1.2056451612903225</v>
      </c>
      <c r="I13" s="42">
        <f t="shared" si="1"/>
        <v>-0.46214355948869223</v>
      </c>
      <c r="J13" s="41">
        <f t="shared" si="2"/>
        <v>299</v>
      </c>
      <c r="K13" s="41">
        <f t="shared" si="3"/>
        <v>-470</v>
      </c>
      <c r="L13" s="42" t="str">
        <f>IFERROR(G13/#REF!,"-")</f>
        <v>-</v>
      </c>
      <c r="M13" s="42">
        <f t="shared" si="8"/>
        <v>4.4221316776613629E-3</v>
      </c>
      <c r="N13" s="41">
        <v>1005</v>
      </c>
      <c r="O13" s="41">
        <v>0</v>
      </c>
      <c r="P13" s="41">
        <v>250</v>
      </c>
      <c r="Q13" s="41">
        <v>585</v>
      </c>
      <c r="R13" s="41">
        <v>638</v>
      </c>
      <c r="S13" s="42">
        <f t="shared" si="4"/>
        <v>9.0598290598290498E-2</v>
      </c>
      <c r="T13" s="42">
        <f t="shared" si="5"/>
        <v>-0.36517412935323379</v>
      </c>
      <c r="U13" s="41">
        <f t="shared" si="6"/>
        <v>53</v>
      </c>
      <c r="V13" s="41">
        <f t="shared" si="7"/>
        <v>-367</v>
      </c>
      <c r="W13" s="42" t="str">
        <f>IFERROR(R13/#REF!,"-")</f>
        <v>-</v>
      </c>
      <c r="X13" s="42">
        <f t="shared" si="9"/>
        <v>5.0212893222833484E-3</v>
      </c>
    </row>
    <row r="14" spans="2:24" x14ac:dyDescent="0.25">
      <c r="B14" s="69" t="s">
        <v>101</v>
      </c>
      <c r="C14" s="70">
        <v>44923</v>
      </c>
      <c r="D14" s="70">
        <v>43565</v>
      </c>
      <c r="E14" s="70">
        <v>22114</v>
      </c>
      <c r="F14" s="70">
        <v>25665</v>
      </c>
      <c r="G14" s="70">
        <v>34193</v>
      </c>
      <c r="H14" s="71">
        <f t="shared" si="0"/>
        <v>0.33228131696863428</v>
      </c>
      <c r="I14" s="71">
        <f t="shared" si="1"/>
        <v>-0.21512682199012967</v>
      </c>
      <c r="J14" s="70">
        <f t="shared" si="2"/>
        <v>8528</v>
      </c>
      <c r="K14" s="70">
        <f t="shared" si="3"/>
        <v>-9372</v>
      </c>
      <c r="L14" s="71" t="str">
        <f>IFERROR(G14/#REF!,"-")</f>
        <v>-</v>
      </c>
      <c r="M14" s="71">
        <f t="shared" si="8"/>
        <v>0.27642769370068554</v>
      </c>
      <c r="N14" s="70">
        <v>43113</v>
      </c>
      <c r="O14" s="70">
        <v>21820</v>
      </c>
      <c r="P14" s="70">
        <v>31320</v>
      </c>
      <c r="Q14" s="70">
        <v>35053</v>
      </c>
      <c r="R14" s="70">
        <v>36084</v>
      </c>
      <c r="S14" s="71">
        <f t="shared" si="4"/>
        <v>2.9412603771431733E-2</v>
      </c>
      <c r="T14" s="71">
        <f t="shared" si="5"/>
        <v>-0.16303667107369002</v>
      </c>
      <c r="U14" s="70">
        <f t="shared" si="6"/>
        <v>1031</v>
      </c>
      <c r="V14" s="70">
        <f t="shared" si="7"/>
        <v>-7029</v>
      </c>
      <c r="W14" s="71" t="str">
        <f>IFERROR(R14/#REF!,"-")</f>
        <v>-</v>
      </c>
      <c r="X14" s="71">
        <f t="shared" si="9"/>
        <v>0.28399405000826389</v>
      </c>
    </row>
    <row r="15" spans="2:24" x14ac:dyDescent="0.25">
      <c r="B15" s="72" t="s">
        <v>116</v>
      </c>
      <c r="C15" s="41">
        <v>1272</v>
      </c>
      <c r="D15" s="41">
        <v>1933</v>
      </c>
      <c r="E15" s="41">
        <v>1568</v>
      </c>
      <c r="F15" s="41">
        <v>1930</v>
      </c>
      <c r="G15" s="41">
        <v>2230</v>
      </c>
      <c r="H15" s="42">
        <f t="shared" si="0"/>
        <v>0.15544041450777213</v>
      </c>
      <c r="I15" s="42">
        <f t="shared" si="1"/>
        <v>0.15364718054837034</v>
      </c>
      <c r="J15" s="41">
        <f t="shared" si="2"/>
        <v>300</v>
      </c>
      <c r="K15" s="41">
        <f t="shared" si="3"/>
        <v>297</v>
      </c>
      <c r="L15" s="42" t="str">
        <f>IFERROR(G15/#REF!,"-")</f>
        <v>-</v>
      </c>
      <c r="M15" s="42">
        <f t="shared" si="8"/>
        <v>1.8028068813866253E-2</v>
      </c>
      <c r="N15" s="41">
        <v>1933</v>
      </c>
      <c r="O15" s="41">
        <v>2012</v>
      </c>
      <c r="P15" s="41">
        <v>2230</v>
      </c>
      <c r="Q15" s="41">
        <v>2230</v>
      </c>
      <c r="R15" s="41">
        <v>2117</v>
      </c>
      <c r="S15" s="42">
        <f t="shared" si="4"/>
        <v>-5.067264573991026E-2</v>
      </c>
      <c r="T15" s="42">
        <f t="shared" si="5"/>
        <v>9.5188825659596521E-2</v>
      </c>
      <c r="U15" s="41">
        <f t="shared" si="6"/>
        <v>-113</v>
      </c>
      <c r="V15" s="41">
        <f t="shared" si="7"/>
        <v>184</v>
      </c>
      <c r="W15" s="42" t="str">
        <f>IFERROR(R15/#REF!,"-")</f>
        <v>-</v>
      </c>
      <c r="X15" s="42">
        <f t="shared" si="9"/>
        <v>1.6661550933031111E-2</v>
      </c>
    </row>
    <row r="16" spans="2:24" x14ac:dyDescent="0.25">
      <c r="B16" s="72" t="s">
        <v>117</v>
      </c>
      <c r="C16" s="41">
        <v>43651</v>
      </c>
      <c r="D16" s="41">
        <v>41632</v>
      </c>
      <c r="E16" s="41">
        <v>20546</v>
      </c>
      <c r="F16" s="41">
        <v>23735</v>
      </c>
      <c r="G16" s="41">
        <v>31963</v>
      </c>
      <c r="H16" s="42">
        <f t="shared" si="0"/>
        <v>0.34666104908363171</v>
      </c>
      <c r="I16" s="42">
        <f t="shared" si="1"/>
        <v>-0.23224923136049191</v>
      </c>
      <c r="J16" s="41">
        <f t="shared" si="2"/>
        <v>8228</v>
      </c>
      <c r="K16" s="41">
        <f t="shared" si="3"/>
        <v>-9669</v>
      </c>
      <c r="L16" s="42" t="str">
        <f>IFERROR(G16/#REF!,"-")</f>
        <v>-</v>
      </c>
      <c r="M16" s="42">
        <f t="shared" si="8"/>
        <v>0.25839962488681928</v>
      </c>
      <c r="N16" s="41">
        <v>41180</v>
      </c>
      <c r="O16" s="41">
        <v>19808</v>
      </c>
      <c r="P16" s="41">
        <v>29090</v>
      </c>
      <c r="Q16" s="41">
        <v>32823</v>
      </c>
      <c r="R16" s="41">
        <v>33967</v>
      </c>
      <c r="S16" s="42">
        <f t="shared" si="4"/>
        <v>3.4853608749962017E-2</v>
      </c>
      <c r="T16" s="42">
        <f t="shared" si="5"/>
        <v>-0.17515784361340458</v>
      </c>
      <c r="U16" s="41">
        <f t="shared" si="6"/>
        <v>1144</v>
      </c>
      <c r="V16" s="41">
        <f t="shared" si="7"/>
        <v>-7213</v>
      </c>
      <c r="W16" s="42" t="str">
        <f>IFERROR(R16/#REF!,"-")</f>
        <v>-</v>
      </c>
      <c r="X16" s="42">
        <f t="shared" si="9"/>
        <v>0.26733249907523277</v>
      </c>
    </row>
    <row r="17" spans="2:24" x14ac:dyDescent="0.25">
      <c r="B17" s="72" t="s">
        <v>118</v>
      </c>
      <c r="C17" s="41">
        <v>24653</v>
      </c>
      <c r="D17" s="41">
        <v>23932</v>
      </c>
      <c r="E17" s="41">
        <v>0</v>
      </c>
      <c r="F17" s="41">
        <v>14986</v>
      </c>
      <c r="G17" s="41">
        <v>20219</v>
      </c>
      <c r="H17" s="42">
        <f t="shared" si="0"/>
        <v>0.34919257974109175</v>
      </c>
      <c r="I17" s="42">
        <f t="shared" si="1"/>
        <v>-0.1551479191041284</v>
      </c>
      <c r="J17" s="41">
        <f t="shared" si="2"/>
        <v>5233</v>
      </c>
      <c r="K17" s="41">
        <f t="shared" si="3"/>
        <v>-3713</v>
      </c>
      <c r="L17" s="42" t="str">
        <f>IFERROR(G17/#REF!,"-")</f>
        <v>-</v>
      </c>
      <c r="M17" s="42">
        <f t="shared" si="8"/>
        <v>0.16345718535765102</v>
      </c>
      <c r="N17" s="41">
        <v>23581</v>
      </c>
      <c r="O17" s="41">
        <v>0</v>
      </c>
      <c r="P17" s="41">
        <v>18388</v>
      </c>
      <c r="Q17" s="41">
        <v>20579</v>
      </c>
      <c r="R17" s="41">
        <v>21406</v>
      </c>
      <c r="S17" s="42">
        <f t="shared" si="4"/>
        <v>4.0186597988240536E-2</v>
      </c>
      <c r="T17" s="42">
        <f t="shared" si="5"/>
        <v>-9.2235274161401093E-2</v>
      </c>
      <c r="U17" s="41">
        <f t="shared" si="6"/>
        <v>827</v>
      </c>
      <c r="V17" s="41">
        <f t="shared" si="7"/>
        <v>-2175</v>
      </c>
      <c r="W17" s="42" t="str">
        <f>IFERROR(R17/#REF!,"-")</f>
        <v>-</v>
      </c>
      <c r="X17" s="42">
        <f t="shared" si="9"/>
        <v>0.1684729141579896</v>
      </c>
    </row>
    <row r="18" spans="2:24" x14ac:dyDescent="0.25">
      <c r="B18" s="72" t="s">
        <v>119</v>
      </c>
      <c r="C18" s="41">
        <v>13419</v>
      </c>
      <c r="D18" s="41">
        <v>12390</v>
      </c>
      <c r="E18" s="41">
        <v>0</v>
      </c>
      <c r="F18" s="41">
        <v>6129</v>
      </c>
      <c r="G18" s="41">
        <v>8730</v>
      </c>
      <c r="H18" s="42">
        <f t="shared" si="0"/>
        <v>0.42437591776798822</v>
      </c>
      <c r="I18" s="42">
        <f t="shared" si="1"/>
        <v>-0.29539951573849876</v>
      </c>
      <c r="J18" s="41">
        <f t="shared" si="2"/>
        <v>2601</v>
      </c>
      <c r="K18" s="41">
        <f t="shared" si="3"/>
        <v>-3660</v>
      </c>
      <c r="L18" s="42" t="str">
        <f>IFERROR(G18/#REF!,"-")</f>
        <v>-</v>
      </c>
      <c r="M18" s="42">
        <f t="shared" si="8"/>
        <v>7.0576251455180442E-2</v>
      </c>
      <c r="N18" s="41">
        <v>12397</v>
      </c>
      <c r="O18" s="41">
        <v>0</v>
      </c>
      <c r="P18" s="41">
        <v>7731</v>
      </c>
      <c r="Q18" s="41">
        <v>9232</v>
      </c>
      <c r="R18" s="41">
        <v>9303</v>
      </c>
      <c r="S18" s="42">
        <f t="shared" si="4"/>
        <v>7.6906412478336961E-3</v>
      </c>
      <c r="T18" s="42">
        <f t="shared" si="5"/>
        <v>-0.24957651044607565</v>
      </c>
      <c r="U18" s="41">
        <f t="shared" si="6"/>
        <v>71</v>
      </c>
      <c r="V18" s="41">
        <f t="shared" si="7"/>
        <v>-3094</v>
      </c>
      <c r="W18" s="42" t="str">
        <f>IFERROR(R18/#REF!,"-")</f>
        <v>-</v>
      </c>
      <c r="X18" s="42">
        <f t="shared" si="9"/>
        <v>7.3217953863952967E-2</v>
      </c>
    </row>
    <row r="19" spans="2:24" x14ac:dyDescent="0.25">
      <c r="B19" s="72" t="s">
        <v>120</v>
      </c>
      <c r="C19" s="41">
        <v>5580</v>
      </c>
      <c r="D19" s="41">
        <v>5309</v>
      </c>
      <c r="E19" s="41">
        <v>0</v>
      </c>
      <c r="F19" s="41">
        <v>2619</v>
      </c>
      <c r="G19" s="41">
        <v>3015</v>
      </c>
      <c r="H19" s="42">
        <f t="shared" si="0"/>
        <v>0.15120274914089338</v>
      </c>
      <c r="I19" s="42">
        <f t="shared" si="1"/>
        <v>-0.43209644000753433</v>
      </c>
      <c r="J19" s="41">
        <f t="shared" si="2"/>
        <v>396</v>
      </c>
      <c r="K19" s="41">
        <f t="shared" si="3"/>
        <v>-2294</v>
      </c>
      <c r="L19" s="42" t="str">
        <f>IFERROR(G19/#REF!,"-")</f>
        <v>-</v>
      </c>
      <c r="M19" s="42">
        <f t="shared" si="8"/>
        <v>2.4374272409778814E-2</v>
      </c>
      <c r="N19" s="41">
        <v>5202</v>
      </c>
      <c r="O19" s="41">
        <v>0</v>
      </c>
      <c r="P19" s="41">
        <v>2971</v>
      </c>
      <c r="Q19" s="41">
        <v>3012</v>
      </c>
      <c r="R19" s="41">
        <v>3258</v>
      </c>
      <c r="S19" s="42">
        <f t="shared" si="4"/>
        <v>8.1673306772908294E-2</v>
      </c>
      <c r="T19" s="42">
        <f t="shared" si="5"/>
        <v>-0.37370242214532867</v>
      </c>
      <c r="U19" s="41">
        <f t="shared" si="6"/>
        <v>246</v>
      </c>
      <c r="V19" s="41">
        <f t="shared" si="7"/>
        <v>-1944</v>
      </c>
      <c r="W19" s="42" t="str">
        <f>IFERROR(R19/#REF!,"-")</f>
        <v>-</v>
      </c>
      <c r="X19" s="42">
        <f t="shared" si="9"/>
        <v>2.5641631053290204E-2</v>
      </c>
    </row>
    <row r="20" spans="2:24" x14ac:dyDescent="0.25">
      <c r="B20" s="73" t="s">
        <v>124</v>
      </c>
      <c r="C20" s="67"/>
      <c r="D20" s="67"/>
      <c r="E20" s="67"/>
      <c r="F20" s="67"/>
      <c r="G20" s="67"/>
      <c r="H20" s="68"/>
      <c r="I20" s="68"/>
      <c r="J20" s="67"/>
      <c r="K20" s="67"/>
      <c r="L20" s="68"/>
      <c r="M20" s="68"/>
      <c r="N20" s="67"/>
      <c r="O20" s="67"/>
      <c r="P20" s="67"/>
      <c r="Q20" s="67"/>
      <c r="R20" s="67"/>
      <c r="S20" s="68"/>
      <c r="T20" s="68"/>
      <c r="U20" s="67"/>
      <c r="V20" s="67"/>
      <c r="W20" s="68"/>
      <c r="X20" s="68"/>
    </row>
    <row r="21" spans="2:24" x14ac:dyDescent="0.25">
      <c r="B21" s="66" t="s">
        <v>0</v>
      </c>
      <c r="C21" s="67">
        <v>388</v>
      </c>
      <c r="D21" s="67">
        <v>388</v>
      </c>
      <c r="E21" s="67">
        <v>173</v>
      </c>
      <c r="F21" s="67">
        <v>195</v>
      </c>
      <c r="G21" s="67">
        <v>293</v>
      </c>
      <c r="H21" s="68">
        <f t="shared" ref="H21:H33" si="10">IFERROR(G21/F21-1,"-")</f>
        <v>0.50256410256410255</v>
      </c>
      <c r="I21" s="68">
        <f t="shared" ref="I21:I33" si="11">IFERROR(G21/D21-1,"-")</f>
        <v>-0.24484536082474229</v>
      </c>
      <c r="J21" s="67">
        <f t="shared" ref="J21:J33" si="12">IFERROR(G21-F21,"-")</f>
        <v>98</v>
      </c>
      <c r="K21" s="67">
        <f t="shared" ref="K21:K33" si="13">IFERROR(G21-D21,"-")</f>
        <v>-95</v>
      </c>
      <c r="L21" s="68" t="str">
        <f t="shared" ref="L21:L33" si="14">IFERROR(G21/$G$6,"-")</f>
        <v>-</v>
      </c>
      <c r="M21" s="68">
        <f>G21/$G$19</f>
        <v>9.7180762852404637E-2</v>
      </c>
      <c r="N21" s="67">
        <v>392</v>
      </c>
      <c r="O21" s="67">
        <v>144</v>
      </c>
      <c r="P21" s="67">
        <v>273</v>
      </c>
      <c r="Q21" s="67">
        <v>302</v>
      </c>
      <c r="R21" s="67">
        <v>315</v>
      </c>
      <c r="S21" s="68">
        <f t="shared" ref="S21:S33" si="15">IFERROR(R21/Q21-1,"-")</f>
        <v>4.3046357615894149E-2</v>
      </c>
      <c r="T21" s="68">
        <f t="shared" ref="T21:T33" si="16">IFERROR(R21/N21-1,"-")</f>
        <v>-0.1964285714285714</v>
      </c>
      <c r="U21" s="67">
        <f t="shared" ref="U21:U33" si="17">IFERROR(R21-Q21,"-")</f>
        <v>13</v>
      </c>
      <c r="V21" s="67">
        <f t="shared" ref="V21:V33" si="18">IFERROR(R21-N21,"-")</f>
        <v>-77</v>
      </c>
      <c r="W21" s="68" t="str">
        <f t="shared" ref="W21:W33" si="19">IFERROR(R21/$R$6,"-")</f>
        <v>-</v>
      </c>
      <c r="X21" s="68">
        <f>R21/$R$19</f>
        <v>9.668508287292818E-2</v>
      </c>
    </row>
    <row r="22" spans="2:24" x14ac:dyDescent="0.25">
      <c r="B22" s="69" t="s">
        <v>100</v>
      </c>
      <c r="C22" s="70">
        <v>229</v>
      </c>
      <c r="D22" s="70">
        <v>230</v>
      </c>
      <c r="E22" s="70">
        <v>104</v>
      </c>
      <c r="F22" s="70">
        <v>124</v>
      </c>
      <c r="G22" s="70">
        <v>194</v>
      </c>
      <c r="H22" s="71">
        <f t="shared" si="10"/>
        <v>0.56451612903225801</v>
      </c>
      <c r="I22" s="71">
        <f t="shared" si="11"/>
        <v>-0.15652173913043477</v>
      </c>
      <c r="J22" s="70">
        <f t="shared" si="12"/>
        <v>70</v>
      </c>
      <c r="K22" s="70">
        <f t="shared" si="13"/>
        <v>-36</v>
      </c>
      <c r="L22" s="71" t="str">
        <f t="shared" si="14"/>
        <v>-</v>
      </c>
      <c r="M22" s="71">
        <f t="shared" ref="M22:M33" si="20">G22/$G$19</f>
        <v>6.4344941956882257E-2</v>
      </c>
      <c r="N22" s="70">
        <v>233</v>
      </c>
      <c r="O22" s="70">
        <v>85</v>
      </c>
      <c r="P22" s="70">
        <v>181</v>
      </c>
      <c r="Q22" s="70">
        <v>198</v>
      </c>
      <c r="R22" s="70">
        <v>206</v>
      </c>
      <c r="S22" s="71">
        <f t="shared" si="15"/>
        <v>4.0404040404040442E-2</v>
      </c>
      <c r="T22" s="71">
        <f t="shared" si="16"/>
        <v>-0.11587982832618027</v>
      </c>
      <c r="U22" s="70">
        <f t="shared" si="17"/>
        <v>8</v>
      </c>
      <c r="V22" s="70">
        <f t="shared" si="18"/>
        <v>-27</v>
      </c>
      <c r="W22" s="71" t="str">
        <f t="shared" si="19"/>
        <v>-</v>
      </c>
      <c r="X22" s="71">
        <f t="shared" ref="X22:X33" si="21">R22/$R$19</f>
        <v>6.3228974831184781E-2</v>
      </c>
    </row>
    <row r="23" spans="2:24" x14ac:dyDescent="0.25">
      <c r="B23" s="72" t="s">
        <v>111</v>
      </c>
      <c r="C23" s="41">
        <v>25</v>
      </c>
      <c r="D23" s="41">
        <v>26</v>
      </c>
      <c r="E23" s="41">
        <v>0</v>
      </c>
      <c r="F23" s="41">
        <v>22</v>
      </c>
      <c r="G23" s="41">
        <v>29</v>
      </c>
      <c r="H23" s="42">
        <f t="shared" si="10"/>
        <v>0.31818181818181812</v>
      </c>
      <c r="I23" s="42">
        <f t="shared" si="11"/>
        <v>0.11538461538461542</v>
      </c>
      <c r="J23" s="41">
        <f t="shared" si="12"/>
        <v>7</v>
      </c>
      <c r="K23" s="41">
        <f t="shared" si="13"/>
        <v>3</v>
      </c>
      <c r="L23" s="42" t="str">
        <f t="shared" si="14"/>
        <v>-</v>
      </c>
      <c r="M23" s="42">
        <f t="shared" si="20"/>
        <v>9.6185737976782759E-3</v>
      </c>
      <c r="N23" s="41">
        <v>26</v>
      </c>
      <c r="O23" s="41">
        <v>0</v>
      </c>
      <c r="P23" s="41">
        <v>29</v>
      </c>
      <c r="Q23" s="41">
        <v>29</v>
      </c>
      <c r="R23" s="41">
        <v>30</v>
      </c>
      <c r="S23" s="42">
        <f t="shared" si="15"/>
        <v>3.4482758620689724E-2</v>
      </c>
      <c r="T23" s="42">
        <f t="shared" si="16"/>
        <v>0.15384615384615374</v>
      </c>
      <c r="U23" s="41">
        <f t="shared" si="17"/>
        <v>1</v>
      </c>
      <c r="V23" s="41">
        <f t="shared" si="18"/>
        <v>4</v>
      </c>
      <c r="W23" s="42" t="str">
        <f t="shared" si="19"/>
        <v>-</v>
      </c>
      <c r="X23" s="42">
        <f t="shared" si="21"/>
        <v>9.2081031307550652E-3</v>
      </c>
    </row>
    <row r="24" spans="2:24" x14ac:dyDescent="0.25">
      <c r="B24" s="72" t="s">
        <v>112</v>
      </c>
      <c r="C24" s="41">
        <v>96</v>
      </c>
      <c r="D24" s="41">
        <v>98</v>
      </c>
      <c r="E24" s="41">
        <v>0</v>
      </c>
      <c r="F24" s="41">
        <v>62</v>
      </c>
      <c r="G24" s="41">
        <v>99</v>
      </c>
      <c r="H24" s="42">
        <f t="shared" si="10"/>
        <v>0.59677419354838701</v>
      </c>
      <c r="I24" s="42">
        <f t="shared" si="11"/>
        <v>1.0204081632652962E-2</v>
      </c>
      <c r="J24" s="41">
        <f t="shared" si="12"/>
        <v>37</v>
      </c>
      <c r="K24" s="41">
        <f t="shared" si="13"/>
        <v>1</v>
      </c>
      <c r="L24" s="42" t="str">
        <f t="shared" si="14"/>
        <v>-</v>
      </c>
      <c r="M24" s="42">
        <f t="shared" si="20"/>
        <v>3.2835820895522387E-2</v>
      </c>
      <c r="N24" s="41">
        <v>100</v>
      </c>
      <c r="O24" s="41">
        <v>0</v>
      </c>
      <c r="P24" s="41">
        <v>94</v>
      </c>
      <c r="Q24" s="41">
        <v>100</v>
      </c>
      <c r="R24" s="41">
        <v>104</v>
      </c>
      <c r="S24" s="42">
        <f t="shared" si="15"/>
        <v>4.0000000000000036E-2</v>
      </c>
      <c r="T24" s="42">
        <f t="shared" si="16"/>
        <v>4.0000000000000036E-2</v>
      </c>
      <c r="U24" s="41">
        <f t="shared" si="17"/>
        <v>4</v>
      </c>
      <c r="V24" s="41">
        <f t="shared" si="18"/>
        <v>4</v>
      </c>
      <c r="W24" s="42" t="str">
        <f t="shared" si="19"/>
        <v>-</v>
      </c>
      <c r="X24" s="42">
        <f t="shared" si="21"/>
        <v>3.1921424186617559E-2</v>
      </c>
    </row>
    <row r="25" spans="2:24" x14ac:dyDescent="0.25">
      <c r="B25" s="72" t="s">
        <v>113</v>
      </c>
      <c r="C25" s="41">
        <v>51</v>
      </c>
      <c r="D25" s="41">
        <v>53</v>
      </c>
      <c r="E25" s="41">
        <v>0</v>
      </c>
      <c r="F25" s="41">
        <v>31</v>
      </c>
      <c r="G25" s="41">
        <v>44</v>
      </c>
      <c r="H25" s="42">
        <f t="shared" si="10"/>
        <v>0.41935483870967749</v>
      </c>
      <c r="I25" s="42">
        <f t="shared" si="11"/>
        <v>-0.16981132075471694</v>
      </c>
      <c r="J25" s="41">
        <f t="shared" si="12"/>
        <v>13</v>
      </c>
      <c r="K25" s="41">
        <f t="shared" si="13"/>
        <v>-9</v>
      </c>
      <c r="L25" s="42" t="str">
        <f t="shared" si="14"/>
        <v>-</v>
      </c>
      <c r="M25" s="42">
        <f t="shared" si="20"/>
        <v>1.4593698175787729E-2</v>
      </c>
      <c r="N25" s="41">
        <v>53</v>
      </c>
      <c r="O25" s="41">
        <v>0</v>
      </c>
      <c r="P25" s="41">
        <v>45</v>
      </c>
      <c r="Q25" s="41">
        <v>44</v>
      </c>
      <c r="R25" s="41">
        <v>44</v>
      </c>
      <c r="S25" s="42">
        <f t="shared" si="15"/>
        <v>0</v>
      </c>
      <c r="T25" s="42">
        <f t="shared" si="16"/>
        <v>-0.16981132075471694</v>
      </c>
      <c r="U25" s="41">
        <f t="shared" si="17"/>
        <v>0</v>
      </c>
      <c r="V25" s="41">
        <f t="shared" si="18"/>
        <v>-9</v>
      </c>
      <c r="W25" s="42" t="str">
        <f t="shared" si="19"/>
        <v>-</v>
      </c>
      <c r="X25" s="42">
        <f t="shared" si="21"/>
        <v>1.3505217925107428E-2</v>
      </c>
    </row>
    <row r="26" spans="2:24" x14ac:dyDescent="0.25">
      <c r="B26" s="72" t="s">
        <v>114</v>
      </c>
      <c r="C26" s="41">
        <v>24</v>
      </c>
      <c r="D26" s="41">
        <v>22</v>
      </c>
      <c r="E26" s="41">
        <v>0</v>
      </c>
      <c r="F26" s="41">
        <v>4</v>
      </c>
      <c r="G26" s="41">
        <v>12</v>
      </c>
      <c r="H26" s="42">
        <f t="shared" si="10"/>
        <v>2</v>
      </c>
      <c r="I26" s="42">
        <f t="shared" si="11"/>
        <v>-0.45454545454545459</v>
      </c>
      <c r="J26" s="41">
        <f t="shared" si="12"/>
        <v>8</v>
      </c>
      <c r="K26" s="41">
        <f t="shared" si="13"/>
        <v>-10</v>
      </c>
      <c r="L26" s="42" t="str">
        <f t="shared" si="14"/>
        <v>-</v>
      </c>
      <c r="M26" s="42">
        <f t="shared" si="20"/>
        <v>3.9800995024875619E-3</v>
      </c>
      <c r="N26" s="41">
        <v>22</v>
      </c>
      <c r="O26" s="41">
        <v>0</v>
      </c>
      <c r="P26" s="41">
        <v>7</v>
      </c>
      <c r="Q26" s="41">
        <v>15</v>
      </c>
      <c r="R26" s="41">
        <v>15</v>
      </c>
      <c r="S26" s="42">
        <f t="shared" si="15"/>
        <v>0</v>
      </c>
      <c r="T26" s="42">
        <f t="shared" si="16"/>
        <v>-0.31818181818181823</v>
      </c>
      <c r="U26" s="41">
        <f t="shared" si="17"/>
        <v>0</v>
      </c>
      <c r="V26" s="41">
        <f t="shared" si="18"/>
        <v>-7</v>
      </c>
      <c r="W26" s="42" t="str">
        <f t="shared" si="19"/>
        <v>-</v>
      </c>
      <c r="X26" s="42">
        <f t="shared" si="21"/>
        <v>4.6040515653775326E-3</v>
      </c>
    </row>
    <row r="27" spans="2:24" x14ac:dyDescent="0.25">
      <c r="B27" s="72" t="s">
        <v>115</v>
      </c>
      <c r="C27" s="41">
        <v>33</v>
      </c>
      <c r="D27" s="41">
        <v>32</v>
      </c>
      <c r="E27" s="41">
        <v>0</v>
      </c>
      <c r="F27" s="41">
        <v>6</v>
      </c>
      <c r="G27" s="41">
        <v>9</v>
      </c>
      <c r="H27" s="42">
        <f t="shared" si="10"/>
        <v>0.5</v>
      </c>
      <c r="I27" s="42">
        <f t="shared" si="11"/>
        <v>-0.71875</v>
      </c>
      <c r="J27" s="41">
        <f t="shared" si="12"/>
        <v>3</v>
      </c>
      <c r="K27" s="41">
        <f t="shared" si="13"/>
        <v>-23</v>
      </c>
      <c r="L27" s="42" t="str">
        <f t="shared" si="14"/>
        <v>-</v>
      </c>
      <c r="M27" s="42">
        <f t="shared" si="20"/>
        <v>2.9850746268656717E-3</v>
      </c>
      <c r="N27" s="41">
        <v>32</v>
      </c>
      <c r="O27" s="41">
        <v>0</v>
      </c>
      <c r="P27" s="41">
        <v>6</v>
      </c>
      <c r="Q27" s="41">
        <v>10</v>
      </c>
      <c r="R27" s="41">
        <v>13</v>
      </c>
      <c r="S27" s="42">
        <f t="shared" si="15"/>
        <v>0.30000000000000004</v>
      </c>
      <c r="T27" s="42">
        <f t="shared" si="16"/>
        <v>-0.59375</v>
      </c>
      <c r="U27" s="41">
        <f t="shared" si="17"/>
        <v>3</v>
      </c>
      <c r="V27" s="41">
        <f t="shared" si="18"/>
        <v>-19</v>
      </c>
      <c r="W27" s="42" t="str">
        <f t="shared" si="19"/>
        <v>-</v>
      </c>
      <c r="X27" s="42">
        <f t="shared" si="21"/>
        <v>3.9901780233271948E-3</v>
      </c>
    </row>
    <row r="28" spans="2:24" x14ac:dyDescent="0.25">
      <c r="B28" s="69" t="s">
        <v>101</v>
      </c>
      <c r="C28" s="70">
        <v>159</v>
      </c>
      <c r="D28" s="70">
        <v>158</v>
      </c>
      <c r="E28" s="70">
        <v>70</v>
      </c>
      <c r="F28" s="70">
        <v>71</v>
      </c>
      <c r="G28" s="70">
        <v>100</v>
      </c>
      <c r="H28" s="71">
        <f t="shared" si="10"/>
        <v>0.40845070422535201</v>
      </c>
      <c r="I28" s="71">
        <f t="shared" si="11"/>
        <v>-0.36708860759493667</v>
      </c>
      <c r="J28" s="70">
        <f t="shared" si="12"/>
        <v>29</v>
      </c>
      <c r="K28" s="70">
        <f t="shared" si="13"/>
        <v>-58</v>
      </c>
      <c r="L28" s="71" t="str">
        <f t="shared" si="14"/>
        <v>-</v>
      </c>
      <c r="M28" s="71">
        <f t="shared" si="20"/>
        <v>3.316749585406302E-2</v>
      </c>
      <c r="N28" s="70">
        <v>159</v>
      </c>
      <c r="O28" s="70">
        <v>59</v>
      </c>
      <c r="P28" s="70">
        <v>92</v>
      </c>
      <c r="Q28" s="70">
        <v>104</v>
      </c>
      <c r="R28" s="70">
        <v>109</v>
      </c>
      <c r="S28" s="71">
        <f t="shared" si="15"/>
        <v>4.8076923076923128E-2</v>
      </c>
      <c r="T28" s="71">
        <f t="shared" si="16"/>
        <v>-0.31446540880503149</v>
      </c>
      <c r="U28" s="70">
        <f t="shared" si="17"/>
        <v>5</v>
      </c>
      <c r="V28" s="70">
        <f t="shared" si="18"/>
        <v>-50</v>
      </c>
      <c r="W28" s="71" t="str">
        <f t="shared" si="19"/>
        <v>-</v>
      </c>
      <c r="X28" s="71">
        <f t="shared" si="21"/>
        <v>3.3456108041743399E-2</v>
      </c>
    </row>
    <row r="29" spans="2:24" x14ac:dyDescent="0.25">
      <c r="B29" s="72" t="s">
        <v>116</v>
      </c>
      <c r="C29" s="41">
        <v>4</v>
      </c>
      <c r="D29" s="41">
        <v>5</v>
      </c>
      <c r="E29" s="41">
        <v>4</v>
      </c>
      <c r="F29" s="41">
        <v>4</v>
      </c>
      <c r="G29" s="41">
        <v>5</v>
      </c>
      <c r="H29" s="42">
        <f t="shared" si="10"/>
        <v>0.25</v>
      </c>
      <c r="I29" s="42">
        <f t="shared" si="11"/>
        <v>0</v>
      </c>
      <c r="J29" s="41">
        <f t="shared" si="12"/>
        <v>1</v>
      </c>
      <c r="K29" s="41">
        <f t="shared" si="13"/>
        <v>0</v>
      </c>
      <c r="L29" s="42" t="str">
        <f t="shared" si="14"/>
        <v>-</v>
      </c>
      <c r="M29" s="42">
        <f t="shared" si="20"/>
        <v>1.658374792703151E-3</v>
      </c>
      <c r="N29" s="41">
        <v>5</v>
      </c>
      <c r="O29" s="41">
        <v>4</v>
      </c>
      <c r="P29" s="41">
        <v>5</v>
      </c>
      <c r="Q29" s="41">
        <v>5</v>
      </c>
      <c r="R29" s="41">
        <v>5</v>
      </c>
      <c r="S29" s="42">
        <f t="shared" si="15"/>
        <v>0</v>
      </c>
      <c r="T29" s="42">
        <f t="shared" si="16"/>
        <v>0</v>
      </c>
      <c r="U29" s="41">
        <f t="shared" si="17"/>
        <v>0</v>
      </c>
      <c r="V29" s="41">
        <f t="shared" si="18"/>
        <v>0</v>
      </c>
      <c r="W29" s="42" t="str">
        <f t="shared" si="19"/>
        <v>-</v>
      </c>
      <c r="X29" s="42">
        <f t="shared" si="21"/>
        <v>1.5346838551258441E-3</v>
      </c>
    </row>
    <row r="30" spans="2:24" x14ac:dyDescent="0.25">
      <c r="B30" s="72" t="s">
        <v>117</v>
      </c>
      <c r="C30" s="41">
        <v>156</v>
      </c>
      <c r="D30" s="41">
        <v>153</v>
      </c>
      <c r="E30" s="41">
        <v>66</v>
      </c>
      <c r="F30" s="41">
        <v>67</v>
      </c>
      <c r="G30" s="41">
        <v>95</v>
      </c>
      <c r="H30" s="42">
        <f t="shared" si="10"/>
        <v>0.41791044776119413</v>
      </c>
      <c r="I30" s="42">
        <f t="shared" si="11"/>
        <v>-0.37908496732026142</v>
      </c>
      <c r="J30" s="41">
        <f t="shared" si="12"/>
        <v>28</v>
      </c>
      <c r="K30" s="41">
        <f t="shared" si="13"/>
        <v>-58</v>
      </c>
      <c r="L30" s="42" t="str">
        <f t="shared" si="14"/>
        <v>-</v>
      </c>
      <c r="M30" s="42">
        <f t="shared" si="20"/>
        <v>3.150912106135987E-2</v>
      </c>
      <c r="N30" s="41">
        <v>154</v>
      </c>
      <c r="O30" s="41">
        <v>55</v>
      </c>
      <c r="P30" s="41">
        <v>87</v>
      </c>
      <c r="Q30" s="41">
        <v>99</v>
      </c>
      <c r="R30" s="41">
        <v>104</v>
      </c>
      <c r="S30" s="42">
        <f t="shared" si="15"/>
        <v>5.0505050505050608E-2</v>
      </c>
      <c r="T30" s="42">
        <f t="shared" si="16"/>
        <v>-0.32467532467532467</v>
      </c>
      <c r="U30" s="41">
        <f t="shared" si="17"/>
        <v>5</v>
      </c>
      <c r="V30" s="41">
        <f t="shared" si="18"/>
        <v>-50</v>
      </c>
      <c r="W30" s="42" t="str">
        <f t="shared" si="19"/>
        <v>-</v>
      </c>
      <c r="X30" s="42">
        <f t="shared" si="21"/>
        <v>3.1921424186617559E-2</v>
      </c>
    </row>
    <row r="31" spans="2:24" x14ac:dyDescent="0.25">
      <c r="B31" s="72" t="s">
        <v>118</v>
      </c>
      <c r="C31" s="41">
        <v>63</v>
      </c>
      <c r="D31" s="41">
        <v>62</v>
      </c>
      <c r="E31" s="41">
        <v>0</v>
      </c>
      <c r="F31" s="41">
        <v>34</v>
      </c>
      <c r="G31" s="41">
        <v>49</v>
      </c>
      <c r="H31" s="42">
        <f t="shared" si="10"/>
        <v>0.44117647058823528</v>
      </c>
      <c r="I31" s="42">
        <f t="shared" si="11"/>
        <v>-0.20967741935483875</v>
      </c>
      <c r="J31" s="41">
        <f t="shared" si="12"/>
        <v>15</v>
      </c>
      <c r="K31" s="41">
        <f t="shared" si="13"/>
        <v>-13</v>
      </c>
      <c r="L31" s="42" t="str">
        <f t="shared" si="14"/>
        <v>-</v>
      </c>
      <c r="M31" s="42">
        <f t="shared" si="20"/>
        <v>1.6252072968490881E-2</v>
      </c>
      <c r="N31" s="41">
        <v>62</v>
      </c>
      <c r="O31" s="41">
        <v>0</v>
      </c>
      <c r="P31" s="41">
        <v>43</v>
      </c>
      <c r="Q31" s="41">
        <v>50</v>
      </c>
      <c r="R31" s="41">
        <v>53</v>
      </c>
      <c r="S31" s="42">
        <f t="shared" si="15"/>
        <v>6.0000000000000053E-2</v>
      </c>
      <c r="T31" s="42">
        <f t="shared" si="16"/>
        <v>-0.14516129032258063</v>
      </c>
      <c r="U31" s="41">
        <f t="shared" si="17"/>
        <v>3</v>
      </c>
      <c r="V31" s="41">
        <f t="shared" si="18"/>
        <v>-9</v>
      </c>
      <c r="W31" s="42" t="str">
        <f t="shared" si="19"/>
        <v>-</v>
      </c>
      <c r="X31" s="42">
        <f t="shared" si="21"/>
        <v>1.6267648864333947E-2</v>
      </c>
    </row>
    <row r="32" spans="2:24" x14ac:dyDescent="0.25">
      <c r="B32" s="72" t="s">
        <v>119</v>
      </c>
      <c r="C32" s="41">
        <v>54</v>
      </c>
      <c r="D32" s="41">
        <v>52</v>
      </c>
      <c r="E32" s="41">
        <v>0</v>
      </c>
      <c r="F32" s="41">
        <v>20</v>
      </c>
      <c r="G32" s="41">
        <v>30</v>
      </c>
      <c r="H32" s="42">
        <f t="shared" si="10"/>
        <v>0.5</v>
      </c>
      <c r="I32" s="42">
        <f t="shared" si="11"/>
        <v>-0.42307692307692313</v>
      </c>
      <c r="J32" s="41">
        <f t="shared" si="12"/>
        <v>10</v>
      </c>
      <c r="K32" s="41">
        <f t="shared" si="13"/>
        <v>-22</v>
      </c>
      <c r="L32" s="42" t="str">
        <f t="shared" si="14"/>
        <v>-</v>
      </c>
      <c r="M32" s="42">
        <f t="shared" si="20"/>
        <v>9.9502487562189053E-3</v>
      </c>
      <c r="N32" s="41">
        <v>53</v>
      </c>
      <c r="O32" s="41">
        <v>0</v>
      </c>
      <c r="P32" s="41">
        <v>28</v>
      </c>
      <c r="Q32" s="41">
        <v>32</v>
      </c>
      <c r="R32" s="41">
        <v>32</v>
      </c>
      <c r="S32" s="42">
        <f t="shared" si="15"/>
        <v>0</v>
      </c>
      <c r="T32" s="42">
        <f t="shared" si="16"/>
        <v>-0.39622641509433965</v>
      </c>
      <c r="U32" s="41">
        <f t="shared" si="17"/>
        <v>0</v>
      </c>
      <c r="V32" s="41">
        <f t="shared" si="18"/>
        <v>-21</v>
      </c>
      <c r="W32" s="42" t="str">
        <f t="shared" si="19"/>
        <v>-</v>
      </c>
      <c r="X32" s="42">
        <f t="shared" si="21"/>
        <v>9.8219766728054013E-3</v>
      </c>
    </row>
    <row r="33" spans="2:24" x14ac:dyDescent="0.25">
      <c r="B33" s="72" t="s">
        <v>120</v>
      </c>
      <c r="C33" s="41">
        <v>39</v>
      </c>
      <c r="D33" s="41">
        <v>39</v>
      </c>
      <c r="E33" s="41">
        <v>0</v>
      </c>
      <c r="F33" s="41">
        <v>13</v>
      </c>
      <c r="G33" s="41">
        <v>16</v>
      </c>
      <c r="H33" s="42">
        <f t="shared" si="10"/>
        <v>0.23076923076923084</v>
      </c>
      <c r="I33" s="42">
        <f t="shared" si="11"/>
        <v>-0.58974358974358976</v>
      </c>
      <c r="J33" s="41">
        <f t="shared" si="12"/>
        <v>3</v>
      </c>
      <c r="K33" s="41">
        <f t="shared" si="13"/>
        <v>-23</v>
      </c>
      <c r="L33" s="42" t="str">
        <f t="shared" si="14"/>
        <v>-</v>
      </c>
      <c r="M33" s="42">
        <f t="shared" si="20"/>
        <v>5.3067993366500829E-3</v>
      </c>
      <c r="N33" s="41">
        <v>39</v>
      </c>
      <c r="O33" s="41">
        <v>0</v>
      </c>
      <c r="P33" s="41">
        <v>16</v>
      </c>
      <c r="Q33" s="41">
        <v>17</v>
      </c>
      <c r="R33" s="41">
        <v>19</v>
      </c>
      <c r="S33" s="42">
        <f t="shared" si="15"/>
        <v>0.11764705882352944</v>
      </c>
      <c r="T33" s="42">
        <f t="shared" si="16"/>
        <v>-0.51282051282051277</v>
      </c>
      <c r="U33" s="41">
        <f t="shared" si="17"/>
        <v>2</v>
      </c>
      <c r="V33" s="41">
        <f t="shared" si="18"/>
        <v>-20</v>
      </c>
      <c r="W33" s="42" t="str">
        <f t="shared" si="19"/>
        <v>-</v>
      </c>
      <c r="X33" s="42">
        <f t="shared" si="21"/>
        <v>5.8317986494782073E-3</v>
      </c>
    </row>
    <row r="34" spans="2:24" ht="6.95" customHeight="1" x14ac:dyDescent="0.25">
      <c r="B34" s="44"/>
      <c r="C34" s="45"/>
      <c r="D34" s="45"/>
      <c r="E34" s="45"/>
      <c r="F34" s="46"/>
      <c r="G34" s="45"/>
      <c r="H34" s="47"/>
      <c r="I34" s="47"/>
      <c r="J34" s="45"/>
      <c r="K34" s="47"/>
      <c r="L34" s="47"/>
      <c r="M34" s="47"/>
      <c r="N34" s="45"/>
      <c r="O34" s="45"/>
      <c r="P34" s="45"/>
      <c r="Q34" s="45"/>
      <c r="R34" s="47"/>
      <c r="S34" s="47"/>
      <c r="T34" s="47"/>
      <c r="U34" s="47"/>
      <c r="V34" s="47"/>
    </row>
    <row r="35" spans="2:24" ht="15" customHeight="1" x14ac:dyDescent="0.25">
      <c r="B35" s="49" t="s">
        <v>109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4ABFB-891C-4194-91C6-51FB597CFB32}">
  <dimension ref="A4:N26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273"/>
    <col min="12" max="12" width="13.5703125" style="273" bestFit="1" customWidth="1"/>
    <col min="13" max="13" width="11.140625" style="273" customWidth="1"/>
  </cols>
  <sheetData>
    <row r="4" spans="1:14" ht="48.75" customHeight="1" thickBot="1" x14ac:dyDescent="0.3">
      <c r="B4" s="315" t="s">
        <v>461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1" t="s">
        <v>136</v>
      </c>
    </row>
    <row r="5" spans="1:14" ht="10.5" customHeight="1" thickBot="1" x14ac:dyDescent="0.3">
      <c r="B5" s="137"/>
      <c r="C5" s="272"/>
      <c r="D5" s="272"/>
      <c r="E5" s="272"/>
      <c r="F5" s="272"/>
      <c r="G5" s="272"/>
      <c r="H5" s="272"/>
      <c r="I5" s="272"/>
      <c r="J5" s="272"/>
      <c r="K5" s="96"/>
      <c r="L5" s="96"/>
      <c r="N5" s="1" t="s">
        <v>138</v>
      </c>
    </row>
    <row r="6" spans="1:14" ht="22.5" thickTop="1" thickBot="1" x14ac:dyDescent="0.3">
      <c r="B6" s="139" t="s">
        <v>127</v>
      </c>
      <c r="C6" s="346" t="s">
        <v>140</v>
      </c>
      <c r="D6" s="347"/>
      <c r="E6" s="347"/>
      <c r="F6" s="347"/>
      <c r="G6" s="347"/>
      <c r="H6" s="347"/>
      <c r="I6" s="347"/>
      <c r="J6" s="347"/>
      <c r="K6" s="347"/>
      <c r="L6" s="347"/>
      <c r="M6" s="348"/>
    </row>
    <row r="7" spans="1:14" ht="22.5" thickTop="1" thickBot="1" x14ac:dyDescent="0.3">
      <c r="B7" s="13"/>
      <c r="C7" s="334">
        <v>2019</v>
      </c>
      <c r="D7" s="333"/>
      <c r="E7" s="330" t="s">
        <v>259</v>
      </c>
      <c r="F7" s="333"/>
      <c r="G7" s="330" t="s">
        <v>258</v>
      </c>
      <c r="H7" s="333"/>
      <c r="I7" s="330">
        <v>2022</v>
      </c>
      <c r="J7" s="333"/>
      <c r="K7" s="330">
        <v>2023</v>
      </c>
      <c r="L7" s="331"/>
      <c r="M7" s="332"/>
    </row>
    <row r="8" spans="1:14" ht="16.5" thickTop="1" thickBot="1" x14ac:dyDescent="0.3">
      <c r="B8" s="16"/>
      <c r="C8" s="141" t="s">
        <v>141</v>
      </c>
      <c r="D8" s="142" t="str">
        <f>CONCATENATE("def ",RIGHT(C7,2),"/",RIGHT(C7-1,2))</f>
        <v>def 19/18</v>
      </c>
      <c r="E8" s="143" t="s">
        <v>141</v>
      </c>
      <c r="F8" s="142" t="str">
        <f>CONCATENATE("def ",RIGHT(E7,2),"/",RIGHT(C7,2))</f>
        <v>def 20/19</v>
      </c>
      <c r="G8" s="143" t="s">
        <v>141</v>
      </c>
      <c r="H8" s="142" t="str">
        <f>CONCATENATE("def ",RIGHT(G7,2),"/",RIGHT(E7,2))</f>
        <v>def 21/20</v>
      </c>
      <c r="I8" s="143" t="s">
        <v>141</v>
      </c>
      <c r="J8" s="142" t="str">
        <f>CONCATENATE("def ",RIGHT(I7,2),"/",RIGHT(G7,2))</f>
        <v>def 22/21</v>
      </c>
      <c r="K8" s="143" t="s">
        <v>141</v>
      </c>
      <c r="L8" s="142" t="str">
        <f>CONCATENATE("def ",RIGHT(K7,2),"/",RIGHT(I7,2))</f>
        <v>def 23/22</v>
      </c>
      <c r="M8" s="142" t="str">
        <f>CONCATENATE("def ",RIGHT(K7,2),"/",RIGHT(C7,2))</f>
        <v>def 23/19</v>
      </c>
    </row>
    <row r="9" spans="1:14" x14ac:dyDescent="0.25">
      <c r="A9" s="1" t="s">
        <v>144</v>
      </c>
      <c r="B9" s="145" t="s">
        <v>145</v>
      </c>
      <c r="C9" s="274">
        <v>7.8967579831617636</v>
      </c>
      <c r="D9" s="275">
        <v>-0.21036652071429085</v>
      </c>
      <c r="E9" s="274">
        <v>7.7940236062891417</v>
      </c>
      <c r="F9" s="275">
        <f t="shared" ref="F9:F21" si="0">IFERROR(E9-C9,"-")</f>
        <v>-0.10273437687262188</v>
      </c>
      <c r="G9" s="274">
        <v>5.6115137397006167</v>
      </c>
      <c r="H9" s="275">
        <f t="shared" ref="H9:H21" si="1">IFERROR(G9-E9,"-")</f>
        <v>-2.182509866588525</v>
      </c>
      <c r="I9" s="274">
        <v>7.3711241903133526</v>
      </c>
      <c r="J9" s="275">
        <f t="shared" ref="J9:J21" si="2">IFERROR(I9-G9,"-")</f>
        <v>1.7596104506127359</v>
      </c>
      <c r="K9" s="274">
        <v>7.2606401296214171</v>
      </c>
      <c r="L9" s="275">
        <f t="shared" ref="L9:L14" si="3">IFERROR(K9-I9,"-")</f>
        <v>-0.1104840606919355</v>
      </c>
      <c r="M9" s="275">
        <f t="shared" ref="M9:M14" si="4">IFERROR(K9-C9,"-")</f>
        <v>-0.63611785354034645</v>
      </c>
    </row>
    <row r="10" spans="1:14" x14ac:dyDescent="0.25">
      <c r="A10" s="1" t="s">
        <v>146</v>
      </c>
      <c r="B10" s="145" t="s">
        <v>147</v>
      </c>
      <c r="C10" s="274">
        <v>7.4075019277577914</v>
      </c>
      <c r="D10" s="275">
        <v>-0.12475354002221462</v>
      </c>
      <c r="E10" s="274">
        <v>7.1000032129943378</v>
      </c>
      <c r="F10" s="275">
        <f t="shared" si="0"/>
        <v>-0.30749871476345358</v>
      </c>
      <c r="G10" s="274">
        <v>4.4701977426000603</v>
      </c>
      <c r="H10" s="275">
        <f t="shared" si="1"/>
        <v>-2.6298054703942775</v>
      </c>
      <c r="I10" s="274">
        <v>6.4053151292400861</v>
      </c>
      <c r="J10" s="275">
        <f t="shared" si="2"/>
        <v>1.9351173866400257</v>
      </c>
      <c r="K10" s="274">
        <v>6.8088718190707382</v>
      </c>
      <c r="L10" s="275">
        <f t="shared" si="3"/>
        <v>0.40355668983065218</v>
      </c>
      <c r="M10" s="275">
        <f>IFERROR(K10-C10,"-")</f>
        <v>-0.59863010868705313</v>
      </c>
    </row>
    <row r="11" spans="1:14" x14ac:dyDescent="0.25">
      <c r="A11" s="1" t="s">
        <v>148</v>
      </c>
      <c r="B11" s="145" t="s">
        <v>149</v>
      </c>
      <c r="C11" s="274">
        <v>6.7839680382797347</v>
      </c>
      <c r="D11" s="275">
        <v>1.1156477876858695E-2</v>
      </c>
      <c r="E11" s="274">
        <v>8.4079102111775832</v>
      </c>
      <c r="F11" s="275">
        <f t="shared" si="0"/>
        <v>1.6239421728978485</v>
      </c>
      <c r="G11" s="274">
        <v>4.6153887623488821</v>
      </c>
      <c r="H11" s="275">
        <f t="shared" si="1"/>
        <v>-3.7925214488287011</v>
      </c>
      <c r="I11" s="274">
        <v>6.6793889251575571</v>
      </c>
      <c r="J11" s="275">
        <f t="shared" si="2"/>
        <v>2.064000162808675</v>
      </c>
      <c r="K11" s="274">
        <v>6.545621138251998</v>
      </c>
      <c r="L11" s="275">
        <f t="shared" si="3"/>
        <v>-0.13376778690555913</v>
      </c>
      <c r="M11" s="275">
        <f t="shared" si="4"/>
        <v>-0.23834690002773673</v>
      </c>
    </row>
    <row r="12" spans="1:14" x14ac:dyDescent="0.25">
      <c r="A12" s="1" t="s">
        <v>150</v>
      </c>
      <c r="B12" s="145" t="s">
        <v>151</v>
      </c>
      <c r="C12" s="274">
        <v>6.5999310076114988</v>
      </c>
      <c r="D12" s="275">
        <v>-0.17759570526813029</v>
      </c>
      <c r="E12" s="274" t="s">
        <v>543</v>
      </c>
      <c r="F12" s="275" t="str">
        <f>IFERROR(E12-C12,"-")</f>
        <v>-</v>
      </c>
      <c r="G12" s="274">
        <v>4.4451833797585882</v>
      </c>
      <c r="H12" s="275" t="str">
        <f t="shared" si="1"/>
        <v>-</v>
      </c>
      <c r="I12" s="274">
        <v>6.2271481158691717</v>
      </c>
      <c r="J12" s="275">
        <f t="shared" si="2"/>
        <v>1.7819647361105835</v>
      </c>
      <c r="K12" s="274">
        <v>6.072093195448824</v>
      </c>
      <c r="L12" s="275">
        <f t="shared" si="3"/>
        <v>-0.15505492042034774</v>
      </c>
      <c r="M12" s="275">
        <f t="shared" si="4"/>
        <v>-0.52783781216267478</v>
      </c>
    </row>
    <row r="13" spans="1:14" x14ac:dyDescent="0.25">
      <c r="A13" s="1" t="s">
        <v>152</v>
      </c>
      <c r="B13" s="145" t="s">
        <v>153</v>
      </c>
      <c r="C13" s="274">
        <v>6.4758545933181058</v>
      </c>
      <c r="D13" s="275">
        <v>-0.27746437208570907</v>
      </c>
      <c r="E13" s="274">
        <v>3.1885553470919326</v>
      </c>
      <c r="F13" s="275">
        <f t="shared" si="0"/>
        <v>-3.2872992462261732</v>
      </c>
      <c r="G13" s="274">
        <v>4.1470647164896812</v>
      </c>
      <c r="H13" s="275">
        <f t="shared" si="1"/>
        <v>0.95850936939774867</v>
      </c>
      <c r="I13" s="274">
        <v>6.2468712109230848</v>
      </c>
      <c r="J13" s="275">
        <f t="shared" si="2"/>
        <v>2.0998064944334036</v>
      </c>
      <c r="K13" s="274">
        <v>6.3140551841174428</v>
      </c>
      <c r="L13" s="275">
        <f t="shared" si="3"/>
        <v>6.7183973194357982E-2</v>
      </c>
      <c r="M13" s="275">
        <f t="shared" si="4"/>
        <v>-0.16179940920066294</v>
      </c>
    </row>
    <row r="14" spans="1:14" x14ac:dyDescent="0.25">
      <c r="A14" s="1" t="s">
        <v>154</v>
      </c>
      <c r="B14" s="145" t="s">
        <v>155</v>
      </c>
      <c r="C14" s="274">
        <v>6.7444582508027509</v>
      </c>
      <c r="D14" s="275">
        <v>0.14208763640326705</v>
      </c>
      <c r="E14" s="274">
        <v>2.3655867839519416</v>
      </c>
      <c r="F14" s="275">
        <f t="shared" si="0"/>
        <v>-4.3788714668508089</v>
      </c>
      <c r="G14" s="274">
        <v>4.5831502705585931</v>
      </c>
      <c r="H14" s="275">
        <f t="shared" si="1"/>
        <v>2.2175634866066516</v>
      </c>
      <c r="I14" s="274">
        <v>6.4282152873614384</v>
      </c>
      <c r="J14" s="275">
        <f t="shared" si="2"/>
        <v>1.8450650168028453</v>
      </c>
      <c r="K14" s="274">
        <v>6.2192573318754931</v>
      </c>
      <c r="L14" s="275">
        <f t="shared" si="3"/>
        <v>-0.20895795548594531</v>
      </c>
      <c r="M14" s="275">
        <f t="shared" si="4"/>
        <v>-0.52520091892725773</v>
      </c>
    </row>
    <row r="15" spans="1:14" x14ac:dyDescent="0.25">
      <c r="A15" s="1" t="s">
        <v>156</v>
      </c>
      <c r="B15" s="145" t="s">
        <v>157</v>
      </c>
      <c r="C15" s="274">
        <v>7.2050690218371924</v>
      </c>
      <c r="D15" s="275">
        <v>2.891479844212963E-2</v>
      </c>
      <c r="E15" s="274">
        <v>4.7319824742160748</v>
      </c>
      <c r="F15" s="275">
        <f t="shared" si="0"/>
        <v>-2.4730865476211177</v>
      </c>
      <c r="G15" s="274">
        <v>5.5277377713767537</v>
      </c>
      <c r="H15" s="275">
        <f t="shared" si="1"/>
        <v>0.79575529716067894</v>
      </c>
      <c r="I15" s="274">
        <v>6.5127608323799944</v>
      </c>
      <c r="J15" s="275">
        <f t="shared" si="2"/>
        <v>0.98502306100324066</v>
      </c>
      <c r="K15" s="274">
        <v>6.7732592468560249</v>
      </c>
      <c r="L15" s="275">
        <f>IFERROR(K15-I15,"-")</f>
        <v>0.2604984144760305</v>
      </c>
      <c r="M15" s="275">
        <f>IFERROR(K15-C15,"-")</f>
        <v>-0.43180977498116757</v>
      </c>
    </row>
    <row r="16" spans="1:14" x14ac:dyDescent="0.25">
      <c r="A16" s="1" t="s">
        <v>158</v>
      </c>
      <c r="B16" s="145" t="s">
        <v>159</v>
      </c>
      <c r="C16" s="274">
        <v>7.3071049352195105</v>
      </c>
      <c r="D16" s="275">
        <v>1.0917051706231362E-2</v>
      </c>
      <c r="E16" s="274">
        <v>5.0810114604142571</v>
      </c>
      <c r="F16" s="275">
        <f t="shared" si="0"/>
        <v>-2.2260934748052534</v>
      </c>
      <c r="G16" s="274">
        <v>6.2191177703854859</v>
      </c>
      <c r="H16" s="275">
        <f t="shared" si="1"/>
        <v>1.1381063099712287</v>
      </c>
      <c r="I16" s="274">
        <v>7.0548068162035182</v>
      </c>
      <c r="J16" s="275">
        <f t="shared" si="2"/>
        <v>0.83568904581803238</v>
      </c>
      <c r="K16" s="274">
        <v>7.1886712827646573</v>
      </c>
      <c r="L16" s="275">
        <f>IFERROR(K16-I16,"-")</f>
        <v>0.13386446656113904</v>
      </c>
      <c r="M16" s="275">
        <f>IFERROR(K16-C16,"-")</f>
        <v>-0.11843365245485327</v>
      </c>
    </row>
    <row r="17" spans="1:14" x14ac:dyDescent="0.25">
      <c r="A17" s="1" t="s">
        <v>160</v>
      </c>
      <c r="B17" s="145" t="s">
        <v>161</v>
      </c>
      <c r="C17" s="274">
        <v>7.2253580113129221</v>
      </c>
      <c r="D17" s="275">
        <v>3.6266528283730892E-2</v>
      </c>
      <c r="E17" s="274">
        <v>4.4553901315909217</v>
      </c>
      <c r="F17" s="275">
        <f t="shared" si="0"/>
        <v>-2.7699678797220004</v>
      </c>
      <c r="G17" s="274">
        <v>6.3811666398843006</v>
      </c>
      <c r="H17" s="275">
        <f t="shared" si="1"/>
        <v>1.9257765082933789</v>
      </c>
      <c r="I17" s="274">
        <v>6.575443514558736</v>
      </c>
      <c r="J17" s="275">
        <f t="shared" si="2"/>
        <v>0.19427687467443544</v>
      </c>
      <c r="K17" s="274">
        <v>6.6110571276279604</v>
      </c>
      <c r="L17" s="275">
        <f t="shared" ref="L17:L19" si="5">IFERROR(K17-I17,"-")</f>
        <v>3.5613613069224392E-2</v>
      </c>
      <c r="M17" s="275">
        <f t="shared" ref="M17:M19" si="6">IFERROR(K17-C17,"-")</f>
        <v>-0.61430088368496172</v>
      </c>
    </row>
    <row r="18" spans="1:14" x14ac:dyDescent="0.25">
      <c r="A18" s="1" t="s">
        <v>162</v>
      </c>
      <c r="B18" s="145" t="s">
        <v>163</v>
      </c>
      <c r="C18" s="274">
        <v>6.7786769972468175</v>
      </c>
      <c r="D18" s="275">
        <v>-5.6748791080027061E-2</v>
      </c>
      <c r="E18" s="274">
        <v>4.0050717106630636</v>
      </c>
      <c r="F18" s="275">
        <f t="shared" si="0"/>
        <v>-2.7736052865837539</v>
      </c>
      <c r="G18" s="274">
        <v>6.2514251147176472</v>
      </c>
      <c r="H18" s="275">
        <f t="shared" si="1"/>
        <v>2.2463534040545836</v>
      </c>
      <c r="I18" s="274">
        <v>6.4930304248760216</v>
      </c>
      <c r="J18" s="275">
        <f t="shared" si="2"/>
        <v>0.24160531015837439</v>
      </c>
      <c r="K18" s="274">
        <v>6.478512780395973</v>
      </c>
      <c r="L18" s="275">
        <f t="shared" si="5"/>
        <v>-1.4517644480048553E-2</v>
      </c>
      <c r="M18" s="275">
        <f t="shared" si="6"/>
        <v>-0.30016421685084449</v>
      </c>
    </row>
    <row r="19" spans="1:14" x14ac:dyDescent="0.25">
      <c r="A19" s="1" t="s">
        <v>164</v>
      </c>
      <c r="B19" s="145" t="s">
        <v>165</v>
      </c>
      <c r="C19" s="274">
        <v>6.9993312142403052</v>
      </c>
      <c r="D19" s="275">
        <v>-0.1177972202350599</v>
      </c>
      <c r="E19" s="274">
        <v>5.6293698429878694</v>
      </c>
      <c r="F19" s="275">
        <f t="shared" si="0"/>
        <v>-1.3699613712524359</v>
      </c>
      <c r="G19" s="274">
        <v>6.8219997839838626</v>
      </c>
      <c r="H19" s="275">
        <f t="shared" si="1"/>
        <v>1.1926299409959933</v>
      </c>
      <c r="I19" s="274">
        <v>6.7453774041162475</v>
      </c>
      <c r="J19" s="275">
        <f t="shared" si="2"/>
        <v>-7.6622379867615109E-2</v>
      </c>
      <c r="K19" s="274">
        <v>6.8379199955717107</v>
      </c>
      <c r="L19" s="275">
        <f t="shared" si="5"/>
        <v>9.2542591455463175E-2</v>
      </c>
      <c r="M19" s="275">
        <f t="shared" si="6"/>
        <v>-0.16141121866859454</v>
      </c>
    </row>
    <row r="20" spans="1:14" x14ac:dyDescent="0.25">
      <c r="A20" s="1" t="s">
        <v>166</v>
      </c>
      <c r="B20" s="145" t="s">
        <v>167</v>
      </c>
      <c r="C20" s="274">
        <v>7.1863573088183097</v>
      </c>
      <c r="D20" s="275">
        <v>0.21037139734852683</v>
      </c>
      <c r="E20" s="274">
        <v>6.0868323369219564</v>
      </c>
      <c r="F20" s="275">
        <f t="shared" si="0"/>
        <v>-1.0995249718963533</v>
      </c>
      <c r="G20" s="274">
        <v>6.6685079352943797</v>
      </c>
      <c r="H20" s="275">
        <f t="shared" si="1"/>
        <v>0.58167559837242333</v>
      </c>
      <c r="I20" s="274">
        <v>6.6569057616103606</v>
      </c>
      <c r="J20" s="275">
        <f t="shared" si="2"/>
        <v>-1.1602173684019057E-2</v>
      </c>
      <c r="K20" s="274"/>
      <c r="L20" s="275"/>
      <c r="M20" s="275"/>
    </row>
    <row r="21" spans="1:14" ht="15.75" x14ac:dyDescent="0.25">
      <c r="A21" s="1" t="s">
        <v>0</v>
      </c>
      <c r="B21" s="148" t="s">
        <v>127</v>
      </c>
      <c r="C21" s="276">
        <v>7.0442412853950467</v>
      </c>
      <c r="D21" s="277">
        <v>-3.8599688438273105E-2</v>
      </c>
      <c r="E21" s="276">
        <v>6.5442824807720932</v>
      </c>
      <c r="F21" s="277">
        <f t="shared" si="0"/>
        <v>-0.4999588046229535</v>
      </c>
      <c r="G21" s="276">
        <v>5.9532216226677823</v>
      </c>
      <c r="H21" s="277">
        <f t="shared" si="1"/>
        <v>-0.59106085810431086</v>
      </c>
      <c r="I21" s="276">
        <v>6.6010991064347921</v>
      </c>
      <c r="J21" s="277">
        <f t="shared" si="2"/>
        <v>0.64787748376700982</v>
      </c>
      <c r="K21" s="276">
        <v>6.6439761990807344</v>
      </c>
      <c r="L21" s="277">
        <v>4.8329457160321887E-2</v>
      </c>
      <c r="M21" s="277">
        <v>-0.38753347996813847</v>
      </c>
    </row>
    <row r="22" spans="1:14" ht="6" customHeight="1" x14ac:dyDescent="0.25"/>
    <row r="23" spans="1:14" x14ac:dyDescent="0.25">
      <c r="B23" s="49" t="s">
        <v>109</v>
      </c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</row>
    <row r="24" spans="1:14" x14ac:dyDescent="0.25">
      <c r="L24" s="279"/>
    </row>
    <row r="26" spans="1:14" ht="48.75" customHeight="1" thickBot="1" x14ac:dyDescent="0.3">
      <c r="B26" s="315" t="s">
        <v>462</v>
      </c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1" t="s">
        <v>169</v>
      </c>
    </row>
    <row r="27" spans="1:14" ht="10.5" customHeight="1" thickBot="1" x14ac:dyDescent="0.3">
      <c r="B27" s="137"/>
      <c r="C27" s="272"/>
      <c r="D27" s="272"/>
      <c r="E27" s="272"/>
      <c r="F27" s="272"/>
      <c r="G27" s="272"/>
      <c r="H27" s="272"/>
      <c r="I27" s="272"/>
      <c r="J27" s="272"/>
      <c r="K27" s="96"/>
      <c r="L27" s="96"/>
      <c r="N27" s="1" t="s">
        <v>170</v>
      </c>
    </row>
    <row r="28" spans="1:14" ht="22.5" thickTop="1" thickBot="1" x14ac:dyDescent="0.3">
      <c r="B28" s="153" t="s">
        <v>171</v>
      </c>
      <c r="C28" s="346" t="s">
        <v>261</v>
      </c>
      <c r="D28" s="347"/>
      <c r="E28" s="347"/>
      <c r="F28" s="347"/>
      <c r="G28" s="347"/>
      <c r="H28" s="347"/>
      <c r="I28" s="347"/>
      <c r="J28" s="347"/>
      <c r="K28" s="347"/>
      <c r="L28" s="347"/>
      <c r="M28" s="348"/>
    </row>
    <row r="29" spans="1:14" ht="22.5" thickTop="1" thickBot="1" x14ac:dyDescent="0.3">
      <c r="B29" s="13"/>
      <c r="C29" s="334">
        <v>2019</v>
      </c>
      <c r="D29" s="333"/>
      <c r="E29" s="330" t="s">
        <v>259</v>
      </c>
      <c r="F29" s="333"/>
      <c r="G29" s="330" t="s">
        <v>258</v>
      </c>
      <c r="H29" s="333"/>
      <c r="I29" s="330">
        <v>2022</v>
      </c>
      <c r="J29" s="333"/>
      <c r="K29" s="330">
        <v>2023</v>
      </c>
      <c r="L29" s="331"/>
      <c r="M29" s="332"/>
    </row>
    <row r="30" spans="1:14" ht="16.5" thickTop="1" thickBot="1" x14ac:dyDescent="0.3">
      <c r="B30" s="16"/>
      <c r="C30" s="141" t="s">
        <v>141</v>
      </c>
      <c r="D30" s="142" t="str">
        <f>CONCATENATE("def ",RIGHT(C29,2),"/",RIGHT(C29-1,2))</f>
        <v>def 19/18</v>
      </c>
      <c r="E30" s="143" t="s">
        <v>141</v>
      </c>
      <c r="F30" s="142" t="str">
        <f>CONCATENATE("def ",RIGHT(E29,2),"/",RIGHT(C29,2))</f>
        <v>def 20/19</v>
      </c>
      <c r="G30" s="143" t="s">
        <v>141</v>
      </c>
      <c r="H30" s="142" t="str">
        <f>CONCATENATE("def ",RIGHT(G29,2),"/",RIGHT(E29,2))</f>
        <v>def 21/20</v>
      </c>
      <c r="I30" s="143" t="s">
        <v>141</v>
      </c>
      <c r="J30" s="142" t="str">
        <f>CONCATENATE("def ",RIGHT(I29,2),"/",RIGHT(G29,2))</f>
        <v>def 22/21</v>
      </c>
      <c r="K30" s="143" t="s">
        <v>141</v>
      </c>
      <c r="L30" s="142" t="str">
        <f>CONCATENATE("def ",RIGHT(K29,2),"/",RIGHT(I29,2))</f>
        <v>def 23/22</v>
      </c>
      <c r="M30" s="142" t="str">
        <f>CONCATENATE("def ",RIGHT(K29,2),"/",RIGHT(C29,2))</f>
        <v>def 23/19</v>
      </c>
    </row>
    <row r="31" spans="1:14" x14ac:dyDescent="0.25">
      <c r="B31" s="145" t="s">
        <v>145</v>
      </c>
      <c r="C31" s="274">
        <v>7.443477756930811</v>
      </c>
      <c r="D31" s="275">
        <v>-0.18156178394315514</v>
      </c>
      <c r="E31" s="274">
        <v>7.3360683970548619</v>
      </c>
      <c r="F31" s="275">
        <f>IFERROR(E31-C31,"-")</f>
        <v>-0.10740935987594913</v>
      </c>
      <c r="G31" s="274">
        <v>5.2491659891788851</v>
      </c>
      <c r="H31" s="275">
        <f t="shared" ref="H31:H43" si="7">IFERROR(G31-E31,"-")</f>
        <v>-2.0869024078759768</v>
      </c>
      <c r="I31" s="274">
        <v>7.0003684076288719</v>
      </c>
      <c r="J31" s="275">
        <f t="shared" ref="J31:J43" si="8">IFERROR(I31-G31,"-")</f>
        <v>1.7512024184499868</v>
      </c>
      <c r="K31" s="274">
        <v>6.9104589381697554</v>
      </c>
      <c r="L31" s="275">
        <f>IFERROR(K31-I31,"-")</f>
        <v>-8.9909469459116487E-2</v>
      </c>
      <c r="M31" s="275">
        <f>IFERROR(K31-C31,"-")</f>
        <v>-0.53301881876105561</v>
      </c>
    </row>
    <row r="32" spans="1:14" x14ac:dyDescent="0.25">
      <c r="B32" s="145" t="s">
        <v>147</v>
      </c>
      <c r="C32" s="274">
        <v>6.9417507695039662</v>
      </c>
      <c r="D32" s="275">
        <v>-0.12832097974190404</v>
      </c>
      <c r="E32" s="274">
        <v>6.6463292998553589</v>
      </c>
      <c r="F32" s="275">
        <f t="shared" ref="F32:F43" si="9">IFERROR(E32-C32,"-")</f>
        <v>-0.29542146964860727</v>
      </c>
      <c r="G32" s="274">
        <v>4.2176446204863671</v>
      </c>
      <c r="H32" s="275">
        <f t="shared" si="7"/>
        <v>-2.4286846793689918</v>
      </c>
      <c r="I32" s="274">
        <v>6.0577363410669953</v>
      </c>
      <c r="J32" s="275">
        <f t="shared" si="8"/>
        <v>1.8400917205806282</v>
      </c>
      <c r="K32" s="274">
        <v>6.4266827988035331</v>
      </c>
      <c r="L32" s="275">
        <f t="shared" ref="L32:L39" si="10">IFERROR(K32-I32,"-")</f>
        <v>0.36894645773653778</v>
      </c>
      <c r="M32" s="275">
        <f t="shared" ref="M32:M41" si="11">IFERROR(K32-C32,"-")</f>
        <v>-0.51506797070043309</v>
      </c>
    </row>
    <row r="33" spans="2:14" x14ac:dyDescent="0.25">
      <c r="B33" s="145" t="s">
        <v>149</v>
      </c>
      <c r="C33" s="274">
        <v>6.5507987994111758</v>
      </c>
      <c r="D33" s="275">
        <v>0.12464432066623665</v>
      </c>
      <c r="E33" s="274">
        <v>7.8026598636610762</v>
      </c>
      <c r="F33" s="275">
        <f t="shared" si="9"/>
        <v>1.2518610642499004</v>
      </c>
      <c r="G33" s="274">
        <v>4.4253768136357232</v>
      </c>
      <c r="H33" s="275">
        <f t="shared" si="7"/>
        <v>-3.377283050025353</v>
      </c>
      <c r="I33" s="274">
        <v>6.455270440091903</v>
      </c>
      <c r="J33" s="275">
        <f t="shared" si="8"/>
        <v>2.0298936264561798</v>
      </c>
      <c r="K33" s="274">
        <v>6.3163737064567851</v>
      </c>
      <c r="L33" s="275">
        <f t="shared" si="10"/>
        <v>-0.1388967336351179</v>
      </c>
      <c r="M33" s="275">
        <f t="shared" si="11"/>
        <v>-0.23442509295439073</v>
      </c>
    </row>
    <row r="34" spans="2:14" x14ac:dyDescent="0.25">
      <c r="B34" s="145" t="s">
        <v>151</v>
      </c>
      <c r="C34" s="274">
        <v>6.4702258447028038</v>
      </c>
      <c r="D34" s="275">
        <v>-3.6150767506998527E-2</v>
      </c>
      <c r="E34" s="274" t="s">
        <v>543</v>
      </c>
      <c r="F34" s="275" t="str">
        <f t="shared" si="9"/>
        <v>-</v>
      </c>
      <c r="G34" s="274">
        <v>4.3635630418935056</v>
      </c>
      <c r="H34" s="275" t="str">
        <f t="shared" si="7"/>
        <v>-</v>
      </c>
      <c r="I34" s="274">
        <v>6.0965957762134124</v>
      </c>
      <c r="J34" s="275">
        <f t="shared" si="8"/>
        <v>1.7330327343199068</v>
      </c>
      <c r="K34" s="274">
        <v>5.9232535698844062</v>
      </c>
      <c r="L34" s="275">
        <f t="shared" si="10"/>
        <v>-0.17334220632900621</v>
      </c>
      <c r="M34" s="275">
        <f t="shared" si="11"/>
        <v>-0.54697227481839761</v>
      </c>
    </row>
    <row r="35" spans="2:14" x14ac:dyDescent="0.25">
      <c r="B35" s="145" t="s">
        <v>153</v>
      </c>
      <c r="C35" s="274">
        <v>6.3595363050320559</v>
      </c>
      <c r="D35" s="275">
        <v>-0.15413247468268221</v>
      </c>
      <c r="E35" s="274" t="s">
        <v>543</v>
      </c>
      <c r="F35" s="275" t="str">
        <f t="shared" si="9"/>
        <v>-</v>
      </c>
      <c r="G35" s="274">
        <v>4.1317939850133927</v>
      </c>
      <c r="H35" s="275" t="str">
        <f t="shared" si="7"/>
        <v>-</v>
      </c>
      <c r="I35" s="274">
        <v>6.0946883653336297</v>
      </c>
      <c r="J35" s="275">
        <f t="shared" si="8"/>
        <v>1.962894380320237</v>
      </c>
      <c r="K35" s="274">
        <v>6.1985260381741352</v>
      </c>
      <c r="L35" s="275">
        <f t="shared" si="10"/>
        <v>0.10383767284050549</v>
      </c>
      <c r="M35" s="275">
        <f t="shared" si="11"/>
        <v>-0.16101026685792075</v>
      </c>
    </row>
    <row r="36" spans="2:14" x14ac:dyDescent="0.25">
      <c r="B36" s="145" t="s">
        <v>155</v>
      </c>
      <c r="C36" s="274">
        <v>6.6053071550911024</v>
      </c>
      <c r="D36" s="275">
        <v>8.0850624160635043E-2</v>
      </c>
      <c r="E36" s="274" t="s">
        <v>543</v>
      </c>
      <c r="F36" s="275" t="str">
        <f t="shared" si="9"/>
        <v>-</v>
      </c>
      <c r="G36" s="274">
        <v>4.4354923832440312</v>
      </c>
      <c r="H36" s="275" t="str">
        <f t="shared" si="7"/>
        <v>-</v>
      </c>
      <c r="I36" s="274">
        <v>6.3123353309091863</v>
      </c>
      <c r="J36" s="275">
        <f t="shared" si="8"/>
        <v>1.8768429476651551</v>
      </c>
      <c r="K36" s="274">
        <v>6.1102764705882349</v>
      </c>
      <c r="L36" s="275">
        <f t="shared" si="10"/>
        <v>-0.20205886032095144</v>
      </c>
      <c r="M36" s="275">
        <f t="shared" si="11"/>
        <v>-0.49503068450286758</v>
      </c>
    </row>
    <row r="37" spans="2:14" x14ac:dyDescent="0.25">
      <c r="B37" s="145" t="s">
        <v>157</v>
      </c>
      <c r="C37" s="274">
        <v>6.9353492144008735</v>
      </c>
      <c r="D37" s="275">
        <v>5.195181490705636E-2</v>
      </c>
      <c r="E37" s="274">
        <v>4.5314865403221214</v>
      </c>
      <c r="F37" s="275">
        <f t="shared" si="9"/>
        <v>-2.4038626740787521</v>
      </c>
      <c r="G37" s="274">
        <v>5.3749325023624177</v>
      </c>
      <c r="H37" s="275">
        <f t="shared" si="7"/>
        <v>0.84344596204029632</v>
      </c>
      <c r="I37" s="274">
        <v>6.3441860595808768</v>
      </c>
      <c r="J37" s="275">
        <f t="shared" si="8"/>
        <v>0.96925355721845907</v>
      </c>
      <c r="K37" s="274">
        <v>6.4856710697114712</v>
      </c>
      <c r="L37" s="275">
        <f t="shared" si="10"/>
        <v>0.14148501013059445</v>
      </c>
      <c r="M37" s="275">
        <f t="shared" si="11"/>
        <v>-0.44967814468940226</v>
      </c>
    </row>
    <row r="38" spans="2:14" x14ac:dyDescent="0.25">
      <c r="B38" s="145" t="s">
        <v>159</v>
      </c>
      <c r="C38" s="274">
        <v>6.9581621034346233</v>
      </c>
      <c r="D38" s="275">
        <v>-9.4713211280729404E-2</v>
      </c>
      <c r="E38" s="274">
        <v>4.8745157500978911</v>
      </c>
      <c r="F38" s="275">
        <f t="shared" si="9"/>
        <v>-2.0836463533367322</v>
      </c>
      <c r="G38" s="274">
        <v>6.0469330693619536</v>
      </c>
      <c r="H38" s="275">
        <f t="shared" si="7"/>
        <v>1.1724173192640626</v>
      </c>
      <c r="I38" s="274">
        <v>6.90413297860088</v>
      </c>
      <c r="J38" s="275">
        <f t="shared" si="8"/>
        <v>0.85719990923892642</v>
      </c>
      <c r="K38" s="274">
        <v>7.0169607373782235</v>
      </c>
      <c r="L38" s="275">
        <f t="shared" si="10"/>
        <v>0.11282775877734341</v>
      </c>
      <c r="M38" s="275">
        <f t="shared" si="11"/>
        <v>5.8798633943600187E-2</v>
      </c>
    </row>
    <row r="39" spans="2:14" x14ac:dyDescent="0.25">
      <c r="B39" s="145" t="s">
        <v>161</v>
      </c>
      <c r="C39" s="274">
        <v>6.9417661714110253</v>
      </c>
      <c r="D39" s="275">
        <v>-4.7299739046996692E-2</v>
      </c>
      <c r="E39" s="274">
        <v>4.3211147721032397</v>
      </c>
      <c r="F39" s="275">
        <f t="shared" si="9"/>
        <v>-2.6206513993077856</v>
      </c>
      <c r="G39" s="274">
        <v>6.2053834230280227</v>
      </c>
      <c r="H39" s="275">
        <f t="shared" si="7"/>
        <v>1.884268650924783</v>
      </c>
      <c r="I39" s="274">
        <v>6.4614565696988358</v>
      </c>
      <c r="J39" s="275">
        <f t="shared" si="8"/>
        <v>0.25607314667081305</v>
      </c>
      <c r="K39" s="274">
        <v>6.4673640029577912</v>
      </c>
      <c r="L39" s="275">
        <f t="shared" si="10"/>
        <v>5.9074332589554857E-3</v>
      </c>
      <c r="M39" s="275">
        <f t="shared" si="11"/>
        <v>-0.47440216845323402</v>
      </c>
    </row>
    <row r="40" spans="2:14" x14ac:dyDescent="0.25">
      <c r="B40" s="145" t="s">
        <v>163</v>
      </c>
      <c r="C40" s="274">
        <v>6.468439512706575</v>
      </c>
      <c r="D40" s="275">
        <v>-0.14126825419023792</v>
      </c>
      <c r="E40" s="274">
        <v>3.8689266313690434</v>
      </c>
      <c r="F40" s="275">
        <f t="shared" si="9"/>
        <v>-2.5995128813375317</v>
      </c>
      <c r="G40" s="274">
        <v>6.1074563761998224</v>
      </c>
      <c r="H40" s="275">
        <f t="shared" si="7"/>
        <v>2.238529744830779</v>
      </c>
      <c r="I40" s="274">
        <v>6.3348189366704943</v>
      </c>
      <c r="J40" s="275">
        <f t="shared" si="8"/>
        <v>0.22736256047067194</v>
      </c>
      <c r="K40" s="274">
        <v>6.2382552297918714</v>
      </c>
      <c r="L40" s="275">
        <f>IFERROR(K40-I40,"-")</f>
        <v>-9.6563706878622924E-2</v>
      </c>
      <c r="M40" s="275">
        <f t="shared" si="11"/>
        <v>-0.23018428291470361</v>
      </c>
    </row>
    <row r="41" spans="2:14" x14ac:dyDescent="0.25">
      <c r="B41" s="145" t="s">
        <v>165</v>
      </c>
      <c r="C41" s="274">
        <v>6.6368503023887699</v>
      </c>
      <c r="D41" s="275">
        <v>-0.17164715095147987</v>
      </c>
      <c r="E41" s="274">
        <v>5.3476281474820144</v>
      </c>
      <c r="F41" s="275">
        <f t="shared" si="9"/>
        <v>-1.2892221549067555</v>
      </c>
      <c r="G41" s="274">
        <v>6.5884610203554095</v>
      </c>
      <c r="H41" s="275">
        <f t="shared" si="7"/>
        <v>1.2408328728733951</v>
      </c>
      <c r="I41" s="274">
        <v>6.518680431681716</v>
      </c>
      <c r="J41" s="275">
        <f t="shared" si="8"/>
        <v>-6.9780588673693522E-2</v>
      </c>
      <c r="K41" s="274">
        <v>6.5026955593285605</v>
      </c>
      <c r="L41" s="275">
        <f>IFERROR(K41-I41,"-")</f>
        <v>-1.5984872353155488E-2</v>
      </c>
      <c r="M41" s="275">
        <f t="shared" si="11"/>
        <v>-0.13415474306020947</v>
      </c>
    </row>
    <row r="42" spans="2:14" x14ac:dyDescent="0.25">
      <c r="B42" s="145" t="s">
        <v>167</v>
      </c>
      <c r="C42" s="274">
        <v>6.7827881227981885</v>
      </c>
      <c r="D42" s="275">
        <v>9.5634736487478555E-2</v>
      </c>
      <c r="E42" s="274">
        <v>5.947073308214911</v>
      </c>
      <c r="F42" s="275">
        <f t="shared" si="9"/>
        <v>-0.83571481458327757</v>
      </c>
      <c r="G42" s="274">
        <v>6.421711680395787</v>
      </c>
      <c r="H42" s="275">
        <f t="shared" si="7"/>
        <v>0.47463837218087601</v>
      </c>
      <c r="I42" s="274">
        <v>6.3950127877237852</v>
      </c>
      <c r="J42" s="275">
        <f t="shared" si="8"/>
        <v>-2.6698892672001762E-2</v>
      </c>
      <c r="K42" s="274"/>
      <c r="L42" s="275"/>
      <c r="M42" s="275"/>
    </row>
    <row r="43" spans="2:14" ht="15.75" x14ac:dyDescent="0.25">
      <c r="B43" s="148" t="s">
        <v>127</v>
      </c>
      <c r="C43" s="276">
        <v>6.7532276886755964</v>
      </c>
      <c r="D43" s="277">
        <v>-4.5373808047669328E-2</v>
      </c>
      <c r="E43" s="276">
        <v>6.1760263803793425</v>
      </c>
      <c r="F43" s="277">
        <f t="shared" si="9"/>
        <v>-0.57720130829625393</v>
      </c>
      <c r="G43" s="276">
        <v>5.787668774094727</v>
      </c>
      <c r="H43" s="277">
        <f t="shared" si="7"/>
        <v>-0.38835760628461546</v>
      </c>
      <c r="I43" s="276">
        <v>6.4039680444642961</v>
      </c>
      <c r="J43" s="277">
        <f t="shared" si="8"/>
        <v>0.61629927036956911</v>
      </c>
      <c r="K43" s="276">
        <v>6.4156507972287038</v>
      </c>
      <c r="L43" s="277">
        <v>1.0807532380259666E-2</v>
      </c>
      <c r="M43" s="277">
        <v>-0.33488266649668041</v>
      </c>
    </row>
    <row r="44" spans="2:14" ht="6" customHeight="1" x14ac:dyDescent="0.25"/>
    <row r="45" spans="2:14" x14ac:dyDescent="0.25">
      <c r="B45" s="49" t="s">
        <v>109</v>
      </c>
      <c r="C45" s="278"/>
      <c r="D45" s="278"/>
      <c r="E45" s="278"/>
      <c r="F45" s="278"/>
      <c r="G45" s="278"/>
      <c r="H45" s="278"/>
      <c r="I45" s="278"/>
      <c r="J45" s="278"/>
      <c r="K45" s="278"/>
      <c r="L45" s="278"/>
      <c r="M45" s="278"/>
    </row>
    <row r="48" spans="2:14" ht="48.75" customHeight="1" thickBot="1" x14ac:dyDescent="0.3">
      <c r="B48" s="315" t="s">
        <v>463</v>
      </c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1" t="s">
        <v>174</v>
      </c>
    </row>
    <row r="49" spans="1:14" ht="10.5" customHeight="1" thickBot="1" x14ac:dyDescent="0.3">
      <c r="B49" s="137"/>
      <c r="C49" s="272"/>
      <c r="D49" s="272"/>
      <c r="E49" s="272"/>
      <c r="F49" s="272"/>
      <c r="G49" s="272"/>
      <c r="H49" s="272"/>
      <c r="I49" s="272"/>
      <c r="J49" s="272"/>
      <c r="K49" s="96"/>
      <c r="L49" s="96"/>
      <c r="N49" s="1" t="s">
        <v>175</v>
      </c>
    </row>
    <row r="50" spans="1:14" ht="22.5" thickTop="1" thickBot="1" x14ac:dyDescent="0.3">
      <c r="B50" s="13"/>
      <c r="C50" s="346" t="s">
        <v>111</v>
      </c>
      <c r="D50" s="347"/>
      <c r="E50" s="347"/>
      <c r="F50" s="347"/>
      <c r="G50" s="347"/>
      <c r="H50" s="347"/>
      <c r="I50" s="347"/>
      <c r="J50" s="347"/>
      <c r="K50" s="347"/>
      <c r="L50" s="347"/>
      <c r="M50" s="348"/>
    </row>
    <row r="51" spans="1:14" ht="22.5" thickTop="1" thickBot="1" x14ac:dyDescent="0.3">
      <c r="B51" s="13"/>
      <c r="C51" s="334">
        <v>2019</v>
      </c>
      <c r="D51" s="333"/>
      <c r="E51" s="330" t="s">
        <v>259</v>
      </c>
      <c r="F51" s="333"/>
      <c r="G51" s="330" t="s">
        <v>258</v>
      </c>
      <c r="H51" s="333"/>
      <c r="I51" s="330">
        <v>2022</v>
      </c>
      <c r="J51" s="333"/>
      <c r="K51" s="330">
        <v>2023</v>
      </c>
      <c r="L51" s="331"/>
      <c r="M51" s="332"/>
    </row>
    <row r="52" spans="1:14" ht="16.5" thickTop="1" thickBot="1" x14ac:dyDescent="0.3">
      <c r="B52" s="16"/>
      <c r="C52" s="141" t="s">
        <v>141</v>
      </c>
      <c r="D52" s="142" t="str">
        <f>CONCATENATE("def ",RIGHT(C51,2),"/",RIGHT(C51-1,2))</f>
        <v>def 19/18</v>
      </c>
      <c r="E52" s="143" t="s">
        <v>141</v>
      </c>
      <c r="F52" s="142" t="str">
        <f>CONCATENATE("def ",RIGHT(E51,2),"/",RIGHT(C51,2))</f>
        <v>def 20/19</v>
      </c>
      <c r="G52" s="143" t="s">
        <v>141</v>
      </c>
      <c r="H52" s="142" t="str">
        <f>CONCATENATE("def ",RIGHT(G51,2),"/",RIGHT(E51,2))</f>
        <v>def 21/20</v>
      </c>
      <c r="I52" s="143" t="s">
        <v>141</v>
      </c>
      <c r="J52" s="142" t="str">
        <f>CONCATENATE("def ",RIGHT(I51,2),"/",RIGHT(G51,2))</f>
        <v>def 22/21</v>
      </c>
      <c r="K52" s="143" t="s">
        <v>141</v>
      </c>
      <c r="L52" s="142" t="str">
        <f>CONCATENATE("def ",RIGHT(K51,2),"/",RIGHT(I51,2))</f>
        <v>def 23/22</v>
      </c>
      <c r="M52" s="142" t="str">
        <f>CONCATENATE("def ",RIGHT(K51,2),"/",RIGHT(C51,2))</f>
        <v>def 23/19</v>
      </c>
    </row>
    <row r="53" spans="1:14" x14ac:dyDescent="0.25">
      <c r="A53" s="1"/>
      <c r="B53" s="145" t="s">
        <v>145</v>
      </c>
      <c r="C53" s="274">
        <v>6.9884354047608337</v>
      </c>
      <c r="D53" s="275">
        <v>-0.25944435906095897</v>
      </c>
      <c r="E53" s="274">
        <v>6.7310246340592643</v>
      </c>
      <c r="F53" s="275">
        <f>IFERROR(E53-C53,"-")</f>
        <v>-0.25741077070156937</v>
      </c>
      <c r="G53" s="274">
        <v>7.7426167037154654</v>
      </c>
      <c r="H53" s="275">
        <f t="shared" ref="H53:H65" si="12">IFERROR(G53-E53,"-")</f>
        <v>1.0115920696562011</v>
      </c>
      <c r="I53" s="274">
        <v>6.8691465993307466</v>
      </c>
      <c r="J53" s="275">
        <f t="shared" ref="J53:J65" si="13">IFERROR(I53-G53,"-")</f>
        <v>-0.87347010438471884</v>
      </c>
      <c r="K53" s="274">
        <v>6.7806132542037583</v>
      </c>
      <c r="L53" s="275">
        <f>IFERROR(K53-I53,"-")</f>
        <v>-8.8533345126988294E-2</v>
      </c>
      <c r="M53" s="275">
        <f>IFERROR(K53-C53,"-")</f>
        <v>-0.20782215055707542</v>
      </c>
    </row>
    <row r="54" spans="1:14" x14ac:dyDescent="0.25">
      <c r="A54" s="1"/>
      <c r="B54" s="145" t="s">
        <v>147</v>
      </c>
      <c r="C54" s="274">
        <v>6.655987861710198</v>
      </c>
      <c r="D54" s="275">
        <v>-0.25879892507658919</v>
      </c>
      <c r="E54" s="274">
        <v>6.1848559266535688</v>
      </c>
      <c r="F54" s="275">
        <f t="shared" ref="F54:F65" si="14">IFERROR(E54-C54,"-")</f>
        <v>-0.4711319350566292</v>
      </c>
      <c r="G54" s="274">
        <v>6.112529433634899</v>
      </c>
      <c r="H54" s="275">
        <f t="shared" si="12"/>
        <v>-7.232649301866978E-2</v>
      </c>
      <c r="I54" s="274">
        <v>5.9726997628199889</v>
      </c>
      <c r="J54" s="275">
        <f t="shared" si="13"/>
        <v>-0.13982967081491005</v>
      </c>
      <c r="K54" s="274">
        <v>6.2722060870091365</v>
      </c>
      <c r="L54" s="275">
        <f t="shared" ref="L54:L63" si="15">IFERROR(K54-I54,"-")</f>
        <v>0.29950632418914758</v>
      </c>
      <c r="M54" s="275">
        <f t="shared" ref="M54:M63" si="16">IFERROR(K54-C54,"-")</f>
        <v>-0.38378177470106145</v>
      </c>
    </row>
    <row r="55" spans="1:14" x14ac:dyDescent="0.25">
      <c r="A55" s="1"/>
      <c r="B55" s="145" t="s">
        <v>149</v>
      </c>
      <c r="C55" s="274">
        <v>6.3555534531693469</v>
      </c>
      <c r="D55" s="275">
        <v>0.43801558893461934</v>
      </c>
      <c r="E55" s="274">
        <v>7.5490088105726869</v>
      </c>
      <c r="F55" s="275">
        <f t="shared" si="14"/>
        <v>1.19345535740334</v>
      </c>
      <c r="G55" s="274">
        <v>5.8298114928549714</v>
      </c>
      <c r="H55" s="275">
        <f t="shared" si="12"/>
        <v>-1.7191973177177156</v>
      </c>
      <c r="I55" s="274">
        <v>6.6954036789779545</v>
      </c>
      <c r="J55" s="275">
        <f t="shared" si="13"/>
        <v>0.86559218612298316</v>
      </c>
      <c r="K55" s="274">
        <v>6.4364920615076882</v>
      </c>
      <c r="L55" s="275">
        <f t="shared" si="15"/>
        <v>-0.25891161747026636</v>
      </c>
      <c r="M55" s="275">
        <f t="shared" si="16"/>
        <v>8.0938608338341211E-2</v>
      </c>
    </row>
    <row r="56" spans="1:14" x14ac:dyDescent="0.25">
      <c r="A56" s="1"/>
      <c r="B56" s="145" t="s">
        <v>151</v>
      </c>
      <c r="C56" s="274">
        <v>6.2648432419650426</v>
      </c>
      <c r="D56" s="275">
        <v>-4.8865614499158383E-2</v>
      </c>
      <c r="E56" s="274" t="s">
        <v>543</v>
      </c>
      <c r="F56" s="275" t="str">
        <f t="shared" si="14"/>
        <v>-</v>
      </c>
      <c r="G56" s="274">
        <v>5.3256549733570155</v>
      </c>
      <c r="H56" s="275" t="str">
        <f t="shared" si="12"/>
        <v>-</v>
      </c>
      <c r="I56" s="274">
        <v>6.1548041225688479</v>
      </c>
      <c r="J56" s="275">
        <f t="shared" si="13"/>
        <v>0.82914914921183236</v>
      </c>
      <c r="K56" s="274">
        <v>6.0259131633356304</v>
      </c>
      <c r="L56" s="275">
        <f t="shared" si="15"/>
        <v>-0.12889095923321747</v>
      </c>
      <c r="M56" s="275">
        <f t="shared" si="16"/>
        <v>-0.23893007862941218</v>
      </c>
    </row>
    <row r="57" spans="1:14" x14ac:dyDescent="0.25">
      <c r="A57" s="1"/>
      <c r="B57" s="145" t="s">
        <v>153</v>
      </c>
      <c r="C57" s="274">
        <v>5.9613749415416013</v>
      </c>
      <c r="D57" s="275">
        <v>-0.19617413971320197</v>
      </c>
      <c r="E57" s="274" t="s">
        <v>543</v>
      </c>
      <c r="F57" s="275" t="str">
        <f t="shared" si="14"/>
        <v>-</v>
      </c>
      <c r="G57" s="274">
        <v>5.2694166227376558</v>
      </c>
      <c r="H57" s="275" t="str">
        <f t="shared" si="12"/>
        <v>-</v>
      </c>
      <c r="I57" s="274">
        <v>6.1956452078059412</v>
      </c>
      <c r="J57" s="275">
        <f t="shared" si="13"/>
        <v>0.92622858506828543</v>
      </c>
      <c r="K57" s="274">
        <v>6.4573879301541917</v>
      </c>
      <c r="L57" s="275">
        <f t="shared" si="15"/>
        <v>0.26174272234825047</v>
      </c>
      <c r="M57" s="275">
        <f t="shared" si="16"/>
        <v>0.49601298861259036</v>
      </c>
    </row>
    <row r="58" spans="1:14" x14ac:dyDescent="0.25">
      <c r="A58" s="1"/>
      <c r="B58" s="145" t="s">
        <v>155</v>
      </c>
      <c r="C58" s="274">
        <v>5.9519566885497488</v>
      </c>
      <c r="D58" s="275">
        <v>0.19306891666161174</v>
      </c>
      <c r="E58" s="274" t="s">
        <v>543</v>
      </c>
      <c r="F58" s="275" t="str">
        <f t="shared" si="14"/>
        <v>-</v>
      </c>
      <c r="G58" s="274">
        <v>4.5350736707238948</v>
      </c>
      <c r="H58" s="275" t="str">
        <f t="shared" si="12"/>
        <v>-</v>
      </c>
      <c r="I58" s="274">
        <v>6.2887956755238861</v>
      </c>
      <c r="J58" s="275">
        <f t="shared" si="13"/>
        <v>1.7537220047999913</v>
      </c>
      <c r="K58" s="274">
        <v>5.6222985225482329</v>
      </c>
      <c r="L58" s="275">
        <f t="shared" si="15"/>
        <v>-0.66649715297565315</v>
      </c>
      <c r="M58" s="275">
        <f t="shared" si="16"/>
        <v>-0.32965816600151587</v>
      </c>
    </row>
    <row r="59" spans="1:14" x14ac:dyDescent="0.25">
      <c r="A59" s="1"/>
      <c r="B59" s="145" t="s">
        <v>157</v>
      </c>
      <c r="C59" s="274">
        <v>6.4918723325292262</v>
      </c>
      <c r="D59" s="275">
        <v>0.1691382682601974</v>
      </c>
      <c r="E59" s="274" t="s">
        <v>543</v>
      </c>
      <c r="F59" s="275" t="str">
        <f t="shared" si="14"/>
        <v>-</v>
      </c>
      <c r="G59" s="274">
        <v>5.4389104116222757</v>
      </c>
      <c r="H59" s="275" t="str">
        <f t="shared" si="12"/>
        <v>-</v>
      </c>
      <c r="I59" s="274">
        <v>6.1747347145022742</v>
      </c>
      <c r="J59" s="275">
        <f t="shared" si="13"/>
        <v>0.73582430287999845</v>
      </c>
      <c r="K59" s="274">
        <v>6.1673350145382884</v>
      </c>
      <c r="L59" s="275">
        <f t="shared" si="15"/>
        <v>-7.3996999639858174E-3</v>
      </c>
      <c r="M59" s="275">
        <f t="shared" si="16"/>
        <v>-0.32453731799093788</v>
      </c>
    </row>
    <row r="60" spans="1:14" x14ac:dyDescent="0.25">
      <c r="A60" s="1"/>
      <c r="B60" s="145" t="s">
        <v>159</v>
      </c>
      <c r="C60" s="274">
        <v>6.9014089763926476</v>
      </c>
      <c r="D60" s="275">
        <v>0.23735429464570146</v>
      </c>
      <c r="E60" s="274" t="s">
        <v>543</v>
      </c>
      <c r="F60" s="275" t="str">
        <f t="shared" si="14"/>
        <v>-</v>
      </c>
      <c r="G60" s="274">
        <v>6.4659380620170355</v>
      </c>
      <c r="H60" s="275" t="str">
        <f t="shared" si="12"/>
        <v>-</v>
      </c>
      <c r="I60" s="274">
        <v>7.0292830230496453</v>
      </c>
      <c r="J60" s="275">
        <f t="shared" si="13"/>
        <v>0.56334496103260978</v>
      </c>
      <c r="K60" s="274">
        <v>6.8117633368244315</v>
      </c>
      <c r="L60" s="275">
        <f t="shared" si="15"/>
        <v>-0.21751968622521378</v>
      </c>
      <c r="M60" s="275">
        <f t="shared" si="16"/>
        <v>-8.964563956821614E-2</v>
      </c>
    </row>
    <row r="61" spans="1:14" x14ac:dyDescent="0.25">
      <c r="A61" s="1"/>
      <c r="B61" s="145" t="s">
        <v>161</v>
      </c>
      <c r="C61" s="274">
        <v>6.2995056825383413</v>
      </c>
      <c r="D61" s="275">
        <v>-3.6879531008526811E-4</v>
      </c>
      <c r="E61" s="274" t="s">
        <v>543</v>
      </c>
      <c r="F61" s="275" t="str">
        <f t="shared" si="14"/>
        <v>-</v>
      </c>
      <c r="G61" s="274">
        <v>6.3521640713421537</v>
      </c>
      <c r="H61" s="275" t="str">
        <f t="shared" si="12"/>
        <v>-</v>
      </c>
      <c r="I61" s="274">
        <v>6.3864374153765846</v>
      </c>
      <c r="J61" s="275">
        <f t="shared" si="13"/>
        <v>3.4273344034430941E-2</v>
      </c>
      <c r="K61" s="274">
        <v>5.8866961203113117</v>
      </c>
      <c r="L61" s="275">
        <f t="shared" si="15"/>
        <v>-0.49974129506527287</v>
      </c>
      <c r="M61" s="275">
        <f t="shared" si="16"/>
        <v>-0.41280956222702958</v>
      </c>
    </row>
    <row r="62" spans="1:14" x14ac:dyDescent="0.25">
      <c r="A62" s="1"/>
      <c r="B62" s="145" t="s">
        <v>163</v>
      </c>
      <c r="C62" s="274">
        <v>6.1734421206398977</v>
      </c>
      <c r="D62" s="275">
        <v>-8.713187102005282E-2</v>
      </c>
      <c r="E62" s="274" t="s">
        <v>543</v>
      </c>
      <c r="F62" s="275" t="str">
        <f t="shared" si="14"/>
        <v>-</v>
      </c>
      <c r="G62" s="274">
        <v>5.9882796387170183</v>
      </c>
      <c r="H62" s="275" t="str">
        <f t="shared" si="12"/>
        <v>-</v>
      </c>
      <c r="I62" s="274">
        <v>6.1550787181331419</v>
      </c>
      <c r="J62" s="275">
        <f t="shared" si="13"/>
        <v>0.1667990794161236</v>
      </c>
      <c r="K62" s="274">
        <v>6.2206870131528538</v>
      </c>
      <c r="L62" s="275">
        <f t="shared" si="15"/>
        <v>6.5608295019711882E-2</v>
      </c>
      <c r="M62" s="275">
        <f t="shared" si="16"/>
        <v>4.7244892512956049E-2</v>
      </c>
    </row>
    <row r="63" spans="1:14" x14ac:dyDescent="0.25">
      <c r="A63" s="1"/>
      <c r="B63" s="145" t="s">
        <v>165</v>
      </c>
      <c r="C63" s="274">
        <v>6.4458691258211216</v>
      </c>
      <c r="D63" s="275">
        <v>1.1046644490058988E-2</v>
      </c>
      <c r="E63" s="274" t="s">
        <v>543</v>
      </c>
      <c r="F63" s="275" t="str">
        <f t="shared" si="14"/>
        <v>-</v>
      </c>
      <c r="G63" s="274">
        <v>7.0206319566490922</v>
      </c>
      <c r="H63" s="275" t="str">
        <f t="shared" si="12"/>
        <v>-</v>
      </c>
      <c r="I63" s="274">
        <v>6.563149261891744</v>
      </c>
      <c r="J63" s="275">
        <f t="shared" si="13"/>
        <v>-0.45748269475734826</v>
      </c>
      <c r="K63" s="274">
        <v>6.2914592529977149</v>
      </c>
      <c r="L63" s="275">
        <f t="shared" si="15"/>
        <v>-0.27169000889402906</v>
      </c>
      <c r="M63" s="275">
        <f t="shared" si="16"/>
        <v>-0.15440987282340668</v>
      </c>
    </row>
    <row r="64" spans="1:14" x14ac:dyDescent="0.25">
      <c r="A64" s="1"/>
      <c r="B64" s="145" t="s">
        <v>167</v>
      </c>
      <c r="C64" s="274">
        <v>6.1468691405847569</v>
      </c>
      <c r="D64" s="275">
        <v>0.10941410923518369</v>
      </c>
      <c r="E64" s="274" t="s">
        <v>543</v>
      </c>
      <c r="F64" s="275" t="str">
        <f t="shared" si="14"/>
        <v>-</v>
      </c>
      <c r="G64" s="274">
        <v>6.2735115500312162</v>
      </c>
      <c r="H64" s="275" t="str">
        <f t="shared" si="12"/>
        <v>-</v>
      </c>
      <c r="I64" s="274">
        <v>6.137732832015212</v>
      </c>
      <c r="J64" s="275">
        <f t="shared" si="13"/>
        <v>-0.13577871801600416</v>
      </c>
      <c r="K64" s="274"/>
      <c r="L64" s="275"/>
      <c r="M64" s="275"/>
    </row>
    <row r="65" spans="1:14" ht="15.75" x14ac:dyDescent="0.25">
      <c r="B65" s="148" t="s">
        <v>127</v>
      </c>
      <c r="C65" s="276">
        <v>6.3854467730444018</v>
      </c>
      <c r="D65" s="277">
        <v>4.2182577277234401E-2</v>
      </c>
      <c r="E65" s="276" t="s">
        <v>543</v>
      </c>
      <c r="F65" s="277" t="str">
        <f t="shared" si="14"/>
        <v>-</v>
      </c>
      <c r="G65" s="276">
        <v>6.0546147735543006</v>
      </c>
      <c r="H65" s="277" t="str">
        <f t="shared" si="12"/>
        <v>-</v>
      </c>
      <c r="I65" s="276">
        <v>6.3732580771719585</v>
      </c>
      <c r="J65" s="277">
        <f t="shared" si="13"/>
        <v>0.31864330361765791</v>
      </c>
      <c r="K65" s="276">
        <v>6.253065405567062</v>
      </c>
      <c r="L65" s="277">
        <v>-0.14303875367612751</v>
      </c>
      <c r="M65" s="277">
        <v>-0.15356565782908049</v>
      </c>
    </row>
    <row r="66" spans="1:14" ht="6" customHeight="1" x14ac:dyDescent="0.25"/>
    <row r="67" spans="1:14" x14ac:dyDescent="0.25">
      <c r="B67" s="49" t="s">
        <v>109</v>
      </c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</row>
    <row r="68" spans="1:14" ht="15.75" x14ac:dyDescent="0.25">
      <c r="I68" s="277"/>
    </row>
    <row r="70" spans="1:14" ht="48.75" customHeight="1" thickBot="1" x14ac:dyDescent="0.3">
      <c r="B70" s="315" t="s">
        <v>464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1" t="s">
        <v>178</v>
      </c>
    </row>
    <row r="71" spans="1:14" ht="10.5" customHeight="1" thickBot="1" x14ac:dyDescent="0.3">
      <c r="B71" s="137"/>
      <c r="C71" s="272"/>
      <c r="D71" s="272"/>
      <c r="E71" s="272"/>
      <c r="F71" s="272"/>
      <c r="G71" s="272"/>
      <c r="H71" s="272"/>
      <c r="I71" s="272"/>
      <c r="J71" s="272"/>
      <c r="K71" s="96"/>
      <c r="L71" s="96"/>
      <c r="N71" s="1" t="s">
        <v>179</v>
      </c>
    </row>
    <row r="72" spans="1:14" ht="22.5" thickTop="1" thickBot="1" x14ac:dyDescent="0.3">
      <c r="B72" s="13"/>
      <c r="C72" s="346" t="s">
        <v>112</v>
      </c>
      <c r="D72" s="347"/>
      <c r="E72" s="347"/>
      <c r="F72" s="347"/>
      <c r="G72" s="347"/>
      <c r="H72" s="347"/>
      <c r="I72" s="347"/>
      <c r="J72" s="347"/>
      <c r="K72" s="347"/>
      <c r="L72" s="347"/>
      <c r="M72" s="348"/>
    </row>
    <row r="73" spans="1:14" ht="22.5" thickTop="1" thickBot="1" x14ac:dyDescent="0.3">
      <c r="B73" s="13"/>
      <c r="C73" s="334">
        <v>2019</v>
      </c>
      <c r="D73" s="333"/>
      <c r="E73" s="330" t="s">
        <v>259</v>
      </c>
      <c r="F73" s="333"/>
      <c r="G73" s="330" t="s">
        <v>258</v>
      </c>
      <c r="H73" s="333"/>
      <c r="I73" s="330">
        <v>2022</v>
      </c>
      <c r="J73" s="333"/>
      <c r="K73" s="330">
        <v>2023</v>
      </c>
      <c r="L73" s="331"/>
      <c r="M73" s="332"/>
    </row>
    <row r="74" spans="1:14" ht="16.5" thickTop="1" thickBot="1" x14ac:dyDescent="0.3">
      <c r="B74" s="16"/>
      <c r="C74" s="141" t="s">
        <v>141</v>
      </c>
      <c r="D74" s="142" t="str">
        <f>CONCATENATE("def ",RIGHT(C73,2),"/",RIGHT(C73-1,2))</f>
        <v>def 19/18</v>
      </c>
      <c r="E74" s="143" t="s">
        <v>141</v>
      </c>
      <c r="F74" s="142" t="str">
        <f>CONCATENATE("def ",RIGHT(E73,2),"/",RIGHT(C73,2))</f>
        <v>def 20/19</v>
      </c>
      <c r="G74" s="143" t="s">
        <v>141</v>
      </c>
      <c r="H74" s="142" t="str">
        <f>CONCATENATE("def ",RIGHT(G73,2),"/",RIGHT(E73,2))</f>
        <v>def 21/20</v>
      </c>
      <c r="I74" s="143" t="s">
        <v>141</v>
      </c>
      <c r="J74" s="142" t="str">
        <f>CONCATENATE("def ",RIGHT(I73,2),"/",RIGHT(G73,2))</f>
        <v>def 22/21</v>
      </c>
      <c r="K74" s="143" t="s">
        <v>141</v>
      </c>
      <c r="L74" s="142" t="str">
        <f>CONCATENATE("def ",RIGHT(K73,2),"/",RIGHT(I73,2))</f>
        <v>def 23/22</v>
      </c>
      <c r="M74" s="142" t="str">
        <f>CONCATENATE("def ",RIGHT(K73,2),"/",RIGHT(C73,2))</f>
        <v>def 23/19</v>
      </c>
    </row>
    <row r="75" spans="1:14" x14ac:dyDescent="0.25">
      <c r="A75" s="1"/>
      <c r="B75" s="145" t="s">
        <v>145</v>
      </c>
      <c r="C75" s="274">
        <v>7.8058302783115066</v>
      </c>
      <c r="D75" s="275">
        <v>-0.20256411895864712</v>
      </c>
      <c r="E75" s="274">
        <v>7.7143758591936535</v>
      </c>
      <c r="F75" s="275">
        <f>IFERROR(E75-C75,"-")</f>
        <v>-9.1454419117853014E-2</v>
      </c>
      <c r="G75" s="274">
        <v>4.436223081170624</v>
      </c>
      <c r="H75" s="275">
        <f t="shared" ref="H75:H87" si="17">IFERROR(G75-E75,"-")</f>
        <v>-3.2781527780230295</v>
      </c>
      <c r="I75" s="274">
        <v>7.0399169523748917</v>
      </c>
      <c r="J75" s="275">
        <f t="shared" ref="J75:J87" si="18">IFERROR(I75-G75,"-")</f>
        <v>2.6036938712042677</v>
      </c>
      <c r="K75" s="274">
        <v>7.1603029689575317</v>
      </c>
      <c r="L75" s="275">
        <f>IFERROR(K75-I75,"-")</f>
        <v>0.12038601658264003</v>
      </c>
      <c r="M75" s="275">
        <f>IFERROR(K75-C75,"-")</f>
        <v>-0.64552730935397484</v>
      </c>
    </row>
    <row r="76" spans="1:14" x14ac:dyDescent="0.25">
      <c r="A76" s="1"/>
      <c r="B76" s="145" t="s">
        <v>147</v>
      </c>
      <c r="C76" s="274">
        <v>7.2292106528101439</v>
      </c>
      <c r="D76" s="275">
        <v>-0.10442108254988725</v>
      </c>
      <c r="E76" s="274">
        <v>6.9311174925806522</v>
      </c>
      <c r="F76" s="275">
        <f t="shared" ref="F76:F87" si="19">IFERROR(E76-C76,"-")</f>
        <v>-0.29809316022949162</v>
      </c>
      <c r="G76" s="274">
        <v>3.769703090284791</v>
      </c>
      <c r="H76" s="275">
        <f t="shared" si="17"/>
        <v>-3.1614144022958612</v>
      </c>
      <c r="I76" s="274">
        <v>6.1119410535838634</v>
      </c>
      <c r="J76" s="275">
        <f t="shared" si="18"/>
        <v>2.3422379632990724</v>
      </c>
      <c r="K76" s="274">
        <v>6.7134870123020196</v>
      </c>
      <c r="L76" s="275">
        <f t="shared" ref="L76:L85" si="20">IFERROR(K76-I76,"-")</f>
        <v>0.60154595871815619</v>
      </c>
      <c r="M76" s="275">
        <f t="shared" ref="M76:M85" si="21">IFERROR(K76-C76,"-")</f>
        <v>-0.51572364050812425</v>
      </c>
    </row>
    <row r="77" spans="1:14" x14ac:dyDescent="0.25">
      <c r="A77" s="1"/>
      <c r="B77" s="145" t="s">
        <v>149</v>
      </c>
      <c r="C77" s="274">
        <v>6.86962964519926</v>
      </c>
      <c r="D77" s="275">
        <v>0.10526866933816859</v>
      </c>
      <c r="E77" s="274">
        <v>8.0205179498269903</v>
      </c>
      <c r="F77" s="275">
        <f t="shared" si="19"/>
        <v>1.1508883046277303</v>
      </c>
      <c r="G77" s="274">
        <v>3.9629430899761897</v>
      </c>
      <c r="H77" s="275">
        <f t="shared" si="17"/>
        <v>-4.057574859850801</v>
      </c>
      <c r="I77" s="274">
        <v>6.6455037919826649</v>
      </c>
      <c r="J77" s="275">
        <f t="shared" si="18"/>
        <v>2.6825607020064752</v>
      </c>
      <c r="K77" s="274">
        <v>6.6168263737097393</v>
      </c>
      <c r="L77" s="275">
        <f t="shared" si="20"/>
        <v>-2.8677418272925692E-2</v>
      </c>
      <c r="M77" s="275">
        <f t="shared" si="21"/>
        <v>-0.25280327148952075</v>
      </c>
    </row>
    <row r="78" spans="1:14" x14ac:dyDescent="0.25">
      <c r="A78" s="1"/>
      <c r="B78" s="145" t="s">
        <v>151</v>
      </c>
      <c r="C78" s="274">
        <v>6.6828124742952086</v>
      </c>
      <c r="D78" s="275">
        <v>-0.15564136286661689</v>
      </c>
      <c r="E78" s="274" t="s">
        <v>543</v>
      </c>
      <c r="F78" s="275" t="str">
        <f t="shared" si="19"/>
        <v>-</v>
      </c>
      <c r="G78" s="274">
        <v>3.7010372689909694</v>
      </c>
      <c r="H78" s="275" t="str">
        <f t="shared" si="17"/>
        <v>-</v>
      </c>
      <c r="I78" s="274">
        <v>6.2086969196385189</v>
      </c>
      <c r="J78" s="275">
        <f t="shared" si="18"/>
        <v>2.5076596506475495</v>
      </c>
      <c r="K78" s="274">
        <v>6.1742351329841378</v>
      </c>
      <c r="L78" s="275">
        <f t="shared" si="20"/>
        <v>-3.4461786654381044E-2</v>
      </c>
      <c r="M78" s="275">
        <f t="shared" si="21"/>
        <v>-0.5085773413110708</v>
      </c>
    </row>
    <row r="79" spans="1:14" x14ac:dyDescent="0.25">
      <c r="A79" s="1"/>
      <c r="B79" s="145" t="s">
        <v>153</v>
      </c>
      <c r="C79" s="274">
        <v>6.6814101434362154</v>
      </c>
      <c r="D79" s="275">
        <v>-0.2257334769053605</v>
      </c>
      <c r="E79" s="274" t="s">
        <v>543</v>
      </c>
      <c r="F79" s="275" t="str">
        <f t="shared" si="19"/>
        <v>-</v>
      </c>
      <c r="G79" s="274">
        <v>3.7326619125067766</v>
      </c>
      <c r="H79" s="275" t="str">
        <f t="shared" si="17"/>
        <v>-</v>
      </c>
      <c r="I79" s="274">
        <v>6.2230944569339179</v>
      </c>
      <c r="J79" s="275">
        <f t="shared" si="18"/>
        <v>2.4904325444271413</v>
      </c>
      <c r="K79" s="274">
        <v>6.4161552608653567</v>
      </c>
      <c r="L79" s="275">
        <f t="shared" si="20"/>
        <v>0.19306080393143876</v>
      </c>
      <c r="M79" s="275">
        <f t="shared" si="21"/>
        <v>-0.26525488257085872</v>
      </c>
    </row>
    <row r="80" spans="1:14" x14ac:dyDescent="0.25">
      <c r="A80" s="1"/>
      <c r="B80" s="145" t="s">
        <v>155</v>
      </c>
      <c r="C80" s="274">
        <v>6.807927189841843</v>
      </c>
      <c r="D80" s="275">
        <v>-0.10457507680064637</v>
      </c>
      <c r="E80" s="274" t="s">
        <v>543</v>
      </c>
      <c r="F80" s="275" t="str">
        <f t="shared" si="19"/>
        <v>-</v>
      </c>
      <c r="G80" s="274">
        <v>4.5988753202675277</v>
      </c>
      <c r="H80" s="275" t="str">
        <f t="shared" si="17"/>
        <v>-</v>
      </c>
      <c r="I80" s="274">
        <v>6.4567008575752478</v>
      </c>
      <c r="J80" s="275">
        <f t="shared" si="18"/>
        <v>1.8578255373077202</v>
      </c>
      <c r="K80" s="274">
        <v>6.4889877631524122</v>
      </c>
      <c r="L80" s="275">
        <f t="shared" si="20"/>
        <v>3.2286905577164404E-2</v>
      </c>
      <c r="M80" s="275">
        <f t="shared" si="21"/>
        <v>-0.31893942668943076</v>
      </c>
    </row>
    <row r="81" spans="1:14" x14ac:dyDescent="0.25">
      <c r="A81" s="1"/>
      <c r="B81" s="145" t="s">
        <v>157</v>
      </c>
      <c r="C81" s="274">
        <v>7.0683603219237856</v>
      </c>
      <c r="D81" s="275">
        <v>-0.12911729959321772</v>
      </c>
      <c r="E81" s="274" t="s">
        <v>543</v>
      </c>
      <c r="F81" s="275" t="str">
        <f t="shared" si="19"/>
        <v>-</v>
      </c>
      <c r="G81" s="274">
        <v>5.3795045651043072</v>
      </c>
      <c r="H81" s="275" t="str">
        <f t="shared" si="17"/>
        <v>-</v>
      </c>
      <c r="I81" s="274">
        <v>6.5296760940537766</v>
      </c>
      <c r="J81" s="275">
        <f t="shared" si="18"/>
        <v>1.1501715289494694</v>
      </c>
      <c r="K81" s="274">
        <v>6.7601027479825184</v>
      </c>
      <c r="L81" s="275">
        <f t="shared" si="20"/>
        <v>0.23042665392874184</v>
      </c>
      <c r="M81" s="275">
        <f t="shared" si="21"/>
        <v>-0.30825757394126718</v>
      </c>
    </row>
    <row r="82" spans="1:14" x14ac:dyDescent="0.25">
      <c r="A82" s="1"/>
      <c r="B82" s="145" t="s">
        <v>159</v>
      </c>
      <c r="C82" s="274">
        <v>7.1200484601038836</v>
      </c>
      <c r="D82" s="275">
        <v>-0.18057920900962898</v>
      </c>
      <c r="E82" s="274" t="s">
        <v>543</v>
      </c>
      <c r="F82" s="275" t="str">
        <f t="shared" si="19"/>
        <v>-</v>
      </c>
      <c r="G82" s="274">
        <v>6.0021412529468385</v>
      </c>
      <c r="H82" s="275" t="str">
        <f t="shared" si="17"/>
        <v>-</v>
      </c>
      <c r="I82" s="274">
        <v>7.0179269348685906</v>
      </c>
      <c r="J82" s="275">
        <f t="shared" si="18"/>
        <v>1.0157856819217521</v>
      </c>
      <c r="K82" s="274">
        <v>7.0316183356998891</v>
      </c>
      <c r="L82" s="275">
        <f t="shared" si="20"/>
        <v>1.3691400831298495E-2</v>
      </c>
      <c r="M82" s="275">
        <f t="shared" si="21"/>
        <v>-8.8430124403994448E-2</v>
      </c>
    </row>
    <row r="83" spans="1:14" x14ac:dyDescent="0.25">
      <c r="A83" s="1"/>
      <c r="B83" s="145" t="s">
        <v>161</v>
      </c>
      <c r="C83" s="274">
        <v>7.2558388557754823</v>
      </c>
      <c r="D83" s="275">
        <v>-0.10906388447062643</v>
      </c>
      <c r="E83" s="274" t="s">
        <v>543</v>
      </c>
      <c r="F83" s="275" t="str">
        <f t="shared" si="19"/>
        <v>-</v>
      </c>
      <c r="G83" s="274">
        <v>6.2980528353450236</v>
      </c>
      <c r="H83" s="275" t="str">
        <f t="shared" si="17"/>
        <v>-</v>
      </c>
      <c r="I83" s="274">
        <v>6.6713561027705328</v>
      </c>
      <c r="J83" s="275">
        <f t="shared" si="18"/>
        <v>0.37330326742550923</v>
      </c>
      <c r="K83" s="274">
        <v>6.8071534011379322</v>
      </c>
      <c r="L83" s="275">
        <f t="shared" si="20"/>
        <v>0.1357972983673994</v>
      </c>
      <c r="M83" s="275">
        <f t="shared" si="21"/>
        <v>-0.44868545463755005</v>
      </c>
    </row>
    <row r="84" spans="1:14" x14ac:dyDescent="0.25">
      <c r="A84" s="1"/>
      <c r="B84" s="145" t="s">
        <v>163</v>
      </c>
      <c r="C84" s="274">
        <v>6.6791719100846345</v>
      </c>
      <c r="D84" s="275">
        <v>-0.24584856493584084</v>
      </c>
      <c r="E84" s="274" t="s">
        <v>543</v>
      </c>
      <c r="F84" s="275" t="str">
        <f t="shared" si="19"/>
        <v>-</v>
      </c>
      <c r="G84" s="274">
        <v>6.2808029468033464</v>
      </c>
      <c r="H84" s="275" t="str">
        <f t="shared" si="17"/>
        <v>-</v>
      </c>
      <c r="I84" s="274">
        <v>6.510687055496776</v>
      </c>
      <c r="J84" s="275">
        <f t="shared" si="18"/>
        <v>0.22988410869342957</v>
      </c>
      <c r="K84" s="274">
        <v>6.4935797648637257</v>
      </c>
      <c r="L84" s="275">
        <f t="shared" si="20"/>
        <v>-1.7107290633050276E-2</v>
      </c>
      <c r="M84" s="275">
        <f t="shared" si="21"/>
        <v>-0.18559214522090883</v>
      </c>
    </row>
    <row r="85" spans="1:14" x14ac:dyDescent="0.25">
      <c r="A85" s="1"/>
      <c r="B85" s="145" t="s">
        <v>165</v>
      </c>
      <c r="C85" s="274">
        <v>6.8747346991813574</v>
      </c>
      <c r="D85" s="275">
        <v>-0.28868714666333872</v>
      </c>
      <c r="E85" s="274" t="s">
        <v>543</v>
      </c>
      <c r="F85" s="275" t="str">
        <f t="shared" si="19"/>
        <v>-</v>
      </c>
      <c r="G85" s="274">
        <v>6.5983872807728563</v>
      </c>
      <c r="H85" s="275" t="str">
        <f t="shared" si="17"/>
        <v>-</v>
      </c>
      <c r="I85" s="274">
        <v>6.6784048449293367</v>
      </c>
      <c r="J85" s="275">
        <f t="shared" si="18"/>
        <v>8.0017564156480425E-2</v>
      </c>
      <c r="K85" s="274">
        <v>6.7813835250857144</v>
      </c>
      <c r="L85" s="275">
        <f t="shared" si="20"/>
        <v>0.10297868015637768</v>
      </c>
      <c r="M85" s="275">
        <f t="shared" si="21"/>
        <v>-9.3351174095642975E-2</v>
      </c>
    </row>
    <row r="86" spans="1:14" x14ac:dyDescent="0.25">
      <c r="A86" s="1"/>
      <c r="B86" s="145" t="s">
        <v>167</v>
      </c>
      <c r="C86" s="274">
        <v>7.109306703422237</v>
      </c>
      <c r="D86" s="275">
        <v>-3.6493813243379414E-2</v>
      </c>
      <c r="E86" s="274" t="s">
        <v>543</v>
      </c>
      <c r="F86" s="275" t="str">
        <f t="shared" si="19"/>
        <v>-</v>
      </c>
      <c r="G86" s="274">
        <v>6.5389806904309165</v>
      </c>
      <c r="H86" s="275" t="str">
        <f t="shared" si="17"/>
        <v>-</v>
      </c>
      <c r="I86" s="274">
        <v>6.651729759278421</v>
      </c>
      <c r="J86" s="275">
        <f t="shared" si="18"/>
        <v>0.11274906884750457</v>
      </c>
      <c r="K86" s="274"/>
      <c r="L86" s="275"/>
      <c r="M86" s="275"/>
    </row>
    <row r="87" spans="1:14" ht="15.75" x14ac:dyDescent="0.25">
      <c r="B87" s="148" t="s">
        <v>127</v>
      </c>
      <c r="C87" s="276">
        <v>7.007888740078565</v>
      </c>
      <c r="D87" s="277">
        <v>-0.13679491249225251</v>
      </c>
      <c r="E87" s="276" t="s">
        <v>543</v>
      </c>
      <c r="F87" s="277" t="str">
        <f t="shared" si="19"/>
        <v>-</v>
      </c>
      <c r="G87" s="276">
        <v>5.8008992307566976</v>
      </c>
      <c r="H87" s="277" t="str">
        <f t="shared" si="17"/>
        <v>-</v>
      </c>
      <c r="I87" s="276">
        <v>6.5553019870325064</v>
      </c>
      <c r="J87" s="277">
        <f t="shared" si="18"/>
        <v>0.75440275627580888</v>
      </c>
      <c r="K87" s="276">
        <v>6.6758446013052453</v>
      </c>
      <c r="L87" s="277">
        <v>0.1298861647537759</v>
      </c>
      <c r="M87" s="277">
        <v>-0.3227952111541903</v>
      </c>
    </row>
    <row r="88" spans="1:14" ht="6" customHeight="1" x14ac:dyDescent="0.25"/>
    <row r="89" spans="1:14" x14ac:dyDescent="0.25">
      <c r="B89" s="49" t="s">
        <v>109</v>
      </c>
      <c r="C89" s="278"/>
      <c r="D89" s="278"/>
      <c r="E89" s="278"/>
      <c r="F89" s="278"/>
      <c r="G89" s="278"/>
      <c r="H89" s="278"/>
      <c r="I89" s="278"/>
      <c r="J89" s="278"/>
      <c r="K89" s="278"/>
      <c r="L89" s="278"/>
      <c r="M89" s="278"/>
    </row>
    <row r="90" spans="1:14" ht="15.75" x14ac:dyDescent="0.25">
      <c r="I90" s="277"/>
    </row>
    <row r="92" spans="1:14" ht="48.75" customHeight="1" thickBot="1" x14ac:dyDescent="0.3">
      <c r="B92" s="315" t="s">
        <v>465</v>
      </c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1" t="s">
        <v>181</v>
      </c>
    </row>
    <row r="93" spans="1:14" ht="10.5" customHeight="1" thickBot="1" x14ac:dyDescent="0.3">
      <c r="B93" s="137"/>
      <c r="C93" s="272"/>
      <c r="D93" s="272"/>
      <c r="E93" s="272"/>
      <c r="F93" s="272"/>
      <c r="G93" s="272"/>
      <c r="H93" s="272"/>
      <c r="I93" s="272"/>
      <c r="J93" s="272"/>
      <c r="K93" s="96"/>
      <c r="L93" s="96"/>
      <c r="N93" s="1" t="s">
        <v>182</v>
      </c>
    </row>
    <row r="94" spans="1:14" ht="22.5" thickTop="1" thickBot="1" x14ac:dyDescent="0.3">
      <c r="B94" s="13"/>
      <c r="C94" s="346" t="s">
        <v>113</v>
      </c>
      <c r="D94" s="347"/>
      <c r="E94" s="347"/>
      <c r="F94" s="347"/>
      <c r="G94" s="347"/>
      <c r="H94" s="347"/>
      <c r="I94" s="347"/>
      <c r="J94" s="347"/>
      <c r="K94" s="347"/>
      <c r="L94" s="347"/>
      <c r="M94" s="348"/>
    </row>
    <row r="95" spans="1:14" ht="22.5" thickTop="1" thickBot="1" x14ac:dyDescent="0.3">
      <c r="B95" s="13"/>
      <c r="C95" s="334">
        <v>2019</v>
      </c>
      <c r="D95" s="333"/>
      <c r="E95" s="330" t="s">
        <v>259</v>
      </c>
      <c r="F95" s="333"/>
      <c r="G95" s="330" t="s">
        <v>258</v>
      </c>
      <c r="H95" s="333"/>
      <c r="I95" s="330">
        <v>2022</v>
      </c>
      <c r="J95" s="333"/>
      <c r="K95" s="330">
        <v>2023</v>
      </c>
      <c r="L95" s="331"/>
      <c r="M95" s="332"/>
    </row>
    <row r="96" spans="1:14" ht="16.5" thickTop="1" thickBot="1" x14ac:dyDescent="0.3">
      <c r="B96" s="16"/>
      <c r="C96" s="141" t="s">
        <v>141</v>
      </c>
      <c r="D96" s="142" t="str">
        <f>CONCATENATE("def ",RIGHT(C95,2),"/",RIGHT(C95-1,2))</f>
        <v>def 19/18</v>
      </c>
      <c r="E96" s="143" t="s">
        <v>141</v>
      </c>
      <c r="F96" s="142" t="str">
        <f>CONCATENATE("def ",RIGHT(E95,2),"/",RIGHT(C95,2))</f>
        <v>def 20/19</v>
      </c>
      <c r="G96" s="143" t="s">
        <v>141</v>
      </c>
      <c r="H96" s="142" t="str">
        <f>CONCATENATE("def ",RIGHT(G95,2),"/",RIGHT(E95,2))</f>
        <v>def 21/20</v>
      </c>
      <c r="I96" s="143" t="s">
        <v>141</v>
      </c>
      <c r="J96" s="142" t="str">
        <f>CONCATENATE("def ",RIGHT(I95,2),"/",RIGHT(G95,2))</f>
        <v>def 22/21</v>
      </c>
      <c r="K96" s="143" t="s">
        <v>141</v>
      </c>
      <c r="L96" s="142" t="str">
        <f>CONCATENATE("def ",RIGHT(K95,2),"/",RIGHT(I95,2))</f>
        <v>def 23/22</v>
      </c>
      <c r="M96" s="142" t="str">
        <f>CONCATENATE("def ",RIGHT(K95,2),"/",RIGHT(C95,2))</f>
        <v>def 23/19</v>
      </c>
    </row>
    <row r="97" spans="2:13" x14ac:dyDescent="0.25">
      <c r="B97" s="145" t="s">
        <v>145</v>
      </c>
      <c r="C97" s="274">
        <v>7.6139094471049198</v>
      </c>
      <c r="D97" s="275">
        <v>-0.29558708992225124</v>
      </c>
      <c r="E97" s="274">
        <v>7.9089724242008508</v>
      </c>
      <c r="F97" s="275">
        <f>IFERROR(E97-C97,"-")</f>
        <v>0.29506297709593099</v>
      </c>
      <c r="G97" s="274">
        <v>5.7149746192893405</v>
      </c>
      <c r="H97" s="275">
        <f t="shared" ref="H97:H109" si="22">IFERROR(G97-E97,"-")</f>
        <v>-2.1939978049115103</v>
      </c>
      <c r="I97" s="274">
        <v>7.5691720415953663</v>
      </c>
      <c r="J97" s="275">
        <f t="shared" ref="J97:J109" si="23">IFERROR(I97-G97,"-")</f>
        <v>1.8541974223060258</v>
      </c>
      <c r="K97" s="274">
        <v>6.7768863460380278</v>
      </c>
      <c r="L97" s="275">
        <f>IFERROR(K97-I97,"-")</f>
        <v>-0.79228569555733852</v>
      </c>
      <c r="M97" s="275">
        <f>IFERROR(K97-C97,"-")</f>
        <v>-0.83702310106689204</v>
      </c>
    </row>
    <row r="98" spans="2:13" x14ac:dyDescent="0.25">
      <c r="B98" s="145" t="s">
        <v>147</v>
      </c>
      <c r="C98" s="274">
        <v>7.2424242424242422</v>
      </c>
      <c r="D98" s="275">
        <v>-0.23866652642260089</v>
      </c>
      <c r="E98" s="274">
        <v>7.1051263080012683</v>
      </c>
      <c r="F98" s="275">
        <f t="shared" ref="F98:F109" si="24">IFERROR(E98-C98,"-")</f>
        <v>-0.13729793442297389</v>
      </c>
      <c r="G98" s="274">
        <v>4.0234778701415408</v>
      </c>
      <c r="H98" s="275">
        <f t="shared" si="22"/>
        <v>-3.0816484378597275</v>
      </c>
      <c r="I98" s="274">
        <v>6.2444241829148552</v>
      </c>
      <c r="J98" s="275">
        <f t="shared" si="23"/>
        <v>2.2209463127733144</v>
      </c>
      <c r="K98" s="274">
        <v>6.0636924803591468</v>
      </c>
      <c r="L98" s="275">
        <f t="shared" ref="L98:L107" si="25">IFERROR(K98-I98,"-")</f>
        <v>-0.18073170255570847</v>
      </c>
      <c r="M98" s="275">
        <f t="shared" ref="M98:M107" si="26">IFERROR(K98-C98,"-")</f>
        <v>-1.1787317620650954</v>
      </c>
    </row>
    <row r="99" spans="2:13" x14ac:dyDescent="0.25">
      <c r="B99" s="145" t="s">
        <v>149</v>
      </c>
      <c r="C99" s="274">
        <v>6.5175238962221211</v>
      </c>
      <c r="D99" s="275">
        <v>-0.14907259769198777</v>
      </c>
      <c r="E99" s="274">
        <v>8.572024605509494</v>
      </c>
      <c r="F99" s="275">
        <f t="shared" si="24"/>
        <v>2.0545007092873728</v>
      </c>
      <c r="G99" s="274">
        <v>4.2537805187125119</v>
      </c>
      <c r="H99" s="275">
        <f t="shared" si="22"/>
        <v>-4.318244086796982</v>
      </c>
      <c r="I99" s="274">
        <v>5.833574556520448</v>
      </c>
      <c r="J99" s="275">
        <f t="shared" si="23"/>
        <v>1.579794037807936</v>
      </c>
      <c r="K99" s="274">
        <v>5.641891642353289</v>
      </c>
      <c r="L99" s="275">
        <f t="shared" si="25"/>
        <v>-0.19168291416715899</v>
      </c>
      <c r="M99" s="275">
        <f t="shared" si="26"/>
        <v>-0.87563225386883214</v>
      </c>
    </row>
    <row r="100" spans="2:13" x14ac:dyDescent="0.25">
      <c r="B100" s="145" t="s">
        <v>151</v>
      </c>
      <c r="C100" s="274">
        <v>6.5850013110742065</v>
      </c>
      <c r="D100" s="275">
        <v>0.16410541042160531</v>
      </c>
      <c r="E100" s="274" t="s">
        <v>543</v>
      </c>
      <c r="F100" s="275" t="str">
        <f t="shared" si="24"/>
        <v>-</v>
      </c>
      <c r="G100" s="274">
        <v>5.1177991519288444</v>
      </c>
      <c r="H100" s="275" t="str">
        <f t="shared" si="22"/>
        <v>-</v>
      </c>
      <c r="I100" s="274">
        <v>6.011346908734053</v>
      </c>
      <c r="J100" s="275">
        <f t="shared" si="23"/>
        <v>0.89354775680520859</v>
      </c>
      <c r="K100" s="274">
        <v>5.2451987573254257</v>
      </c>
      <c r="L100" s="275">
        <f t="shared" si="25"/>
        <v>-0.76614815140862724</v>
      </c>
      <c r="M100" s="275">
        <f t="shared" si="26"/>
        <v>-1.3398025537487808</v>
      </c>
    </row>
    <row r="101" spans="2:13" x14ac:dyDescent="0.25">
      <c r="B101" s="145" t="s">
        <v>153</v>
      </c>
      <c r="C101" s="274">
        <v>6.2395093044105749</v>
      </c>
      <c r="D101" s="275">
        <v>5.9008953697458288E-2</v>
      </c>
      <c r="E101" s="274" t="s">
        <v>543</v>
      </c>
      <c r="F101" s="275" t="str">
        <f t="shared" si="24"/>
        <v>-</v>
      </c>
      <c r="G101" s="274">
        <v>3.8978996499416572</v>
      </c>
      <c r="H101" s="275" t="str">
        <f t="shared" si="22"/>
        <v>-</v>
      </c>
      <c r="I101" s="274">
        <v>5.9001814448741827</v>
      </c>
      <c r="J101" s="275">
        <f t="shared" si="23"/>
        <v>2.0022817949325256</v>
      </c>
      <c r="K101" s="274">
        <v>5.4689281831695249</v>
      </c>
      <c r="L101" s="275">
        <f t="shared" si="25"/>
        <v>-0.43125326170465783</v>
      </c>
      <c r="M101" s="275">
        <f t="shared" si="26"/>
        <v>-0.77058112124105005</v>
      </c>
    </row>
    <row r="102" spans="2:13" x14ac:dyDescent="0.25">
      <c r="B102" s="145" t="s">
        <v>155</v>
      </c>
      <c r="C102" s="274">
        <v>6.8541542385781584</v>
      </c>
      <c r="D102" s="275">
        <v>0.25910855672640842</v>
      </c>
      <c r="E102" s="274" t="s">
        <v>543</v>
      </c>
      <c r="F102" s="275" t="str">
        <f t="shared" si="24"/>
        <v>-</v>
      </c>
      <c r="G102" s="274">
        <v>3.9171971115271464</v>
      </c>
      <c r="H102" s="275" t="str">
        <f t="shared" si="22"/>
        <v>-</v>
      </c>
      <c r="I102" s="274">
        <v>6.3596879311165022</v>
      </c>
      <c r="J102" s="275">
        <f t="shared" si="23"/>
        <v>2.4424908195893558</v>
      </c>
      <c r="K102" s="274">
        <v>5.6943381790359604</v>
      </c>
      <c r="L102" s="275">
        <f t="shared" si="25"/>
        <v>-0.66534975208054181</v>
      </c>
      <c r="M102" s="275">
        <f t="shared" si="26"/>
        <v>-1.159816059542198</v>
      </c>
    </row>
    <row r="103" spans="2:13" x14ac:dyDescent="0.25">
      <c r="B103" s="145" t="s">
        <v>157</v>
      </c>
      <c r="C103" s="274">
        <v>7.5883063234826817</v>
      </c>
      <c r="D103" s="275">
        <v>0.60701015955606774</v>
      </c>
      <c r="E103" s="274" t="s">
        <v>543</v>
      </c>
      <c r="F103" s="275" t="str">
        <f t="shared" si="24"/>
        <v>-</v>
      </c>
      <c r="G103" s="274">
        <v>5.3867915820564889</v>
      </c>
      <c r="H103" s="275" t="str">
        <f t="shared" si="22"/>
        <v>-</v>
      </c>
      <c r="I103" s="274">
        <v>6.3388712639839708</v>
      </c>
      <c r="J103" s="275">
        <f t="shared" si="23"/>
        <v>0.95207968192748194</v>
      </c>
      <c r="K103" s="274">
        <v>6.12056383708601</v>
      </c>
      <c r="L103" s="275">
        <f t="shared" si="25"/>
        <v>-0.21830742689796079</v>
      </c>
      <c r="M103" s="275">
        <f t="shared" si="26"/>
        <v>-1.4677424863966717</v>
      </c>
    </row>
    <row r="104" spans="2:13" x14ac:dyDescent="0.25">
      <c r="B104" s="145" t="s">
        <v>159</v>
      </c>
      <c r="C104" s="274">
        <v>7.1563380281690137</v>
      </c>
      <c r="D104" s="275">
        <v>1.4425266379048729E-2</v>
      </c>
      <c r="E104" s="274" t="s">
        <v>543</v>
      </c>
      <c r="F104" s="275" t="str">
        <f t="shared" si="24"/>
        <v>-</v>
      </c>
      <c r="G104" s="274">
        <v>5.6430768265126785</v>
      </c>
      <c r="H104" s="275" t="str">
        <f t="shared" si="22"/>
        <v>-</v>
      </c>
      <c r="I104" s="274">
        <v>6.8531015205281207</v>
      </c>
      <c r="J104" s="275">
        <f t="shared" si="23"/>
        <v>1.2100246940154422</v>
      </c>
      <c r="K104" s="274">
        <v>7.8684811873571796</v>
      </c>
      <c r="L104" s="275">
        <f t="shared" si="25"/>
        <v>1.0153796668290589</v>
      </c>
      <c r="M104" s="275">
        <f t="shared" si="26"/>
        <v>0.71214315918816595</v>
      </c>
    </row>
    <row r="105" spans="2:13" x14ac:dyDescent="0.25">
      <c r="B105" s="145" t="s">
        <v>161</v>
      </c>
      <c r="C105" s="274">
        <v>7.1567145434201809</v>
      </c>
      <c r="D105" s="275">
        <v>0.11863631071525571</v>
      </c>
      <c r="E105" s="274" t="s">
        <v>543</v>
      </c>
      <c r="F105" s="275" t="str">
        <f t="shared" si="24"/>
        <v>-</v>
      </c>
      <c r="G105" s="274">
        <v>5.8947206213209231</v>
      </c>
      <c r="H105" s="275" t="str">
        <f t="shared" si="22"/>
        <v>-</v>
      </c>
      <c r="I105" s="274">
        <v>6.4406605219221005</v>
      </c>
      <c r="J105" s="275">
        <f t="shared" si="23"/>
        <v>0.54593990060117736</v>
      </c>
      <c r="K105" s="274">
        <v>6.3561658872862195</v>
      </c>
      <c r="L105" s="275">
        <f t="shared" si="25"/>
        <v>-8.4494634635881027E-2</v>
      </c>
      <c r="M105" s="275">
        <f t="shared" si="26"/>
        <v>-0.80054865613396142</v>
      </c>
    </row>
    <row r="106" spans="2:13" x14ac:dyDescent="0.25">
      <c r="B106" s="145" t="s">
        <v>163</v>
      </c>
      <c r="C106" s="274">
        <v>6.6196104684002428</v>
      </c>
      <c r="D106" s="275">
        <v>2.4670467657218254E-2</v>
      </c>
      <c r="E106" s="274" t="s">
        <v>543</v>
      </c>
      <c r="F106" s="275" t="str">
        <f t="shared" si="24"/>
        <v>-</v>
      </c>
      <c r="G106" s="274">
        <v>5.9712718026497749</v>
      </c>
      <c r="H106" s="275" t="str">
        <f t="shared" si="22"/>
        <v>-</v>
      </c>
      <c r="I106" s="274">
        <v>6.4737643872714958</v>
      </c>
      <c r="J106" s="275">
        <f t="shared" si="23"/>
        <v>0.50249258462172097</v>
      </c>
      <c r="K106" s="274">
        <v>5.7680976672207258</v>
      </c>
      <c r="L106" s="275">
        <f t="shared" si="25"/>
        <v>-0.70566672005077002</v>
      </c>
      <c r="M106" s="275">
        <f t="shared" si="26"/>
        <v>-0.851512801179517</v>
      </c>
    </row>
    <row r="107" spans="2:13" x14ac:dyDescent="0.25">
      <c r="B107" s="145" t="s">
        <v>165</v>
      </c>
      <c r="C107" s="274">
        <v>6.8819609125848391</v>
      </c>
      <c r="D107" s="275">
        <v>-7.7683603674502777E-2</v>
      </c>
      <c r="E107" s="274" t="s">
        <v>543</v>
      </c>
      <c r="F107" s="275" t="str">
        <f t="shared" si="24"/>
        <v>-</v>
      </c>
      <c r="G107" s="274">
        <v>6.3119742067728577</v>
      </c>
      <c r="H107" s="275" t="str">
        <f t="shared" si="22"/>
        <v>-</v>
      </c>
      <c r="I107" s="274">
        <v>6.5484989447387694</v>
      </c>
      <c r="J107" s="275">
        <f t="shared" si="23"/>
        <v>0.23652473796591167</v>
      </c>
      <c r="K107" s="274">
        <v>6.2770585090131377</v>
      </c>
      <c r="L107" s="275">
        <f t="shared" si="25"/>
        <v>-0.2714404357256317</v>
      </c>
      <c r="M107" s="275">
        <f t="shared" si="26"/>
        <v>-0.60490240357170144</v>
      </c>
    </row>
    <row r="108" spans="2:13" x14ac:dyDescent="0.25">
      <c r="B108" s="145" t="s">
        <v>167</v>
      </c>
      <c r="C108" s="274">
        <v>7.1815923566878981</v>
      </c>
      <c r="D108" s="275">
        <v>0.5210420784020604</v>
      </c>
      <c r="E108" s="274" t="s">
        <v>543</v>
      </c>
      <c r="F108" s="275" t="str">
        <f t="shared" si="24"/>
        <v>-</v>
      </c>
      <c r="G108" s="274">
        <v>6.625192297490849</v>
      </c>
      <c r="H108" s="275" t="str">
        <f t="shared" si="22"/>
        <v>-</v>
      </c>
      <c r="I108" s="274">
        <v>6.3800216027585064</v>
      </c>
      <c r="J108" s="275">
        <f t="shared" si="23"/>
        <v>-0.24517069473234265</v>
      </c>
      <c r="K108" s="274"/>
      <c r="L108" s="275"/>
      <c r="M108" s="275"/>
    </row>
    <row r="109" spans="2:13" ht="15.75" x14ac:dyDescent="0.25">
      <c r="B109" s="148" t="s">
        <v>127</v>
      </c>
      <c r="C109" s="276">
        <v>6.963512262677793</v>
      </c>
      <c r="D109" s="277">
        <v>8.7536215830939845E-2</v>
      </c>
      <c r="E109" s="276" t="s">
        <v>543</v>
      </c>
      <c r="F109" s="277" t="str">
        <f t="shared" si="24"/>
        <v>-</v>
      </c>
      <c r="G109" s="276">
        <v>5.6122158202378385</v>
      </c>
      <c r="H109" s="277" t="str">
        <f t="shared" si="22"/>
        <v>-</v>
      </c>
      <c r="I109" s="276">
        <v>6.3776268269181262</v>
      </c>
      <c r="J109" s="277">
        <f t="shared" si="23"/>
        <v>0.76541100668028772</v>
      </c>
      <c r="K109" s="276">
        <v>6.0864164106063665</v>
      </c>
      <c r="L109" s="277">
        <v>-0.29097782346065415</v>
      </c>
      <c r="M109" s="277">
        <v>-0.85730507345553608</v>
      </c>
    </row>
    <row r="110" spans="2:13" ht="6" customHeight="1" x14ac:dyDescent="0.25"/>
    <row r="111" spans="2:13" x14ac:dyDescent="0.25">
      <c r="B111" s="49" t="s">
        <v>109</v>
      </c>
      <c r="C111" s="278"/>
      <c r="D111" s="278"/>
      <c r="E111" s="278"/>
      <c r="F111" s="278"/>
      <c r="G111" s="278"/>
      <c r="H111" s="278"/>
      <c r="I111" s="278"/>
      <c r="J111" s="278"/>
      <c r="K111" s="278"/>
      <c r="L111" s="278"/>
      <c r="M111" s="278"/>
    </row>
    <row r="112" spans="2:13" ht="15.75" x14ac:dyDescent="0.25">
      <c r="I112" s="277"/>
    </row>
    <row r="114" spans="1:14" ht="48.75" customHeight="1" thickBot="1" x14ac:dyDescent="0.3">
      <c r="B114" s="315" t="s">
        <v>466</v>
      </c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1" t="s">
        <v>186</v>
      </c>
    </row>
    <row r="115" spans="1:14" ht="10.5" customHeight="1" thickBot="1" x14ac:dyDescent="0.3">
      <c r="B115" s="137"/>
      <c r="C115" s="272"/>
      <c r="D115" s="272"/>
      <c r="E115" s="272"/>
      <c r="F115" s="272"/>
      <c r="G115" s="272"/>
      <c r="H115" s="272"/>
      <c r="I115" s="272"/>
      <c r="J115" s="272"/>
      <c r="K115" s="96"/>
      <c r="L115" s="96"/>
      <c r="N115" s="1" t="s">
        <v>187</v>
      </c>
    </row>
    <row r="116" spans="1:14" ht="22.5" thickTop="1" thickBot="1" x14ac:dyDescent="0.3">
      <c r="B116" s="13"/>
      <c r="C116" s="346" t="s">
        <v>114</v>
      </c>
      <c r="D116" s="347"/>
      <c r="E116" s="347"/>
      <c r="F116" s="347"/>
      <c r="G116" s="347"/>
      <c r="H116" s="347"/>
      <c r="I116" s="347"/>
      <c r="J116" s="347"/>
      <c r="K116" s="347"/>
      <c r="L116" s="347"/>
      <c r="M116" s="348"/>
    </row>
    <row r="117" spans="1:14" ht="22.5" thickTop="1" thickBot="1" x14ac:dyDescent="0.3">
      <c r="B117" s="13"/>
      <c r="C117" s="334">
        <v>2019</v>
      </c>
      <c r="D117" s="333"/>
      <c r="E117" s="330" t="s">
        <v>259</v>
      </c>
      <c r="F117" s="333"/>
      <c r="G117" s="330" t="s">
        <v>258</v>
      </c>
      <c r="H117" s="333"/>
      <c r="I117" s="330">
        <v>2022</v>
      </c>
      <c r="J117" s="333"/>
      <c r="K117" s="330">
        <v>2023</v>
      </c>
      <c r="L117" s="331"/>
      <c r="M117" s="332"/>
    </row>
    <row r="118" spans="1:14" ht="16.5" thickTop="1" thickBot="1" x14ac:dyDescent="0.3">
      <c r="B118" s="16"/>
      <c r="C118" s="141" t="s">
        <v>141</v>
      </c>
      <c r="D118" s="142" t="str">
        <f>CONCATENATE("def ",RIGHT(C117,2),"/",RIGHT(C117-1,2))</f>
        <v>def 19/18</v>
      </c>
      <c r="E118" s="143" t="s">
        <v>141</v>
      </c>
      <c r="F118" s="142" t="str">
        <f>CONCATENATE("def ",RIGHT(E117,2),"/",RIGHT(C117,2))</f>
        <v>def 20/19</v>
      </c>
      <c r="G118" s="143" t="s">
        <v>141</v>
      </c>
      <c r="H118" s="142" t="str">
        <f>CONCATENATE("def ",RIGHT(G117,2),"/",RIGHT(E117,2))</f>
        <v>def 21/20</v>
      </c>
      <c r="I118" s="143" t="s">
        <v>141</v>
      </c>
      <c r="J118" s="142" t="str">
        <f>CONCATENATE("def ",RIGHT(I117,2),"/",RIGHT(G117,2))</f>
        <v>def 22/21</v>
      </c>
      <c r="K118" s="143" t="s">
        <v>141</v>
      </c>
      <c r="L118" s="142" t="str">
        <f>CONCATENATE("def ",RIGHT(K117,2),"/",RIGHT(I117,2))</f>
        <v>def 23/22</v>
      </c>
      <c r="M118" s="142" t="str">
        <f>CONCATENATE("def ",RIGHT(K117,2),"/",RIGHT(C117,2))</f>
        <v>def 23/19</v>
      </c>
    </row>
    <row r="119" spans="1:14" x14ac:dyDescent="0.25">
      <c r="B119" s="145" t="s">
        <v>145</v>
      </c>
      <c r="C119" s="274">
        <v>4.2139253279515643</v>
      </c>
      <c r="D119" s="275">
        <v>0.11751193595991527</v>
      </c>
      <c r="E119" s="274">
        <v>3.5411142959512718</v>
      </c>
      <c r="F119" s="275">
        <f>IFERROR(E119-C119,"-")</f>
        <v>-0.67281103200029246</v>
      </c>
      <c r="G119" s="274">
        <v>3.5403050108932463</v>
      </c>
      <c r="H119" s="275">
        <f t="shared" ref="H119:H131" si="27">IFERROR(G119-E119,"-")</f>
        <v>-8.0928505802546624E-4</v>
      </c>
      <c r="I119" s="274">
        <v>5.0260350750316398</v>
      </c>
      <c r="J119" s="275">
        <f t="shared" ref="J119:J131" si="28">IFERROR(I119-G119,"-")</f>
        <v>1.4857300641383935</v>
      </c>
      <c r="K119" s="274">
        <v>4.2979510244877561</v>
      </c>
      <c r="L119" s="275">
        <f>IFERROR(K119-I119,"-")</f>
        <v>-0.7280840505438837</v>
      </c>
      <c r="M119" s="275">
        <f>IFERROR(K119-C119,"-")</f>
        <v>8.4025696536191852E-2</v>
      </c>
    </row>
    <row r="120" spans="1:14" x14ac:dyDescent="0.25">
      <c r="B120" s="145" t="s">
        <v>147</v>
      </c>
      <c r="C120" s="274">
        <v>3.950098097756547</v>
      </c>
      <c r="D120" s="275">
        <v>-5.8973632201258841E-2</v>
      </c>
      <c r="E120" s="274">
        <v>3.6302521008403361</v>
      </c>
      <c r="F120" s="275">
        <f t="shared" ref="F120:F131" si="29">IFERROR(E120-C120,"-")</f>
        <v>-0.31984599691621085</v>
      </c>
      <c r="G120" s="274">
        <v>5.1706586826347305</v>
      </c>
      <c r="H120" s="275">
        <f t="shared" si="27"/>
        <v>1.5404065817943944</v>
      </c>
      <c r="I120" s="274">
        <v>4.6841175525935439</v>
      </c>
      <c r="J120" s="275">
        <f t="shared" si="28"/>
        <v>-0.4865411300411866</v>
      </c>
      <c r="K120" s="274">
        <v>4.195622895622896</v>
      </c>
      <c r="L120" s="275">
        <f t="shared" ref="L120:L129" si="30">IFERROR(K120-I120,"-")</f>
        <v>-0.48849465697064787</v>
      </c>
      <c r="M120" s="275">
        <f t="shared" ref="M120:M129" si="31">IFERROR(K120-C120,"-")</f>
        <v>0.24552479786634906</v>
      </c>
    </row>
    <row r="121" spans="1:14" x14ac:dyDescent="0.25">
      <c r="B121" s="145" t="s">
        <v>149</v>
      </c>
      <c r="C121" s="274">
        <v>3.7562519537355423</v>
      </c>
      <c r="D121" s="275">
        <v>-2.4819182813926144E-2</v>
      </c>
      <c r="E121" s="274">
        <v>4.0360441540887591</v>
      </c>
      <c r="F121" s="275">
        <f t="shared" si="29"/>
        <v>0.27979220035321672</v>
      </c>
      <c r="G121" s="274">
        <v>3.3529411764705883</v>
      </c>
      <c r="H121" s="275">
        <f t="shared" si="27"/>
        <v>-0.68310297761817074</v>
      </c>
      <c r="I121" s="274">
        <v>4.5171742455847586</v>
      </c>
      <c r="J121" s="275">
        <f t="shared" si="28"/>
        <v>1.1642330691141702</v>
      </c>
      <c r="K121" s="274">
        <v>3.8814729574223246</v>
      </c>
      <c r="L121" s="275">
        <f t="shared" si="30"/>
        <v>-0.63570128816243399</v>
      </c>
      <c r="M121" s="275">
        <f t="shared" si="31"/>
        <v>0.12522100368678224</v>
      </c>
    </row>
    <row r="122" spans="1:14" x14ac:dyDescent="0.25">
      <c r="B122" s="145" t="s">
        <v>151</v>
      </c>
      <c r="C122" s="274">
        <v>3.9601160939986895</v>
      </c>
      <c r="D122" s="275">
        <v>0.18457065372243786</v>
      </c>
      <c r="E122" s="274" t="s">
        <v>543</v>
      </c>
      <c r="F122" s="275" t="str">
        <f t="shared" si="29"/>
        <v>-</v>
      </c>
      <c r="G122" s="274">
        <v>5.157258064516129</v>
      </c>
      <c r="H122" s="275" t="str">
        <f t="shared" si="27"/>
        <v>-</v>
      </c>
      <c r="I122" s="274">
        <v>3.9325288698585701</v>
      </c>
      <c r="J122" s="275">
        <f t="shared" si="28"/>
        <v>-1.2247291946575589</v>
      </c>
      <c r="K122" s="274">
        <v>4.0256130128672005</v>
      </c>
      <c r="L122" s="275">
        <f t="shared" si="30"/>
        <v>9.3084143008630438E-2</v>
      </c>
      <c r="M122" s="275">
        <f t="shared" si="31"/>
        <v>6.5496918868511056E-2</v>
      </c>
    </row>
    <row r="123" spans="1:14" x14ac:dyDescent="0.25">
      <c r="B123" s="145" t="s">
        <v>153</v>
      </c>
      <c r="C123" s="274">
        <v>4.1080357142857142</v>
      </c>
      <c r="D123" s="275">
        <v>0.48492202040625054</v>
      </c>
      <c r="E123" s="274" t="s">
        <v>543</v>
      </c>
      <c r="F123" s="275" t="str">
        <f t="shared" si="29"/>
        <v>-</v>
      </c>
      <c r="G123" s="274">
        <v>3.6032388663967612</v>
      </c>
      <c r="H123" s="275" t="str">
        <f t="shared" si="27"/>
        <v>-</v>
      </c>
      <c r="I123" s="274">
        <v>3.7759703196347032</v>
      </c>
      <c r="J123" s="275">
        <f t="shared" si="28"/>
        <v>0.17273145323794203</v>
      </c>
      <c r="K123" s="274">
        <v>4.0102028422203331</v>
      </c>
      <c r="L123" s="275">
        <f t="shared" si="30"/>
        <v>0.23423252258562988</v>
      </c>
      <c r="M123" s="275">
        <f t="shared" si="31"/>
        <v>-9.783287206538116E-2</v>
      </c>
    </row>
    <row r="124" spans="1:14" x14ac:dyDescent="0.25">
      <c r="B124" s="145" t="s">
        <v>155</v>
      </c>
      <c r="C124" s="274">
        <v>4.9514101257220524</v>
      </c>
      <c r="D124" s="275">
        <v>0.92586938025154364</v>
      </c>
      <c r="E124" s="274" t="s">
        <v>543</v>
      </c>
      <c r="F124" s="275" t="str">
        <f t="shared" si="29"/>
        <v>-</v>
      </c>
      <c r="G124" s="274">
        <v>2.4511873350923481</v>
      </c>
      <c r="H124" s="275" t="str">
        <f t="shared" si="27"/>
        <v>-</v>
      </c>
      <c r="I124" s="274">
        <v>3.541960367070089</v>
      </c>
      <c r="J124" s="275">
        <f t="shared" si="28"/>
        <v>1.0907730319777409</v>
      </c>
      <c r="K124" s="274">
        <v>3.6966684294024326</v>
      </c>
      <c r="L124" s="275">
        <f t="shared" si="30"/>
        <v>0.15470806233234358</v>
      </c>
      <c r="M124" s="275">
        <f t="shared" si="31"/>
        <v>-1.2547416963196198</v>
      </c>
    </row>
    <row r="125" spans="1:14" x14ac:dyDescent="0.25">
      <c r="B125" s="145" t="s">
        <v>157</v>
      </c>
      <c r="C125" s="274">
        <v>3.9579803068468058</v>
      </c>
      <c r="D125" s="275">
        <v>-0.67085803596391713</v>
      </c>
      <c r="E125" s="274" t="s">
        <v>543</v>
      </c>
      <c r="F125" s="275" t="str">
        <f t="shared" si="29"/>
        <v>-</v>
      </c>
      <c r="G125" s="274">
        <v>4.5977588871715609</v>
      </c>
      <c r="H125" s="275" t="str">
        <f t="shared" si="27"/>
        <v>-</v>
      </c>
      <c r="I125" s="274">
        <v>3.865042174320525</v>
      </c>
      <c r="J125" s="275">
        <f t="shared" si="28"/>
        <v>-0.7327167128510359</v>
      </c>
      <c r="K125" s="274">
        <v>4.6039857651245555</v>
      </c>
      <c r="L125" s="275">
        <f t="shared" si="30"/>
        <v>0.73894359080403049</v>
      </c>
      <c r="M125" s="275">
        <f t="shared" si="31"/>
        <v>0.64600545827774969</v>
      </c>
    </row>
    <row r="126" spans="1:14" x14ac:dyDescent="0.25">
      <c r="B126" s="145" t="s">
        <v>159</v>
      </c>
      <c r="C126" s="274">
        <v>3.7350493731277044</v>
      </c>
      <c r="D126" s="275">
        <v>-1.2773323981534648</v>
      </c>
      <c r="E126" s="274" t="s">
        <v>543</v>
      </c>
      <c r="F126" s="275" t="str">
        <f t="shared" si="29"/>
        <v>-</v>
      </c>
      <c r="G126" s="274">
        <v>6.0276155071694104</v>
      </c>
      <c r="H126" s="275" t="str">
        <f t="shared" si="27"/>
        <v>-</v>
      </c>
      <c r="I126" s="274">
        <v>4.4259696016771493</v>
      </c>
      <c r="J126" s="275">
        <f t="shared" si="28"/>
        <v>-1.6016459054922612</v>
      </c>
      <c r="K126" s="274">
        <v>4.7241473770716338</v>
      </c>
      <c r="L126" s="275">
        <f t="shared" si="30"/>
        <v>0.29817777539448453</v>
      </c>
      <c r="M126" s="275">
        <f t="shared" si="31"/>
        <v>0.98909800394392944</v>
      </c>
    </row>
    <row r="127" spans="1:14" x14ac:dyDescent="0.25">
      <c r="B127" s="145" t="s">
        <v>161</v>
      </c>
      <c r="C127" s="274">
        <v>3.6012220428867883</v>
      </c>
      <c r="D127" s="275">
        <v>-0.90518251146297146</v>
      </c>
      <c r="E127" s="274" t="s">
        <v>543</v>
      </c>
      <c r="F127" s="275" t="str">
        <f t="shared" si="29"/>
        <v>-</v>
      </c>
      <c r="G127" s="274">
        <v>4.4753465121563281</v>
      </c>
      <c r="H127" s="275" t="str">
        <f t="shared" si="27"/>
        <v>-</v>
      </c>
      <c r="I127" s="274">
        <v>3.7089491446526242</v>
      </c>
      <c r="J127" s="275">
        <f t="shared" si="28"/>
        <v>-0.76639736750370391</v>
      </c>
      <c r="K127" s="274">
        <v>4.1697890737586798</v>
      </c>
      <c r="L127" s="275">
        <f t="shared" si="30"/>
        <v>0.46083992910605565</v>
      </c>
      <c r="M127" s="275">
        <f t="shared" si="31"/>
        <v>0.56856703087189153</v>
      </c>
    </row>
    <row r="128" spans="1:14" x14ac:dyDescent="0.25">
      <c r="A128" s="144"/>
      <c r="B128" s="145" t="s">
        <v>163</v>
      </c>
      <c r="C128" s="274">
        <v>3.765685019206146</v>
      </c>
      <c r="D128" s="275">
        <v>-0.13751801617724757</v>
      </c>
      <c r="E128" s="274" t="s">
        <v>543</v>
      </c>
      <c r="F128" s="275" t="str">
        <f t="shared" si="29"/>
        <v>-</v>
      </c>
      <c r="G128" s="274">
        <v>4.1207869974337044</v>
      </c>
      <c r="H128" s="275" t="str">
        <f t="shared" si="27"/>
        <v>-</v>
      </c>
      <c r="I128" s="274">
        <v>3.9450698353137379</v>
      </c>
      <c r="J128" s="275">
        <f t="shared" si="28"/>
        <v>-0.17571716211996646</v>
      </c>
      <c r="K128" s="274">
        <v>3.7252362246522988</v>
      </c>
      <c r="L128" s="275">
        <f t="shared" si="30"/>
        <v>-0.21983361066143914</v>
      </c>
      <c r="M128" s="275">
        <f t="shared" si="31"/>
        <v>-4.04487945538472E-2</v>
      </c>
    </row>
    <row r="129" spans="2:14" x14ac:dyDescent="0.25">
      <c r="B129" s="145" t="s">
        <v>165</v>
      </c>
      <c r="C129" s="274">
        <v>3.4206766917293234</v>
      </c>
      <c r="D129" s="275">
        <v>-0.43777446508301576</v>
      </c>
      <c r="E129" s="274" t="s">
        <v>543</v>
      </c>
      <c r="F129" s="275" t="str">
        <f t="shared" si="29"/>
        <v>-</v>
      </c>
      <c r="G129" s="274">
        <v>4.9148311306901613</v>
      </c>
      <c r="H129" s="275" t="str">
        <f t="shared" si="27"/>
        <v>-</v>
      </c>
      <c r="I129" s="274">
        <v>3.8922172991716431</v>
      </c>
      <c r="J129" s="275">
        <f t="shared" si="28"/>
        <v>-1.0226138315185183</v>
      </c>
      <c r="K129" s="274">
        <v>3.9844714314154888</v>
      </c>
      <c r="L129" s="275">
        <f t="shared" si="30"/>
        <v>9.225413224384571E-2</v>
      </c>
      <c r="M129" s="275">
        <f t="shared" si="31"/>
        <v>0.56379473968616534</v>
      </c>
    </row>
    <row r="130" spans="2:14" x14ac:dyDescent="0.25">
      <c r="B130" s="145" t="s">
        <v>167</v>
      </c>
      <c r="C130" s="274">
        <v>3.4728723881266252</v>
      </c>
      <c r="D130" s="275">
        <v>-0.44711496165199582</v>
      </c>
      <c r="E130" s="274" t="s">
        <v>543</v>
      </c>
      <c r="F130" s="275" t="str">
        <f t="shared" si="29"/>
        <v>-</v>
      </c>
      <c r="G130" s="274">
        <v>4.2786036412226487</v>
      </c>
      <c r="H130" s="275" t="str">
        <f t="shared" si="27"/>
        <v>-</v>
      </c>
      <c r="I130" s="274">
        <v>4.0092380952380955</v>
      </c>
      <c r="J130" s="275">
        <f t="shared" si="28"/>
        <v>-0.2693655459845532</v>
      </c>
      <c r="K130" s="274"/>
      <c r="L130" s="275"/>
      <c r="M130" s="275"/>
    </row>
    <row r="131" spans="2:14" ht="15.75" x14ac:dyDescent="0.25">
      <c r="B131" s="148" t="s">
        <v>127</v>
      </c>
      <c r="C131" s="276">
        <v>3.8995027333726471</v>
      </c>
      <c r="D131" s="277">
        <v>-0.18714596072443168</v>
      </c>
      <c r="E131" s="276" t="s">
        <v>543</v>
      </c>
      <c r="F131" s="277" t="str">
        <f t="shared" si="29"/>
        <v>-</v>
      </c>
      <c r="G131" s="276">
        <v>4.5912226529137374</v>
      </c>
      <c r="H131" s="277" t="str">
        <f t="shared" si="27"/>
        <v>-</v>
      </c>
      <c r="I131" s="276">
        <v>4.0662066217109061</v>
      </c>
      <c r="J131" s="277">
        <f t="shared" si="28"/>
        <v>-0.52501603120283136</v>
      </c>
      <c r="K131" s="276">
        <v>4.0930470664887837</v>
      </c>
      <c r="L131" s="277">
        <v>1.9790964759911489E-2</v>
      </c>
      <c r="M131" s="277">
        <v>0.15193542088595002</v>
      </c>
    </row>
    <row r="132" spans="2:14" ht="6" customHeight="1" x14ac:dyDescent="0.25"/>
    <row r="133" spans="2:14" x14ac:dyDescent="0.25">
      <c r="B133" s="49" t="s">
        <v>109</v>
      </c>
      <c r="C133" s="278"/>
      <c r="D133" s="278"/>
      <c r="E133" s="278"/>
      <c r="F133" s="278"/>
      <c r="G133" s="278"/>
      <c r="H133" s="278"/>
      <c r="I133" s="278"/>
      <c r="J133" s="278"/>
      <c r="K133" s="278"/>
      <c r="L133" s="278"/>
      <c r="M133" s="278"/>
    </row>
    <row r="134" spans="2:14" x14ac:dyDescent="0.25">
      <c r="L134" s="279"/>
    </row>
    <row r="136" spans="2:14" ht="48.75" customHeight="1" thickBot="1" x14ac:dyDescent="0.3">
      <c r="B136" s="315" t="s">
        <v>467</v>
      </c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1" t="s">
        <v>190</v>
      </c>
    </row>
    <row r="137" spans="2:14" ht="10.5" customHeight="1" thickBot="1" x14ac:dyDescent="0.3">
      <c r="B137" s="137"/>
      <c r="C137" s="272"/>
      <c r="D137" s="272"/>
      <c r="E137" s="272"/>
      <c r="F137" s="272"/>
      <c r="G137" s="272"/>
      <c r="H137" s="272"/>
      <c r="I137" s="272"/>
      <c r="J137" s="272"/>
      <c r="K137" s="96"/>
      <c r="L137" s="96"/>
      <c r="N137" s="1" t="s">
        <v>191</v>
      </c>
    </row>
    <row r="138" spans="2:14" ht="22.5" thickTop="1" thickBot="1" x14ac:dyDescent="0.3">
      <c r="B138" s="13"/>
      <c r="C138" s="346" t="s">
        <v>115</v>
      </c>
      <c r="D138" s="347"/>
      <c r="E138" s="347"/>
      <c r="F138" s="347"/>
      <c r="G138" s="347"/>
      <c r="H138" s="347"/>
      <c r="I138" s="347"/>
      <c r="J138" s="347"/>
      <c r="K138" s="347"/>
      <c r="L138" s="347"/>
      <c r="M138" s="348"/>
    </row>
    <row r="139" spans="2:14" ht="22.5" thickTop="1" thickBot="1" x14ac:dyDescent="0.3">
      <c r="B139" s="13"/>
      <c r="C139" s="334">
        <v>2019</v>
      </c>
      <c r="D139" s="333"/>
      <c r="E139" s="330" t="s">
        <v>259</v>
      </c>
      <c r="F139" s="333"/>
      <c r="G139" s="330" t="s">
        <v>258</v>
      </c>
      <c r="H139" s="333"/>
      <c r="I139" s="330">
        <v>2022</v>
      </c>
      <c r="J139" s="333"/>
      <c r="K139" s="330">
        <v>2023</v>
      </c>
      <c r="L139" s="331"/>
      <c r="M139" s="332"/>
    </row>
    <row r="140" spans="2:14" ht="16.5" thickTop="1" thickBot="1" x14ac:dyDescent="0.3">
      <c r="B140" s="16"/>
      <c r="C140" s="141" t="s">
        <v>141</v>
      </c>
      <c r="D140" s="142" t="str">
        <f>CONCATENATE("def ",RIGHT(C139,2),"/",RIGHT(C139-1,2))</f>
        <v>def 19/18</v>
      </c>
      <c r="E140" s="143" t="s">
        <v>141</v>
      </c>
      <c r="F140" s="142" t="str">
        <f>CONCATENATE("def ",RIGHT(E139,2),"/",RIGHT(C139,2))</f>
        <v>def 20/19</v>
      </c>
      <c r="G140" s="143" t="s">
        <v>141</v>
      </c>
      <c r="H140" s="142" t="str">
        <f>CONCATENATE("def ",RIGHT(G139,2),"/",RIGHT(E139,2))</f>
        <v>def 21/20</v>
      </c>
      <c r="I140" s="143" t="s">
        <v>141</v>
      </c>
      <c r="J140" s="142" t="str">
        <f>CONCATENATE("def ",RIGHT(I139,2),"/",RIGHT(G139,2))</f>
        <v>def 22/21</v>
      </c>
      <c r="K140" s="143" t="s">
        <v>141</v>
      </c>
      <c r="L140" s="142" t="str">
        <f>CONCATENATE("def ",RIGHT(K139,2),"/",RIGHT(I139,2))</f>
        <v>def 23/22</v>
      </c>
      <c r="M140" s="142" t="str">
        <f>CONCATENATE("def ",RIGHT(K139,2),"/",RIGHT(C139,2))</f>
        <v>def 23/19</v>
      </c>
    </row>
    <row r="141" spans="2:14" x14ac:dyDescent="0.25">
      <c r="B141" s="145" t="s">
        <v>145</v>
      </c>
      <c r="C141" s="274">
        <v>4.8655239014968616</v>
      </c>
      <c r="D141" s="275">
        <v>0.27664419914051575</v>
      </c>
      <c r="E141" s="274">
        <v>4.0282216227433079</v>
      </c>
      <c r="F141" s="275">
        <f>IFERROR(E141-C141,"-")</f>
        <v>-0.83730227875355379</v>
      </c>
      <c r="G141" s="274">
        <v>3.0970350404312668</v>
      </c>
      <c r="H141" s="275">
        <f t="shared" ref="H141:H153" si="32">IFERROR(G141-E141,"-")</f>
        <v>-0.9311865823120411</v>
      </c>
      <c r="I141" s="274">
        <v>3.4199855177407676</v>
      </c>
      <c r="J141" s="275">
        <f t="shared" ref="J141:J153" si="33">IFERROR(I141-G141,"-")</f>
        <v>0.32295047730950088</v>
      </c>
      <c r="K141" s="274">
        <v>3.9228332853440828</v>
      </c>
      <c r="L141" s="275">
        <f>IFERROR(K141-I141,"-")</f>
        <v>0.50284776760331518</v>
      </c>
      <c r="M141" s="275">
        <f>IFERROR(K141-C141,"-")</f>
        <v>-0.94269061615277883</v>
      </c>
    </row>
    <row r="142" spans="2:14" x14ac:dyDescent="0.25">
      <c r="B142" s="145" t="s">
        <v>147</v>
      </c>
      <c r="C142" s="274">
        <v>4.2979422066549908</v>
      </c>
      <c r="D142" s="275">
        <v>-0.35636832077563785</v>
      </c>
      <c r="E142" s="274">
        <v>3.9516676652686238</v>
      </c>
      <c r="F142" s="275">
        <f t="shared" ref="F142:F153" si="34">IFERROR(E142-C142,"-")</f>
        <v>-0.34627454138636704</v>
      </c>
      <c r="G142" s="274">
        <v>2.1715542521994133</v>
      </c>
      <c r="H142" s="275">
        <f t="shared" si="32"/>
        <v>-1.7801134130692104</v>
      </c>
      <c r="I142" s="274">
        <v>4.1936383928571432</v>
      </c>
      <c r="J142" s="275">
        <f t="shared" si="33"/>
        <v>2.0220841406577299</v>
      </c>
      <c r="K142" s="274">
        <v>3.7401812688821754</v>
      </c>
      <c r="L142" s="275">
        <f t="shared" ref="L142:L151" si="35">IFERROR(K142-I142,"-")</f>
        <v>-0.45345712397496785</v>
      </c>
      <c r="M142" s="275">
        <f t="shared" ref="M142:M151" si="36">IFERROR(K142-C142,"-")</f>
        <v>-0.55776093777281543</v>
      </c>
    </row>
    <row r="143" spans="2:14" x14ac:dyDescent="0.25">
      <c r="B143" s="145" t="s">
        <v>149</v>
      </c>
      <c r="C143" s="274">
        <v>4.0657894736842106</v>
      </c>
      <c r="D143" s="275">
        <v>0.13920008134139383</v>
      </c>
      <c r="E143" s="274">
        <v>4.2616822429906538</v>
      </c>
      <c r="F143" s="275">
        <f t="shared" si="34"/>
        <v>0.19589276930644317</v>
      </c>
      <c r="G143" s="274">
        <v>2.9946200403496972</v>
      </c>
      <c r="H143" s="275">
        <f t="shared" si="32"/>
        <v>-1.2670622026409566</v>
      </c>
      <c r="I143" s="274">
        <v>4.9464968152866238</v>
      </c>
      <c r="J143" s="275">
        <f t="shared" si="33"/>
        <v>1.9518767749369266</v>
      </c>
      <c r="K143" s="274">
        <v>3.7562342392827124</v>
      </c>
      <c r="L143" s="275">
        <f t="shared" si="35"/>
        <v>-1.1902625760039114</v>
      </c>
      <c r="M143" s="275">
        <f t="shared" si="36"/>
        <v>-0.30955523440149824</v>
      </c>
    </row>
    <row r="144" spans="2:14" x14ac:dyDescent="0.25">
      <c r="B144" s="145" t="s">
        <v>151</v>
      </c>
      <c r="C144" s="274">
        <v>4.7411464968152863</v>
      </c>
      <c r="D144" s="275">
        <v>0.66141791326990873</v>
      </c>
      <c r="E144" s="274" t="s">
        <v>543</v>
      </c>
      <c r="F144" s="275" t="str">
        <f t="shared" si="34"/>
        <v>-</v>
      </c>
      <c r="G144" s="274">
        <v>2.9068564036222511</v>
      </c>
      <c r="H144" s="275" t="str">
        <f t="shared" si="32"/>
        <v>-</v>
      </c>
      <c r="I144" s="274">
        <v>3.7580058224163029</v>
      </c>
      <c r="J144" s="275">
        <f t="shared" si="33"/>
        <v>0.85114941879405182</v>
      </c>
      <c r="K144" s="274">
        <v>3.5768707482993198</v>
      </c>
      <c r="L144" s="275">
        <f t="shared" si="35"/>
        <v>-0.18113507411698304</v>
      </c>
      <c r="M144" s="275">
        <f t="shared" si="36"/>
        <v>-1.1642757485159665</v>
      </c>
    </row>
    <row r="145" spans="1:14" x14ac:dyDescent="0.25">
      <c r="B145" s="145" t="s">
        <v>153</v>
      </c>
      <c r="C145" s="274">
        <v>4.4949363801609969</v>
      </c>
      <c r="D145" s="275">
        <v>-7.9647942879383038E-2</v>
      </c>
      <c r="E145" s="274" t="s">
        <v>543</v>
      </c>
      <c r="F145" s="275" t="str">
        <f t="shared" si="34"/>
        <v>-</v>
      </c>
      <c r="G145" s="274">
        <v>2.5606967882416982</v>
      </c>
      <c r="H145" s="275" t="str">
        <f t="shared" si="32"/>
        <v>-</v>
      </c>
      <c r="I145" s="274">
        <v>3.4785399117529083</v>
      </c>
      <c r="J145" s="275">
        <f t="shared" si="33"/>
        <v>0.91784312351121011</v>
      </c>
      <c r="K145" s="274">
        <v>3.7792534099066764</v>
      </c>
      <c r="L145" s="275">
        <f t="shared" si="35"/>
        <v>0.30071349815376802</v>
      </c>
      <c r="M145" s="275">
        <f t="shared" si="36"/>
        <v>-0.71568297025432059</v>
      </c>
    </row>
    <row r="146" spans="1:14" x14ac:dyDescent="0.25">
      <c r="B146" s="145" t="s">
        <v>155</v>
      </c>
      <c r="C146" s="274">
        <v>5.2328186497123825</v>
      </c>
      <c r="D146" s="275">
        <v>1.2422462591399919</v>
      </c>
      <c r="E146" s="274" t="s">
        <v>543</v>
      </c>
      <c r="F146" s="275" t="str">
        <f t="shared" si="34"/>
        <v>-</v>
      </c>
      <c r="G146" s="274">
        <v>2.6496769562096194</v>
      </c>
      <c r="H146" s="275" t="str">
        <f t="shared" si="32"/>
        <v>-</v>
      </c>
      <c r="I146" s="274">
        <v>3.345103749544958</v>
      </c>
      <c r="J146" s="275">
        <f t="shared" si="33"/>
        <v>0.69542679333533863</v>
      </c>
      <c r="K146" s="274">
        <v>3.4141449683321605</v>
      </c>
      <c r="L146" s="275">
        <f t="shared" si="35"/>
        <v>6.9041218787202485E-2</v>
      </c>
      <c r="M146" s="275">
        <f t="shared" si="36"/>
        <v>-1.818673681380222</v>
      </c>
    </row>
    <row r="147" spans="1:14" x14ac:dyDescent="0.25">
      <c r="B147" s="145" t="s">
        <v>157</v>
      </c>
      <c r="C147" s="274">
        <v>5.064827216715778</v>
      </c>
      <c r="D147" s="275">
        <v>0.56482721671577796</v>
      </c>
      <c r="E147" s="274" t="s">
        <v>543</v>
      </c>
      <c r="F147" s="275" t="str">
        <f t="shared" si="34"/>
        <v>-</v>
      </c>
      <c r="G147" s="274">
        <v>3.4602739726027396</v>
      </c>
      <c r="H147" s="275" t="str">
        <f t="shared" si="32"/>
        <v>-</v>
      </c>
      <c r="I147" s="274">
        <v>3.8056493705864294</v>
      </c>
      <c r="J147" s="275">
        <f t="shared" si="33"/>
        <v>0.34537539798368977</v>
      </c>
      <c r="K147" s="274">
        <v>3.7348675914249685</v>
      </c>
      <c r="L147" s="275">
        <f t="shared" si="35"/>
        <v>-7.0781779161460889E-2</v>
      </c>
      <c r="M147" s="275">
        <f t="shared" si="36"/>
        <v>-1.3299596252908095</v>
      </c>
    </row>
    <row r="148" spans="1:14" x14ac:dyDescent="0.25">
      <c r="B148" s="145" t="s">
        <v>159</v>
      </c>
      <c r="C148" s="274">
        <v>4.4367364746945901</v>
      </c>
      <c r="D148" s="275">
        <v>-0.20113641765301082</v>
      </c>
      <c r="E148" s="274" t="s">
        <v>543</v>
      </c>
      <c r="F148" s="275" t="str">
        <f t="shared" si="34"/>
        <v>-</v>
      </c>
      <c r="G148" s="274">
        <v>3.5117241379310347</v>
      </c>
      <c r="H148" s="275" t="str">
        <f t="shared" si="32"/>
        <v>-</v>
      </c>
      <c r="I148" s="274">
        <v>3.4080188679245285</v>
      </c>
      <c r="J148" s="275">
        <f t="shared" si="33"/>
        <v>-0.1037052700065062</v>
      </c>
      <c r="K148" s="274">
        <v>3.4899645808736719</v>
      </c>
      <c r="L148" s="275">
        <f t="shared" si="35"/>
        <v>8.1945712949143434E-2</v>
      </c>
      <c r="M148" s="275">
        <f t="shared" si="36"/>
        <v>-0.9467718938209182</v>
      </c>
    </row>
    <row r="149" spans="1:14" x14ac:dyDescent="0.25">
      <c r="B149" s="145" t="s">
        <v>161</v>
      </c>
      <c r="C149" s="274">
        <v>4.9304812834224601</v>
      </c>
      <c r="D149" s="275">
        <v>0.11060713554621504</v>
      </c>
      <c r="E149" s="274" t="s">
        <v>543</v>
      </c>
      <c r="F149" s="275" t="str">
        <f t="shared" si="34"/>
        <v>-</v>
      </c>
      <c r="G149" s="274">
        <v>3.522598870056497</v>
      </c>
      <c r="H149" s="275" t="str">
        <f t="shared" si="32"/>
        <v>-</v>
      </c>
      <c r="I149" s="274">
        <v>3.0886330935251798</v>
      </c>
      <c r="J149" s="275">
        <f t="shared" si="33"/>
        <v>-0.43396577653131718</v>
      </c>
      <c r="K149" s="274">
        <v>3.6792929292929295</v>
      </c>
      <c r="L149" s="275">
        <f t="shared" si="35"/>
        <v>0.59065983576774972</v>
      </c>
      <c r="M149" s="275">
        <f t="shared" si="36"/>
        <v>-1.2511883541295306</v>
      </c>
    </row>
    <row r="150" spans="1:14" x14ac:dyDescent="0.25">
      <c r="A150" s="144"/>
      <c r="B150" s="145" t="s">
        <v>163</v>
      </c>
      <c r="C150" s="274">
        <v>4.8839882384389197</v>
      </c>
      <c r="D150" s="275">
        <v>0.610636590087271</v>
      </c>
      <c r="E150" s="274" t="s">
        <v>543</v>
      </c>
      <c r="F150" s="275" t="str">
        <f t="shared" si="34"/>
        <v>-</v>
      </c>
      <c r="G150" s="274">
        <v>3.181443298969072</v>
      </c>
      <c r="H150" s="275" t="str">
        <f t="shared" si="32"/>
        <v>-</v>
      </c>
      <c r="I150" s="274">
        <v>3.9761281883584041</v>
      </c>
      <c r="J150" s="275">
        <f t="shared" si="33"/>
        <v>0.79468488938933213</v>
      </c>
      <c r="K150" s="274">
        <v>3.5336672231496937</v>
      </c>
      <c r="L150" s="275">
        <f t="shared" si="35"/>
        <v>-0.44246096520871037</v>
      </c>
      <c r="M150" s="275">
        <f t="shared" si="36"/>
        <v>-1.350321015289226</v>
      </c>
    </row>
    <row r="151" spans="1:14" x14ac:dyDescent="0.25">
      <c r="B151" s="145" t="s">
        <v>165</v>
      </c>
      <c r="C151" s="274">
        <v>4.0529652351738239</v>
      </c>
      <c r="D151" s="275">
        <v>0.15827797066741844</v>
      </c>
      <c r="E151" s="274" t="s">
        <v>543</v>
      </c>
      <c r="F151" s="275" t="str">
        <f t="shared" si="34"/>
        <v>-</v>
      </c>
      <c r="G151" s="274">
        <v>3.9537953795379539</v>
      </c>
      <c r="H151" s="275" t="str">
        <f t="shared" si="32"/>
        <v>-</v>
      </c>
      <c r="I151" s="274">
        <v>3.7995761429003934</v>
      </c>
      <c r="J151" s="275">
        <f t="shared" si="33"/>
        <v>-0.15421923663756054</v>
      </c>
      <c r="K151" s="274">
        <v>3.8174337092349893</v>
      </c>
      <c r="L151" s="275">
        <f t="shared" si="35"/>
        <v>1.7857566334595898E-2</v>
      </c>
      <c r="M151" s="275">
        <f t="shared" si="36"/>
        <v>-0.23553152593883464</v>
      </c>
    </row>
    <row r="152" spans="1:14" x14ac:dyDescent="0.25">
      <c r="B152" s="145" t="s">
        <v>167</v>
      </c>
      <c r="C152" s="274">
        <v>4.3096277812435018</v>
      </c>
      <c r="D152" s="275">
        <v>0.12034943072803816</v>
      </c>
      <c r="E152" s="274" t="s">
        <v>543</v>
      </c>
      <c r="F152" s="275" t="str">
        <f t="shared" si="34"/>
        <v>-</v>
      </c>
      <c r="G152" s="274">
        <v>3.4148936170212765</v>
      </c>
      <c r="H152" s="275" t="str">
        <f t="shared" si="32"/>
        <v>-</v>
      </c>
      <c r="I152" s="274">
        <v>3.6921917395236661</v>
      </c>
      <c r="J152" s="275">
        <f t="shared" si="33"/>
        <v>0.27729812250238961</v>
      </c>
      <c r="K152" s="274"/>
      <c r="L152" s="275"/>
      <c r="M152" s="275"/>
    </row>
    <row r="153" spans="1:14" ht="15.75" x14ac:dyDescent="0.25">
      <c r="B153" s="148" t="s">
        <v>127</v>
      </c>
      <c r="C153" s="276">
        <v>4.5685376778848061</v>
      </c>
      <c r="D153" s="277">
        <v>0.24996917740413327</v>
      </c>
      <c r="E153" s="276" t="s">
        <v>543</v>
      </c>
      <c r="F153" s="277" t="str">
        <f t="shared" si="34"/>
        <v>-</v>
      </c>
      <c r="G153" s="276">
        <v>3.0620266120777893</v>
      </c>
      <c r="H153" s="277" t="str">
        <f t="shared" si="32"/>
        <v>-</v>
      </c>
      <c r="I153" s="276">
        <v>3.7132781079296477</v>
      </c>
      <c r="J153" s="277">
        <f t="shared" si="33"/>
        <v>0.65125149585185849</v>
      </c>
      <c r="K153" s="276">
        <v>3.6795878726458913</v>
      </c>
      <c r="L153" s="277">
        <v>-3.6021607038119186E-2</v>
      </c>
      <c r="M153" s="277">
        <v>-0.91622766027118629</v>
      </c>
    </row>
    <row r="154" spans="1:14" ht="6" customHeight="1" x14ac:dyDescent="0.25"/>
    <row r="155" spans="1:14" x14ac:dyDescent="0.25">
      <c r="B155" s="49" t="s">
        <v>109</v>
      </c>
      <c r="C155" s="278"/>
      <c r="D155" s="278"/>
      <c r="E155" s="278"/>
      <c r="F155" s="278"/>
      <c r="G155" s="278"/>
      <c r="H155" s="278"/>
      <c r="I155" s="278"/>
      <c r="J155" s="278"/>
      <c r="K155" s="278"/>
      <c r="L155" s="278"/>
      <c r="M155" s="278"/>
    </row>
    <row r="156" spans="1:14" x14ac:dyDescent="0.25">
      <c r="L156" s="274"/>
    </row>
    <row r="157" spans="1:14" ht="15.75" x14ac:dyDescent="0.25">
      <c r="J157" s="277"/>
      <c r="K157" s="277"/>
      <c r="M157" s="279"/>
    </row>
    <row r="158" spans="1:14" ht="48.75" customHeight="1" thickBot="1" x14ac:dyDescent="0.3">
      <c r="B158" s="315" t="s">
        <v>468</v>
      </c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1" t="s">
        <v>194</v>
      </c>
    </row>
    <row r="159" spans="1:14" ht="10.5" customHeight="1" thickBot="1" x14ac:dyDescent="0.3">
      <c r="B159" s="137"/>
      <c r="C159" s="272"/>
      <c r="D159" s="272"/>
      <c r="E159" s="272"/>
      <c r="F159" s="272"/>
      <c r="G159" s="272"/>
      <c r="H159" s="272"/>
      <c r="I159" s="272"/>
      <c r="J159" s="272"/>
      <c r="K159" s="96"/>
      <c r="L159" s="96"/>
      <c r="N159" s="1" t="s">
        <v>195</v>
      </c>
    </row>
    <row r="160" spans="1:14" ht="22.5" thickTop="1" thickBot="1" x14ac:dyDescent="0.3">
      <c r="B160" s="153" t="s">
        <v>171</v>
      </c>
      <c r="C160" s="346" t="s">
        <v>129</v>
      </c>
      <c r="D160" s="347"/>
      <c r="E160" s="347"/>
      <c r="F160" s="347"/>
      <c r="G160" s="347"/>
      <c r="H160" s="347"/>
      <c r="I160" s="347"/>
      <c r="J160" s="347"/>
      <c r="K160" s="347"/>
      <c r="L160" s="347"/>
      <c r="M160" s="348"/>
    </row>
    <row r="161" spans="2:13" ht="22.5" thickTop="1" thickBot="1" x14ac:dyDescent="0.3">
      <c r="B161" s="13"/>
      <c r="C161" s="334">
        <v>2019</v>
      </c>
      <c r="D161" s="333"/>
      <c r="E161" s="330" t="s">
        <v>259</v>
      </c>
      <c r="F161" s="333"/>
      <c r="G161" s="330" t="s">
        <v>258</v>
      </c>
      <c r="H161" s="333"/>
      <c r="I161" s="330">
        <v>2022</v>
      </c>
      <c r="J161" s="333"/>
      <c r="K161" s="330">
        <v>2023</v>
      </c>
      <c r="L161" s="331"/>
      <c r="M161" s="332"/>
    </row>
    <row r="162" spans="2:13" ht="16.5" thickTop="1" thickBot="1" x14ac:dyDescent="0.3">
      <c r="B162" s="16"/>
      <c r="C162" s="141" t="s">
        <v>141</v>
      </c>
      <c r="D162" s="142" t="str">
        <f>CONCATENATE("def ",RIGHT(C161,2),"/",RIGHT(C161-1,2))</f>
        <v>def 19/18</v>
      </c>
      <c r="E162" s="143" t="s">
        <v>141</v>
      </c>
      <c r="F162" s="142" t="str">
        <f>CONCATENATE("def ",RIGHT(E161,2),"/",RIGHT(C161,2))</f>
        <v>def 20/19</v>
      </c>
      <c r="G162" s="143" t="s">
        <v>141</v>
      </c>
      <c r="H162" s="142" t="str">
        <f>CONCATENATE("def ",RIGHT(G161,2),"/",RIGHT(E161,2))</f>
        <v>def 21/20</v>
      </c>
      <c r="I162" s="143" t="s">
        <v>141</v>
      </c>
      <c r="J162" s="142" t="str">
        <f>CONCATENATE("def ",RIGHT(I161,2),"/",RIGHT(G161,2))</f>
        <v>def 22/21</v>
      </c>
      <c r="K162" s="143" t="s">
        <v>141</v>
      </c>
      <c r="L162" s="142" t="str">
        <f>CONCATENATE("def ",RIGHT(K161,2),"/",RIGHT(I161,2))</f>
        <v>def 23/22</v>
      </c>
      <c r="M162" s="142" t="str">
        <f>CONCATENATE("def ",RIGHT(K161,2),"/",RIGHT(C161,2))</f>
        <v>def 23/19</v>
      </c>
    </row>
    <row r="163" spans="2:13" x14ac:dyDescent="0.25">
      <c r="B163" s="145" t="s">
        <v>145</v>
      </c>
      <c r="C163" s="274">
        <v>9.1838405446822513</v>
      </c>
      <c r="D163" s="275">
        <v>-0.19977464357556585</v>
      </c>
      <c r="E163" s="274">
        <v>9.2375838493292051</v>
      </c>
      <c r="F163" s="275">
        <f>IFERROR(E163-C163,"-")</f>
        <v>5.374330464695376E-2</v>
      </c>
      <c r="G163" s="274">
        <v>6.8205032270133756</v>
      </c>
      <c r="H163" s="275">
        <f t="shared" ref="H163:H175" si="37">IFERROR(G163-E163,"-")</f>
        <v>-2.4170806223158294</v>
      </c>
      <c r="I163" s="274">
        <v>8.637309460440358</v>
      </c>
      <c r="J163" s="275">
        <f t="shared" ref="J163:J175" si="38">IFERROR(I163-G163,"-")</f>
        <v>1.8168062334269823</v>
      </c>
      <c r="K163" s="274">
        <v>8.6667909242277386</v>
      </c>
      <c r="L163" s="275">
        <f>IFERROR(K163-I163,"-")</f>
        <v>2.9481463787380591E-2</v>
      </c>
      <c r="M163" s="275">
        <f>IFERROR(K163-C163,"-")</f>
        <v>-0.51704962045451275</v>
      </c>
    </row>
    <row r="164" spans="2:13" x14ac:dyDescent="0.25">
      <c r="B164" s="145" t="s">
        <v>147</v>
      </c>
      <c r="C164" s="274">
        <v>8.7452528451051439</v>
      </c>
      <c r="D164" s="275">
        <v>-5.9996509482406424E-2</v>
      </c>
      <c r="E164" s="274">
        <v>8.6243426724137926</v>
      </c>
      <c r="F164" s="275">
        <f t="shared" ref="F164:F175" si="39">IFERROR(E164-C164,"-")</f>
        <v>-0.12091017269135129</v>
      </c>
      <c r="G164" s="274">
        <v>5.2906411311438619</v>
      </c>
      <c r="H164" s="275">
        <f t="shared" si="37"/>
        <v>-3.3337015412699307</v>
      </c>
      <c r="I164" s="274">
        <v>7.8127694043451843</v>
      </c>
      <c r="J164" s="275">
        <f t="shared" si="38"/>
        <v>2.5221282732013224</v>
      </c>
      <c r="K164" s="274">
        <v>8.301139278258276</v>
      </c>
      <c r="L164" s="275">
        <f t="shared" ref="L164:L173" si="40">IFERROR(K164-I164,"-")</f>
        <v>0.48836987391309172</v>
      </c>
      <c r="M164" s="275">
        <f t="shared" ref="M164:M173" si="41">IFERROR(K164-C164,"-")</f>
        <v>-0.44411356684686787</v>
      </c>
    </row>
    <row r="165" spans="2:13" x14ac:dyDescent="0.25">
      <c r="B165" s="145" t="s">
        <v>149</v>
      </c>
      <c r="C165" s="274">
        <v>7.4112060615930542</v>
      </c>
      <c r="D165" s="275">
        <v>-0.26592583328709729</v>
      </c>
      <c r="E165" s="274">
        <v>10.368851792634345</v>
      </c>
      <c r="F165" s="275">
        <f t="shared" si="39"/>
        <v>2.9576457310412909</v>
      </c>
      <c r="G165" s="274">
        <v>5.23539212869865</v>
      </c>
      <c r="H165" s="275">
        <f t="shared" si="37"/>
        <v>-5.1334596639356951</v>
      </c>
      <c r="I165" s="274">
        <v>7.5784649463405938</v>
      </c>
      <c r="J165" s="275">
        <f t="shared" si="38"/>
        <v>2.3430728176419438</v>
      </c>
      <c r="K165" s="274">
        <v>7.3536531486637831</v>
      </c>
      <c r="L165" s="275">
        <f t="shared" si="40"/>
        <v>-0.2248117976768107</v>
      </c>
      <c r="M165" s="275">
        <f t="shared" si="41"/>
        <v>-5.7552912929271116E-2</v>
      </c>
    </row>
    <row r="166" spans="2:13" x14ac:dyDescent="0.25">
      <c r="B166" s="145" t="s">
        <v>151</v>
      </c>
      <c r="C166" s="274">
        <v>6.9476645929823597</v>
      </c>
      <c r="D166" s="275">
        <v>-0.61108286775192155</v>
      </c>
      <c r="E166" s="274" t="s">
        <v>543</v>
      </c>
      <c r="F166" s="275" t="str">
        <f t="shared" si="39"/>
        <v>-</v>
      </c>
      <c r="G166" s="274">
        <v>4.6878314197445476</v>
      </c>
      <c r="H166" s="275" t="str">
        <f t="shared" si="37"/>
        <v>-</v>
      </c>
      <c r="I166" s="274">
        <v>6.7258922909683845</v>
      </c>
      <c r="J166" s="275">
        <f t="shared" si="38"/>
        <v>2.0380608712238368</v>
      </c>
      <c r="K166" s="274">
        <v>6.6110569645190056</v>
      </c>
      <c r="L166" s="275">
        <f t="shared" si="40"/>
        <v>-0.11483532644937888</v>
      </c>
      <c r="M166" s="275">
        <f t="shared" si="41"/>
        <v>-0.33660762846335412</v>
      </c>
    </row>
    <row r="167" spans="2:13" x14ac:dyDescent="0.25">
      <c r="B167" s="145" t="s">
        <v>153</v>
      </c>
      <c r="C167" s="274">
        <v>6.7939639882788398</v>
      </c>
      <c r="D167" s="275">
        <v>-0.65543750157474356</v>
      </c>
      <c r="E167" s="274" t="s">
        <v>543</v>
      </c>
      <c r="F167" s="275" t="str">
        <f t="shared" si="39"/>
        <v>-</v>
      </c>
      <c r="G167" s="274">
        <v>4.1984114919814548</v>
      </c>
      <c r="H167" s="275" t="str">
        <f t="shared" si="37"/>
        <v>-</v>
      </c>
      <c r="I167" s="274">
        <v>6.8763504914570417</v>
      </c>
      <c r="J167" s="275">
        <f t="shared" si="38"/>
        <v>2.6779389994755869</v>
      </c>
      <c r="K167" s="274">
        <v>6.7664426157421946</v>
      </c>
      <c r="L167" s="275">
        <f t="shared" si="40"/>
        <v>-0.10990787571484706</v>
      </c>
      <c r="M167" s="275">
        <f t="shared" si="41"/>
        <v>-2.7521372536645217E-2</v>
      </c>
    </row>
    <row r="168" spans="2:13" x14ac:dyDescent="0.25">
      <c r="B168" s="145" t="s">
        <v>155</v>
      </c>
      <c r="C168" s="274">
        <v>7.1069489781436275</v>
      </c>
      <c r="D168" s="275">
        <v>0.31198392680755216</v>
      </c>
      <c r="E168" s="274" t="s">
        <v>543</v>
      </c>
      <c r="F168" s="275" t="str">
        <f t="shared" si="39"/>
        <v>-</v>
      </c>
      <c r="G168" s="274">
        <v>5.1210166177908114</v>
      </c>
      <c r="H168" s="275" t="str">
        <f t="shared" si="37"/>
        <v>-</v>
      </c>
      <c r="I168" s="274">
        <v>6.8920402441900075</v>
      </c>
      <c r="J168" s="275">
        <f t="shared" si="38"/>
        <v>1.7710236263991961</v>
      </c>
      <c r="K168" s="274">
        <v>6.6154750957035011</v>
      </c>
      <c r="L168" s="275">
        <f t="shared" si="40"/>
        <v>-0.27656514848650637</v>
      </c>
      <c r="M168" s="275">
        <f t="shared" si="41"/>
        <v>-0.49147388244012635</v>
      </c>
    </row>
    <row r="169" spans="2:13" x14ac:dyDescent="0.25">
      <c r="B169" s="145" t="s">
        <v>157</v>
      </c>
      <c r="C169" s="274">
        <v>7.917118730808598</v>
      </c>
      <c r="D169" s="275">
        <v>1.9281754672261897E-2</v>
      </c>
      <c r="E169" s="274">
        <v>5.2781071968375768</v>
      </c>
      <c r="F169" s="275">
        <f t="shared" si="39"/>
        <v>-2.6390115339710212</v>
      </c>
      <c r="G169" s="274">
        <v>6.1035396354387457</v>
      </c>
      <c r="H169" s="275">
        <f t="shared" si="37"/>
        <v>0.82543243860116888</v>
      </c>
      <c r="I169" s="274">
        <v>7.1155217972290039</v>
      </c>
      <c r="J169" s="275">
        <f t="shared" si="38"/>
        <v>1.0119821617902582</v>
      </c>
      <c r="K169" s="274">
        <v>7.8612814838233742</v>
      </c>
      <c r="L169" s="275">
        <f t="shared" si="40"/>
        <v>0.74575968659437031</v>
      </c>
      <c r="M169" s="275">
        <f t="shared" si="41"/>
        <v>-5.5837246985223743E-2</v>
      </c>
    </row>
    <row r="170" spans="2:13" x14ac:dyDescent="0.25">
      <c r="B170" s="145" t="s">
        <v>159</v>
      </c>
      <c r="C170" s="274">
        <v>8.245637351207673</v>
      </c>
      <c r="D170" s="275">
        <v>0.37499102698698561</v>
      </c>
      <c r="E170" s="274">
        <v>5.8520765282314509</v>
      </c>
      <c r="F170" s="275">
        <f t="shared" si="39"/>
        <v>-2.3935608229762222</v>
      </c>
      <c r="G170" s="274">
        <v>6.9291392151246063</v>
      </c>
      <c r="H170" s="275">
        <f t="shared" si="37"/>
        <v>1.0770626868931554</v>
      </c>
      <c r="I170" s="274">
        <v>7.6056739828412026</v>
      </c>
      <c r="J170" s="275">
        <f t="shared" si="38"/>
        <v>0.67653476771659626</v>
      </c>
      <c r="K170" s="274">
        <v>7.7775217335403664</v>
      </c>
      <c r="L170" s="275">
        <f t="shared" si="40"/>
        <v>0.1718477506991638</v>
      </c>
      <c r="M170" s="275">
        <f t="shared" si="41"/>
        <v>-0.46811561766730669</v>
      </c>
    </row>
    <row r="171" spans="2:13" x14ac:dyDescent="0.25">
      <c r="B171" s="145" t="s">
        <v>161</v>
      </c>
      <c r="C171" s="274">
        <v>8.0767901105232838</v>
      </c>
      <c r="D171" s="275">
        <v>0.35002975535701886</v>
      </c>
      <c r="E171" s="274">
        <v>4.9775335883975442</v>
      </c>
      <c r="F171" s="275">
        <f t="shared" si="39"/>
        <v>-3.0992565221257395</v>
      </c>
      <c r="G171" s="274">
        <v>7.1827188436873346</v>
      </c>
      <c r="H171" s="275">
        <f t="shared" si="37"/>
        <v>2.2051852552897904</v>
      </c>
      <c r="I171" s="274">
        <v>7.0247750025280613</v>
      </c>
      <c r="J171" s="275">
        <f t="shared" si="38"/>
        <v>-0.15794384115927329</v>
      </c>
      <c r="K171" s="274">
        <v>7.1445784471739007</v>
      </c>
      <c r="L171" s="275">
        <f t="shared" si="40"/>
        <v>0.11980344464583936</v>
      </c>
      <c r="M171" s="275">
        <f t="shared" si="41"/>
        <v>-0.9322116633493831</v>
      </c>
    </row>
    <row r="172" spans="2:13" x14ac:dyDescent="0.25">
      <c r="B172" s="145" t="s">
        <v>163</v>
      </c>
      <c r="C172" s="274">
        <v>7.7750984695871797</v>
      </c>
      <c r="D172" s="275">
        <v>0.32927283545312935</v>
      </c>
      <c r="E172" s="274">
        <v>4.4262497340991276</v>
      </c>
      <c r="F172" s="275">
        <f t="shared" si="39"/>
        <v>-3.3488487354880521</v>
      </c>
      <c r="G172" s="274">
        <v>6.868282357007085</v>
      </c>
      <c r="H172" s="275">
        <f t="shared" si="37"/>
        <v>2.4420326229079574</v>
      </c>
      <c r="I172" s="274">
        <v>7.1219890773210697</v>
      </c>
      <c r="J172" s="275">
        <f t="shared" si="38"/>
        <v>0.25370672031398467</v>
      </c>
      <c r="K172" s="274">
        <v>7.4250856119553035</v>
      </c>
      <c r="L172" s="275">
        <f t="shared" si="40"/>
        <v>0.30309653463423381</v>
      </c>
      <c r="M172" s="275">
        <f t="shared" si="41"/>
        <v>-0.35001285763187617</v>
      </c>
    </row>
    <row r="173" spans="2:13" x14ac:dyDescent="0.25">
      <c r="B173" s="145" t="s">
        <v>165</v>
      </c>
      <c r="C173" s="274">
        <v>8.1122945389806649</v>
      </c>
      <c r="D173" s="275">
        <v>0.13957849674698952</v>
      </c>
      <c r="E173" s="274">
        <v>6.4758795384182379</v>
      </c>
      <c r="F173" s="275">
        <f t="shared" si="39"/>
        <v>-1.6364150005624269</v>
      </c>
      <c r="G173" s="274">
        <v>7.7667383428083303</v>
      </c>
      <c r="H173" s="275">
        <f t="shared" si="37"/>
        <v>1.2908588043900924</v>
      </c>
      <c r="I173" s="274">
        <v>7.6129983138979611</v>
      </c>
      <c r="J173" s="275">
        <f t="shared" si="38"/>
        <v>-0.1537400289103692</v>
      </c>
      <c r="K173" s="274">
        <v>8.1035907038220074</v>
      </c>
      <c r="L173" s="275">
        <f t="shared" si="40"/>
        <v>0.4905923899240463</v>
      </c>
      <c r="M173" s="275">
        <f t="shared" si="41"/>
        <v>-8.7038351586574692E-3</v>
      </c>
    </row>
    <row r="174" spans="2:13" x14ac:dyDescent="0.25">
      <c r="B174" s="145" t="s">
        <v>167</v>
      </c>
      <c r="C174" s="274">
        <v>8.3988589054766489</v>
      </c>
      <c r="D174" s="275">
        <v>0.66435527569623698</v>
      </c>
      <c r="E174" s="274">
        <v>6.5810732833237164</v>
      </c>
      <c r="F174" s="275">
        <f t="shared" si="39"/>
        <v>-1.8177856221529325</v>
      </c>
      <c r="G174" s="274">
        <v>7.5865760510013835</v>
      </c>
      <c r="H174" s="275">
        <f t="shared" si="37"/>
        <v>1.0055027676776671</v>
      </c>
      <c r="I174" s="274">
        <v>7.6668386889607563</v>
      </c>
      <c r="J174" s="275">
        <f t="shared" si="38"/>
        <v>8.0262637959372718E-2</v>
      </c>
      <c r="K174" s="274"/>
      <c r="L174" s="275"/>
      <c r="M174" s="275"/>
    </row>
    <row r="175" spans="2:13" ht="15.75" x14ac:dyDescent="0.25">
      <c r="B175" s="148" t="s">
        <v>127</v>
      </c>
      <c r="C175" s="276">
        <v>7.8661532312003075</v>
      </c>
      <c r="D175" s="277">
        <v>3.2105648110831275E-2</v>
      </c>
      <c r="E175" s="276">
        <v>7.7552196199081136</v>
      </c>
      <c r="F175" s="277">
        <f t="shared" si="39"/>
        <v>-0.11093361129219392</v>
      </c>
      <c r="G175" s="276">
        <v>6.5975404633782073</v>
      </c>
      <c r="H175" s="277">
        <f t="shared" si="37"/>
        <v>-1.1576791565299063</v>
      </c>
      <c r="I175" s="276">
        <v>7.3602053404838861</v>
      </c>
      <c r="J175" s="277">
        <f t="shared" si="38"/>
        <v>0.76266487710567876</v>
      </c>
      <c r="K175" s="276">
        <v>7.4979918958297205</v>
      </c>
      <c r="L175" s="277">
        <v>0.1677076113751701</v>
      </c>
      <c r="M175" s="277">
        <v>-0.32276808843390814</v>
      </c>
    </row>
    <row r="176" spans="2:13" ht="6" customHeight="1" x14ac:dyDescent="0.25"/>
    <row r="177" spans="1:14" x14ac:dyDescent="0.25">
      <c r="B177" s="49" t="s">
        <v>109</v>
      </c>
      <c r="C177" s="278"/>
      <c r="D177" s="278"/>
      <c r="E177" s="278"/>
      <c r="F177" s="278"/>
      <c r="G177" s="278"/>
      <c r="H177" s="278"/>
      <c r="I177" s="278"/>
      <c r="J177" s="278"/>
      <c r="K177" s="278"/>
      <c r="L177" s="278"/>
      <c r="M177" s="278"/>
    </row>
    <row r="180" spans="1:14" ht="48.75" customHeight="1" thickBot="1" x14ac:dyDescent="0.3">
      <c r="B180" s="315" t="s">
        <v>469</v>
      </c>
      <c r="C180" s="315"/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N180" s="1" t="s">
        <v>198</v>
      </c>
    </row>
    <row r="181" spans="1:14" ht="10.5" customHeight="1" thickBot="1" x14ac:dyDescent="0.3">
      <c r="B181" s="137"/>
      <c r="C181" s="272"/>
      <c r="D181" s="272"/>
      <c r="E181" s="272"/>
      <c r="F181" s="272"/>
      <c r="G181" s="272"/>
      <c r="H181" s="272"/>
      <c r="I181" s="272"/>
      <c r="J181" s="272"/>
      <c r="K181" s="96"/>
      <c r="L181" s="96"/>
      <c r="N181" s="1" t="s">
        <v>199</v>
      </c>
    </row>
    <row r="182" spans="1:14" ht="22.5" thickTop="1" thickBot="1" x14ac:dyDescent="0.3">
      <c r="B182" s="13"/>
      <c r="C182" s="346" t="s">
        <v>116</v>
      </c>
      <c r="D182" s="347"/>
      <c r="E182" s="347"/>
      <c r="F182" s="347"/>
      <c r="G182" s="347"/>
      <c r="H182" s="347"/>
      <c r="I182" s="347"/>
      <c r="J182" s="347"/>
      <c r="K182" s="347"/>
      <c r="L182" s="347"/>
      <c r="M182" s="348"/>
    </row>
    <row r="183" spans="1:14" ht="22.5" thickTop="1" thickBot="1" x14ac:dyDescent="0.3">
      <c r="B183" s="13"/>
      <c r="C183" s="349">
        <v>2019</v>
      </c>
      <c r="D183" s="350"/>
      <c r="E183" s="351" t="s">
        <v>259</v>
      </c>
      <c r="F183" s="350"/>
      <c r="G183" s="351" t="s">
        <v>258</v>
      </c>
      <c r="H183" s="350"/>
      <c r="I183" s="351">
        <v>2022</v>
      </c>
      <c r="J183" s="350"/>
      <c r="K183" s="351">
        <v>2023</v>
      </c>
      <c r="L183" s="352"/>
      <c r="M183" s="353"/>
    </row>
    <row r="184" spans="1:14" ht="16.5" thickTop="1" thickBot="1" x14ac:dyDescent="0.3">
      <c r="B184" s="16"/>
      <c r="C184" s="280" t="s">
        <v>141</v>
      </c>
      <c r="D184" s="281" t="s">
        <v>556</v>
      </c>
      <c r="E184" s="282" t="s">
        <v>141</v>
      </c>
      <c r="F184" s="281" t="s">
        <v>557</v>
      </c>
      <c r="G184" s="282" t="s">
        <v>141</v>
      </c>
      <c r="H184" s="281" t="s">
        <v>558</v>
      </c>
      <c r="I184" s="282" t="s">
        <v>141</v>
      </c>
      <c r="J184" s="281" t="s">
        <v>470</v>
      </c>
      <c r="K184" s="282" t="s">
        <v>141</v>
      </c>
      <c r="L184" s="281" t="s">
        <v>470</v>
      </c>
      <c r="M184" s="281" t="s">
        <v>471</v>
      </c>
    </row>
    <row r="185" spans="1:14" x14ac:dyDescent="0.25">
      <c r="A185" s="144"/>
      <c r="B185" s="145" t="s">
        <v>145</v>
      </c>
      <c r="C185" s="274">
        <v>8.5340819542947202</v>
      </c>
      <c r="D185" s="275">
        <v>-0.12621873648138759</v>
      </c>
      <c r="E185" s="274">
        <v>8.1798340548340551</v>
      </c>
      <c r="F185" s="275">
        <f>IFERROR(E185-C185,"-")</f>
        <v>-0.35424789946066504</v>
      </c>
      <c r="G185" s="274">
        <v>4.4212121212121209</v>
      </c>
      <c r="H185" s="275">
        <f t="shared" ref="H185:H197" si="42">IFERROR(G185-E185,"-")</f>
        <v>-3.7586219336219342</v>
      </c>
      <c r="I185" s="274">
        <v>7.3655123674911662</v>
      </c>
      <c r="J185" s="275">
        <f t="shared" ref="J185:J197" si="43">IFERROR(I185-G185,"-")</f>
        <v>2.9443002462790453</v>
      </c>
      <c r="K185" s="274">
        <v>7.0671228413163893</v>
      </c>
      <c r="L185" s="275">
        <f>IFERROR(K185-I185,"-")</f>
        <v>-0.29838952617477688</v>
      </c>
      <c r="M185" s="275">
        <f>IFERROR(K185-C185,"-")</f>
        <v>-1.4669591129783308</v>
      </c>
    </row>
    <row r="186" spans="1:14" x14ac:dyDescent="0.25">
      <c r="B186" s="145" t="s">
        <v>147</v>
      </c>
      <c r="C186" s="274">
        <v>7.9346546310832027</v>
      </c>
      <c r="D186" s="275">
        <v>-0.56919481288600249</v>
      </c>
      <c r="E186" s="274">
        <v>6.7226343679031038</v>
      </c>
      <c r="F186" s="275">
        <f t="shared" ref="F186:F197" si="44">IFERROR(E186-C186,"-")</f>
        <v>-1.2120202631800989</v>
      </c>
      <c r="G186" s="274">
        <v>4.2871189773844645</v>
      </c>
      <c r="H186" s="275">
        <f t="shared" si="42"/>
        <v>-2.4355153905186393</v>
      </c>
      <c r="I186" s="274">
        <v>6.9375975039001556</v>
      </c>
      <c r="J186" s="275">
        <f t="shared" si="43"/>
        <v>2.6504785265156912</v>
      </c>
      <c r="K186" s="274">
        <v>6.1227038941954444</v>
      </c>
      <c r="L186" s="275">
        <f t="shared" ref="L186:L195" si="45">IFERROR(K186-I186,"-")</f>
        <v>-0.81489360970471125</v>
      </c>
      <c r="M186" s="275">
        <f t="shared" ref="M186:M195" si="46">IFERROR(K186-C186,"-")</f>
        <v>-1.8119507368877583</v>
      </c>
    </row>
    <row r="187" spans="1:14" x14ac:dyDescent="0.25">
      <c r="B187" s="145" t="s">
        <v>149</v>
      </c>
      <c r="C187" s="274">
        <v>7.1068624103789686</v>
      </c>
      <c r="D187" s="275">
        <v>-0.88748787210690683</v>
      </c>
      <c r="E187" s="274">
        <v>8.7098681218735781</v>
      </c>
      <c r="F187" s="275">
        <f t="shared" si="44"/>
        <v>1.6030057114946095</v>
      </c>
      <c r="G187" s="274">
        <v>4.3922973578145994</v>
      </c>
      <c r="H187" s="275">
        <f t="shared" si="42"/>
        <v>-4.3175707640589787</v>
      </c>
      <c r="I187" s="274">
        <v>6.8250195465207195</v>
      </c>
      <c r="J187" s="275">
        <f t="shared" si="43"/>
        <v>2.4327221887061201</v>
      </c>
      <c r="K187" s="274">
        <v>6.34612501873782</v>
      </c>
      <c r="L187" s="275">
        <f t="shared" si="45"/>
        <v>-0.47889452778289954</v>
      </c>
      <c r="M187" s="275">
        <f t="shared" si="46"/>
        <v>-0.76073739164114862</v>
      </c>
    </row>
    <row r="188" spans="1:14" x14ac:dyDescent="0.25">
      <c r="B188" s="145" t="s">
        <v>151</v>
      </c>
      <c r="C188" s="274">
        <v>7.0912395492548166</v>
      </c>
      <c r="D188" s="275">
        <v>-12.49542711741185</v>
      </c>
      <c r="E188" s="274" t="s">
        <v>543</v>
      </c>
      <c r="F188" s="275" t="str">
        <f t="shared" si="44"/>
        <v>-</v>
      </c>
      <c r="G188" s="274">
        <v>3.8251404494382024</v>
      </c>
      <c r="H188" s="275" t="str">
        <f t="shared" si="42"/>
        <v>-</v>
      </c>
      <c r="I188" s="274">
        <v>6.8213923867419304</v>
      </c>
      <c r="J188" s="275">
        <f t="shared" si="43"/>
        <v>2.996251937303728</v>
      </c>
      <c r="K188" s="274">
        <v>6.4480194673516289</v>
      </c>
      <c r="L188" s="275">
        <f t="shared" si="45"/>
        <v>-0.37337291939030148</v>
      </c>
      <c r="M188" s="275">
        <f t="shared" si="46"/>
        <v>-0.64322008190318769</v>
      </c>
    </row>
    <row r="189" spans="1:14" x14ac:dyDescent="0.25">
      <c r="B189" s="145" t="s">
        <v>153</v>
      </c>
      <c r="C189" s="274">
        <v>7.1129633261423812</v>
      </c>
      <c r="D189" s="275">
        <v>-3.5058932435667458</v>
      </c>
      <c r="E189" s="274" t="s">
        <v>543</v>
      </c>
      <c r="F189" s="275" t="str">
        <f t="shared" si="44"/>
        <v>-</v>
      </c>
      <c r="G189" s="274">
        <v>3.1728286384976525</v>
      </c>
      <c r="H189" s="275" t="str">
        <f t="shared" si="42"/>
        <v>-</v>
      </c>
      <c r="I189" s="274">
        <v>6.1248983574564972</v>
      </c>
      <c r="J189" s="275">
        <f t="shared" si="43"/>
        <v>2.9520697189588447</v>
      </c>
      <c r="K189" s="274">
        <v>5.8485033598045204</v>
      </c>
      <c r="L189" s="275">
        <f t="shared" si="45"/>
        <v>-0.27639499765197684</v>
      </c>
      <c r="M189" s="275">
        <f t="shared" si="46"/>
        <v>-1.2644599663378608</v>
      </c>
    </row>
    <row r="190" spans="1:14" x14ac:dyDescent="0.25">
      <c r="B190" s="145" t="s">
        <v>155</v>
      </c>
      <c r="C190" s="274">
        <v>7.1628139032097122</v>
      </c>
      <c r="D190" s="275">
        <v>-2.01601644961774</v>
      </c>
      <c r="E190" s="274" t="s">
        <v>543</v>
      </c>
      <c r="F190" s="275" t="str">
        <f t="shared" si="44"/>
        <v>-</v>
      </c>
      <c r="G190" s="274">
        <v>4.2888365837256224</v>
      </c>
      <c r="H190" s="275" t="str">
        <f t="shared" si="42"/>
        <v>-</v>
      </c>
      <c r="I190" s="274">
        <v>6.6080863402061851</v>
      </c>
      <c r="J190" s="275">
        <f t="shared" si="43"/>
        <v>2.3192497564805628</v>
      </c>
      <c r="K190" s="274">
        <v>6.5246141009595329</v>
      </c>
      <c r="L190" s="275">
        <f t="shared" si="45"/>
        <v>-8.3472239246652258E-2</v>
      </c>
      <c r="M190" s="275">
        <f t="shared" si="46"/>
        <v>-0.63819980225017936</v>
      </c>
    </row>
    <row r="191" spans="1:14" x14ac:dyDescent="0.25">
      <c r="B191" s="145" t="s">
        <v>157</v>
      </c>
      <c r="C191" s="274">
        <v>8.5445669291338575</v>
      </c>
      <c r="D191" s="275">
        <v>-1.4214363876157279</v>
      </c>
      <c r="E191" s="274">
        <v>6.2737795671867138</v>
      </c>
      <c r="F191" s="275">
        <f t="shared" si="44"/>
        <v>-2.2707873619471437</v>
      </c>
      <c r="G191" s="274">
        <v>4.8560525757896968</v>
      </c>
      <c r="H191" s="275">
        <f t="shared" si="42"/>
        <v>-1.417726991397017</v>
      </c>
      <c r="I191" s="274">
        <v>7.5785000745489786</v>
      </c>
      <c r="J191" s="275">
        <f t="shared" si="43"/>
        <v>2.7224474987592817</v>
      </c>
      <c r="K191" s="274">
        <v>7.7961762261014131</v>
      </c>
      <c r="L191" s="275">
        <f t="shared" si="45"/>
        <v>0.21767615155243458</v>
      </c>
      <c r="M191" s="275">
        <f t="shared" si="46"/>
        <v>-0.74839070303244437</v>
      </c>
    </row>
    <row r="192" spans="1:14" x14ac:dyDescent="0.25">
      <c r="B192" s="145" t="s">
        <v>159</v>
      </c>
      <c r="C192" s="274">
        <v>8.7439999999999998</v>
      </c>
      <c r="D192" s="275">
        <v>0.65589050470487642</v>
      </c>
      <c r="E192" s="274">
        <v>5.0259358942989971</v>
      </c>
      <c r="F192" s="275">
        <f t="shared" si="44"/>
        <v>-3.7180641057010027</v>
      </c>
      <c r="G192" s="274">
        <v>7.1981012658227845</v>
      </c>
      <c r="H192" s="275">
        <f t="shared" si="42"/>
        <v>2.1721653715237874</v>
      </c>
      <c r="I192" s="274">
        <v>8.0057211683227951</v>
      </c>
      <c r="J192" s="275">
        <f t="shared" si="43"/>
        <v>0.80761990250001059</v>
      </c>
      <c r="K192" s="274">
        <v>7.7315536892621477</v>
      </c>
      <c r="L192" s="275">
        <f t="shared" si="45"/>
        <v>-0.27416747906064742</v>
      </c>
      <c r="M192" s="275">
        <f t="shared" si="46"/>
        <v>-1.0124463107378521</v>
      </c>
    </row>
    <row r="193" spans="2:14" x14ac:dyDescent="0.25">
      <c r="B193" s="145" t="s">
        <v>161</v>
      </c>
      <c r="C193" s="274">
        <v>8.2130885873902635</v>
      </c>
      <c r="D193" s="275">
        <v>0.88267681295666023</v>
      </c>
      <c r="E193" s="274">
        <v>3.551852915828785</v>
      </c>
      <c r="F193" s="275">
        <f t="shared" si="44"/>
        <v>-4.661235671561478</v>
      </c>
      <c r="G193" s="274">
        <v>6.8196319018404905</v>
      </c>
      <c r="H193" s="275">
        <f t="shared" si="42"/>
        <v>3.2677789860117055</v>
      </c>
      <c r="I193" s="274">
        <v>6.2703325650312811</v>
      </c>
      <c r="J193" s="275">
        <f t="shared" si="43"/>
        <v>-0.54929933680920939</v>
      </c>
      <c r="K193" s="274">
        <v>6.3290458821270876</v>
      </c>
      <c r="L193" s="275">
        <f t="shared" si="45"/>
        <v>5.8713317095806516E-2</v>
      </c>
      <c r="M193" s="275">
        <f t="shared" si="46"/>
        <v>-1.8840427052631759</v>
      </c>
    </row>
    <row r="194" spans="2:14" x14ac:dyDescent="0.25">
      <c r="B194" s="145" t="s">
        <v>163</v>
      </c>
      <c r="C194" s="274">
        <v>7.1731320754716981</v>
      </c>
      <c r="D194" s="275">
        <v>-0.23681087481355068</v>
      </c>
      <c r="E194" s="274">
        <v>3.4182580344666977</v>
      </c>
      <c r="F194" s="275">
        <f t="shared" si="44"/>
        <v>-3.7548740410050003</v>
      </c>
      <c r="G194" s="274">
        <v>6.5321403991741223</v>
      </c>
      <c r="H194" s="275">
        <f t="shared" si="42"/>
        <v>3.1138823647074245</v>
      </c>
      <c r="I194" s="274">
        <v>6.5184312638580932</v>
      </c>
      <c r="J194" s="275">
        <f t="shared" si="43"/>
        <v>-1.370913531602902E-2</v>
      </c>
      <c r="K194" s="274">
        <v>6.3581352269218891</v>
      </c>
      <c r="L194" s="275">
        <f t="shared" si="45"/>
        <v>-0.16029603693620409</v>
      </c>
      <c r="M194" s="275">
        <f t="shared" si="46"/>
        <v>-0.81499684854980892</v>
      </c>
    </row>
    <row r="195" spans="2:14" x14ac:dyDescent="0.25">
      <c r="B195" s="145" t="s">
        <v>165</v>
      </c>
      <c r="C195" s="274">
        <v>7.3210212765957445</v>
      </c>
      <c r="D195" s="275">
        <v>-0.91304222328119433</v>
      </c>
      <c r="E195" s="274">
        <v>4.4590654205607478</v>
      </c>
      <c r="F195" s="275">
        <f t="shared" si="44"/>
        <v>-2.8619558560349967</v>
      </c>
      <c r="G195" s="274">
        <v>6.5647596092858045</v>
      </c>
      <c r="H195" s="275">
        <f t="shared" si="42"/>
        <v>2.1056941887250566</v>
      </c>
      <c r="I195" s="274">
        <v>6.5353455123113582</v>
      </c>
      <c r="J195" s="275">
        <f t="shared" si="43"/>
        <v>-2.9414096974446302E-2</v>
      </c>
      <c r="K195" s="274">
        <v>6.0923606762680027</v>
      </c>
      <c r="L195" s="275">
        <f t="shared" si="45"/>
        <v>-0.44298483604335548</v>
      </c>
      <c r="M195" s="275">
        <f t="shared" si="46"/>
        <v>-1.2286606003277418</v>
      </c>
    </row>
    <row r="196" spans="2:14" x14ac:dyDescent="0.25">
      <c r="B196" s="145" t="s">
        <v>167</v>
      </c>
      <c r="C196" s="274">
        <v>7.487851971037812</v>
      </c>
      <c r="D196" s="275">
        <v>0.17076619769988532</v>
      </c>
      <c r="E196" s="274">
        <v>5.0693027210884356</v>
      </c>
      <c r="F196" s="275">
        <f t="shared" si="44"/>
        <v>-2.4185492499493764</v>
      </c>
      <c r="G196" s="274">
        <v>6.7303352412101392</v>
      </c>
      <c r="H196" s="275">
        <f t="shared" si="42"/>
        <v>1.6610325201217035</v>
      </c>
      <c r="I196" s="274">
        <v>6.7456112852664578</v>
      </c>
      <c r="J196" s="275">
        <f t="shared" si="43"/>
        <v>1.5276044056318661E-2</v>
      </c>
      <c r="K196" s="274"/>
      <c r="L196" s="275"/>
      <c r="M196" s="275"/>
    </row>
    <row r="197" spans="2:14" ht="15.75" x14ac:dyDescent="0.25">
      <c r="B197" s="148" t="s">
        <v>127</v>
      </c>
      <c r="C197" s="276">
        <v>7.70097224830615</v>
      </c>
      <c r="D197" s="277">
        <v>-0.5940106450834568</v>
      </c>
      <c r="E197" s="276">
        <v>5.789220489977728</v>
      </c>
      <c r="F197" s="277">
        <f t="shared" si="44"/>
        <v>-1.911751758328422</v>
      </c>
      <c r="G197" s="276">
        <v>5.6674455150738181</v>
      </c>
      <c r="H197" s="277">
        <f t="shared" si="42"/>
        <v>-0.12177497490390987</v>
      </c>
      <c r="I197" s="276">
        <v>6.8736041326668298</v>
      </c>
      <c r="J197" s="277">
        <f t="shared" si="43"/>
        <v>1.2061586175930117</v>
      </c>
      <c r="K197" s="276">
        <v>6.6005556279029385</v>
      </c>
      <c r="L197" s="277">
        <v>-0.28447915701846327</v>
      </c>
      <c r="M197" s="277">
        <v>-1.1214391027576331</v>
      </c>
    </row>
    <row r="198" spans="2:14" ht="6" customHeight="1" x14ac:dyDescent="0.25"/>
    <row r="199" spans="2:14" x14ac:dyDescent="0.25">
      <c r="B199" s="49" t="s">
        <v>109</v>
      </c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</row>
    <row r="202" spans="2:14" ht="48.75" customHeight="1" thickBot="1" x14ac:dyDescent="0.3">
      <c r="B202" s="315" t="s">
        <v>472</v>
      </c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1" t="s">
        <v>203</v>
      </c>
    </row>
    <row r="203" spans="2:14" ht="10.5" customHeight="1" thickBot="1" x14ac:dyDescent="0.3">
      <c r="B203" s="137"/>
      <c r="C203" s="272"/>
      <c r="D203" s="272"/>
      <c r="E203" s="272"/>
      <c r="F203" s="272"/>
      <c r="G203" s="272"/>
      <c r="H203" s="272"/>
      <c r="I203" s="272"/>
      <c r="J203" s="272"/>
      <c r="K203" s="96"/>
      <c r="L203" s="96"/>
      <c r="N203" s="1" t="s">
        <v>204</v>
      </c>
    </row>
    <row r="204" spans="2:14" ht="22.5" thickTop="1" thickBot="1" x14ac:dyDescent="0.3">
      <c r="B204" s="13"/>
      <c r="C204" s="346" t="s">
        <v>118</v>
      </c>
      <c r="D204" s="347"/>
      <c r="E204" s="347"/>
      <c r="F204" s="347"/>
      <c r="G204" s="347"/>
      <c r="H204" s="347"/>
      <c r="I204" s="347"/>
      <c r="J204" s="347"/>
      <c r="K204" s="347"/>
      <c r="L204" s="347"/>
      <c r="M204" s="348"/>
    </row>
    <row r="205" spans="2:14" ht="22.5" thickTop="1" thickBot="1" x14ac:dyDescent="0.3">
      <c r="B205" s="13"/>
      <c r="C205" s="349">
        <v>2019</v>
      </c>
      <c r="D205" s="350"/>
      <c r="E205" s="351" t="s">
        <v>259</v>
      </c>
      <c r="F205" s="350"/>
      <c r="G205" s="351" t="s">
        <v>258</v>
      </c>
      <c r="H205" s="350"/>
      <c r="I205" s="351">
        <v>2022</v>
      </c>
      <c r="J205" s="350"/>
      <c r="K205" s="351">
        <v>2023</v>
      </c>
      <c r="L205" s="352"/>
      <c r="M205" s="353"/>
    </row>
    <row r="206" spans="2:14" ht="16.5" thickTop="1" thickBot="1" x14ac:dyDescent="0.3">
      <c r="B206" s="16"/>
      <c r="C206" s="280" t="s">
        <v>141</v>
      </c>
      <c r="D206" s="281" t="s">
        <v>556</v>
      </c>
      <c r="E206" s="282" t="s">
        <v>141</v>
      </c>
      <c r="F206" s="281" t="s">
        <v>557</v>
      </c>
      <c r="G206" s="282" t="s">
        <v>141</v>
      </c>
      <c r="H206" s="281" t="s">
        <v>558</v>
      </c>
      <c r="I206" s="282" t="s">
        <v>141</v>
      </c>
      <c r="J206" s="281" t="s">
        <v>470</v>
      </c>
      <c r="K206" s="282" t="s">
        <v>141</v>
      </c>
      <c r="L206" s="281" t="s">
        <v>470</v>
      </c>
      <c r="M206" s="281" t="s">
        <v>471</v>
      </c>
    </row>
    <row r="207" spans="2:14" x14ac:dyDescent="0.25">
      <c r="B207" s="145" t="s">
        <v>145</v>
      </c>
      <c r="C207" s="274">
        <v>9.3705927607753363</v>
      </c>
      <c r="D207" s="275">
        <v>2.6657699434132098E-2</v>
      </c>
      <c r="E207" s="274">
        <v>9.3892540613094884</v>
      </c>
      <c r="F207" s="275">
        <f>IFERROR(E207-C207,"-")</f>
        <v>1.8661300534152048E-2</v>
      </c>
      <c r="G207" s="274">
        <v>6.9674397174013212</v>
      </c>
      <c r="H207" s="275">
        <f t="shared" ref="H207:H219" si="47">IFERROR(G207-E207,"-")</f>
        <v>-2.4218143439081672</v>
      </c>
      <c r="I207" s="274">
        <v>9.0404257222073152</v>
      </c>
      <c r="J207" s="275">
        <f t="shared" ref="J207:J219" si="48">IFERROR(I207-G207,"-")</f>
        <v>2.072986004805994</v>
      </c>
      <c r="K207" s="274">
        <v>9.3623068242013865</v>
      </c>
      <c r="L207" s="275">
        <f>IFERROR(K207-I207,"-")</f>
        <v>0.32188110199407127</v>
      </c>
      <c r="M207" s="275">
        <f>IFERROR(K207-C207,"-")</f>
        <v>-8.2859365739498259E-3</v>
      </c>
    </row>
    <row r="208" spans="2:14" x14ac:dyDescent="0.25">
      <c r="B208" s="145" t="s">
        <v>147</v>
      </c>
      <c r="C208" s="274">
        <v>8.8063902476900378</v>
      </c>
      <c r="D208" s="275">
        <v>7.4519426077499062E-2</v>
      </c>
      <c r="E208" s="274">
        <v>8.9311377835589987</v>
      </c>
      <c r="F208" s="275">
        <f t="shared" ref="F208:F219" si="49">IFERROR(E208-C208,"-")</f>
        <v>0.12474753586896092</v>
      </c>
      <c r="G208" s="274">
        <v>5.2758103587495677</v>
      </c>
      <c r="H208" s="275">
        <f t="shared" si="47"/>
        <v>-3.655327424809431</v>
      </c>
      <c r="I208" s="274">
        <v>8.1338782924613984</v>
      </c>
      <c r="J208" s="275">
        <f t="shared" si="48"/>
        <v>2.8580679337118307</v>
      </c>
      <c r="K208" s="274">
        <v>8.9256651849331092</v>
      </c>
      <c r="L208" s="275">
        <f t="shared" ref="L208:L217" si="50">IFERROR(K208-I208,"-")</f>
        <v>0.79178689247171086</v>
      </c>
      <c r="M208" s="275">
        <f t="shared" ref="M208:M217" si="51">IFERROR(K208-C208,"-")</f>
        <v>0.11927493724307148</v>
      </c>
    </row>
    <row r="209" spans="2:14" x14ac:dyDescent="0.25">
      <c r="B209" s="145" t="s">
        <v>149</v>
      </c>
      <c r="C209" s="274">
        <v>7.6891014578505334</v>
      </c>
      <c r="D209" s="275">
        <v>-2.7771439794829433E-2</v>
      </c>
      <c r="E209" s="274">
        <v>10.04483502363361</v>
      </c>
      <c r="F209" s="275">
        <f t="shared" si="49"/>
        <v>2.3557335657830762</v>
      </c>
      <c r="G209" s="274">
        <v>5.2814184636118595</v>
      </c>
      <c r="H209" s="275">
        <f t="shared" si="47"/>
        <v>-4.7634165600217502</v>
      </c>
      <c r="I209" s="274">
        <v>7.8277350511623833</v>
      </c>
      <c r="J209" s="275">
        <f t="shared" si="48"/>
        <v>2.5463165875505238</v>
      </c>
      <c r="K209" s="274">
        <v>7.7811265701170695</v>
      </c>
      <c r="L209" s="275">
        <f t="shared" si="50"/>
        <v>-4.6608481045313788E-2</v>
      </c>
      <c r="M209" s="275">
        <f t="shared" si="51"/>
        <v>9.2025112266536091E-2</v>
      </c>
    </row>
    <row r="210" spans="2:14" x14ac:dyDescent="0.25">
      <c r="B210" s="145" t="s">
        <v>151</v>
      </c>
      <c r="C210" s="274">
        <v>6.7830755590582212</v>
      </c>
      <c r="D210" s="275">
        <v>-0.67639953432094746</v>
      </c>
      <c r="E210" s="274" t="s">
        <v>543</v>
      </c>
      <c r="F210" s="275" t="str">
        <f t="shared" si="49"/>
        <v>-</v>
      </c>
      <c r="G210" s="274">
        <v>4.8381161007667028</v>
      </c>
      <c r="H210" s="275" t="str">
        <f t="shared" si="47"/>
        <v>-</v>
      </c>
      <c r="I210" s="274">
        <v>6.8792495280950297</v>
      </c>
      <c r="J210" s="275">
        <f t="shared" si="48"/>
        <v>2.0411334273283268</v>
      </c>
      <c r="K210" s="274">
        <v>6.9401868476753519</v>
      </c>
      <c r="L210" s="275">
        <f t="shared" si="50"/>
        <v>6.0937319580322225E-2</v>
      </c>
      <c r="M210" s="275">
        <f t="shared" si="51"/>
        <v>0.15711128861713064</v>
      </c>
    </row>
    <row r="211" spans="2:14" x14ac:dyDescent="0.25">
      <c r="B211" s="145" t="s">
        <v>153</v>
      </c>
      <c r="C211" s="274">
        <v>6.9914532920652785</v>
      </c>
      <c r="D211" s="275">
        <v>-0.63756660207598781</v>
      </c>
      <c r="E211" s="274" t="s">
        <v>543</v>
      </c>
      <c r="F211" s="275" t="str">
        <f t="shared" si="49"/>
        <v>-</v>
      </c>
      <c r="G211" s="274">
        <v>4.2073150176976233</v>
      </c>
      <c r="H211" s="275" t="str">
        <f t="shared" si="47"/>
        <v>-</v>
      </c>
      <c r="I211" s="274">
        <v>7.1747967479674797</v>
      </c>
      <c r="J211" s="275">
        <f t="shared" si="48"/>
        <v>2.9674817302698564</v>
      </c>
      <c r="K211" s="274">
        <v>7.1944280821170672</v>
      </c>
      <c r="L211" s="275">
        <f t="shared" si="50"/>
        <v>1.9631334149587509E-2</v>
      </c>
      <c r="M211" s="275">
        <f t="shared" si="51"/>
        <v>0.20297479005178864</v>
      </c>
    </row>
    <row r="212" spans="2:14" x14ac:dyDescent="0.25">
      <c r="B212" s="145" t="s">
        <v>155</v>
      </c>
      <c r="C212" s="274">
        <v>7.4237723545104242</v>
      </c>
      <c r="D212" s="275">
        <v>0.39482954431900197</v>
      </c>
      <c r="E212" s="274" t="s">
        <v>543</v>
      </c>
      <c r="F212" s="275" t="str">
        <f t="shared" si="49"/>
        <v>-</v>
      </c>
      <c r="G212" s="274">
        <v>5.1742054981477867</v>
      </c>
      <c r="H212" s="275" t="str">
        <f t="shared" si="47"/>
        <v>-</v>
      </c>
      <c r="I212" s="274">
        <v>6.9609022871637913</v>
      </c>
      <c r="J212" s="275">
        <f t="shared" si="48"/>
        <v>1.7866967890160046</v>
      </c>
      <c r="K212" s="274">
        <v>6.8849027877430302</v>
      </c>
      <c r="L212" s="275">
        <f t="shared" si="50"/>
        <v>-7.5999499420761119E-2</v>
      </c>
      <c r="M212" s="275">
        <f t="shared" si="51"/>
        <v>-0.53886956676739395</v>
      </c>
    </row>
    <row r="213" spans="2:14" x14ac:dyDescent="0.25">
      <c r="B213" s="145" t="s">
        <v>157</v>
      </c>
      <c r="C213" s="274">
        <v>8.2583329400846264</v>
      </c>
      <c r="D213" s="275">
        <v>0.5851380835069806</v>
      </c>
      <c r="E213" s="274" t="s">
        <v>543</v>
      </c>
      <c r="F213" s="275" t="str">
        <f t="shared" si="49"/>
        <v>-</v>
      </c>
      <c r="G213" s="274">
        <v>6.4211948262470031</v>
      </c>
      <c r="H213" s="275" t="str">
        <f t="shared" si="47"/>
        <v>-</v>
      </c>
      <c r="I213" s="274">
        <v>7.3003359210505163</v>
      </c>
      <c r="J213" s="275">
        <f t="shared" si="48"/>
        <v>0.87914109480351321</v>
      </c>
      <c r="K213" s="274">
        <v>8.336341789052069</v>
      </c>
      <c r="L213" s="275">
        <f t="shared" si="50"/>
        <v>1.0360058680015527</v>
      </c>
      <c r="M213" s="275">
        <f t="shared" si="51"/>
        <v>7.8008848967442646E-2</v>
      </c>
    </row>
    <row r="214" spans="2:14" x14ac:dyDescent="0.25">
      <c r="B214" s="145" t="s">
        <v>159</v>
      </c>
      <c r="C214" s="274">
        <v>8.3282923299565841</v>
      </c>
      <c r="D214" s="275">
        <v>0.19852926601630472</v>
      </c>
      <c r="E214" s="274" t="s">
        <v>543</v>
      </c>
      <c r="F214" s="275" t="str">
        <f t="shared" si="49"/>
        <v>-</v>
      </c>
      <c r="G214" s="274">
        <v>6.857538301312796</v>
      </c>
      <c r="H214" s="275" t="str">
        <f t="shared" si="47"/>
        <v>-</v>
      </c>
      <c r="I214" s="274">
        <v>7.9892656391659109</v>
      </c>
      <c r="J214" s="275">
        <f t="shared" si="48"/>
        <v>1.131727337853115</v>
      </c>
      <c r="K214" s="274">
        <v>8.0958435534197655</v>
      </c>
      <c r="L214" s="275">
        <f t="shared" si="50"/>
        <v>0.10657791425385454</v>
      </c>
      <c r="M214" s="275">
        <f t="shared" si="51"/>
        <v>-0.23244877653681861</v>
      </c>
    </row>
    <row r="215" spans="2:14" x14ac:dyDescent="0.25">
      <c r="B215" s="145" t="s">
        <v>161</v>
      </c>
      <c r="C215" s="274">
        <v>8.2220003328340816</v>
      </c>
      <c r="D215" s="275">
        <v>0.24528017419121095</v>
      </c>
      <c r="E215" s="274" t="s">
        <v>543</v>
      </c>
      <c r="F215" s="275" t="str">
        <f t="shared" si="49"/>
        <v>-</v>
      </c>
      <c r="G215" s="274">
        <v>7.1567819107404977</v>
      </c>
      <c r="H215" s="275" t="str">
        <f t="shared" si="47"/>
        <v>-</v>
      </c>
      <c r="I215" s="274">
        <v>7.4074122321370419</v>
      </c>
      <c r="J215" s="275">
        <f t="shared" si="48"/>
        <v>0.25063032139654418</v>
      </c>
      <c r="K215" s="274">
        <v>7.3922025559932676</v>
      </c>
      <c r="L215" s="275">
        <f t="shared" si="50"/>
        <v>-1.5209676143774331E-2</v>
      </c>
      <c r="M215" s="275">
        <f t="shared" si="51"/>
        <v>-0.82979777684081402</v>
      </c>
    </row>
    <row r="216" spans="2:14" x14ac:dyDescent="0.25">
      <c r="B216" s="145" t="s">
        <v>163</v>
      </c>
      <c r="C216" s="274">
        <v>7.7553727730970099</v>
      </c>
      <c r="D216" s="275">
        <v>0.2167142989546651</v>
      </c>
      <c r="E216" s="274" t="s">
        <v>543</v>
      </c>
      <c r="F216" s="275" t="str">
        <f t="shared" si="49"/>
        <v>-</v>
      </c>
      <c r="G216" s="274">
        <v>6.9458601060321028</v>
      </c>
      <c r="H216" s="275" t="str">
        <f t="shared" si="47"/>
        <v>-</v>
      </c>
      <c r="I216" s="274">
        <v>7.2019665990323087</v>
      </c>
      <c r="J216" s="275">
        <f t="shared" si="48"/>
        <v>0.25610649300020594</v>
      </c>
      <c r="K216" s="274">
        <v>7.685067685551771</v>
      </c>
      <c r="L216" s="275">
        <f t="shared" si="50"/>
        <v>0.48310108651946226</v>
      </c>
      <c r="M216" s="275">
        <f t="shared" si="51"/>
        <v>-7.0305087545238898E-2</v>
      </c>
    </row>
    <row r="217" spans="2:14" x14ac:dyDescent="0.25">
      <c r="B217" s="145" t="s">
        <v>165</v>
      </c>
      <c r="C217" s="274">
        <v>8.2210483777854755</v>
      </c>
      <c r="D217" s="275">
        <v>0.20397378969495783</v>
      </c>
      <c r="E217" s="274" t="s">
        <v>543</v>
      </c>
      <c r="F217" s="275" t="str">
        <f t="shared" si="49"/>
        <v>-</v>
      </c>
      <c r="G217" s="274">
        <v>8.0739229505590586</v>
      </c>
      <c r="H217" s="275" t="str">
        <f t="shared" si="47"/>
        <v>-</v>
      </c>
      <c r="I217" s="274">
        <v>7.9340364491960953</v>
      </c>
      <c r="J217" s="275">
        <f t="shared" si="48"/>
        <v>-0.13988650136296332</v>
      </c>
      <c r="K217" s="274">
        <v>8.4236982188576377</v>
      </c>
      <c r="L217" s="275">
        <f t="shared" si="50"/>
        <v>0.4896617696615424</v>
      </c>
      <c r="M217" s="275">
        <f t="shared" si="51"/>
        <v>0.20264984107216222</v>
      </c>
    </row>
    <row r="218" spans="2:14" x14ac:dyDescent="0.25">
      <c r="B218" s="145" t="s">
        <v>167</v>
      </c>
      <c r="C218" s="274">
        <v>8.4573499041156506</v>
      </c>
      <c r="D218" s="275">
        <v>0.6710620216107035</v>
      </c>
      <c r="E218" s="274" t="s">
        <v>543</v>
      </c>
      <c r="F218" s="275" t="str">
        <f t="shared" si="49"/>
        <v>-</v>
      </c>
      <c r="G218" s="274">
        <v>7.9240227321011263</v>
      </c>
      <c r="H218" s="275" t="str">
        <f t="shared" si="47"/>
        <v>-</v>
      </c>
      <c r="I218" s="274">
        <v>8.0182658584548019</v>
      </c>
      <c r="J218" s="275">
        <f t="shared" si="48"/>
        <v>9.4243126353675599E-2</v>
      </c>
      <c r="K218" s="274"/>
      <c r="L218" s="275"/>
      <c r="M218" s="275"/>
    </row>
    <row r="219" spans="2:14" ht="15.75" x14ac:dyDescent="0.25">
      <c r="B219" s="148" t="s">
        <v>127</v>
      </c>
      <c r="C219" s="276">
        <v>8.0045805740311788</v>
      </c>
      <c r="D219" s="277">
        <v>0.1138617634214576</v>
      </c>
      <c r="E219" s="276" t="s">
        <v>543</v>
      </c>
      <c r="F219" s="277" t="str">
        <f t="shared" si="49"/>
        <v>-</v>
      </c>
      <c r="G219" s="276">
        <v>6.6710822192240071</v>
      </c>
      <c r="H219" s="277" t="str">
        <f t="shared" si="47"/>
        <v>-</v>
      </c>
      <c r="I219" s="276">
        <v>7.6034957930657221</v>
      </c>
      <c r="J219" s="277">
        <f t="shared" si="48"/>
        <v>0.93241357384171497</v>
      </c>
      <c r="K219" s="276">
        <v>7.8776359945665231</v>
      </c>
      <c r="L219" s="277">
        <v>0.31299880006995284</v>
      </c>
      <c r="M219" s="277">
        <v>-8.8446966013326467E-2</v>
      </c>
    </row>
    <row r="220" spans="2:14" ht="6" customHeight="1" x14ac:dyDescent="0.25"/>
    <row r="221" spans="2:14" x14ac:dyDescent="0.25">
      <c r="B221" s="49" t="s">
        <v>109</v>
      </c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8"/>
    </row>
    <row r="222" spans="2:14" x14ac:dyDescent="0.25">
      <c r="K222" s="279"/>
      <c r="M222" s="279"/>
    </row>
    <row r="224" spans="2:14" ht="48.75" customHeight="1" thickBot="1" x14ac:dyDescent="0.3">
      <c r="B224" s="315" t="s">
        <v>473</v>
      </c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N224" s="1" t="s">
        <v>207</v>
      </c>
    </row>
    <row r="225" spans="2:14" ht="10.5" customHeight="1" thickBot="1" x14ac:dyDescent="0.3">
      <c r="B225" s="137"/>
      <c r="C225" s="272"/>
      <c r="D225" s="272"/>
      <c r="E225" s="272"/>
      <c r="F225" s="272"/>
      <c r="G225" s="272"/>
      <c r="H225" s="272"/>
      <c r="I225" s="272"/>
      <c r="J225" s="272"/>
      <c r="K225" s="96"/>
      <c r="L225" s="96"/>
      <c r="N225" s="1" t="s">
        <v>208</v>
      </c>
    </row>
    <row r="226" spans="2:14" ht="22.5" thickTop="1" thickBot="1" x14ac:dyDescent="0.3">
      <c r="B226" s="13"/>
      <c r="C226" s="346" t="s">
        <v>119</v>
      </c>
      <c r="D226" s="347"/>
      <c r="E226" s="347"/>
      <c r="F226" s="347"/>
      <c r="G226" s="347"/>
      <c r="H226" s="347"/>
      <c r="I226" s="347"/>
      <c r="J226" s="347"/>
      <c r="K226" s="347"/>
      <c r="L226" s="347"/>
      <c r="M226" s="348"/>
    </row>
    <row r="227" spans="2:14" ht="22.5" thickTop="1" thickBot="1" x14ac:dyDescent="0.3">
      <c r="B227" s="13"/>
      <c r="C227" s="349">
        <v>2019</v>
      </c>
      <c r="D227" s="350"/>
      <c r="E227" s="351" t="s">
        <v>259</v>
      </c>
      <c r="F227" s="350"/>
      <c r="G227" s="351" t="s">
        <v>258</v>
      </c>
      <c r="H227" s="350"/>
      <c r="I227" s="351">
        <v>2022</v>
      </c>
      <c r="J227" s="350"/>
      <c r="K227" s="351">
        <v>2023</v>
      </c>
      <c r="L227" s="352"/>
      <c r="M227" s="353"/>
    </row>
    <row r="228" spans="2:14" ht="16.5" thickTop="1" thickBot="1" x14ac:dyDescent="0.3">
      <c r="B228" s="16"/>
      <c r="C228" s="280" t="s">
        <v>141</v>
      </c>
      <c r="D228" s="281" t="s">
        <v>556</v>
      </c>
      <c r="E228" s="282" t="s">
        <v>141</v>
      </c>
      <c r="F228" s="281" t="s">
        <v>557</v>
      </c>
      <c r="G228" s="282" t="s">
        <v>141</v>
      </c>
      <c r="H228" s="281" t="s">
        <v>558</v>
      </c>
      <c r="I228" s="282" t="s">
        <v>141</v>
      </c>
      <c r="J228" s="281" t="s">
        <v>470</v>
      </c>
      <c r="K228" s="282" t="s">
        <v>141</v>
      </c>
      <c r="L228" s="281" t="s">
        <v>470</v>
      </c>
      <c r="M228" s="281" t="s">
        <v>471</v>
      </c>
    </row>
    <row r="229" spans="2:14" x14ac:dyDescent="0.25">
      <c r="B229" s="145" t="s">
        <v>145</v>
      </c>
      <c r="C229" s="274">
        <v>9.0054536625452908</v>
      </c>
      <c r="D229" s="275">
        <v>-0.37688251979089138</v>
      </c>
      <c r="E229" s="274">
        <v>9.2023640277834193</v>
      </c>
      <c r="F229" s="275">
        <f>IFERROR(E229-C229,"-")</f>
        <v>0.19691036523812855</v>
      </c>
      <c r="G229" s="274">
        <v>8.3245614035087723</v>
      </c>
      <c r="H229" s="275">
        <f t="shared" ref="H229:H241" si="52">IFERROR(G229-E229,"-")</f>
        <v>-0.87780262427464706</v>
      </c>
      <c r="I229" s="274">
        <v>8.5421562564419702</v>
      </c>
      <c r="J229" s="275">
        <f t="shared" ref="J229:J241" si="53">IFERROR(I229-G229,"-")</f>
        <v>0.21759485293319791</v>
      </c>
      <c r="K229" s="274">
        <v>7.8345320546972115</v>
      </c>
      <c r="L229" s="275">
        <f>IFERROR(K229-I229,"-")</f>
        <v>-0.70762420174475871</v>
      </c>
      <c r="M229" s="275">
        <f>IFERROR(K229-C229,"-")</f>
        <v>-1.1709216078480793</v>
      </c>
    </row>
    <row r="230" spans="2:14" x14ac:dyDescent="0.25">
      <c r="B230" s="145" t="s">
        <v>147</v>
      </c>
      <c r="C230" s="274">
        <v>8.5067675461942063</v>
      </c>
      <c r="D230" s="275">
        <v>-0.49174224413675915</v>
      </c>
      <c r="E230" s="274">
        <v>8.5393301032230884</v>
      </c>
      <c r="F230" s="275">
        <f t="shared" ref="F230:F241" si="54">IFERROR(E230-C230,"-")</f>
        <v>3.2562557028882111E-2</v>
      </c>
      <c r="G230" s="274">
        <v>5.8339965889710061</v>
      </c>
      <c r="H230" s="275">
        <f t="shared" si="52"/>
        <v>-2.7053335142520822</v>
      </c>
      <c r="I230" s="274">
        <v>7.5562582648191805</v>
      </c>
      <c r="J230" s="275">
        <f t="shared" si="53"/>
        <v>1.7222616758481744</v>
      </c>
      <c r="K230" s="274">
        <v>7.7443588076887364</v>
      </c>
      <c r="L230" s="275">
        <f t="shared" ref="L230:L239" si="55">IFERROR(K230-I230,"-")</f>
        <v>0.18810054286955591</v>
      </c>
      <c r="M230" s="275">
        <f t="shared" ref="M230:M239" si="56">IFERROR(K230-C230,"-")</f>
        <v>-0.76240873850546986</v>
      </c>
    </row>
    <row r="231" spans="2:14" x14ac:dyDescent="0.25">
      <c r="B231" s="145" t="s">
        <v>149</v>
      </c>
      <c r="C231" s="274">
        <v>7.2476509046677817</v>
      </c>
      <c r="D231" s="275">
        <v>-0.5513631369308003</v>
      </c>
      <c r="E231" s="274">
        <v>12.031102733270499</v>
      </c>
      <c r="F231" s="275">
        <f t="shared" si="54"/>
        <v>4.7834518286027174</v>
      </c>
      <c r="G231" s="274">
        <v>4.9698795180722888</v>
      </c>
      <c r="H231" s="275">
        <f t="shared" si="52"/>
        <v>-7.0612232151982104</v>
      </c>
      <c r="I231" s="274">
        <v>7.4353063004142141</v>
      </c>
      <c r="J231" s="275">
        <f t="shared" si="53"/>
        <v>2.4654267823419254</v>
      </c>
      <c r="K231" s="274">
        <v>6.6837703527130214</v>
      </c>
      <c r="L231" s="275">
        <f t="shared" si="55"/>
        <v>-0.7515359477011927</v>
      </c>
      <c r="M231" s="275">
        <f t="shared" si="56"/>
        <v>-0.56388055195476028</v>
      </c>
    </row>
    <row r="232" spans="2:14" x14ac:dyDescent="0.25">
      <c r="B232" s="145" t="s">
        <v>151</v>
      </c>
      <c r="C232" s="274">
        <v>7.075300914780934</v>
      </c>
      <c r="D232" s="275">
        <v>-0.44928118944718776</v>
      </c>
      <c r="E232" s="274" t="s">
        <v>543</v>
      </c>
      <c r="F232" s="275" t="str">
        <f t="shared" si="54"/>
        <v>-</v>
      </c>
      <c r="G232" s="274">
        <v>4.5827586206896553</v>
      </c>
      <c r="H232" s="275" t="str">
        <f t="shared" si="52"/>
        <v>-</v>
      </c>
      <c r="I232" s="274">
        <v>6.4463638503177219</v>
      </c>
      <c r="J232" s="275">
        <f t="shared" si="53"/>
        <v>1.8636052296280665</v>
      </c>
      <c r="K232" s="274">
        <v>5.938113116143878</v>
      </c>
      <c r="L232" s="275">
        <f t="shared" si="55"/>
        <v>-0.50825073417384381</v>
      </c>
      <c r="M232" s="275">
        <f t="shared" si="56"/>
        <v>-1.137187798637056</v>
      </c>
    </row>
    <row r="233" spans="2:14" x14ac:dyDescent="0.25">
      <c r="B233" s="145" t="s">
        <v>153</v>
      </c>
      <c r="C233" s="274">
        <v>6.9060379328345221</v>
      </c>
      <c r="D233" s="275">
        <v>-0.56183816066899173</v>
      </c>
      <c r="E233" s="274" t="s">
        <v>543</v>
      </c>
      <c r="F233" s="275" t="str">
        <f t="shared" si="54"/>
        <v>-</v>
      </c>
      <c r="G233" s="274">
        <v>4.5976154992548439</v>
      </c>
      <c r="H233" s="275" t="str">
        <f t="shared" si="52"/>
        <v>-</v>
      </c>
      <c r="I233" s="274">
        <v>6.568483765266607</v>
      </c>
      <c r="J233" s="275">
        <f t="shared" si="53"/>
        <v>1.9708682660117631</v>
      </c>
      <c r="K233" s="274">
        <v>6.0907472429652341</v>
      </c>
      <c r="L233" s="275">
        <f t="shared" si="55"/>
        <v>-0.47773652230137298</v>
      </c>
      <c r="M233" s="275">
        <f t="shared" si="56"/>
        <v>-0.81529068986928799</v>
      </c>
    </row>
    <row r="234" spans="2:14" x14ac:dyDescent="0.25">
      <c r="B234" s="145" t="s">
        <v>155</v>
      </c>
      <c r="C234" s="274">
        <v>7.0511614784162511</v>
      </c>
      <c r="D234" s="275">
        <v>0.37474081951825067</v>
      </c>
      <c r="E234" s="274" t="s">
        <v>543</v>
      </c>
      <c r="F234" s="275" t="str">
        <f t="shared" si="54"/>
        <v>-</v>
      </c>
      <c r="G234" s="274">
        <v>5.3356121814791795</v>
      </c>
      <c r="H234" s="275" t="str">
        <f t="shared" si="52"/>
        <v>-</v>
      </c>
      <c r="I234" s="274">
        <v>7.2321317200947988</v>
      </c>
      <c r="J234" s="275">
        <f t="shared" si="53"/>
        <v>1.8965195386156193</v>
      </c>
      <c r="K234" s="274">
        <v>5.9943793505988152</v>
      </c>
      <c r="L234" s="275">
        <f t="shared" si="55"/>
        <v>-1.2377523694959836</v>
      </c>
      <c r="M234" s="275">
        <f t="shared" si="56"/>
        <v>-1.0567821278174359</v>
      </c>
    </row>
    <row r="235" spans="2:14" x14ac:dyDescent="0.25">
      <c r="B235" s="145" t="s">
        <v>157</v>
      </c>
      <c r="C235" s="274">
        <v>7.959677419354839</v>
      </c>
      <c r="D235" s="275">
        <v>-0.60065617459877085</v>
      </c>
      <c r="E235" s="274" t="s">
        <v>543</v>
      </c>
      <c r="F235" s="275" t="str">
        <f t="shared" si="54"/>
        <v>-</v>
      </c>
      <c r="G235" s="274">
        <v>5.5065394511149224</v>
      </c>
      <c r="H235" s="275" t="str">
        <f t="shared" si="52"/>
        <v>-</v>
      </c>
      <c r="I235" s="274">
        <v>6.7787752199804459</v>
      </c>
      <c r="J235" s="275">
        <f t="shared" si="53"/>
        <v>1.2722357688655235</v>
      </c>
      <c r="K235" s="274">
        <v>7.0589338557079149</v>
      </c>
      <c r="L235" s="275">
        <f t="shared" si="55"/>
        <v>0.28015863572746902</v>
      </c>
      <c r="M235" s="275">
        <f t="shared" si="56"/>
        <v>-0.90074356364692409</v>
      </c>
    </row>
    <row r="236" spans="2:14" x14ac:dyDescent="0.25">
      <c r="B236" s="145" t="s">
        <v>159</v>
      </c>
      <c r="C236" s="274">
        <v>8.1035889328063249</v>
      </c>
      <c r="D236" s="275">
        <v>0.36598784405760032</v>
      </c>
      <c r="E236" s="274" t="s">
        <v>543</v>
      </c>
      <c r="F236" s="275" t="str">
        <f t="shared" si="54"/>
        <v>-</v>
      </c>
      <c r="G236" s="274">
        <v>6.961495946941783</v>
      </c>
      <c r="H236" s="275" t="str">
        <f t="shared" si="52"/>
        <v>-</v>
      </c>
      <c r="I236" s="274">
        <v>6.8252309678460481</v>
      </c>
      <c r="J236" s="275">
        <f t="shared" si="53"/>
        <v>-0.13626497909573487</v>
      </c>
      <c r="K236" s="274">
        <v>7.1901541365209187</v>
      </c>
      <c r="L236" s="275">
        <f t="shared" si="55"/>
        <v>0.36492316867487062</v>
      </c>
      <c r="M236" s="275">
        <f t="shared" si="56"/>
        <v>-0.91343479628540614</v>
      </c>
    </row>
    <row r="237" spans="2:14" x14ac:dyDescent="0.25">
      <c r="B237" s="145" t="s">
        <v>161</v>
      </c>
      <c r="C237" s="274">
        <v>7.9421645585065281</v>
      </c>
      <c r="D237" s="275">
        <v>0.29079733582396194</v>
      </c>
      <c r="E237" s="274" t="s">
        <v>543</v>
      </c>
      <c r="F237" s="275" t="str">
        <f t="shared" si="54"/>
        <v>-</v>
      </c>
      <c r="G237" s="274">
        <v>7.4027186883885028</v>
      </c>
      <c r="H237" s="275" t="str">
        <f t="shared" si="52"/>
        <v>-</v>
      </c>
      <c r="I237" s="274">
        <v>6.4915809639040125</v>
      </c>
      <c r="J237" s="275">
        <f t="shared" si="53"/>
        <v>-0.91113772448449026</v>
      </c>
      <c r="K237" s="274">
        <v>6.6959804477807356</v>
      </c>
      <c r="L237" s="275">
        <f t="shared" si="55"/>
        <v>0.20439948387672313</v>
      </c>
      <c r="M237" s="275">
        <f t="shared" si="56"/>
        <v>-1.2461841107257925</v>
      </c>
    </row>
    <row r="238" spans="2:14" x14ac:dyDescent="0.25">
      <c r="B238" s="145" t="s">
        <v>163</v>
      </c>
      <c r="C238" s="274">
        <v>7.8703030303030301</v>
      </c>
      <c r="D238" s="275">
        <v>0.4394640280354567</v>
      </c>
      <c r="E238" s="274" t="s">
        <v>543</v>
      </c>
      <c r="F238" s="275" t="str">
        <f t="shared" si="54"/>
        <v>-</v>
      </c>
      <c r="G238" s="274">
        <v>6.8439481665288113</v>
      </c>
      <c r="H238" s="275" t="str">
        <f t="shared" si="52"/>
        <v>-</v>
      </c>
      <c r="I238" s="274">
        <v>7.1003599507435826</v>
      </c>
      <c r="J238" s="275">
        <f t="shared" si="53"/>
        <v>0.25641178421477129</v>
      </c>
      <c r="K238" s="274">
        <v>7.0480564059745801</v>
      </c>
      <c r="L238" s="275">
        <f t="shared" si="55"/>
        <v>-5.2303544769002563E-2</v>
      </c>
      <c r="M238" s="275">
        <f t="shared" si="56"/>
        <v>-0.82224662432845008</v>
      </c>
    </row>
    <row r="239" spans="2:14" x14ac:dyDescent="0.25">
      <c r="B239" s="145" t="s">
        <v>165</v>
      </c>
      <c r="C239" s="274">
        <v>8.1525449500133043</v>
      </c>
      <c r="D239" s="275">
        <v>0.12807047553883066</v>
      </c>
      <c r="E239" s="274" t="s">
        <v>543</v>
      </c>
      <c r="F239" s="275" t="str">
        <f t="shared" si="54"/>
        <v>-</v>
      </c>
      <c r="G239" s="274">
        <v>7.6478213437720592</v>
      </c>
      <c r="H239" s="275" t="str">
        <f t="shared" si="52"/>
        <v>-</v>
      </c>
      <c r="I239" s="274">
        <v>7.424039607591455</v>
      </c>
      <c r="J239" s="275">
        <f t="shared" si="53"/>
        <v>-0.22378173618060426</v>
      </c>
      <c r="K239" s="274">
        <v>7.664503153853186</v>
      </c>
      <c r="L239" s="275">
        <f t="shared" si="55"/>
        <v>0.24046354626173105</v>
      </c>
      <c r="M239" s="275">
        <f t="shared" si="56"/>
        <v>-0.48804179616011822</v>
      </c>
    </row>
    <row r="240" spans="2:14" x14ac:dyDescent="0.25">
      <c r="B240" s="145" t="s">
        <v>167</v>
      </c>
      <c r="C240" s="274">
        <v>8.4826905204460967</v>
      </c>
      <c r="D240" s="275">
        <v>0.77927321781896097</v>
      </c>
      <c r="E240" s="274" t="s">
        <v>543</v>
      </c>
      <c r="F240" s="275" t="str">
        <f t="shared" si="54"/>
        <v>-</v>
      </c>
      <c r="G240" s="274">
        <v>7.4170022371364652</v>
      </c>
      <c r="H240" s="275" t="str">
        <f t="shared" si="52"/>
        <v>-</v>
      </c>
      <c r="I240" s="274">
        <v>7.4204156800841883</v>
      </c>
      <c r="J240" s="275">
        <f t="shared" si="53"/>
        <v>3.4134429477230555E-3</v>
      </c>
      <c r="K240" s="274"/>
      <c r="L240" s="275"/>
      <c r="M240" s="275"/>
    </row>
    <row r="241" spans="2:14" ht="15.75" x14ac:dyDescent="0.25">
      <c r="B241" s="148" t="s">
        <v>127</v>
      </c>
      <c r="C241" s="276">
        <v>7.8216146249016871</v>
      </c>
      <c r="D241" s="277">
        <v>-7.5762850031042994E-2</v>
      </c>
      <c r="E241" s="276" t="s">
        <v>543</v>
      </c>
      <c r="F241" s="277" t="str">
        <f t="shared" si="54"/>
        <v>-</v>
      </c>
      <c r="G241" s="276">
        <v>6.7410052451341631</v>
      </c>
      <c r="H241" s="277" t="str">
        <f t="shared" si="52"/>
        <v>-</v>
      </c>
      <c r="I241" s="276">
        <v>7.1112230573694131</v>
      </c>
      <c r="J241" s="277">
        <f t="shared" si="53"/>
        <v>0.37021781223524997</v>
      </c>
      <c r="K241" s="276">
        <v>6.8967622710796652</v>
      </c>
      <c r="L241" s="277">
        <v>-0.18157326207861502</v>
      </c>
      <c r="M241" s="277">
        <v>-0.87129246963295515</v>
      </c>
    </row>
    <row r="242" spans="2:14" ht="6" customHeight="1" x14ac:dyDescent="0.25"/>
    <row r="243" spans="2:14" x14ac:dyDescent="0.25">
      <c r="B243" s="49" t="s">
        <v>109</v>
      </c>
      <c r="C243" s="278"/>
      <c r="D243" s="278"/>
      <c r="E243" s="278"/>
      <c r="F243" s="278"/>
      <c r="G243" s="278"/>
      <c r="H243" s="278"/>
      <c r="I243" s="278"/>
      <c r="J243" s="278"/>
      <c r="K243" s="278"/>
      <c r="L243" s="278"/>
      <c r="M243" s="278"/>
    </row>
    <row r="244" spans="2:14" x14ac:dyDescent="0.25">
      <c r="K244" s="278"/>
      <c r="M244" s="279"/>
    </row>
    <row r="246" spans="2:14" ht="48.75" customHeight="1" thickBot="1" x14ac:dyDescent="0.3">
      <c r="B246" s="315" t="s">
        <v>474</v>
      </c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  <c r="M246" s="315"/>
      <c r="N246" s="1" t="s">
        <v>211</v>
      </c>
    </row>
    <row r="247" spans="2:14" ht="10.5" customHeight="1" thickBot="1" x14ac:dyDescent="0.3">
      <c r="B247" s="137"/>
      <c r="C247" s="272"/>
      <c r="D247" s="272"/>
      <c r="E247" s="272"/>
      <c r="F247" s="272"/>
      <c r="G247" s="272"/>
      <c r="H247" s="272"/>
      <c r="I247" s="272"/>
      <c r="J247" s="272"/>
      <c r="K247" s="96"/>
      <c r="L247" s="96"/>
      <c r="N247" s="1" t="s">
        <v>212</v>
      </c>
    </row>
    <row r="248" spans="2:14" ht="22.5" thickTop="1" thickBot="1" x14ac:dyDescent="0.3">
      <c r="B248" s="13"/>
      <c r="C248" s="346" t="s">
        <v>120</v>
      </c>
      <c r="D248" s="347"/>
      <c r="E248" s="347"/>
      <c r="F248" s="347"/>
      <c r="G248" s="347"/>
      <c r="H248" s="347"/>
      <c r="I248" s="347"/>
      <c r="J248" s="347"/>
      <c r="K248" s="347"/>
      <c r="L248" s="347"/>
      <c r="M248" s="348"/>
    </row>
    <row r="249" spans="2:14" ht="22.5" thickTop="1" thickBot="1" x14ac:dyDescent="0.3">
      <c r="B249" s="13"/>
      <c r="C249" s="349">
        <v>2019</v>
      </c>
      <c r="D249" s="350"/>
      <c r="E249" s="351" t="s">
        <v>259</v>
      </c>
      <c r="F249" s="350"/>
      <c r="G249" s="351" t="s">
        <v>258</v>
      </c>
      <c r="H249" s="350"/>
      <c r="I249" s="351">
        <v>2022</v>
      </c>
      <c r="J249" s="350"/>
      <c r="K249" s="351">
        <v>2023</v>
      </c>
      <c r="L249" s="352"/>
      <c r="M249" s="353"/>
    </row>
    <row r="250" spans="2:14" ht="16.5" thickTop="1" thickBot="1" x14ac:dyDescent="0.3">
      <c r="B250" s="16"/>
      <c r="C250" s="280" t="s">
        <v>141</v>
      </c>
      <c r="D250" s="281" t="s">
        <v>556</v>
      </c>
      <c r="E250" s="282" t="s">
        <v>141</v>
      </c>
      <c r="F250" s="281" t="s">
        <v>557</v>
      </c>
      <c r="G250" s="282" t="s">
        <v>141</v>
      </c>
      <c r="H250" s="281" t="s">
        <v>558</v>
      </c>
      <c r="I250" s="282" t="s">
        <v>141</v>
      </c>
      <c r="J250" s="281" t="s">
        <v>470</v>
      </c>
      <c r="K250" s="282" t="s">
        <v>141</v>
      </c>
      <c r="L250" s="281" t="s">
        <v>470</v>
      </c>
      <c r="M250" s="281" t="s">
        <v>471</v>
      </c>
    </row>
    <row r="251" spans="2:14" x14ac:dyDescent="0.25">
      <c r="B251" s="145" t="s">
        <v>145</v>
      </c>
      <c r="C251" s="274">
        <v>9.028450913902903</v>
      </c>
      <c r="D251" s="275">
        <v>-0.68522927226731056</v>
      </c>
      <c r="E251" s="274">
        <v>9.1595081967213119</v>
      </c>
      <c r="F251" s="275">
        <f>IFERROR(E251-C251,"-")</f>
        <v>0.13105728281840889</v>
      </c>
      <c r="G251" s="274">
        <v>7.4646680942184158</v>
      </c>
      <c r="H251" s="275">
        <f t="shared" ref="H251:H263" si="57">IFERROR(G251-E251,"-")</f>
        <v>-1.6948401025028961</v>
      </c>
      <c r="I251" s="274">
        <v>8.1773153575615467</v>
      </c>
      <c r="J251" s="275">
        <f t="shared" ref="J251:J263" si="58">IFERROR(I251-G251,"-")</f>
        <v>0.71264726334313089</v>
      </c>
      <c r="K251" s="274">
        <v>8.4721924496844103</v>
      </c>
      <c r="L251" s="275">
        <f>IFERROR(K251-I251,"-")</f>
        <v>0.29487709212286362</v>
      </c>
      <c r="M251" s="275">
        <f>IFERROR(K251-C251,"-")</f>
        <v>-0.55625846421849268</v>
      </c>
    </row>
    <row r="252" spans="2:14" x14ac:dyDescent="0.25">
      <c r="B252" s="145" t="s">
        <v>147</v>
      </c>
      <c r="C252" s="274">
        <v>9.3932112550245641</v>
      </c>
      <c r="D252" s="275">
        <v>0.66118007195251671</v>
      </c>
      <c r="E252" s="274">
        <v>8.5400563091886355</v>
      </c>
      <c r="F252" s="275">
        <f t="shared" ref="F252:F263" si="59">IFERROR(E252-C252,"-")</f>
        <v>-0.85315494583592866</v>
      </c>
      <c r="G252" s="274">
        <v>6.6320441988950281</v>
      </c>
      <c r="H252" s="275">
        <f t="shared" si="57"/>
        <v>-1.9080121102936074</v>
      </c>
      <c r="I252" s="274">
        <v>7.427726233696383</v>
      </c>
      <c r="J252" s="275">
        <f t="shared" si="58"/>
        <v>0.79568203480135491</v>
      </c>
      <c r="K252" s="274">
        <v>8.0002362669816893</v>
      </c>
      <c r="L252" s="275">
        <f t="shared" ref="L252:L261" si="60">IFERROR(K252-I252,"-")</f>
        <v>0.57251003328530636</v>
      </c>
      <c r="M252" s="275">
        <f t="shared" ref="M252:M261" si="61">IFERROR(K252-C252,"-")</f>
        <v>-1.3929749880428748</v>
      </c>
    </row>
    <row r="253" spans="2:14" x14ac:dyDescent="0.25">
      <c r="B253" s="145" t="s">
        <v>149</v>
      </c>
      <c r="C253" s="274">
        <v>6.8406603055669377</v>
      </c>
      <c r="D253" s="275">
        <v>-0.34744058093574637</v>
      </c>
      <c r="E253" s="274">
        <v>10.070386579139315</v>
      </c>
      <c r="F253" s="275">
        <f t="shared" si="59"/>
        <v>3.2297262735723775</v>
      </c>
      <c r="G253" s="274">
        <v>6.6613149847094801</v>
      </c>
      <c r="H253" s="275">
        <f t="shared" si="57"/>
        <v>-3.4090715944298351</v>
      </c>
      <c r="I253" s="274">
        <v>7.0971967193046881</v>
      </c>
      <c r="J253" s="275">
        <f t="shared" si="58"/>
        <v>0.43588173459520796</v>
      </c>
      <c r="K253" s="274">
        <v>7.2788947314156101</v>
      </c>
      <c r="L253" s="275">
        <f t="shared" si="60"/>
        <v>0.18169801211092196</v>
      </c>
      <c r="M253" s="275">
        <f t="shared" si="61"/>
        <v>0.43823442584867234</v>
      </c>
    </row>
    <row r="254" spans="2:14" x14ac:dyDescent="0.25">
      <c r="B254" s="145" t="s">
        <v>151</v>
      </c>
      <c r="C254" s="274">
        <v>7.389364919354839</v>
      </c>
      <c r="D254" s="275">
        <v>-5.3393103195030989E-2</v>
      </c>
      <c r="E254" s="274" t="s">
        <v>543</v>
      </c>
      <c r="F254" s="275" t="str">
        <f t="shared" si="59"/>
        <v>-</v>
      </c>
      <c r="G254" s="274">
        <v>5.06345957011259</v>
      </c>
      <c r="H254" s="275" t="str">
        <f t="shared" si="57"/>
        <v>-</v>
      </c>
      <c r="I254" s="274">
        <v>6.3673972247438728</v>
      </c>
      <c r="J254" s="275">
        <f t="shared" si="58"/>
        <v>1.3039376546312829</v>
      </c>
      <c r="K254" s="274">
        <v>6.5939413130673419</v>
      </c>
      <c r="L254" s="275">
        <f t="shared" si="60"/>
        <v>0.22654408832346906</v>
      </c>
      <c r="M254" s="275">
        <f t="shared" si="61"/>
        <v>-0.79542360628749709</v>
      </c>
    </row>
    <row r="255" spans="2:14" x14ac:dyDescent="0.25">
      <c r="B255" s="145" t="s">
        <v>153</v>
      </c>
      <c r="C255" s="274">
        <v>5.5616280852368538</v>
      </c>
      <c r="D255" s="275">
        <v>-0.5693704126681185</v>
      </c>
      <c r="E255" s="274" t="s">
        <v>543</v>
      </c>
      <c r="F255" s="275" t="str">
        <f t="shared" si="59"/>
        <v>-</v>
      </c>
      <c r="G255" s="274">
        <v>5.3384703196347028</v>
      </c>
      <c r="H255" s="275" t="str">
        <f t="shared" si="57"/>
        <v>-</v>
      </c>
      <c r="I255" s="274">
        <v>6.176079734219269</v>
      </c>
      <c r="J255" s="275">
        <f t="shared" si="58"/>
        <v>0.83760941458456628</v>
      </c>
      <c r="K255" s="274">
        <v>6.7745027900987269</v>
      </c>
      <c r="L255" s="275">
        <f t="shared" si="60"/>
        <v>0.59842305587945788</v>
      </c>
      <c r="M255" s="275">
        <f t="shared" si="61"/>
        <v>1.2128747048618731</v>
      </c>
    </row>
    <row r="256" spans="2:14" x14ac:dyDescent="0.25">
      <c r="B256" s="145" t="s">
        <v>155</v>
      </c>
      <c r="C256" s="274">
        <v>5.8446588168534541</v>
      </c>
      <c r="D256" s="275">
        <v>0.14052962365447819</v>
      </c>
      <c r="E256" s="274" t="s">
        <v>543</v>
      </c>
      <c r="F256" s="275" t="str">
        <f t="shared" si="59"/>
        <v>-</v>
      </c>
      <c r="G256" s="274">
        <v>5.2675937631689846</v>
      </c>
      <c r="H256" s="275" t="str">
        <f t="shared" si="57"/>
        <v>-</v>
      </c>
      <c r="I256" s="274">
        <v>5.8006571741511497</v>
      </c>
      <c r="J256" s="275">
        <f t="shared" si="58"/>
        <v>0.53306341098216503</v>
      </c>
      <c r="K256" s="274">
        <v>6.5450780880265027</v>
      </c>
      <c r="L256" s="275">
        <f t="shared" si="60"/>
        <v>0.74442091387535303</v>
      </c>
      <c r="M256" s="275">
        <f t="shared" si="61"/>
        <v>0.70041927117304859</v>
      </c>
    </row>
    <row r="257" spans="2:13" x14ac:dyDescent="0.25">
      <c r="B257" s="145" t="s">
        <v>157</v>
      </c>
      <c r="C257" s="274">
        <v>6.2364801792270832</v>
      </c>
      <c r="D257" s="275">
        <v>-1.0951914951788169</v>
      </c>
      <c r="E257" s="274" t="s">
        <v>543</v>
      </c>
      <c r="F257" s="275" t="str">
        <f t="shared" si="59"/>
        <v>-</v>
      </c>
      <c r="G257" s="274">
        <v>6.6844494892167994</v>
      </c>
      <c r="H257" s="275" t="str">
        <f t="shared" si="57"/>
        <v>-</v>
      </c>
      <c r="I257" s="274">
        <v>6.2486119679210361</v>
      </c>
      <c r="J257" s="275">
        <f t="shared" si="58"/>
        <v>-0.43583752129576325</v>
      </c>
      <c r="K257" s="274">
        <v>7.0522568048696455</v>
      </c>
      <c r="L257" s="275">
        <f t="shared" si="60"/>
        <v>0.80364483694860933</v>
      </c>
      <c r="M257" s="275">
        <f t="shared" si="61"/>
        <v>0.81577662564256226</v>
      </c>
    </row>
    <row r="258" spans="2:13" x14ac:dyDescent="0.25">
      <c r="B258" s="145" t="s">
        <v>159</v>
      </c>
      <c r="C258" s="274">
        <v>7.9252712509880006</v>
      </c>
      <c r="D258" s="275">
        <v>0.93292183620067526</v>
      </c>
      <c r="E258" s="274" t="s">
        <v>543</v>
      </c>
      <c r="F258" s="275" t="str">
        <f t="shared" si="59"/>
        <v>-</v>
      </c>
      <c r="G258" s="274">
        <v>7.1927890902297777</v>
      </c>
      <c r="H258" s="275" t="str">
        <f t="shared" si="57"/>
        <v>-</v>
      </c>
      <c r="I258" s="274">
        <v>7.0748574144486689</v>
      </c>
      <c r="J258" s="275">
        <f t="shared" si="58"/>
        <v>-0.11793167578110886</v>
      </c>
      <c r="K258" s="274">
        <v>7.3553964757709247</v>
      </c>
      <c r="L258" s="275">
        <f t="shared" si="60"/>
        <v>0.28053906132225581</v>
      </c>
      <c r="M258" s="275">
        <f t="shared" si="61"/>
        <v>-0.56987477521707586</v>
      </c>
    </row>
    <row r="259" spans="2:13" x14ac:dyDescent="0.25">
      <c r="B259" s="145" t="s">
        <v>161</v>
      </c>
      <c r="C259" s="274">
        <v>7.6329511677282378</v>
      </c>
      <c r="D259" s="275">
        <v>0.6351706156405692</v>
      </c>
      <c r="E259" s="274" t="s">
        <v>543</v>
      </c>
      <c r="F259" s="275" t="str">
        <f t="shared" si="59"/>
        <v>-</v>
      </c>
      <c r="G259" s="274">
        <v>7.2236842105263159</v>
      </c>
      <c r="H259" s="275" t="str">
        <f t="shared" si="57"/>
        <v>-</v>
      </c>
      <c r="I259" s="274">
        <v>6.6796864062718742</v>
      </c>
      <c r="J259" s="275">
        <f t="shared" si="58"/>
        <v>-0.54399780425444177</v>
      </c>
      <c r="K259" s="274">
        <v>7.2909698996655514</v>
      </c>
      <c r="L259" s="275">
        <f t="shared" si="60"/>
        <v>0.61128349339367727</v>
      </c>
      <c r="M259" s="275">
        <f t="shared" si="61"/>
        <v>-0.34198126806268636</v>
      </c>
    </row>
    <row r="260" spans="2:13" x14ac:dyDescent="0.25">
      <c r="B260" s="145" t="s">
        <v>163</v>
      </c>
      <c r="C260" s="274">
        <v>8.0010934937124105</v>
      </c>
      <c r="D260" s="275">
        <v>0.87617744267144371</v>
      </c>
      <c r="E260" s="274" t="s">
        <v>543</v>
      </c>
      <c r="F260" s="275" t="str">
        <f t="shared" si="59"/>
        <v>-</v>
      </c>
      <c r="G260" s="274">
        <v>6.8118694362017802</v>
      </c>
      <c r="H260" s="275" t="str">
        <f t="shared" si="57"/>
        <v>-</v>
      </c>
      <c r="I260" s="274">
        <v>7.2184328055217213</v>
      </c>
      <c r="J260" s="275">
        <f t="shared" si="58"/>
        <v>0.40656336931994108</v>
      </c>
      <c r="K260" s="274">
        <v>7.4253017062005826</v>
      </c>
      <c r="L260" s="275">
        <f t="shared" si="60"/>
        <v>0.20686890067886132</v>
      </c>
      <c r="M260" s="275">
        <f t="shared" si="61"/>
        <v>-0.57579178751182791</v>
      </c>
    </row>
    <row r="261" spans="2:13" x14ac:dyDescent="0.25">
      <c r="B261" s="145" t="s">
        <v>165</v>
      </c>
      <c r="C261" s="274">
        <v>7.9468870346598202</v>
      </c>
      <c r="D261" s="275">
        <v>0.32382239534856527</v>
      </c>
      <c r="E261" s="274" t="s">
        <v>543</v>
      </c>
      <c r="F261" s="275" t="str">
        <f t="shared" si="59"/>
        <v>-</v>
      </c>
      <c r="G261" s="274">
        <v>7.7270553064275038</v>
      </c>
      <c r="H261" s="275" t="str">
        <f t="shared" si="57"/>
        <v>-</v>
      </c>
      <c r="I261" s="274">
        <v>7.0495697491213187</v>
      </c>
      <c r="J261" s="275">
        <f t="shared" si="58"/>
        <v>-0.67748555730618509</v>
      </c>
      <c r="K261" s="274">
        <v>8.7200291509777728</v>
      </c>
      <c r="L261" s="275">
        <f t="shared" si="60"/>
        <v>1.670459401856454</v>
      </c>
      <c r="M261" s="275">
        <f t="shared" si="61"/>
        <v>0.7731421163179526</v>
      </c>
    </row>
    <row r="262" spans="2:13" x14ac:dyDescent="0.25">
      <c r="B262" s="145" t="s">
        <v>167</v>
      </c>
      <c r="C262" s="274">
        <v>8.4239870089699966</v>
      </c>
      <c r="D262" s="275">
        <v>0.67718482408442693</v>
      </c>
      <c r="E262" s="274" t="s">
        <v>543</v>
      </c>
      <c r="F262" s="275" t="str">
        <f t="shared" si="59"/>
        <v>-</v>
      </c>
      <c r="G262" s="274">
        <v>6.9072194021432596</v>
      </c>
      <c r="H262" s="275" t="str">
        <f t="shared" si="57"/>
        <v>-</v>
      </c>
      <c r="I262" s="274">
        <v>6.9947035118019576</v>
      </c>
      <c r="J262" s="275">
        <f t="shared" si="58"/>
        <v>8.7484109658698017E-2</v>
      </c>
      <c r="K262" s="274"/>
      <c r="L262" s="275"/>
      <c r="M262" s="275"/>
    </row>
    <row r="263" spans="2:13" ht="15.75" x14ac:dyDescent="0.25">
      <c r="B263" s="148" t="s">
        <v>127</v>
      </c>
      <c r="C263" s="276">
        <v>7.4280727143473735</v>
      </c>
      <c r="D263" s="277">
        <v>9.7532130538205308E-2</v>
      </c>
      <c r="E263" s="276" t="s">
        <v>543</v>
      </c>
      <c r="F263" s="277" t="str">
        <f t="shared" si="59"/>
        <v>-</v>
      </c>
      <c r="G263" s="276">
        <v>6.8323432190656712</v>
      </c>
      <c r="H263" s="277" t="str">
        <f t="shared" si="57"/>
        <v>-</v>
      </c>
      <c r="I263" s="276">
        <v>6.8802632895629259</v>
      </c>
      <c r="J263" s="277">
        <f t="shared" si="58"/>
        <v>4.7920070497254663E-2</v>
      </c>
      <c r="K263" s="276">
        <v>7.4053350477435131</v>
      </c>
      <c r="L263" s="277">
        <v>0.53730393542904231</v>
      </c>
      <c r="M263" s="277">
        <v>6.6320000999031237E-2</v>
      </c>
    </row>
    <row r="264" spans="2:13" ht="6" customHeight="1" x14ac:dyDescent="0.25"/>
    <row r="265" spans="2:13" x14ac:dyDescent="0.25">
      <c r="B265" s="49" t="s">
        <v>109</v>
      </c>
      <c r="C265" s="278"/>
      <c r="D265" s="278"/>
      <c r="E265" s="278"/>
      <c r="F265" s="278"/>
      <c r="G265" s="278"/>
      <c r="H265" s="278"/>
      <c r="I265" s="278"/>
      <c r="J265" s="278"/>
      <c r="K265" s="278"/>
      <c r="L265" s="278"/>
      <c r="M265" s="278"/>
    </row>
  </sheetData>
  <mergeCells count="84"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88C02-028F-4012-8235-2631FDBA704D}">
  <dimension ref="A1:AB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x14ac:dyDescent="0.25">
      <c r="C1" s="123"/>
    </row>
    <row r="4" spans="1:15" ht="48.75" customHeight="1" thickBot="1" x14ac:dyDescent="0.3">
      <c r="B4" s="315" t="s">
        <v>475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O4" s="1" t="s">
        <v>476</v>
      </c>
    </row>
    <row r="5" spans="1:15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O5" s="1" t="s">
        <v>477</v>
      </c>
    </row>
    <row r="6" spans="1:15" ht="22.5" thickTop="1" thickBot="1" x14ac:dyDescent="0.3">
      <c r="B6" s="13"/>
      <c r="C6" s="327" t="s">
        <v>478</v>
      </c>
      <c r="D6" s="328"/>
      <c r="E6" s="328"/>
      <c r="F6" s="328"/>
      <c r="G6" s="328"/>
      <c r="H6" s="328"/>
      <c r="I6" s="328"/>
      <c r="J6" s="328"/>
      <c r="K6" s="328"/>
      <c r="L6" s="328"/>
      <c r="M6" s="329"/>
    </row>
    <row r="7" spans="1:15" ht="22.5" thickTop="1" thickBot="1" x14ac:dyDescent="0.3">
      <c r="B7" s="13"/>
      <c r="C7" s="334">
        <v>2019</v>
      </c>
      <c r="D7" s="333"/>
      <c r="E7" s="330" t="s">
        <v>259</v>
      </c>
      <c r="F7" s="333"/>
      <c r="G7" s="330" t="s">
        <v>258</v>
      </c>
      <c r="H7" s="333"/>
      <c r="I7" s="330">
        <v>2022</v>
      </c>
      <c r="J7" s="333"/>
      <c r="K7" s="330">
        <v>2023</v>
      </c>
      <c r="L7" s="331"/>
      <c r="M7" s="332"/>
    </row>
    <row r="8" spans="1:15" ht="16.5" thickTop="1" thickBot="1" x14ac:dyDescent="0.3">
      <c r="B8" s="16"/>
      <c r="C8" s="141" t="s">
        <v>141</v>
      </c>
      <c r="D8" s="142" t="str">
        <f>CONCATENATE("var ",RIGHT(C7,2),"/",RIGHT(C7-1,2))</f>
        <v>var 19/18</v>
      </c>
      <c r="E8" s="143" t="s">
        <v>141</v>
      </c>
      <c r="F8" s="142" t="str">
        <f>CONCATENATE("var ",RIGHT(E7,2),"/",RIGHT(C7,2))</f>
        <v>var 20/19</v>
      </c>
      <c r="G8" s="143" t="s">
        <v>141</v>
      </c>
      <c r="H8" s="142" t="str">
        <f>CONCATENATE("var ",RIGHT(G7,2),"/",RIGHT(E7,2))</f>
        <v>var 21/20</v>
      </c>
      <c r="I8" s="143" t="s">
        <v>141</v>
      </c>
      <c r="J8" s="142" t="str">
        <f>CONCATENATE("var ",RIGHT(I7,2),"/",RIGHT(G7,2))</f>
        <v>var 22/21</v>
      </c>
      <c r="K8" s="143" t="s">
        <v>141</v>
      </c>
      <c r="L8" s="142" t="str">
        <f>CONCATENATE("var ",RIGHT(K7,2),"/",RIGHT(I7,2))</f>
        <v>var 23/22</v>
      </c>
      <c r="M8" s="142" t="str">
        <f>CONCATENATE("var ",RIGHT(K7,2),"/",RIGHT(C7,2))</f>
        <v>var 23/19</v>
      </c>
    </row>
    <row r="9" spans="1:15" x14ac:dyDescent="0.25">
      <c r="A9" s="1" t="s">
        <v>144</v>
      </c>
      <c r="B9" s="145" t="s">
        <v>145</v>
      </c>
      <c r="C9" s="283">
        <v>0.7147</v>
      </c>
      <c r="D9" s="147"/>
      <c r="E9" s="283">
        <v>0.71560000000000001</v>
      </c>
      <c r="F9" s="147">
        <f t="shared" ref="F9:F21" si="0">IFERROR(E9/C9-1,"-")</f>
        <v>1.2592696236182199E-3</v>
      </c>
      <c r="G9" s="283">
        <v>0.14360000000000001</v>
      </c>
      <c r="H9" s="147">
        <f t="shared" ref="H9:J21" si="1">IFERROR(G9/E9-1,"-")</f>
        <v>-0.79932923420905533</v>
      </c>
      <c r="I9" s="283">
        <v>0.53969999999999996</v>
      </c>
      <c r="J9" s="147">
        <f t="shared" si="1"/>
        <v>2.7583565459610022</v>
      </c>
      <c r="K9" s="283">
        <v>0.74150000000000005</v>
      </c>
      <c r="L9" s="147">
        <f t="shared" ref="L9:L14" si="2">IFERROR(K9/I9-1,"-")</f>
        <v>0.37391143227719126</v>
      </c>
      <c r="M9" s="147">
        <f>IFERROR(K9/C9-1,"-")</f>
        <v>3.7498251014411732E-2</v>
      </c>
    </row>
    <row r="10" spans="1:15" x14ac:dyDescent="0.25">
      <c r="A10" s="1" t="s">
        <v>146</v>
      </c>
      <c r="B10" s="145" t="s">
        <v>147</v>
      </c>
      <c r="C10" s="283">
        <v>0.72450000000000003</v>
      </c>
      <c r="D10" s="147"/>
      <c r="E10" s="283">
        <v>0.72739999999999994</v>
      </c>
      <c r="F10" s="147">
        <f t="shared" si="0"/>
        <v>4.002760524499438E-3</v>
      </c>
      <c r="G10" s="283">
        <v>0.18840000000000001</v>
      </c>
      <c r="H10" s="147">
        <f t="shared" si="1"/>
        <v>-0.74099532581798178</v>
      </c>
      <c r="I10" s="283">
        <v>0.66890000000000005</v>
      </c>
      <c r="J10" s="147">
        <f t="shared" si="1"/>
        <v>2.5504246284501062</v>
      </c>
      <c r="K10" s="283">
        <v>0.79590000000000005</v>
      </c>
      <c r="L10" s="147">
        <f t="shared" si="2"/>
        <v>0.18986395574824333</v>
      </c>
      <c r="M10" s="147">
        <f t="shared" ref="M10:M14" si="3">IFERROR(K10/C10-1,"-")</f>
        <v>9.8550724637681109E-2</v>
      </c>
    </row>
    <row r="11" spans="1:15" x14ac:dyDescent="0.25">
      <c r="A11" s="1" t="s">
        <v>148</v>
      </c>
      <c r="B11" s="145" t="s">
        <v>149</v>
      </c>
      <c r="C11" s="283">
        <v>0.70810000000000006</v>
      </c>
      <c r="D11" s="147"/>
      <c r="E11" s="283">
        <v>0.3125</v>
      </c>
      <c r="F11" s="147">
        <f t="shared" si="0"/>
        <v>-0.55867815280327648</v>
      </c>
      <c r="G11" s="283">
        <v>0.22089999999999999</v>
      </c>
      <c r="H11" s="147">
        <f t="shared" si="1"/>
        <v>-0.29312000000000005</v>
      </c>
      <c r="I11" s="283">
        <v>0.6987000000000001</v>
      </c>
      <c r="J11" s="147">
        <f t="shared" si="1"/>
        <v>2.1629696695337262</v>
      </c>
      <c r="K11" s="283">
        <v>0.74109999999999998</v>
      </c>
      <c r="L11" s="147">
        <f t="shared" si="2"/>
        <v>6.0684127665664667E-2</v>
      </c>
      <c r="M11" s="147">
        <f t="shared" si="3"/>
        <v>4.6603587063973828E-2</v>
      </c>
    </row>
    <row r="12" spans="1:15" x14ac:dyDescent="0.25">
      <c r="A12" s="1" t="s">
        <v>150</v>
      </c>
      <c r="B12" s="145" t="s">
        <v>151</v>
      </c>
      <c r="C12" s="283">
        <v>0.67409999999999992</v>
      </c>
      <c r="D12" s="147"/>
      <c r="E12" s="283">
        <v>0</v>
      </c>
      <c r="F12" s="147">
        <f t="shared" si="0"/>
        <v>-1</v>
      </c>
      <c r="G12" s="283">
        <v>0.25409999999999999</v>
      </c>
      <c r="H12" s="147" t="str">
        <f t="shared" si="1"/>
        <v>-</v>
      </c>
      <c r="I12" s="283">
        <v>0.70400000000000007</v>
      </c>
      <c r="J12" s="147">
        <f t="shared" si="1"/>
        <v>1.7705627705627709</v>
      </c>
      <c r="K12" s="283">
        <v>0.72049999999999992</v>
      </c>
      <c r="L12" s="147">
        <f t="shared" si="2"/>
        <v>2.3437499999999778E-2</v>
      </c>
      <c r="M12" s="147">
        <f t="shared" si="3"/>
        <v>6.8832517430648332E-2</v>
      </c>
    </row>
    <row r="13" spans="1:15" x14ac:dyDescent="0.25">
      <c r="A13" s="1" t="s">
        <v>152</v>
      </c>
      <c r="B13" s="145" t="s">
        <v>153</v>
      </c>
      <c r="C13" s="283">
        <v>0.62780000000000002</v>
      </c>
      <c r="D13" s="147"/>
      <c r="E13" s="283">
        <v>2.6699999999999998E-2</v>
      </c>
      <c r="F13" s="147">
        <f t="shared" si="0"/>
        <v>-0.95747053201656573</v>
      </c>
      <c r="G13" s="283">
        <v>0.28110000000000002</v>
      </c>
      <c r="H13" s="147">
        <f t="shared" si="1"/>
        <v>9.5280898876404514</v>
      </c>
      <c r="I13" s="283">
        <v>0.62519999999999998</v>
      </c>
      <c r="J13" s="147">
        <f t="shared" si="1"/>
        <v>1.2241195304162216</v>
      </c>
      <c r="K13" s="283">
        <v>0.64319999999999988</v>
      </c>
      <c r="L13" s="147">
        <f t="shared" si="2"/>
        <v>2.8790786948176494E-2</v>
      </c>
      <c r="M13" s="147">
        <f t="shared" si="3"/>
        <v>2.4530105129021651E-2</v>
      </c>
    </row>
    <row r="14" spans="1:15" x14ac:dyDescent="0.25">
      <c r="A14" s="1" t="s">
        <v>154</v>
      </c>
      <c r="B14" s="145" t="s">
        <v>155</v>
      </c>
      <c r="C14" s="283">
        <v>0.70180000000000009</v>
      </c>
      <c r="D14" s="147"/>
      <c r="E14" s="283">
        <v>7.46E-2</v>
      </c>
      <c r="F14" s="147">
        <f t="shared" si="0"/>
        <v>-0.89370190937589056</v>
      </c>
      <c r="G14" s="283">
        <v>0.2873</v>
      </c>
      <c r="H14" s="147">
        <f t="shared" si="1"/>
        <v>2.8512064343163539</v>
      </c>
      <c r="I14" s="283">
        <v>0.65620000000000001</v>
      </c>
      <c r="J14" s="147">
        <f t="shared" si="1"/>
        <v>1.2840236686390534</v>
      </c>
      <c r="K14" s="283">
        <v>0.71959999999999991</v>
      </c>
      <c r="L14" s="147">
        <f t="shared" si="2"/>
        <v>9.6616885096007188E-2</v>
      </c>
      <c r="M14" s="147">
        <f t="shared" si="3"/>
        <v>2.5363351382159838E-2</v>
      </c>
    </row>
    <row r="15" spans="1:15" x14ac:dyDescent="0.25">
      <c r="A15" s="1" t="s">
        <v>156</v>
      </c>
      <c r="B15" s="145" t="s">
        <v>157</v>
      </c>
      <c r="C15" s="283">
        <v>0.75379999999999991</v>
      </c>
      <c r="D15" s="147"/>
      <c r="E15" s="283">
        <v>0.25719999999999998</v>
      </c>
      <c r="F15" s="147">
        <f t="shared" si="0"/>
        <v>-0.65879543645529315</v>
      </c>
      <c r="G15" s="283">
        <v>0.4224</v>
      </c>
      <c r="H15" s="147">
        <f t="shared" si="1"/>
        <v>0.64230171073094877</v>
      </c>
      <c r="I15" s="283">
        <v>0.76800000000000002</v>
      </c>
      <c r="J15" s="147">
        <f t="shared" si="1"/>
        <v>0.81818181818181812</v>
      </c>
      <c r="K15" s="283">
        <v>0.80040000000000011</v>
      </c>
      <c r="L15" s="147">
        <f>IFERROR(K15/I15-1,"-")</f>
        <v>4.2187500000000044E-2</v>
      </c>
      <c r="M15" s="147">
        <f>IFERROR(K15/C15-1,"-")</f>
        <v>6.1820111435394232E-2</v>
      </c>
    </row>
    <row r="16" spans="1:15" x14ac:dyDescent="0.25">
      <c r="A16" s="1" t="s">
        <v>158</v>
      </c>
      <c r="B16" s="145" t="s">
        <v>159</v>
      </c>
      <c r="C16" s="283">
        <v>0.79530000000000001</v>
      </c>
      <c r="D16" s="147"/>
      <c r="E16" s="283">
        <v>0.37469999999999998</v>
      </c>
      <c r="F16" s="147">
        <f t="shared" si="0"/>
        <v>-0.52885703508110149</v>
      </c>
      <c r="G16" s="283">
        <v>0.57719999999999994</v>
      </c>
      <c r="H16" s="147">
        <f t="shared" si="1"/>
        <v>0.5404323458767013</v>
      </c>
      <c r="I16" s="283">
        <v>0.80730000000000002</v>
      </c>
      <c r="J16" s="147">
        <f t="shared" si="1"/>
        <v>0.39864864864864891</v>
      </c>
      <c r="K16" s="283">
        <v>0.83629999999999993</v>
      </c>
      <c r="L16" s="147">
        <f>IFERROR(K16/I16-1,"-")</f>
        <v>3.5922209835253183E-2</v>
      </c>
      <c r="M16" s="147">
        <f>IFERROR(K16/C16-1,"-")</f>
        <v>5.1552873129636412E-2</v>
      </c>
    </row>
    <row r="17" spans="1:28" x14ac:dyDescent="0.25">
      <c r="A17" s="1" t="s">
        <v>160</v>
      </c>
      <c r="B17" s="145" t="s">
        <v>161</v>
      </c>
      <c r="C17" s="283">
        <v>0.69420000000000004</v>
      </c>
      <c r="D17" s="147"/>
      <c r="E17" s="283">
        <v>0.2412</v>
      </c>
      <c r="F17" s="147">
        <f t="shared" si="0"/>
        <v>-0.65254969749351777</v>
      </c>
      <c r="G17" s="283">
        <v>0.54899999999999993</v>
      </c>
      <c r="H17" s="147">
        <f t="shared" si="1"/>
        <v>1.2761194029850742</v>
      </c>
      <c r="I17" s="283">
        <v>0.68879999999999997</v>
      </c>
      <c r="J17" s="147">
        <f t="shared" si="1"/>
        <v>0.25464480874316942</v>
      </c>
      <c r="K17" s="283">
        <v>0.73620000000000008</v>
      </c>
      <c r="L17" s="147">
        <f t="shared" ref="L17:L19" si="4">IFERROR(K17/I17-1,"-")</f>
        <v>6.8815331010453118E-2</v>
      </c>
      <c r="M17" s="147">
        <f t="shared" ref="M17:M19" si="5">IFERROR(K17/C17-1,"-")</f>
        <v>6.0501296456352716E-2</v>
      </c>
    </row>
    <row r="18" spans="1:28" x14ac:dyDescent="0.25">
      <c r="A18" s="1" t="s">
        <v>162</v>
      </c>
      <c r="B18" s="145" t="s">
        <v>163</v>
      </c>
      <c r="C18" s="283">
        <v>0.6915</v>
      </c>
      <c r="D18" s="147"/>
      <c r="E18" s="283">
        <v>0.19359999999999999</v>
      </c>
      <c r="F18" s="147">
        <f t="shared" si="0"/>
        <v>-0.7200289226319595</v>
      </c>
      <c r="G18" s="283">
        <v>0.65</v>
      </c>
      <c r="H18" s="147">
        <f t="shared" si="1"/>
        <v>2.3574380165289259</v>
      </c>
      <c r="I18" s="283">
        <v>0.72849999999999993</v>
      </c>
      <c r="J18" s="147">
        <f t="shared" si="1"/>
        <v>0.12076923076923052</v>
      </c>
      <c r="K18" s="283">
        <v>0.78220000000000001</v>
      </c>
      <c r="L18" s="147">
        <f t="shared" si="4"/>
        <v>7.3713109128346055E-2</v>
      </c>
      <c r="M18" s="147">
        <f t="shared" si="5"/>
        <v>0.13116413593637022</v>
      </c>
      <c r="AA18" s="284"/>
    </row>
    <row r="19" spans="1:28" x14ac:dyDescent="0.25">
      <c r="A19" s="1" t="s">
        <v>164</v>
      </c>
      <c r="B19" s="145" t="s">
        <v>165</v>
      </c>
      <c r="C19" s="283">
        <v>0.68889999999999996</v>
      </c>
      <c r="D19" s="147"/>
      <c r="E19" s="283">
        <v>0.21870000000000001</v>
      </c>
      <c r="F19" s="147">
        <f t="shared" si="0"/>
        <v>-0.68253737842938023</v>
      </c>
      <c r="G19" s="283">
        <v>0.66709999999999992</v>
      </c>
      <c r="H19" s="147">
        <f t="shared" si="1"/>
        <v>2.0502972107910375</v>
      </c>
      <c r="I19" s="283">
        <v>0.73599999999999999</v>
      </c>
      <c r="J19" s="147">
        <f t="shared" si="1"/>
        <v>0.1032828661370111</v>
      </c>
      <c r="K19" s="283">
        <v>0.77780000000000005</v>
      </c>
      <c r="L19" s="147">
        <f t="shared" si="4"/>
        <v>5.6793478260869668E-2</v>
      </c>
      <c r="M19" s="147">
        <f t="shared" si="5"/>
        <v>0.12904630570474684</v>
      </c>
      <c r="AA19" s="284"/>
      <c r="AB19" s="284"/>
    </row>
    <row r="20" spans="1:28" x14ac:dyDescent="0.25">
      <c r="A20" s="1" t="s">
        <v>166</v>
      </c>
      <c r="B20" s="145" t="s">
        <v>167</v>
      </c>
      <c r="C20" s="283">
        <v>0.69120000000000004</v>
      </c>
      <c r="D20" s="147"/>
      <c r="E20" s="283">
        <v>0.26590000000000003</v>
      </c>
      <c r="F20" s="147">
        <f t="shared" si="0"/>
        <v>-0.61530671296296302</v>
      </c>
      <c r="G20" s="283">
        <v>0.56889999999999996</v>
      </c>
      <c r="H20" s="147">
        <f t="shared" si="1"/>
        <v>1.1395261376457313</v>
      </c>
      <c r="I20" s="283">
        <v>0.71409999999999996</v>
      </c>
      <c r="J20" s="147">
        <f t="shared" si="1"/>
        <v>0.25522939005097567</v>
      </c>
      <c r="K20" s="283"/>
      <c r="L20" s="147"/>
      <c r="M20" s="147"/>
      <c r="N20" s="154"/>
    </row>
    <row r="21" spans="1:28" ht="15.75" x14ac:dyDescent="0.25">
      <c r="A21" s="1" t="s">
        <v>0</v>
      </c>
      <c r="B21" s="148" t="s">
        <v>127</v>
      </c>
      <c r="C21" s="285">
        <f>IFERROR(AVERAGE(C9:C20),"-")</f>
        <v>0.70549166666666674</v>
      </c>
      <c r="D21" s="150"/>
      <c r="E21" s="285">
        <f>IFERROR(AVERAGE(E9:E20),"-")</f>
        <v>0.28400833333333336</v>
      </c>
      <c r="F21" s="150">
        <f t="shared" si="0"/>
        <v>-0.59743205093374596</v>
      </c>
      <c r="G21" s="285">
        <f>IFERROR(AVERAGE(G9:G20),"-")</f>
        <v>0.40083333333333332</v>
      </c>
      <c r="H21" s="150">
        <f t="shared" si="1"/>
        <v>0.41134356386256243</v>
      </c>
      <c r="I21" s="285">
        <f>IFERROR(AVERAGE(I9:I20),"-")</f>
        <v>0.69461666666666655</v>
      </c>
      <c r="J21" s="150">
        <f t="shared" si="1"/>
        <v>0.73293139293139276</v>
      </c>
      <c r="K21" s="285">
        <v>0.75390497801351319</v>
      </c>
      <c r="L21" s="150">
        <v>8.6783747227351826E-2</v>
      </c>
      <c r="M21" s="150">
        <v>6.6317565187707261E-2</v>
      </c>
      <c r="N21" s="354"/>
    </row>
    <row r="22" spans="1:28" ht="6" customHeight="1" x14ac:dyDescent="0.25">
      <c r="N22" s="354"/>
    </row>
    <row r="23" spans="1:28" x14ac:dyDescent="0.25">
      <c r="B23" s="49" t="s">
        <v>109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286"/>
      <c r="N23" s="354"/>
    </row>
    <row r="24" spans="1:28" x14ac:dyDescent="0.25">
      <c r="C24" s="287"/>
      <c r="I24" s="287"/>
      <c r="K24" s="287"/>
      <c r="L24" s="147"/>
      <c r="M24" s="287"/>
      <c r="N24" s="354"/>
    </row>
    <row r="26" spans="1:28" ht="21.75" customHeight="1" thickBot="1" x14ac:dyDescent="0.3">
      <c r="B26" s="315" t="s">
        <v>479</v>
      </c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O26" s="1" t="s">
        <v>480</v>
      </c>
    </row>
    <row r="27" spans="1:28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O27" s="1" t="s">
        <v>481</v>
      </c>
    </row>
    <row r="28" spans="1:28" ht="22.5" thickTop="1" thickBot="1" x14ac:dyDescent="0.3">
      <c r="B28" s="13"/>
      <c r="C28" s="327" t="s">
        <v>100</v>
      </c>
      <c r="D28" s="328"/>
      <c r="E28" s="328"/>
      <c r="F28" s="328"/>
      <c r="G28" s="328"/>
      <c r="H28" s="328"/>
      <c r="I28" s="328"/>
      <c r="J28" s="328"/>
      <c r="K28" s="328"/>
      <c r="L28" s="328"/>
      <c r="M28" s="329"/>
    </row>
    <row r="29" spans="1:28" ht="22.5" thickTop="1" thickBot="1" x14ac:dyDescent="0.3">
      <c r="B29" s="13"/>
      <c r="C29" s="334">
        <v>2019</v>
      </c>
      <c r="D29" s="333"/>
      <c r="E29" s="330" t="s">
        <v>259</v>
      </c>
      <c r="F29" s="333"/>
      <c r="G29" s="330" t="s">
        <v>258</v>
      </c>
      <c r="H29" s="333"/>
      <c r="I29" s="330">
        <v>2022</v>
      </c>
      <c r="J29" s="333"/>
      <c r="K29" s="330">
        <v>2023</v>
      </c>
      <c r="L29" s="331"/>
      <c r="M29" s="332"/>
    </row>
    <row r="30" spans="1:28" ht="16.5" thickTop="1" thickBot="1" x14ac:dyDescent="0.3">
      <c r="B30" s="16"/>
      <c r="C30" s="141" t="s">
        <v>141</v>
      </c>
      <c r="D30" s="142" t="str">
        <f>CONCATENATE("var ",RIGHT(C29,2),"/",RIGHT(C29-1,2))</f>
        <v>var 19/18</v>
      </c>
      <c r="E30" s="143" t="s">
        <v>141</v>
      </c>
      <c r="F30" s="142" t="str">
        <f>CONCATENATE("var ",RIGHT(E29,2),"/",RIGHT(C29,2))</f>
        <v>var 20/19</v>
      </c>
      <c r="G30" s="143" t="s">
        <v>141</v>
      </c>
      <c r="H30" s="142" t="str">
        <f>CONCATENATE("var ",RIGHT(G29,2),"/",RIGHT(E29,2))</f>
        <v>var 21/20</v>
      </c>
      <c r="I30" s="143" t="s">
        <v>141</v>
      </c>
      <c r="J30" s="142" t="str">
        <f>CONCATENATE("var ",RIGHT(I29,2),"/",RIGHT(G29,2))</f>
        <v>var 22/21</v>
      </c>
      <c r="K30" s="143" t="s">
        <v>141</v>
      </c>
      <c r="L30" s="142" t="str">
        <f>CONCATENATE("var ",RIGHT(K29,2),"/",RIGHT(I29,2))</f>
        <v>var 23/22</v>
      </c>
      <c r="M30" s="142" t="str">
        <f>CONCATENATE("var ",RIGHT(K29,2),"/",RIGHT(C29,2))</f>
        <v>var 23/19</v>
      </c>
    </row>
    <row r="31" spans="1:28" x14ac:dyDescent="0.25">
      <c r="B31" s="145" t="s">
        <v>145</v>
      </c>
      <c r="C31" s="283">
        <v>0.74360000000000004</v>
      </c>
      <c r="D31" s="147"/>
      <c r="E31" s="283">
        <v>0.74459999999999993</v>
      </c>
      <c r="F31" s="147">
        <f t="shared" ref="F31:F43" si="6">IFERROR(E31/C31-1,"-")</f>
        <v>1.3448090371166455E-3</v>
      </c>
      <c r="G31" s="283">
        <v>0.16350000000000001</v>
      </c>
      <c r="H31" s="147">
        <f t="shared" ref="H31:H43" si="7">IFERROR(G31/E31-1,"-")</f>
        <v>-0.78041901692183724</v>
      </c>
      <c r="I31" s="283">
        <v>0.54110000000000003</v>
      </c>
      <c r="J31" s="147">
        <f t="shared" ref="J31:J43" si="8">IFERROR(I31/G31-1,"-")</f>
        <v>2.309480122324159</v>
      </c>
      <c r="K31" s="283">
        <v>0.79170000000000007</v>
      </c>
      <c r="L31" s="147">
        <f t="shared" ref="L31:L39" si="9">IFERROR(K31/I31-1,"-")</f>
        <v>0.46313065976714096</v>
      </c>
      <c r="M31" s="147">
        <f>IFERROR(K31/C31-1,"-")</f>
        <v>6.4685314685314799E-2</v>
      </c>
    </row>
    <row r="32" spans="1:28" x14ac:dyDescent="0.25">
      <c r="B32" s="145" t="s">
        <v>147</v>
      </c>
      <c r="C32" s="283">
        <v>0.75170000000000003</v>
      </c>
      <c r="D32" s="147"/>
      <c r="E32" s="283">
        <v>0.76419999999999999</v>
      </c>
      <c r="F32" s="147">
        <f t="shared" si="6"/>
        <v>1.6628974324863544E-2</v>
      </c>
      <c r="G32" s="283">
        <v>0.22620000000000001</v>
      </c>
      <c r="H32" s="147">
        <f t="shared" si="7"/>
        <v>-0.70400418738550119</v>
      </c>
      <c r="I32" s="283">
        <v>0.69129999999999991</v>
      </c>
      <c r="J32" s="147">
        <f t="shared" si="8"/>
        <v>2.0561450044208658</v>
      </c>
      <c r="K32" s="283">
        <v>0.84329999999999994</v>
      </c>
      <c r="L32" s="147">
        <f t="shared" si="9"/>
        <v>0.21987559670186618</v>
      </c>
      <c r="M32" s="147">
        <f t="shared" ref="M32:M39" si="10">IFERROR(K32/C32-1,"-")</f>
        <v>0.12185712385260072</v>
      </c>
    </row>
    <row r="33" spans="2:15" x14ac:dyDescent="0.25">
      <c r="B33" s="145" t="s">
        <v>149</v>
      </c>
      <c r="C33" s="283">
        <v>0.74390000000000001</v>
      </c>
      <c r="D33" s="147"/>
      <c r="E33" s="283">
        <v>0.32319999999999999</v>
      </c>
      <c r="F33" s="147">
        <f t="shared" si="6"/>
        <v>-0.56553300174754673</v>
      </c>
      <c r="G33" s="283">
        <v>0.27379999999999999</v>
      </c>
      <c r="H33" s="147">
        <f t="shared" si="7"/>
        <v>-0.15284653465346532</v>
      </c>
      <c r="I33" s="283">
        <v>0.73650000000000004</v>
      </c>
      <c r="J33" s="147">
        <f t="shared" si="8"/>
        <v>1.6899196493791093</v>
      </c>
      <c r="K33" s="283">
        <v>0.78590000000000004</v>
      </c>
      <c r="L33" s="147">
        <f t="shared" si="9"/>
        <v>6.7073998642226851E-2</v>
      </c>
      <c r="M33" s="147">
        <f t="shared" si="10"/>
        <v>5.6459201505578704E-2</v>
      </c>
    </row>
    <row r="34" spans="2:15" x14ac:dyDescent="0.25">
      <c r="B34" s="145" t="s">
        <v>151</v>
      </c>
      <c r="C34" s="283">
        <v>0.72360000000000002</v>
      </c>
      <c r="D34" s="147"/>
      <c r="E34" s="283">
        <v>0</v>
      </c>
      <c r="F34" s="147">
        <f t="shared" si="6"/>
        <v>-1</v>
      </c>
      <c r="G34" s="283">
        <v>0.31690000000000002</v>
      </c>
      <c r="H34" s="147" t="str">
        <f t="shared" si="7"/>
        <v>-</v>
      </c>
      <c r="I34" s="283">
        <v>0.75060000000000004</v>
      </c>
      <c r="J34" s="147">
        <f t="shared" si="8"/>
        <v>1.3685705269801201</v>
      </c>
      <c r="K34" s="283">
        <v>0.7770999999999999</v>
      </c>
      <c r="L34" s="147">
        <f t="shared" si="9"/>
        <v>3.530508926192355E-2</v>
      </c>
      <c r="M34" s="147">
        <f t="shared" si="10"/>
        <v>7.3935876174682003E-2</v>
      </c>
    </row>
    <row r="35" spans="2:15" x14ac:dyDescent="0.25">
      <c r="B35" s="145" t="s">
        <v>153</v>
      </c>
      <c r="C35" s="283">
        <v>0.67519999999999991</v>
      </c>
      <c r="D35" s="147"/>
      <c r="E35" s="283">
        <v>0</v>
      </c>
      <c r="F35" s="147">
        <f t="shared" si="6"/>
        <v>-1</v>
      </c>
      <c r="G35" s="283">
        <v>0.37040000000000001</v>
      </c>
      <c r="H35" s="147" t="str">
        <f t="shared" si="7"/>
        <v>-</v>
      </c>
      <c r="I35" s="283">
        <v>0.68209999999999993</v>
      </c>
      <c r="J35" s="147">
        <f t="shared" si="8"/>
        <v>0.841522678185745</v>
      </c>
      <c r="K35" s="283">
        <v>0.7097</v>
      </c>
      <c r="L35" s="147">
        <f t="shared" si="9"/>
        <v>4.0463275179592584E-2</v>
      </c>
      <c r="M35" s="147">
        <f t="shared" si="10"/>
        <v>5.1095971563981157E-2</v>
      </c>
    </row>
    <row r="36" spans="2:15" x14ac:dyDescent="0.25">
      <c r="B36" s="145" t="s">
        <v>155</v>
      </c>
      <c r="C36" s="283">
        <v>0.74540000000000006</v>
      </c>
      <c r="D36" s="147"/>
      <c r="E36" s="283">
        <v>0</v>
      </c>
      <c r="F36" s="147">
        <f t="shared" si="6"/>
        <v>-1</v>
      </c>
      <c r="G36" s="283">
        <v>0.3281</v>
      </c>
      <c r="H36" s="147" t="str">
        <f t="shared" si="7"/>
        <v>-</v>
      </c>
      <c r="I36" s="283">
        <v>0.71400000000000008</v>
      </c>
      <c r="J36" s="147">
        <f t="shared" si="8"/>
        <v>1.1761658031088085</v>
      </c>
      <c r="K36" s="283">
        <v>0.77980000000000005</v>
      </c>
      <c r="L36" s="147">
        <f t="shared" si="9"/>
        <v>9.2156862745097934E-2</v>
      </c>
      <c r="M36" s="147">
        <f t="shared" si="10"/>
        <v>4.6149718272068707E-2</v>
      </c>
    </row>
    <row r="37" spans="2:15" x14ac:dyDescent="0.25">
      <c r="B37" s="145" t="s">
        <v>157</v>
      </c>
      <c r="C37" s="283">
        <v>0.78969999999999996</v>
      </c>
      <c r="D37" s="147"/>
      <c r="E37" s="283">
        <v>0.28550000000000003</v>
      </c>
      <c r="F37" s="147">
        <f t="shared" si="6"/>
        <v>-0.63847030517918191</v>
      </c>
      <c r="G37" s="283">
        <v>0.45619999999999999</v>
      </c>
      <c r="H37" s="147">
        <f t="shared" si="7"/>
        <v>0.59789842381786329</v>
      </c>
      <c r="I37" s="283">
        <v>0.8123999999999999</v>
      </c>
      <c r="J37" s="147">
        <f t="shared" si="8"/>
        <v>0.78079789565979807</v>
      </c>
      <c r="K37" s="283">
        <v>0.85450000000000004</v>
      </c>
      <c r="L37" s="147">
        <f t="shared" si="9"/>
        <v>5.1821762678483596E-2</v>
      </c>
      <c r="M37" s="147">
        <f t="shared" si="10"/>
        <v>8.2056477143219064E-2</v>
      </c>
    </row>
    <row r="38" spans="2:15" x14ac:dyDescent="0.25">
      <c r="B38" s="145" t="s">
        <v>159</v>
      </c>
      <c r="C38" s="283">
        <v>0.82569999999999988</v>
      </c>
      <c r="D38" s="147"/>
      <c r="E38" s="283">
        <v>0.4269</v>
      </c>
      <c r="F38" s="147">
        <f t="shared" si="6"/>
        <v>-0.48298413467361023</v>
      </c>
      <c r="G38" s="283">
        <v>0.62639999999999996</v>
      </c>
      <c r="H38" s="147">
        <f t="shared" si="7"/>
        <v>0.46732255797610667</v>
      </c>
      <c r="I38" s="283">
        <v>0.86199999999999999</v>
      </c>
      <c r="J38" s="147">
        <f t="shared" si="8"/>
        <v>0.37611749680715212</v>
      </c>
      <c r="K38" s="283">
        <v>0.8901</v>
      </c>
      <c r="L38" s="147">
        <f t="shared" si="9"/>
        <v>3.2598607888631115E-2</v>
      </c>
      <c r="M38" s="147">
        <f t="shared" si="10"/>
        <v>7.7994428969359486E-2</v>
      </c>
    </row>
    <row r="39" spans="2:15" x14ac:dyDescent="0.25">
      <c r="B39" s="145" t="s">
        <v>161</v>
      </c>
      <c r="C39" s="283">
        <v>0.74769999999999992</v>
      </c>
      <c r="D39" s="147"/>
      <c r="E39" s="283">
        <v>0.27690000000000003</v>
      </c>
      <c r="F39" s="147">
        <f t="shared" si="6"/>
        <v>-0.62966430386518646</v>
      </c>
      <c r="G39" s="283">
        <v>0.59740000000000004</v>
      </c>
      <c r="H39" s="147">
        <f t="shared" si="7"/>
        <v>1.15745756590827</v>
      </c>
      <c r="I39" s="283">
        <v>0.75080000000000002</v>
      </c>
      <c r="J39" s="147">
        <f t="shared" si="8"/>
        <v>0.25677937730164047</v>
      </c>
      <c r="K39" s="283">
        <v>0.79269999999999996</v>
      </c>
      <c r="L39" s="147">
        <f t="shared" si="9"/>
        <v>5.5807139051678112E-2</v>
      </c>
      <c r="M39" s="147">
        <f t="shared" si="10"/>
        <v>6.0184566002407403E-2</v>
      </c>
    </row>
    <row r="40" spans="2:15" x14ac:dyDescent="0.25">
      <c r="B40" s="145" t="s">
        <v>163</v>
      </c>
      <c r="C40" s="283">
        <v>0.74309999999999998</v>
      </c>
      <c r="D40" s="147"/>
      <c r="E40" s="283">
        <v>0.2165</v>
      </c>
      <c r="F40" s="147">
        <f t="shared" si="6"/>
        <v>-0.70865294038487425</v>
      </c>
      <c r="G40" s="283">
        <v>0.70230000000000004</v>
      </c>
      <c r="H40" s="147">
        <f t="shared" si="7"/>
        <v>2.2438799076212472</v>
      </c>
      <c r="I40" s="283">
        <v>0.78969999999999996</v>
      </c>
      <c r="J40" s="147">
        <f t="shared" si="8"/>
        <v>0.12444824149223965</v>
      </c>
      <c r="K40" s="283">
        <v>0.84140000000000004</v>
      </c>
      <c r="L40" s="147">
        <f>IFERROR(K40/I40-1,"-")</f>
        <v>6.5467899202228841E-2</v>
      </c>
      <c r="M40" s="147">
        <f>IFERROR(K40/C40-1,"-")</f>
        <v>0.13228367649037831</v>
      </c>
    </row>
    <row r="41" spans="2:15" x14ac:dyDescent="0.25">
      <c r="B41" s="145" t="s">
        <v>165</v>
      </c>
      <c r="C41" s="283">
        <v>0.72849999999999993</v>
      </c>
      <c r="D41" s="147"/>
      <c r="E41" s="283">
        <v>0.2427</v>
      </c>
      <c r="F41" s="147">
        <f t="shared" si="6"/>
        <v>-0.66684969114619075</v>
      </c>
      <c r="G41" s="283">
        <v>0.70590000000000008</v>
      </c>
      <c r="H41" s="147">
        <f t="shared" si="7"/>
        <v>1.9085290482076642</v>
      </c>
      <c r="I41" s="283">
        <v>0.78349999999999997</v>
      </c>
      <c r="J41" s="147">
        <f t="shared" si="8"/>
        <v>0.10993058506870645</v>
      </c>
      <c r="K41" s="283">
        <v>0.81669999999999998</v>
      </c>
      <c r="L41" s="147">
        <f>IFERROR(K41/I41-1,"-")</f>
        <v>4.2373962986598679E-2</v>
      </c>
      <c r="M41" s="147">
        <f>IFERROR(K41/C41-1,"-")</f>
        <v>0.12107069320521635</v>
      </c>
    </row>
    <row r="42" spans="2:15" x14ac:dyDescent="0.25">
      <c r="B42" s="145" t="s">
        <v>167</v>
      </c>
      <c r="C42" s="283">
        <v>0.72400000000000009</v>
      </c>
      <c r="D42" s="147"/>
      <c r="E42" s="283">
        <v>0.312</v>
      </c>
      <c r="F42" s="147">
        <f t="shared" si="6"/>
        <v>-0.56906077348066297</v>
      </c>
      <c r="G42" s="283">
        <v>0.59260000000000002</v>
      </c>
      <c r="H42" s="147">
        <f t="shared" si="7"/>
        <v>0.89935897435897449</v>
      </c>
      <c r="I42" s="283">
        <v>0.76060000000000005</v>
      </c>
      <c r="J42" s="147">
        <f t="shared" si="8"/>
        <v>0.28349645629429632</v>
      </c>
      <c r="K42" s="283"/>
      <c r="L42" s="147"/>
      <c r="M42" s="147"/>
    </row>
    <row r="43" spans="2:15" ht="15.75" x14ac:dyDescent="0.25">
      <c r="B43" s="148" t="s">
        <v>127</v>
      </c>
      <c r="C43" s="285">
        <f>IFERROR(AVERAGE(C31:C42),"-")</f>
        <v>0.74517500000000003</v>
      </c>
      <c r="D43" s="150"/>
      <c r="E43" s="285">
        <f>IFERROR(AVERAGE(E31:E42),"-")</f>
        <v>0.29937499999999995</v>
      </c>
      <c r="F43" s="150">
        <f t="shared" si="6"/>
        <v>-0.59824873351897212</v>
      </c>
      <c r="G43" s="285">
        <f>IFERROR(AVERAGE(G31:G42),"-")</f>
        <v>0.4466416666666666</v>
      </c>
      <c r="H43" s="150">
        <f t="shared" si="7"/>
        <v>0.49191370911621446</v>
      </c>
      <c r="I43" s="285">
        <f>IFERROR(AVERAGE(I31:I42),"-")</f>
        <v>0.73955000000000004</v>
      </c>
      <c r="J43" s="150">
        <f t="shared" si="8"/>
        <v>0.65580163068828501</v>
      </c>
      <c r="K43" s="285">
        <v>0.80741816814694645</v>
      </c>
      <c r="L43" s="150">
        <v>9.3480717575206151E-2</v>
      </c>
      <c r="M43" s="150">
        <v>8.0401495733034567E-2</v>
      </c>
    </row>
    <row r="44" spans="2:15" ht="6" customHeight="1" x14ac:dyDescent="0.25"/>
    <row r="45" spans="2:15" x14ac:dyDescent="0.25">
      <c r="B45" s="49" t="s">
        <v>109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2:15" x14ac:dyDescent="0.25">
      <c r="C46" s="287"/>
      <c r="I46" s="287"/>
      <c r="J46" s="287"/>
    </row>
    <row r="48" spans="2:15" ht="21.75" customHeight="1" thickBot="1" x14ac:dyDescent="0.3">
      <c r="B48" s="315" t="s">
        <v>482</v>
      </c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O48" s="1" t="s">
        <v>483</v>
      </c>
    </row>
    <row r="49" spans="2:15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O49" s="1" t="s">
        <v>484</v>
      </c>
    </row>
    <row r="50" spans="2:15" ht="22.5" thickTop="1" thickBot="1" x14ac:dyDescent="0.3">
      <c r="B50" s="13"/>
      <c r="C50" s="327" t="s">
        <v>111</v>
      </c>
      <c r="D50" s="328"/>
      <c r="E50" s="328"/>
      <c r="F50" s="328"/>
      <c r="G50" s="328"/>
      <c r="H50" s="328"/>
      <c r="I50" s="328"/>
      <c r="J50" s="328"/>
      <c r="K50" s="328"/>
      <c r="L50" s="328"/>
      <c r="M50" s="329"/>
    </row>
    <row r="51" spans="2:15" ht="22.5" thickTop="1" thickBot="1" x14ac:dyDescent="0.3">
      <c r="B51" s="13"/>
      <c r="C51" s="334">
        <v>2019</v>
      </c>
      <c r="D51" s="333"/>
      <c r="E51" s="330" t="s">
        <v>259</v>
      </c>
      <c r="F51" s="333"/>
      <c r="G51" s="330" t="s">
        <v>258</v>
      </c>
      <c r="H51" s="333"/>
      <c r="I51" s="330">
        <v>2022</v>
      </c>
      <c r="J51" s="333"/>
      <c r="K51" s="330">
        <v>2023</v>
      </c>
      <c r="L51" s="331"/>
      <c r="M51" s="332"/>
    </row>
    <row r="52" spans="2:15" ht="16.5" thickTop="1" thickBot="1" x14ac:dyDescent="0.3">
      <c r="B52" s="16"/>
      <c r="C52" s="141" t="s">
        <v>141</v>
      </c>
      <c r="D52" s="142" t="str">
        <f>CONCATENATE("var ",RIGHT(C51,2),"/",RIGHT(C51-1,2))</f>
        <v>var 19/18</v>
      </c>
      <c r="E52" s="143" t="s">
        <v>141</v>
      </c>
      <c r="F52" s="142" t="str">
        <f>CONCATENATE("var ",RIGHT(E51,2),"/",RIGHT(C51,2))</f>
        <v>var 20/19</v>
      </c>
      <c r="G52" s="143" t="s">
        <v>141</v>
      </c>
      <c r="H52" s="142" t="str">
        <f>CONCATENATE("var ",RIGHT(G51,2),"/",RIGHT(E51,2))</f>
        <v>var 21/20</v>
      </c>
      <c r="I52" s="143" t="s">
        <v>141</v>
      </c>
      <c r="J52" s="142" t="str">
        <f>CONCATENATE("var ",RIGHT(I51,2),"/",RIGHT(G51,2))</f>
        <v>var 22/21</v>
      </c>
      <c r="K52" s="143" t="s">
        <v>141</v>
      </c>
      <c r="L52" s="142" t="str">
        <f>CONCATENATE("var ",RIGHT(K51,2),"/",RIGHT(I51,2))</f>
        <v>var 23/22</v>
      </c>
      <c r="M52" s="142" t="str">
        <f>CONCATENATE("var ",RIGHT(K51,2),"/",RIGHT(C51,2))</f>
        <v>var 23/19</v>
      </c>
    </row>
    <row r="53" spans="2:15" x14ac:dyDescent="0.25">
      <c r="B53" s="145" t="s">
        <v>145</v>
      </c>
      <c r="C53" s="283">
        <v>0.63819999999999999</v>
      </c>
      <c r="D53" s="147"/>
      <c r="E53" s="283">
        <v>0.72870000000000001</v>
      </c>
      <c r="F53" s="147">
        <f t="shared" ref="F53:F65" si="11">IFERROR(E53/C53-1,"-")</f>
        <v>0.14180507677843934</v>
      </c>
      <c r="G53" s="283">
        <v>0.17370000000000002</v>
      </c>
      <c r="H53" s="147">
        <f t="shared" ref="H53:H65" si="12">IFERROR(G53/E53-1,"-")</f>
        <v>-0.76163030053519964</v>
      </c>
      <c r="I53" s="283">
        <v>0.58499999999999996</v>
      </c>
      <c r="J53" s="147">
        <f t="shared" ref="J53:J65" si="13">IFERROR(I53/G53-1,"-")</f>
        <v>2.3678756476683933</v>
      </c>
      <c r="K53" s="283">
        <v>0.754</v>
      </c>
      <c r="L53" s="147">
        <f t="shared" ref="L53:L61" si="14">IFERROR(K53/I53-1,"-")</f>
        <v>0.28888888888888897</v>
      </c>
      <c r="M53" s="147">
        <f>IFERROR(K53/C53-1,"-")</f>
        <v>0.18144782199937337</v>
      </c>
    </row>
    <row r="54" spans="2:15" x14ac:dyDescent="0.25">
      <c r="B54" s="145" t="s">
        <v>147</v>
      </c>
      <c r="C54" s="283">
        <v>0.6984999999999999</v>
      </c>
      <c r="D54" s="147"/>
      <c r="E54" s="283">
        <v>0.69769999999999999</v>
      </c>
      <c r="F54" s="147">
        <f t="shared" si="11"/>
        <v>-1.1453113815317328E-3</v>
      </c>
      <c r="G54" s="283">
        <v>0.2268</v>
      </c>
      <c r="H54" s="147">
        <f t="shared" si="12"/>
        <v>-0.67493191916296402</v>
      </c>
      <c r="I54" s="283">
        <v>0.75040000000000007</v>
      </c>
      <c r="J54" s="147">
        <f t="shared" si="13"/>
        <v>2.3086419753086425</v>
      </c>
      <c r="K54" s="283">
        <v>0.89610000000000001</v>
      </c>
      <c r="L54" s="147">
        <f t="shared" si="14"/>
        <v>0.19416311300639655</v>
      </c>
      <c r="M54" s="147">
        <f t="shared" ref="M54:M61" si="15">IFERROR(K54/C54-1,"-")</f>
        <v>0.2828919112383681</v>
      </c>
    </row>
    <row r="55" spans="2:15" x14ac:dyDescent="0.25">
      <c r="B55" s="145" t="s">
        <v>149</v>
      </c>
      <c r="C55" s="283">
        <v>0.69010000000000005</v>
      </c>
      <c r="D55" s="147"/>
      <c r="E55" s="283">
        <v>0.36009999999999998</v>
      </c>
      <c r="F55" s="147">
        <f t="shared" si="11"/>
        <v>-0.47819156643964655</v>
      </c>
      <c r="G55" s="283">
        <v>0.26700000000000002</v>
      </c>
      <c r="H55" s="147">
        <f t="shared" si="12"/>
        <v>-0.25853929464037761</v>
      </c>
      <c r="I55" s="283">
        <v>0.77629999999999999</v>
      </c>
      <c r="J55" s="147">
        <f t="shared" si="13"/>
        <v>1.9074906367041198</v>
      </c>
      <c r="K55" s="283">
        <v>0.80400000000000005</v>
      </c>
      <c r="L55" s="147">
        <f t="shared" si="14"/>
        <v>3.5682081669457855E-2</v>
      </c>
      <c r="M55" s="147">
        <f t="shared" si="15"/>
        <v>0.16504854368932032</v>
      </c>
    </row>
    <row r="56" spans="2:15" x14ac:dyDescent="0.25">
      <c r="B56" s="145" t="s">
        <v>151</v>
      </c>
      <c r="C56" s="283">
        <v>0.67500000000000004</v>
      </c>
      <c r="D56" s="147"/>
      <c r="E56" s="283">
        <v>0</v>
      </c>
      <c r="F56" s="147">
        <f t="shared" si="11"/>
        <v>-1</v>
      </c>
      <c r="G56" s="283">
        <v>0.34520000000000001</v>
      </c>
      <c r="H56" s="147" t="str">
        <f t="shared" si="12"/>
        <v>-</v>
      </c>
      <c r="I56" s="283">
        <v>0.8073999999999999</v>
      </c>
      <c r="J56" s="147">
        <f t="shared" si="13"/>
        <v>1.3389339513325607</v>
      </c>
      <c r="K56" s="283">
        <v>0.80059999999999998</v>
      </c>
      <c r="L56" s="147">
        <f t="shared" si="14"/>
        <v>-8.4220956155559579E-3</v>
      </c>
      <c r="M56" s="147">
        <f t="shared" si="15"/>
        <v>0.18607407407407406</v>
      </c>
    </row>
    <row r="57" spans="2:15" x14ac:dyDescent="0.25">
      <c r="B57" s="145" t="s">
        <v>153</v>
      </c>
      <c r="C57" s="283">
        <v>0.59719999999999995</v>
      </c>
      <c r="D57" s="147"/>
      <c r="E57" s="283">
        <v>0</v>
      </c>
      <c r="F57" s="147">
        <f t="shared" si="11"/>
        <v>-1</v>
      </c>
      <c r="G57" s="283">
        <v>0.34939999999999999</v>
      </c>
      <c r="H57" s="147" t="str">
        <f t="shared" si="12"/>
        <v>-</v>
      </c>
      <c r="I57" s="283">
        <v>0.73560000000000003</v>
      </c>
      <c r="J57" s="147">
        <f t="shared" si="13"/>
        <v>1.1053234115626789</v>
      </c>
      <c r="K57" s="283">
        <v>0.64439999999999997</v>
      </c>
      <c r="L57" s="147">
        <f t="shared" si="14"/>
        <v>-0.12398042414355637</v>
      </c>
      <c r="M57" s="147">
        <f t="shared" si="15"/>
        <v>7.9035498995311482E-2</v>
      </c>
    </row>
    <row r="58" spans="2:15" x14ac:dyDescent="0.25">
      <c r="B58" s="145" t="s">
        <v>155</v>
      </c>
      <c r="C58" s="283">
        <v>0.59289999999999998</v>
      </c>
      <c r="D58" s="147"/>
      <c r="E58" s="283">
        <v>0</v>
      </c>
      <c r="F58" s="147">
        <f t="shared" si="11"/>
        <v>-1</v>
      </c>
      <c r="G58" s="283">
        <v>0.31840000000000002</v>
      </c>
      <c r="H58" s="147" t="str">
        <f t="shared" si="12"/>
        <v>-</v>
      </c>
      <c r="I58" s="283">
        <v>0.6715000000000001</v>
      </c>
      <c r="J58" s="147">
        <f t="shared" si="13"/>
        <v>1.1089824120603016</v>
      </c>
      <c r="K58" s="283">
        <v>0.75150000000000006</v>
      </c>
      <c r="L58" s="147">
        <f t="shared" si="14"/>
        <v>0.11913626209977646</v>
      </c>
      <c r="M58" s="147">
        <f t="shared" si="15"/>
        <v>0.26749873503120281</v>
      </c>
    </row>
    <row r="59" spans="2:15" x14ac:dyDescent="0.25">
      <c r="B59" s="145" t="s">
        <v>157</v>
      </c>
      <c r="C59" s="283">
        <v>0.71879999999999999</v>
      </c>
      <c r="D59" s="147"/>
      <c r="E59" s="283">
        <v>0</v>
      </c>
      <c r="F59" s="147">
        <f t="shared" si="11"/>
        <v>-1</v>
      </c>
      <c r="G59" s="283">
        <v>0.47130000000000005</v>
      </c>
      <c r="H59" s="147" t="str">
        <f t="shared" si="12"/>
        <v>-</v>
      </c>
      <c r="I59" s="283">
        <v>0.90139999999999998</v>
      </c>
      <c r="J59" s="147">
        <f t="shared" si="13"/>
        <v>0.91258221939316764</v>
      </c>
      <c r="K59" s="283">
        <v>0.90650000000000008</v>
      </c>
      <c r="L59" s="147">
        <f t="shared" si="14"/>
        <v>5.6578655424894819E-3</v>
      </c>
      <c r="M59" s="147">
        <f t="shared" si="15"/>
        <v>0.26112966054535347</v>
      </c>
    </row>
    <row r="60" spans="2:15" x14ac:dyDescent="0.25">
      <c r="B60" s="145" t="s">
        <v>159</v>
      </c>
      <c r="C60" s="283">
        <v>0.75970000000000004</v>
      </c>
      <c r="D60" s="147"/>
      <c r="E60" s="283">
        <v>0</v>
      </c>
      <c r="F60" s="147">
        <f t="shared" si="11"/>
        <v>-1</v>
      </c>
      <c r="G60" s="283">
        <v>0.62680000000000002</v>
      </c>
      <c r="H60" s="147" t="str">
        <f t="shared" si="12"/>
        <v>-</v>
      </c>
      <c r="I60" s="283">
        <v>0.93019999999999992</v>
      </c>
      <c r="J60" s="147">
        <f t="shared" si="13"/>
        <v>0.48404594767070819</v>
      </c>
      <c r="K60" s="283">
        <v>0.82989999999999997</v>
      </c>
      <c r="L60" s="147">
        <f t="shared" si="14"/>
        <v>-0.1078262739195871</v>
      </c>
      <c r="M60" s="147">
        <f t="shared" si="15"/>
        <v>9.2404896669737946E-2</v>
      </c>
    </row>
    <row r="61" spans="2:15" x14ac:dyDescent="0.25">
      <c r="B61" s="145" t="s">
        <v>161</v>
      </c>
      <c r="C61" s="283">
        <v>0.6331</v>
      </c>
      <c r="D61" s="147"/>
      <c r="E61" s="283">
        <v>0</v>
      </c>
      <c r="F61" s="147">
        <f t="shared" si="11"/>
        <v>-1</v>
      </c>
      <c r="G61" s="283">
        <v>0.62439999999999996</v>
      </c>
      <c r="H61" s="147" t="str">
        <f t="shared" si="12"/>
        <v>-</v>
      </c>
      <c r="I61" s="283">
        <v>0.74159999999999993</v>
      </c>
      <c r="J61" s="147">
        <f t="shared" si="13"/>
        <v>0.18770019218449718</v>
      </c>
      <c r="K61" s="283">
        <v>0.72699999999999998</v>
      </c>
      <c r="L61" s="147">
        <f t="shared" si="14"/>
        <v>-1.9687162891046328E-2</v>
      </c>
      <c r="M61" s="147">
        <f t="shared" si="15"/>
        <v>0.14831780129521399</v>
      </c>
    </row>
    <row r="62" spans="2:15" x14ac:dyDescent="0.25">
      <c r="B62" s="145" t="s">
        <v>163</v>
      </c>
      <c r="C62" s="283">
        <v>0.71189999999999998</v>
      </c>
      <c r="D62" s="147"/>
      <c r="E62" s="283">
        <v>0</v>
      </c>
      <c r="F62" s="147">
        <f t="shared" si="11"/>
        <v>-1</v>
      </c>
      <c r="G62" s="283">
        <v>0.78150000000000008</v>
      </c>
      <c r="H62" s="147" t="str">
        <f t="shared" si="12"/>
        <v>-</v>
      </c>
      <c r="I62" s="283">
        <v>0.84709999999999996</v>
      </c>
      <c r="J62" s="147">
        <f t="shared" si="13"/>
        <v>8.3941138835572415E-2</v>
      </c>
      <c r="K62" s="283">
        <v>0.89700000000000002</v>
      </c>
      <c r="L62" s="147">
        <f>IFERROR(K62/I62-1,"-")</f>
        <v>5.8906858694369069E-2</v>
      </c>
      <c r="M62" s="147">
        <f>IFERROR(K62/C62-1,"-")</f>
        <v>0.26000842815002123</v>
      </c>
    </row>
    <row r="63" spans="2:15" x14ac:dyDescent="0.25">
      <c r="B63" s="145" t="s">
        <v>165</v>
      </c>
      <c r="C63" s="283">
        <v>0.64910000000000001</v>
      </c>
      <c r="D63" s="147"/>
      <c r="E63" s="283">
        <v>0</v>
      </c>
      <c r="F63" s="147">
        <f t="shared" si="11"/>
        <v>-1</v>
      </c>
      <c r="G63" s="283">
        <v>0.73560000000000003</v>
      </c>
      <c r="H63" s="147" t="str">
        <f t="shared" si="12"/>
        <v>-</v>
      </c>
      <c r="I63" s="283">
        <v>0.79579999999999995</v>
      </c>
      <c r="J63" s="147">
        <f t="shared" si="13"/>
        <v>8.1837955410549057E-2</v>
      </c>
      <c r="K63" s="283">
        <v>0.76480000000000004</v>
      </c>
      <c r="L63" s="147">
        <f>IFERROR(K63/I63-1,"-")</f>
        <v>-3.8954511183714402E-2</v>
      </c>
      <c r="M63" s="147">
        <f>IFERROR(K63/C63-1,"-")</f>
        <v>0.17824680326606068</v>
      </c>
    </row>
    <row r="64" spans="2:15" x14ac:dyDescent="0.25">
      <c r="B64" s="145" t="s">
        <v>167</v>
      </c>
      <c r="C64" s="283">
        <v>0.61209999999999998</v>
      </c>
      <c r="D64" s="147"/>
      <c r="E64" s="283">
        <v>0</v>
      </c>
      <c r="F64" s="147">
        <f t="shared" si="11"/>
        <v>-1</v>
      </c>
      <c r="G64" s="283">
        <v>0.61549999999999994</v>
      </c>
      <c r="H64" s="147" t="str">
        <f t="shared" si="12"/>
        <v>-</v>
      </c>
      <c r="I64" s="283">
        <v>0.78099999999999992</v>
      </c>
      <c r="J64" s="147">
        <f t="shared" si="13"/>
        <v>0.26888708367181158</v>
      </c>
      <c r="K64" s="283"/>
      <c r="L64" s="147"/>
      <c r="M64" s="147"/>
    </row>
    <row r="65" spans="2:15" ht="15.75" x14ac:dyDescent="0.25">
      <c r="B65" s="148" t="s">
        <v>127</v>
      </c>
      <c r="C65" s="285">
        <f>IFERROR(AVERAGE(C53:C64),"-")</f>
        <v>0.66471666666666662</v>
      </c>
      <c r="D65" s="150"/>
      <c r="E65" s="285">
        <f>IFERROR(AVERAGE(E53:E64),"-")</f>
        <v>0.14887500000000001</v>
      </c>
      <c r="F65" s="150">
        <f t="shared" si="11"/>
        <v>-0.77603239475465735</v>
      </c>
      <c r="G65" s="285">
        <f>IFERROR(AVERAGE(G53:G64),"-")</f>
        <v>0.46129999999999999</v>
      </c>
      <c r="H65" s="150">
        <f t="shared" si="12"/>
        <v>2.0985726280436605</v>
      </c>
      <c r="I65" s="285">
        <f>IFERROR(AVERAGE(I53:I64),"-")</f>
        <v>0.77694166666666675</v>
      </c>
      <c r="J65" s="150">
        <f t="shared" si="13"/>
        <v>0.68424380374304516</v>
      </c>
      <c r="K65" s="285">
        <f>IFERROR(AVERAGE(K53:K64),"-")</f>
        <v>0.79780000000000006</v>
      </c>
      <c r="L65" s="150">
        <v>2.7668626580525268E-2</v>
      </c>
      <c r="M65" s="150">
        <v>0.19098282785937259</v>
      </c>
    </row>
    <row r="66" spans="2:15" ht="6" customHeight="1" x14ac:dyDescent="0.25"/>
    <row r="67" spans="2:15" x14ac:dyDescent="0.25">
      <c r="B67" s="49" t="s">
        <v>109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2:15" x14ac:dyDescent="0.25">
      <c r="C68" s="287"/>
      <c r="I68" s="287"/>
      <c r="J68" s="287"/>
    </row>
    <row r="70" spans="2:15" ht="21.75" customHeight="1" thickBot="1" x14ac:dyDescent="0.3">
      <c r="B70" s="315" t="s">
        <v>485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O70" s="1" t="s">
        <v>486</v>
      </c>
    </row>
    <row r="71" spans="2:15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O71" s="1" t="s">
        <v>487</v>
      </c>
    </row>
    <row r="72" spans="2:15" ht="22.5" thickTop="1" thickBot="1" x14ac:dyDescent="0.3">
      <c r="B72" s="13"/>
      <c r="C72" s="327" t="s">
        <v>112</v>
      </c>
      <c r="D72" s="328"/>
      <c r="E72" s="328"/>
      <c r="F72" s="328"/>
      <c r="G72" s="328"/>
      <c r="H72" s="328"/>
      <c r="I72" s="328"/>
      <c r="J72" s="328"/>
      <c r="K72" s="328"/>
      <c r="L72" s="328"/>
      <c r="M72" s="329"/>
    </row>
    <row r="73" spans="2:15" ht="22.5" thickTop="1" thickBot="1" x14ac:dyDescent="0.3">
      <c r="B73" s="13"/>
      <c r="C73" s="334">
        <v>2019</v>
      </c>
      <c r="D73" s="333"/>
      <c r="E73" s="330" t="s">
        <v>259</v>
      </c>
      <c r="F73" s="333"/>
      <c r="G73" s="330" t="s">
        <v>258</v>
      </c>
      <c r="H73" s="333"/>
      <c r="I73" s="330">
        <v>2022</v>
      </c>
      <c r="J73" s="333"/>
      <c r="K73" s="330">
        <v>2023</v>
      </c>
      <c r="L73" s="331"/>
      <c r="M73" s="332"/>
    </row>
    <row r="74" spans="2:15" ht="16.5" thickTop="1" thickBot="1" x14ac:dyDescent="0.3">
      <c r="B74" s="16"/>
      <c r="C74" s="141" t="s">
        <v>141</v>
      </c>
      <c r="D74" s="142" t="str">
        <f>CONCATENATE("var ",RIGHT(C73,2),"/",RIGHT(C73-1,2))</f>
        <v>var 19/18</v>
      </c>
      <c r="E74" s="143" t="s">
        <v>141</v>
      </c>
      <c r="F74" s="142" t="str">
        <f>CONCATENATE("var ",RIGHT(E73,2),"/",RIGHT(C73,2))</f>
        <v>var 20/19</v>
      </c>
      <c r="G74" s="143" t="s">
        <v>141</v>
      </c>
      <c r="H74" s="142" t="str">
        <f>CONCATENATE("var ",RIGHT(G73,2),"/",RIGHT(E73,2))</f>
        <v>var 21/20</v>
      </c>
      <c r="I74" s="143" t="s">
        <v>141</v>
      </c>
      <c r="J74" s="142" t="str">
        <f>CONCATENATE("var ",RIGHT(I73,2),"/",RIGHT(G73,2))</f>
        <v>var 22/21</v>
      </c>
      <c r="K74" s="143" t="s">
        <v>141</v>
      </c>
      <c r="L74" s="142" t="str">
        <f>CONCATENATE("var ",RIGHT(K73,2),"/",RIGHT(I73,2))</f>
        <v>var 23/22</v>
      </c>
      <c r="M74" s="142" t="str">
        <f>CONCATENATE("var ",RIGHT(K73,2),"/",RIGHT(C73,2))</f>
        <v>var 23/19</v>
      </c>
    </row>
    <row r="75" spans="2:15" x14ac:dyDescent="0.25">
      <c r="B75" s="145" t="s">
        <v>145</v>
      </c>
      <c r="C75" s="283">
        <v>0.7944</v>
      </c>
      <c r="D75" s="147"/>
      <c r="E75" s="283">
        <v>0.72870000000000001</v>
      </c>
      <c r="F75" s="147">
        <f t="shared" ref="F75:F87" si="16">IFERROR(E75/C75-1,"-")</f>
        <v>-8.2703927492447149E-2</v>
      </c>
      <c r="G75" s="283">
        <v>0.15060000000000001</v>
      </c>
      <c r="H75" s="147">
        <f t="shared" ref="H75:H87" si="17">IFERROR(G75/E75-1,"-")</f>
        <v>-0.79333058871963769</v>
      </c>
      <c r="I75" s="283">
        <v>0.5403</v>
      </c>
      <c r="J75" s="147">
        <f t="shared" ref="J75:J87" si="18">IFERROR(I75/G75-1,"-")</f>
        <v>2.5876494023904382</v>
      </c>
      <c r="K75" s="283">
        <v>0.84870000000000001</v>
      </c>
      <c r="L75" s="147">
        <f t="shared" ref="L75:L83" si="19">IFERROR(K75/I75-1,"-")</f>
        <v>0.57079400333148245</v>
      </c>
      <c r="M75" s="147">
        <f>IFERROR(K75/C75-1,"-")</f>
        <v>6.8353474320241636E-2</v>
      </c>
    </row>
    <row r="76" spans="2:15" x14ac:dyDescent="0.25">
      <c r="B76" s="145" t="s">
        <v>147</v>
      </c>
      <c r="C76" s="283">
        <v>0.78909999999999991</v>
      </c>
      <c r="D76" s="147"/>
      <c r="E76" s="283">
        <v>0.69769999999999999</v>
      </c>
      <c r="F76" s="147">
        <f t="shared" si="16"/>
        <v>-0.11582815866176643</v>
      </c>
      <c r="G76" s="283">
        <v>0.2455</v>
      </c>
      <c r="H76" s="147">
        <f t="shared" si="17"/>
        <v>-0.64812956858248527</v>
      </c>
      <c r="I76" s="283">
        <v>0.69409999999999994</v>
      </c>
      <c r="J76" s="147">
        <f t="shared" si="18"/>
        <v>1.8272912423625254</v>
      </c>
      <c r="K76" s="283">
        <v>0.86599999999999999</v>
      </c>
      <c r="L76" s="147">
        <f t="shared" si="19"/>
        <v>0.24765883878403705</v>
      </c>
      <c r="M76" s="147">
        <f t="shared" ref="M76:M83" si="20">IFERROR(K76/C76-1,"-")</f>
        <v>9.7452794322646197E-2</v>
      </c>
    </row>
    <row r="77" spans="2:15" x14ac:dyDescent="0.25">
      <c r="B77" s="145" t="s">
        <v>149</v>
      </c>
      <c r="C77" s="283">
        <v>0.78420000000000001</v>
      </c>
      <c r="D77" s="147"/>
      <c r="E77" s="283">
        <v>0.36009999999999998</v>
      </c>
      <c r="F77" s="147">
        <f t="shared" si="16"/>
        <v>-0.54080591685794444</v>
      </c>
      <c r="G77" s="283">
        <v>0.2727</v>
      </c>
      <c r="H77" s="147">
        <f t="shared" si="17"/>
        <v>-0.24271035823382392</v>
      </c>
      <c r="I77" s="283">
        <v>0.76069999999999993</v>
      </c>
      <c r="J77" s="147">
        <f t="shared" si="18"/>
        <v>1.7895122845617895</v>
      </c>
      <c r="K77" s="283">
        <v>0.80959999999999999</v>
      </c>
      <c r="L77" s="147">
        <f t="shared" si="19"/>
        <v>6.4282897331405353E-2</v>
      </c>
      <c r="M77" s="147">
        <f t="shared" si="20"/>
        <v>3.2389696505993326E-2</v>
      </c>
    </row>
    <row r="78" spans="2:15" x14ac:dyDescent="0.25">
      <c r="B78" s="145" t="s">
        <v>151</v>
      </c>
      <c r="C78" s="283">
        <v>0.77890000000000004</v>
      </c>
      <c r="D78" s="147"/>
      <c r="E78" s="283">
        <v>0</v>
      </c>
      <c r="F78" s="147">
        <f t="shared" si="16"/>
        <v>-1</v>
      </c>
      <c r="G78" s="283">
        <v>0.31980000000000003</v>
      </c>
      <c r="H78" s="147" t="str">
        <f t="shared" si="17"/>
        <v>-</v>
      </c>
      <c r="I78" s="283">
        <v>0.78290000000000004</v>
      </c>
      <c r="J78" s="147">
        <f t="shared" si="18"/>
        <v>1.4480925578486552</v>
      </c>
      <c r="K78" s="283">
        <v>0.8034</v>
      </c>
      <c r="L78" s="147">
        <f t="shared" si="19"/>
        <v>2.6184697917997157E-2</v>
      </c>
      <c r="M78" s="147">
        <f t="shared" si="20"/>
        <v>3.1454615483373916E-2</v>
      </c>
    </row>
    <row r="79" spans="2:15" x14ac:dyDescent="0.25">
      <c r="B79" s="145" t="s">
        <v>153</v>
      </c>
      <c r="C79" s="283">
        <v>0.73219999999999996</v>
      </c>
      <c r="D79" s="147"/>
      <c r="E79" s="283">
        <v>0</v>
      </c>
      <c r="F79" s="147">
        <f t="shared" si="16"/>
        <v>-1</v>
      </c>
      <c r="G79" s="283">
        <v>0.39229999999999998</v>
      </c>
      <c r="H79" s="147" t="str">
        <f t="shared" si="17"/>
        <v>-</v>
      </c>
      <c r="I79" s="283">
        <v>0.71560000000000001</v>
      </c>
      <c r="J79" s="147">
        <f t="shared" si="18"/>
        <v>0.82411419831761412</v>
      </c>
      <c r="K79" s="283">
        <v>0.76290000000000002</v>
      </c>
      <c r="L79" s="147">
        <f t="shared" si="19"/>
        <v>6.6098378982671901E-2</v>
      </c>
      <c r="M79" s="147">
        <f t="shared" si="20"/>
        <v>4.1928434853865104E-2</v>
      </c>
    </row>
    <row r="80" spans="2:15" x14ac:dyDescent="0.25">
      <c r="B80" s="145" t="s">
        <v>155</v>
      </c>
      <c r="C80" s="283">
        <v>0.81590000000000007</v>
      </c>
      <c r="D80" s="147"/>
      <c r="E80" s="283">
        <v>0</v>
      </c>
      <c r="F80" s="147">
        <f t="shared" si="16"/>
        <v>-1</v>
      </c>
      <c r="G80" s="283">
        <v>0.34250000000000003</v>
      </c>
      <c r="H80" s="147" t="str">
        <f t="shared" si="17"/>
        <v>-</v>
      </c>
      <c r="I80" s="283">
        <v>0.7802</v>
      </c>
      <c r="J80" s="147">
        <f t="shared" si="18"/>
        <v>1.2779562043795618</v>
      </c>
      <c r="K80" s="283">
        <v>0.83400000000000007</v>
      </c>
      <c r="L80" s="147">
        <f t="shared" si="19"/>
        <v>6.8956677774929531E-2</v>
      </c>
      <c r="M80" s="147">
        <f t="shared" si="20"/>
        <v>2.2184091187645638E-2</v>
      </c>
    </row>
    <row r="81" spans="2:15" x14ac:dyDescent="0.25">
      <c r="B81" s="145" t="s">
        <v>157</v>
      </c>
      <c r="C81" s="283">
        <v>0.84599999999999997</v>
      </c>
      <c r="D81" s="147"/>
      <c r="E81" s="283">
        <v>0</v>
      </c>
      <c r="F81" s="147">
        <f t="shared" si="16"/>
        <v>-1</v>
      </c>
      <c r="G81" s="283">
        <v>0.4894</v>
      </c>
      <c r="H81" s="147" t="str">
        <f t="shared" si="17"/>
        <v>-</v>
      </c>
      <c r="I81" s="283">
        <v>0.84849999999999992</v>
      </c>
      <c r="J81" s="147">
        <f t="shared" si="18"/>
        <v>0.7337556191254595</v>
      </c>
      <c r="K81" s="283">
        <v>0.88300000000000001</v>
      </c>
      <c r="L81" s="147">
        <f t="shared" si="19"/>
        <v>4.0659988214496234E-2</v>
      </c>
      <c r="M81" s="147">
        <f t="shared" si="20"/>
        <v>4.3735224586288535E-2</v>
      </c>
    </row>
    <row r="82" spans="2:15" x14ac:dyDescent="0.25">
      <c r="B82" s="145" t="s">
        <v>159</v>
      </c>
      <c r="C82" s="283">
        <v>0.89849999999999997</v>
      </c>
      <c r="D82" s="147"/>
      <c r="E82" s="283">
        <v>0</v>
      </c>
      <c r="F82" s="147">
        <f t="shared" si="16"/>
        <v>-1</v>
      </c>
      <c r="G82" s="283">
        <v>0.66819999999999991</v>
      </c>
      <c r="H82" s="147" t="str">
        <f t="shared" si="17"/>
        <v>-</v>
      </c>
      <c r="I82" s="283">
        <v>0.89549999999999996</v>
      </c>
      <c r="J82" s="147">
        <f t="shared" si="18"/>
        <v>0.34016761448668076</v>
      </c>
      <c r="K82" s="283">
        <v>0.93049999999999999</v>
      </c>
      <c r="L82" s="147">
        <f t="shared" si="19"/>
        <v>3.9084310441094505E-2</v>
      </c>
      <c r="M82" s="147">
        <f t="shared" si="20"/>
        <v>3.5614913745130705E-2</v>
      </c>
    </row>
    <row r="83" spans="2:15" x14ac:dyDescent="0.25">
      <c r="B83" s="145" t="s">
        <v>161</v>
      </c>
      <c r="C83" s="283">
        <v>0.82609999999999995</v>
      </c>
      <c r="D83" s="147"/>
      <c r="E83" s="283">
        <v>0</v>
      </c>
      <c r="F83" s="147">
        <f t="shared" si="16"/>
        <v>-1</v>
      </c>
      <c r="G83" s="283">
        <v>0.63950000000000007</v>
      </c>
      <c r="H83" s="147" t="str">
        <f t="shared" si="17"/>
        <v>-</v>
      </c>
      <c r="I83" s="283">
        <v>0.80840000000000001</v>
      </c>
      <c r="J83" s="147">
        <f t="shared" si="18"/>
        <v>0.26411258795934311</v>
      </c>
      <c r="K83" s="283">
        <v>0.84099999999999997</v>
      </c>
      <c r="L83" s="147">
        <f t="shared" si="19"/>
        <v>4.0326571004453138E-2</v>
      </c>
      <c r="M83" s="147">
        <f t="shared" si="20"/>
        <v>1.8036557317516078E-2</v>
      </c>
    </row>
    <row r="84" spans="2:15" x14ac:dyDescent="0.25">
      <c r="B84" s="145" t="s">
        <v>163</v>
      </c>
      <c r="C84" s="283">
        <v>0.80400000000000005</v>
      </c>
      <c r="D84" s="147"/>
      <c r="E84" s="283">
        <v>0</v>
      </c>
      <c r="F84" s="147">
        <f t="shared" si="16"/>
        <v>-1</v>
      </c>
      <c r="G84" s="283">
        <v>0.73019999999999996</v>
      </c>
      <c r="H84" s="147" t="str">
        <f t="shared" si="17"/>
        <v>-</v>
      </c>
      <c r="I84" s="283">
        <v>0.82620000000000005</v>
      </c>
      <c r="J84" s="147">
        <f t="shared" si="18"/>
        <v>0.1314708299096139</v>
      </c>
      <c r="K84" s="283">
        <v>0.86250000000000004</v>
      </c>
      <c r="L84" s="147">
        <f>IFERROR(K84/I84-1,"-")</f>
        <v>4.3936092955700889E-2</v>
      </c>
      <c r="M84" s="147">
        <f>IFERROR(K84/C84-1,"-")</f>
        <v>7.2761194029850706E-2</v>
      </c>
    </row>
    <row r="85" spans="2:15" x14ac:dyDescent="0.25">
      <c r="B85" s="145" t="s">
        <v>165</v>
      </c>
      <c r="C85" s="283">
        <v>0.77939999999999998</v>
      </c>
      <c r="D85" s="147"/>
      <c r="E85" s="283">
        <v>0</v>
      </c>
      <c r="F85" s="147">
        <f t="shared" si="16"/>
        <v>-1</v>
      </c>
      <c r="G85" s="283">
        <v>0.72849999999999993</v>
      </c>
      <c r="H85" s="147" t="str">
        <f t="shared" si="17"/>
        <v>-</v>
      </c>
      <c r="I85" s="283">
        <v>0.82440000000000002</v>
      </c>
      <c r="J85" s="147">
        <f t="shared" si="18"/>
        <v>0.13164035689773512</v>
      </c>
      <c r="K85" s="283">
        <v>0.85329999999999995</v>
      </c>
      <c r="L85" s="147">
        <f>IFERROR(K85/I85-1,"-")</f>
        <v>3.5055798156234719E-2</v>
      </c>
      <c r="M85" s="147">
        <f>IFERROR(K85/C85-1,"-")</f>
        <v>9.4816525532460894E-2</v>
      </c>
    </row>
    <row r="86" spans="2:15" x14ac:dyDescent="0.25">
      <c r="B86" s="145" t="s">
        <v>167</v>
      </c>
      <c r="C86" s="283">
        <v>0.78189999999999993</v>
      </c>
      <c r="D86" s="147"/>
      <c r="E86" s="283">
        <v>0</v>
      </c>
      <c r="F86" s="147">
        <f t="shared" si="16"/>
        <v>-1</v>
      </c>
      <c r="G86" s="283">
        <v>0.60609999999999997</v>
      </c>
      <c r="H86" s="147" t="str">
        <f t="shared" si="17"/>
        <v>-</v>
      </c>
      <c r="I86" s="283">
        <v>0.79760000000000009</v>
      </c>
      <c r="J86" s="147">
        <f t="shared" si="18"/>
        <v>0.31595446295990781</v>
      </c>
      <c r="K86" s="283"/>
      <c r="L86" s="147"/>
      <c r="M86" s="147"/>
    </row>
    <row r="87" spans="2:15" ht="15.75" x14ac:dyDescent="0.25">
      <c r="B87" s="148" t="s">
        <v>127</v>
      </c>
      <c r="C87" s="285">
        <f>IFERROR(AVERAGE(C75:C86),"-")</f>
        <v>0.8025500000000001</v>
      </c>
      <c r="D87" s="150"/>
      <c r="E87" s="285">
        <f>IFERROR(AVERAGE(E75:E86),"-")</f>
        <v>0.14887500000000001</v>
      </c>
      <c r="F87" s="150">
        <f t="shared" si="16"/>
        <v>-0.81449753909413747</v>
      </c>
      <c r="G87" s="285">
        <f>IFERROR(AVERAGE(G75:G86),"-")</f>
        <v>0.4654416666666667</v>
      </c>
      <c r="H87" s="150">
        <f t="shared" si="17"/>
        <v>2.1263923873495663</v>
      </c>
      <c r="I87" s="285">
        <f>IFERROR(AVERAGE(I75:I86),"-")</f>
        <v>0.7728666666666667</v>
      </c>
      <c r="J87" s="150">
        <f t="shared" si="18"/>
        <v>0.66050167403720472</v>
      </c>
      <c r="K87" s="285">
        <f>IFERROR(AVERAGE(K75:K86),"-")</f>
        <v>0.84499090909090924</v>
      </c>
      <c r="L87" s="150">
        <v>9.5141252680220445E-2</v>
      </c>
      <c r="M87" s="150">
        <v>4.9980164444051844E-2</v>
      </c>
    </row>
    <row r="88" spans="2:15" ht="6" customHeight="1" x14ac:dyDescent="0.25"/>
    <row r="89" spans="2:15" x14ac:dyDescent="0.25">
      <c r="B89" s="49" t="s">
        <v>109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2:15" ht="21.75" customHeight="1" thickBot="1" x14ac:dyDescent="0.3">
      <c r="B92" s="315" t="s">
        <v>488</v>
      </c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O92" s="1" t="s">
        <v>489</v>
      </c>
    </row>
    <row r="93" spans="2:15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O93" s="1" t="s">
        <v>490</v>
      </c>
    </row>
    <row r="94" spans="2:15" ht="22.5" thickTop="1" thickBot="1" x14ac:dyDescent="0.3">
      <c r="B94" s="13"/>
      <c r="C94" s="327" t="s">
        <v>113</v>
      </c>
      <c r="D94" s="328"/>
      <c r="E94" s="328"/>
      <c r="F94" s="328"/>
      <c r="G94" s="328"/>
      <c r="H94" s="328"/>
      <c r="I94" s="328"/>
      <c r="J94" s="328"/>
      <c r="K94" s="328"/>
      <c r="L94" s="328"/>
      <c r="M94" s="329"/>
    </row>
    <row r="95" spans="2:15" ht="22.5" thickTop="1" thickBot="1" x14ac:dyDescent="0.3">
      <c r="B95" s="13"/>
      <c r="C95" s="334">
        <v>2019</v>
      </c>
      <c r="D95" s="333"/>
      <c r="E95" s="330" t="s">
        <v>259</v>
      </c>
      <c r="F95" s="333"/>
      <c r="G95" s="330" t="s">
        <v>258</v>
      </c>
      <c r="H95" s="333"/>
      <c r="I95" s="330">
        <v>2022</v>
      </c>
      <c r="J95" s="333"/>
      <c r="K95" s="330">
        <v>2023</v>
      </c>
      <c r="L95" s="331"/>
      <c r="M95" s="332"/>
    </row>
    <row r="96" spans="2:15" ht="16.5" thickTop="1" thickBot="1" x14ac:dyDescent="0.3">
      <c r="B96" s="16"/>
      <c r="C96" s="141" t="s">
        <v>141</v>
      </c>
      <c r="D96" s="142" t="str">
        <f>CONCATENATE("var ",RIGHT(C95,2),"/",RIGHT(C95-1,2))</f>
        <v>var 19/18</v>
      </c>
      <c r="E96" s="143" t="s">
        <v>141</v>
      </c>
      <c r="F96" s="142" t="str">
        <f>CONCATENATE("var ",RIGHT(E95,2),"/",RIGHT(C95,2))</f>
        <v>var 20/19</v>
      </c>
      <c r="G96" s="143" t="s">
        <v>141</v>
      </c>
      <c r="H96" s="142" t="str">
        <f>CONCATENATE("var ",RIGHT(G95,2),"/",RIGHT(E95,2))</f>
        <v>var 21/20</v>
      </c>
      <c r="I96" s="143" t="s">
        <v>141</v>
      </c>
      <c r="J96" s="142" t="str">
        <f>CONCATENATE("var ",RIGHT(I95,2),"/",RIGHT(G95,2))</f>
        <v>var 22/21</v>
      </c>
      <c r="K96" s="143" t="s">
        <v>141</v>
      </c>
      <c r="L96" s="142" t="str">
        <f>CONCATENATE("var ",RIGHT(K95,2),"/",RIGHT(I95,2))</f>
        <v>var 23/22</v>
      </c>
      <c r="M96" s="142" t="str">
        <f>CONCATENATE("var ",RIGHT(K95,2),"/",RIGHT(C95,2))</f>
        <v>var 23/19</v>
      </c>
    </row>
    <row r="97" spans="2:13" x14ac:dyDescent="0.25">
      <c r="B97" s="145" t="s">
        <v>145</v>
      </c>
      <c r="C97" s="283">
        <v>0.70499999999999996</v>
      </c>
      <c r="D97" s="147"/>
      <c r="E97" s="283">
        <v>0.72870000000000001</v>
      </c>
      <c r="F97" s="147">
        <f t="shared" ref="F97:F109" si="21">IFERROR(E97/C97-1,"-")</f>
        <v>3.3617021276595827E-2</v>
      </c>
      <c r="G97" s="283">
        <v>0.16829999999999998</v>
      </c>
      <c r="H97" s="147">
        <f t="shared" ref="H97:H109" si="22">IFERROR(G97/E97-1,"-")</f>
        <v>-0.76904075751337997</v>
      </c>
      <c r="I97" s="283">
        <v>0.49219999999999997</v>
      </c>
      <c r="J97" s="147">
        <f t="shared" ref="J97:J109" si="23">IFERROR(I97/G97-1,"-")</f>
        <v>1.9245395127748073</v>
      </c>
      <c r="K97" s="283">
        <v>0.65670000000000006</v>
      </c>
      <c r="L97" s="147">
        <f t="shared" ref="L97:L105" si="24">IFERROR(K97/I97-1,"-")</f>
        <v>0.33421373425436829</v>
      </c>
      <c r="M97" s="147">
        <f>IFERROR(K97/C97-1,"-")</f>
        <v>-6.8510638297872184E-2</v>
      </c>
    </row>
    <row r="98" spans="2:13" x14ac:dyDescent="0.25">
      <c r="B98" s="145" t="s">
        <v>147</v>
      </c>
      <c r="C98" s="283">
        <v>0.7034999999999999</v>
      </c>
      <c r="D98" s="147"/>
      <c r="E98" s="283">
        <v>0.69769999999999999</v>
      </c>
      <c r="F98" s="147">
        <f t="shared" si="21"/>
        <v>-8.2444918265812683E-3</v>
      </c>
      <c r="G98" s="283">
        <v>0.17620000000000002</v>
      </c>
      <c r="H98" s="147">
        <f t="shared" si="22"/>
        <v>-0.74745592661602411</v>
      </c>
      <c r="I98" s="283">
        <v>0.63170000000000004</v>
      </c>
      <c r="J98" s="147">
        <f t="shared" si="23"/>
        <v>2.5851305334846764</v>
      </c>
      <c r="K98" s="283">
        <v>0.73430000000000006</v>
      </c>
      <c r="L98" s="147">
        <f t="shared" si="24"/>
        <v>0.16241886971663777</v>
      </c>
      <c r="M98" s="147">
        <f t="shared" ref="M98:M105" si="25">IFERROR(K98/C98-1,"-")</f>
        <v>4.378109452736334E-2</v>
      </c>
    </row>
    <row r="99" spans="2:13" x14ac:dyDescent="0.25">
      <c r="B99" s="145" t="s">
        <v>149</v>
      </c>
      <c r="C99" s="283">
        <v>0.69269999999999998</v>
      </c>
      <c r="D99" s="147"/>
      <c r="E99" s="283">
        <v>0.36009999999999998</v>
      </c>
      <c r="F99" s="147">
        <f t="shared" si="21"/>
        <v>-0.48015013714450705</v>
      </c>
      <c r="G99" s="283">
        <v>0.26950000000000002</v>
      </c>
      <c r="H99" s="147">
        <f t="shared" si="22"/>
        <v>-0.25159677867259089</v>
      </c>
      <c r="I99" s="283">
        <v>0.63300000000000001</v>
      </c>
      <c r="J99" s="147">
        <f t="shared" si="23"/>
        <v>1.3487940630797772</v>
      </c>
      <c r="K99" s="283">
        <v>0.70069999999999988</v>
      </c>
      <c r="L99" s="147">
        <f t="shared" si="24"/>
        <v>0.10695102685623992</v>
      </c>
      <c r="M99" s="147">
        <f t="shared" si="25"/>
        <v>1.1549011115923102E-2</v>
      </c>
    </row>
    <row r="100" spans="2:13" x14ac:dyDescent="0.25">
      <c r="B100" s="145" t="s">
        <v>151</v>
      </c>
      <c r="C100" s="283">
        <v>0.62809999999999999</v>
      </c>
      <c r="D100" s="147"/>
      <c r="E100" s="283">
        <v>0</v>
      </c>
      <c r="F100" s="147">
        <f t="shared" si="21"/>
        <v>-1</v>
      </c>
      <c r="G100" s="283">
        <v>0.26600000000000001</v>
      </c>
      <c r="H100" s="147" t="str">
        <f t="shared" si="22"/>
        <v>-</v>
      </c>
      <c r="I100" s="283">
        <v>0.61180000000000001</v>
      </c>
      <c r="J100" s="147">
        <f t="shared" si="23"/>
        <v>1.2999999999999998</v>
      </c>
      <c r="K100" s="283">
        <v>0.69530000000000003</v>
      </c>
      <c r="L100" s="147">
        <f t="shared" si="24"/>
        <v>0.13648251062438699</v>
      </c>
      <c r="M100" s="147">
        <f t="shared" si="25"/>
        <v>0.10698933290877255</v>
      </c>
    </row>
    <row r="101" spans="2:13" x14ac:dyDescent="0.25">
      <c r="B101" s="145" t="s">
        <v>153</v>
      </c>
      <c r="C101" s="283">
        <v>0.5837</v>
      </c>
      <c r="D101" s="147"/>
      <c r="E101" s="283">
        <v>0</v>
      </c>
      <c r="F101" s="147">
        <f t="shared" si="21"/>
        <v>-1</v>
      </c>
      <c r="G101" s="283">
        <v>0.33960000000000001</v>
      </c>
      <c r="H101" s="147" t="str">
        <f t="shared" si="22"/>
        <v>-</v>
      </c>
      <c r="I101" s="283">
        <v>0.5423</v>
      </c>
      <c r="J101" s="147">
        <f t="shared" si="23"/>
        <v>0.59687868080094231</v>
      </c>
      <c r="K101" s="283">
        <v>0.60350000000000004</v>
      </c>
      <c r="L101" s="147">
        <f t="shared" si="24"/>
        <v>0.11285266457680265</v>
      </c>
      <c r="M101" s="147">
        <f t="shared" si="25"/>
        <v>3.3921535035120742E-2</v>
      </c>
    </row>
    <row r="102" spans="2:13" x14ac:dyDescent="0.25">
      <c r="B102" s="145" t="s">
        <v>155</v>
      </c>
      <c r="C102" s="283">
        <v>0.69450000000000001</v>
      </c>
      <c r="D102" s="147"/>
      <c r="E102" s="283">
        <v>0</v>
      </c>
      <c r="F102" s="147">
        <f t="shared" si="21"/>
        <v>-1</v>
      </c>
      <c r="G102" s="283">
        <v>0.29350000000000004</v>
      </c>
      <c r="H102" s="147" t="str">
        <f t="shared" si="22"/>
        <v>-</v>
      </c>
      <c r="I102" s="283">
        <v>0.5756</v>
      </c>
      <c r="J102" s="147">
        <f t="shared" si="23"/>
        <v>0.96115843270868795</v>
      </c>
      <c r="K102" s="283">
        <v>0.63580000000000003</v>
      </c>
      <c r="L102" s="147">
        <f t="shared" si="24"/>
        <v>0.10458651841556632</v>
      </c>
      <c r="M102" s="147">
        <f t="shared" si="25"/>
        <v>-8.4521238300935941E-2</v>
      </c>
    </row>
    <row r="103" spans="2:13" x14ac:dyDescent="0.25">
      <c r="B103" s="145" t="s">
        <v>157</v>
      </c>
      <c r="C103" s="283">
        <v>0.72329999999999994</v>
      </c>
      <c r="D103" s="147"/>
      <c r="E103" s="283">
        <v>0</v>
      </c>
      <c r="F103" s="147">
        <f t="shared" si="21"/>
        <v>-1</v>
      </c>
      <c r="G103" s="283">
        <v>0.34029999999999999</v>
      </c>
      <c r="H103" s="147" t="str">
        <f t="shared" si="22"/>
        <v>-</v>
      </c>
      <c r="I103" s="283">
        <v>0.63270000000000004</v>
      </c>
      <c r="J103" s="147">
        <f t="shared" si="23"/>
        <v>0.85924184543050264</v>
      </c>
      <c r="K103" s="283">
        <v>0.72400000000000009</v>
      </c>
      <c r="L103" s="147">
        <f t="shared" si="24"/>
        <v>0.14430219693377588</v>
      </c>
      <c r="M103" s="147">
        <f t="shared" si="25"/>
        <v>9.6778653394191672E-4</v>
      </c>
    </row>
    <row r="104" spans="2:13" x14ac:dyDescent="0.25">
      <c r="B104" s="145" t="s">
        <v>159</v>
      </c>
      <c r="C104" s="283">
        <v>0.70790000000000008</v>
      </c>
      <c r="D104" s="147"/>
      <c r="E104" s="283">
        <v>0</v>
      </c>
      <c r="F104" s="147">
        <f t="shared" si="21"/>
        <v>-1</v>
      </c>
      <c r="G104" s="283">
        <v>0.50109999999999999</v>
      </c>
      <c r="H104" s="147" t="str">
        <f t="shared" si="22"/>
        <v>-</v>
      </c>
      <c r="I104" s="283">
        <v>0.72010000000000007</v>
      </c>
      <c r="J104" s="147">
        <f t="shared" si="23"/>
        <v>0.43703851526641402</v>
      </c>
      <c r="K104" s="283">
        <v>0.84609999999999996</v>
      </c>
      <c r="L104" s="147">
        <f t="shared" si="24"/>
        <v>0.17497569781974698</v>
      </c>
      <c r="M104" s="147">
        <f t="shared" si="25"/>
        <v>0.19522531430993051</v>
      </c>
    </row>
    <row r="105" spans="2:13" x14ac:dyDescent="0.25">
      <c r="B105" s="145" t="s">
        <v>161</v>
      </c>
      <c r="C105" s="283">
        <v>0.65390000000000004</v>
      </c>
      <c r="D105" s="147"/>
      <c r="E105" s="283">
        <v>0</v>
      </c>
      <c r="F105" s="147">
        <f t="shared" si="21"/>
        <v>-1</v>
      </c>
      <c r="G105" s="283">
        <v>0.45030000000000003</v>
      </c>
      <c r="H105" s="147" t="str">
        <f t="shared" si="22"/>
        <v>-</v>
      </c>
      <c r="I105" s="283">
        <v>0.60599999999999998</v>
      </c>
      <c r="J105" s="147">
        <f t="shared" si="23"/>
        <v>0.34576948700866073</v>
      </c>
      <c r="K105" s="283">
        <v>0.72750000000000004</v>
      </c>
      <c r="L105" s="147">
        <f t="shared" si="24"/>
        <v>0.20049504950495067</v>
      </c>
      <c r="M105" s="147">
        <f t="shared" si="25"/>
        <v>0.11255543661110257</v>
      </c>
    </row>
    <row r="106" spans="2:13" x14ac:dyDescent="0.25">
      <c r="B106" s="145" t="s">
        <v>163</v>
      </c>
      <c r="C106" s="283">
        <v>0.61609999999999998</v>
      </c>
      <c r="D106" s="147"/>
      <c r="E106" s="283">
        <v>0</v>
      </c>
      <c r="F106" s="147">
        <f t="shared" si="21"/>
        <v>-1</v>
      </c>
      <c r="G106" s="283">
        <v>0.55590000000000006</v>
      </c>
      <c r="H106" s="147" t="str">
        <f t="shared" si="22"/>
        <v>-</v>
      </c>
      <c r="I106" s="283">
        <v>0.63700000000000001</v>
      </c>
      <c r="J106" s="147">
        <f t="shared" si="23"/>
        <v>0.14588954847994229</v>
      </c>
      <c r="K106" s="283">
        <v>0.73370000000000002</v>
      </c>
      <c r="L106" s="147">
        <f>IFERROR(K106/I106-1,"-")</f>
        <v>0.15180533751962333</v>
      </c>
      <c r="M106" s="147">
        <f>IFERROR(K106/C106-1,"-")</f>
        <v>0.19087810420386297</v>
      </c>
    </row>
    <row r="107" spans="2:13" x14ac:dyDescent="0.25">
      <c r="B107" s="145" t="s">
        <v>165</v>
      </c>
      <c r="C107" s="283">
        <v>0.67459999999999998</v>
      </c>
      <c r="D107" s="147"/>
      <c r="E107" s="283">
        <v>0</v>
      </c>
      <c r="F107" s="147">
        <f t="shared" si="21"/>
        <v>-1</v>
      </c>
      <c r="G107" s="283">
        <v>0.62290000000000001</v>
      </c>
      <c r="H107" s="147" t="str">
        <f t="shared" si="22"/>
        <v>-</v>
      </c>
      <c r="I107" s="283">
        <v>0.65410000000000001</v>
      </c>
      <c r="J107" s="147">
        <f t="shared" si="23"/>
        <v>5.0088296676834121E-2</v>
      </c>
      <c r="K107" s="283">
        <v>0.76749999999999996</v>
      </c>
      <c r="L107" s="147">
        <f>IFERROR(K107/I107-1,"-")</f>
        <v>0.17336798654639951</v>
      </c>
      <c r="M107" s="147">
        <f>IFERROR(K107/C107-1,"-")</f>
        <v>0.13771123628817072</v>
      </c>
    </row>
    <row r="108" spans="2:13" x14ac:dyDescent="0.25">
      <c r="B108" s="145" t="s">
        <v>167</v>
      </c>
      <c r="C108" s="283">
        <v>0.67130000000000001</v>
      </c>
      <c r="D108" s="147"/>
      <c r="E108" s="283">
        <v>0</v>
      </c>
      <c r="F108" s="147">
        <f t="shared" si="21"/>
        <v>-1</v>
      </c>
      <c r="G108" s="283">
        <v>0.53170000000000006</v>
      </c>
      <c r="H108" s="147" t="str">
        <f t="shared" si="22"/>
        <v>-</v>
      </c>
      <c r="I108" s="283">
        <v>0.63149999999999995</v>
      </c>
      <c r="J108" s="147">
        <f t="shared" si="23"/>
        <v>0.18769983073161534</v>
      </c>
      <c r="K108" s="283"/>
      <c r="L108" s="147"/>
      <c r="M108" s="147"/>
    </row>
    <row r="109" spans="2:13" ht="15.75" x14ac:dyDescent="0.25">
      <c r="B109" s="148" t="s">
        <v>127</v>
      </c>
      <c r="C109" s="285">
        <f>IFERROR(AVERAGE(C97:C108),"-")</f>
        <v>0.67121666666666668</v>
      </c>
      <c r="D109" s="150"/>
      <c r="E109" s="285">
        <f>IFERROR(AVERAGE(E97:E108),"-")</f>
        <v>0.14887500000000001</v>
      </c>
      <c r="F109" s="150">
        <f t="shared" si="21"/>
        <v>-0.77820127628932534</v>
      </c>
      <c r="G109" s="285">
        <f>IFERROR(AVERAGE(G97:G108),"-")</f>
        <v>0.37627500000000008</v>
      </c>
      <c r="H109" s="150">
        <f t="shared" si="22"/>
        <v>1.5274559193954662</v>
      </c>
      <c r="I109" s="285">
        <f>IFERROR(AVERAGE(I97:I108),"-")</f>
        <v>0.61399999999999999</v>
      </c>
      <c r="J109" s="150">
        <f t="shared" si="23"/>
        <v>0.63178526343764485</v>
      </c>
      <c r="K109" s="285">
        <v>0.71088460127294284</v>
      </c>
      <c r="L109" s="150">
        <v>0.15988538224253968</v>
      </c>
      <c r="M109" s="150">
        <v>5.949539353694866E-2</v>
      </c>
    </row>
    <row r="110" spans="2:13" ht="6" customHeight="1" x14ac:dyDescent="0.25"/>
    <row r="111" spans="2:13" x14ac:dyDescent="0.25">
      <c r="B111" s="49" t="s">
        <v>109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2:15" ht="21.75" customHeight="1" thickBot="1" x14ac:dyDescent="0.3">
      <c r="B114" s="315" t="s">
        <v>491</v>
      </c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O114" s="1" t="s">
        <v>492</v>
      </c>
    </row>
    <row r="115" spans="2:15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O115" s="1" t="s">
        <v>493</v>
      </c>
    </row>
    <row r="116" spans="2:15" ht="22.5" thickTop="1" thickBot="1" x14ac:dyDescent="0.3">
      <c r="B116" s="13"/>
      <c r="C116" s="327" t="s">
        <v>114</v>
      </c>
      <c r="D116" s="328"/>
      <c r="E116" s="328"/>
      <c r="F116" s="328"/>
      <c r="G116" s="328"/>
      <c r="H116" s="328"/>
      <c r="I116" s="328"/>
      <c r="J116" s="328"/>
      <c r="K116" s="328"/>
      <c r="L116" s="328"/>
      <c r="M116" s="329"/>
    </row>
    <row r="117" spans="2:15" ht="22.5" thickTop="1" thickBot="1" x14ac:dyDescent="0.3">
      <c r="B117" s="13"/>
      <c r="C117" s="334">
        <v>2019</v>
      </c>
      <c r="D117" s="333"/>
      <c r="E117" s="330" t="s">
        <v>259</v>
      </c>
      <c r="F117" s="333"/>
      <c r="G117" s="330" t="s">
        <v>258</v>
      </c>
      <c r="H117" s="333"/>
      <c r="I117" s="330">
        <v>2022</v>
      </c>
      <c r="J117" s="333"/>
      <c r="K117" s="330">
        <v>2023</v>
      </c>
      <c r="L117" s="331"/>
      <c r="M117" s="332"/>
    </row>
    <row r="118" spans="2:15" ht="16.5" thickTop="1" thickBot="1" x14ac:dyDescent="0.3">
      <c r="B118" s="16"/>
      <c r="C118" s="141" t="s">
        <v>141</v>
      </c>
      <c r="D118" s="142" t="str">
        <f>CONCATENATE("var ",RIGHT(C117,2),"/",RIGHT(C117-1,2))</f>
        <v>var 19/18</v>
      </c>
      <c r="E118" s="143" t="s">
        <v>141</v>
      </c>
      <c r="F118" s="142" t="str">
        <f>CONCATENATE("var ",RIGHT(E117,2),"/",RIGHT(C117,2))</f>
        <v>var 20/19</v>
      </c>
      <c r="G118" s="143" t="s">
        <v>141</v>
      </c>
      <c r="H118" s="142" t="str">
        <f>CONCATENATE("var ",RIGHT(G117,2),"/",RIGHT(E117,2))</f>
        <v>var 21/20</v>
      </c>
      <c r="I118" s="143" t="s">
        <v>141</v>
      </c>
      <c r="J118" s="142" t="str">
        <f>CONCATENATE("var ",RIGHT(I117,2),"/",RIGHT(G117,2))</f>
        <v>var 22/21</v>
      </c>
      <c r="K118" s="143" t="s">
        <v>141</v>
      </c>
      <c r="L118" s="142" t="str">
        <f>CONCATENATE("var ",RIGHT(K117,2),"/",RIGHT(I117,2))</f>
        <v>var 23/22</v>
      </c>
      <c r="M118" s="142" t="str">
        <f>CONCATENATE("var ",RIGHT(K117,2),"/",RIGHT(C117,2))</f>
        <v>var 23/19</v>
      </c>
    </row>
    <row r="119" spans="2:15" x14ac:dyDescent="0.25">
      <c r="B119" s="145" t="s">
        <v>145</v>
      </c>
      <c r="C119" s="283">
        <v>0.61750000000000005</v>
      </c>
      <c r="D119" s="147"/>
      <c r="E119" s="283">
        <v>0.72870000000000001</v>
      </c>
      <c r="F119" s="147">
        <f t="shared" ref="F119:F131" si="26">IFERROR(E119/C119-1,"-")</f>
        <v>0.18008097165991899</v>
      </c>
      <c r="G119" s="283">
        <v>0.624</v>
      </c>
      <c r="H119" s="147">
        <f t="shared" ref="H119:H131" si="27">IFERROR(G119/E119-1,"-")</f>
        <v>-0.14368052696582956</v>
      </c>
      <c r="I119" s="283">
        <v>0.51300000000000001</v>
      </c>
      <c r="J119" s="147">
        <f t="shared" ref="J119:J131" si="28">IFERROR(I119/G119-1,"-")</f>
        <v>-0.17788461538461542</v>
      </c>
      <c r="K119" s="283">
        <v>0.62680000000000002</v>
      </c>
      <c r="L119" s="147">
        <f t="shared" ref="L119:L127" si="29">IFERROR(K119/I119-1,"-")</f>
        <v>0.22183235867446394</v>
      </c>
      <c r="M119" s="147">
        <f>IFERROR(K119/C119-1,"-")</f>
        <v>1.5060728744939134E-2</v>
      </c>
    </row>
    <row r="120" spans="2:15" x14ac:dyDescent="0.25">
      <c r="B120" s="145" t="s">
        <v>147</v>
      </c>
      <c r="C120" s="283">
        <v>0.63170000000000004</v>
      </c>
      <c r="D120" s="147"/>
      <c r="E120" s="283">
        <v>0.69769999999999999</v>
      </c>
      <c r="F120" s="147">
        <f t="shared" si="26"/>
        <v>0.10447997467152126</v>
      </c>
      <c r="G120" s="283">
        <v>0.73430000000000006</v>
      </c>
      <c r="H120" s="147">
        <f t="shared" si="27"/>
        <v>5.245807653719381E-2</v>
      </c>
      <c r="I120" s="283">
        <v>0.58329999999999993</v>
      </c>
      <c r="J120" s="147">
        <f t="shared" si="28"/>
        <v>-0.20563802260656427</v>
      </c>
      <c r="K120" s="283">
        <v>0.62419999999999998</v>
      </c>
      <c r="L120" s="147">
        <f t="shared" si="29"/>
        <v>7.0118292473855703E-2</v>
      </c>
      <c r="M120" s="147">
        <f t="shared" ref="M120:M127" si="30">IFERROR(K120/C120-1,"-")</f>
        <v>-1.1872724394491163E-2</v>
      </c>
    </row>
    <row r="121" spans="2:15" x14ac:dyDescent="0.25">
      <c r="B121" s="145" t="s">
        <v>149</v>
      </c>
      <c r="C121" s="283">
        <v>0.59219999999999995</v>
      </c>
      <c r="D121" s="147"/>
      <c r="E121" s="283">
        <v>0.36009999999999998</v>
      </c>
      <c r="F121" s="147">
        <f t="shared" si="26"/>
        <v>-0.39192840256670047</v>
      </c>
      <c r="G121" s="283">
        <v>0.63479999999999992</v>
      </c>
      <c r="H121" s="147">
        <f t="shared" si="27"/>
        <v>0.76284365454040537</v>
      </c>
      <c r="I121" s="283">
        <v>0.57320000000000004</v>
      </c>
      <c r="J121" s="147">
        <f t="shared" si="28"/>
        <v>-9.7038437303087366E-2</v>
      </c>
      <c r="K121" s="283">
        <v>0.60389999999999999</v>
      </c>
      <c r="L121" s="147">
        <f t="shared" si="29"/>
        <v>5.3558967201674745E-2</v>
      </c>
      <c r="M121" s="147">
        <f t="shared" si="30"/>
        <v>1.9756838905775176E-2</v>
      </c>
    </row>
    <row r="122" spans="2:15" x14ac:dyDescent="0.25">
      <c r="B122" s="145" t="s">
        <v>151</v>
      </c>
      <c r="C122" s="283">
        <v>0.53859999999999997</v>
      </c>
      <c r="D122" s="147"/>
      <c r="E122" s="283">
        <v>0</v>
      </c>
      <c r="F122" s="147">
        <f t="shared" si="26"/>
        <v>-1</v>
      </c>
      <c r="G122" s="283">
        <v>0.50749999999999995</v>
      </c>
      <c r="H122" s="147" t="str">
        <f t="shared" si="27"/>
        <v>-</v>
      </c>
      <c r="I122" s="283">
        <v>0.51200000000000001</v>
      </c>
      <c r="J122" s="147">
        <f t="shared" si="28"/>
        <v>8.8669950738917702E-3</v>
      </c>
      <c r="K122" s="283">
        <v>0.51129999999999998</v>
      </c>
      <c r="L122" s="147">
        <f t="shared" si="29"/>
        <v>-1.3671875000000888E-3</v>
      </c>
      <c r="M122" s="147">
        <f t="shared" si="30"/>
        <v>-5.0686966208689177E-2</v>
      </c>
    </row>
    <row r="123" spans="2:15" x14ac:dyDescent="0.25">
      <c r="B123" s="145" t="s">
        <v>153</v>
      </c>
      <c r="C123" s="283">
        <v>0.59060000000000001</v>
      </c>
      <c r="D123" s="147"/>
      <c r="E123" s="283">
        <v>0</v>
      </c>
      <c r="F123" s="147">
        <f t="shared" si="26"/>
        <v>-1</v>
      </c>
      <c r="G123" s="283">
        <v>0.68359999999999999</v>
      </c>
      <c r="H123" s="147" t="str">
        <f t="shared" si="27"/>
        <v>-</v>
      </c>
      <c r="I123" s="283">
        <v>0.4178</v>
      </c>
      <c r="J123" s="147">
        <f t="shared" si="28"/>
        <v>-0.38882387361029835</v>
      </c>
      <c r="K123" s="283">
        <v>0.49259999999999998</v>
      </c>
      <c r="L123" s="147">
        <f t="shared" si="29"/>
        <v>0.17903303015797034</v>
      </c>
      <c r="M123" s="147">
        <f t="shared" si="30"/>
        <v>-0.16593294954283788</v>
      </c>
    </row>
    <row r="124" spans="2:15" x14ac:dyDescent="0.25">
      <c r="B124" s="145" t="s">
        <v>155</v>
      </c>
      <c r="C124" s="283">
        <v>0.63219999999999998</v>
      </c>
      <c r="D124" s="147"/>
      <c r="E124" s="283">
        <v>0</v>
      </c>
      <c r="F124" s="147">
        <f t="shared" si="26"/>
        <v>-1</v>
      </c>
      <c r="G124" s="283">
        <v>0.36869999999999997</v>
      </c>
      <c r="H124" s="147" t="str">
        <f t="shared" si="27"/>
        <v>-</v>
      </c>
      <c r="I124" s="283">
        <v>0.43450000000000005</v>
      </c>
      <c r="J124" s="147">
        <f t="shared" si="28"/>
        <v>0.17846487659343668</v>
      </c>
      <c r="K124" s="283">
        <v>0.53890000000000005</v>
      </c>
      <c r="L124" s="147">
        <f t="shared" si="29"/>
        <v>0.24027617951668589</v>
      </c>
      <c r="M124" s="147">
        <f t="shared" si="30"/>
        <v>-0.14757987978487808</v>
      </c>
    </row>
    <row r="125" spans="2:15" x14ac:dyDescent="0.25">
      <c r="B125" s="145" t="s">
        <v>157</v>
      </c>
      <c r="C125" s="283">
        <v>0.50939999999999996</v>
      </c>
      <c r="D125" s="147"/>
      <c r="E125" s="283">
        <v>0</v>
      </c>
      <c r="F125" s="147">
        <f t="shared" si="26"/>
        <v>-1</v>
      </c>
      <c r="G125" s="283">
        <v>0.28389999999999999</v>
      </c>
      <c r="H125" s="147" t="str">
        <f t="shared" si="27"/>
        <v>-</v>
      </c>
      <c r="I125" s="283">
        <v>0.4788</v>
      </c>
      <c r="J125" s="147">
        <f t="shared" si="28"/>
        <v>0.68650933427263139</v>
      </c>
      <c r="K125" s="283">
        <v>0.54200000000000004</v>
      </c>
      <c r="L125" s="147">
        <f t="shared" si="29"/>
        <v>0.13199665831244789</v>
      </c>
      <c r="M125" s="147">
        <f t="shared" si="30"/>
        <v>6.3996859049862742E-2</v>
      </c>
    </row>
    <row r="126" spans="2:15" x14ac:dyDescent="0.25">
      <c r="B126" s="145" t="s">
        <v>159</v>
      </c>
      <c r="C126" s="283">
        <v>0.47340000000000004</v>
      </c>
      <c r="D126" s="147"/>
      <c r="E126" s="283">
        <v>0</v>
      </c>
      <c r="F126" s="147">
        <f t="shared" si="26"/>
        <v>-1</v>
      </c>
      <c r="G126" s="283">
        <v>0.48430000000000001</v>
      </c>
      <c r="H126" s="147" t="str">
        <f t="shared" si="27"/>
        <v>-</v>
      </c>
      <c r="I126" s="283">
        <v>0.53129999999999999</v>
      </c>
      <c r="J126" s="147">
        <f t="shared" si="28"/>
        <v>9.7047284740862994E-2</v>
      </c>
      <c r="K126" s="283">
        <v>0.57950000000000002</v>
      </c>
      <c r="L126" s="147">
        <f t="shared" si="29"/>
        <v>9.0720873329569018E-2</v>
      </c>
      <c r="M126" s="147">
        <f t="shared" si="30"/>
        <v>0.22412336290663282</v>
      </c>
    </row>
    <row r="127" spans="2:15" x14ac:dyDescent="0.25">
      <c r="B127" s="145" t="s">
        <v>161</v>
      </c>
      <c r="C127" s="283">
        <v>0.43200000000000005</v>
      </c>
      <c r="D127" s="147"/>
      <c r="E127" s="283">
        <v>0</v>
      </c>
      <c r="F127" s="147">
        <f t="shared" si="26"/>
        <v>-1</v>
      </c>
      <c r="G127" s="283">
        <v>0.40649999999999997</v>
      </c>
      <c r="H127" s="147" t="str">
        <f t="shared" si="27"/>
        <v>-</v>
      </c>
      <c r="I127" s="283">
        <v>0.48009999999999997</v>
      </c>
      <c r="J127" s="147">
        <f t="shared" si="28"/>
        <v>0.18105781057810577</v>
      </c>
      <c r="K127" s="283">
        <v>0.52439999999999998</v>
      </c>
      <c r="L127" s="147">
        <f t="shared" si="29"/>
        <v>9.2272443240991375E-2</v>
      </c>
      <c r="M127" s="147">
        <f t="shared" si="30"/>
        <v>0.2138888888888888</v>
      </c>
    </row>
    <row r="128" spans="2:15" x14ac:dyDescent="0.25">
      <c r="B128" s="145" t="s">
        <v>163</v>
      </c>
      <c r="C128" s="283">
        <v>0.51180000000000003</v>
      </c>
      <c r="D128" s="147"/>
      <c r="E128" s="283">
        <v>0</v>
      </c>
      <c r="F128" s="147">
        <f t="shared" si="26"/>
        <v>-1</v>
      </c>
      <c r="G128" s="283">
        <v>0.45169999999999999</v>
      </c>
      <c r="H128" s="147" t="str">
        <f t="shared" si="27"/>
        <v>-</v>
      </c>
      <c r="I128" s="283">
        <v>0.55169999999999997</v>
      </c>
      <c r="J128" s="147">
        <f t="shared" si="28"/>
        <v>0.22138587558113798</v>
      </c>
      <c r="K128" s="283">
        <v>0.5484</v>
      </c>
      <c r="L128" s="147">
        <f>IFERROR(K128/I128-1,"-")</f>
        <v>-5.9815116911364763E-3</v>
      </c>
      <c r="M128" s="147">
        <f>IFERROR(K128/C128-1,"-")</f>
        <v>7.1512309495896709E-2</v>
      </c>
    </row>
    <row r="129" spans="2:15" x14ac:dyDescent="0.25">
      <c r="B129" s="145" t="s">
        <v>165</v>
      </c>
      <c r="C129" s="283">
        <v>0.50340000000000007</v>
      </c>
      <c r="D129" s="147"/>
      <c r="E129" s="283">
        <v>0</v>
      </c>
      <c r="F129" s="147">
        <f t="shared" si="26"/>
        <v>-1</v>
      </c>
      <c r="G129" s="283">
        <v>0.51890000000000003</v>
      </c>
      <c r="H129" s="147" t="str">
        <f t="shared" si="27"/>
        <v>-</v>
      </c>
      <c r="I129" s="283">
        <v>0.60870000000000002</v>
      </c>
      <c r="J129" s="147">
        <f t="shared" si="28"/>
        <v>0.17305839275390245</v>
      </c>
      <c r="K129" s="283">
        <v>0.64639999999999997</v>
      </c>
      <c r="L129" s="147">
        <f>IFERROR(K129/I129-1,"-")</f>
        <v>6.1935271890914967E-2</v>
      </c>
      <c r="M129" s="147">
        <f>IFERROR(K129/C129-1,"-")</f>
        <v>0.284068335319825</v>
      </c>
    </row>
    <row r="130" spans="2:15" x14ac:dyDescent="0.25">
      <c r="B130" s="145" t="s">
        <v>167</v>
      </c>
      <c r="C130" s="283">
        <v>0.51840000000000008</v>
      </c>
      <c r="D130" s="147"/>
      <c r="E130" s="283">
        <v>0</v>
      </c>
      <c r="F130" s="147">
        <f t="shared" si="26"/>
        <v>-1</v>
      </c>
      <c r="G130" s="283">
        <v>0.48039999999999999</v>
      </c>
      <c r="H130" s="147" t="str">
        <f t="shared" si="27"/>
        <v>-</v>
      </c>
      <c r="I130" s="283">
        <v>0.61360000000000003</v>
      </c>
      <c r="J130" s="147">
        <f t="shared" si="28"/>
        <v>0.27726894254787693</v>
      </c>
      <c r="K130" s="283"/>
      <c r="L130" s="147"/>
      <c r="M130" s="147"/>
    </row>
    <row r="131" spans="2:15" ht="15.75" x14ac:dyDescent="0.25">
      <c r="B131" s="148" t="s">
        <v>127</v>
      </c>
      <c r="C131" s="285">
        <f>IFERROR(AVERAGE(C119:C130),"-")</f>
        <v>0.54593333333333338</v>
      </c>
      <c r="D131" s="150"/>
      <c r="E131" s="285">
        <f>IFERROR(AVERAGE(E119:E130),"-")</f>
        <v>0.14887500000000001</v>
      </c>
      <c r="F131" s="150">
        <f t="shared" si="26"/>
        <v>-0.72730186835999511</v>
      </c>
      <c r="G131" s="285">
        <f>IFERROR(AVERAGE(G119:G130),"-")</f>
        <v>0.51488333333333336</v>
      </c>
      <c r="H131" s="150">
        <f t="shared" si="27"/>
        <v>2.4584942625244892</v>
      </c>
      <c r="I131" s="285">
        <f>IFERROR(AVERAGE(I119:I130),"-")</f>
        <v>0.52483333333333337</v>
      </c>
      <c r="J131" s="150">
        <f t="shared" si="28"/>
        <v>1.9324766128249182E-2</v>
      </c>
      <c r="K131" s="285">
        <v>0.56696530897588704</v>
      </c>
      <c r="L131" s="150">
        <v>9.8957466507545444E-2</v>
      </c>
      <c r="M131" s="150">
        <v>3.1110930022177907E-2</v>
      </c>
    </row>
    <row r="132" spans="2:15" ht="6" customHeight="1" x14ac:dyDescent="0.25"/>
    <row r="133" spans="2:15" x14ac:dyDescent="0.25">
      <c r="B133" s="49" t="s">
        <v>109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6" spans="2:15" ht="21.75" customHeight="1" thickBot="1" x14ac:dyDescent="0.3">
      <c r="B136" s="315" t="s">
        <v>494</v>
      </c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O136" s="1" t="s">
        <v>495</v>
      </c>
    </row>
    <row r="137" spans="2:15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O137" s="1" t="s">
        <v>496</v>
      </c>
    </row>
    <row r="138" spans="2:15" ht="22.5" thickTop="1" thickBot="1" x14ac:dyDescent="0.3">
      <c r="B138" s="13"/>
      <c r="C138" s="327" t="s">
        <v>115</v>
      </c>
      <c r="D138" s="328"/>
      <c r="E138" s="328"/>
      <c r="F138" s="328"/>
      <c r="G138" s="328"/>
      <c r="H138" s="328"/>
      <c r="I138" s="328"/>
      <c r="J138" s="328"/>
      <c r="K138" s="328"/>
      <c r="L138" s="328"/>
      <c r="M138" s="329"/>
    </row>
    <row r="139" spans="2:15" ht="22.5" thickTop="1" thickBot="1" x14ac:dyDescent="0.3">
      <c r="B139" s="13"/>
      <c r="C139" s="334">
        <v>2019</v>
      </c>
      <c r="D139" s="333"/>
      <c r="E139" s="330" t="s">
        <v>259</v>
      </c>
      <c r="F139" s="333"/>
      <c r="G139" s="330" t="s">
        <v>258</v>
      </c>
      <c r="H139" s="333"/>
      <c r="I139" s="330">
        <v>2022</v>
      </c>
      <c r="J139" s="333"/>
      <c r="K139" s="330">
        <v>2023</v>
      </c>
      <c r="L139" s="331"/>
      <c r="M139" s="332"/>
    </row>
    <row r="140" spans="2:15" ht="16.5" thickTop="1" thickBot="1" x14ac:dyDescent="0.3">
      <c r="B140" s="16"/>
      <c r="C140" s="141" t="s">
        <v>141</v>
      </c>
      <c r="D140" s="142" t="str">
        <f>CONCATENATE("var ",RIGHT(C139,2),"/",RIGHT(C139-1,2))</f>
        <v>var 19/18</v>
      </c>
      <c r="E140" s="143" t="s">
        <v>141</v>
      </c>
      <c r="F140" s="142" t="str">
        <f>CONCATENATE("var ",RIGHT(E139,2),"/",RIGHT(C139,2))</f>
        <v>var 20/19</v>
      </c>
      <c r="G140" s="143" t="s">
        <v>141</v>
      </c>
      <c r="H140" s="142" t="str">
        <f>CONCATENATE("var ",RIGHT(G139,2),"/",RIGHT(E139,2))</f>
        <v>var 21/20</v>
      </c>
      <c r="I140" s="143" t="s">
        <v>141</v>
      </c>
      <c r="J140" s="142" t="str">
        <f>CONCATENATE("var ",RIGHT(I139,2),"/",RIGHT(G139,2))</f>
        <v>var 22/21</v>
      </c>
      <c r="K140" s="143" t="s">
        <v>141</v>
      </c>
      <c r="L140" s="142" t="str">
        <f>CONCATENATE("var ",RIGHT(K139,2),"/",RIGHT(I139,2))</f>
        <v>var 23/22</v>
      </c>
      <c r="M140" s="142" t="str">
        <f>CONCATENATE("var ",RIGHT(K139,2),"/",RIGHT(C139,2))</f>
        <v>var 23/19</v>
      </c>
    </row>
    <row r="141" spans="2:15" x14ac:dyDescent="0.25">
      <c r="B141" s="145" t="s">
        <v>145</v>
      </c>
      <c r="C141" s="283">
        <v>0.61740000000000006</v>
      </c>
      <c r="D141" s="147"/>
      <c r="E141" s="283">
        <v>0.72870000000000001</v>
      </c>
      <c r="F141" s="147">
        <f t="shared" ref="F141:F153" si="31">IFERROR(E141/C141-1,"-")</f>
        <v>0.18027210884353728</v>
      </c>
      <c r="G141" s="283">
        <v>0.47119999999999995</v>
      </c>
      <c r="H141" s="147">
        <f t="shared" ref="H141:H153" si="32">IFERROR(G141/E141-1,"-")</f>
        <v>-0.35336901331137649</v>
      </c>
      <c r="I141" s="283">
        <v>0.60939999999999994</v>
      </c>
      <c r="J141" s="147">
        <f t="shared" ref="J141:J153" si="33">IFERROR(I141/G141-1,"-")</f>
        <v>0.29329371816638372</v>
      </c>
      <c r="K141" s="283">
        <v>0.75129999999999997</v>
      </c>
      <c r="L141" s="147">
        <f t="shared" ref="L141:L149" si="34">IFERROR(K141/I141-1,"-")</f>
        <v>0.23285198555956677</v>
      </c>
      <c r="M141" s="147">
        <f>IFERROR(K141/C141-1,"-")</f>
        <v>0.21687722708130863</v>
      </c>
      <c r="N141" s="288"/>
    </row>
    <row r="142" spans="2:15" x14ac:dyDescent="0.25">
      <c r="B142" s="145" t="s">
        <v>147</v>
      </c>
      <c r="C142" s="283">
        <v>0.66590000000000005</v>
      </c>
      <c r="D142" s="147"/>
      <c r="E142" s="283">
        <v>0.69769999999999999</v>
      </c>
      <c r="F142" s="147">
        <f t="shared" si="31"/>
        <v>4.7754918155879178E-2</v>
      </c>
      <c r="G142" s="283">
        <v>0.44819999999999999</v>
      </c>
      <c r="H142" s="147">
        <f t="shared" si="32"/>
        <v>-0.35760355453633363</v>
      </c>
      <c r="I142" s="283">
        <v>0.53249999999999997</v>
      </c>
      <c r="J142" s="147">
        <f t="shared" si="33"/>
        <v>0.18808567603748316</v>
      </c>
      <c r="K142" s="283">
        <v>0.75580000000000003</v>
      </c>
      <c r="L142" s="147">
        <f t="shared" si="34"/>
        <v>0.41934272300469488</v>
      </c>
      <c r="M142" s="147">
        <f t="shared" ref="M142:M149" si="35">IFERROR(K142/C142-1,"-")</f>
        <v>0.13500525604445102</v>
      </c>
      <c r="N142" s="288"/>
    </row>
    <row r="143" spans="2:15" x14ac:dyDescent="0.25">
      <c r="B143" s="145" t="s">
        <v>149</v>
      </c>
      <c r="C143" s="283">
        <v>0.64370000000000005</v>
      </c>
      <c r="D143" s="147"/>
      <c r="E143" s="283">
        <v>0.36009999999999998</v>
      </c>
      <c r="F143" s="147">
        <f t="shared" si="31"/>
        <v>-0.44057790896380311</v>
      </c>
      <c r="G143" s="283">
        <v>0.5746</v>
      </c>
      <c r="H143" s="147">
        <f t="shared" si="32"/>
        <v>0.59566787003610111</v>
      </c>
      <c r="I143" s="283">
        <v>0.68079999999999996</v>
      </c>
      <c r="J143" s="147">
        <f t="shared" si="33"/>
        <v>0.18482422554820732</v>
      </c>
      <c r="K143" s="283">
        <v>0.73919999999999997</v>
      </c>
      <c r="L143" s="147">
        <f t="shared" si="34"/>
        <v>8.5781433607520663E-2</v>
      </c>
      <c r="M143" s="147">
        <f t="shared" si="35"/>
        <v>0.14836103775050469</v>
      </c>
      <c r="N143" s="288"/>
    </row>
    <row r="144" spans="2:15" x14ac:dyDescent="0.25">
      <c r="B144" s="145" t="s">
        <v>151</v>
      </c>
      <c r="C144" s="283">
        <v>0.61719999999999997</v>
      </c>
      <c r="D144" s="147"/>
      <c r="E144" s="283">
        <v>0</v>
      </c>
      <c r="F144" s="147">
        <f t="shared" si="31"/>
        <v>-1</v>
      </c>
      <c r="G144" s="283">
        <v>0.29960000000000003</v>
      </c>
      <c r="H144" s="147" t="str">
        <f t="shared" si="32"/>
        <v>-</v>
      </c>
      <c r="I144" s="283">
        <v>0.58340000000000003</v>
      </c>
      <c r="J144" s="147">
        <f t="shared" si="33"/>
        <v>0.94726301735647511</v>
      </c>
      <c r="K144" s="283">
        <v>0.59920000000000007</v>
      </c>
      <c r="L144" s="147">
        <f t="shared" si="34"/>
        <v>2.7082619129242369E-2</v>
      </c>
      <c r="M144" s="147">
        <f t="shared" si="35"/>
        <v>-2.9163966299416533E-2</v>
      </c>
      <c r="N144" s="288"/>
    </row>
    <row r="145" spans="2:15" x14ac:dyDescent="0.25">
      <c r="B145" s="145" t="s">
        <v>153</v>
      </c>
      <c r="C145" s="283">
        <v>0.55559999999999998</v>
      </c>
      <c r="D145" s="147"/>
      <c r="E145" s="283">
        <v>0</v>
      </c>
      <c r="F145" s="147">
        <f t="shared" si="31"/>
        <v>-1</v>
      </c>
      <c r="G145" s="283">
        <v>0.60699999999999998</v>
      </c>
      <c r="H145" s="147" t="str">
        <f t="shared" si="32"/>
        <v>-</v>
      </c>
      <c r="I145" s="283">
        <v>0.48399999999999999</v>
      </c>
      <c r="J145" s="147">
        <f t="shared" si="33"/>
        <v>-0.20263591433278416</v>
      </c>
      <c r="K145" s="283">
        <v>0.5806</v>
      </c>
      <c r="L145" s="147">
        <f t="shared" si="34"/>
        <v>0.1995867768595041</v>
      </c>
      <c r="M145" s="147">
        <f t="shared" si="35"/>
        <v>4.4996400287977023E-2</v>
      </c>
      <c r="N145" s="288"/>
    </row>
    <row r="146" spans="2:15" x14ac:dyDescent="0.25">
      <c r="B146" s="145" t="s">
        <v>155</v>
      </c>
      <c r="C146" s="283">
        <v>0.57330000000000003</v>
      </c>
      <c r="D146" s="147"/>
      <c r="E146" s="283">
        <v>0</v>
      </c>
      <c r="F146" s="147">
        <f t="shared" si="31"/>
        <v>-1</v>
      </c>
      <c r="G146" s="283">
        <v>0.49209999999999998</v>
      </c>
      <c r="H146" s="147" t="str">
        <f t="shared" si="32"/>
        <v>-</v>
      </c>
      <c r="I146" s="283">
        <v>0.52359999999999995</v>
      </c>
      <c r="J146" s="147">
        <f t="shared" si="33"/>
        <v>6.4011379800853474E-2</v>
      </c>
      <c r="K146" s="283">
        <v>0.55289999999999995</v>
      </c>
      <c r="L146" s="147">
        <f t="shared" si="34"/>
        <v>5.5958747135217646E-2</v>
      </c>
      <c r="M146" s="147">
        <f t="shared" si="35"/>
        <v>-3.5583464154892885E-2</v>
      </c>
      <c r="N146" s="288"/>
    </row>
    <row r="147" spans="2:15" x14ac:dyDescent="0.25">
      <c r="B147" s="145" t="s">
        <v>157</v>
      </c>
      <c r="C147" s="283">
        <v>0.6069</v>
      </c>
      <c r="D147" s="147"/>
      <c r="E147" s="283">
        <v>0</v>
      </c>
      <c r="F147" s="147">
        <f t="shared" si="31"/>
        <v>-1</v>
      </c>
      <c r="G147" s="283">
        <v>0.32590000000000002</v>
      </c>
      <c r="H147" s="147" t="str">
        <f t="shared" si="32"/>
        <v>-</v>
      </c>
      <c r="I147" s="283">
        <v>0.6835</v>
      </c>
      <c r="J147" s="147">
        <f t="shared" si="33"/>
        <v>1.0972691009512117</v>
      </c>
      <c r="K147" s="283">
        <v>0.65329999999999999</v>
      </c>
      <c r="L147" s="147">
        <f t="shared" si="34"/>
        <v>-4.4184345281638615E-2</v>
      </c>
      <c r="M147" s="147">
        <f t="shared" si="35"/>
        <v>7.6454111056187157E-2</v>
      </c>
      <c r="N147" s="288"/>
    </row>
    <row r="148" spans="2:15" x14ac:dyDescent="0.25">
      <c r="B148" s="145" t="s">
        <v>159</v>
      </c>
      <c r="C148" s="283">
        <v>0.65280000000000005</v>
      </c>
      <c r="D148" s="147"/>
      <c r="E148" s="283">
        <v>0</v>
      </c>
      <c r="F148" s="147">
        <f t="shared" si="31"/>
        <v>-1</v>
      </c>
      <c r="G148" s="283">
        <v>0.32850000000000001</v>
      </c>
      <c r="H148" s="147" t="str">
        <f t="shared" si="32"/>
        <v>-</v>
      </c>
      <c r="I148" s="283">
        <v>0.63739999999999997</v>
      </c>
      <c r="J148" s="147">
        <f t="shared" si="33"/>
        <v>0.94033485540334838</v>
      </c>
      <c r="K148" s="283">
        <v>0.64</v>
      </c>
      <c r="L148" s="147">
        <f t="shared" si="34"/>
        <v>4.0790712268592433E-3</v>
      </c>
      <c r="M148" s="147">
        <f t="shared" si="35"/>
        <v>-1.9607843137254943E-2</v>
      </c>
      <c r="N148" s="288"/>
    </row>
    <row r="149" spans="2:15" x14ac:dyDescent="0.25">
      <c r="B149" s="145" t="s">
        <v>161</v>
      </c>
      <c r="C149" s="283">
        <v>0.61159999999999992</v>
      </c>
      <c r="D149" s="147"/>
      <c r="E149" s="283">
        <v>0</v>
      </c>
      <c r="F149" s="147">
        <f t="shared" si="31"/>
        <v>-1</v>
      </c>
      <c r="G149" s="283">
        <v>0.49880000000000002</v>
      </c>
      <c r="H149" s="147" t="str">
        <f t="shared" si="32"/>
        <v>-</v>
      </c>
      <c r="I149" s="283">
        <v>0.61159999999999992</v>
      </c>
      <c r="J149" s="147">
        <f t="shared" si="33"/>
        <v>0.22614274258219713</v>
      </c>
      <c r="K149" s="283">
        <v>0.62570000000000003</v>
      </c>
      <c r="L149" s="147">
        <f t="shared" si="34"/>
        <v>2.3054283845650891E-2</v>
      </c>
      <c r="M149" s="147">
        <f t="shared" si="35"/>
        <v>2.3054283845650891E-2</v>
      </c>
      <c r="N149" s="288"/>
    </row>
    <row r="150" spans="2:15" x14ac:dyDescent="0.25">
      <c r="B150" s="145" t="s">
        <v>163</v>
      </c>
      <c r="C150" s="283">
        <v>0.58650000000000002</v>
      </c>
      <c r="D150" s="147"/>
      <c r="E150" s="283">
        <v>0</v>
      </c>
      <c r="F150" s="147">
        <f t="shared" si="31"/>
        <v>-1</v>
      </c>
      <c r="G150" s="283">
        <v>0.59729999999999994</v>
      </c>
      <c r="H150" s="147" t="str">
        <f t="shared" si="32"/>
        <v>-</v>
      </c>
      <c r="I150" s="283">
        <v>0.67049999999999998</v>
      </c>
      <c r="J150" s="147">
        <f t="shared" si="33"/>
        <v>0.12255148166750396</v>
      </c>
      <c r="K150" s="283">
        <v>0.64209999999999989</v>
      </c>
      <c r="L150" s="147">
        <f>IFERROR(K150/I150-1,"-")</f>
        <v>-4.2356450410141799E-2</v>
      </c>
      <c r="M150" s="147">
        <f>IFERROR(K150/C150-1,"-")</f>
        <v>9.4799658994032088E-2</v>
      </c>
      <c r="N150" s="288"/>
    </row>
    <row r="151" spans="2:15" x14ac:dyDescent="0.25">
      <c r="B151" s="145" t="s">
        <v>165</v>
      </c>
      <c r="C151" s="283">
        <v>0.6573</v>
      </c>
      <c r="D151" s="147"/>
      <c r="E151" s="283">
        <v>0</v>
      </c>
      <c r="F151" s="147">
        <f t="shared" si="31"/>
        <v>-1</v>
      </c>
      <c r="G151" s="283">
        <v>0.63890000000000002</v>
      </c>
      <c r="H151" s="147" t="str">
        <f t="shared" si="32"/>
        <v>-</v>
      </c>
      <c r="I151" s="283">
        <v>0.71510000000000007</v>
      </c>
      <c r="J151" s="147">
        <f t="shared" si="33"/>
        <v>0.11926749100015654</v>
      </c>
      <c r="K151" s="283">
        <v>0.65439999999999998</v>
      </c>
      <c r="L151" s="147">
        <f>IFERROR(K151/I151-1,"-")</f>
        <v>-8.4883233114249834E-2</v>
      </c>
      <c r="M151" s="147">
        <f>IFERROR(K151/C151-1,"-")</f>
        <v>-4.4119884375475316E-3</v>
      </c>
      <c r="N151" s="288"/>
    </row>
    <row r="152" spans="2:15" x14ac:dyDescent="0.25">
      <c r="B152" s="145" t="s">
        <v>167</v>
      </c>
      <c r="C152" s="283">
        <v>0.66520000000000001</v>
      </c>
      <c r="D152" s="147"/>
      <c r="E152" s="283">
        <v>0</v>
      </c>
      <c r="F152" s="147">
        <f t="shared" si="31"/>
        <v>-1</v>
      </c>
      <c r="G152" s="283">
        <v>0.66269999999999996</v>
      </c>
      <c r="H152" s="147" t="str">
        <f t="shared" si="32"/>
        <v>-</v>
      </c>
      <c r="I152" s="283">
        <v>0.67530000000000001</v>
      </c>
      <c r="J152" s="147">
        <f t="shared" si="33"/>
        <v>1.9013128112268074E-2</v>
      </c>
      <c r="K152" s="283"/>
      <c r="L152" s="147"/>
      <c r="M152" s="147"/>
      <c r="N152" s="288"/>
    </row>
    <row r="153" spans="2:15" ht="15.75" x14ac:dyDescent="0.25">
      <c r="B153" s="148" t="s">
        <v>127</v>
      </c>
      <c r="C153" s="285">
        <f>IFERROR(AVERAGE(C141:C152),"-")</f>
        <v>0.62111666666666665</v>
      </c>
      <c r="D153" s="150"/>
      <c r="E153" s="285">
        <f>IFERROR(AVERAGE(E141:E152),"-")</f>
        <v>0.14887500000000001</v>
      </c>
      <c r="F153" s="150">
        <f t="shared" si="31"/>
        <v>-0.76031073067324972</v>
      </c>
      <c r="G153" s="285">
        <f>IFERROR(AVERAGE(G141:G152),"-")</f>
        <v>0.49540000000000001</v>
      </c>
      <c r="H153" s="150">
        <f t="shared" si="32"/>
        <v>2.3276238455079765</v>
      </c>
      <c r="I153" s="285">
        <f>IFERROR(AVERAGE(I141:I152),"-")</f>
        <v>0.61725833333333335</v>
      </c>
      <c r="J153" s="150">
        <f t="shared" si="33"/>
        <v>0.24597967972009149</v>
      </c>
      <c r="K153" s="285">
        <v>0.65340625062486257</v>
      </c>
      <c r="L153" s="150">
        <v>6.4745274214640602E-2</v>
      </c>
      <c r="M153" s="150">
        <v>5.8994313696261846E-2</v>
      </c>
    </row>
    <row r="154" spans="2:15" ht="6" customHeight="1" x14ac:dyDescent="0.25"/>
    <row r="155" spans="2:15" x14ac:dyDescent="0.25">
      <c r="B155" s="49" t="s">
        <v>109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2:15" x14ac:dyDescent="0.25">
      <c r="M156" s="287"/>
    </row>
    <row r="158" spans="2:15" ht="21.75" customHeight="1" thickBot="1" x14ac:dyDescent="0.3">
      <c r="B158" s="315" t="s">
        <v>497</v>
      </c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O158" s="1" t="s">
        <v>498</v>
      </c>
    </row>
    <row r="159" spans="2:15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O159" s="1" t="s">
        <v>499</v>
      </c>
    </row>
    <row r="160" spans="2:15" ht="22.5" thickTop="1" thickBot="1" x14ac:dyDescent="0.3">
      <c r="B160" s="13"/>
      <c r="C160" s="327" t="s">
        <v>129</v>
      </c>
      <c r="D160" s="328"/>
      <c r="E160" s="328"/>
      <c r="F160" s="328"/>
      <c r="G160" s="328"/>
      <c r="H160" s="328"/>
      <c r="I160" s="328"/>
      <c r="J160" s="328"/>
      <c r="K160" s="328"/>
      <c r="L160" s="328"/>
      <c r="M160" s="329"/>
    </row>
    <row r="161" spans="2:13" ht="22.5" thickTop="1" thickBot="1" x14ac:dyDescent="0.3">
      <c r="B161" s="13"/>
      <c r="C161" s="334">
        <v>2019</v>
      </c>
      <c r="D161" s="333"/>
      <c r="E161" s="330" t="s">
        <v>259</v>
      </c>
      <c r="F161" s="333"/>
      <c r="G161" s="330" t="s">
        <v>258</v>
      </c>
      <c r="H161" s="333"/>
      <c r="I161" s="330">
        <v>2022</v>
      </c>
      <c r="J161" s="333"/>
      <c r="K161" s="330">
        <v>2023</v>
      </c>
      <c r="L161" s="331"/>
      <c r="M161" s="332"/>
    </row>
    <row r="162" spans="2:13" ht="16.5" thickTop="1" thickBot="1" x14ac:dyDescent="0.3">
      <c r="B162" s="16"/>
      <c r="C162" s="141" t="s">
        <v>141</v>
      </c>
      <c r="D162" s="142" t="str">
        <f>CONCATENATE("var ",RIGHT(C161,2),"/",RIGHT(C161-1,2))</f>
        <v>var 19/18</v>
      </c>
      <c r="E162" s="143" t="s">
        <v>141</v>
      </c>
      <c r="F162" s="142" t="str">
        <f>CONCATENATE("var ",RIGHT(E161,2),"/",RIGHT(C161,2))</f>
        <v>var 20/19</v>
      </c>
      <c r="G162" s="143" t="s">
        <v>141</v>
      </c>
      <c r="H162" s="142" t="str">
        <f>CONCATENATE("var ",RIGHT(G161,2),"/",RIGHT(E161,2))</f>
        <v>var 21/20</v>
      </c>
      <c r="I162" s="143" t="s">
        <v>141</v>
      </c>
      <c r="J162" s="142" t="str">
        <f>CONCATENATE("var ",RIGHT(I161,2),"/",RIGHT(G161,2))</f>
        <v>var 22/21</v>
      </c>
      <c r="K162" s="143" t="s">
        <v>141</v>
      </c>
      <c r="L162" s="142" t="str">
        <f>CONCATENATE("var ",RIGHT(K161,2),"/",RIGHT(I161,2))</f>
        <v>var 23/22</v>
      </c>
      <c r="M162" s="142" t="str">
        <f>CONCATENATE("var ",RIGHT(K161,2),"/",RIGHT(C161,2))</f>
        <v>var 23/19</v>
      </c>
    </row>
    <row r="163" spans="2:13" x14ac:dyDescent="0.25">
      <c r="B163" s="145" t="s">
        <v>145</v>
      </c>
      <c r="C163" s="283">
        <v>0.65590000000000004</v>
      </c>
      <c r="D163" s="147"/>
      <c r="E163" s="283">
        <v>0.72870000000000001</v>
      </c>
      <c r="F163" s="147">
        <f t="shared" ref="F163:F175" si="36">IFERROR(E163/C163-1,"-")</f>
        <v>0.11099252934898618</v>
      </c>
      <c r="G163" s="283">
        <v>0.1094</v>
      </c>
      <c r="H163" s="147">
        <f t="shared" ref="H163:H175" si="37">IFERROR(G163/E163-1,"-")</f>
        <v>-0.84986963084945799</v>
      </c>
      <c r="I163" s="283">
        <v>0.53590000000000004</v>
      </c>
      <c r="J163" s="147">
        <f t="shared" ref="J163:J175" si="38">IFERROR(I163/G163-1,"-")</f>
        <v>3.8985374771480812</v>
      </c>
      <c r="K163" s="283">
        <v>0.61649999999999994</v>
      </c>
      <c r="L163" s="147">
        <f t="shared" ref="L163:L171" si="39">IFERROR(K163/I163-1,"-")</f>
        <v>0.15040119425265885</v>
      </c>
      <c r="M163" s="147">
        <f>IFERROR(K163/C163-1,"-")</f>
        <v>-6.0070132642171203E-2</v>
      </c>
    </row>
    <row r="164" spans="2:13" x14ac:dyDescent="0.25">
      <c r="B164" s="145" t="s">
        <v>147</v>
      </c>
      <c r="C164" s="283">
        <v>0.66930000000000012</v>
      </c>
      <c r="D164" s="147"/>
      <c r="E164" s="283">
        <v>0.69769999999999999</v>
      </c>
      <c r="F164" s="147">
        <f t="shared" si="36"/>
        <v>4.2432392051396706E-2</v>
      </c>
      <c r="G164" s="283">
        <v>0.13150000000000001</v>
      </c>
      <c r="H164" s="147">
        <f t="shared" si="37"/>
        <v>-0.81152357746882609</v>
      </c>
      <c r="I164" s="283">
        <v>0.60719999999999996</v>
      </c>
      <c r="J164" s="147">
        <f t="shared" si="38"/>
        <v>3.6174904942965771</v>
      </c>
      <c r="K164" s="283">
        <v>0.68030000000000002</v>
      </c>
      <c r="L164" s="147">
        <f t="shared" si="39"/>
        <v>0.12038866930171288</v>
      </c>
      <c r="M164" s="147">
        <f t="shared" ref="M164:M171" si="40">IFERROR(K164/C164-1,"-")</f>
        <v>1.6435081428357812E-2</v>
      </c>
    </row>
    <row r="165" spans="2:13" x14ac:dyDescent="0.25">
      <c r="B165" s="145" t="s">
        <v>149</v>
      </c>
      <c r="C165" s="283">
        <v>0.63529999999999998</v>
      </c>
      <c r="D165" s="147"/>
      <c r="E165" s="283">
        <v>0.36009999999999998</v>
      </c>
      <c r="F165" s="147">
        <f t="shared" si="36"/>
        <v>-0.43318117424838665</v>
      </c>
      <c r="G165" s="283">
        <v>0.14410000000000001</v>
      </c>
      <c r="H165" s="147">
        <f t="shared" si="37"/>
        <v>-0.59983337961677308</v>
      </c>
      <c r="I165" s="283">
        <v>0.59439999999999993</v>
      </c>
      <c r="J165" s="147">
        <f t="shared" si="38"/>
        <v>3.1249132546842464</v>
      </c>
      <c r="K165" s="283">
        <v>0.63200000000000001</v>
      </c>
      <c r="L165" s="147">
        <f t="shared" si="39"/>
        <v>6.325706594885605E-2</v>
      </c>
      <c r="M165" s="147">
        <f t="shared" si="40"/>
        <v>-5.1943963481818622E-3</v>
      </c>
    </row>
    <row r="166" spans="2:13" x14ac:dyDescent="0.25">
      <c r="B166" s="145" t="s">
        <v>151</v>
      </c>
      <c r="C166" s="283">
        <v>0.57579999999999998</v>
      </c>
      <c r="D166" s="147"/>
      <c r="E166" s="283">
        <v>0</v>
      </c>
      <c r="F166" s="147">
        <f t="shared" si="36"/>
        <v>-1</v>
      </c>
      <c r="G166" s="283">
        <v>0.1641</v>
      </c>
      <c r="H166" s="147" t="str">
        <f t="shared" si="37"/>
        <v>-</v>
      </c>
      <c r="I166" s="283">
        <v>0.57950000000000002</v>
      </c>
      <c r="J166" s="147">
        <f t="shared" si="38"/>
        <v>2.5313833028641075</v>
      </c>
      <c r="K166" s="283">
        <v>0.5827</v>
      </c>
      <c r="L166" s="147">
        <f t="shared" si="39"/>
        <v>5.5220017256254472E-3</v>
      </c>
      <c r="M166" s="147">
        <f t="shared" si="40"/>
        <v>1.1983327544286215E-2</v>
      </c>
    </row>
    <row r="167" spans="2:13" x14ac:dyDescent="0.25">
      <c r="B167" s="145" t="s">
        <v>153</v>
      </c>
      <c r="C167" s="283">
        <v>0.5323</v>
      </c>
      <c r="D167" s="147"/>
      <c r="E167" s="283">
        <v>0</v>
      </c>
      <c r="F167" s="147">
        <f t="shared" si="36"/>
        <v>-1</v>
      </c>
      <c r="G167" s="283">
        <v>0.15640000000000001</v>
      </c>
      <c r="H167" s="147" t="str">
        <f t="shared" si="37"/>
        <v>-</v>
      </c>
      <c r="I167" s="283">
        <v>0.47889999999999999</v>
      </c>
      <c r="J167" s="147">
        <f t="shared" si="38"/>
        <v>2.0620204603580561</v>
      </c>
      <c r="K167" s="283">
        <v>0.48149999999999998</v>
      </c>
      <c r="L167" s="147">
        <f t="shared" si="39"/>
        <v>5.429108373355529E-3</v>
      </c>
      <c r="M167" s="147">
        <f t="shared" si="40"/>
        <v>-9.5434905128686909E-2</v>
      </c>
    </row>
    <row r="168" spans="2:13" x14ac:dyDescent="0.25">
      <c r="B168" s="145" t="s">
        <v>155</v>
      </c>
      <c r="C168" s="283">
        <v>0.61460000000000004</v>
      </c>
      <c r="D168" s="147"/>
      <c r="E168" s="283">
        <v>0</v>
      </c>
      <c r="F168" s="147">
        <f t="shared" si="36"/>
        <v>-1</v>
      </c>
      <c r="G168" s="283">
        <v>0.20629999999999998</v>
      </c>
      <c r="H168" s="147" t="str">
        <f t="shared" si="37"/>
        <v>-</v>
      </c>
      <c r="I168" s="283">
        <v>0.50590000000000002</v>
      </c>
      <c r="J168" s="147">
        <f t="shared" si="38"/>
        <v>1.4522539990305385</v>
      </c>
      <c r="K168" s="283">
        <v>0.57150000000000001</v>
      </c>
      <c r="L168" s="147">
        <f t="shared" si="39"/>
        <v>0.12966989523621275</v>
      </c>
      <c r="M168" s="147">
        <f t="shared" si="40"/>
        <v>-7.0126911812561032E-2</v>
      </c>
    </row>
    <row r="169" spans="2:13" x14ac:dyDescent="0.25">
      <c r="B169" s="145" t="s">
        <v>157</v>
      </c>
      <c r="C169" s="283">
        <v>0.68200000000000005</v>
      </c>
      <c r="D169" s="147"/>
      <c r="E169" s="283">
        <v>0</v>
      </c>
      <c r="F169" s="147">
        <f t="shared" si="36"/>
        <v>-1</v>
      </c>
      <c r="G169" s="283">
        <v>0.33909999999999996</v>
      </c>
      <c r="H169" s="147" t="str">
        <f t="shared" si="37"/>
        <v>-</v>
      </c>
      <c r="I169" s="283">
        <v>0.65410000000000001</v>
      </c>
      <c r="J169" s="147">
        <f t="shared" si="38"/>
        <v>0.92892951931583623</v>
      </c>
      <c r="K169" s="283">
        <v>0.66830000000000001</v>
      </c>
      <c r="L169" s="147">
        <f t="shared" si="39"/>
        <v>2.1709218773887873E-2</v>
      </c>
      <c r="M169" s="147">
        <f t="shared" si="40"/>
        <v>-2.0087976539589492E-2</v>
      </c>
    </row>
    <row r="170" spans="2:13" x14ac:dyDescent="0.25">
      <c r="B170" s="145" t="s">
        <v>159</v>
      </c>
      <c r="C170" s="283">
        <v>0.7339</v>
      </c>
      <c r="D170" s="147"/>
      <c r="E170" s="283">
        <v>0</v>
      </c>
      <c r="F170" s="147">
        <f t="shared" si="36"/>
        <v>-1</v>
      </c>
      <c r="G170" s="283">
        <v>0.44990000000000002</v>
      </c>
      <c r="H170" s="147" t="str">
        <f t="shared" si="37"/>
        <v>-</v>
      </c>
      <c r="I170" s="283">
        <v>0.66689999999999994</v>
      </c>
      <c r="J170" s="147">
        <f t="shared" si="38"/>
        <v>0.4823294065347854</v>
      </c>
      <c r="K170" s="283">
        <v>0.70459999999999989</v>
      </c>
      <c r="L170" s="147">
        <f t="shared" si="39"/>
        <v>5.6530214424951097E-2</v>
      </c>
      <c r="M170" s="147">
        <f t="shared" si="40"/>
        <v>-3.9923695326338882E-2</v>
      </c>
    </row>
    <row r="171" spans="2:13" x14ac:dyDescent="0.25">
      <c r="B171" s="145" t="s">
        <v>161</v>
      </c>
      <c r="C171" s="283">
        <v>0.58590000000000009</v>
      </c>
      <c r="D171" s="147"/>
      <c r="E171" s="283">
        <v>0</v>
      </c>
      <c r="F171" s="147">
        <f t="shared" si="36"/>
        <v>-1</v>
      </c>
      <c r="G171" s="283">
        <v>0.41609999999999997</v>
      </c>
      <c r="H171" s="147" t="str">
        <f t="shared" si="37"/>
        <v>-</v>
      </c>
      <c r="I171" s="283">
        <v>0.53010000000000002</v>
      </c>
      <c r="J171" s="147">
        <f t="shared" si="38"/>
        <v>0.27397260273972623</v>
      </c>
      <c r="K171" s="283">
        <v>0.59389999999999998</v>
      </c>
      <c r="L171" s="147">
        <f t="shared" si="39"/>
        <v>0.1203546500660253</v>
      </c>
      <c r="M171" s="147">
        <f t="shared" si="40"/>
        <v>1.3654207202594026E-2</v>
      </c>
    </row>
    <row r="172" spans="2:13" x14ac:dyDescent="0.25">
      <c r="B172" s="145" t="s">
        <v>163</v>
      </c>
      <c r="C172" s="283">
        <v>0.58329999999999993</v>
      </c>
      <c r="D172" s="147"/>
      <c r="E172" s="283">
        <v>0</v>
      </c>
      <c r="F172" s="147">
        <f t="shared" si="36"/>
        <v>-1</v>
      </c>
      <c r="G172" s="283">
        <v>0.50619999999999998</v>
      </c>
      <c r="H172" s="147" t="str">
        <f t="shared" si="37"/>
        <v>-</v>
      </c>
      <c r="I172" s="283">
        <v>0.57169999999999999</v>
      </c>
      <c r="J172" s="147">
        <f t="shared" si="38"/>
        <v>0.12939549585144206</v>
      </c>
      <c r="K172" s="283">
        <v>0.63439999999999996</v>
      </c>
      <c r="L172" s="147">
        <f>IFERROR(K172/I172-1,"-")</f>
        <v>0.10967290536994923</v>
      </c>
      <c r="M172" s="147">
        <f>IFERROR(K172/C172-1,"-")</f>
        <v>8.7605006000343044E-2</v>
      </c>
    </row>
    <row r="173" spans="2:13" x14ac:dyDescent="0.25">
      <c r="B173" s="145" t="s">
        <v>165</v>
      </c>
      <c r="C173" s="283">
        <v>0.60599999999999998</v>
      </c>
      <c r="D173" s="147"/>
      <c r="E173" s="283">
        <v>0</v>
      </c>
      <c r="F173" s="147">
        <f t="shared" si="36"/>
        <v>-1</v>
      </c>
      <c r="G173" s="283">
        <v>0.56119999999999992</v>
      </c>
      <c r="H173" s="147" t="str">
        <f t="shared" si="37"/>
        <v>-</v>
      </c>
      <c r="I173" s="283">
        <v>0.61399999999999999</v>
      </c>
      <c r="J173" s="147">
        <f t="shared" si="38"/>
        <v>9.4084105488239533E-2</v>
      </c>
      <c r="K173" s="283">
        <v>0.67959999999999998</v>
      </c>
      <c r="L173" s="147">
        <f>IFERROR(K173/I173-1,"-")</f>
        <v>0.10684039087947883</v>
      </c>
      <c r="M173" s="147">
        <f>IFERROR(K173/C173-1,"-")</f>
        <v>0.12145214521452141</v>
      </c>
    </row>
    <row r="174" spans="2:13" x14ac:dyDescent="0.25">
      <c r="B174" s="145" t="s">
        <v>167</v>
      </c>
      <c r="C174" s="283">
        <v>0.62280000000000002</v>
      </c>
      <c r="D174" s="147"/>
      <c r="E174" s="283">
        <v>0</v>
      </c>
      <c r="F174" s="147">
        <f t="shared" si="36"/>
        <v>-1</v>
      </c>
      <c r="G174" s="283">
        <v>0.50529999999999997</v>
      </c>
      <c r="H174" s="147" t="str">
        <f t="shared" si="37"/>
        <v>-</v>
      </c>
      <c r="I174" s="283">
        <v>0.59660000000000002</v>
      </c>
      <c r="J174" s="147">
        <f t="shared" si="38"/>
        <v>0.18068474173758164</v>
      </c>
      <c r="K174" s="283"/>
      <c r="L174" s="147"/>
      <c r="M174" s="147"/>
    </row>
    <row r="175" spans="2:13" ht="15.75" x14ac:dyDescent="0.25">
      <c r="B175" s="148" t="s">
        <v>127</v>
      </c>
      <c r="C175" s="285">
        <f>IFERROR(AVERAGE(C163:C174),"-")</f>
        <v>0.6247583333333333</v>
      </c>
      <c r="D175" s="150"/>
      <c r="E175" s="285">
        <f>IFERROR(AVERAGE(E163:E174),"-")</f>
        <v>0.14887500000000001</v>
      </c>
      <c r="F175" s="150">
        <f t="shared" si="36"/>
        <v>-0.76170786037267746</v>
      </c>
      <c r="G175" s="285">
        <f>IFERROR(AVERAGE(G163:G174),"-")</f>
        <v>0.30746666666666667</v>
      </c>
      <c r="H175" s="150">
        <f t="shared" si="37"/>
        <v>1.0652672823957459</v>
      </c>
      <c r="I175" s="285">
        <f>IFERROR(AVERAGE(I163:I174),"-")</f>
        <v>0.5779333333333333</v>
      </c>
      <c r="J175" s="150">
        <f t="shared" si="38"/>
        <v>0.87966175195143093</v>
      </c>
      <c r="K175" s="285">
        <v>0.62197521652289123</v>
      </c>
      <c r="L175" s="150">
        <v>7.915757040400595E-2</v>
      </c>
      <c r="M175" s="150">
        <v>-5.2232856063112454E-3</v>
      </c>
    </row>
    <row r="176" spans="2:13" ht="6" customHeight="1" x14ac:dyDescent="0.25"/>
    <row r="177" spans="2:15" x14ac:dyDescent="0.25">
      <c r="B177" s="49" t="s">
        <v>109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78" spans="2:15" x14ac:dyDescent="0.25">
      <c r="C178" s="287"/>
      <c r="I178" s="287"/>
      <c r="J178" s="287"/>
      <c r="M178" s="287"/>
    </row>
    <row r="180" spans="2:15" ht="21.75" customHeight="1" thickBot="1" x14ac:dyDescent="0.3">
      <c r="B180" s="315" t="s">
        <v>500</v>
      </c>
      <c r="C180" s="315"/>
      <c r="D180" s="315"/>
      <c r="E180" s="315"/>
      <c r="F180" s="315"/>
      <c r="G180" s="315"/>
      <c r="H180" s="315"/>
      <c r="I180" s="315"/>
      <c r="J180" s="315"/>
      <c r="K180" s="315"/>
      <c r="L180" s="315"/>
      <c r="M180" s="315"/>
      <c r="O180" s="1" t="s">
        <v>501</v>
      </c>
    </row>
    <row r="181" spans="2:15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O181" s="1" t="s">
        <v>502</v>
      </c>
    </row>
    <row r="182" spans="2:15" ht="22.5" thickTop="1" thickBot="1" x14ac:dyDescent="0.3">
      <c r="B182" s="13"/>
      <c r="C182" s="327" t="s">
        <v>288</v>
      </c>
      <c r="D182" s="328"/>
      <c r="E182" s="328"/>
      <c r="F182" s="328"/>
      <c r="G182" s="328"/>
      <c r="H182" s="328"/>
      <c r="I182" s="328"/>
      <c r="J182" s="328"/>
      <c r="K182" s="328"/>
      <c r="L182" s="328"/>
      <c r="M182" s="329"/>
    </row>
    <row r="183" spans="2:15" ht="22.5" thickTop="1" thickBot="1" x14ac:dyDescent="0.3">
      <c r="B183" s="13"/>
      <c r="C183" s="334">
        <v>2019</v>
      </c>
      <c r="D183" s="333"/>
      <c r="E183" s="330" t="s">
        <v>259</v>
      </c>
      <c r="F183" s="333"/>
      <c r="G183" s="330" t="s">
        <v>258</v>
      </c>
      <c r="H183" s="333"/>
      <c r="I183" s="330">
        <v>2022</v>
      </c>
      <c r="J183" s="333"/>
      <c r="K183" s="330">
        <v>2023</v>
      </c>
      <c r="L183" s="331"/>
      <c r="M183" s="332"/>
    </row>
    <row r="184" spans="2:15" ht="16.5" thickTop="1" thickBot="1" x14ac:dyDescent="0.3">
      <c r="B184" s="16"/>
      <c r="C184" s="141" t="s">
        <v>141</v>
      </c>
      <c r="D184" s="142" t="str">
        <f>CONCATENATE("var ",RIGHT(C183,2),"/",RIGHT(C183-1,2))</f>
        <v>var 19/18</v>
      </c>
      <c r="E184" s="143" t="s">
        <v>141</v>
      </c>
      <c r="F184" s="142" t="str">
        <f>CONCATENATE("var ",RIGHT(E183,2),"/",RIGHT(C183,2))</f>
        <v>var 20/19</v>
      </c>
      <c r="G184" s="143" t="s">
        <v>141</v>
      </c>
      <c r="H184" s="142" t="str">
        <f>CONCATENATE("var ",RIGHT(G183,2),"/",RIGHT(E183,2))</f>
        <v>var 21/20</v>
      </c>
      <c r="I184" s="143" t="s">
        <v>141</v>
      </c>
      <c r="J184" s="142" t="str">
        <f>CONCATENATE("var ",RIGHT(I183,2),"/",RIGHT(G183,2))</f>
        <v>var 22/21</v>
      </c>
      <c r="K184" s="143" t="s">
        <v>141</v>
      </c>
      <c r="L184" s="142" t="str">
        <f>CONCATENATE("var ",RIGHT(K183,2),"/",RIGHT(I183,2))</f>
        <v>var 23/22</v>
      </c>
      <c r="M184" s="142" t="str">
        <f>CONCATENATE("var ",RIGHT(K183,2),"/",RIGHT(C183,2))</f>
        <v>var 23/19</v>
      </c>
    </row>
    <row r="185" spans="2:15" x14ac:dyDescent="0.25">
      <c r="B185" s="145" t="s">
        <v>145</v>
      </c>
      <c r="C185" s="283">
        <v>0.7229000000000001</v>
      </c>
      <c r="D185" s="147"/>
      <c r="E185" s="283">
        <v>0.72870000000000001</v>
      </c>
      <c r="F185" s="147">
        <f t="shared" ref="F185:F197" si="41">IFERROR(E185/C185-1,"-")</f>
        <v>8.0232397288697577E-3</v>
      </c>
      <c r="G185" s="283">
        <v>0.11699999999999999</v>
      </c>
      <c r="H185" s="147">
        <f t="shared" ref="H185:H197" si="42">IFERROR(G185/E185-1,"-")</f>
        <v>-0.83944009880609305</v>
      </c>
      <c r="I185" s="283">
        <v>0.75379999999999991</v>
      </c>
      <c r="J185" s="147">
        <f t="shared" ref="J185:J197" si="43">IFERROR(I185/G185-1,"-")</f>
        <v>5.4427350427350421</v>
      </c>
      <c r="K185" s="283">
        <v>0.66099999999999992</v>
      </c>
      <c r="L185" s="147">
        <f t="shared" ref="L185:L193" si="44">IFERROR(K185/I185-1,"-")</f>
        <v>-0.12310957813743695</v>
      </c>
      <c r="M185" s="147">
        <f>IFERROR(K185/C185-1,"-")</f>
        <v>-8.5627334347766149E-2</v>
      </c>
    </row>
    <row r="186" spans="2:15" x14ac:dyDescent="0.25">
      <c r="B186" s="145" t="s">
        <v>147</v>
      </c>
      <c r="C186" s="283">
        <v>0.74709999999999999</v>
      </c>
      <c r="D186" s="147"/>
      <c r="E186" s="283">
        <v>0.69769999999999999</v>
      </c>
      <c r="F186" s="147">
        <f t="shared" si="41"/>
        <v>-6.6122339713559075E-2</v>
      </c>
      <c r="G186" s="283">
        <v>0.20850000000000002</v>
      </c>
      <c r="H186" s="147">
        <f t="shared" si="42"/>
        <v>-0.70116095743156082</v>
      </c>
      <c r="I186" s="283">
        <v>0.6409999999999999</v>
      </c>
      <c r="J186" s="147">
        <f t="shared" si="43"/>
        <v>2.0743405275779367</v>
      </c>
      <c r="K186" s="283">
        <v>0.70290000000000008</v>
      </c>
      <c r="L186" s="147">
        <f t="shared" si="44"/>
        <v>9.656786271450879E-2</v>
      </c>
      <c r="M186" s="147">
        <f t="shared" ref="M186:M193" si="45">IFERROR(K186/C186-1,"-")</f>
        <v>-5.9162093427921225E-2</v>
      </c>
    </row>
    <row r="187" spans="2:15" x14ac:dyDescent="0.25">
      <c r="B187" s="145" t="s">
        <v>149</v>
      </c>
      <c r="C187" s="283">
        <v>0.69480000000000008</v>
      </c>
      <c r="D187" s="147"/>
      <c r="E187" s="283">
        <v>0.36009999999999998</v>
      </c>
      <c r="F187" s="147">
        <f t="shared" si="41"/>
        <v>-0.48172135866436394</v>
      </c>
      <c r="G187" s="283">
        <v>0.21179999999999999</v>
      </c>
      <c r="H187" s="147">
        <f t="shared" si="42"/>
        <v>-0.41183004720910854</v>
      </c>
      <c r="I187" s="283">
        <v>0.63139999999999996</v>
      </c>
      <c r="J187" s="147">
        <f t="shared" si="43"/>
        <v>1.9811142587346553</v>
      </c>
      <c r="K187" s="283">
        <v>0.64510000000000001</v>
      </c>
      <c r="L187" s="147">
        <f t="shared" si="44"/>
        <v>2.1697814380741365E-2</v>
      </c>
      <c r="M187" s="147">
        <f t="shared" si="45"/>
        <v>-7.1531375935521169E-2</v>
      </c>
    </row>
    <row r="188" spans="2:15" x14ac:dyDescent="0.25">
      <c r="B188" s="145" t="s">
        <v>151</v>
      </c>
      <c r="C188" s="283">
        <v>0.67280000000000006</v>
      </c>
      <c r="D188" s="147"/>
      <c r="E188" s="283">
        <v>0</v>
      </c>
      <c r="F188" s="147">
        <f t="shared" si="41"/>
        <v>-1</v>
      </c>
      <c r="G188" s="283">
        <v>0.24309999999999998</v>
      </c>
      <c r="H188" s="147" t="str">
        <f t="shared" si="42"/>
        <v>-</v>
      </c>
      <c r="I188" s="283">
        <v>0.70450000000000002</v>
      </c>
      <c r="J188" s="147">
        <f t="shared" si="43"/>
        <v>1.8979843685726041</v>
      </c>
      <c r="K188" s="283">
        <v>0.75099999999999989</v>
      </c>
      <c r="L188" s="147">
        <f t="shared" si="44"/>
        <v>6.6004258339247501E-2</v>
      </c>
      <c r="M188" s="147">
        <f t="shared" si="45"/>
        <v>0.11623067776456564</v>
      </c>
    </row>
    <row r="189" spans="2:15" x14ac:dyDescent="0.25">
      <c r="B189" s="145" t="s">
        <v>153</v>
      </c>
      <c r="C189" s="283">
        <v>0.60530000000000006</v>
      </c>
      <c r="D189" s="147"/>
      <c r="E189" s="283">
        <v>0</v>
      </c>
      <c r="F189" s="147">
        <f t="shared" si="41"/>
        <v>-1</v>
      </c>
      <c r="G189" s="283">
        <v>0.23350000000000001</v>
      </c>
      <c r="H189" s="147" t="str">
        <f t="shared" si="42"/>
        <v>-</v>
      </c>
      <c r="I189" s="283">
        <v>0.54479999999999995</v>
      </c>
      <c r="J189" s="147">
        <f t="shared" si="43"/>
        <v>1.3331905781584581</v>
      </c>
      <c r="K189" s="283">
        <v>0.58350000000000002</v>
      </c>
      <c r="L189" s="147">
        <f t="shared" si="44"/>
        <v>7.1035242290748979E-2</v>
      </c>
      <c r="M189" s="147">
        <f t="shared" si="45"/>
        <v>-3.6015199074838966E-2</v>
      </c>
    </row>
    <row r="190" spans="2:15" x14ac:dyDescent="0.25">
      <c r="B190" s="145" t="s">
        <v>155</v>
      </c>
      <c r="C190" s="283">
        <v>0.74269999999999992</v>
      </c>
      <c r="D190" s="147"/>
      <c r="E190" s="283">
        <v>0</v>
      </c>
      <c r="F190" s="147">
        <f t="shared" si="41"/>
        <v>-1</v>
      </c>
      <c r="G190" s="283">
        <v>0.21129999999999999</v>
      </c>
      <c r="H190" s="147" t="str">
        <f t="shared" si="42"/>
        <v>-</v>
      </c>
      <c r="I190" s="283">
        <v>0.61319999999999997</v>
      </c>
      <c r="J190" s="147">
        <f t="shared" si="43"/>
        <v>1.9020350212967343</v>
      </c>
      <c r="K190" s="283">
        <v>0.49249999999999999</v>
      </c>
      <c r="L190" s="147">
        <f t="shared" si="44"/>
        <v>-0.19683626875407689</v>
      </c>
      <c r="M190" s="147">
        <f t="shared" si="45"/>
        <v>-0.33687895516359223</v>
      </c>
    </row>
    <row r="191" spans="2:15" x14ac:dyDescent="0.25">
      <c r="B191" s="145" t="s">
        <v>157</v>
      </c>
      <c r="C191" s="283">
        <v>0.90549999999999997</v>
      </c>
      <c r="D191" s="147"/>
      <c r="E191" s="283">
        <v>0</v>
      </c>
      <c r="F191" s="147">
        <f t="shared" si="41"/>
        <v>-1</v>
      </c>
      <c r="G191" s="283">
        <v>0.36719999999999997</v>
      </c>
      <c r="H191" s="147" t="str">
        <f t="shared" si="42"/>
        <v>-</v>
      </c>
      <c r="I191" s="283">
        <v>0.73530000000000006</v>
      </c>
      <c r="J191" s="147">
        <f t="shared" si="43"/>
        <v>1.0024509803921573</v>
      </c>
      <c r="K191" s="283">
        <v>0.7145999999999999</v>
      </c>
      <c r="L191" s="147">
        <f t="shared" si="44"/>
        <v>-2.8151774785801886E-2</v>
      </c>
      <c r="M191" s="147">
        <f t="shared" si="45"/>
        <v>-0.21082274986195482</v>
      </c>
    </row>
    <row r="192" spans="2:15" x14ac:dyDescent="0.25">
      <c r="B192" s="145" t="s">
        <v>159</v>
      </c>
      <c r="C192" s="283">
        <v>0.9484999999999999</v>
      </c>
      <c r="D192" s="147"/>
      <c r="E192" s="283">
        <v>0</v>
      </c>
      <c r="F192" s="147">
        <f t="shared" si="41"/>
        <v>-1</v>
      </c>
      <c r="G192" s="283">
        <v>0.32899999999999996</v>
      </c>
      <c r="H192" s="147" t="str">
        <f t="shared" si="42"/>
        <v>-</v>
      </c>
      <c r="I192" s="283">
        <v>0.76919999999999999</v>
      </c>
      <c r="J192" s="147">
        <f t="shared" si="43"/>
        <v>1.3379939209726448</v>
      </c>
      <c r="K192" s="283">
        <v>0.78560000000000008</v>
      </c>
      <c r="L192" s="147">
        <f t="shared" si="44"/>
        <v>2.1320852834113557E-2</v>
      </c>
      <c r="M192" s="147">
        <f t="shared" si="45"/>
        <v>-0.17174486030574576</v>
      </c>
    </row>
    <row r="193" spans="2:15" x14ac:dyDescent="0.25">
      <c r="B193" s="145" t="s">
        <v>161</v>
      </c>
      <c r="C193" s="283">
        <v>0.70979999999999999</v>
      </c>
      <c r="D193" s="147"/>
      <c r="E193" s="283">
        <v>0</v>
      </c>
      <c r="F193" s="147">
        <f t="shared" si="41"/>
        <v>-1</v>
      </c>
      <c r="G193" s="283">
        <v>0.41539999999999999</v>
      </c>
      <c r="H193" s="147" t="str">
        <f t="shared" si="42"/>
        <v>-</v>
      </c>
      <c r="I193" s="283">
        <v>0.56930000000000003</v>
      </c>
      <c r="J193" s="147">
        <f t="shared" si="43"/>
        <v>0.37048627828598946</v>
      </c>
      <c r="K193" s="283">
        <v>0.51910000000000001</v>
      </c>
      <c r="L193" s="147">
        <f t="shared" si="44"/>
        <v>-8.8178464781310417E-2</v>
      </c>
      <c r="M193" s="147">
        <f t="shared" si="45"/>
        <v>-0.26866723020569172</v>
      </c>
    </row>
    <row r="194" spans="2:15" x14ac:dyDescent="0.25">
      <c r="B194" s="145" t="s">
        <v>163</v>
      </c>
      <c r="C194" s="283">
        <v>0.79310000000000003</v>
      </c>
      <c r="D194" s="147"/>
      <c r="E194" s="283">
        <v>0</v>
      </c>
      <c r="F194" s="147">
        <f t="shared" si="41"/>
        <v>-1</v>
      </c>
      <c r="G194" s="283">
        <v>0.68650000000000011</v>
      </c>
      <c r="H194" s="147" t="str">
        <f t="shared" si="42"/>
        <v>-</v>
      </c>
      <c r="I194" s="283">
        <v>0.68040000000000012</v>
      </c>
      <c r="J194" s="147">
        <f t="shared" si="43"/>
        <v>-8.885651857246879E-3</v>
      </c>
      <c r="K194" s="283">
        <v>0.62759999999999994</v>
      </c>
      <c r="L194" s="147">
        <f>IFERROR(K194/I194-1,"-")</f>
        <v>-7.7601410934744486E-2</v>
      </c>
      <c r="M194" s="147">
        <f>IFERROR(K194/C194-1,"-")</f>
        <v>-0.20867482032530582</v>
      </c>
    </row>
    <row r="195" spans="2:15" x14ac:dyDescent="0.25">
      <c r="B195" s="145" t="s">
        <v>165</v>
      </c>
      <c r="C195" s="283">
        <v>0.74170000000000003</v>
      </c>
      <c r="D195" s="147"/>
      <c r="E195" s="283">
        <v>0</v>
      </c>
      <c r="F195" s="147">
        <f t="shared" si="41"/>
        <v>-1</v>
      </c>
      <c r="G195" s="283">
        <v>0.77349999999999997</v>
      </c>
      <c r="H195" s="147" t="str">
        <f t="shared" si="42"/>
        <v>-</v>
      </c>
      <c r="I195" s="283">
        <v>0.6149</v>
      </c>
      <c r="J195" s="147">
        <f t="shared" si="43"/>
        <v>-0.20504201680672263</v>
      </c>
      <c r="K195" s="283">
        <v>0.61280000000000001</v>
      </c>
      <c r="L195" s="147">
        <f>IFERROR(K195/I195-1,"-")</f>
        <v>-3.4151894617010514E-3</v>
      </c>
      <c r="M195" s="147">
        <f>IFERROR(K195/C195-1,"-")</f>
        <v>-0.17378994202507758</v>
      </c>
    </row>
    <row r="196" spans="2:15" x14ac:dyDescent="0.25">
      <c r="B196" s="145" t="s">
        <v>167</v>
      </c>
      <c r="C196" s="283">
        <v>0.77659999999999996</v>
      </c>
      <c r="D196" s="147"/>
      <c r="E196" s="283">
        <v>0</v>
      </c>
      <c r="F196" s="147">
        <f t="shared" si="41"/>
        <v>-1</v>
      </c>
      <c r="G196" s="283">
        <v>0.59530000000000005</v>
      </c>
      <c r="H196" s="147" t="str">
        <f t="shared" si="42"/>
        <v>-</v>
      </c>
      <c r="I196" s="283">
        <v>0.62259999999999993</v>
      </c>
      <c r="J196" s="147">
        <f t="shared" si="43"/>
        <v>4.5859230640013182E-2</v>
      </c>
      <c r="K196" s="283"/>
      <c r="L196" s="147"/>
      <c r="M196" s="147"/>
    </row>
    <row r="197" spans="2:15" ht="15.75" x14ac:dyDescent="0.25">
      <c r="B197" s="148" t="s">
        <v>127</v>
      </c>
      <c r="C197" s="285">
        <f>IFERROR(AVERAGE(C185:C196),"-")</f>
        <v>0.75506666666666689</v>
      </c>
      <c r="D197" s="150"/>
      <c r="E197" s="285">
        <f>IFERROR(AVERAGE(E185:E196),"-")</f>
        <v>0.14887500000000001</v>
      </c>
      <c r="F197" s="150">
        <f t="shared" si="41"/>
        <v>-0.80283197951615759</v>
      </c>
      <c r="G197" s="285">
        <f>IFERROR(AVERAGE(G185:G196),"-")</f>
        <v>0.36600833333333332</v>
      </c>
      <c r="H197" s="150">
        <f t="shared" si="42"/>
        <v>1.4584942625244892</v>
      </c>
      <c r="I197" s="285">
        <f>IFERROR(AVERAGE(I185:I196),"-")</f>
        <v>0.65669999999999995</v>
      </c>
      <c r="J197" s="150">
        <f t="shared" si="43"/>
        <v>0.79422144304546793</v>
      </c>
      <c r="K197" s="285">
        <v>0.64514947431542202</v>
      </c>
      <c r="L197" s="150">
        <v>-2.3054870370404879E-2</v>
      </c>
      <c r="M197" s="150">
        <v>-0.14389455594601919</v>
      </c>
    </row>
    <row r="198" spans="2:15" ht="6" customHeight="1" x14ac:dyDescent="0.25"/>
    <row r="199" spans="2:15" x14ac:dyDescent="0.25">
      <c r="B199" s="49" t="s">
        <v>109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5" x14ac:dyDescent="0.25">
      <c r="M200" s="287"/>
    </row>
    <row r="202" spans="2:15" ht="21.75" customHeight="1" thickBot="1" x14ac:dyDescent="0.3">
      <c r="B202" s="315" t="s">
        <v>503</v>
      </c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O202" s="1" t="s">
        <v>504</v>
      </c>
    </row>
    <row r="203" spans="2:15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O203" s="1" t="s">
        <v>505</v>
      </c>
    </row>
    <row r="204" spans="2:15" ht="22.5" thickTop="1" thickBot="1" x14ac:dyDescent="0.3">
      <c r="B204" s="13"/>
      <c r="C204" s="327" t="s">
        <v>113</v>
      </c>
      <c r="D204" s="328"/>
      <c r="E204" s="328"/>
      <c r="F204" s="328"/>
      <c r="G204" s="328"/>
      <c r="H204" s="328"/>
      <c r="I204" s="328"/>
      <c r="J204" s="328"/>
      <c r="K204" s="328"/>
      <c r="L204" s="328"/>
      <c r="M204" s="329"/>
    </row>
    <row r="205" spans="2:15" ht="22.5" thickTop="1" thickBot="1" x14ac:dyDescent="0.3">
      <c r="B205" s="13"/>
      <c r="C205" s="334">
        <v>2019</v>
      </c>
      <c r="D205" s="333"/>
      <c r="E205" s="330" t="s">
        <v>259</v>
      </c>
      <c r="F205" s="333"/>
      <c r="G205" s="330" t="s">
        <v>258</v>
      </c>
      <c r="H205" s="333"/>
      <c r="I205" s="330">
        <v>2022</v>
      </c>
      <c r="J205" s="333"/>
      <c r="K205" s="330">
        <v>2023</v>
      </c>
      <c r="L205" s="331"/>
      <c r="M205" s="332"/>
    </row>
    <row r="206" spans="2:15" ht="16.5" thickTop="1" thickBot="1" x14ac:dyDescent="0.3">
      <c r="B206" s="16"/>
      <c r="C206" s="141" t="s">
        <v>141</v>
      </c>
      <c r="D206" s="142" t="str">
        <f>CONCATENATE("var ",RIGHT(C205,2),"/",RIGHT(C205-1,2))</f>
        <v>var 19/18</v>
      </c>
      <c r="E206" s="143" t="s">
        <v>141</v>
      </c>
      <c r="F206" s="142" t="str">
        <f>CONCATENATE("var ",RIGHT(E205,2),"/",RIGHT(C205,2))</f>
        <v>var 20/19</v>
      </c>
      <c r="G206" s="143" t="s">
        <v>141</v>
      </c>
      <c r="H206" s="142" t="str">
        <f>CONCATENATE("var ",RIGHT(G205,2),"/",RIGHT(E205,2))</f>
        <v>var 21/20</v>
      </c>
      <c r="I206" s="143" t="s">
        <v>141</v>
      </c>
      <c r="J206" s="142" t="str">
        <f>CONCATENATE("var ",RIGHT(I205,2),"/",RIGHT(G205,2))</f>
        <v>var 22/21</v>
      </c>
      <c r="K206" s="143" t="s">
        <v>141</v>
      </c>
      <c r="L206" s="142" t="str">
        <f>CONCATENATE("var ",RIGHT(K205,2),"/",RIGHT(I205,2))</f>
        <v>var 23/22</v>
      </c>
      <c r="M206" s="142" t="str">
        <f>CONCATENATE("var ",RIGHT(K205,2),"/",RIGHT(C205,2))</f>
        <v>var 23/19</v>
      </c>
    </row>
    <row r="207" spans="2:15" x14ac:dyDescent="0.25">
      <c r="B207" s="145" t="s">
        <v>145</v>
      </c>
      <c r="C207" s="283">
        <v>0.67209999999999992</v>
      </c>
      <c r="D207" s="147"/>
      <c r="E207" s="283">
        <v>0.72870000000000001</v>
      </c>
      <c r="F207" s="147">
        <f t="shared" ref="F207:F219" si="46">IFERROR(E207/C207-1,"-")</f>
        <v>8.4213658681743908E-2</v>
      </c>
      <c r="G207" s="283">
        <v>0.1241</v>
      </c>
      <c r="H207" s="147">
        <f t="shared" ref="H207:H219" si="47">IFERROR(G207/E207-1,"-")</f>
        <v>-0.82969672018663376</v>
      </c>
      <c r="I207" s="283">
        <v>0.5081</v>
      </c>
      <c r="J207" s="147">
        <f t="shared" ref="J207:J219" si="48">IFERROR(I207/G207-1,"-")</f>
        <v>3.0942788074133762</v>
      </c>
      <c r="K207" s="283">
        <v>0.60539999999999994</v>
      </c>
      <c r="L207" s="147">
        <f t="shared" ref="L207:L215" si="49">IFERROR(K207/I207-1,"-")</f>
        <v>0.19149773666601044</v>
      </c>
      <c r="M207" s="147">
        <f>IFERROR(K207/C207-1,"-")</f>
        <v>-9.9241184347567346E-2</v>
      </c>
    </row>
    <row r="208" spans="2:15" x14ac:dyDescent="0.25">
      <c r="B208" s="145" t="s">
        <v>147</v>
      </c>
      <c r="C208" s="283">
        <v>0.67599999999999993</v>
      </c>
      <c r="D208" s="147"/>
      <c r="E208" s="283">
        <v>0.69769999999999999</v>
      </c>
      <c r="F208" s="147">
        <f t="shared" si="46"/>
        <v>3.2100591715976456E-2</v>
      </c>
      <c r="G208" s="283">
        <v>0.14849999999999999</v>
      </c>
      <c r="H208" s="147">
        <f t="shared" si="47"/>
        <v>-0.78715780421384551</v>
      </c>
      <c r="I208" s="283">
        <v>0.59570000000000001</v>
      </c>
      <c r="J208" s="147">
        <f t="shared" si="48"/>
        <v>3.0114478114478116</v>
      </c>
      <c r="K208" s="283">
        <v>0.69200000000000006</v>
      </c>
      <c r="L208" s="147">
        <f t="shared" si="49"/>
        <v>0.16165855296290088</v>
      </c>
      <c r="M208" s="147">
        <f t="shared" ref="M208:M215" si="50">IFERROR(K208/C208-1,"-")</f>
        <v>2.3668639053254559E-2</v>
      </c>
    </row>
    <row r="209" spans="2:15" x14ac:dyDescent="0.25">
      <c r="B209" s="145" t="s">
        <v>149</v>
      </c>
      <c r="C209" s="283">
        <v>0.63</v>
      </c>
      <c r="D209" s="147"/>
      <c r="E209" s="283">
        <v>0.36009999999999998</v>
      </c>
      <c r="F209" s="147">
        <f t="shared" si="46"/>
        <v>-0.42841269841269847</v>
      </c>
      <c r="G209" s="283">
        <v>0.1678</v>
      </c>
      <c r="H209" s="147">
        <f t="shared" si="47"/>
        <v>-0.53401832824215489</v>
      </c>
      <c r="I209" s="283">
        <v>0.59630000000000005</v>
      </c>
      <c r="J209" s="147">
        <f t="shared" si="48"/>
        <v>2.5536352800953517</v>
      </c>
      <c r="K209" s="283">
        <v>0.65139999999999998</v>
      </c>
      <c r="L209" s="147">
        <f t="shared" si="49"/>
        <v>9.2403152775448527E-2</v>
      </c>
      <c r="M209" s="147">
        <f t="shared" si="50"/>
        <v>3.3968253968253981E-2</v>
      </c>
    </row>
    <row r="210" spans="2:15" x14ac:dyDescent="0.25">
      <c r="B210" s="145" t="s">
        <v>151</v>
      </c>
      <c r="C210" s="283">
        <v>0.57179999999999997</v>
      </c>
      <c r="D210" s="147"/>
      <c r="E210" s="283">
        <v>0</v>
      </c>
      <c r="F210" s="147">
        <f t="shared" si="46"/>
        <v>-1</v>
      </c>
      <c r="G210" s="283">
        <v>0.17960000000000001</v>
      </c>
      <c r="H210" s="147" t="str">
        <f t="shared" si="47"/>
        <v>-</v>
      </c>
      <c r="I210" s="283">
        <v>0.59289999999999998</v>
      </c>
      <c r="J210" s="147">
        <f t="shared" si="48"/>
        <v>2.3012249443207122</v>
      </c>
      <c r="K210" s="283">
        <v>0.58689999999999998</v>
      </c>
      <c r="L210" s="147">
        <f t="shared" si="49"/>
        <v>-1.0119750379490644E-2</v>
      </c>
      <c r="M210" s="147">
        <f t="shared" si="50"/>
        <v>2.6407834907310246E-2</v>
      </c>
    </row>
    <row r="211" spans="2:15" x14ac:dyDescent="0.25">
      <c r="B211" s="145" t="s">
        <v>153</v>
      </c>
      <c r="C211" s="283">
        <v>0.54909999999999992</v>
      </c>
      <c r="D211" s="147"/>
      <c r="E211" s="283">
        <v>0</v>
      </c>
      <c r="F211" s="147">
        <f t="shared" si="46"/>
        <v>-1</v>
      </c>
      <c r="G211" s="283">
        <v>0.17949999999999999</v>
      </c>
      <c r="H211" s="147" t="str">
        <f t="shared" si="47"/>
        <v>-</v>
      </c>
      <c r="I211" s="283">
        <v>0.52770000000000006</v>
      </c>
      <c r="J211" s="147">
        <f t="shared" si="48"/>
        <v>1.9398328690807802</v>
      </c>
      <c r="K211" s="283">
        <v>0.49709999999999999</v>
      </c>
      <c r="L211" s="147">
        <f t="shared" si="49"/>
        <v>-5.7987492893689763E-2</v>
      </c>
      <c r="M211" s="147">
        <f t="shared" si="50"/>
        <v>-9.4700418867237235E-2</v>
      </c>
    </row>
    <row r="212" spans="2:15" x14ac:dyDescent="0.25">
      <c r="B212" s="145" t="s">
        <v>155</v>
      </c>
      <c r="C212" s="283">
        <v>0.62350000000000005</v>
      </c>
      <c r="D212" s="147"/>
      <c r="E212" s="283">
        <v>0</v>
      </c>
      <c r="F212" s="147">
        <f t="shared" si="46"/>
        <v>-1</v>
      </c>
      <c r="G212" s="283">
        <v>0.24359999999999998</v>
      </c>
      <c r="H212" s="147" t="str">
        <f t="shared" si="47"/>
        <v>-</v>
      </c>
      <c r="I212" s="283">
        <v>0.54220000000000002</v>
      </c>
      <c r="J212" s="147">
        <f t="shared" si="48"/>
        <v>1.2257799671592777</v>
      </c>
      <c r="K212" s="283">
        <v>0.61280000000000001</v>
      </c>
      <c r="L212" s="147">
        <f t="shared" si="49"/>
        <v>0.13021025451862789</v>
      </c>
      <c r="M212" s="147">
        <f t="shared" si="50"/>
        <v>-1.7161186848436261E-2</v>
      </c>
    </row>
    <row r="213" spans="2:15" x14ac:dyDescent="0.25">
      <c r="B213" s="145" t="s">
        <v>157</v>
      </c>
      <c r="C213" s="283">
        <v>0.69420000000000004</v>
      </c>
      <c r="D213" s="147"/>
      <c r="E213" s="283">
        <v>0</v>
      </c>
      <c r="F213" s="147">
        <f t="shared" si="46"/>
        <v>-1</v>
      </c>
      <c r="G213" s="283">
        <v>0.3785</v>
      </c>
      <c r="H213" s="147" t="str">
        <f t="shared" si="47"/>
        <v>-</v>
      </c>
      <c r="I213" s="283">
        <v>0.70860000000000001</v>
      </c>
      <c r="J213" s="147">
        <f t="shared" si="48"/>
        <v>0.8721268163804492</v>
      </c>
      <c r="K213" s="283">
        <v>0.70590000000000008</v>
      </c>
      <c r="L213" s="147">
        <f t="shared" si="49"/>
        <v>-3.8103302286197627E-3</v>
      </c>
      <c r="M213" s="147">
        <f t="shared" si="50"/>
        <v>1.6853932584269815E-2</v>
      </c>
    </row>
    <row r="214" spans="2:15" x14ac:dyDescent="0.25">
      <c r="B214" s="145" t="s">
        <v>159</v>
      </c>
      <c r="C214" s="283">
        <v>0.76090000000000002</v>
      </c>
      <c r="D214" s="147"/>
      <c r="E214" s="283">
        <v>0</v>
      </c>
      <c r="F214" s="147">
        <f t="shared" si="46"/>
        <v>-1</v>
      </c>
      <c r="G214" s="283">
        <v>0.49380000000000002</v>
      </c>
      <c r="H214" s="147" t="str">
        <f t="shared" si="47"/>
        <v>-</v>
      </c>
      <c r="I214" s="283">
        <v>0.68640000000000001</v>
      </c>
      <c r="J214" s="147">
        <f t="shared" si="48"/>
        <v>0.39003645200486026</v>
      </c>
      <c r="K214" s="283">
        <v>0.73140000000000005</v>
      </c>
      <c r="L214" s="147">
        <f t="shared" si="49"/>
        <v>6.5559440559440629E-2</v>
      </c>
      <c r="M214" s="147">
        <f t="shared" si="50"/>
        <v>-3.8769877776317463E-2</v>
      </c>
    </row>
    <row r="215" spans="2:15" x14ac:dyDescent="0.25">
      <c r="B215" s="145" t="s">
        <v>161</v>
      </c>
      <c r="C215" s="283">
        <v>0.60770000000000002</v>
      </c>
      <c r="D215" s="147"/>
      <c r="E215" s="283">
        <v>0</v>
      </c>
      <c r="F215" s="147">
        <f t="shared" si="46"/>
        <v>-1</v>
      </c>
      <c r="G215" s="283">
        <v>0.45409999999999995</v>
      </c>
      <c r="H215" s="147" t="str">
        <f t="shared" si="47"/>
        <v>-</v>
      </c>
      <c r="I215" s="283">
        <v>0.54920000000000002</v>
      </c>
      <c r="J215" s="147">
        <f t="shared" si="48"/>
        <v>0.20942523673199753</v>
      </c>
      <c r="K215" s="283">
        <v>0.62259999999999993</v>
      </c>
      <c r="L215" s="147">
        <f t="shared" si="49"/>
        <v>0.13364894391842674</v>
      </c>
      <c r="M215" s="147">
        <f t="shared" si="50"/>
        <v>2.4518676978772191E-2</v>
      </c>
    </row>
    <row r="216" spans="2:15" x14ac:dyDescent="0.25">
      <c r="B216" s="145" t="s">
        <v>163</v>
      </c>
      <c r="C216" s="283">
        <v>0.58820000000000006</v>
      </c>
      <c r="D216" s="147"/>
      <c r="E216" s="283">
        <v>0</v>
      </c>
      <c r="F216" s="147">
        <f t="shared" si="46"/>
        <v>-1</v>
      </c>
      <c r="G216" s="283">
        <v>0.51800000000000002</v>
      </c>
      <c r="H216" s="147" t="str">
        <f t="shared" si="47"/>
        <v>-</v>
      </c>
      <c r="I216" s="283">
        <v>0.5786</v>
      </c>
      <c r="J216" s="147">
        <f t="shared" si="48"/>
        <v>0.116988416988417</v>
      </c>
      <c r="K216" s="283">
        <v>0.67090000000000005</v>
      </c>
      <c r="L216" s="147">
        <f>IFERROR(K216/I216-1,"-")</f>
        <v>0.15952298651918428</v>
      </c>
      <c r="M216" s="147">
        <f>IFERROR(K216/C216-1,"-")</f>
        <v>0.14059843590615428</v>
      </c>
    </row>
    <row r="217" spans="2:15" x14ac:dyDescent="0.25">
      <c r="B217" s="145" t="s">
        <v>165</v>
      </c>
      <c r="C217" s="283">
        <v>0.60389999999999999</v>
      </c>
      <c r="D217" s="147"/>
      <c r="E217" s="283">
        <v>0</v>
      </c>
      <c r="F217" s="147">
        <f t="shared" si="46"/>
        <v>-1</v>
      </c>
      <c r="G217" s="283">
        <v>0.5524</v>
      </c>
      <c r="H217" s="147" t="str">
        <f t="shared" si="47"/>
        <v>-</v>
      </c>
      <c r="I217" s="283">
        <v>0.62270000000000003</v>
      </c>
      <c r="J217" s="147">
        <f t="shared" si="48"/>
        <v>0.12726285300506879</v>
      </c>
      <c r="K217" s="283">
        <v>0.71219999999999994</v>
      </c>
      <c r="L217" s="147">
        <f>IFERROR(K217/I217-1,"-")</f>
        <v>0.14372892243455904</v>
      </c>
      <c r="M217" s="147">
        <f>IFERROR(K217/C217-1,"-")</f>
        <v>0.17933432687531048</v>
      </c>
    </row>
    <row r="218" spans="2:15" x14ac:dyDescent="0.25">
      <c r="B218" s="145" t="s">
        <v>167</v>
      </c>
      <c r="C218" s="283">
        <v>0.62639999999999996</v>
      </c>
      <c r="D218" s="147"/>
      <c r="E218" s="283">
        <v>0</v>
      </c>
      <c r="F218" s="147">
        <f t="shared" si="46"/>
        <v>-1</v>
      </c>
      <c r="G218" s="283">
        <v>0.49990000000000001</v>
      </c>
      <c r="H218" s="147" t="str">
        <f t="shared" si="47"/>
        <v>-</v>
      </c>
      <c r="I218" s="283">
        <v>0.59770000000000001</v>
      </c>
      <c r="J218" s="147">
        <f t="shared" si="48"/>
        <v>0.19563912782556514</v>
      </c>
      <c r="K218" s="283"/>
      <c r="L218" s="147"/>
      <c r="M218" s="147"/>
    </row>
    <row r="219" spans="2:15" ht="15.75" x14ac:dyDescent="0.25">
      <c r="B219" s="148" t="s">
        <v>127</v>
      </c>
      <c r="C219" s="285">
        <f>IFERROR(AVERAGE(C207:C218),"-")</f>
        <v>0.63365000000000016</v>
      </c>
      <c r="D219" s="150"/>
      <c r="E219" s="285">
        <f>IFERROR(AVERAGE(E207:E218),"-")</f>
        <v>0.14887500000000001</v>
      </c>
      <c r="F219" s="150">
        <f t="shared" si="46"/>
        <v>-0.76505168468397389</v>
      </c>
      <c r="G219" s="285">
        <f>IFERROR(AVERAGE(G207:G218),"-")</f>
        <v>0.32831666666666665</v>
      </c>
      <c r="H219" s="150">
        <f t="shared" si="47"/>
        <v>1.2053176602294986</v>
      </c>
      <c r="I219" s="285">
        <f>IFERROR(AVERAGE(I207:I218),"-")</f>
        <v>0.59217500000000001</v>
      </c>
      <c r="J219" s="150">
        <f t="shared" si="48"/>
        <v>0.80367023706787166</v>
      </c>
      <c r="K219" s="285">
        <v>0.64408397770962034</v>
      </c>
      <c r="L219" s="150">
        <v>8.6931837837354475E-2</v>
      </c>
      <c r="M219" s="150">
        <v>1.4430664486384526E-2</v>
      </c>
    </row>
    <row r="220" spans="2:15" ht="6" customHeight="1" x14ac:dyDescent="0.25"/>
    <row r="221" spans="2:15" x14ac:dyDescent="0.25">
      <c r="B221" s="49" t="s">
        <v>109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5" x14ac:dyDescent="0.25">
      <c r="M222" s="287"/>
    </row>
    <row r="224" spans="2:15" ht="21.75" customHeight="1" thickBot="1" x14ac:dyDescent="0.3">
      <c r="B224" s="315" t="s">
        <v>506</v>
      </c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O224" s="1" t="s">
        <v>507</v>
      </c>
    </row>
    <row r="225" spans="2:15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O225" s="1" t="s">
        <v>508</v>
      </c>
    </row>
    <row r="226" spans="2:15" ht="22.5" thickTop="1" thickBot="1" x14ac:dyDescent="0.3">
      <c r="B226" s="13"/>
      <c r="C226" s="327" t="s">
        <v>114</v>
      </c>
      <c r="D226" s="328"/>
      <c r="E226" s="328"/>
      <c r="F226" s="328"/>
      <c r="G226" s="328"/>
      <c r="H226" s="328"/>
      <c r="I226" s="328"/>
      <c r="J226" s="328"/>
      <c r="K226" s="328"/>
      <c r="L226" s="328"/>
      <c r="M226" s="329"/>
    </row>
    <row r="227" spans="2:15" ht="22.5" thickTop="1" thickBot="1" x14ac:dyDescent="0.3">
      <c r="B227" s="13"/>
      <c r="C227" s="334">
        <v>2019</v>
      </c>
      <c r="D227" s="333"/>
      <c r="E227" s="330" t="s">
        <v>259</v>
      </c>
      <c r="F227" s="333"/>
      <c r="G227" s="330" t="s">
        <v>258</v>
      </c>
      <c r="H227" s="333"/>
      <c r="I227" s="330">
        <v>2022</v>
      </c>
      <c r="J227" s="333"/>
      <c r="K227" s="330">
        <v>2023</v>
      </c>
      <c r="L227" s="331"/>
      <c r="M227" s="332"/>
    </row>
    <row r="228" spans="2:15" ht="16.5" thickTop="1" thickBot="1" x14ac:dyDescent="0.3">
      <c r="B228" s="16"/>
      <c r="C228" s="141" t="s">
        <v>141</v>
      </c>
      <c r="D228" s="142" t="str">
        <f>CONCATENATE("var ",RIGHT(C227,2),"/",RIGHT(C227-1,2))</f>
        <v>var 19/18</v>
      </c>
      <c r="E228" s="143" t="s">
        <v>141</v>
      </c>
      <c r="F228" s="142" t="str">
        <f>CONCATENATE("var ",RIGHT(E227,2),"/",RIGHT(C227,2))</f>
        <v>var 20/19</v>
      </c>
      <c r="G228" s="143" t="s">
        <v>141</v>
      </c>
      <c r="H228" s="142" t="str">
        <f>CONCATENATE("var ",RIGHT(G227,2),"/",RIGHT(E227,2))</f>
        <v>var 21/20</v>
      </c>
      <c r="I228" s="143" t="s">
        <v>141</v>
      </c>
      <c r="J228" s="142" t="str">
        <f>CONCATENATE("var ",RIGHT(I227,2),"/",RIGHT(G227,2))</f>
        <v>var 22/21</v>
      </c>
      <c r="K228" s="143" t="s">
        <v>141</v>
      </c>
      <c r="L228" s="142" t="str">
        <f>CONCATENATE("var ",RIGHT(K227,2),"/",RIGHT(I227,2))</f>
        <v>var 23/22</v>
      </c>
      <c r="M228" s="142" t="str">
        <f>CONCATENATE("var ",RIGHT(K227,2),"/",RIGHT(C227,2))</f>
        <v>var 23/19</v>
      </c>
    </row>
    <row r="229" spans="2:15" x14ac:dyDescent="0.25">
      <c r="B229" s="145" t="s">
        <v>145</v>
      </c>
      <c r="C229" s="283">
        <v>0.62570000000000003</v>
      </c>
      <c r="D229" s="147"/>
      <c r="E229" s="283">
        <v>0.72870000000000001</v>
      </c>
      <c r="F229" s="147">
        <f t="shared" ref="F229:F241" si="51">IFERROR(E229/C229-1,"-")</f>
        <v>0.16461563049384687</v>
      </c>
      <c r="G229" s="283">
        <v>8.1600000000000006E-2</v>
      </c>
      <c r="H229" s="147">
        <f t="shared" ref="H229:H241" si="52">IFERROR(G229/E229-1,"-")</f>
        <v>-0.88801976121860848</v>
      </c>
      <c r="I229" s="283">
        <v>0.51739999999999997</v>
      </c>
      <c r="J229" s="147">
        <f t="shared" ref="J229:J241" si="53">IFERROR(I229/G229-1,"-")</f>
        <v>5.3406862745098032</v>
      </c>
      <c r="K229" s="283">
        <v>0.61039999999999994</v>
      </c>
      <c r="L229" s="147">
        <f t="shared" ref="L229:L237" si="54">IFERROR(K229/I229-1,"-")</f>
        <v>0.17974487823734053</v>
      </c>
      <c r="M229" s="147">
        <f>IFERROR(K229/C229-1,"-")</f>
        <v>-2.4452613073357998E-2</v>
      </c>
    </row>
    <row r="230" spans="2:15" x14ac:dyDescent="0.25">
      <c r="B230" s="145" t="s">
        <v>147</v>
      </c>
      <c r="C230" s="283">
        <v>0.64290000000000003</v>
      </c>
      <c r="D230" s="147"/>
      <c r="E230" s="283">
        <v>0.69769999999999999</v>
      </c>
      <c r="F230" s="147">
        <f t="shared" si="51"/>
        <v>8.5238761860320311E-2</v>
      </c>
      <c r="G230" s="283">
        <v>8.3499999999999991E-2</v>
      </c>
      <c r="H230" s="147">
        <f t="shared" si="52"/>
        <v>-0.88032105489465384</v>
      </c>
      <c r="I230" s="283">
        <v>0.60560000000000003</v>
      </c>
      <c r="J230" s="147">
        <f t="shared" si="53"/>
        <v>6.2526946107784438</v>
      </c>
      <c r="K230" s="283">
        <v>0.63880000000000003</v>
      </c>
      <c r="L230" s="147">
        <f t="shared" si="54"/>
        <v>5.482166446499348E-2</v>
      </c>
      <c r="M230" s="147">
        <f t="shared" ref="M230:M237" si="55">IFERROR(K230/C230-1,"-")</f>
        <v>-6.3773526209364162E-3</v>
      </c>
    </row>
    <row r="231" spans="2:15" x14ac:dyDescent="0.25">
      <c r="B231" s="145" t="s">
        <v>149</v>
      </c>
      <c r="C231" s="283">
        <v>0.61850000000000005</v>
      </c>
      <c r="D231" s="147"/>
      <c r="E231" s="283">
        <v>0.36009999999999998</v>
      </c>
      <c r="F231" s="147">
        <f t="shared" si="51"/>
        <v>-0.4177849636216654</v>
      </c>
      <c r="G231" s="283">
        <v>7.0499999999999993E-2</v>
      </c>
      <c r="H231" s="147">
        <f t="shared" si="52"/>
        <v>-0.80422104970841435</v>
      </c>
      <c r="I231" s="283">
        <v>0.56779999999999997</v>
      </c>
      <c r="J231" s="147">
        <f t="shared" si="53"/>
        <v>7.0539007092198585</v>
      </c>
      <c r="K231" s="283">
        <v>0.57229999999999992</v>
      </c>
      <c r="L231" s="147">
        <f t="shared" si="54"/>
        <v>7.925325818950224E-3</v>
      </c>
      <c r="M231" s="147">
        <f t="shared" si="55"/>
        <v>-7.4696847210994566E-2</v>
      </c>
    </row>
    <row r="232" spans="2:15" x14ac:dyDescent="0.25">
      <c r="B232" s="145" t="s">
        <v>151</v>
      </c>
      <c r="C232" s="283">
        <v>0.59109999999999996</v>
      </c>
      <c r="D232" s="147"/>
      <c r="E232" s="283">
        <v>0</v>
      </c>
      <c r="F232" s="147">
        <f t="shared" si="51"/>
        <v>-1</v>
      </c>
      <c r="G232" s="283">
        <v>0.1076</v>
      </c>
      <c r="H232" s="147" t="str">
        <f t="shared" si="52"/>
        <v>-</v>
      </c>
      <c r="I232" s="283">
        <v>0.52739999999999998</v>
      </c>
      <c r="J232" s="147">
        <f t="shared" si="53"/>
        <v>3.9014869888475836</v>
      </c>
      <c r="K232" s="283">
        <v>0.52579999999999993</v>
      </c>
      <c r="L232" s="147">
        <f t="shared" si="54"/>
        <v>-3.0337504740235444E-3</v>
      </c>
      <c r="M232" s="147">
        <f t="shared" si="55"/>
        <v>-0.11047200135340896</v>
      </c>
    </row>
    <row r="233" spans="2:15" x14ac:dyDescent="0.25">
      <c r="B233" s="145" t="s">
        <v>153</v>
      </c>
      <c r="C233" s="283">
        <v>0.51869999999999994</v>
      </c>
      <c r="D233" s="147"/>
      <c r="E233" s="283">
        <v>0</v>
      </c>
      <c r="F233" s="147">
        <f t="shared" si="51"/>
        <v>-1</v>
      </c>
      <c r="G233" s="283">
        <v>8.9499999999999996E-2</v>
      </c>
      <c r="H233" s="147" t="str">
        <f t="shared" si="52"/>
        <v>-</v>
      </c>
      <c r="I233" s="283">
        <v>0.39419999999999999</v>
      </c>
      <c r="J233" s="147">
        <f t="shared" si="53"/>
        <v>3.4044692737430164</v>
      </c>
      <c r="K233" s="283">
        <v>0.43159999999999998</v>
      </c>
      <c r="L233" s="147">
        <f t="shared" si="54"/>
        <v>9.4875697615423693E-2</v>
      </c>
      <c r="M233" s="147">
        <f t="shared" si="55"/>
        <v>-0.1679197994987468</v>
      </c>
    </row>
    <row r="234" spans="2:15" x14ac:dyDescent="0.25">
      <c r="B234" s="145" t="s">
        <v>155</v>
      </c>
      <c r="C234" s="283">
        <v>0.60750000000000004</v>
      </c>
      <c r="D234" s="147"/>
      <c r="E234" s="283">
        <v>0</v>
      </c>
      <c r="F234" s="147">
        <f t="shared" si="51"/>
        <v>-1</v>
      </c>
      <c r="G234" s="283">
        <v>0.1338</v>
      </c>
      <c r="H234" s="147" t="str">
        <f t="shared" si="52"/>
        <v>-</v>
      </c>
      <c r="I234" s="283">
        <v>0.42840000000000006</v>
      </c>
      <c r="J234" s="147">
        <f t="shared" si="53"/>
        <v>2.2017937219730945</v>
      </c>
      <c r="K234" s="283">
        <v>0.50209999999999999</v>
      </c>
      <c r="L234" s="147">
        <f t="shared" si="54"/>
        <v>0.1720354808590101</v>
      </c>
      <c r="M234" s="147">
        <f t="shared" si="55"/>
        <v>-0.17349794238683136</v>
      </c>
    </row>
    <row r="235" spans="2:15" x14ac:dyDescent="0.25">
      <c r="B235" s="145" t="s">
        <v>157</v>
      </c>
      <c r="C235" s="283">
        <v>0.64840000000000009</v>
      </c>
      <c r="D235" s="147"/>
      <c r="E235" s="283">
        <v>0</v>
      </c>
      <c r="F235" s="147">
        <f t="shared" si="51"/>
        <v>-1</v>
      </c>
      <c r="G235" s="283">
        <v>0.25670000000000004</v>
      </c>
      <c r="H235" s="147" t="str">
        <f t="shared" si="52"/>
        <v>-</v>
      </c>
      <c r="I235" s="283">
        <v>0.54530000000000001</v>
      </c>
      <c r="J235" s="147">
        <f t="shared" si="53"/>
        <v>1.1242695753798206</v>
      </c>
      <c r="K235" s="283">
        <v>0.58729999999999993</v>
      </c>
      <c r="L235" s="147">
        <f t="shared" si="54"/>
        <v>7.7021822849807409E-2</v>
      </c>
      <c r="M235" s="147">
        <f t="shared" si="55"/>
        <v>-9.4231955582973703E-2</v>
      </c>
    </row>
    <row r="236" spans="2:15" x14ac:dyDescent="0.25">
      <c r="B236" s="145" t="s">
        <v>159</v>
      </c>
      <c r="C236" s="283">
        <v>0.66810000000000003</v>
      </c>
      <c r="D236" s="147"/>
      <c r="E236" s="283">
        <v>0</v>
      </c>
      <c r="F236" s="147">
        <f t="shared" si="51"/>
        <v>-1</v>
      </c>
      <c r="G236" s="283">
        <v>0.37759999999999999</v>
      </c>
      <c r="H236" s="147" t="str">
        <f t="shared" si="52"/>
        <v>-</v>
      </c>
      <c r="I236" s="283">
        <v>0.60560000000000003</v>
      </c>
      <c r="J236" s="147">
        <f t="shared" si="53"/>
        <v>0.60381355932203395</v>
      </c>
      <c r="K236" s="283">
        <v>0.6341</v>
      </c>
      <c r="L236" s="147">
        <f t="shared" si="54"/>
        <v>4.7060766182298597E-2</v>
      </c>
      <c r="M236" s="147">
        <f t="shared" si="55"/>
        <v>-5.0890585241730291E-2</v>
      </c>
    </row>
    <row r="237" spans="2:15" x14ac:dyDescent="0.25">
      <c r="B237" s="145" t="s">
        <v>161</v>
      </c>
      <c r="C237" s="283">
        <v>0.52739999999999998</v>
      </c>
      <c r="D237" s="147"/>
      <c r="E237" s="283">
        <v>0</v>
      </c>
      <c r="F237" s="147">
        <f t="shared" si="51"/>
        <v>-1</v>
      </c>
      <c r="G237" s="283">
        <v>0.33889999999999998</v>
      </c>
      <c r="H237" s="147" t="str">
        <f t="shared" si="52"/>
        <v>-</v>
      </c>
      <c r="I237" s="283">
        <v>0.4763</v>
      </c>
      <c r="J237" s="147">
        <f t="shared" si="53"/>
        <v>0.40542933018589555</v>
      </c>
      <c r="K237" s="283">
        <v>0.54969999999999997</v>
      </c>
      <c r="L237" s="147">
        <f t="shared" si="54"/>
        <v>0.15410455595213102</v>
      </c>
      <c r="M237" s="147">
        <f t="shared" si="55"/>
        <v>4.2282897231702643E-2</v>
      </c>
    </row>
    <row r="238" spans="2:15" x14ac:dyDescent="0.25">
      <c r="B238" s="145" t="s">
        <v>163</v>
      </c>
      <c r="C238" s="283">
        <v>0.5575</v>
      </c>
      <c r="D238" s="147"/>
      <c r="E238" s="283">
        <v>0</v>
      </c>
      <c r="F238" s="147">
        <f t="shared" si="51"/>
        <v>-1</v>
      </c>
      <c r="G238" s="283">
        <v>0.42780000000000001</v>
      </c>
      <c r="H238" s="147" t="str">
        <f t="shared" si="52"/>
        <v>-</v>
      </c>
      <c r="I238" s="283">
        <v>0.52890000000000004</v>
      </c>
      <c r="J238" s="147">
        <f t="shared" si="53"/>
        <v>0.23632538569424977</v>
      </c>
      <c r="K238" s="283">
        <v>0.52689999999999992</v>
      </c>
      <c r="L238" s="147">
        <f>IFERROR(K238/I238-1,"-")</f>
        <v>-3.7814331631690346E-3</v>
      </c>
      <c r="M238" s="147">
        <f>IFERROR(K238/C238-1,"-")</f>
        <v>-5.4887892376681791E-2</v>
      </c>
    </row>
    <row r="239" spans="2:15" x14ac:dyDescent="0.25">
      <c r="B239" s="145" t="s">
        <v>165</v>
      </c>
      <c r="C239" s="283">
        <v>0.57669999999999999</v>
      </c>
      <c r="D239" s="147"/>
      <c r="E239" s="283">
        <v>0</v>
      </c>
      <c r="F239" s="147">
        <f t="shared" si="51"/>
        <v>-1</v>
      </c>
      <c r="G239" s="283">
        <v>0.51380000000000003</v>
      </c>
      <c r="H239" s="147" t="str">
        <f t="shared" si="52"/>
        <v>-</v>
      </c>
      <c r="I239" s="283">
        <v>0.5847</v>
      </c>
      <c r="J239" s="147">
        <f t="shared" si="53"/>
        <v>0.13799143635655886</v>
      </c>
      <c r="K239" s="283">
        <v>0.6008</v>
      </c>
      <c r="L239" s="147">
        <f>IFERROR(K239/I239-1,"-")</f>
        <v>2.7535488284590404E-2</v>
      </c>
      <c r="M239" s="147">
        <f>IFERROR(K239/C239-1,"-")</f>
        <v>4.1789491936882195E-2</v>
      </c>
    </row>
    <row r="240" spans="2:15" x14ac:dyDescent="0.25">
      <c r="B240" s="145" t="s">
        <v>167</v>
      </c>
      <c r="C240" s="283">
        <v>0.56999999999999995</v>
      </c>
      <c r="D240" s="147"/>
      <c r="E240" s="283">
        <v>0</v>
      </c>
      <c r="F240" s="147">
        <f t="shared" si="51"/>
        <v>-1</v>
      </c>
      <c r="G240" s="283">
        <v>0.48420000000000002</v>
      </c>
      <c r="H240" s="147" t="str">
        <f t="shared" si="52"/>
        <v>-</v>
      </c>
      <c r="I240" s="283">
        <v>0.58189999999999997</v>
      </c>
      <c r="J240" s="147">
        <f t="shared" si="53"/>
        <v>0.20177612556794711</v>
      </c>
      <c r="K240" s="283"/>
      <c r="L240" s="147"/>
      <c r="M240" s="147"/>
    </row>
    <row r="241" spans="2:15" ht="15.75" x14ac:dyDescent="0.25">
      <c r="B241" s="148" t="s">
        <v>127</v>
      </c>
      <c r="C241" s="285">
        <f>IFERROR(AVERAGE(C229:C240),"-")</f>
        <v>0.59604166666666669</v>
      </c>
      <c r="D241" s="150"/>
      <c r="E241" s="285">
        <f>IFERROR(AVERAGE(E229:E240),"-")</f>
        <v>0.14887500000000001</v>
      </c>
      <c r="F241" s="150">
        <f t="shared" si="51"/>
        <v>-0.75022719328905974</v>
      </c>
      <c r="G241" s="285">
        <f>IFERROR(AVERAGE(G229:G240),"-")</f>
        <v>0.24712500000000001</v>
      </c>
      <c r="H241" s="150">
        <f t="shared" si="52"/>
        <v>0.65994962216624686</v>
      </c>
      <c r="I241" s="285">
        <f>IFERROR(AVERAGE(I229:I240),"-")</f>
        <v>0.53029166666666672</v>
      </c>
      <c r="J241" s="150">
        <f t="shared" si="53"/>
        <v>1.1458438711852978</v>
      </c>
      <c r="K241" s="285">
        <v>0.56151525968921323</v>
      </c>
      <c r="L241" s="150">
        <v>7.2011897303984718E-2</v>
      </c>
      <c r="M241" s="150">
        <v>-6.154220362904339E-2</v>
      </c>
    </row>
    <row r="242" spans="2:15" ht="6" customHeight="1" x14ac:dyDescent="0.25"/>
    <row r="243" spans="2:15" x14ac:dyDescent="0.25">
      <c r="B243" s="49" t="s">
        <v>109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5" x14ac:dyDescent="0.25">
      <c r="M244" s="287"/>
    </row>
    <row r="246" spans="2:15" ht="21.75" customHeight="1" thickBot="1" x14ac:dyDescent="0.3">
      <c r="B246" s="315" t="s">
        <v>509</v>
      </c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  <c r="M246" s="315"/>
      <c r="O246" s="1" t="s">
        <v>510</v>
      </c>
    </row>
    <row r="247" spans="2:15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O247" s="1" t="s">
        <v>511</v>
      </c>
    </row>
    <row r="248" spans="2:15" ht="22.5" thickTop="1" thickBot="1" x14ac:dyDescent="0.3">
      <c r="B248" s="13"/>
      <c r="C248" s="327" t="s">
        <v>115</v>
      </c>
      <c r="D248" s="328"/>
      <c r="E248" s="328"/>
      <c r="F248" s="328"/>
      <c r="G248" s="328"/>
      <c r="H248" s="328"/>
      <c r="I248" s="328"/>
      <c r="J248" s="328"/>
      <c r="K248" s="328"/>
      <c r="L248" s="328"/>
      <c r="M248" s="329"/>
    </row>
    <row r="249" spans="2:15" ht="22.5" thickTop="1" thickBot="1" x14ac:dyDescent="0.3">
      <c r="B249" s="13"/>
      <c r="C249" s="334">
        <v>2019</v>
      </c>
      <c r="D249" s="333"/>
      <c r="E249" s="330" t="s">
        <v>259</v>
      </c>
      <c r="F249" s="333"/>
      <c r="G249" s="330" t="s">
        <v>258</v>
      </c>
      <c r="H249" s="333"/>
      <c r="I249" s="330">
        <v>2022</v>
      </c>
      <c r="J249" s="333"/>
      <c r="K249" s="330">
        <v>2023</v>
      </c>
      <c r="L249" s="331"/>
      <c r="M249" s="332"/>
    </row>
    <row r="250" spans="2:15" ht="16.5" thickTop="1" thickBot="1" x14ac:dyDescent="0.3">
      <c r="B250" s="16"/>
      <c r="C250" s="141" t="s">
        <v>141</v>
      </c>
      <c r="D250" s="142" t="str">
        <f>CONCATENATE("var ",RIGHT(C249,2),"/",RIGHT(C249-1,2))</f>
        <v>var 19/18</v>
      </c>
      <c r="E250" s="143" t="s">
        <v>141</v>
      </c>
      <c r="F250" s="142" t="str">
        <f>CONCATENATE("var ",RIGHT(E249,2),"/",RIGHT(C249,2))</f>
        <v>var 20/19</v>
      </c>
      <c r="G250" s="143" t="s">
        <v>141</v>
      </c>
      <c r="H250" s="142" t="str">
        <f>CONCATENATE("var ",RIGHT(G249,2),"/",RIGHT(E249,2))</f>
        <v>var 21/20</v>
      </c>
      <c r="I250" s="143" t="s">
        <v>141</v>
      </c>
      <c r="J250" s="142" t="str">
        <f>CONCATENATE("var ",RIGHT(I249,2),"/",RIGHT(G249,2))</f>
        <v>var 22/21</v>
      </c>
      <c r="K250" s="143" t="s">
        <v>141</v>
      </c>
      <c r="L250" s="142" t="str">
        <f>CONCATENATE("var ",RIGHT(K249,2),"/",RIGHT(I249,2))</f>
        <v>var 23/22</v>
      </c>
      <c r="M250" s="142" t="str">
        <f>CONCATENATE("var ",RIGHT(K249,2),"/",RIGHT(C249,2))</f>
        <v>var 23/19</v>
      </c>
    </row>
    <row r="251" spans="2:15" x14ac:dyDescent="0.25">
      <c r="B251" s="145" t="s">
        <v>145</v>
      </c>
      <c r="C251" s="283">
        <v>0.63060000000000005</v>
      </c>
      <c r="D251" s="147"/>
      <c r="E251" s="283">
        <v>0.72870000000000001</v>
      </c>
      <c r="F251" s="147">
        <f t="shared" ref="F251:F263" si="56">IFERROR(E251/C251-1,"-")</f>
        <v>0.15556612749762122</v>
      </c>
      <c r="G251" s="283">
        <v>9.2200000000000004E-2</v>
      </c>
      <c r="H251" s="147">
        <f t="shared" ref="H251:H263" si="57">IFERROR(G251/E251-1,"-")</f>
        <v>-0.87347330863181005</v>
      </c>
      <c r="I251" s="283">
        <v>0.60040000000000004</v>
      </c>
      <c r="J251" s="147">
        <f t="shared" ref="J251:J263" si="58">IFERROR(I251/G251-1,"-")</f>
        <v>5.511930585683297</v>
      </c>
      <c r="K251" s="283">
        <v>0.67559999999999998</v>
      </c>
      <c r="L251" s="147">
        <f t="shared" ref="L251:L259" si="59">IFERROR(K251/I251-1,"-")</f>
        <v>0.12524983344437035</v>
      </c>
      <c r="M251" s="147">
        <f>IFERROR(K251/C251-1,"-")</f>
        <v>7.136060894386298E-2</v>
      </c>
    </row>
    <row r="252" spans="2:15" x14ac:dyDescent="0.25">
      <c r="B252" s="145" t="s">
        <v>147</v>
      </c>
      <c r="C252" s="283">
        <v>0.67260000000000009</v>
      </c>
      <c r="D252" s="147"/>
      <c r="E252" s="283">
        <v>0.69769999999999999</v>
      </c>
      <c r="F252" s="147">
        <f t="shared" si="56"/>
        <v>3.7317870948557763E-2</v>
      </c>
      <c r="G252" s="283">
        <v>9.2100000000000015E-2</v>
      </c>
      <c r="H252" s="147">
        <f t="shared" si="57"/>
        <v>-0.86799484018919304</v>
      </c>
      <c r="I252" s="283">
        <v>0.65810000000000002</v>
      </c>
      <c r="J252" s="147">
        <f t="shared" si="58"/>
        <v>6.1454940282301838</v>
      </c>
      <c r="K252" s="283">
        <v>0.70530000000000004</v>
      </c>
      <c r="L252" s="147">
        <f t="shared" si="59"/>
        <v>7.1721622853669675E-2</v>
      </c>
      <c r="M252" s="147">
        <f t="shared" ref="M252:M259" si="60">IFERROR(K252/C252-1,"-")</f>
        <v>4.8617305976806247E-2</v>
      </c>
    </row>
    <row r="253" spans="2:15" x14ac:dyDescent="0.25">
      <c r="B253" s="145" t="s">
        <v>149</v>
      </c>
      <c r="C253" s="283">
        <v>0.67510000000000003</v>
      </c>
      <c r="D253" s="147"/>
      <c r="E253" s="283">
        <v>0.36009999999999998</v>
      </c>
      <c r="F253" s="147">
        <f t="shared" si="56"/>
        <v>-0.4665975411050215</v>
      </c>
      <c r="G253" s="283">
        <v>0.1207</v>
      </c>
      <c r="H253" s="147">
        <f t="shared" si="57"/>
        <v>-0.66481532907525687</v>
      </c>
      <c r="I253" s="283">
        <v>0.62380000000000002</v>
      </c>
      <c r="J253" s="147">
        <f t="shared" si="58"/>
        <v>4.1681855840927922</v>
      </c>
      <c r="K253" s="283">
        <v>0.66409999999999991</v>
      </c>
      <c r="L253" s="147">
        <f t="shared" si="59"/>
        <v>6.4604039756331888E-2</v>
      </c>
      <c r="M253" s="147">
        <f t="shared" si="60"/>
        <v>-1.6293882387794612E-2</v>
      </c>
    </row>
    <row r="254" spans="2:15" x14ac:dyDescent="0.25">
      <c r="B254" s="145" t="s">
        <v>151</v>
      </c>
      <c r="C254" s="283">
        <v>0.52510000000000001</v>
      </c>
      <c r="D254" s="147"/>
      <c r="E254" s="283">
        <v>0</v>
      </c>
      <c r="F254" s="147">
        <f t="shared" si="56"/>
        <v>-1</v>
      </c>
      <c r="G254" s="283">
        <v>0.14169999999999999</v>
      </c>
      <c r="H254" s="147" t="str">
        <f t="shared" si="57"/>
        <v>-</v>
      </c>
      <c r="I254" s="283">
        <v>0.54590000000000005</v>
      </c>
      <c r="J254" s="147">
        <f t="shared" si="58"/>
        <v>2.8525052928722658</v>
      </c>
      <c r="K254" s="283">
        <v>0.60729999999999995</v>
      </c>
      <c r="L254" s="147">
        <f t="shared" si="59"/>
        <v>0.11247481223667322</v>
      </c>
      <c r="M254" s="147">
        <f t="shared" si="60"/>
        <v>0.15654161112169107</v>
      </c>
    </row>
    <row r="255" spans="2:15" x14ac:dyDescent="0.25">
      <c r="B255" s="145" t="s">
        <v>153</v>
      </c>
      <c r="C255" s="283">
        <v>0.4607</v>
      </c>
      <c r="D255" s="147"/>
      <c r="E255" s="283">
        <v>0</v>
      </c>
      <c r="F255" s="147">
        <f t="shared" si="56"/>
        <v>-1</v>
      </c>
      <c r="G255" s="283">
        <v>0.13269999999999998</v>
      </c>
      <c r="H255" s="147" t="str">
        <f t="shared" si="57"/>
        <v>-</v>
      </c>
      <c r="I255" s="283">
        <v>0.36</v>
      </c>
      <c r="J255" s="147">
        <f t="shared" si="58"/>
        <v>1.7128862094951018</v>
      </c>
      <c r="K255" s="283">
        <v>0.45439999999999997</v>
      </c>
      <c r="L255" s="147">
        <f t="shared" si="59"/>
        <v>0.26222222222222213</v>
      </c>
      <c r="M255" s="147">
        <f t="shared" si="60"/>
        <v>-1.3674842630779338E-2</v>
      </c>
    </row>
    <row r="256" spans="2:15" x14ac:dyDescent="0.25">
      <c r="B256" s="145" t="s">
        <v>155</v>
      </c>
      <c r="C256" s="283">
        <v>0.54069999999999996</v>
      </c>
      <c r="D256" s="147"/>
      <c r="E256" s="283">
        <v>0</v>
      </c>
      <c r="F256" s="147">
        <f t="shared" si="56"/>
        <v>-1</v>
      </c>
      <c r="G256" s="283">
        <v>0.17079999999999998</v>
      </c>
      <c r="H256" s="147" t="str">
        <f t="shared" si="57"/>
        <v>-</v>
      </c>
      <c r="I256" s="283">
        <v>0.41220000000000001</v>
      </c>
      <c r="J256" s="147">
        <f t="shared" si="58"/>
        <v>1.413348946135832</v>
      </c>
      <c r="K256" s="283">
        <v>0.54859999999999998</v>
      </c>
      <c r="L256" s="147">
        <f t="shared" si="59"/>
        <v>0.33090732654051425</v>
      </c>
      <c r="M256" s="147">
        <f t="shared" si="60"/>
        <v>1.4610689846495273E-2</v>
      </c>
    </row>
    <row r="257" spans="2:13" x14ac:dyDescent="0.25">
      <c r="B257" s="145" t="s">
        <v>157</v>
      </c>
      <c r="C257" s="283">
        <v>0.62139999999999995</v>
      </c>
      <c r="D257" s="147"/>
      <c r="E257" s="283">
        <v>0</v>
      </c>
      <c r="F257" s="147">
        <f t="shared" si="56"/>
        <v>-1</v>
      </c>
      <c r="G257" s="283">
        <v>0.27940000000000004</v>
      </c>
      <c r="H257" s="147" t="str">
        <f t="shared" si="57"/>
        <v>-</v>
      </c>
      <c r="I257" s="283">
        <v>0.54490000000000005</v>
      </c>
      <c r="J257" s="147">
        <f t="shared" si="58"/>
        <v>0.95025053686471006</v>
      </c>
      <c r="K257" s="283">
        <v>0.62209999999999999</v>
      </c>
      <c r="L257" s="147">
        <f t="shared" si="59"/>
        <v>0.14167737199486141</v>
      </c>
      <c r="M257" s="147">
        <f t="shared" si="60"/>
        <v>1.1264885741872899E-3</v>
      </c>
    </row>
    <row r="258" spans="2:13" x14ac:dyDescent="0.25">
      <c r="B258" s="145" t="s">
        <v>159</v>
      </c>
      <c r="C258" s="283">
        <v>0.68400000000000005</v>
      </c>
      <c r="D258" s="147"/>
      <c r="E258" s="283">
        <v>0</v>
      </c>
      <c r="F258" s="147">
        <f t="shared" si="56"/>
        <v>-1</v>
      </c>
      <c r="G258" s="283">
        <v>0.45659999999999995</v>
      </c>
      <c r="H258" s="147" t="str">
        <f t="shared" si="57"/>
        <v>-</v>
      </c>
      <c r="I258" s="283">
        <v>0.64069999999999994</v>
      </c>
      <c r="J258" s="147">
        <f t="shared" si="58"/>
        <v>0.40319754708716604</v>
      </c>
      <c r="K258" s="283">
        <v>0.67659999999999998</v>
      </c>
      <c r="L258" s="147">
        <f t="shared" si="59"/>
        <v>5.6032464491962086E-2</v>
      </c>
      <c r="M258" s="147">
        <f t="shared" si="60"/>
        <v>-1.0818713450292505E-2</v>
      </c>
    </row>
    <row r="259" spans="2:13" x14ac:dyDescent="0.25">
      <c r="B259" s="145" t="s">
        <v>161</v>
      </c>
      <c r="C259" s="283">
        <v>0.57590000000000008</v>
      </c>
      <c r="D259" s="147"/>
      <c r="E259" s="283">
        <v>0</v>
      </c>
      <c r="F259" s="147">
        <f t="shared" si="56"/>
        <v>-1</v>
      </c>
      <c r="G259" s="283">
        <v>0.38319999999999999</v>
      </c>
      <c r="H259" s="147" t="str">
        <f t="shared" si="57"/>
        <v>-</v>
      </c>
      <c r="I259" s="283">
        <v>0.53049999999999997</v>
      </c>
      <c r="J259" s="147">
        <f t="shared" si="58"/>
        <v>0.38439457202505212</v>
      </c>
      <c r="K259" s="283">
        <v>0.57989999999999997</v>
      </c>
      <c r="L259" s="147">
        <f t="shared" si="59"/>
        <v>9.3119698397738038E-2</v>
      </c>
      <c r="M259" s="147">
        <f t="shared" si="60"/>
        <v>6.9456502865079539E-3</v>
      </c>
    </row>
    <row r="260" spans="2:13" x14ac:dyDescent="0.25">
      <c r="B260" s="145" t="s">
        <v>163</v>
      </c>
      <c r="C260" s="283">
        <v>0.54449999999999998</v>
      </c>
      <c r="D260" s="147"/>
      <c r="E260" s="283">
        <v>0</v>
      </c>
      <c r="F260" s="147">
        <f t="shared" si="56"/>
        <v>-1</v>
      </c>
      <c r="G260" s="283">
        <v>0.4985</v>
      </c>
      <c r="H260" s="147" t="str">
        <f t="shared" si="57"/>
        <v>-</v>
      </c>
      <c r="I260" s="283">
        <v>0.57389999999999997</v>
      </c>
      <c r="J260" s="147">
        <f t="shared" si="58"/>
        <v>0.1512537612838516</v>
      </c>
      <c r="K260" s="283">
        <v>0.70669999999999999</v>
      </c>
      <c r="L260" s="147">
        <f>IFERROR(K260/I260-1,"-")</f>
        <v>0.23139919846663193</v>
      </c>
      <c r="M260" s="147">
        <f>IFERROR(K260/C260-1,"-")</f>
        <v>0.2978879706152433</v>
      </c>
    </row>
    <row r="261" spans="2:13" x14ac:dyDescent="0.25">
      <c r="B261" s="145" t="s">
        <v>165</v>
      </c>
      <c r="C261" s="283">
        <v>0.63470000000000004</v>
      </c>
      <c r="D261" s="147"/>
      <c r="E261" s="283">
        <v>0</v>
      </c>
      <c r="F261" s="147">
        <f t="shared" si="56"/>
        <v>-1</v>
      </c>
      <c r="G261" s="283">
        <v>0.57999999999999996</v>
      </c>
      <c r="H261" s="147" t="str">
        <f t="shared" si="57"/>
        <v>-</v>
      </c>
      <c r="I261" s="283">
        <v>0.64370000000000005</v>
      </c>
      <c r="J261" s="147">
        <f t="shared" si="58"/>
        <v>0.1098275862068967</v>
      </c>
      <c r="K261" s="283">
        <v>0.73450000000000004</v>
      </c>
      <c r="L261" s="147">
        <f>IFERROR(K261/I261-1,"-")</f>
        <v>0.14105949976697207</v>
      </c>
      <c r="M261" s="147">
        <f>IFERROR(K261/C261-1,"-")</f>
        <v>0.15723964077516928</v>
      </c>
    </row>
    <row r="262" spans="2:13" x14ac:dyDescent="0.25">
      <c r="B262" s="145" t="s">
        <v>167</v>
      </c>
      <c r="C262" s="283">
        <v>0.67549999999999999</v>
      </c>
      <c r="D262" s="147"/>
      <c r="E262" s="283">
        <v>0</v>
      </c>
      <c r="F262" s="147">
        <f t="shared" si="56"/>
        <v>-1</v>
      </c>
      <c r="G262" s="283">
        <v>0.52710000000000001</v>
      </c>
      <c r="H262" s="147" t="str">
        <f t="shared" si="57"/>
        <v>-</v>
      </c>
      <c r="I262" s="283">
        <v>0.6149</v>
      </c>
      <c r="J262" s="147">
        <f t="shared" si="58"/>
        <v>0.16657180800607096</v>
      </c>
      <c r="K262" s="283"/>
      <c r="L262" s="147"/>
      <c r="M262" s="147"/>
    </row>
    <row r="263" spans="2:13" ht="15.75" x14ac:dyDescent="0.25">
      <c r="B263" s="148" t="s">
        <v>127</v>
      </c>
      <c r="C263" s="285">
        <f>IFERROR(AVERAGE(C251:C262),"-")</f>
        <v>0.60340000000000005</v>
      </c>
      <c r="D263" s="150"/>
      <c r="E263" s="285">
        <f>IFERROR(AVERAGE(E251:E262),"-")</f>
        <v>0.14887500000000001</v>
      </c>
      <c r="F263" s="150">
        <f t="shared" si="56"/>
        <v>-0.75327311899237648</v>
      </c>
      <c r="G263" s="285">
        <f>IFERROR(AVERAGE(G251:G262),"-")</f>
        <v>0.28958333333333336</v>
      </c>
      <c r="H263" s="150">
        <f t="shared" si="57"/>
        <v>0.94514413657990493</v>
      </c>
      <c r="I263" s="285">
        <f>IFERROR(AVERAGE(I251:I262),"-")</f>
        <v>0.56241666666666668</v>
      </c>
      <c r="J263" s="150">
        <f t="shared" si="58"/>
        <v>0.94215827338129476</v>
      </c>
      <c r="K263" s="285">
        <v>0.63334790584057077</v>
      </c>
      <c r="L263" s="150">
        <v>0.13690860465653643</v>
      </c>
      <c r="M263" s="150">
        <v>5.9737757826171523E-2</v>
      </c>
    </row>
    <row r="264" spans="2:13" ht="6" customHeight="1" x14ac:dyDescent="0.25"/>
    <row r="265" spans="2:13" x14ac:dyDescent="0.25">
      <c r="B265" s="49" t="s">
        <v>109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M266" s="287"/>
    </row>
  </sheetData>
  <mergeCells count="85"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N21:N24"/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03157-DBD2-4864-BD2C-A2DE98A0CD5F}">
  <dimension ref="B1:BB42"/>
  <sheetViews>
    <sheetView showGridLines="0" workbookViewId="0"/>
  </sheetViews>
  <sheetFormatPr baseColWidth="10" defaultRowHeight="15" x14ac:dyDescent="0.25"/>
  <cols>
    <col min="1" max="1" width="15.5703125" customWidth="1"/>
    <col min="2" max="2" width="21.85546875" customWidth="1"/>
    <col min="3" max="5" width="13.42578125" customWidth="1"/>
    <col min="8" max="9" width="10.85546875" customWidth="1"/>
    <col min="10" max="10" width="11" customWidth="1"/>
    <col min="11" max="11" width="13.85546875" customWidth="1"/>
    <col min="12" max="12" width="11" customWidth="1"/>
    <col min="14" max="14" width="11.42578125" customWidth="1"/>
    <col min="18" max="18" width="13.8554687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customWidth="1"/>
    <col min="27" max="27" width="14.85546875" customWidth="1"/>
    <col min="28" max="28" width="11.42578125" customWidth="1"/>
    <col min="29" max="29" width="12.42578125" customWidth="1"/>
    <col min="30" max="30" width="10.85546875" customWidth="1"/>
    <col min="31" max="31" width="9.85546875" customWidth="1"/>
    <col min="32" max="32" width="9.42578125" customWidth="1"/>
    <col min="33" max="37" width="14.5703125" customWidth="1"/>
    <col min="38" max="38" width="14.7109375" customWidth="1"/>
    <col min="39" max="39" width="14.4257812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customWidth="1"/>
    <col min="50" max="50" width="9.85546875" customWidth="1"/>
    <col min="51" max="51" width="13" customWidth="1"/>
    <col min="52" max="52" width="9.5703125" customWidth="1"/>
    <col min="53" max="53" width="11.85546875" customWidth="1"/>
    <col min="54" max="54" width="9" customWidth="1"/>
  </cols>
  <sheetData>
    <row r="1" spans="2:54" ht="42.75" customHeight="1" x14ac:dyDescent="0.25"/>
    <row r="3" spans="2:54" x14ac:dyDescent="0.25">
      <c r="O3" s="289"/>
    </row>
    <row r="5" spans="2:54" ht="50.25" customHeight="1" thickBot="1" x14ac:dyDescent="0.3">
      <c r="B5" s="315" t="s">
        <v>512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R5" s="315" t="s">
        <v>513</v>
      </c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H5" s="315" t="s">
        <v>514</v>
      </c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</row>
    <row r="6" spans="2:54" ht="6" customHeight="1" thickBot="1" x14ac:dyDescent="0.3">
      <c r="B6" s="53"/>
      <c r="C6" s="53"/>
      <c r="D6" s="53"/>
      <c r="E6" s="53"/>
      <c r="F6" s="53"/>
      <c r="G6" s="53"/>
      <c r="H6" s="53"/>
      <c r="I6" s="15"/>
      <c r="J6" s="53"/>
      <c r="K6" s="53"/>
      <c r="L6" s="53"/>
      <c r="M6" s="53"/>
      <c r="N6" s="15"/>
      <c r="O6" s="15"/>
      <c r="P6" s="15"/>
      <c r="R6" s="53"/>
      <c r="S6" s="53"/>
      <c r="T6" s="53"/>
      <c r="U6" s="53"/>
      <c r="V6" s="53"/>
      <c r="W6" s="53"/>
      <c r="X6" s="53"/>
      <c r="Y6" s="15"/>
      <c r="Z6" s="53"/>
      <c r="AA6" s="53"/>
      <c r="AB6" s="53"/>
      <c r="AC6" s="53"/>
      <c r="AD6" s="15"/>
      <c r="AE6" s="15"/>
      <c r="AF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2:54" ht="45.75" thickBot="1" x14ac:dyDescent="0.3">
      <c r="B7" s="16"/>
      <c r="C7" s="290" t="s">
        <v>545</v>
      </c>
      <c r="D7" s="290" t="s">
        <v>546</v>
      </c>
      <c r="E7" s="290" t="s">
        <v>547</v>
      </c>
      <c r="F7" s="291" t="s">
        <v>548</v>
      </c>
      <c r="G7" s="291" t="s">
        <v>549</v>
      </c>
      <c r="H7" s="56" t="str">
        <f>CONCATENATE("var. ",RIGHT(G7,2),"/",RIGHT(F7,2))</f>
        <v>var. 23/22</v>
      </c>
      <c r="I7" s="292" t="str">
        <f>CONCATENATE("var. ",RIGHT(G7,2),"/",RIGHT(C7,2))</f>
        <v>var. 23/19</v>
      </c>
      <c r="J7" s="290" t="s">
        <v>526</v>
      </c>
      <c r="K7" s="293" t="s">
        <v>530</v>
      </c>
      <c r="L7" s="293" t="s">
        <v>527</v>
      </c>
      <c r="M7" s="57" t="s">
        <v>528</v>
      </c>
      <c r="N7" s="57" t="s">
        <v>529</v>
      </c>
      <c r="O7" s="56" t="str">
        <f>CONCATENATE("var. ",RIGHT(N7,2),"/",RIGHT(M7,2))</f>
        <v>var. 23/22</v>
      </c>
      <c r="P7" s="56" t="str">
        <f>CONCATENATE("var. ",RIGHT(N7,2),"/",RIGHT(J7,2))</f>
        <v>var. 23/19</v>
      </c>
      <c r="R7" s="16"/>
      <c r="S7" s="290" t="s">
        <v>545</v>
      </c>
      <c r="T7" s="293" t="s">
        <v>546</v>
      </c>
      <c r="U7" s="293" t="s">
        <v>547</v>
      </c>
      <c r="V7" s="291" t="s">
        <v>548</v>
      </c>
      <c r="W7" s="291" t="s">
        <v>549</v>
      </c>
      <c r="X7" s="56" t="str">
        <f>CONCATENATE("var. ",RIGHT(W7,2),"/",RIGHT(V7,2))</f>
        <v>var. 23/22</v>
      </c>
      <c r="Y7" s="292" t="str">
        <f>CONCATENATE("var. ",RIGHT(W7,2),"/",RIGHT(S7,2))</f>
        <v>var. 23/19</v>
      </c>
      <c r="Z7" s="290" t="s">
        <v>526</v>
      </c>
      <c r="AA7" s="290" t="s">
        <v>530</v>
      </c>
      <c r="AB7" s="290" t="s">
        <v>527</v>
      </c>
      <c r="AC7" s="57" t="s">
        <v>528</v>
      </c>
      <c r="AD7" s="57" t="s">
        <v>529</v>
      </c>
      <c r="AE7" s="56" t="str">
        <f>CONCATENATE("var. ",RIGHT(AD7,2),"/",RIGHT(AC7,2))</f>
        <v>var. 23/22</v>
      </c>
      <c r="AF7" s="56" t="str">
        <f>CONCATENATE("var. ",RIGHT(AD7,2),"/",RIGHT(Z7,2))</f>
        <v>var. 23/19</v>
      </c>
      <c r="AH7" s="16"/>
      <c r="AI7" s="290" t="s">
        <v>545</v>
      </c>
      <c r="AJ7" s="293" t="s">
        <v>546</v>
      </c>
      <c r="AK7" s="293" t="s">
        <v>547</v>
      </c>
      <c r="AL7" s="291" t="s">
        <v>548</v>
      </c>
      <c r="AM7" s="291" t="s">
        <v>549</v>
      </c>
      <c r="AN7" s="56" t="str">
        <f>CONCATENATE("var. ",RIGHT(AM7,2),"/",RIGHT(AL7,2))</f>
        <v>var. 23/22</v>
      </c>
      <c r="AO7" s="292" t="str">
        <f>CONCATENATE("dif. ",RIGHT(AM7,2),"/",RIGHT(AL7,2))</f>
        <v>dif. 23/22</v>
      </c>
      <c r="AP7" s="292" t="str">
        <f>CONCATENATE("var. ",RIGHT(AM7,2),"/",RIGHT(AI7,2))</f>
        <v>var. 23/19</v>
      </c>
      <c r="AQ7" s="292" t="str">
        <f>CONCATENATE("dif. ",RIGHT(AM7,2),"/",RIGHT(AI7,2))</f>
        <v>dif. 23/19</v>
      </c>
      <c r="AR7" s="294" t="str">
        <f>CONCATENATE("cuota ",RIGHT(AM7,2))</f>
        <v>cuota 23</v>
      </c>
      <c r="AS7" s="290" t="s">
        <v>526</v>
      </c>
      <c r="AT7" s="293" t="s">
        <v>530</v>
      </c>
      <c r="AU7" s="293" t="s">
        <v>527</v>
      </c>
      <c r="AV7" s="57" t="s">
        <v>528</v>
      </c>
      <c r="AW7" s="57" t="s">
        <v>529</v>
      </c>
      <c r="AX7" s="56" t="str">
        <f>CONCATENATE("var. ",RIGHT(AW7,2),"/",RIGHT(AV7,2))</f>
        <v>var. 23/22</v>
      </c>
      <c r="AY7" s="292" t="str">
        <f>CONCATENATE("dif. ",RIGHT(AW7,2),"/",RIGHT(AV7,2))</f>
        <v>dif. 23/22</v>
      </c>
      <c r="AZ7" s="292" t="str">
        <f>CONCATENATE("var. ",RIGHT(AW7,2),"/",RIGHT(AS7,2))</f>
        <v>var. 23/19</v>
      </c>
      <c r="BA7" s="292" t="str">
        <f>CONCATENATE("dif. ",RIGHT(AW7,2),"/",RIGHT(AS7,2))</f>
        <v>dif. 23/19</v>
      </c>
      <c r="BB7" s="294" t="str">
        <f>CONCATENATE("cuota ",RIGHT(AW7,2))</f>
        <v>cuota 23</v>
      </c>
    </row>
    <row r="8" spans="2:54" ht="15.75" x14ac:dyDescent="0.25">
      <c r="B8" s="181" t="s">
        <v>99</v>
      </c>
      <c r="C8" s="295">
        <v>84.419891115046411</v>
      </c>
      <c r="D8" s="296">
        <v>88.121215620295899</v>
      </c>
      <c r="E8" s="296">
        <v>95.197914102372721</v>
      </c>
      <c r="F8" s="297">
        <v>101.29628565239187</v>
      </c>
      <c r="G8" s="296">
        <v>108.3042192886716</v>
      </c>
      <c r="H8" s="160">
        <f>G8/F8-1</f>
        <v>6.9182533112103872E-2</v>
      </c>
      <c r="I8" s="160">
        <f>G8/C8-1</f>
        <v>0.28292299194127035</v>
      </c>
      <c r="J8" s="295">
        <v>88.34</v>
      </c>
      <c r="K8" s="298">
        <v>82.34</v>
      </c>
      <c r="L8" s="298">
        <v>103.75</v>
      </c>
      <c r="M8" s="298">
        <v>107.43</v>
      </c>
      <c r="N8" s="298">
        <v>118.82</v>
      </c>
      <c r="O8" s="160">
        <f t="shared" ref="O8:O17" si="0">N8/M8-1</f>
        <v>0.10602252629619269</v>
      </c>
      <c r="P8" s="299">
        <f t="shared" ref="P8:P17" si="1">N8/J8-1</f>
        <v>0.34503056373103913</v>
      </c>
      <c r="R8" s="181" t="s">
        <v>99</v>
      </c>
      <c r="S8" s="295">
        <v>65.277866838553052</v>
      </c>
      <c r="T8" s="297">
        <v>45.35588731401473</v>
      </c>
      <c r="U8" s="297">
        <v>49.413106264348301</v>
      </c>
      <c r="V8" s="297">
        <v>75.911910031993699</v>
      </c>
      <c r="W8" s="297">
        <v>86.511432932546754</v>
      </c>
      <c r="X8" s="160">
        <f t="shared" ref="X8:X17" si="2">W8/V8-1</f>
        <v>0.1396292478490635</v>
      </c>
      <c r="Y8" s="160">
        <f t="shared" ref="Y8:Y17" si="3">W8/S8-1</f>
        <v>0.32527971764930852</v>
      </c>
      <c r="Z8" s="295">
        <v>72.989999999999995</v>
      </c>
      <c r="AA8" s="298">
        <v>23.83</v>
      </c>
      <c r="AB8" s="298">
        <v>82.09</v>
      </c>
      <c r="AC8" s="298">
        <v>90.21</v>
      </c>
      <c r="AD8" s="298">
        <v>103.13</v>
      </c>
      <c r="AE8" s="160">
        <f t="shared" ref="AE8:AE17" si="4">AD8/AC8-1</f>
        <v>0.14322137235339771</v>
      </c>
      <c r="AF8" s="160">
        <f t="shared" ref="AF8:AF17" si="5">AD8/Z8-1</f>
        <v>0.41293327853130579</v>
      </c>
      <c r="AH8" s="181" t="s">
        <v>99</v>
      </c>
      <c r="AI8" s="162">
        <v>3550849765.4400001</v>
      </c>
      <c r="AJ8" s="159">
        <v>1203347279.73</v>
      </c>
      <c r="AK8" s="159">
        <v>1570863839.49</v>
      </c>
      <c r="AL8" s="159">
        <v>3726301519.6299996</v>
      </c>
      <c r="AM8" s="159">
        <v>4415297305.7700005</v>
      </c>
      <c r="AN8" s="160">
        <f>AM8/AL8-1</f>
        <v>0.18490070717852536</v>
      </c>
      <c r="AO8" s="159">
        <f>AM8-AL8</f>
        <v>688995786.14000082</v>
      </c>
      <c r="AP8" s="160">
        <f>AM8/AI8-1</f>
        <v>0.24344807508995903</v>
      </c>
      <c r="AQ8" s="159">
        <f>AM8-AI8</f>
        <v>864447540.3300004</v>
      </c>
      <c r="AR8" s="161">
        <f>AM8/AM$8</f>
        <v>1</v>
      </c>
      <c r="AS8" s="300">
        <v>359110928.30000001</v>
      </c>
      <c r="AT8" s="301">
        <v>49024737.82</v>
      </c>
      <c r="AU8" s="301">
        <v>344903782.75</v>
      </c>
      <c r="AV8" s="301">
        <v>43925282.700000003</v>
      </c>
      <c r="AW8" s="301">
        <v>340436857</v>
      </c>
      <c r="AX8" s="160">
        <f>AW8/AV8-1</f>
        <v>6.7503623442815082</v>
      </c>
      <c r="AY8" s="159">
        <f>AW8-AV8</f>
        <v>296511574.30000001</v>
      </c>
      <c r="AZ8" s="160">
        <f>AW8/AS8-1</f>
        <v>-5.2000843829513754E-2</v>
      </c>
      <c r="BA8" s="159">
        <f>AW8-AS8</f>
        <v>-18674071.300000012</v>
      </c>
      <c r="BB8" s="161">
        <f>AW8/AW$8</f>
        <v>1</v>
      </c>
    </row>
    <row r="9" spans="2:54" ht="15.75" hidden="1" x14ac:dyDescent="0.25">
      <c r="B9" s="32" t="s">
        <v>100</v>
      </c>
      <c r="C9" s="302">
        <v>94.7668942264783</v>
      </c>
      <c r="D9" s="303">
        <v>94.7668942264783</v>
      </c>
      <c r="E9" s="303">
        <v>94.7668942264783</v>
      </c>
      <c r="F9" s="303">
        <v>94.7668942264783</v>
      </c>
      <c r="G9" s="303">
        <v>94.7668942264783</v>
      </c>
      <c r="H9" s="34">
        <f t="shared" ref="H9:H17" si="6">G9/F9-1</f>
        <v>0</v>
      </c>
      <c r="I9" s="34">
        <f t="shared" ref="I9:I17" si="7">G9/C9-1</f>
        <v>0</v>
      </c>
      <c r="J9" s="302">
        <v>88.34</v>
      </c>
      <c r="K9" s="303">
        <v>82.34</v>
      </c>
      <c r="L9" s="303">
        <v>103.75</v>
      </c>
      <c r="M9" s="303">
        <v>107.43</v>
      </c>
      <c r="N9" s="303">
        <v>118.82</v>
      </c>
      <c r="O9" s="34">
        <f t="shared" si="0"/>
        <v>0.10602252629619269</v>
      </c>
      <c r="P9" s="304">
        <f t="shared" si="1"/>
        <v>0.34503056373103913</v>
      </c>
      <c r="R9" s="32" t="s">
        <v>100</v>
      </c>
      <c r="S9" s="302">
        <v>74.898926601021003</v>
      </c>
      <c r="T9" s="303">
        <v>74.898926601021003</v>
      </c>
      <c r="U9" s="303">
        <v>74.898926601021003</v>
      </c>
      <c r="V9" s="303">
        <v>74.898926601021003</v>
      </c>
      <c r="W9" s="303">
        <v>74.898926601021003</v>
      </c>
      <c r="X9" s="34">
        <f t="shared" si="2"/>
        <v>0</v>
      </c>
      <c r="Y9" s="34">
        <f t="shared" si="3"/>
        <v>0</v>
      </c>
      <c r="Z9" s="302">
        <v>88.34</v>
      </c>
      <c r="AA9" s="303">
        <v>82.34</v>
      </c>
      <c r="AB9" s="303">
        <v>103.75</v>
      </c>
      <c r="AC9" s="303">
        <v>107.43</v>
      </c>
      <c r="AD9" s="303">
        <v>118.82</v>
      </c>
      <c r="AE9" s="34">
        <f t="shared" si="4"/>
        <v>0.10602252629619269</v>
      </c>
      <c r="AF9" s="34">
        <f t="shared" si="5"/>
        <v>0.34503056373103913</v>
      </c>
      <c r="AH9" s="32" t="s">
        <v>100</v>
      </c>
      <c r="AI9" s="164">
        <v>3135709008.4700003</v>
      </c>
      <c r="AJ9" s="33">
        <v>3135709008.4700003</v>
      </c>
      <c r="AK9" s="33">
        <v>3135709008.4700003</v>
      </c>
      <c r="AL9" s="33">
        <v>3135709008.4700003</v>
      </c>
      <c r="AM9" s="33">
        <v>3135709008.4700003</v>
      </c>
      <c r="AN9" s="34">
        <f t="shared" ref="AN9:AN17" si="8">AM9/AL9-1</f>
        <v>0</v>
      </c>
      <c r="AO9" s="33">
        <v>568822925.02000022</v>
      </c>
      <c r="AP9" s="34">
        <v>-0.48700612608984384</v>
      </c>
      <c r="AQ9" s="33">
        <v>-1527109496.7600002</v>
      </c>
      <c r="AR9" s="34">
        <f t="shared" ref="AR9:AR17" si="9">AM9/AM$8</f>
        <v>0.71019204173911277</v>
      </c>
      <c r="AS9" s="305">
        <v>294021878.75</v>
      </c>
      <c r="AT9" s="306">
        <v>294021878.75</v>
      </c>
      <c r="AU9" s="306">
        <v>294021878.75</v>
      </c>
      <c r="AV9" s="306">
        <v>62545549.5</v>
      </c>
      <c r="AW9" s="306">
        <v>265741571.80000001</v>
      </c>
      <c r="AX9" s="34">
        <v>3.2487686801760374</v>
      </c>
      <c r="AY9" s="33">
        <v>203196022.30000001</v>
      </c>
      <c r="AZ9" s="34">
        <v>-9.6184362436667725E-2</v>
      </c>
      <c r="BA9" s="33">
        <v>-28280306.949999988</v>
      </c>
      <c r="BB9" s="34">
        <v>0.84540687441839257</v>
      </c>
    </row>
    <row r="10" spans="2:54" ht="15.75" hidden="1" x14ac:dyDescent="0.25">
      <c r="B10" s="32" t="s">
        <v>101</v>
      </c>
      <c r="C10" s="302">
        <v>60.412313639852904</v>
      </c>
      <c r="D10" s="303">
        <v>60.412313639852904</v>
      </c>
      <c r="E10" s="303">
        <v>60.412313639852904</v>
      </c>
      <c r="F10" s="303">
        <v>60.412313639852904</v>
      </c>
      <c r="G10" s="303">
        <v>60.412313639852904</v>
      </c>
      <c r="H10" s="34">
        <f t="shared" si="6"/>
        <v>0</v>
      </c>
      <c r="I10" s="34">
        <f t="shared" si="7"/>
        <v>0</v>
      </c>
      <c r="J10" s="302">
        <v>88.34</v>
      </c>
      <c r="K10" s="303">
        <v>82.34</v>
      </c>
      <c r="L10" s="303">
        <v>103.75</v>
      </c>
      <c r="M10" s="303">
        <v>107.43</v>
      </c>
      <c r="N10" s="303">
        <v>118.82</v>
      </c>
      <c r="O10" s="34">
        <f t="shared" si="0"/>
        <v>0.10602252629619269</v>
      </c>
      <c r="P10" s="304">
        <f t="shared" si="1"/>
        <v>0.34503056373103913</v>
      </c>
      <c r="R10" s="32" t="s">
        <v>101</v>
      </c>
      <c r="S10" s="302">
        <v>42.187357942637114</v>
      </c>
      <c r="T10" s="303">
        <v>42.187357942637114</v>
      </c>
      <c r="U10" s="303">
        <v>42.187357942637114</v>
      </c>
      <c r="V10" s="303">
        <v>42.187357942637114</v>
      </c>
      <c r="W10" s="303">
        <v>42.187357942637114</v>
      </c>
      <c r="X10" s="34">
        <f t="shared" si="2"/>
        <v>0</v>
      </c>
      <c r="Y10" s="34">
        <f t="shared" si="3"/>
        <v>0</v>
      </c>
      <c r="Z10" s="302">
        <v>88.34</v>
      </c>
      <c r="AA10" s="303">
        <v>82.34</v>
      </c>
      <c r="AB10" s="303">
        <v>103.75</v>
      </c>
      <c r="AC10" s="303">
        <v>107.43</v>
      </c>
      <c r="AD10" s="303">
        <v>118.82</v>
      </c>
      <c r="AE10" s="34">
        <f t="shared" si="4"/>
        <v>0.10602252629619269</v>
      </c>
      <c r="AF10" s="34">
        <f t="shared" si="5"/>
        <v>0.34503056373103913</v>
      </c>
      <c r="AH10" s="32" t="s">
        <v>101</v>
      </c>
      <c r="AI10" s="164">
        <v>869950052.11999989</v>
      </c>
      <c r="AJ10" s="33">
        <v>869950052.11999989</v>
      </c>
      <c r="AK10" s="33">
        <v>869950052.11999989</v>
      </c>
      <c r="AL10" s="33">
        <v>869950052.11999989</v>
      </c>
      <c r="AM10" s="33">
        <v>869950052.11999989</v>
      </c>
      <c r="AN10" s="34">
        <f t="shared" si="8"/>
        <v>0</v>
      </c>
      <c r="AO10" s="33">
        <v>-9140231.8899999559</v>
      </c>
      <c r="AP10" s="34">
        <v>-0.6932520339993149</v>
      </c>
      <c r="AQ10" s="33">
        <v>-603094643.1099999</v>
      </c>
      <c r="AR10" s="34">
        <f t="shared" si="9"/>
        <v>0.19703091136878403</v>
      </c>
      <c r="AS10" s="305">
        <v>86319823.049999997</v>
      </c>
      <c r="AT10" s="306">
        <v>86319823.049999997</v>
      </c>
      <c r="AU10" s="306">
        <v>86319823.049999997</v>
      </c>
      <c r="AV10" s="306">
        <v>9612928.6600000001</v>
      </c>
      <c r="AW10" s="306">
        <v>48594144.759999998</v>
      </c>
      <c r="AX10" s="34">
        <v>4.0550822209056108</v>
      </c>
      <c r="AY10" s="33">
        <v>38981216.099999994</v>
      </c>
      <c r="AZ10" s="34">
        <v>-0.4370453617374509</v>
      </c>
      <c r="BA10" s="33">
        <v>-37725678.289999999</v>
      </c>
      <c r="BB10" s="34">
        <v>0.15459314008839059</v>
      </c>
    </row>
    <row r="11" spans="2:54" x14ac:dyDescent="0.25">
      <c r="B11" s="4" t="s">
        <v>102</v>
      </c>
      <c r="C11" s="307">
        <v>87.232279267008167</v>
      </c>
      <c r="D11" s="308" t="s">
        <v>543</v>
      </c>
      <c r="E11" s="308">
        <v>96.738889865871627</v>
      </c>
      <c r="F11" s="308">
        <v>104.07276898017454</v>
      </c>
      <c r="G11" s="308">
        <v>111.67467247777242</v>
      </c>
      <c r="H11" s="133">
        <f>G11/F11-1</f>
        <v>7.3044116843340667E-2</v>
      </c>
      <c r="I11" s="133">
        <f t="shared" si="7"/>
        <v>0.28019895176588072</v>
      </c>
      <c r="J11" s="307">
        <v>89.48</v>
      </c>
      <c r="K11" s="308">
        <v>88.76</v>
      </c>
      <c r="L11" s="308">
        <v>105.49</v>
      </c>
      <c r="M11" s="308">
        <v>109.02</v>
      </c>
      <c r="N11" s="308">
        <v>124.81</v>
      </c>
      <c r="O11" s="133">
        <f t="shared" si="0"/>
        <v>0.14483580994312972</v>
      </c>
      <c r="P11" s="133">
        <f t="shared" si="1"/>
        <v>0.39483683504693778</v>
      </c>
      <c r="R11" s="4" t="s">
        <v>102</v>
      </c>
      <c r="S11" s="307">
        <v>69.880590061382236</v>
      </c>
      <c r="T11" s="308" t="s">
        <v>543</v>
      </c>
      <c r="U11" s="308">
        <v>50.083775993777039</v>
      </c>
      <c r="V11" s="308">
        <v>78.948605319852987</v>
      </c>
      <c r="W11" s="308">
        <v>91.2806641879274</v>
      </c>
      <c r="X11" s="133">
        <f t="shared" si="2"/>
        <v>0.15620363169320362</v>
      </c>
      <c r="Y11" s="133">
        <f t="shared" si="3"/>
        <v>0.30623774223640088</v>
      </c>
      <c r="Z11" s="307">
        <v>75</v>
      </c>
      <c r="AA11" s="308">
        <v>25.34</v>
      </c>
      <c r="AB11" s="308">
        <v>82.66</v>
      </c>
      <c r="AC11" s="308">
        <v>92.53</v>
      </c>
      <c r="AD11" s="308">
        <v>109.54</v>
      </c>
      <c r="AE11" s="133">
        <f t="shared" si="4"/>
        <v>0.18383227061493579</v>
      </c>
      <c r="AF11" s="133">
        <f t="shared" si="5"/>
        <v>0.46053333333333346</v>
      </c>
      <c r="AH11" s="4" t="s">
        <v>102</v>
      </c>
      <c r="AI11" s="169">
        <v>1289479494.79</v>
      </c>
      <c r="AJ11" s="41">
        <v>452102370.87</v>
      </c>
      <c r="AK11" s="41">
        <v>539247271.59000003</v>
      </c>
      <c r="AL11" s="41">
        <v>1366738222.1999998</v>
      </c>
      <c r="AM11" s="41">
        <v>1608984354.1100001</v>
      </c>
      <c r="AN11" s="133">
        <f t="shared" si="8"/>
        <v>0.17724398716241629</v>
      </c>
      <c r="AO11" s="41">
        <f t="shared" ref="AO11:AO17" si="10">AM11-AL11</f>
        <v>242246131.91000032</v>
      </c>
      <c r="AP11" s="133">
        <f t="shared" ref="AP11:AP17" si="11">AM11/AI11-1</f>
        <v>0.24777816212737336</v>
      </c>
      <c r="AQ11" s="41">
        <f t="shared" ref="AQ11:AQ17" si="12">AM11-AI11</f>
        <v>319504859.32000017</v>
      </c>
      <c r="AR11" s="42">
        <f t="shared" si="9"/>
        <v>0.36441132786400288</v>
      </c>
      <c r="AS11" s="309">
        <v>125433553.48999999</v>
      </c>
      <c r="AT11" s="310">
        <v>18512735.440000001</v>
      </c>
      <c r="AU11" s="310">
        <v>120781476.98</v>
      </c>
      <c r="AV11" s="310">
        <v>17250545.100000001</v>
      </c>
      <c r="AW11" s="310">
        <v>134270189.30000001</v>
      </c>
      <c r="AX11" s="133">
        <f t="shared" ref="AX11:AX17" si="13">AW11/AV11-1</f>
        <v>6.7835331302081583</v>
      </c>
      <c r="AY11" s="41">
        <f t="shared" ref="AY11:AY17" si="14">AW11-AV11</f>
        <v>117019644.20000002</v>
      </c>
      <c r="AZ11" s="133">
        <f t="shared" ref="AZ11:AZ17" si="15">AW11/AS11-1</f>
        <v>7.0448740102898366E-2</v>
      </c>
      <c r="BA11" s="41">
        <f t="shared" ref="BA11:BA17" si="16">AW11-AS11</f>
        <v>8836635.8100000173</v>
      </c>
      <c r="BB11" s="42">
        <f t="shared" ref="BB11:BB17" si="17">AW11/AW$8</f>
        <v>0.3944055602064262</v>
      </c>
    </row>
    <row r="12" spans="2:54" x14ac:dyDescent="0.25">
      <c r="B12" s="4" t="s">
        <v>103</v>
      </c>
      <c r="C12" s="307">
        <v>85.325403634456649</v>
      </c>
      <c r="D12" s="308" t="s">
        <v>543</v>
      </c>
      <c r="E12" s="308">
        <v>100.81818773531776</v>
      </c>
      <c r="F12" s="308">
        <v>106.78450980413737</v>
      </c>
      <c r="G12" s="308">
        <v>112.18253021071268</v>
      </c>
      <c r="H12" s="133">
        <f t="shared" si="6"/>
        <v>5.0550594055975839E-2</v>
      </c>
      <c r="I12" s="133">
        <f t="shared" si="7"/>
        <v>0.31476120161487775</v>
      </c>
      <c r="J12" s="307">
        <v>93.66</v>
      </c>
      <c r="K12" s="308">
        <v>87.37</v>
      </c>
      <c r="L12" s="308">
        <v>116.03</v>
      </c>
      <c r="M12" s="308">
        <v>119.52</v>
      </c>
      <c r="N12" s="308">
        <v>126.42</v>
      </c>
      <c r="O12" s="133">
        <f t="shared" si="0"/>
        <v>5.7730923694779168E-2</v>
      </c>
      <c r="P12" s="133">
        <f t="shared" si="1"/>
        <v>0.34977578475336335</v>
      </c>
      <c r="R12" s="4" t="s">
        <v>103</v>
      </c>
      <c r="S12" s="307">
        <v>65.426341824477234</v>
      </c>
      <c r="T12" s="308" t="s">
        <v>543</v>
      </c>
      <c r="U12" s="308">
        <v>52.384034414567608</v>
      </c>
      <c r="V12" s="308">
        <v>78.87331884906105</v>
      </c>
      <c r="W12" s="308">
        <v>88.417722916173446</v>
      </c>
      <c r="X12" s="133">
        <f t="shared" si="2"/>
        <v>0.12100928687148826</v>
      </c>
      <c r="Y12" s="133">
        <f t="shared" si="3"/>
        <v>0.35140862916310422</v>
      </c>
      <c r="Z12" s="307">
        <v>80.650000000000006</v>
      </c>
      <c r="AA12" s="308">
        <v>27.52</v>
      </c>
      <c r="AB12" s="308">
        <v>94.56</v>
      </c>
      <c r="AC12" s="308">
        <v>103.46</v>
      </c>
      <c r="AD12" s="308">
        <v>109.82</v>
      </c>
      <c r="AE12" s="133">
        <f t="shared" si="4"/>
        <v>6.1473033056253623E-2</v>
      </c>
      <c r="AF12" s="133">
        <f t="shared" si="5"/>
        <v>0.3616862988220706</v>
      </c>
      <c r="AH12" s="4" t="s">
        <v>103</v>
      </c>
      <c r="AI12" s="169">
        <v>1078591484.48</v>
      </c>
      <c r="AJ12" s="41">
        <v>374456051.32999998</v>
      </c>
      <c r="AK12" s="41">
        <v>479922645.08999997</v>
      </c>
      <c r="AL12" s="41">
        <v>1077731909.0899999</v>
      </c>
      <c r="AM12" s="41">
        <v>1292919862.7200003</v>
      </c>
      <c r="AN12" s="133">
        <f t="shared" si="8"/>
        <v>0.199667423609734</v>
      </c>
      <c r="AO12" s="41">
        <f t="shared" si="10"/>
        <v>215187953.63000035</v>
      </c>
      <c r="AP12" s="133">
        <f t="shared" si="11"/>
        <v>0.19871135765857639</v>
      </c>
      <c r="AQ12" s="41">
        <f t="shared" si="12"/>
        <v>214328378.24000025</v>
      </c>
      <c r="AR12" s="42">
        <f t="shared" si="9"/>
        <v>0.29282736205110949</v>
      </c>
      <c r="AS12" s="309">
        <v>121300379.25</v>
      </c>
      <c r="AT12" s="310">
        <v>15226228.24</v>
      </c>
      <c r="AU12" s="310">
        <v>111582856.26000001</v>
      </c>
      <c r="AV12" s="310">
        <v>13952629.800000001</v>
      </c>
      <c r="AW12" s="310">
        <v>94379543.200000003</v>
      </c>
      <c r="AX12" s="133">
        <f t="shared" si="13"/>
        <v>5.7642834757932153</v>
      </c>
      <c r="AY12" s="41">
        <f t="shared" si="14"/>
        <v>80426913.400000006</v>
      </c>
      <c r="AZ12" s="133">
        <f t="shared" si="15"/>
        <v>-0.22193529992611294</v>
      </c>
      <c r="BA12" s="41">
        <f t="shared" si="16"/>
        <v>-26920836.049999997</v>
      </c>
      <c r="BB12" s="42">
        <f t="shared" si="17"/>
        <v>0.27723068539550055</v>
      </c>
    </row>
    <row r="13" spans="2:54" x14ac:dyDescent="0.25">
      <c r="B13" s="4" t="s">
        <v>104</v>
      </c>
      <c r="C13" s="307">
        <v>82.231254344951822</v>
      </c>
      <c r="D13" s="308" t="s">
        <v>543</v>
      </c>
      <c r="E13" s="308">
        <v>90.035350047746363</v>
      </c>
      <c r="F13" s="308">
        <v>98.58108376702927</v>
      </c>
      <c r="G13" s="308">
        <v>106.61805848972141</v>
      </c>
      <c r="H13" s="133">
        <f t="shared" si="6"/>
        <v>8.152654054489239E-2</v>
      </c>
      <c r="I13" s="133">
        <f t="shared" si="7"/>
        <v>0.29656368906242636</v>
      </c>
      <c r="J13" s="307">
        <v>81.81</v>
      </c>
      <c r="K13" s="308">
        <v>71.28</v>
      </c>
      <c r="L13" s="308">
        <v>92.01</v>
      </c>
      <c r="M13" s="308">
        <v>97.76</v>
      </c>
      <c r="N13" s="308">
        <v>113.05</v>
      </c>
      <c r="O13" s="133">
        <f t="shared" si="0"/>
        <v>0.1564034369885432</v>
      </c>
      <c r="P13" s="133">
        <f t="shared" si="1"/>
        <v>0.38186040826304835</v>
      </c>
      <c r="R13" s="4" t="s">
        <v>104</v>
      </c>
      <c r="S13" s="307">
        <v>67.207230951044593</v>
      </c>
      <c r="T13" s="308" t="s">
        <v>543</v>
      </c>
      <c r="U13" s="308">
        <v>44.011576046942849</v>
      </c>
      <c r="V13" s="308">
        <v>79.262549948071253</v>
      </c>
      <c r="W13" s="308">
        <v>90.4478654452911</v>
      </c>
      <c r="X13" s="133">
        <f t="shared" si="2"/>
        <v>0.1411172805385128</v>
      </c>
      <c r="Y13" s="133">
        <f t="shared" si="3"/>
        <v>0.34580556534423446</v>
      </c>
      <c r="Z13" s="307">
        <v>66.56</v>
      </c>
      <c r="AA13" s="308">
        <v>15.67</v>
      </c>
      <c r="AB13" s="308">
        <v>74.510000000000005</v>
      </c>
      <c r="AC13" s="308">
        <v>83.92</v>
      </c>
      <c r="AD13" s="308">
        <v>99.46</v>
      </c>
      <c r="AE13" s="133">
        <f t="shared" si="4"/>
        <v>0.18517635843660618</v>
      </c>
      <c r="AF13" s="133">
        <f t="shared" si="5"/>
        <v>0.4942908653846152</v>
      </c>
      <c r="AH13" s="4" t="s">
        <v>104</v>
      </c>
      <c r="AI13" s="169">
        <v>602089896.25</v>
      </c>
      <c r="AJ13" s="41">
        <v>180685419.63000003</v>
      </c>
      <c r="AK13" s="41">
        <v>239211878.18000001</v>
      </c>
      <c r="AL13" s="41">
        <v>667668110.13</v>
      </c>
      <c r="AM13" s="41">
        <v>792569632.80999982</v>
      </c>
      <c r="AN13" s="133">
        <f t="shared" si="8"/>
        <v>0.18707127206611762</v>
      </c>
      <c r="AO13" s="41">
        <f t="shared" si="10"/>
        <v>124901522.67999983</v>
      </c>
      <c r="AP13" s="133">
        <f t="shared" si="11"/>
        <v>0.31636428006243889</v>
      </c>
      <c r="AQ13" s="41">
        <f t="shared" si="12"/>
        <v>190479736.55999982</v>
      </c>
      <c r="AR13" s="42">
        <f t="shared" si="9"/>
        <v>0.17950538274608455</v>
      </c>
      <c r="AS13" s="309">
        <v>53343751.060000002</v>
      </c>
      <c r="AT13" s="310">
        <v>6090980.9900000002</v>
      </c>
      <c r="AU13" s="310">
        <v>53898134.310000002</v>
      </c>
      <c r="AV13" s="310">
        <v>3207123.8</v>
      </c>
      <c r="AW13" s="310">
        <v>60646260.799999997</v>
      </c>
      <c r="AX13" s="133">
        <f t="shared" si="13"/>
        <v>17.909859606916328</v>
      </c>
      <c r="AY13" s="41">
        <f t="shared" si="14"/>
        <v>57439137</v>
      </c>
      <c r="AZ13" s="133">
        <f t="shared" si="15"/>
        <v>0.13689531753749895</v>
      </c>
      <c r="BA13" s="41">
        <f t="shared" si="16"/>
        <v>7302509.7399999946</v>
      </c>
      <c r="BB13" s="42">
        <f t="shared" si="17"/>
        <v>0.1781424647566876</v>
      </c>
    </row>
    <row r="14" spans="2:54" x14ac:dyDescent="0.25">
      <c r="B14" s="4" t="s">
        <v>105</v>
      </c>
      <c r="C14" s="307">
        <v>83.414995563142242</v>
      </c>
      <c r="D14" s="308" t="s">
        <v>543</v>
      </c>
      <c r="E14" s="308">
        <v>91.654861076878476</v>
      </c>
      <c r="F14" s="308">
        <v>92.436819471992351</v>
      </c>
      <c r="G14" s="308">
        <v>100.08673484409162</v>
      </c>
      <c r="H14" s="133">
        <f t="shared" si="6"/>
        <v>8.2758314444355552E-2</v>
      </c>
      <c r="I14" s="133">
        <f t="shared" si="7"/>
        <v>0.19986501429865156</v>
      </c>
      <c r="J14" s="307">
        <v>87.29</v>
      </c>
      <c r="K14" s="308">
        <v>74.42</v>
      </c>
      <c r="L14" s="308">
        <v>94.77</v>
      </c>
      <c r="M14" s="308">
        <v>97.44</v>
      </c>
      <c r="N14" s="308">
        <v>103.96</v>
      </c>
      <c r="O14" s="133">
        <f t="shared" si="0"/>
        <v>6.6912972085385825E-2</v>
      </c>
      <c r="P14" s="133">
        <f t="shared" si="1"/>
        <v>0.19097262000229098</v>
      </c>
      <c r="R14" s="4" t="s">
        <v>105</v>
      </c>
      <c r="S14" s="307">
        <v>59.490881289102568</v>
      </c>
      <c r="T14" s="308" t="s">
        <v>543</v>
      </c>
      <c r="U14" s="308">
        <v>52.341244163718898</v>
      </c>
      <c r="V14" s="308">
        <v>66.10375915112796</v>
      </c>
      <c r="W14" s="308">
        <v>75.79991281136769</v>
      </c>
      <c r="X14" s="133">
        <f t="shared" si="2"/>
        <v>0.14668082095107726</v>
      </c>
      <c r="Y14" s="133">
        <f t="shared" si="3"/>
        <v>0.27414338414335404</v>
      </c>
      <c r="Z14" s="307">
        <v>66.64</v>
      </c>
      <c r="AA14" s="308">
        <v>25.32</v>
      </c>
      <c r="AB14" s="308">
        <v>74.38</v>
      </c>
      <c r="AC14" s="308">
        <v>76.22</v>
      </c>
      <c r="AD14" s="308">
        <v>88.96</v>
      </c>
      <c r="AE14" s="133">
        <f t="shared" si="4"/>
        <v>0.16714773025452634</v>
      </c>
      <c r="AF14" s="133">
        <f t="shared" si="5"/>
        <v>0.33493397358943566</v>
      </c>
      <c r="AH14" s="4" t="s">
        <v>105</v>
      </c>
      <c r="AI14" s="169">
        <v>507917943.80000001</v>
      </c>
      <c r="AJ14" s="41">
        <v>166583647.41</v>
      </c>
      <c r="AK14" s="41">
        <v>278695729.07999998</v>
      </c>
      <c r="AL14" s="41">
        <v>554460919.98000002</v>
      </c>
      <c r="AM14" s="41">
        <v>657485083.89999998</v>
      </c>
      <c r="AN14" s="133">
        <f t="shared" si="8"/>
        <v>0.18580960390087764</v>
      </c>
      <c r="AO14" s="41">
        <f t="shared" si="10"/>
        <v>103024163.91999996</v>
      </c>
      <c r="AP14" s="133">
        <f t="shared" si="11"/>
        <v>0.29447106944285117</v>
      </c>
      <c r="AQ14" s="41">
        <f t="shared" si="12"/>
        <v>149567140.09999996</v>
      </c>
      <c r="AR14" s="42">
        <f t="shared" si="9"/>
        <v>0.14891071616871304</v>
      </c>
      <c r="AS14" s="309">
        <v>51074773.770000003</v>
      </c>
      <c r="AT14" s="310">
        <v>7833017.6299999999</v>
      </c>
      <c r="AU14" s="310">
        <v>53649617.079999998</v>
      </c>
      <c r="AV14" s="310">
        <v>8244419.9000000004</v>
      </c>
      <c r="AW14" s="310">
        <v>46276228.600000001</v>
      </c>
      <c r="AX14" s="133">
        <f t="shared" si="13"/>
        <v>4.6130363520179269</v>
      </c>
      <c r="AY14" s="41">
        <f t="shared" si="14"/>
        <v>38031808.700000003</v>
      </c>
      <c r="AZ14" s="133">
        <f t="shared" si="15"/>
        <v>-9.3951373952409822E-2</v>
      </c>
      <c r="BA14" s="41">
        <f t="shared" si="16"/>
        <v>-4798545.1700000018</v>
      </c>
      <c r="BB14" s="42">
        <f t="shared" si="17"/>
        <v>0.13593189940653225</v>
      </c>
    </row>
    <row r="15" spans="2:54" x14ac:dyDescent="0.25">
      <c r="B15" s="4" t="s">
        <v>106</v>
      </c>
      <c r="C15" s="307">
        <v>52.118214096073089</v>
      </c>
      <c r="D15" s="308" t="s">
        <v>543</v>
      </c>
      <c r="E15" s="308">
        <v>67.324114819236385</v>
      </c>
      <c r="F15" s="308">
        <v>69.814662795329639</v>
      </c>
      <c r="G15" s="308">
        <v>68.845727633832126</v>
      </c>
      <c r="H15" s="133">
        <f t="shared" si="6"/>
        <v>-1.3878677095928493E-2</v>
      </c>
      <c r="I15" s="133">
        <f t="shared" si="7"/>
        <v>0.32095331407411742</v>
      </c>
      <c r="J15" s="307">
        <v>53.51</v>
      </c>
      <c r="K15" s="308">
        <v>56.07</v>
      </c>
      <c r="L15" s="308">
        <v>61.89</v>
      </c>
      <c r="M15" s="308">
        <v>66.099999999999994</v>
      </c>
      <c r="N15" s="308">
        <v>73.44</v>
      </c>
      <c r="O15" s="133">
        <f t="shared" si="0"/>
        <v>0.11104387291981843</v>
      </c>
      <c r="P15" s="133">
        <f t="shared" si="1"/>
        <v>0.37245374696318456</v>
      </c>
      <c r="R15" s="4" t="s">
        <v>106</v>
      </c>
      <c r="S15" s="307">
        <v>36.077597145083537</v>
      </c>
      <c r="T15" s="308" t="s">
        <v>543</v>
      </c>
      <c r="U15" s="308">
        <v>28.036646424023822</v>
      </c>
      <c r="V15" s="308">
        <v>40.959933904899557</v>
      </c>
      <c r="W15" s="308">
        <v>41.684935206126184</v>
      </c>
      <c r="X15" s="133">
        <f t="shared" si="2"/>
        <v>1.7700255642744134E-2</v>
      </c>
      <c r="Y15" s="133">
        <f t="shared" si="3"/>
        <v>0.15542437703079637</v>
      </c>
      <c r="Z15" s="307">
        <v>43.17</v>
      </c>
      <c r="AA15" s="308">
        <v>16.5</v>
      </c>
      <c r="AB15" s="308">
        <v>26.7</v>
      </c>
      <c r="AC15" s="308">
        <v>43.76</v>
      </c>
      <c r="AD15" s="308">
        <v>54.81</v>
      </c>
      <c r="AE15" s="133">
        <f t="shared" si="4"/>
        <v>0.25251371115173682</v>
      </c>
      <c r="AF15" s="133">
        <f t="shared" si="5"/>
        <v>0.26963168867268927</v>
      </c>
      <c r="AH15" s="4" t="s">
        <v>106</v>
      </c>
      <c r="AI15" s="169">
        <v>38861731.800000004</v>
      </c>
      <c r="AJ15" s="41">
        <v>14096982.620000001</v>
      </c>
      <c r="AK15" s="41">
        <v>15431048.670000002</v>
      </c>
      <c r="AL15" s="41">
        <v>29227473.59</v>
      </c>
      <c r="AM15" s="41">
        <v>29719049.32</v>
      </c>
      <c r="AN15" s="133">
        <f t="shared" si="8"/>
        <v>1.6818960711273645E-2</v>
      </c>
      <c r="AO15" s="41">
        <f t="shared" si="10"/>
        <v>491575.73000000045</v>
      </c>
      <c r="AP15" s="133">
        <f t="shared" si="11"/>
        <v>-0.23526183874286333</v>
      </c>
      <c r="AQ15" s="41">
        <f t="shared" si="12"/>
        <v>-9142682.4800000042</v>
      </c>
      <c r="AR15" s="42">
        <f t="shared" si="9"/>
        <v>6.730928239229223E-3</v>
      </c>
      <c r="AS15" s="309">
        <v>4170678.77</v>
      </c>
      <c r="AT15" s="310">
        <v>532210.51</v>
      </c>
      <c r="AU15" s="310">
        <v>1698099.54</v>
      </c>
      <c r="AV15" s="310">
        <v>540900.80000000005</v>
      </c>
      <c r="AW15" s="310">
        <v>2264696.7999999998</v>
      </c>
      <c r="AX15" s="133">
        <f t="shared" si="13"/>
        <v>3.1868985958238545</v>
      </c>
      <c r="AY15" s="41">
        <f t="shared" si="14"/>
        <v>1723795.9999999998</v>
      </c>
      <c r="AZ15" s="133">
        <f t="shared" si="15"/>
        <v>-0.45699562951476125</v>
      </c>
      <c r="BA15" s="41">
        <f t="shared" si="16"/>
        <v>-1905981.9700000002</v>
      </c>
      <c r="BB15" s="42">
        <f t="shared" si="17"/>
        <v>6.6523255441757285E-3</v>
      </c>
    </row>
    <row r="16" spans="2:54" x14ac:dyDescent="0.25">
      <c r="B16" s="4" t="s">
        <v>107</v>
      </c>
      <c r="C16" s="307">
        <v>71.497037104130087</v>
      </c>
      <c r="D16" s="308" t="s">
        <v>543</v>
      </c>
      <c r="E16" s="308">
        <v>77.11323147440865</v>
      </c>
      <c r="F16" s="308">
        <v>83.605553352877266</v>
      </c>
      <c r="G16" s="308">
        <v>86.686813643349637</v>
      </c>
      <c r="H16" s="133">
        <f t="shared" si="6"/>
        <v>3.6854732334192786E-2</v>
      </c>
      <c r="I16" s="133">
        <f t="shared" si="7"/>
        <v>0.21245323099328961</v>
      </c>
      <c r="J16" s="307">
        <v>72.42</v>
      </c>
      <c r="K16" s="308">
        <v>69.25</v>
      </c>
      <c r="L16" s="308">
        <v>86.46</v>
      </c>
      <c r="M16" s="308">
        <v>87.16</v>
      </c>
      <c r="N16" s="308">
        <v>91.54</v>
      </c>
      <c r="O16" s="133">
        <f t="shared" si="0"/>
        <v>5.0252409362092854E-2</v>
      </c>
      <c r="P16" s="133">
        <f t="shared" si="1"/>
        <v>0.26401546534106601</v>
      </c>
      <c r="R16" s="4" t="s">
        <v>107</v>
      </c>
      <c r="S16" s="307">
        <v>39.730920046717522</v>
      </c>
      <c r="T16" s="308" t="s">
        <v>543</v>
      </c>
      <c r="U16" s="308">
        <v>33.154377558540908</v>
      </c>
      <c r="V16" s="308">
        <v>55.619728404038909</v>
      </c>
      <c r="W16" s="308">
        <v>57.183578171131323</v>
      </c>
      <c r="X16" s="133">
        <f t="shared" si="2"/>
        <v>2.8116817754522794E-2</v>
      </c>
      <c r="Y16" s="133">
        <f t="shared" si="3"/>
        <v>0.43927143151711889</v>
      </c>
      <c r="Z16" s="307">
        <v>50.14</v>
      </c>
      <c r="AA16" s="308">
        <v>18.739999999999998</v>
      </c>
      <c r="AB16" s="308">
        <v>67.709999999999994</v>
      </c>
      <c r="AC16" s="308">
        <v>69.25</v>
      </c>
      <c r="AD16" s="308">
        <v>69.59</v>
      </c>
      <c r="AE16" s="133">
        <f t="shared" si="4"/>
        <v>4.9097472924188867E-3</v>
      </c>
      <c r="AF16" s="133">
        <f t="shared" si="5"/>
        <v>0.38791384124451533</v>
      </c>
      <c r="AH16" s="4" t="s">
        <v>107</v>
      </c>
      <c r="AI16" s="169">
        <v>31374122.780000001</v>
      </c>
      <c r="AJ16" s="41">
        <v>13711452.520000001</v>
      </c>
      <c r="AK16" s="41">
        <v>15868383.859999999</v>
      </c>
      <c r="AL16" s="41">
        <v>27243463.660000004</v>
      </c>
      <c r="AM16" s="41">
        <v>30711082.439999998</v>
      </c>
      <c r="AN16" s="133">
        <f t="shared" si="8"/>
        <v>0.12728259604858172</v>
      </c>
      <c r="AO16" s="41">
        <f t="shared" si="10"/>
        <v>3467618.7799999937</v>
      </c>
      <c r="AP16" s="133">
        <f t="shared" si="11"/>
        <v>-2.1133350712284171E-2</v>
      </c>
      <c r="AQ16" s="41">
        <f t="shared" si="12"/>
        <v>-663040.34000000358</v>
      </c>
      <c r="AR16" s="42">
        <f t="shared" si="9"/>
        <v>6.955609172652118E-3</v>
      </c>
      <c r="AS16" s="309">
        <v>3550230.39</v>
      </c>
      <c r="AT16" s="310">
        <v>721171.56</v>
      </c>
      <c r="AU16" s="310">
        <v>2965554.74</v>
      </c>
      <c r="AV16" s="310">
        <v>626351.19999999995</v>
      </c>
      <c r="AW16" s="310">
        <v>2349415</v>
      </c>
      <c r="AX16" s="133">
        <f t="shared" si="13"/>
        <v>2.7509547359372828</v>
      </c>
      <c r="AY16" s="41">
        <f t="shared" si="14"/>
        <v>1723063.8</v>
      </c>
      <c r="AZ16" s="133">
        <f t="shared" si="15"/>
        <v>-0.33823590530416259</v>
      </c>
      <c r="BA16" s="41">
        <f t="shared" si="16"/>
        <v>-1200815.3900000001</v>
      </c>
      <c r="BB16" s="42">
        <f t="shared" si="17"/>
        <v>6.9011769780262071E-3</v>
      </c>
    </row>
    <row r="17" spans="2:54" x14ac:dyDescent="0.25">
      <c r="B17" s="4" t="s">
        <v>108</v>
      </c>
      <c r="C17" s="307">
        <v>58.148438519928263</v>
      </c>
      <c r="D17" s="308" t="s">
        <v>543</v>
      </c>
      <c r="E17" s="308">
        <v>72.761894151266901</v>
      </c>
      <c r="F17" s="308">
        <v>71.005797031673538</v>
      </c>
      <c r="G17" s="308">
        <v>63.64004087157884</v>
      </c>
      <c r="H17" s="133">
        <f t="shared" si="6"/>
        <v>-0.10373457475322834</v>
      </c>
      <c r="I17" s="133">
        <f t="shared" si="7"/>
        <v>9.4441097498577431E-2</v>
      </c>
      <c r="J17" s="307">
        <v>57.25</v>
      </c>
      <c r="K17" s="308">
        <v>54.93</v>
      </c>
      <c r="L17" s="308">
        <v>77.010000000000005</v>
      </c>
      <c r="M17" s="308">
        <v>69.5</v>
      </c>
      <c r="N17" s="308">
        <v>66.040000000000006</v>
      </c>
      <c r="O17" s="133">
        <f t="shared" si="0"/>
        <v>-4.9784172661870407E-2</v>
      </c>
      <c r="P17" s="133">
        <f t="shared" si="1"/>
        <v>0.15353711790393021</v>
      </c>
      <c r="R17" s="4" t="s">
        <v>108</v>
      </c>
      <c r="S17" s="307">
        <v>27.017913341125446</v>
      </c>
      <c r="T17" s="308" t="s">
        <v>543</v>
      </c>
      <c r="U17" s="308">
        <v>34.313049695021896</v>
      </c>
      <c r="V17" s="308">
        <v>33.326576027049718</v>
      </c>
      <c r="W17" s="308">
        <v>29.044120328929719</v>
      </c>
      <c r="X17" s="133">
        <f t="shared" si="2"/>
        <v>-0.12849972030262335</v>
      </c>
      <c r="Y17" s="133">
        <f t="shared" si="3"/>
        <v>7.4994947323340222E-2</v>
      </c>
      <c r="Z17" s="307">
        <v>27.98</v>
      </c>
      <c r="AA17" s="308">
        <v>22.72</v>
      </c>
      <c r="AB17" s="308">
        <v>39.049999999999997</v>
      </c>
      <c r="AC17" s="308">
        <v>35.15</v>
      </c>
      <c r="AD17" s="308">
        <v>34.11</v>
      </c>
      <c r="AE17" s="133">
        <f t="shared" si="4"/>
        <v>-2.9587482219061156E-2</v>
      </c>
      <c r="AF17" s="133">
        <f t="shared" si="5"/>
        <v>0.21908506075768397</v>
      </c>
      <c r="AH17" s="4" t="s">
        <v>108</v>
      </c>
      <c r="AI17" s="169">
        <v>2535091.5299999998</v>
      </c>
      <c r="AJ17" s="41">
        <v>1481622.5599999998</v>
      </c>
      <c r="AK17" s="41">
        <v>2486882.98</v>
      </c>
      <c r="AL17" s="41">
        <v>3231421.0199999996</v>
      </c>
      <c r="AM17" s="41">
        <v>2908240.4599999995</v>
      </c>
      <c r="AN17" s="133">
        <f t="shared" si="8"/>
        <v>-0.1000119012656544</v>
      </c>
      <c r="AO17" s="41">
        <f t="shared" si="10"/>
        <v>-323180.56000000006</v>
      </c>
      <c r="AP17" s="133">
        <f t="shared" si="11"/>
        <v>0.14719347431214835</v>
      </c>
      <c r="AQ17" s="41">
        <f t="shared" si="12"/>
        <v>373148.9299999997</v>
      </c>
      <c r="AR17" s="42">
        <f t="shared" si="9"/>
        <v>6.586737559437847E-4</v>
      </c>
      <c r="AS17" s="309">
        <v>237561.56</v>
      </c>
      <c r="AT17" s="310">
        <v>108393.45</v>
      </c>
      <c r="AU17" s="310">
        <v>328043.84999999998</v>
      </c>
      <c r="AV17" s="310">
        <v>103312.1</v>
      </c>
      <c r="AW17" s="310">
        <v>250523.4</v>
      </c>
      <c r="AX17" s="133">
        <f t="shared" si="13"/>
        <v>1.4249182815952826</v>
      </c>
      <c r="AY17" s="41">
        <f t="shared" si="14"/>
        <v>147211.29999999999</v>
      </c>
      <c r="AZ17" s="133">
        <f t="shared" si="15"/>
        <v>5.4562025943927894E-2</v>
      </c>
      <c r="BA17" s="41">
        <f t="shared" si="16"/>
        <v>12961.839999999997</v>
      </c>
      <c r="BB17" s="42">
        <f t="shared" si="17"/>
        <v>7.358880063917403E-4</v>
      </c>
    </row>
    <row r="18" spans="2:54" x14ac:dyDescent="0.25">
      <c r="B18" s="44"/>
      <c r="C18" s="45"/>
      <c r="D18" s="45"/>
      <c r="E18" s="45"/>
      <c r="F18" s="45"/>
      <c r="G18" s="46"/>
      <c r="H18" s="45"/>
      <c r="I18" s="47"/>
      <c r="J18" s="45"/>
      <c r="K18" s="45"/>
      <c r="L18" s="45"/>
      <c r="M18" s="45"/>
      <c r="N18" s="47"/>
      <c r="O18" s="47"/>
      <c r="P18" s="47"/>
      <c r="R18" s="44"/>
      <c r="S18" s="45"/>
      <c r="T18" s="45"/>
      <c r="U18" s="45"/>
      <c r="V18" s="45"/>
      <c r="W18" s="46"/>
      <c r="X18" s="45"/>
      <c r="Y18" s="47"/>
      <c r="Z18" s="45"/>
      <c r="AA18" s="45"/>
      <c r="AB18" s="45"/>
      <c r="AC18" s="45"/>
      <c r="AD18" s="47"/>
      <c r="AE18" s="47"/>
      <c r="AF18" s="47"/>
      <c r="AH18" s="44"/>
      <c r="AI18" s="44"/>
      <c r="AJ18" s="44"/>
      <c r="AK18" s="44"/>
      <c r="AL18" s="45"/>
      <c r="AM18" s="46"/>
      <c r="AN18" s="47"/>
      <c r="AO18" s="47"/>
      <c r="AP18" s="45"/>
      <c r="AQ18" s="45"/>
      <c r="AR18" s="47"/>
      <c r="AS18" s="45"/>
      <c r="AT18" s="45"/>
      <c r="AU18" s="45"/>
      <c r="AV18" s="45"/>
      <c r="AW18" s="47"/>
      <c r="AX18" s="47"/>
      <c r="AY18" s="47"/>
      <c r="AZ18" s="47"/>
      <c r="BA18" s="48"/>
      <c r="BB18" s="47"/>
    </row>
    <row r="19" spans="2:54" x14ac:dyDescent="0.25">
      <c r="B19" s="49" t="s">
        <v>109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R19" s="49" t="s">
        <v>109</v>
      </c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H19" s="49" t="s">
        <v>109</v>
      </c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ht="39" customHeight="1" x14ac:dyDescent="0.25">
      <c r="B20" s="355" t="s">
        <v>515</v>
      </c>
      <c r="C20" s="355"/>
      <c r="D20" s="355"/>
      <c r="E20" s="355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R20" s="355" t="s">
        <v>516</v>
      </c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H20" s="356" t="s">
        <v>517</v>
      </c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</row>
    <row r="21" spans="2:54" ht="24" customHeight="1" x14ac:dyDescent="0.25">
      <c r="B21" s="355" t="s">
        <v>518</v>
      </c>
      <c r="C21" s="355"/>
      <c r="D21" s="355"/>
      <c r="E21" s="355"/>
      <c r="F21" s="355"/>
      <c r="G21" s="355"/>
      <c r="H21" s="355"/>
      <c r="I21" s="355"/>
      <c r="J21" s="355"/>
      <c r="K21" s="355"/>
      <c r="L21" s="355"/>
      <c r="M21" s="355"/>
      <c r="N21" s="355"/>
      <c r="O21" s="355"/>
      <c r="P21" s="355"/>
      <c r="R21" s="357" t="s">
        <v>519</v>
      </c>
      <c r="S21" s="357"/>
      <c r="T21" s="357"/>
      <c r="U21" s="357"/>
      <c r="V21" s="357"/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P21" s="144"/>
      <c r="AQ21" s="144"/>
      <c r="AW21" s="41"/>
    </row>
    <row r="22" spans="2:54" x14ac:dyDescent="0.25"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</row>
    <row r="26" spans="2:54" ht="50.25" customHeight="1" thickBot="1" x14ac:dyDescent="0.3">
      <c r="B26" s="315" t="s">
        <v>512</v>
      </c>
      <c r="C26" s="315"/>
      <c r="D26" s="315"/>
      <c r="E26" s="315"/>
      <c r="F26" s="315"/>
      <c r="G26" s="315"/>
      <c r="H26" s="315"/>
      <c r="I26" s="315"/>
      <c r="K26" s="315" t="s">
        <v>513</v>
      </c>
      <c r="L26" s="315"/>
      <c r="M26" s="315"/>
      <c r="N26" s="315"/>
      <c r="O26" s="315"/>
      <c r="P26" s="315"/>
      <c r="Q26" s="315"/>
      <c r="R26" s="315"/>
      <c r="T26" s="315" t="s">
        <v>514</v>
      </c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</row>
    <row r="27" spans="2:54" ht="6" customHeight="1" thickBot="1" x14ac:dyDescent="0.3">
      <c r="B27" s="53"/>
      <c r="C27" s="53"/>
      <c r="D27" s="53"/>
      <c r="E27" s="53"/>
      <c r="F27" s="53"/>
      <c r="G27" s="53"/>
      <c r="H27" s="53"/>
      <c r="I27" s="15"/>
      <c r="K27" s="53"/>
      <c r="L27" s="53"/>
      <c r="M27" s="53"/>
      <c r="N27" s="53"/>
      <c r="O27" s="53"/>
      <c r="P27" s="53"/>
      <c r="Q27" s="53"/>
      <c r="R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2:54" ht="15.75" thickBot="1" x14ac:dyDescent="0.3">
      <c r="B28" s="16"/>
      <c r="C28" s="233">
        <v>2018</v>
      </c>
      <c r="D28" s="233">
        <v>2019</v>
      </c>
      <c r="E28" s="233">
        <v>2020</v>
      </c>
      <c r="F28" s="233">
        <v>2021</v>
      </c>
      <c r="G28" s="233">
        <v>2022</v>
      </c>
      <c r="H28" s="56" t="str">
        <f>CONCATENATE("var. ",RIGHT(G28,2),"/",RIGHT(F28,2))</f>
        <v>var. 22/21</v>
      </c>
      <c r="I28" s="292" t="str">
        <f>CONCATENATE("var. ",RIGHT(G28,2),"/",RIGHT(D28,2))</f>
        <v>var. 22/19</v>
      </c>
      <c r="K28" s="16"/>
      <c r="L28" s="233">
        <v>2018</v>
      </c>
      <c r="M28" s="233">
        <v>2019</v>
      </c>
      <c r="N28" s="233">
        <v>2020</v>
      </c>
      <c r="O28" s="233">
        <v>2021</v>
      </c>
      <c r="P28" s="233">
        <v>2022</v>
      </c>
      <c r="Q28" s="56" t="str">
        <f>CONCATENATE("var. ",RIGHT(P28,2),"/",RIGHT(O28,2))</f>
        <v>var. 22/21</v>
      </c>
      <c r="R28" s="292" t="str">
        <f>CONCATENATE("var. ",RIGHT(P28,2),"/",RIGHT(M28,2))</f>
        <v>var. 22/19</v>
      </c>
      <c r="T28" s="16"/>
      <c r="U28" s="233">
        <v>2018</v>
      </c>
      <c r="V28" s="233">
        <v>2019</v>
      </c>
      <c r="W28" s="233">
        <v>2020</v>
      </c>
      <c r="X28" s="233">
        <v>2021</v>
      </c>
      <c r="Y28" s="233">
        <v>2022</v>
      </c>
      <c r="Z28" s="56" t="str">
        <f>CONCATENATE("var. ",RIGHT(Y28,2),"/",RIGHT(X28,2))</f>
        <v>var. 22/21</v>
      </c>
      <c r="AA28" s="292" t="str">
        <f>CONCATENATE("dif. ",RIGHT(Y28,2),"/",RIGHT(X28,2))</f>
        <v>dif. 22/21</v>
      </c>
      <c r="AB28" s="292" t="str">
        <f>CONCATENATE("var. ",RIGHT(Y28,2),"/",RIGHT(V28,2))</f>
        <v>var. 22/19</v>
      </c>
      <c r="AC28" s="292" t="str">
        <f>CONCATENATE("dif. ",RIGHT(Y28,2),"/",RIGHT(V28,2))</f>
        <v>dif. 22/19</v>
      </c>
      <c r="AD28" s="294" t="str">
        <f>CONCATENATE("cuota ",RIGHT(Y28,2))</f>
        <v>cuota 22</v>
      </c>
    </row>
    <row r="29" spans="2:54" ht="15.75" x14ac:dyDescent="0.25">
      <c r="B29" s="181" t="s">
        <v>99</v>
      </c>
      <c r="C29" s="295">
        <v>83.02</v>
      </c>
      <c r="D29" s="296">
        <v>85.17</v>
      </c>
      <c r="E29" s="296">
        <v>88.44</v>
      </c>
      <c r="F29" s="297">
        <v>46.54162636938792</v>
      </c>
      <c r="G29" s="296">
        <v>102.49999999999999</v>
      </c>
      <c r="H29" s="160">
        <f>G29/F29-1</f>
        <v>1.2023295702321626</v>
      </c>
      <c r="I29" s="160">
        <f>G29/D29-1</f>
        <v>0.20347540213690252</v>
      </c>
      <c r="K29" s="181" t="s">
        <v>99</v>
      </c>
      <c r="L29" s="295">
        <v>66.760000000000005</v>
      </c>
      <c r="M29" s="297">
        <v>65.959999999999994</v>
      </c>
      <c r="N29" s="297">
        <v>43.98</v>
      </c>
      <c r="O29" s="297">
        <v>52.13</v>
      </c>
      <c r="P29" s="297">
        <v>77.19</v>
      </c>
      <c r="Q29" s="160">
        <f t="shared" ref="Q29:Q38" si="18">P29/O29-1</f>
        <v>0.48072127373873008</v>
      </c>
      <c r="R29" s="160">
        <f t="shared" ref="R29:R38" si="19">P29/L29-1</f>
        <v>0.15623127621330135</v>
      </c>
      <c r="T29" s="181" t="s">
        <v>99</v>
      </c>
      <c r="U29" s="162">
        <v>3954449759.5999999</v>
      </c>
      <c r="V29" s="159">
        <v>3924349316.6999998</v>
      </c>
      <c r="W29" s="159">
        <v>1270677585.5</v>
      </c>
      <c r="X29" s="159">
        <v>1886366849.7</v>
      </c>
      <c r="Y29" s="159">
        <v>4154401493.4000001</v>
      </c>
      <c r="Z29" s="160">
        <f>Y29/X29-1</f>
        <v>1.202329570232163</v>
      </c>
      <c r="AA29" s="159">
        <f>Y29-X29</f>
        <v>2268034643.6999998</v>
      </c>
      <c r="AB29" s="160">
        <f>Y29/V29-1</f>
        <v>5.8621737805301111E-2</v>
      </c>
      <c r="AC29" s="159">
        <f>Y29-V29</f>
        <v>230052176.70000029</v>
      </c>
      <c r="AD29" s="161">
        <f>Y29/Y$29</f>
        <v>1</v>
      </c>
    </row>
    <row r="30" spans="2:54" ht="15.75" hidden="1" customHeight="1" x14ac:dyDescent="0.25">
      <c r="B30" s="32" t="s">
        <v>100</v>
      </c>
      <c r="C30" s="302">
        <v>94.7668942264783</v>
      </c>
      <c r="D30" s="303">
        <v>94.7668942264783</v>
      </c>
      <c r="E30" s="303">
        <v>94.7668942264783</v>
      </c>
      <c r="F30" s="303">
        <v>94.7668942264783</v>
      </c>
      <c r="G30" s="303">
        <v>94.7668942264783</v>
      </c>
      <c r="H30" s="34">
        <f t="shared" ref="H30:H31" si="20">G30/F30-1</f>
        <v>0</v>
      </c>
      <c r="I30" s="34">
        <f t="shared" ref="I30:I38" si="21">G30/D30-1</f>
        <v>0</v>
      </c>
      <c r="K30" s="32" t="s">
        <v>100</v>
      </c>
      <c r="L30" s="302">
        <v>74.898926601021003</v>
      </c>
      <c r="M30" s="303">
        <v>74.898926601021003</v>
      </c>
      <c r="N30" s="303">
        <v>74.898926601021003</v>
      </c>
      <c r="O30" s="303">
        <v>74.898926601021003</v>
      </c>
      <c r="P30" s="303">
        <v>74.898926601021003</v>
      </c>
      <c r="Q30" s="34">
        <f t="shared" si="18"/>
        <v>0</v>
      </c>
      <c r="R30" s="34">
        <f t="shared" si="19"/>
        <v>0</v>
      </c>
      <c r="T30" s="32" t="s">
        <v>100</v>
      </c>
      <c r="U30" s="164">
        <v>3135709008.4700003</v>
      </c>
      <c r="V30" s="33">
        <v>3135709008.4700003</v>
      </c>
      <c r="W30" s="33">
        <v>3135709008.4700003</v>
      </c>
      <c r="X30" s="33">
        <v>3135709008.4700003</v>
      </c>
      <c r="Y30" s="33">
        <v>3135709008.4700003</v>
      </c>
      <c r="Z30" s="34">
        <f t="shared" ref="Z30:Z38" si="22">Y30/X30-1</f>
        <v>0</v>
      </c>
      <c r="AA30" s="33">
        <v>568822925.02000022</v>
      </c>
      <c r="AB30" s="34">
        <v>-0.48700612608984384</v>
      </c>
      <c r="AC30" s="33">
        <v>-1527109496.7600002</v>
      </c>
      <c r="AD30" s="34">
        <f>Y30/AM$8</f>
        <v>0.71019204173911277</v>
      </c>
    </row>
    <row r="31" spans="2:54" ht="15.75" hidden="1" customHeight="1" x14ac:dyDescent="0.25">
      <c r="B31" s="32" t="s">
        <v>101</v>
      </c>
      <c r="C31" s="302">
        <v>60.412313639852904</v>
      </c>
      <c r="D31" s="303">
        <v>60.412313639852904</v>
      </c>
      <c r="E31" s="303">
        <v>60.412313639852904</v>
      </c>
      <c r="F31" s="303">
        <v>60.412313639852904</v>
      </c>
      <c r="G31" s="303">
        <v>60.412313639852904</v>
      </c>
      <c r="H31" s="34">
        <f t="shared" si="20"/>
        <v>0</v>
      </c>
      <c r="I31" s="34">
        <f t="shared" si="21"/>
        <v>0</v>
      </c>
      <c r="K31" s="32" t="s">
        <v>101</v>
      </c>
      <c r="L31" s="302">
        <v>42.187357942637114</v>
      </c>
      <c r="M31" s="303">
        <v>42.187357942637114</v>
      </c>
      <c r="N31" s="303">
        <v>42.187357942637114</v>
      </c>
      <c r="O31" s="303">
        <v>42.187357942637114</v>
      </c>
      <c r="P31" s="303">
        <v>42.187357942637114</v>
      </c>
      <c r="Q31" s="34">
        <f t="shared" si="18"/>
        <v>0</v>
      </c>
      <c r="R31" s="34">
        <f t="shared" si="19"/>
        <v>0</v>
      </c>
      <c r="T31" s="32" t="s">
        <v>101</v>
      </c>
      <c r="U31" s="164">
        <v>869950052.11999989</v>
      </c>
      <c r="V31" s="33">
        <v>869950052.11999989</v>
      </c>
      <c r="W31" s="33">
        <v>869950052.11999989</v>
      </c>
      <c r="X31" s="33">
        <v>869950052.11999989</v>
      </c>
      <c r="Y31" s="33">
        <v>869950052.11999989</v>
      </c>
      <c r="Z31" s="34">
        <f t="shared" si="22"/>
        <v>0</v>
      </c>
      <c r="AA31" s="33">
        <v>-9140231.8899999559</v>
      </c>
      <c r="AB31" s="34">
        <v>-0.6932520339993149</v>
      </c>
      <c r="AC31" s="33">
        <v>-603094643.1099999</v>
      </c>
      <c r="AD31" s="34">
        <f>Y31/AM$8</f>
        <v>0.19703091136878403</v>
      </c>
    </row>
    <row r="32" spans="2:54" x14ac:dyDescent="0.25">
      <c r="B32" s="4" t="s">
        <v>102</v>
      </c>
      <c r="C32" s="307">
        <v>87.32</v>
      </c>
      <c r="D32" s="308">
        <v>87.94</v>
      </c>
      <c r="E32" s="308">
        <v>95.05</v>
      </c>
      <c r="F32" s="308">
        <v>45.039773475480196</v>
      </c>
      <c r="G32" s="308">
        <v>105.63</v>
      </c>
      <c r="H32" s="133">
        <f>G32/F32-1</f>
        <v>1.3452604631216745</v>
      </c>
      <c r="I32" s="133">
        <f t="shared" si="21"/>
        <v>0.2011598817375484</v>
      </c>
      <c r="K32" s="4" t="s">
        <v>102</v>
      </c>
      <c r="L32" s="307">
        <v>71</v>
      </c>
      <c r="M32" s="308">
        <v>70.459999999999994</v>
      </c>
      <c r="N32" s="308">
        <v>47.83</v>
      </c>
      <c r="O32" s="308">
        <v>53</v>
      </c>
      <c r="P32" s="308">
        <v>80.58</v>
      </c>
      <c r="Q32" s="133">
        <f t="shared" si="18"/>
        <v>0.52037735849056599</v>
      </c>
      <c r="R32" s="133">
        <f t="shared" si="19"/>
        <v>0.13492957746478873</v>
      </c>
      <c r="T32" s="4" t="s">
        <v>102</v>
      </c>
      <c r="U32" s="169">
        <v>1426391157.3</v>
      </c>
      <c r="V32" s="41">
        <v>1422023576.4000001</v>
      </c>
      <c r="W32" s="41">
        <v>477122731.20999998</v>
      </c>
      <c r="X32" s="41">
        <v>651901800.17999995</v>
      </c>
      <c r="Y32" s="41">
        <v>1528879517.8</v>
      </c>
      <c r="Z32" s="133">
        <f t="shared" si="22"/>
        <v>1.3452604631216745</v>
      </c>
      <c r="AA32" s="41">
        <f t="shared" ref="AA32:AA38" si="23">Y32-X32</f>
        <v>876977717.62</v>
      </c>
      <c r="AB32" s="133">
        <f t="shared" ref="AB32:AB38" si="24">Y32/V32-1</f>
        <v>7.5143579314287168E-2</v>
      </c>
      <c r="AC32" s="41">
        <f t="shared" ref="AC32:AC38" si="25">Y32-V32</f>
        <v>106855941.39999986</v>
      </c>
      <c r="AD32" s="42">
        <f t="shared" ref="AD32:AD38" si="26">Y32/Y$29</f>
        <v>0.36801438672427178</v>
      </c>
    </row>
    <row r="33" spans="2:30" x14ac:dyDescent="0.25">
      <c r="B33" s="4" t="s">
        <v>103</v>
      </c>
      <c r="C33" s="307">
        <v>82.39</v>
      </c>
      <c r="D33" s="308">
        <v>86.42</v>
      </c>
      <c r="E33" s="308">
        <v>90.28</v>
      </c>
      <c r="F33" s="308">
        <v>52.1898059561602</v>
      </c>
      <c r="G33" s="308">
        <v>108.16</v>
      </c>
      <c r="H33" s="133">
        <f t="shared" ref="H33:H38" si="27">G33/F33-1</f>
        <v>1.0724353735067562</v>
      </c>
      <c r="I33" s="133">
        <f t="shared" si="21"/>
        <v>0.25156213839389019</v>
      </c>
      <c r="K33" s="4" t="s">
        <v>103</v>
      </c>
      <c r="L33" s="307">
        <v>65.42</v>
      </c>
      <c r="M33" s="308">
        <v>66.7</v>
      </c>
      <c r="N33" s="308">
        <v>47.59</v>
      </c>
      <c r="O33" s="308">
        <v>56.149999999999991</v>
      </c>
      <c r="P33" s="308">
        <v>80.7</v>
      </c>
      <c r="Q33" s="133">
        <f t="shared" si="18"/>
        <v>0.43722172751558364</v>
      </c>
      <c r="R33" s="133">
        <f t="shared" si="19"/>
        <v>0.23356771629471118</v>
      </c>
      <c r="T33" s="4" t="s">
        <v>103</v>
      </c>
      <c r="U33" s="169">
        <v>1193891012.8</v>
      </c>
      <c r="V33" s="41">
        <v>1205033455.9000001</v>
      </c>
      <c r="W33" s="41">
        <v>394957875.94</v>
      </c>
      <c r="X33" s="41">
        <v>583896779.88</v>
      </c>
      <c r="Y33" s="41">
        <v>1210088341.0999999</v>
      </c>
      <c r="Z33" s="133">
        <f t="shared" si="22"/>
        <v>1.0724353735067562</v>
      </c>
      <c r="AA33" s="41">
        <f t="shared" si="23"/>
        <v>626191561.21999991</v>
      </c>
      <c r="AB33" s="133">
        <f t="shared" si="24"/>
        <v>4.194809011526246E-3</v>
      </c>
      <c r="AC33" s="41">
        <f t="shared" si="25"/>
        <v>5054885.1999998093</v>
      </c>
      <c r="AD33" s="42">
        <f t="shared" si="26"/>
        <v>0.29127862172744706</v>
      </c>
    </row>
    <row r="34" spans="2:30" x14ac:dyDescent="0.25">
      <c r="B34" s="4" t="s">
        <v>104</v>
      </c>
      <c r="C34" s="307">
        <v>79.22</v>
      </c>
      <c r="D34" s="308">
        <v>82.75</v>
      </c>
      <c r="E34" s="308">
        <v>80.959999999999994</v>
      </c>
      <c r="F34" s="308">
        <v>38.650692911800135</v>
      </c>
      <c r="G34" s="308">
        <v>99.1</v>
      </c>
      <c r="H34" s="133">
        <f t="shared" si="27"/>
        <v>1.5639902556506189</v>
      </c>
      <c r="I34" s="133">
        <f t="shared" si="21"/>
        <v>0.19758308157099691</v>
      </c>
      <c r="K34" s="4" t="s">
        <v>104</v>
      </c>
      <c r="L34" s="307">
        <v>65.58</v>
      </c>
      <c r="M34" s="308">
        <v>67.37</v>
      </c>
      <c r="N34" s="308">
        <v>37.68</v>
      </c>
      <c r="O34" s="308">
        <v>46.37</v>
      </c>
      <c r="P34" s="308">
        <v>79.63</v>
      </c>
      <c r="Q34" s="133">
        <f t="shared" si="18"/>
        <v>0.71727409963338373</v>
      </c>
      <c r="R34" s="133">
        <f t="shared" si="19"/>
        <v>0.21424214699603539</v>
      </c>
      <c r="T34" s="4" t="s">
        <v>104</v>
      </c>
      <c r="U34" s="169">
        <v>646122940.78999996</v>
      </c>
      <c r="V34" s="41">
        <v>660027237.41999996</v>
      </c>
      <c r="W34" s="41">
        <v>188229560.69</v>
      </c>
      <c r="X34" s="41">
        <v>286824678.67000002</v>
      </c>
      <c r="Y34" s="41">
        <v>735415681.19000006</v>
      </c>
      <c r="Z34" s="133">
        <f t="shared" si="22"/>
        <v>1.5639902556506193</v>
      </c>
      <c r="AA34" s="41">
        <f t="shared" si="23"/>
        <v>448591002.52000004</v>
      </c>
      <c r="AB34" s="133">
        <f t="shared" si="24"/>
        <v>0.11422020107031972</v>
      </c>
      <c r="AC34" s="41">
        <f t="shared" si="25"/>
        <v>75388443.7700001</v>
      </c>
      <c r="AD34" s="42">
        <f t="shared" si="26"/>
        <v>0.17702084941918533</v>
      </c>
    </row>
    <row r="35" spans="2:30" x14ac:dyDescent="0.25">
      <c r="B35" s="4" t="s">
        <v>105</v>
      </c>
      <c r="C35" s="307">
        <v>83.95</v>
      </c>
      <c r="D35" s="308">
        <v>83.93</v>
      </c>
      <c r="E35" s="308">
        <v>82.86</v>
      </c>
      <c r="F35" s="308">
        <v>49.438549898936685</v>
      </c>
      <c r="G35" s="308">
        <v>93.35</v>
      </c>
      <c r="H35" s="133">
        <f t="shared" si="27"/>
        <v>0.88820263116187692</v>
      </c>
      <c r="I35" s="133">
        <f t="shared" si="21"/>
        <v>0.11223638746574505</v>
      </c>
      <c r="K35" s="4" t="s">
        <v>105</v>
      </c>
      <c r="L35" s="307">
        <v>68.25</v>
      </c>
      <c r="M35" s="308">
        <v>59.849999999999994</v>
      </c>
      <c r="N35" s="308">
        <v>38.82</v>
      </c>
      <c r="O35" s="308">
        <v>53.51</v>
      </c>
      <c r="P35" s="308">
        <v>66.81</v>
      </c>
      <c r="Q35" s="133">
        <f t="shared" si="18"/>
        <v>0.24855167258456379</v>
      </c>
      <c r="R35" s="133">
        <f t="shared" si="19"/>
        <v>-2.1098901098901113E-2</v>
      </c>
      <c r="T35" s="4" t="s">
        <v>105</v>
      </c>
      <c r="U35" s="169">
        <v>610974103.97000003</v>
      </c>
      <c r="V35" s="41">
        <v>557029292.49000001</v>
      </c>
      <c r="W35" s="41">
        <v>179272341.63999999</v>
      </c>
      <c r="X35" s="41">
        <v>325237749.75999999</v>
      </c>
      <c r="Y35" s="41">
        <v>614114774.85000002</v>
      </c>
      <c r="Z35" s="133">
        <f t="shared" si="22"/>
        <v>0.8882026311618767</v>
      </c>
      <c r="AA35" s="41">
        <f t="shared" si="23"/>
        <v>288877025.09000003</v>
      </c>
      <c r="AB35" s="133">
        <f t="shared" si="24"/>
        <v>0.10248201150215963</v>
      </c>
      <c r="AC35" s="41">
        <f t="shared" si="25"/>
        <v>57085482.360000014</v>
      </c>
      <c r="AD35" s="42">
        <f t="shared" si="26"/>
        <v>0.14782268296062134</v>
      </c>
    </row>
    <row r="36" spans="2:30" x14ac:dyDescent="0.25">
      <c r="B36" s="4" t="s">
        <v>106</v>
      </c>
      <c r="C36" s="307">
        <v>45.99</v>
      </c>
      <c r="D36" s="308">
        <v>52.22</v>
      </c>
      <c r="E36" s="308">
        <v>57.33</v>
      </c>
      <c r="F36" s="308">
        <v>37.117267405569166</v>
      </c>
      <c r="G36" s="308">
        <v>69.67</v>
      </c>
      <c r="H36" s="133">
        <f t="shared" si="27"/>
        <v>0.87702395326511962</v>
      </c>
      <c r="I36" s="133">
        <f t="shared" si="21"/>
        <v>0.33416315587897372</v>
      </c>
      <c r="K36" s="4" t="s">
        <v>106</v>
      </c>
      <c r="L36" s="307">
        <v>33.450000000000003</v>
      </c>
      <c r="M36" s="308">
        <v>36.270000000000003</v>
      </c>
      <c r="N36" s="308">
        <v>30.51</v>
      </c>
      <c r="O36" s="308">
        <v>27.69</v>
      </c>
      <c r="P36" s="308">
        <v>40.93</v>
      </c>
      <c r="Q36" s="133">
        <f t="shared" si="18"/>
        <v>0.47815095702419641</v>
      </c>
      <c r="R36" s="133">
        <f t="shared" si="19"/>
        <v>0.22361733931240657</v>
      </c>
      <c r="T36" s="4" t="s">
        <v>106</v>
      </c>
      <c r="U36" s="169">
        <v>37662744.909999996</v>
      </c>
      <c r="V36" s="41">
        <v>42688168.149999999</v>
      </c>
      <c r="W36" s="41">
        <v>14763426.16</v>
      </c>
      <c r="X36" s="41">
        <v>17060360.579999998</v>
      </c>
      <c r="Y36" s="41">
        <v>32022705.460000001</v>
      </c>
      <c r="Z36" s="133">
        <f t="shared" si="22"/>
        <v>0.87702395326511939</v>
      </c>
      <c r="AA36" s="41">
        <f t="shared" si="23"/>
        <v>14962344.880000003</v>
      </c>
      <c r="AB36" s="133">
        <f t="shared" si="24"/>
        <v>-0.2498458742132742</v>
      </c>
      <c r="AC36" s="41">
        <f t="shared" si="25"/>
        <v>-10665462.689999998</v>
      </c>
      <c r="AD36" s="42">
        <f t="shared" si="26"/>
        <v>7.7081393098076146E-3</v>
      </c>
    </row>
    <row r="37" spans="2:30" x14ac:dyDescent="0.25">
      <c r="B37" s="4" t="s">
        <v>107</v>
      </c>
      <c r="C37" s="307">
        <v>72.94</v>
      </c>
      <c r="D37" s="308">
        <v>71.7</v>
      </c>
      <c r="E37" s="308">
        <v>73.239999999999995</v>
      </c>
      <c r="F37" s="308">
        <v>51.593639720163758</v>
      </c>
      <c r="G37" s="308">
        <v>83.79</v>
      </c>
      <c r="H37" s="133">
        <f t="shared" si="27"/>
        <v>0.62403739016019277</v>
      </c>
      <c r="I37" s="133">
        <f t="shared" si="21"/>
        <v>0.16861924686192475</v>
      </c>
      <c r="K37" s="4" t="s">
        <v>107</v>
      </c>
      <c r="L37" s="307">
        <v>42.55</v>
      </c>
      <c r="M37" s="308">
        <v>40.32</v>
      </c>
      <c r="N37" s="308">
        <v>31.77</v>
      </c>
      <c r="O37" s="308">
        <v>35.72</v>
      </c>
      <c r="P37" s="308">
        <v>56.42</v>
      </c>
      <c r="Q37" s="133">
        <f t="shared" si="18"/>
        <v>0.57950727883538633</v>
      </c>
      <c r="R37" s="133">
        <f t="shared" si="19"/>
        <v>0.32596944770857816</v>
      </c>
      <c r="T37" s="4" t="s">
        <v>107</v>
      </c>
      <c r="U37" s="169">
        <v>36578670.460000001</v>
      </c>
      <c r="V37" s="41">
        <v>34813991.579999998</v>
      </c>
      <c r="W37" s="41">
        <v>14747865.210000001</v>
      </c>
      <c r="X37" s="41">
        <v>18703038.350000001</v>
      </c>
      <c r="Y37" s="41">
        <v>30374433.59</v>
      </c>
      <c r="Z37" s="133">
        <f t="shared" si="22"/>
        <v>0.62403739016019277</v>
      </c>
      <c r="AA37" s="41">
        <f t="shared" si="23"/>
        <v>11671395.239999998</v>
      </c>
      <c r="AB37" s="133">
        <f t="shared" si="24"/>
        <v>-0.12752223426601972</v>
      </c>
      <c r="AC37" s="41">
        <f t="shared" si="25"/>
        <v>-4439557.9899999984</v>
      </c>
      <c r="AD37" s="42">
        <f t="shared" si="26"/>
        <v>7.3113861619429777E-3</v>
      </c>
    </row>
    <row r="38" spans="2:30" x14ac:dyDescent="0.25">
      <c r="B38" s="4" t="s">
        <v>108</v>
      </c>
      <c r="C38" s="307">
        <v>56</v>
      </c>
      <c r="D38" s="308">
        <v>58.46</v>
      </c>
      <c r="E38" s="308">
        <v>61.51</v>
      </c>
      <c r="F38" s="308">
        <v>55.857273870704866</v>
      </c>
      <c r="G38" s="308">
        <v>71.41</v>
      </c>
      <c r="H38" s="133">
        <f t="shared" si="27"/>
        <v>0.27843689910996483</v>
      </c>
      <c r="I38" s="133">
        <f t="shared" si="21"/>
        <v>0.221518987341772</v>
      </c>
      <c r="K38" s="4" t="s">
        <v>108</v>
      </c>
      <c r="L38" s="307">
        <v>27.49</v>
      </c>
      <c r="M38" s="308">
        <v>26.64</v>
      </c>
      <c r="N38" s="308">
        <v>28.81</v>
      </c>
      <c r="O38" s="308">
        <v>33.770000000000003</v>
      </c>
      <c r="P38" s="308">
        <v>32.96</v>
      </c>
      <c r="Q38" s="133">
        <f t="shared" si="18"/>
        <v>-2.3985786200769965E-2</v>
      </c>
      <c r="R38" s="133">
        <f t="shared" si="19"/>
        <v>0.1989814477991998</v>
      </c>
      <c r="T38" s="4" t="s">
        <v>108</v>
      </c>
      <c r="U38" s="169">
        <v>2829129.34</v>
      </c>
      <c r="V38" s="41">
        <v>2733594.78</v>
      </c>
      <c r="W38" s="41">
        <v>1583784.69</v>
      </c>
      <c r="X38" s="41">
        <v>2742442.3</v>
      </c>
      <c r="Y38" s="41">
        <v>3506039.43</v>
      </c>
      <c r="Z38" s="133">
        <f t="shared" si="22"/>
        <v>0.27843689910996505</v>
      </c>
      <c r="AA38" s="41">
        <f t="shared" si="23"/>
        <v>763597.13000000035</v>
      </c>
      <c r="AB38" s="133">
        <f t="shared" si="24"/>
        <v>0.28257467260747426</v>
      </c>
      <c r="AC38" s="41">
        <f t="shared" si="25"/>
        <v>772444.65000000037</v>
      </c>
      <c r="AD38" s="42">
        <f t="shared" si="26"/>
        <v>8.4393370153798628E-4</v>
      </c>
    </row>
    <row r="39" spans="2:30" x14ac:dyDescent="0.25">
      <c r="B39" s="44"/>
      <c r="C39" s="45"/>
      <c r="D39" s="45"/>
      <c r="E39" s="45"/>
      <c r="F39" s="45"/>
      <c r="G39" s="46"/>
      <c r="H39" s="45"/>
      <c r="I39" s="47"/>
      <c r="K39" s="44"/>
      <c r="L39" s="45"/>
      <c r="M39" s="45"/>
      <c r="N39" s="45"/>
      <c r="O39" s="45"/>
      <c r="P39" s="46"/>
      <c r="Q39" s="45"/>
      <c r="R39" s="47"/>
      <c r="T39" s="44"/>
      <c r="U39" s="44"/>
      <c r="V39" s="44"/>
      <c r="W39" s="44"/>
      <c r="X39" s="45"/>
      <c r="Y39" s="46"/>
      <c r="Z39" s="47"/>
      <c r="AA39" s="47"/>
      <c r="AB39" s="45"/>
      <c r="AC39" s="45"/>
      <c r="AD39" s="47"/>
    </row>
    <row r="40" spans="2:30" x14ac:dyDescent="0.25">
      <c r="B40" s="358" t="s">
        <v>109</v>
      </c>
      <c r="C40" s="358"/>
      <c r="D40" s="358"/>
      <c r="E40" s="358"/>
      <c r="F40" s="358"/>
      <c r="G40" s="358"/>
      <c r="H40" s="358"/>
      <c r="I40" s="358"/>
      <c r="K40" s="358" t="s">
        <v>109</v>
      </c>
      <c r="L40" s="358"/>
      <c r="M40" s="358"/>
      <c r="N40" s="358"/>
      <c r="O40" s="358"/>
      <c r="P40" s="358"/>
      <c r="Q40" s="358"/>
      <c r="R40" s="358"/>
      <c r="T40" s="49" t="s">
        <v>109</v>
      </c>
      <c r="U40" s="49"/>
      <c r="V40" s="49"/>
      <c r="W40" s="49"/>
      <c r="X40" s="49"/>
      <c r="Y40" s="49"/>
      <c r="Z40" s="49"/>
      <c r="AA40" s="49"/>
      <c r="AB40" s="49"/>
      <c r="AC40" s="49"/>
      <c r="AD40" s="49"/>
    </row>
    <row r="41" spans="2:30" ht="39" customHeight="1" x14ac:dyDescent="0.25">
      <c r="B41" s="355" t="s">
        <v>515</v>
      </c>
      <c r="C41" s="355"/>
      <c r="D41" s="355"/>
      <c r="E41" s="355"/>
      <c r="F41" s="355"/>
      <c r="G41" s="355"/>
      <c r="H41" s="355"/>
      <c r="I41" s="355"/>
      <c r="K41" s="355" t="s">
        <v>516</v>
      </c>
      <c r="L41" s="355"/>
      <c r="M41" s="355"/>
      <c r="N41" s="355"/>
      <c r="O41" s="355"/>
      <c r="P41" s="355"/>
      <c r="Q41" s="355"/>
      <c r="R41" s="355"/>
      <c r="T41" s="356" t="s">
        <v>517</v>
      </c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</row>
    <row r="42" spans="2:30" ht="24" customHeight="1" x14ac:dyDescent="0.25">
      <c r="B42" s="355" t="s">
        <v>518</v>
      </c>
      <c r="C42" s="355"/>
      <c r="D42" s="355"/>
      <c r="E42" s="355"/>
      <c r="F42" s="355"/>
      <c r="G42" s="355"/>
      <c r="H42" s="355"/>
      <c r="I42" s="355"/>
      <c r="K42" s="357" t="s">
        <v>519</v>
      </c>
      <c r="L42" s="357"/>
      <c r="M42" s="357"/>
      <c r="N42" s="357"/>
      <c r="O42" s="357"/>
      <c r="P42" s="357"/>
      <c r="Q42" s="357"/>
      <c r="R42" s="357"/>
      <c r="AB42" s="144"/>
      <c r="AC42" s="144"/>
    </row>
  </sheetData>
  <mergeCells count="19">
    <mergeCell ref="B42:I42"/>
    <mergeCell ref="K42:R42"/>
    <mergeCell ref="B21:P21"/>
    <mergeCell ref="R21:AF21"/>
    <mergeCell ref="B22:P22"/>
    <mergeCell ref="B26:I26"/>
    <mergeCell ref="K26:R26"/>
    <mergeCell ref="T26:AD26"/>
    <mergeCell ref="B40:I40"/>
    <mergeCell ref="K40:R40"/>
    <mergeCell ref="B41:I41"/>
    <mergeCell ref="K41:R41"/>
    <mergeCell ref="T41:AD41"/>
    <mergeCell ref="B5:P5"/>
    <mergeCell ref="R5:AF5"/>
    <mergeCell ref="AH5:BB5"/>
    <mergeCell ref="B20:P20"/>
    <mergeCell ref="R20:AF20"/>
    <mergeCell ref="AH20:BB20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6F775-9A03-4844-8F3B-EBBA792BEBC2}">
  <dimension ref="B1:AD22"/>
  <sheetViews>
    <sheetView showGridLines="0" workbookViewId="0"/>
  </sheetViews>
  <sheetFormatPr baseColWidth="10" defaultRowHeight="15" x14ac:dyDescent="0.25"/>
  <cols>
    <col min="1" max="1" width="15.5703125" customWidth="1"/>
    <col min="2" max="2" width="21.85546875" customWidth="1"/>
    <col min="3" max="5" width="13.42578125" customWidth="1"/>
    <col min="8" max="9" width="10.85546875" customWidth="1"/>
    <col min="10" max="10" width="11" customWidth="1"/>
    <col min="11" max="11" width="13.85546875" customWidth="1"/>
    <col min="12" max="12" width="11" customWidth="1"/>
    <col min="14" max="14" width="11.42578125" customWidth="1"/>
    <col min="18" max="18" width="13.8554687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customWidth="1"/>
    <col min="27" max="27" width="14.85546875" customWidth="1"/>
    <col min="28" max="28" width="11.42578125" customWidth="1"/>
    <col min="29" max="29" width="12.42578125" customWidth="1"/>
    <col min="30" max="30" width="10.85546875" customWidth="1"/>
    <col min="31" max="31" width="9.85546875" customWidth="1"/>
    <col min="32" max="32" width="9.42578125" customWidth="1"/>
    <col min="33" max="37" width="14.5703125" customWidth="1"/>
    <col min="38" max="38" width="14.7109375" customWidth="1"/>
    <col min="39" max="39" width="14.42578125" customWidth="1"/>
    <col min="40" max="40" width="9.28515625" customWidth="1"/>
    <col min="41" max="41" width="14.140625" customWidth="1"/>
    <col min="42" max="42" width="9.42578125" customWidth="1"/>
    <col min="43" max="43" width="11.85546875" customWidth="1"/>
    <col min="44" max="44" width="7.85546875" customWidth="1"/>
  </cols>
  <sheetData>
    <row r="1" spans="2:30" ht="42.75" customHeight="1" x14ac:dyDescent="0.25"/>
    <row r="3" spans="2:30" x14ac:dyDescent="0.25">
      <c r="O3" s="289"/>
    </row>
    <row r="5" spans="2:30" ht="50.25" customHeight="1" thickBot="1" x14ac:dyDescent="0.3">
      <c r="B5" s="315" t="s">
        <v>512</v>
      </c>
      <c r="C5" s="315"/>
      <c r="D5" s="315"/>
      <c r="E5" s="315"/>
      <c r="F5" s="315"/>
      <c r="G5" s="315"/>
      <c r="H5" s="315"/>
      <c r="I5" s="315"/>
      <c r="K5" s="315" t="s">
        <v>513</v>
      </c>
      <c r="L5" s="315"/>
      <c r="M5" s="315"/>
      <c r="N5" s="315"/>
      <c r="O5" s="315"/>
      <c r="P5" s="315"/>
      <c r="Q5" s="315"/>
      <c r="R5" s="315"/>
      <c r="T5" s="315" t="s">
        <v>514</v>
      </c>
      <c r="U5" s="315"/>
      <c r="V5" s="315"/>
      <c r="W5" s="315"/>
      <c r="X5" s="315"/>
      <c r="Y5" s="315"/>
      <c r="Z5" s="315"/>
      <c r="AA5" s="315"/>
      <c r="AB5" s="315"/>
      <c r="AC5" s="315"/>
      <c r="AD5" s="315"/>
    </row>
    <row r="6" spans="2:30" ht="6" customHeight="1" thickBot="1" x14ac:dyDescent="0.3">
      <c r="B6" s="53"/>
      <c r="C6" s="53"/>
      <c r="D6" s="53"/>
      <c r="E6" s="53"/>
      <c r="F6" s="53"/>
      <c r="G6" s="53"/>
      <c r="H6" s="53"/>
      <c r="I6" s="15"/>
      <c r="K6" s="53"/>
      <c r="L6" s="53"/>
      <c r="M6" s="53"/>
      <c r="N6" s="53"/>
      <c r="O6" s="53"/>
      <c r="P6" s="53"/>
      <c r="Q6" s="53"/>
      <c r="R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2:30" ht="60.75" thickBot="1" x14ac:dyDescent="0.3">
      <c r="B7" s="16"/>
      <c r="C7" s="57" t="s">
        <v>536</v>
      </c>
      <c r="D7" s="57" t="s">
        <v>537</v>
      </c>
      <c r="E7" s="57" t="s">
        <v>538</v>
      </c>
      <c r="F7" s="57" t="s">
        <v>539</v>
      </c>
      <c r="G7" s="57" t="s">
        <v>540</v>
      </c>
      <c r="H7" s="56" t="str">
        <f>CONCATENATE("var. ",RIGHT(G7,2),"/",RIGHT(F7,2))</f>
        <v>var. 23/22</v>
      </c>
      <c r="I7" s="292" t="str">
        <f>CONCATENATE("var. ",RIGHT(G7,2),"/",RIGHT(C7,2))</f>
        <v>var. 23/19</v>
      </c>
      <c r="K7" s="16"/>
      <c r="L7" s="57" t="s">
        <v>536</v>
      </c>
      <c r="M7" s="57" t="s">
        <v>537</v>
      </c>
      <c r="N7" s="57" t="s">
        <v>538</v>
      </c>
      <c r="O7" s="57" t="s">
        <v>539</v>
      </c>
      <c r="P7" s="57" t="s">
        <v>540</v>
      </c>
      <c r="Q7" s="56" t="str">
        <f>CONCATENATE("var. ",RIGHT(P7,2),"/",RIGHT(O7,2))</f>
        <v>var. 23/22</v>
      </c>
      <c r="R7" s="292" t="str">
        <f>CONCATENATE("var. ",RIGHT(P7,2),"/",RIGHT(L7,2))</f>
        <v>var. 23/19</v>
      </c>
      <c r="T7" s="16"/>
      <c r="U7" s="57" t="s">
        <v>536</v>
      </c>
      <c r="V7" s="57" t="s">
        <v>537</v>
      </c>
      <c r="W7" s="57" t="s">
        <v>538</v>
      </c>
      <c r="X7" s="57" t="s">
        <v>539</v>
      </c>
      <c r="Y7" s="57" t="s">
        <v>540</v>
      </c>
      <c r="Z7" s="56" t="str">
        <f>CONCATENATE("var. ",RIGHT(Y7,2),"/",RIGHT(X7,2))</f>
        <v>var. 23/22</v>
      </c>
      <c r="AA7" s="292" t="str">
        <f>CONCATENATE("dif. ",RIGHT(Y7,2),"/",RIGHT(X7,2))</f>
        <v>dif. 23/22</v>
      </c>
      <c r="AB7" s="292" t="str">
        <f>CONCATENATE("var. ",RIGHT(Y7,2),"/",RIGHT(U7,2))</f>
        <v>var. 23/19</v>
      </c>
      <c r="AC7" s="292" t="str">
        <f>CONCATENATE("dif. ",RIGHT(Y7,2),"/",RIGHT(U7,2))</f>
        <v>dif. 23/19</v>
      </c>
      <c r="AD7" s="294" t="str">
        <f>CONCATENATE("cuota ",RIGHT(Y7,2))</f>
        <v>cuota 23</v>
      </c>
    </row>
    <row r="8" spans="2:30" ht="15.75" x14ac:dyDescent="0.25">
      <c r="B8" s="181" t="s">
        <v>99</v>
      </c>
      <c r="C8" s="295">
        <v>84.568662070388356</v>
      </c>
      <c r="D8" s="296">
        <v>82.765109067294262</v>
      </c>
      <c r="E8" s="296">
        <v>93.141055909633295</v>
      </c>
      <c r="F8" s="297">
        <v>102.5664008866022</v>
      </c>
      <c r="G8" s="296">
        <v>109.65349002599753</v>
      </c>
      <c r="H8" s="160">
        <f>G8/F8-1</f>
        <v>6.9097570726215141E-2</v>
      </c>
      <c r="I8" s="160">
        <f>G8/C8-1</f>
        <v>0.2966208444297076</v>
      </c>
      <c r="K8" s="181" t="s">
        <v>99</v>
      </c>
      <c r="L8" s="295">
        <v>66.099882304767746</v>
      </c>
      <c r="M8" s="297">
        <v>29.168216934353961</v>
      </c>
      <c r="N8" s="297">
        <v>55.494006674435127</v>
      </c>
      <c r="O8" s="297">
        <v>81.716338845818953</v>
      </c>
      <c r="P8" s="297">
        <v>87.414192257271054</v>
      </c>
      <c r="Q8" s="160">
        <f t="shared" ref="Q8:Q17" si="0">P8/O8-1</f>
        <v>6.972722336719861E-2</v>
      </c>
      <c r="R8" s="160">
        <f t="shared" ref="R8:R17" si="1">P8/L8-1</f>
        <v>0.32245609537138198</v>
      </c>
      <c r="T8" s="181" t="s">
        <v>99</v>
      </c>
      <c r="U8" s="162">
        <v>984289408.25</v>
      </c>
      <c r="V8" s="159">
        <v>207834670.28999999</v>
      </c>
      <c r="W8" s="159">
        <v>627265282.99000001</v>
      </c>
      <c r="X8" s="159">
        <v>1120029251.1900001</v>
      </c>
      <c r="Y8" s="159">
        <v>1234302774.75</v>
      </c>
      <c r="Z8" s="160">
        <f>Y8/X8-1</f>
        <v>0.10202726709020093</v>
      </c>
      <c r="AA8" s="159">
        <f>Y8-X8</f>
        <v>114273523.55999994</v>
      </c>
      <c r="AB8" s="160">
        <f>Y8/U8-1</f>
        <v>0.25400391836432212</v>
      </c>
      <c r="AC8" s="159">
        <f>Y8-U8</f>
        <v>250013366.5</v>
      </c>
      <c r="AD8" s="161">
        <f>Y8/Y$8</f>
        <v>1</v>
      </c>
    </row>
    <row r="9" spans="2:30" ht="15.75" hidden="1" x14ac:dyDescent="0.25">
      <c r="B9" s="32" t="s">
        <v>100</v>
      </c>
      <c r="C9" s="302">
        <v>94.7668942264783</v>
      </c>
      <c r="D9" s="303">
        <v>94.7668942264783</v>
      </c>
      <c r="E9" s="303">
        <v>94.7668942264783</v>
      </c>
      <c r="F9" s="303">
        <v>94.7668942264783</v>
      </c>
      <c r="G9" s="303">
        <v>94.7668942264783</v>
      </c>
      <c r="H9" s="34">
        <f t="shared" ref="H9:H17" si="2">G9/F9-1</f>
        <v>0</v>
      </c>
      <c r="I9" s="34">
        <f t="shared" ref="I9:I17" si="3">G9/C9-1</f>
        <v>0</v>
      </c>
      <c r="K9" s="32" t="s">
        <v>100</v>
      </c>
      <c r="L9" s="302">
        <v>74.898926601021003</v>
      </c>
      <c r="M9" s="303">
        <v>74.898926601021003</v>
      </c>
      <c r="N9" s="303">
        <v>74.898926601021003</v>
      </c>
      <c r="O9" s="303">
        <v>74.898926601021003</v>
      </c>
      <c r="P9" s="303">
        <v>74.898926601021003</v>
      </c>
      <c r="Q9" s="34">
        <f t="shared" si="0"/>
        <v>0</v>
      </c>
      <c r="R9" s="34">
        <f t="shared" si="1"/>
        <v>0</v>
      </c>
      <c r="T9" s="32" t="s">
        <v>100</v>
      </c>
      <c r="U9" s="164">
        <v>3135709008.4700003</v>
      </c>
      <c r="V9" s="33">
        <v>3135709008.4700003</v>
      </c>
      <c r="W9" s="33">
        <v>3135709008.4700003</v>
      </c>
      <c r="X9" s="33">
        <v>3135709008.4700003</v>
      </c>
      <c r="Y9" s="33">
        <v>3135709008.4700003</v>
      </c>
      <c r="Z9" s="34">
        <f t="shared" ref="Z9:Z17" si="4">Y9/X9-1</f>
        <v>0</v>
      </c>
      <c r="AA9" s="33">
        <v>568822925.02000022</v>
      </c>
      <c r="AB9" s="34">
        <v>-0.48700612608984384</v>
      </c>
      <c r="AC9" s="33">
        <v>-1527109496.7600002</v>
      </c>
      <c r="AD9" s="34">
        <f t="shared" ref="AD9:AD17" si="5">Y9/Y$8</f>
        <v>2.5404698689955691</v>
      </c>
    </row>
    <row r="10" spans="2:30" ht="15.75" hidden="1" x14ac:dyDescent="0.25">
      <c r="B10" s="32" t="s">
        <v>101</v>
      </c>
      <c r="C10" s="302">
        <v>60.412313639852904</v>
      </c>
      <c r="D10" s="303">
        <v>60.412313639852904</v>
      </c>
      <c r="E10" s="303">
        <v>60.412313639852904</v>
      </c>
      <c r="F10" s="303">
        <v>60.412313639852904</v>
      </c>
      <c r="G10" s="303">
        <v>60.412313639852904</v>
      </c>
      <c r="H10" s="34">
        <f t="shared" si="2"/>
        <v>0</v>
      </c>
      <c r="I10" s="34">
        <f t="shared" si="3"/>
        <v>0</v>
      </c>
      <c r="K10" s="32" t="s">
        <v>101</v>
      </c>
      <c r="L10" s="302">
        <v>42.187357942637114</v>
      </c>
      <c r="M10" s="303">
        <v>42.187357942637114</v>
      </c>
      <c r="N10" s="303">
        <v>42.187357942637114</v>
      </c>
      <c r="O10" s="303">
        <v>42.187357942637114</v>
      </c>
      <c r="P10" s="303">
        <v>42.187357942637114</v>
      </c>
      <c r="Q10" s="34">
        <f t="shared" si="0"/>
        <v>0</v>
      </c>
      <c r="R10" s="34">
        <f t="shared" si="1"/>
        <v>0</v>
      </c>
      <c r="T10" s="32" t="s">
        <v>101</v>
      </c>
      <c r="U10" s="164">
        <v>869950052.11999989</v>
      </c>
      <c r="V10" s="33">
        <v>869950052.11999989</v>
      </c>
      <c r="W10" s="33">
        <v>869950052.11999989</v>
      </c>
      <c r="X10" s="33">
        <v>869950052.11999989</v>
      </c>
      <c r="Y10" s="33">
        <v>869950052.11999989</v>
      </c>
      <c r="Z10" s="34">
        <f t="shared" si="4"/>
        <v>0</v>
      </c>
      <c r="AA10" s="33">
        <v>-9140231.8899999559</v>
      </c>
      <c r="AB10" s="34">
        <v>-0.6932520339993149</v>
      </c>
      <c r="AC10" s="33">
        <v>-603094643.1099999</v>
      </c>
      <c r="AD10" s="34">
        <f t="shared" si="5"/>
        <v>0.70481090208697184</v>
      </c>
    </row>
    <row r="11" spans="2:30" x14ac:dyDescent="0.25">
      <c r="B11" s="4" t="s">
        <v>102</v>
      </c>
      <c r="C11" s="307">
        <v>85.398929641954709</v>
      </c>
      <c r="D11" s="308">
        <v>85.330311345677543</v>
      </c>
      <c r="E11" s="308">
        <v>92.598679220294997</v>
      </c>
      <c r="F11" s="308">
        <v>103.2908622920784</v>
      </c>
      <c r="G11" s="308">
        <v>111.91484700581945</v>
      </c>
      <c r="H11" s="133">
        <f>G11/F11-1</f>
        <v>8.3492232733567207E-2</v>
      </c>
      <c r="I11" s="133">
        <f t="shared" si="3"/>
        <v>0.31049472721772875</v>
      </c>
      <c r="K11" s="4" t="s">
        <v>102</v>
      </c>
      <c r="L11" s="307">
        <v>68.230059902839372</v>
      </c>
      <c r="M11" s="308">
        <v>29.634659467737279</v>
      </c>
      <c r="N11" s="308">
        <v>53.122477647407443</v>
      </c>
      <c r="O11" s="308">
        <v>81.289463149148943</v>
      </c>
      <c r="P11" s="308">
        <v>90.972156274967432</v>
      </c>
      <c r="Q11" s="133">
        <f t="shared" si="0"/>
        <v>0.1191137541166043</v>
      </c>
      <c r="R11" s="133">
        <f t="shared" si="1"/>
        <v>0.33331491141167313</v>
      </c>
      <c r="T11" s="4" t="s">
        <v>102</v>
      </c>
      <c r="U11" s="169">
        <v>346901439.84000003</v>
      </c>
      <c r="V11" s="41">
        <v>68962038.019999996</v>
      </c>
      <c r="W11" s="41">
        <v>203897646.24000001</v>
      </c>
      <c r="X11" s="41">
        <v>391703604.53999996</v>
      </c>
      <c r="Y11" s="41">
        <v>439773639.08000004</v>
      </c>
      <c r="Z11" s="133">
        <f t="shared" si="4"/>
        <v>0.12272042938295513</v>
      </c>
      <c r="AA11" s="41">
        <f t="shared" ref="AA11:AA17" si="6">Y11-X11</f>
        <v>48070034.540000081</v>
      </c>
      <c r="AB11" s="133">
        <f t="shared" ref="AB11:AB17" si="7">Y11/U11-1</f>
        <v>0.2677192671291162</v>
      </c>
      <c r="AC11" s="41">
        <f t="shared" ref="AC11:AC17" si="8">Y11-U11</f>
        <v>92872199.24000001</v>
      </c>
      <c r="AD11" s="42">
        <f t="shared" si="5"/>
        <v>0.35629316248525272</v>
      </c>
    </row>
    <row r="12" spans="2:30" x14ac:dyDescent="0.25">
      <c r="B12" s="4" t="s">
        <v>103</v>
      </c>
      <c r="C12" s="307">
        <v>79.735238322462095</v>
      </c>
      <c r="D12" s="308">
        <v>80.383401909904947</v>
      </c>
      <c r="E12" s="308">
        <v>97.292403958599252</v>
      </c>
      <c r="F12" s="308">
        <v>102.42229866184009</v>
      </c>
      <c r="G12" s="308">
        <v>105.81074495036708</v>
      </c>
      <c r="H12" s="133">
        <f t="shared" si="2"/>
        <v>3.3083091600144332E-2</v>
      </c>
      <c r="I12" s="133">
        <f t="shared" si="3"/>
        <v>0.32702613269244218</v>
      </c>
      <c r="K12" s="4" t="s">
        <v>103</v>
      </c>
      <c r="L12" s="307">
        <v>61.435708211202623</v>
      </c>
      <c r="M12" s="308">
        <v>29.450878447235809</v>
      </c>
      <c r="N12" s="308">
        <v>58.694013341904757</v>
      </c>
      <c r="O12" s="308">
        <v>78.792437941193114</v>
      </c>
      <c r="P12" s="308">
        <v>81.961298860200344</v>
      </c>
      <c r="Q12" s="133">
        <f t="shared" si="0"/>
        <v>4.0217830566079416E-2</v>
      </c>
      <c r="R12" s="133">
        <f t="shared" si="1"/>
        <v>0.33409870654433083</v>
      </c>
      <c r="T12" s="4" t="s">
        <v>103</v>
      </c>
      <c r="U12" s="169">
        <v>271802371.72000003</v>
      </c>
      <c r="V12" s="41">
        <v>57285213.600000001</v>
      </c>
      <c r="W12" s="41">
        <v>182197698.25999999</v>
      </c>
      <c r="X12" s="41">
        <v>297914629.09000003</v>
      </c>
      <c r="Y12" s="41">
        <v>333751527.45999998</v>
      </c>
      <c r="Z12" s="133">
        <f t="shared" si="4"/>
        <v>0.12029250956714055</v>
      </c>
      <c r="AA12" s="41">
        <f t="shared" si="6"/>
        <v>35836898.369999945</v>
      </c>
      <c r="AB12" s="133">
        <f t="shared" si="7"/>
        <v>0.22791984980843916</v>
      </c>
      <c r="AC12" s="41">
        <f t="shared" si="8"/>
        <v>61949155.73999995</v>
      </c>
      <c r="AD12" s="42">
        <f t="shared" si="5"/>
        <v>0.27039680561975499</v>
      </c>
    </row>
    <row r="13" spans="2:30" x14ac:dyDescent="0.25">
      <c r="B13" s="4" t="s">
        <v>104</v>
      </c>
      <c r="C13" s="307">
        <v>91.505963876407975</v>
      </c>
      <c r="D13" s="308">
        <v>75.551019580214685</v>
      </c>
      <c r="E13" s="308">
        <v>91.500166056832555</v>
      </c>
      <c r="F13" s="308">
        <v>107.42184095975428</v>
      </c>
      <c r="G13" s="308">
        <v>115.74681370227985</v>
      </c>
      <c r="H13" s="133">
        <f t="shared" si="2"/>
        <v>7.7497952633715617E-2</v>
      </c>
      <c r="I13" s="133">
        <f t="shared" si="3"/>
        <v>0.26491005393498335</v>
      </c>
      <c r="K13" s="4" t="s">
        <v>104</v>
      </c>
      <c r="L13" s="307">
        <v>76.453405956390199</v>
      </c>
      <c r="M13" s="308">
        <v>22.805665938202111</v>
      </c>
      <c r="N13" s="308">
        <v>51.506680451055452</v>
      </c>
      <c r="O13" s="308">
        <v>92.810234436415669</v>
      </c>
      <c r="P13" s="308">
        <v>98.539479415250426</v>
      </c>
      <c r="Q13" s="133">
        <f t="shared" si="0"/>
        <v>6.1730745683654886E-2</v>
      </c>
      <c r="R13" s="133">
        <f t="shared" si="1"/>
        <v>0.28888279315454368</v>
      </c>
      <c r="T13" s="4" t="s">
        <v>104</v>
      </c>
      <c r="U13" s="169">
        <v>190680862.81</v>
      </c>
      <c r="V13" s="41">
        <v>30429159.390000001</v>
      </c>
      <c r="W13" s="41">
        <v>104586184.22</v>
      </c>
      <c r="X13" s="41">
        <v>218682335.79000002</v>
      </c>
      <c r="Y13" s="41">
        <v>240180057.98000002</v>
      </c>
      <c r="Z13" s="133">
        <f t="shared" si="4"/>
        <v>9.8305709568806687E-2</v>
      </c>
      <c r="AA13" s="41">
        <f t="shared" si="6"/>
        <v>21497722.189999998</v>
      </c>
      <c r="AB13" s="133">
        <f t="shared" si="7"/>
        <v>0.25959183549175813</v>
      </c>
      <c r="AC13" s="41">
        <f t="shared" si="8"/>
        <v>49499195.170000017</v>
      </c>
      <c r="AD13" s="42">
        <f t="shared" si="5"/>
        <v>0.19458763513567157</v>
      </c>
    </row>
    <row r="14" spans="2:30" x14ac:dyDescent="0.25">
      <c r="B14" s="4" t="s">
        <v>105</v>
      </c>
      <c r="C14" s="307">
        <v>88.659401594041185</v>
      </c>
      <c r="D14" s="308">
        <v>90.84611957345976</v>
      </c>
      <c r="E14" s="308">
        <v>91.832134334604817</v>
      </c>
      <c r="F14" s="308">
        <v>99.042677720974609</v>
      </c>
      <c r="G14" s="308">
        <v>108.41617934550139</v>
      </c>
      <c r="H14" s="133">
        <f t="shared" si="2"/>
        <v>9.4641035967686804E-2</v>
      </c>
      <c r="I14" s="133">
        <f t="shared" si="3"/>
        <v>0.22283906045208468</v>
      </c>
      <c r="K14" s="4" t="s">
        <v>105</v>
      </c>
      <c r="L14" s="307">
        <v>66.166394754231248</v>
      </c>
      <c r="M14" s="308">
        <v>34.170716650337759</v>
      </c>
      <c r="N14" s="308">
        <v>60.722798283500509</v>
      </c>
      <c r="O14" s="308">
        <v>80.115241405312602</v>
      </c>
      <c r="P14" s="308">
        <v>84.885427686625874</v>
      </c>
      <c r="Q14" s="133">
        <f t="shared" si="0"/>
        <v>5.954155785639248E-2</v>
      </c>
      <c r="R14" s="133">
        <f t="shared" si="1"/>
        <v>0.28290846134090697</v>
      </c>
      <c r="T14" s="4" t="s">
        <v>105</v>
      </c>
      <c r="U14" s="169">
        <v>155495771.99000001</v>
      </c>
      <c r="V14" s="41">
        <v>43992326.920000002</v>
      </c>
      <c r="W14" s="41">
        <v>120759710.00999999</v>
      </c>
      <c r="X14" s="41">
        <v>191529778.43000001</v>
      </c>
      <c r="Y14" s="41">
        <v>203431999.37</v>
      </c>
      <c r="Z14" s="133">
        <f t="shared" si="4"/>
        <v>6.2142926481534078E-2</v>
      </c>
      <c r="AA14" s="41">
        <f t="shared" si="6"/>
        <v>11902220.939999998</v>
      </c>
      <c r="AB14" s="133">
        <f t="shared" si="7"/>
        <v>0.30827994077602816</v>
      </c>
      <c r="AC14" s="41">
        <f t="shared" si="8"/>
        <v>47936227.379999995</v>
      </c>
      <c r="AD14" s="42">
        <f t="shared" si="5"/>
        <v>0.16481531398258734</v>
      </c>
    </row>
    <row r="15" spans="2:30" x14ac:dyDescent="0.25">
      <c r="B15" s="4" t="s">
        <v>106</v>
      </c>
      <c r="C15" s="307">
        <v>52.913439387848683</v>
      </c>
      <c r="D15" s="308">
        <v>68.100010656416003</v>
      </c>
      <c r="E15" s="308">
        <v>78.048968248597163</v>
      </c>
      <c r="F15" s="308">
        <v>81.71354742420921</v>
      </c>
      <c r="G15" s="308">
        <v>74.120802771207394</v>
      </c>
      <c r="H15" s="133">
        <f t="shared" si="2"/>
        <v>-9.2919043320744632E-2</v>
      </c>
      <c r="I15" s="133">
        <f t="shared" si="3"/>
        <v>0.40079351538484342</v>
      </c>
      <c r="K15" s="4" t="s">
        <v>106</v>
      </c>
      <c r="L15" s="307">
        <v>36.541745123919164</v>
      </c>
      <c r="M15" s="308">
        <v>31.784085857630608</v>
      </c>
      <c r="N15" s="308">
        <v>45.069962981519282</v>
      </c>
      <c r="O15" s="308">
        <v>61.566721249741228</v>
      </c>
      <c r="P15" s="308">
        <v>43.13055287984011</v>
      </c>
      <c r="Q15" s="133">
        <f t="shared" si="0"/>
        <v>-0.29945022238744945</v>
      </c>
      <c r="R15" s="133">
        <f t="shared" si="1"/>
        <v>0.1803090611457443</v>
      </c>
      <c r="T15" s="4" t="s">
        <v>106</v>
      </c>
      <c r="U15" s="169">
        <v>10783203.27</v>
      </c>
      <c r="V15" s="41">
        <v>3178886.7199999997</v>
      </c>
      <c r="W15" s="41">
        <v>8522584.8800000008</v>
      </c>
      <c r="X15" s="41">
        <v>12165515.66</v>
      </c>
      <c r="Y15" s="41">
        <v>8684198.7300000004</v>
      </c>
      <c r="Z15" s="133">
        <f t="shared" si="4"/>
        <v>-0.28616271001536808</v>
      </c>
      <c r="AA15" s="41">
        <f t="shared" si="6"/>
        <v>-3481316.9299999997</v>
      </c>
      <c r="AB15" s="133">
        <f t="shared" si="7"/>
        <v>-0.19465500996718199</v>
      </c>
      <c r="AC15" s="41">
        <f t="shared" si="8"/>
        <v>-2099004.5399999991</v>
      </c>
      <c r="AD15" s="42">
        <f t="shared" si="5"/>
        <v>7.0357119076872596E-3</v>
      </c>
    </row>
    <row r="16" spans="2:30" x14ac:dyDescent="0.25">
      <c r="B16" s="4" t="s">
        <v>107</v>
      </c>
      <c r="C16" s="307">
        <v>69.289637329315042</v>
      </c>
      <c r="D16" s="308">
        <v>71.522409902623949</v>
      </c>
      <c r="E16" s="308">
        <v>79.03427031165559</v>
      </c>
      <c r="F16" s="308">
        <v>81.147014295444706</v>
      </c>
      <c r="G16" s="308">
        <v>83.931892945359706</v>
      </c>
      <c r="H16" s="133">
        <f t="shared" si="2"/>
        <v>3.4318929341943027E-2</v>
      </c>
      <c r="I16" s="133">
        <f t="shared" si="3"/>
        <v>0.21131955917814893</v>
      </c>
      <c r="K16" s="4" t="s">
        <v>107</v>
      </c>
      <c r="L16" s="307">
        <v>35.450652569790115</v>
      </c>
      <c r="M16" s="308">
        <v>28.576852579836114</v>
      </c>
      <c r="N16" s="308">
        <v>47.250596319447595</v>
      </c>
      <c r="O16" s="308">
        <v>51.362562802131897</v>
      </c>
      <c r="P16" s="308">
        <v>49.259632865942422</v>
      </c>
      <c r="Q16" s="133">
        <f t="shared" si="0"/>
        <v>-4.0942854512356797E-2</v>
      </c>
      <c r="R16" s="133">
        <f t="shared" si="1"/>
        <v>0.38952682941356809</v>
      </c>
      <c r="T16" s="4" t="s">
        <v>107</v>
      </c>
      <c r="U16" s="169">
        <v>7691479.0499999998</v>
      </c>
      <c r="V16" s="41">
        <v>3336614.9699999997</v>
      </c>
      <c r="W16" s="41">
        <v>6234855.2599999998</v>
      </c>
      <c r="X16" s="41">
        <v>6933572.9400000004</v>
      </c>
      <c r="Y16" s="41">
        <v>7353681.5999999996</v>
      </c>
      <c r="Z16" s="133">
        <f t="shared" si="4"/>
        <v>6.0590501266147845E-2</v>
      </c>
      <c r="AA16" s="41">
        <f t="shared" si="6"/>
        <v>420108.65999999922</v>
      </c>
      <c r="AB16" s="133">
        <f t="shared" si="7"/>
        <v>-4.3918399543713238E-2</v>
      </c>
      <c r="AC16" s="41">
        <f t="shared" si="8"/>
        <v>-337797.45000000019</v>
      </c>
      <c r="AD16" s="42">
        <f t="shared" si="5"/>
        <v>5.9577615399021037E-3</v>
      </c>
    </row>
    <row r="17" spans="2:30" x14ac:dyDescent="0.25">
      <c r="B17" s="4" t="s">
        <v>108</v>
      </c>
      <c r="C17" s="307">
        <v>60.112899933960158</v>
      </c>
      <c r="D17" s="308">
        <v>65.615590377776201</v>
      </c>
      <c r="E17" s="308">
        <v>77.220367688106464</v>
      </c>
      <c r="F17" s="308">
        <v>71.230273960528223</v>
      </c>
      <c r="G17" s="308">
        <v>68.493043840765111</v>
      </c>
      <c r="H17" s="133">
        <f t="shared" si="2"/>
        <v>-3.8427903861213975E-2</v>
      </c>
      <c r="I17" s="133">
        <f t="shared" si="3"/>
        <v>0.13940674823559251</v>
      </c>
      <c r="K17" s="4" t="s">
        <v>108</v>
      </c>
      <c r="L17" s="307">
        <v>36.133631396245619</v>
      </c>
      <c r="M17" s="308">
        <v>44.763104067276942</v>
      </c>
      <c r="N17" s="308">
        <v>52.798416326109994</v>
      </c>
      <c r="O17" s="308">
        <v>40.990824580619567</v>
      </c>
      <c r="P17" s="308">
        <v>38.826275770062914</v>
      </c>
      <c r="Q17" s="133">
        <f t="shared" si="0"/>
        <v>-5.2805690851607023E-2</v>
      </c>
      <c r="R17" s="133">
        <f t="shared" si="1"/>
        <v>7.4519063536389263E-2</v>
      </c>
      <c r="T17" s="4" t="s">
        <v>108</v>
      </c>
      <c r="U17" s="169">
        <v>934279.55</v>
      </c>
      <c r="V17" s="41">
        <v>650430.68999999994</v>
      </c>
      <c r="W17" s="41">
        <v>1066604.0900000001</v>
      </c>
      <c r="X17" s="41">
        <v>1099814.7400000002</v>
      </c>
      <c r="Y17" s="41">
        <v>1127670.54</v>
      </c>
      <c r="Z17" s="133">
        <f t="shared" si="4"/>
        <v>2.532772019403895E-2</v>
      </c>
      <c r="AA17" s="41">
        <f t="shared" si="6"/>
        <v>27855.799999999814</v>
      </c>
      <c r="AB17" s="133">
        <f t="shared" si="7"/>
        <v>0.20699478009552919</v>
      </c>
      <c r="AC17" s="41">
        <f t="shared" si="8"/>
        <v>193390.99</v>
      </c>
      <c r="AD17" s="42">
        <f t="shared" si="5"/>
        <v>9.1360933724580042E-4</v>
      </c>
    </row>
    <row r="18" spans="2:30" x14ac:dyDescent="0.25">
      <c r="B18" s="44"/>
      <c r="C18" s="45"/>
      <c r="D18" s="45"/>
      <c r="E18" s="45"/>
      <c r="F18" s="45"/>
      <c r="G18" s="46"/>
      <c r="H18" s="45"/>
      <c r="I18" s="47"/>
      <c r="K18" s="44"/>
      <c r="L18" s="45"/>
      <c r="M18" s="45"/>
      <c r="N18" s="45"/>
      <c r="O18" s="45"/>
      <c r="P18" s="46"/>
      <c r="Q18" s="45"/>
      <c r="R18" s="47"/>
      <c r="T18" s="44"/>
      <c r="U18" s="44"/>
      <c r="V18" s="44"/>
      <c r="W18" s="44"/>
      <c r="X18" s="45"/>
      <c r="Y18" s="46"/>
      <c r="Z18" s="47"/>
      <c r="AA18" s="47"/>
      <c r="AB18" s="45"/>
      <c r="AC18" s="45"/>
      <c r="AD18" s="47"/>
    </row>
    <row r="19" spans="2:30" x14ac:dyDescent="0.25">
      <c r="B19" s="358" t="s">
        <v>109</v>
      </c>
      <c r="C19" s="358"/>
      <c r="D19" s="358"/>
      <c r="E19" s="358"/>
      <c r="F19" s="358"/>
      <c r="G19" s="358"/>
      <c r="H19" s="358"/>
      <c r="I19" s="358"/>
      <c r="K19" s="49" t="s">
        <v>109</v>
      </c>
      <c r="L19" s="49"/>
      <c r="M19" s="49"/>
      <c r="N19" s="49"/>
      <c r="O19" s="49"/>
      <c r="P19" s="49"/>
      <c r="Q19" s="49"/>
      <c r="R19" s="49"/>
      <c r="T19" s="49" t="s">
        <v>109</v>
      </c>
      <c r="U19" s="49"/>
      <c r="V19" s="49"/>
      <c r="W19" s="49"/>
      <c r="X19" s="49"/>
      <c r="Y19" s="49"/>
      <c r="Z19" s="49"/>
      <c r="AA19" s="49"/>
      <c r="AB19" s="49"/>
      <c r="AC19" s="49"/>
      <c r="AD19" s="49"/>
    </row>
    <row r="20" spans="2:30" ht="39" customHeight="1" x14ac:dyDescent="0.25">
      <c r="B20" s="355" t="s">
        <v>515</v>
      </c>
      <c r="C20" s="359"/>
      <c r="D20" s="359"/>
      <c r="E20" s="359"/>
      <c r="F20" s="359"/>
      <c r="G20" s="359"/>
      <c r="H20" s="359"/>
      <c r="I20" s="359"/>
      <c r="K20" s="355" t="s">
        <v>516</v>
      </c>
      <c r="L20" s="355"/>
      <c r="M20" s="355"/>
      <c r="N20" s="355"/>
      <c r="O20" s="355"/>
      <c r="P20" s="355"/>
      <c r="Q20" s="355"/>
      <c r="R20" s="355"/>
      <c r="T20" s="356" t="s">
        <v>517</v>
      </c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</row>
    <row r="21" spans="2:30" ht="24" customHeight="1" x14ac:dyDescent="0.25">
      <c r="B21" s="355" t="s">
        <v>518</v>
      </c>
      <c r="C21" s="355"/>
      <c r="D21" s="355"/>
      <c r="E21" s="355"/>
      <c r="F21" s="355"/>
      <c r="G21" s="355"/>
      <c r="H21" s="355"/>
      <c r="I21" s="355"/>
      <c r="K21" s="357" t="s">
        <v>519</v>
      </c>
      <c r="L21" s="357"/>
      <c r="M21" s="357"/>
      <c r="N21" s="357"/>
      <c r="O21" s="357"/>
      <c r="P21" s="357"/>
      <c r="Q21" s="357"/>
      <c r="R21" s="357"/>
      <c r="AB21" s="144"/>
      <c r="AC21" s="144"/>
    </row>
    <row r="22" spans="2:30" x14ac:dyDescent="0.25"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R22" s="311"/>
      <c r="S22" s="311"/>
      <c r="T22" s="311"/>
      <c r="U22" s="311"/>
      <c r="V22" s="311"/>
      <c r="W22" s="311"/>
      <c r="X22" s="311"/>
      <c r="Y22" s="311"/>
    </row>
  </sheetData>
  <mergeCells count="10">
    <mergeCell ref="B21:I21"/>
    <mergeCell ref="K21:R21"/>
    <mergeCell ref="B22:P22"/>
    <mergeCell ref="B5:I5"/>
    <mergeCell ref="K5:R5"/>
    <mergeCell ref="T5:AD5"/>
    <mergeCell ref="B19:I19"/>
    <mergeCell ref="B20:I20"/>
    <mergeCell ref="K20:R20"/>
    <mergeCell ref="T20:AD20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9FD18-E3CE-4B91-A182-03D1C3DC2DCF}">
  <dimension ref="A4:E22"/>
  <sheetViews>
    <sheetView showGridLines="0" zoomScaleNormal="100" workbookViewId="0">
      <selection activeCell="D30" sqref="D3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15" t="s">
        <v>520</v>
      </c>
      <c r="C4" s="315"/>
      <c r="D4" s="315"/>
      <c r="E4" s="1" t="s">
        <v>136</v>
      </c>
    </row>
    <row r="5" spans="1:5" ht="10.5" customHeight="1" thickBot="1" x14ac:dyDescent="0.3">
      <c r="B5" s="137"/>
      <c r="C5" s="138"/>
      <c r="D5" s="137"/>
      <c r="E5" s="1" t="s">
        <v>138</v>
      </c>
    </row>
    <row r="6" spans="1:5" ht="22.5" thickTop="1" thickBot="1" x14ac:dyDescent="0.3">
      <c r="B6" s="139" t="s">
        <v>127</v>
      </c>
      <c r="C6" s="327" t="s">
        <v>521</v>
      </c>
      <c r="D6" s="328"/>
    </row>
    <row r="7" spans="1:5" ht="16.5" thickTop="1" thickBot="1" x14ac:dyDescent="0.3">
      <c r="B7" s="16"/>
      <c r="C7" s="141" t="s">
        <v>273</v>
      </c>
      <c r="D7" s="142" t="s">
        <v>274</v>
      </c>
    </row>
    <row r="8" spans="1:5" x14ac:dyDescent="0.25">
      <c r="A8" s="1" t="s">
        <v>144</v>
      </c>
      <c r="B8" s="145">
        <v>2022</v>
      </c>
      <c r="C8" s="146">
        <v>423208</v>
      </c>
      <c r="D8" s="147">
        <f t="shared" ref="D8:D19" si="0">C8/C9-1</f>
        <v>1.7209552743914225E-2</v>
      </c>
    </row>
    <row r="9" spans="1:5" x14ac:dyDescent="0.25">
      <c r="A9" s="1"/>
      <c r="B9" s="145">
        <v>2021</v>
      </c>
      <c r="C9" s="146">
        <v>416048</v>
      </c>
      <c r="D9" s="147">
        <f t="shared" si="0"/>
        <v>0.99649693601869571</v>
      </c>
    </row>
    <row r="10" spans="1:5" x14ac:dyDescent="0.25">
      <c r="A10" s="1" t="s">
        <v>146</v>
      </c>
      <c r="B10" s="145">
        <v>2020</v>
      </c>
      <c r="C10" s="146">
        <v>208389</v>
      </c>
      <c r="D10" s="147">
        <f t="shared" si="0"/>
        <v>-0.49803926291701794</v>
      </c>
    </row>
    <row r="11" spans="1:5" x14ac:dyDescent="0.25">
      <c r="A11" s="1" t="s">
        <v>148</v>
      </c>
      <c r="B11" s="145">
        <v>2019</v>
      </c>
      <c r="C11" s="146">
        <v>415150</v>
      </c>
      <c r="D11" s="147">
        <f t="shared" si="0"/>
        <v>-1.7294108735584346E-2</v>
      </c>
    </row>
    <row r="12" spans="1:5" x14ac:dyDescent="0.25">
      <c r="A12" s="1" t="s">
        <v>150</v>
      </c>
      <c r="B12" s="145">
        <v>2018</v>
      </c>
      <c r="C12" s="146">
        <v>422456</v>
      </c>
      <c r="D12" s="147">
        <f t="shared" si="0"/>
        <v>6.2397521401052147E-2</v>
      </c>
    </row>
    <row r="13" spans="1:5" x14ac:dyDescent="0.25">
      <c r="A13" s="1" t="s">
        <v>152</v>
      </c>
      <c r="B13" s="145">
        <v>2017</v>
      </c>
      <c r="C13" s="146">
        <v>397644</v>
      </c>
      <c r="D13" s="147">
        <f>C13/C14-1</f>
        <v>-2.4868496879483115E-2</v>
      </c>
    </row>
    <row r="14" spans="1:5" x14ac:dyDescent="0.25">
      <c r="A14" s="1" t="s">
        <v>154</v>
      </c>
      <c r="B14" s="145">
        <v>2016</v>
      </c>
      <c r="C14" s="146">
        <v>407785</v>
      </c>
      <c r="D14" s="147">
        <f>C14/C15-1</f>
        <v>-7.8568587930115008E-2</v>
      </c>
    </row>
    <row r="15" spans="1:5" x14ac:dyDescent="0.25">
      <c r="A15" s="1" t="s">
        <v>156</v>
      </c>
      <c r="B15" s="145">
        <v>2015</v>
      </c>
      <c r="C15" s="146">
        <v>442556</v>
      </c>
      <c r="D15" s="147">
        <f t="shared" si="0"/>
        <v>1.9953998405155104E-2</v>
      </c>
    </row>
    <row r="16" spans="1:5" x14ac:dyDescent="0.25">
      <c r="A16" s="1" t="s">
        <v>158</v>
      </c>
      <c r="B16" s="145">
        <v>2014</v>
      </c>
      <c r="C16" s="146">
        <v>433898</v>
      </c>
      <c r="D16" s="147">
        <f t="shared" si="0"/>
        <v>7.1093908140746231E-2</v>
      </c>
    </row>
    <row r="17" spans="1:4" x14ac:dyDescent="0.25">
      <c r="A17" s="1" t="s">
        <v>160</v>
      </c>
      <c r="B17" s="145">
        <v>2013</v>
      </c>
      <c r="C17" s="146">
        <v>405098</v>
      </c>
      <c r="D17" s="147">
        <f t="shared" si="0"/>
        <v>9.0738237685717316E-2</v>
      </c>
    </row>
    <row r="18" spans="1:4" x14ac:dyDescent="0.25">
      <c r="A18" s="1" t="s">
        <v>162</v>
      </c>
      <c r="B18" s="145">
        <v>2012</v>
      </c>
      <c r="C18" s="146">
        <v>371398</v>
      </c>
      <c r="D18" s="147">
        <f>C18/C19-1</f>
        <v>-0.15924607917707989</v>
      </c>
    </row>
    <row r="19" spans="1:4" x14ac:dyDescent="0.25">
      <c r="A19" s="1" t="s">
        <v>164</v>
      </c>
      <c r="B19" s="145">
        <v>2011</v>
      </c>
      <c r="C19" s="146">
        <v>441744</v>
      </c>
      <c r="D19" s="147">
        <f t="shared" si="0"/>
        <v>-0.18262610488062569</v>
      </c>
    </row>
    <row r="20" spans="1:4" x14ac:dyDescent="0.25">
      <c r="A20" s="1" t="s">
        <v>166</v>
      </c>
      <c r="B20" s="145">
        <v>2010</v>
      </c>
      <c r="C20" s="146">
        <v>540443</v>
      </c>
      <c r="D20" s="147"/>
    </row>
    <row r="21" spans="1:4" ht="6" customHeight="1" x14ac:dyDescent="0.25"/>
    <row r="22" spans="1:4" x14ac:dyDescent="0.25">
      <c r="B22" s="49" t="s">
        <v>109</v>
      </c>
      <c r="C22" s="49"/>
      <c r="D22" s="4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AB0C7-9A0B-45FC-BAB2-6EFFA6786B65}">
  <dimension ref="A4:E22"/>
  <sheetViews>
    <sheetView showGridLines="0" zoomScaleNormal="100" workbookViewId="0">
      <selection activeCell="F32" sqref="F32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15" t="s">
        <v>522</v>
      </c>
      <c r="C4" s="315"/>
      <c r="D4" s="315"/>
      <c r="E4" s="1" t="s">
        <v>136</v>
      </c>
    </row>
    <row r="5" spans="1:5" ht="10.5" customHeight="1" thickBot="1" x14ac:dyDescent="0.3">
      <c r="B5" s="137"/>
      <c r="C5" s="138"/>
      <c r="D5" s="137"/>
      <c r="E5" s="1" t="s">
        <v>138</v>
      </c>
    </row>
    <row r="6" spans="1:5" ht="22.5" thickTop="1" thickBot="1" x14ac:dyDescent="0.3">
      <c r="B6" s="139" t="s">
        <v>127</v>
      </c>
      <c r="C6" s="327" t="s">
        <v>521</v>
      </c>
      <c r="D6" s="328"/>
    </row>
    <row r="7" spans="1:5" ht="16.5" thickTop="1" thickBot="1" x14ac:dyDescent="0.3">
      <c r="B7" s="16"/>
      <c r="C7" s="141" t="s">
        <v>523</v>
      </c>
      <c r="D7" s="142" t="s">
        <v>274</v>
      </c>
    </row>
    <row r="8" spans="1:5" x14ac:dyDescent="0.25">
      <c r="A8" s="1" t="s">
        <v>144</v>
      </c>
      <c r="B8" s="145">
        <v>2022</v>
      </c>
      <c r="C8" s="146">
        <v>425397</v>
      </c>
      <c r="D8" s="147">
        <f t="shared" ref="D8:D19" si="0">C8/C9-1</f>
        <v>1.9479041098188432E-2</v>
      </c>
    </row>
    <row r="9" spans="1:5" x14ac:dyDescent="0.25">
      <c r="A9" s="1"/>
      <c r="B9" s="145">
        <v>2021</v>
      </c>
      <c r="C9" s="146">
        <v>417269</v>
      </c>
      <c r="D9" s="147">
        <f t="shared" si="0"/>
        <v>0.98149423267785152</v>
      </c>
    </row>
    <row r="10" spans="1:5" x14ac:dyDescent="0.25">
      <c r="A10" s="1" t="s">
        <v>146</v>
      </c>
      <c r="B10" s="145">
        <v>2020</v>
      </c>
      <c r="C10" s="146">
        <v>210583</v>
      </c>
      <c r="D10" s="147">
        <f t="shared" si="0"/>
        <v>-0.49497451885604649</v>
      </c>
    </row>
    <row r="11" spans="1:5" x14ac:dyDescent="0.25">
      <c r="A11" s="1" t="s">
        <v>148</v>
      </c>
      <c r="B11" s="145">
        <v>2019</v>
      </c>
      <c r="C11" s="146">
        <v>416975</v>
      </c>
      <c r="D11" s="147">
        <f t="shared" si="0"/>
        <v>-1.8429675803429357E-2</v>
      </c>
    </row>
    <row r="12" spans="1:5" x14ac:dyDescent="0.25">
      <c r="A12" s="1" t="s">
        <v>150</v>
      </c>
      <c r="B12" s="145">
        <v>2018</v>
      </c>
      <c r="C12" s="146">
        <v>424804</v>
      </c>
      <c r="D12" s="147">
        <f t="shared" si="0"/>
        <v>6.0710629478888389E-2</v>
      </c>
    </row>
    <row r="13" spans="1:5" x14ac:dyDescent="0.25">
      <c r="A13" s="1" t="s">
        <v>152</v>
      </c>
      <c r="B13" s="145">
        <v>2017</v>
      </c>
      <c r="C13" s="146">
        <v>400490</v>
      </c>
      <c r="D13" s="147">
        <f>C13/C14-1</f>
        <v>-2.5533840733459212E-2</v>
      </c>
    </row>
    <row r="14" spans="1:5" x14ac:dyDescent="0.25">
      <c r="A14" s="1" t="s">
        <v>154</v>
      </c>
      <c r="B14" s="145">
        <v>2016</v>
      </c>
      <c r="C14" s="146">
        <v>410984</v>
      </c>
      <c r="D14" s="147">
        <f>C14/C15-1</f>
        <v>-7.6948646250940445E-2</v>
      </c>
    </row>
    <row r="15" spans="1:5" x14ac:dyDescent="0.25">
      <c r="A15" s="1" t="s">
        <v>156</v>
      </c>
      <c r="B15" s="145">
        <v>2015</v>
      </c>
      <c r="C15" s="146">
        <v>445245</v>
      </c>
      <c r="D15" s="147">
        <f t="shared" si="0"/>
        <v>2.0359289670708325E-2</v>
      </c>
    </row>
    <row r="16" spans="1:5" x14ac:dyDescent="0.25">
      <c r="A16" s="1" t="s">
        <v>158</v>
      </c>
      <c r="B16" s="145">
        <v>2014</v>
      </c>
      <c r="C16" s="146">
        <v>436361</v>
      </c>
      <c r="D16" s="147">
        <f t="shared" si="0"/>
        <v>7.2851768986797127E-2</v>
      </c>
    </row>
    <row r="17" spans="1:4" x14ac:dyDescent="0.25">
      <c r="A17" s="1" t="s">
        <v>160</v>
      </c>
      <c r="B17" s="145">
        <v>2013</v>
      </c>
      <c r="C17" s="146">
        <v>406730</v>
      </c>
      <c r="D17" s="147">
        <f t="shared" si="0"/>
        <v>8.7655869351866977E-2</v>
      </c>
    </row>
    <row r="18" spans="1:4" x14ac:dyDescent="0.25">
      <c r="A18" s="1" t="s">
        <v>162</v>
      </c>
      <c r="B18" s="145">
        <v>2012</v>
      </c>
      <c r="C18" s="146">
        <v>373951</v>
      </c>
      <c r="D18" s="147">
        <f>C18/C19-1</f>
        <v>-0.16152792320921272</v>
      </c>
    </row>
    <row r="19" spans="1:4" x14ac:dyDescent="0.25">
      <c r="A19" s="1" t="s">
        <v>164</v>
      </c>
      <c r="B19" s="145">
        <v>2011</v>
      </c>
      <c r="C19" s="146">
        <v>445991</v>
      </c>
      <c r="D19" s="147">
        <f t="shared" si="0"/>
        <v>-0.18261725372182402</v>
      </c>
    </row>
    <row r="20" spans="1:4" x14ac:dyDescent="0.25">
      <c r="A20" s="1" t="s">
        <v>166</v>
      </c>
      <c r="B20" s="145">
        <v>2010</v>
      </c>
      <c r="C20" s="146">
        <v>545633</v>
      </c>
      <c r="D20" s="147"/>
    </row>
    <row r="21" spans="1:4" ht="6" customHeight="1" x14ac:dyDescent="0.25"/>
    <row r="22" spans="1:4" x14ac:dyDescent="0.25">
      <c r="B22" s="49" t="s">
        <v>109</v>
      </c>
      <c r="C22" s="49"/>
      <c r="D22" s="4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32A97-6060-4948-A778-9B1057E9BD86}">
  <dimension ref="A4:O6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1.85546875" customWidth="1"/>
    <col min="14" max="14" width="11.140625" hidden="1" customWidth="1"/>
    <col min="15" max="15" width="12" customWidth="1"/>
  </cols>
  <sheetData>
    <row r="4" spans="2:15" ht="21.75" thickBot="1" x14ac:dyDescent="0.3">
      <c r="B4" s="315" t="s">
        <v>125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77"/>
      <c r="O4" s="77"/>
    </row>
    <row r="5" spans="2:15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45" x14ac:dyDescent="0.25">
      <c r="B6" s="4"/>
      <c r="C6" s="4"/>
      <c r="D6" s="4"/>
      <c r="E6" s="57" t="s">
        <v>526</v>
      </c>
      <c r="F6" s="57" t="s">
        <v>530</v>
      </c>
      <c r="G6" s="57" t="s">
        <v>527</v>
      </c>
      <c r="H6" s="57" t="s">
        <v>528</v>
      </c>
      <c r="I6" s="57" t="s">
        <v>529</v>
      </c>
      <c r="J6" s="56" t="str">
        <f>CONCATENATE("var. ",RIGHT(I6,2),"/",RIGHT(H6,2))</f>
        <v>var. 23/22</v>
      </c>
      <c r="K6" s="56" t="str">
        <f>CONCATENATE("dif. ",RIGHT(I6,2),"/",RIGHT(H6,2))</f>
        <v>dif. 23/22</v>
      </c>
      <c r="L6" s="56" t="str">
        <f>CONCATENATE("var. ",RIGHT(I6,2),"/",RIGHT(E6,2))</f>
        <v>var. 23/19</v>
      </c>
      <c r="M6" s="56" t="str">
        <f>CONCATENATE("dif. ",RIGHT(I6,2),"/",RIGHT(E6,2))</f>
        <v>dif. 23/19</v>
      </c>
      <c r="N6" s="56" t="s">
        <v>126</v>
      </c>
      <c r="O6" s="56" t="str">
        <f>CONCATENATE("cuota ",I6)</f>
        <v>cuota noviembre 2023</v>
      </c>
    </row>
    <row r="7" spans="2:15" x14ac:dyDescent="0.25">
      <c r="B7" s="316" t="s">
        <v>102</v>
      </c>
      <c r="C7" s="319" t="s">
        <v>46</v>
      </c>
      <c r="D7" s="78" t="s">
        <v>127</v>
      </c>
      <c r="E7" s="79">
        <v>393250</v>
      </c>
      <c r="F7" s="79">
        <v>71141</v>
      </c>
      <c r="G7" s="79">
        <v>342567</v>
      </c>
      <c r="H7" s="79">
        <v>409402</v>
      </c>
      <c r="I7" s="79">
        <v>433576</v>
      </c>
      <c r="J7" s="80">
        <f>I7/H7-1</f>
        <v>5.9047097962393824E-2</v>
      </c>
      <c r="K7" s="79">
        <f>I7-H7</f>
        <v>24174</v>
      </c>
      <c r="L7" s="80">
        <f>I7/E7-1</f>
        <v>0.1025454545454545</v>
      </c>
      <c r="M7" s="79">
        <f>I7-E7</f>
        <v>40326</v>
      </c>
      <c r="N7" s="81">
        <v>1</v>
      </c>
      <c r="O7" s="81">
        <f>I7/$I$7</f>
        <v>1</v>
      </c>
    </row>
    <row r="8" spans="2:15" x14ac:dyDescent="0.25">
      <c r="B8" s="317"/>
      <c r="C8" s="320"/>
      <c r="D8" s="82" t="s">
        <v>128</v>
      </c>
      <c r="E8" s="83">
        <v>296638</v>
      </c>
      <c r="F8" s="83">
        <v>53376</v>
      </c>
      <c r="G8" s="83">
        <v>274669</v>
      </c>
      <c r="H8" s="83">
        <v>324591</v>
      </c>
      <c r="I8" s="83">
        <v>342786</v>
      </c>
      <c r="J8" s="84">
        <f t="shared" ref="J8:J18" si="0">I8/H8-1</f>
        <v>5.6055158645803571E-2</v>
      </c>
      <c r="K8" s="83">
        <f t="shared" ref="K8:K15" si="1">I8-H8</f>
        <v>18195</v>
      </c>
      <c r="L8" s="84">
        <f t="shared" ref="L8:L18" si="2">I8/E8-1</f>
        <v>0.15557008879509704</v>
      </c>
      <c r="M8" s="83">
        <f t="shared" ref="M8:M15" si="3">I8-E8</f>
        <v>46148</v>
      </c>
      <c r="N8" s="85">
        <v>1</v>
      </c>
      <c r="O8" s="85">
        <f>I8/$I$7</f>
        <v>0.79060187833274909</v>
      </c>
    </row>
    <row r="9" spans="2:15" x14ac:dyDescent="0.25">
      <c r="B9" s="317"/>
      <c r="C9" s="321"/>
      <c r="D9" s="86" t="s">
        <v>129</v>
      </c>
      <c r="E9" s="87">
        <v>96612</v>
      </c>
      <c r="F9" s="87">
        <v>17765</v>
      </c>
      <c r="G9" s="87">
        <v>67898</v>
      </c>
      <c r="H9" s="87">
        <v>84811</v>
      </c>
      <c r="I9" s="87">
        <v>90790</v>
      </c>
      <c r="J9" s="88">
        <f t="shared" si="0"/>
        <v>7.0497930692952515E-2</v>
      </c>
      <c r="K9" s="87">
        <f t="shared" si="1"/>
        <v>5979</v>
      </c>
      <c r="L9" s="88">
        <f t="shared" si="2"/>
        <v>-6.026166521757137E-2</v>
      </c>
      <c r="M9" s="87">
        <f t="shared" si="3"/>
        <v>-5822</v>
      </c>
      <c r="N9" s="89">
        <v>1</v>
      </c>
      <c r="O9" s="89">
        <f>I9/$I$7</f>
        <v>0.20939812166725094</v>
      </c>
    </row>
    <row r="10" spans="2:15" x14ac:dyDescent="0.25">
      <c r="B10" s="317"/>
      <c r="C10" s="319" t="s">
        <v>68</v>
      </c>
      <c r="D10" s="78" t="s">
        <v>127</v>
      </c>
      <c r="E10" s="79">
        <v>2752487</v>
      </c>
      <c r="F10" s="79">
        <v>400479</v>
      </c>
      <c r="G10" s="79">
        <v>2336992</v>
      </c>
      <c r="H10" s="79">
        <v>2761571</v>
      </c>
      <c r="I10" s="79">
        <v>2964758</v>
      </c>
      <c r="J10" s="80">
        <f t="shared" si="0"/>
        <v>7.357659824788132E-2</v>
      </c>
      <c r="K10" s="79">
        <f t="shared" si="1"/>
        <v>203187</v>
      </c>
      <c r="L10" s="80">
        <f t="shared" si="2"/>
        <v>7.7119710283827025E-2</v>
      </c>
      <c r="M10" s="79">
        <f t="shared" si="3"/>
        <v>212271</v>
      </c>
      <c r="N10" s="81">
        <v>1</v>
      </c>
      <c r="O10" s="81">
        <f>I10/$I$10</f>
        <v>1</v>
      </c>
    </row>
    <row r="11" spans="2:15" x14ac:dyDescent="0.25">
      <c r="B11" s="317"/>
      <c r="C11" s="320"/>
      <c r="D11" s="82" t="s">
        <v>128</v>
      </c>
      <c r="E11" s="83">
        <v>1968742</v>
      </c>
      <c r="F11" s="83">
        <v>285435</v>
      </c>
      <c r="G11" s="83">
        <v>1809646</v>
      </c>
      <c r="H11" s="83">
        <v>2115905</v>
      </c>
      <c r="I11" s="83">
        <v>2229033</v>
      </c>
      <c r="J11" s="84">
        <f t="shared" si="0"/>
        <v>5.3465538386647804E-2</v>
      </c>
      <c r="K11" s="83">
        <f t="shared" si="1"/>
        <v>113128</v>
      </c>
      <c r="L11" s="84">
        <f t="shared" si="2"/>
        <v>0.1322118388290594</v>
      </c>
      <c r="M11" s="83">
        <f t="shared" si="3"/>
        <v>260291</v>
      </c>
      <c r="N11" s="85">
        <v>1</v>
      </c>
      <c r="O11" s="85">
        <f>I11/$I$10</f>
        <v>0.75184315212236552</v>
      </c>
    </row>
    <row r="12" spans="2:15" x14ac:dyDescent="0.25">
      <c r="B12" s="317"/>
      <c r="C12" s="321"/>
      <c r="D12" s="86" t="s">
        <v>129</v>
      </c>
      <c r="E12" s="87">
        <v>783745</v>
      </c>
      <c r="F12" s="87">
        <v>115044</v>
      </c>
      <c r="G12" s="87">
        <v>527346</v>
      </c>
      <c r="H12" s="87">
        <v>645666</v>
      </c>
      <c r="I12" s="87">
        <v>735725</v>
      </c>
      <c r="J12" s="88">
        <f t="shared" si="0"/>
        <v>0.13948233297091694</v>
      </c>
      <c r="K12" s="87">
        <f t="shared" si="1"/>
        <v>90059</v>
      </c>
      <c r="L12" s="88">
        <f t="shared" si="2"/>
        <v>-6.1269928356799674E-2</v>
      </c>
      <c r="M12" s="87">
        <f t="shared" si="3"/>
        <v>-48020</v>
      </c>
      <c r="N12" s="89">
        <v>1</v>
      </c>
      <c r="O12" s="89">
        <f>I12/$I$10</f>
        <v>0.24815684787763453</v>
      </c>
    </row>
    <row r="13" spans="2:15" x14ac:dyDescent="0.25">
      <c r="B13" s="317"/>
      <c r="C13" s="322" t="s">
        <v>42</v>
      </c>
      <c r="D13" s="90" t="s">
        <v>127</v>
      </c>
      <c r="E13" s="91">
        <v>6.9993312142403052</v>
      </c>
      <c r="F13" s="92">
        <v>5.6293698429878694</v>
      </c>
      <c r="G13" s="91">
        <v>6.8219997839838626</v>
      </c>
      <c r="H13" s="91">
        <v>6.7453774041162475</v>
      </c>
      <c r="I13" s="91">
        <v>6.8379199955717107</v>
      </c>
      <c r="J13" s="93">
        <f t="shared" si="0"/>
        <v>1.3719408998374316E-2</v>
      </c>
      <c r="K13" s="94">
        <f t="shared" si="1"/>
        <v>9.2542591455463175E-2</v>
      </c>
      <c r="L13" s="93">
        <f t="shared" si="2"/>
        <v>-2.3060948786106872E-2</v>
      </c>
      <c r="M13" s="94">
        <f t="shared" si="3"/>
        <v>-0.16141121866859454</v>
      </c>
      <c r="N13" s="95">
        <v>1</v>
      </c>
      <c r="O13" s="95"/>
    </row>
    <row r="14" spans="2:15" x14ac:dyDescent="0.25">
      <c r="B14" s="317"/>
      <c r="C14" s="323"/>
      <c r="D14" s="4" t="s">
        <v>128</v>
      </c>
      <c r="E14" s="96">
        <f t="shared" ref="E14:I15" si="4">E11/E8</f>
        <v>6.6368503023887699</v>
      </c>
      <c r="F14" s="97">
        <f>IFERROR(F11/F8,"-")</f>
        <v>5.3476281474820144</v>
      </c>
      <c r="G14" s="96">
        <f t="shared" si="4"/>
        <v>6.5884610203554095</v>
      </c>
      <c r="H14" s="96">
        <f t="shared" si="4"/>
        <v>6.518680431681716</v>
      </c>
      <c r="I14" s="96">
        <f t="shared" si="4"/>
        <v>6.5026955593285605</v>
      </c>
      <c r="J14" s="98">
        <f t="shared" si="0"/>
        <v>-2.4521638268178991E-3</v>
      </c>
      <c r="K14" s="99">
        <f t="shared" si="1"/>
        <v>-1.5984872353155488E-2</v>
      </c>
      <c r="L14" s="98">
        <f t="shared" si="2"/>
        <v>-2.0213615939465135E-2</v>
      </c>
      <c r="M14" s="99">
        <f t="shared" si="3"/>
        <v>-0.13415474306020947</v>
      </c>
      <c r="N14" s="100">
        <v>1</v>
      </c>
      <c r="O14" s="100"/>
    </row>
    <row r="15" spans="2:15" x14ac:dyDescent="0.25">
      <c r="B15" s="317"/>
      <c r="C15" s="324"/>
      <c r="D15" s="101" t="s">
        <v>129</v>
      </c>
      <c r="E15" s="102">
        <f t="shared" si="4"/>
        <v>8.1122945389806649</v>
      </c>
      <c r="F15" s="103">
        <f>IFERROR(F12/F9,"-")</f>
        <v>6.4758795384182379</v>
      </c>
      <c r="G15" s="102">
        <f t="shared" si="4"/>
        <v>7.7667383428083303</v>
      </c>
      <c r="H15" s="102">
        <f t="shared" si="4"/>
        <v>7.6129983138979611</v>
      </c>
      <c r="I15" s="102">
        <f t="shared" si="4"/>
        <v>8.1035907038220074</v>
      </c>
      <c r="J15" s="104">
        <f t="shared" si="0"/>
        <v>6.4441415812274805E-2</v>
      </c>
      <c r="K15" s="105">
        <f t="shared" si="1"/>
        <v>0.4905923899240463</v>
      </c>
      <c r="L15" s="104">
        <f t="shared" si="2"/>
        <v>-1.0729190264029409E-3</v>
      </c>
      <c r="M15" s="105">
        <f t="shared" si="3"/>
        <v>-8.7038351586574692E-3</v>
      </c>
      <c r="N15" s="106">
        <v>1</v>
      </c>
      <c r="O15" s="106"/>
    </row>
    <row r="16" spans="2:15" x14ac:dyDescent="0.25">
      <c r="B16" s="317"/>
      <c r="C16" s="319" t="s">
        <v>130</v>
      </c>
      <c r="D16" s="78" t="s">
        <v>127</v>
      </c>
      <c r="E16" s="81">
        <v>0.68889999999999996</v>
      </c>
      <c r="F16" s="81">
        <v>0.21870000000000001</v>
      </c>
      <c r="G16" s="81">
        <v>0.66709999999999992</v>
      </c>
      <c r="H16" s="81">
        <v>0.73599999999999999</v>
      </c>
      <c r="I16" s="81">
        <v>0.77780000000000005</v>
      </c>
      <c r="J16" s="80">
        <f t="shared" si="0"/>
        <v>5.6793478260869668E-2</v>
      </c>
      <c r="K16" s="107">
        <f>(I16-H16)*100</f>
        <v>4.1800000000000059</v>
      </c>
      <c r="L16" s="80">
        <f t="shared" si="2"/>
        <v>0.12904630570474684</v>
      </c>
      <c r="M16" s="107">
        <f>(I16-E16)*100</f>
        <v>8.8900000000000095</v>
      </c>
      <c r="N16" s="81">
        <v>1</v>
      </c>
      <c r="O16" s="81"/>
    </row>
    <row r="17" spans="2:15" x14ac:dyDescent="0.25">
      <c r="B17" s="317"/>
      <c r="C17" s="320"/>
      <c r="D17" s="82" t="s">
        <v>128</v>
      </c>
      <c r="E17" s="85">
        <v>0.72849999999999993</v>
      </c>
      <c r="F17" s="85">
        <v>0.2427</v>
      </c>
      <c r="G17" s="85">
        <v>0.70590000000000008</v>
      </c>
      <c r="H17" s="85">
        <v>0.78349999999999997</v>
      </c>
      <c r="I17" s="85">
        <v>0.81669999999999998</v>
      </c>
      <c r="J17" s="84">
        <f t="shared" si="0"/>
        <v>4.2373962986598679E-2</v>
      </c>
      <c r="K17" s="108">
        <f>(I17-H17)*100</f>
        <v>3.3200000000000007</v>
      </c>
      <c r="L17" s="84">
        <f t="shared" si="2"/>
        <v>0.12107069320521635</v>
      </c>
      <c r="M17" s="108">
        <f>(I17-E17)*100</f>
        <v>8.8200000000000056</v>
      </c>
      <c r="N17" s="85">
        <v>1</v>
      </c>
      <c r="O17" s="85"/>
    </row>
    <row r="18" spans="2:15" x14ac:dyDescent="0.25">
      <c r="B18" s="317"/>
      <c r="C18" s="321"/>
      <c r="D18" s="86" t="s">
        <v>129</v>
      </c>
      <c r="E18" s="89">
        <v>0.60599999999999998</v>
      </c>
      <c r="F18" s="89">
        <v>0.1757</v>
      </c>
      <c r="G18" s="89">
        <v>0.56119999999999992</v>
      </c>
      <c r="H18" s="89">
        <v>0.61399999999999999</v>
      </c>
      <c r="I18" s="89">
        <v>0.67959999999999998</v>
      </c>
      <c r="J18" s="88">
        <f t="shared" si="0"/>
        <v>0.10684039087947883</v>
      </c>
      <c r="K18" s="109">
        <f>(I18-H18)*100</f>
        <v>6.5599999999999987</v>
      </c>
      <c r="L18" s="88">
        <f t="shared" si="2"/>
        <v>0.12145214521452141</v>
      </c>
      <c r="M18" s="109">
        <f>(I18-E18)*100</f>
        <v>7.3599999999999994</v>
      </c>
      <c r="N18" s="89">
        <v>1</v>
      </c>
      <c r="O18" s="89"/>
    </row>
    <row r="19" spans="2:15" x14ac:dyDescent="0.25">
      <c r="B19" s="317"/>
      <c r="C19" s="322" t="s">
        <v>131</v>
      </c>
      <c r="D19" s="90" t="s">
        <v>127</v>
      </c>
      <c r="E19" s="110">
        <v>133189</v>
      </c>
      <c r="F19" s="110">
        <v>61028</v>
      </c>
      <c r="G19" s="110">
        <v>116770</v>
      </c>
      <c r="H19" s="110">
        <v>125073</v>
      </c>
      <c r="I19" s="110">
        <v>127059</v>
      </c>
      <c r="J19" s="93">
        <f>I19/H19-1</f>
        <v>1.5878726823534972E-2</v>
      </c>
      <c r="K19" s="110">
        <f>I19-H19</f>
        <v>1986</v>
      </c>
      <c r="L19" s="93">
        <f>I19/E19-1</f>
        <v>-4.6024821869673938E-2</v>
      </c>
      <c r="M19" s="110">
        <f>I19-E19</f>
        <v>-6130</v>
      </c>
      <c r="N19" s="95">
        <v>1</v>
      </c>
      <c r="O19" s="95">
        <f>I19/$I$19</f>
        <v>1</v>
      </c>
    </row>
    <row r="20" spans="2:15" x14ac:dyDescent="0.25">
      <c r="B20" s="317"/>
      <c r="C20" s="323"/>
      <c r="D20" s="4" t="s">
        <v>128</v>
      </c>
      <c r="E20" s="111">
        <v>90076</v>
      </c>
      <c r="F20" s="111">
        <v>39208</v>
      </c>
      <c r="G20" s="111">
        <v>85450</v>
      </c>
      <c r="H20" s="111">
        <v>90020</v>
      </c>
      <c r="I20" s="111">
        <v>90975</v>
      </c>
      <c r="J20" s="98">
        <f>I20/H20-1</f>
        <v>1.0608753610308774E-2</v>
      </c>
      <c r="K20" s="111">
        <f>I20-H20</f>
        <v>955</v>
      </c>
      <c r="L20" s="98">
        <f>I20/E20-1</f>
        <v>9.9804609440916625E-3</v>
      </c>
      <c r="M20" s="111">
        <f>I20-E20</f>
        <v>899</v>
      </c>
      <c r="N20" s="100">
        <v>1</v>
      </c>
      <c r="O20" s="100">
        <f>I20/$I$19</f>
        <v>0.71600594999173617</v>
      </c>
    </row>
    <row r="21" spans="2:15" x14ac:dyDescent="0.25">
      <c r="B21" s="318"/>
      <c r="C21" s="324"/>
      <c r="D21" s="101" t="s">
        <v>129</v>
      </c>
      <c r="E21" s="112">
        <v>43113</v>
      </c>
      <c r="F21" s="112">
        <v>21820</v>
      </c>
      <c r="G21" s="112">
        <v>31320</v>
      </c>
      <c r="H21" s="112">
        <v>35053</v>
      </c>
      <c r="I21" s="112">
        <v>36084</v>
      </c>
      <c r="J21" s="104">
        <f>I21/H21-1</f>
        <v>2.9412603771431733E-2</v>
      </c>
      <c r="K21" s="112">
        <f>I21-H21</f>
        <v>1031</v>
      </c>
      <c r="L21" s="104">
        <f>I21/E21-1</f>
        <v>-0.16303667107369002</v>
      </c>
      <c r="M21" s="112">
        <f>I21-E21</f>
        <v>-7029</v>
      </c>
      <c r="N21" s="106">
        <v>1</v>
      </c>
      <c r="O21" s="106">
        <f>I21/$I$19</f>
        <v>0.28399405000826389</v>
      </c>
    </row>
    <row r="22" spans="2:15" ht="7.5" customHeight="1" x14ac:dyDescent="0.25">
      <c r="B22" s="325"/>
      <c r="C22" s="325"/>
      <c r="D22" s="325"/>
      <c r="E22" s="325"/>
      <c r="F22" s="325"/>
      <c r="G22" s="325"/>
      <c r="H22" s="325"/>
      <c r="I22" s="325"/>
      <c r="J22" s="325"/>
      <c r="K22" s="325"/>
      <c r="L22" s="325"/>
      <c r="M22" s="325"/>
      <c r="N22" s="113"/>
      <c r="O22" s="113"/>
    </row>
    <row r="23" spans="2:15" x14ac:dyDescent="0.25">
      <c r="B23" s="326" t="s">
        <v>109</v>
      </c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6"/>
    </row>
    <row r="26" spans="2:15" ht="21.75" customHeight="1" thickBot="1" x14ac:dyDescent="0.3">
      <c r="B26" s="315" t="s">
        <v>125</v>
      </c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77"/>
      <c r="O26" s="77"/>
    </row>
    <row r="27" spans="2:15" ht="6" customHeight="1" thickBot="1" x14ac:dyDescent="0.3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2:15" ht="75" x14ac:dyDescent="0.25">
      <c r="B28" s="4"/>
      <c r="C28" s="4"/>
      <c r="D28" s="4"/>
      <c r="E28" s="57" t="s">
        <v>531</v>
      </c>
      <c r="F28" s="57" t="s">
        <v>532</v>
      </c>
      <c r="G28" s="57" t="s">
        <v>533</v>
      </c>
      <c r="H28" s="57" t="s">
        <v>534</v>
      </c>
      <c r="I28" s="57" t="s">
        <v>535</v>
      </c>
      <c r="J28" s="56" t="str">
        <f>CONCATENATE("var. ",RIGHT(I28,2),"/",RIGHT(H28,2))</f>
        <v>var. 23/22</v>
      </c>
      <c r="K28" s="56" t="str">
        <f>CONCATENATE("dif. ",RIGHT(I28,2),"/",RIGHT(H28,2))</f>
        <v>dif. 23/22</v>
      </c>
      <c r="L28" s="56" t="str">
        <f>CONCATENATE("var. ",RIGHT(I28,2),"/",RIGHT(E28,2))</f>
        <v>var. 23/19</v>
      </c>
      <c r="M28" s="56" t="str">
        <f>CONCATENATE("dif. ",RIGHT(I28,2),"/",RIGHT(E28,2))</f>
        <v>dif. 23/19</v>
      </c>
      <c r="N28" s="56" t="s">
        <v>126</v>
      </c>
      <c r="O28" s="56" t="str">
        <f>CONCATENATE("cuota ",I28)</f>
        <v>cuota acumulado a noviembre 2023</v>
      </c>
    </row>
    <row r="29" spans="2:15" ht="15" customHeight="1" x14ac:dyDescent="0.25">
      <c r="B29" s="316" t="s">
        <v>102</v>
      </c>
      <c r="C29" s="319" t="s">
        <v>46</v>
      </c>
      <c r="D29" s="78" t="s">
        <v>127</v>
      </c>
      <c r="E29" s="79">
        <v>4434320</v>
      </c>
      <c r="F29" s="79">
        <v>1478553</v>
      </c>
      <c r="G29" s="79">
        <v>2021524</v>
      </c>
      <c r="H29" s="79">
        <v>4334225</v>
      </c>
      <c r="I29" s="79">
        <v>4756623</v>
      </c>
      <c r="J29" s="80">
        <f>I29/H29-1</f>
        <v>9.7456408008352202E-2</v>
      </c>
      <c r="K29" s="79">
        <f>I29-H29</f>
        <v>422398</v>
      </c>
      <c r="L29" s="80">
        <f>I29/E29-1</f>
        <v>7.2683748579263519E-2</v>
      </c>
      <c r="M29" s="79">
        <f>I29-E29</f>
        <v>322303</v>
      </c>
      <c r="N29" s="81">
        <v>1</v>
      </c>
      <c r="O29" s="81">
        <f>I29/$I$29</f>
        <v>1</v>
      </c>
    </row>
    <row r="30" spans="2:15" x14ac:dyDescent="0.25">
      <c r="B30" s="317"/>
      <c r="C30" s="320"/>
      <c r="D30" s="82" t="s">
        <v>128</v>
      </c>
      <c r="E30" s="83">
        <v>3270138</v>
      </c>
      <c r="F30" s="83">
        <v>1128405</v>
      </c>
      <c r="G30" s="83">
        <v>1610625</v>
      </c>
      <c r="H30" s="83">
        <v>3440613</v>
      </c>
      <c r="I30" s="83">
        <v>3753189</v>
      </c>
      <c r="J30" s="84">
        <f t="shared" ref="J30:J43" si="5">I30/H30-1</f>
        <v>9.0848927211517161E-2</v>
      </c>
      <c r="K30" s="83">
        <f t="shared" ref="K30:K37" si="6">I30-H30</f>
        <v>312576</v>
      </c>
      <c r="L30" s="84">
        <f t="shared" ref="L30:L43" si="7">I30/E30-1</f>
        <v>0.14771578447148093</v>
      </c>
      <c r="M30" s="83">
        <f t="shared" ref="M30:M37" si="8">I30-E30</f>
        <v>483051</v>
      </c>
      <c r="N30" s="85">
        <v>1</v>
      </c>
      <c r="O30" s="85">
        <f>I30/$I$29</f>
        <v>0.78904487490389719</v>
      </c>
    </row>
    <row r="31" spans="2:15" x14ac:dyDescent="0.25">
      <c r="B31" s="317"/>
      <c r="C31" s="321"/>
      <c r="D31" s="86" t="s">
        <v>132</v>
      </c>
      <c r="E31" s="87">
        <v>1164182</v>
      </c>
      <c r="F31" s="87">
        <v>344421</v>
      </c>
      <c r="G31" s="87">
        <v>410899</v>
      </c>
      <c r="H31" s="87">
        <v>893612</v>
      </c>
      <c r="I31" s="87">
        <v>1003434</v>
      </c>
      <c r="J31" s="88">
        <f t="shared" si="5"/>
        <v>0.12289673818167168</v>
      </c>
      <c r="K31" s="87">
        <f t="shared" si="6"/>
        <v>109822</v>
      </c>
      <c r="L31" s="88">
        <f t="shared" si="7"/>
        <v>-0.13807806683147483</v>
      </c>
      <c r="M31" s="87">
        <f t="shared" si="8"/>
        <v>-160748</v>
      </c>
      <c r="N31" s="89">
        <v>1</v>
      </c>
      <c r="O31" s="89">
        <f>I31/$I$29</f>
        <v>0.21095512509610284</v>
      </c>
    </row>
    <row r="32" spans="2:15" x14ac:dyDescent="0.25">
      <c r="B32" s="317"/>
      <c r="C32" s="319" t="s">
        <v>68</v>
      </c>
      <c r="D32" s="78" t="s">
        <v>127</v>
      </c>
      <c r="E32" s="79">
        <v>31179964</v>
      </c>
      <c r="F32" s="79">
        <v>9716391</v>
      </c>
      <c r="G32" s="79">
        <v>11810042</v>
      </c>
      <c r="H32" s="79">
        <v>28587017</v>
      </c>
      <c r="I32" s="79">
        <v>31602890</v>
      </c>
      <c r="J32" s="80">
        <f t="shared" si="5"/>
        <v>0.10549799582097008</v>
      </c>
      <c r="K32" s="79">
        <f t="shared" si="6"/>
        <v>3015873</v>
      </c>
      <c r="L32" s="80">
        <f t="shared" si="7"/>
        <v>1.3564031055327774E-2</v>
      </c>
      <c r="M32" s="79">
        <f t="shared" si="8"/>
        <v>422926</v>
      </c>
      <c r="N32" s="81">
        <v>1</v>
      </c>
      <c r="O32" s="81">
        <f>I32/$I$32</f>
        <v>1</v>
      </c>
    </row>
    <row r="33" spans="1:15" x14ac:dyDescent="0.25">
      <c r="B33" s="317"/>
      <c r="C33" s="320"/>
      <c r="D33" s="82" t="s">
        <v>128</v>
      </c>
      <c r="E33" s="83">
        <v>22075176</v>
      </c>
      <c r="F33" s="83">
        <v>7004415</v>
      </c>
      <c r="G33" s="83">
        <v>9164898</v>
      </c>
      <c r="H33" s="83">
        <v>22036587</v>
      </c>
      <c r="I33" s="83">
        <v>24079150</v>
      </c>
      <c r="J33" s="84">
        <f t="shared" si="5"/>
        <v>9.2689625666624309E-2</v>
      </c>
      <c r="K33" s="83">
        <f t="shared" si="6"/>
        <v>2042563</v>
      </c>
      <c r="L33" s="84">
        <f t="shared" si="7"/>
        <v>9.0779525381813553E-2</v>
      </c>
      <c r="M33" s="83">
        <f t="shared" si="8"/>
        <v>2003974</v>
      </c>
      <c r="N33" s="85">
        <v>1</v>
      </c>
      <c r="O33" s="85">
        <f>I33/$I$32</f>
        <v>0.76192873499860303</v>
      </c>
    </row>
    <row r="34" spans="1:15" x14ac:dyDescent="0.25">
      <c r="B34" s="317"/>
      <c r="C34" s="321"/>
      <c r="D34" s="86" t="s">
        <v>132</v>
      </c>
      <c r="E34" s="87">
        <v>9104788</v>
      </c>
      <c r="F34" s="87">
        <v>2697551</v>
      </c>
      <c r="G34" s="87">
        <v>2645144</v>
      </c>
      <c r="H34" s="87">
        <v>6550430</v>
      </c>
      <c r="I34" s="87">
        <v>7523740</v>
      </c>
      <c r="J34" s="88">
        <f t="shared" si="5"/>
        <v>0.14858719198586967</v>
      </c>
      <c r="K34" s="87">
        <f t="shared" si="6"/>
        <v>973310</v>
      </c>
      <c r="L34" s="88">
        <f t="shared" si="7"/>
        <v>-0.1736501717557839</v>
      </c>
      <c r="M34" s="87">
        <f t="shared" si="8"/>
        <v>-1581048</v>
      </c>
      <c r="N34" s="89">
        <v>1</v>
      </c>
      <c r="O34" s="89">
        <f>I34/$I$32</f>
        <v>0.23807126500139703</v>
      </c>
    </row>
    <row r="35" spans="1:15" x14ac:dyDescent="0.25">
      <c r="B35" s="317"/>
      <c r="C35" s="322" t="s">
        <v>42</v>
      </c>
      <c r="D35" s="90" t="s">
        <v>127</v>
      </c>
      <c r="E35" s="91">
        <f t="shared" ref="E35:I37" si="9">E32/E29</f>
        <v>7.0315096790488729</v>
      </c>
      <c r="F35" s="91">
        <f t="shared" si="9"/>
        <v>6.5715540802392614</v>
      </c>
      <c r="G35" s="91">
        <f t="shared" si="9"/>
        <v>5.8421478053191551</v>
      </c>
      <c r="H35" s="91">
        <f t="shared" si="9"/>
        <v>6.5956467419204126</v>
      </c>
      <c r="I35" s="91">
        <f t="shared" si="9"/>
        <v>6.6439761990807344</v>
      </c>
      <c r="J35" s="93">
        <f t="shared" si="5"/>
        <v>7.3274781157017799E-3</v>
      </c>
      <c r="K35" s="94">
        <f t="shared" si="6"/>
        <v>4.8329457160321887E-2</v>
      </c>
      <c r="L35" s="93">
        <f t="shared" si="7"/>
        <v>-5.5113837235101215E-2</v>
      </c>
      <c r="M35" s="94">
        <f t="shared" si="8"/>
        <v>-0.38753347996813847</v>
      </c>
      <c r="N35" s="95">
        <v>1</v>
      </c>
      <c r="O35" s="95"/>
    </row>
    <row r="36" spans="1:15" x14ac:dyDescent="0.25">
      <c r="B36" s="317"/>
      <c r="C36" s="323"/>
      <c r="D36" s="4" t="s">
        <v>128</v>
      </c>
      <c r="E36" s="96">
        <f t="shared" si="9"/>
        <v>6.7505334637253842</v>
      </c>
      <c r="F36" s="96">
        <f t="shared" si="9"/>
        <v>6.2073590599120001</v>
      </c>
      <c r="G36" s="96">
        <f t="shared" si="9"/>
        <v>5.6902742724097788</v>
      </c>
      <c r="H36" s="96">
        <f t="shared" si="9"/>
        <v>6.4048432648484441</v>
      </c>
      <c r="I36" s="96">
        <f t="shared" si="9"/>
        <v>6.4156507972287038</v>
      </c>
      <c r="J36" s="98">
        <f t="shared" si="5"/>
        <v>1.6873999773849846E-3</v>
      </c>
      <c r="K36" s="99">
        <f t="shared" si="6"/>
        <v>1.0807532380259666E-2</v>
      </c>
      <c r="L36" s="98">
        <f t="shared" si="7"/>
        <v>-4.9608326259873103E-2</v>
      </c>
      <c r="M36" s="99">
        <f t="shared" si="8"/>
        <v>-0.33488266649668041</v>
      </c>
      <c r="N36" s="100">
        <v>1</v>
      </c>
      <c r="O36" s="100"/>
    </row>
    <row r="37" spans="1:15" x14ac:dyDescent="0.25">
      <c r="B37" s="317"/>
      <c r="C37" s="324"/>
      <c r="D37" s="101" t="s">
        <v>132</v>
      </c>
      <c r="E37" s="102">
        <f t="shared" si="9"/>
        <v>7.8207599842636286</v>
      </c>
      <c r="F37" s="102">
        <f t="shared" si="9"/>
        <v>7.8321327677464501</v>
      </c>
      <c r="G37" s="102">
        <f t="shared" si="9"/>
        <v>6.4374554330869627</v>
      </c>
      <c r="H37" s="102">
        <f t="shared" si="9"/>
        <v>7.3302842844545504</v>
      </c>
      <c r="I37" s="102">
        <f t="shared" si="9"/>
        <v>7.4979918958297205</v>
      </c>
      <c r="J37" s="104">
        <f t="shared" si="5"/>
        <v>2.2878732238370336E-2</v>
      </c>
      <c r="K37" s="105">
        <f t="shared" si="6"/>
        <v>0.1677076113751701</v>
      </c>
      <c r="L37" s="104">
        <f t="shared" si="7"/>
        <v>-4.1270680737339971E-2</v>
      </c>
      <c r="M37" s="105">
        <f t="shared" si="8"/>
        <v>-0.32276808843390814</v>
      </c>
      <c r="N37" s="106">
        <v>1</v>
      </c>
      <c r="O37" s="106"/>
    </row>
    <row r="38" spans="1:15" x14ac:dyDescent="0.25">
      <c r="A38" s="115"/>
      <c r="B38" s="317"/>
      <c r="C38" s="319" t="s">
        <v>130</v>
      </c>
      <c r="D38" s="78" t="s">
        <v>127</v>
      </c>
      <c r="E38" s="116">
        <v>0.70701731137740464</v>
      </c>
      <c r="F38" s="116">
        <v>0.43527168824368895</v>
      </c>
      <c r="G38" s="116">
        <v>0.44568974639475639</v>
      </c>
      <c r="H38" s="116">
        <v>0.69370284560926421</v>
      </c>
      <c r="I38" s="116">
        <v>0.75390497801351319</v>
      </c>
      <c r="J38" s="117">
        <f t="shared" si="5"/>
        <v>8.6783747227351826E-2</v>
      </c>
      <c r="K38" s="107">
        <f>(I38-H38)*100</f>
        <v>6.0202132404248987</v>
      </c>
      <c r="L38" s="80">
        <f t="shared" si="7"/>
        <v>6.6317565187707261E-2</v>
      </c>
      <c r="M38" s="107">
        <f>(I38-E38)*100</f>
        <v>4.6887666636108545</v>
      </c>
      <c r="N38" s="81"/>
      <c r="O38" s="81"/>
    </row>
    <row r="39" spans="1:15" x14ac:dyDescent="0.25">
      <c r="B39" s="317"/>
      <c r="C39" s="320"/>
      <c r="D39" s="82" t="s">
        <v>128</v>
      </c>
      <c r="E39" s="118">
        <v>0.74733159046501185</v>
      </c>
      <c r="F39" s="118">
        <v>0.47285517123309867</v>
      </c>
      <c r="G39" s="118">
        <v>0.50596711072284595</v>
      </c>
      <c r="H39" s="118">
        <v>0.73839268966479488</v>
      </c>
      <c r="I39" s="118">
        <v>0.80741816814694645</v>
      </c>
      <c r="J39" s="119">
        <f t="shared" si="5"/>
        <v>9.3480717575206151E-2</v>
      </c>
      <c r="K39" s="108">
        <f>(I39-H39)*100</f>
        <v>6.902547848215157</v>
      </c>
      <c r="L39" s="84">
        <f t="shared" si="7"/>
        <v>8.0401495733034567E-2</v>
      </c>
      <c r="M39" s="108">
        <f>(I39-E39)*100</f>
        <v>6.0086577681934594</v>
      </c>
      <c r="N39" s="85"/>
      <c r="O39" s="85"/>
    </row>
    <row r="40" spans="1:15" x14ac:dyDescent="0.25">
      <c r="B40" s="317"/>
      <c r="C40" s="321"/>
      <c r="D40" s="86" t="s">
        <v>132</v>
      </c>
      <c r="E40" s="120">
        <v>0.62524102899009038</v>
      </c>
      <c r="F40" s="120">
        <v>0.37286993008423591</v>
      </c>
      <c r="G40" s="120">
        <v>0.31547180324599833</v>
      </c>
      <c r="H40" s="120">
        <v>0.57635254904438227</v>
      </c>
      <c r="I40" s="120">
        <v>0.62197521652289123</v>
      </c>
      <c r="J40" s="121">
        <f t="shared" si="5"/>
        <v>7.915757040400595E-2</v>
      </c>
      <c r="K40" s="109">
        <f>(I40-H40)*100</f>
        <v>4.562266747850896</v>
      </c>
      <c r="L40" s="88">
        <f t="shared" si="7"/>
        <v>-5.2232856063112454E-3</v>
      </c>
      <c r="M40" s="109">
        <f>(I40-E40)*100</f>
        <v>-0.32658124671991473</v>
      </c>
      <c r="N40" s="89"/>
      <c r="O40" s="89"/>
    </row>
    <row r="41" spans="1:15" x14ac:dyDescent="0.25">
      <c r="B41" s="317"/>
      <c r="C41" s="322" t="s">
        <v>131</v>
      </c>
      <c r="D41" s="90" t="s">
        <v>127</v>
      </c>
      <c r="E41" s="110">
        <v>132045</v>
      </c>
      <c r="F41" s="110">
        <v>66652.727272727279</v>
      </c>
      <c r="G41" s="110">
        <v>79161.363636363632</v>
      </c>
      <c r="H41" s="110">
        <v>123364</v>
      </c>
      <c r="I41" s="110">
        <v>125512.72727272728</v>
      </c>
      <c r="J41" s="93">
        <f t="shared" si="5"/>
        <v>1.7417782114127922E-2</v>
      </c>
      <c r="K41" s="110">
        <f>I41-H41</f>
        <v>2148.7272727272793</v>
      </c>
      <c r="L41" s="93">
        <f t="shared" si="7"/>
        <v>-4.9470049810842687E-2</v>
      </c>
      <c r="M41" s="110">
        <f>I41-E41</f>
        <v>-6532.2727272727207</v>
      </c>
      <c r="N41" s="95">
        <v>3.7071776396165851E-2</v>
      </c>
      <c r="O41" s="95">
        <f>I41/$I$41</f>
        <v>1</v>
      </c>
    </row>
    <row r="42" spans="1:15" x14ac:dyDescent="0.25">
      <c r="B42" s="317"/>
      <c r="C42" s="323"/>
      <c r="D42" s="4" t="s">
        <v>128</v>
      </c>
      <c r="E42" s="111">
        <v>88443.090909090912</v>
      </c>
      <c r="F42" s="111">
        <v>44236.727272727272</v>
      </c>
      <c r="G42" s="111">
        <v>54091.909090909088</v>
      </c>
      <c r="H42" s="111">
        <v>89348</v>
      </c>
      <c r="I42" s="111">
        <v>89293.272727272721</v>
      </c>
      <c r="J42" s="98">
        <f t="shared" si="5"/>
        <v>-6.1251816187579688E-4</v>
      </c>
      <c r="K42" s="111">
        <f>I42-H42</f>
        <v>-54.727272727279342</v>
      </c>
      <c r="L42" s="98">
        <f t="shared" si="7"/>
        <v>9.6127556086398336E-3</v>
      </c>
      <c r="M42" s="111">
        <f>I42-E42</f>
        <v>850.18181818180892</v>
      </c>
      <c r="N42" s="100">
        <v>2.4060505817911561E-2</v>
      </c>
      <c r="O42" s="100">
        <f>I42/$I$41</f>
        <v>0.71142803337582561</v>
      </c>
    </row>
    <row r="43" spans="1:15" x14ac:dyDescent="0.25">
      <c r="B43" s="318"/>
      <c r="C43" s="324"/>
      <c r="D43" s="101" t="s">
        <v>132</v>
      </c>
      <c r="E43" s="112">
        <v>43601.909090909088</v>
      </c>
      <c r="F43" s="112">
        <v>21595.090909090908</v>
      </c>
      <c r="G43" s="112">
        <v>25069.454545454544</v>
      </c>
      <c r="H43" s="112">
        <v>34016</v>
      </c>
      <c r="I43" s="112">
        <v>36219.454545454544</v>
      </c>
      <c r="J43" s="104">
        <f t="shared" si="5"/>
        <v>6.4777003335328764E-2</v>
      </c>
      <c r="K43" s="112">
        <f>I43-H43</f>
        <v>2203.4545454545441</v>
      </c>
      <c r="L43" s="104">
        <f t="shared" si="7"/>
        <v>-0.16931493825332922</v>
      </c>
      <c r="M43" s="112">
        <f>I43-E43</f>
        <v>-7382.4545454545441</v>
      </c>
      <c r="N43" s="106">
        <v>1.3011270578254292E-2</v>
      </c>
      <c r="O43" s="106">
        <f>I43/$I$41</f>
        <v>0.28857196662417428</v>
      </c>
    </row>
    <row r="44" spans="1:15" ht="6" customHeight="1" x14ac:dyDescent="0.25"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113"/>
      <c r="O44" s="113"/>
    </row>
    <row r="45" spans="1:15" x14ac:dyDescent="0.25">
      <c r="B45" s="326" t="s">
        <v>109</v>
      </c>
      <c r="C45" s="326"/>
      <c r="D45" s="326"/>
      <c r="E45" s="326"/>
      <c r="F45" s="326"/>
      <c r="G45" s="326"/>
      <c r="H45" s="326"/>
      <c r="I45" s="326"/>
      <c r="J45" s="326"/>
      <c r="K45" s="326"/>
      <c r="L45" s="326"/>
      <c r="M45" s="326"/>
    </row>
    <row r="46" spans="1:15" x14ac:dyDescent="0.25">
      <c r="B46" s="122"/>
    </row>
    <row r="47" spans="1:15" x14ac:dyDescent="0.25">
      <c r="I47" s="123"/>
    </row>
    <row r="48" spans="1:15" ht="21.75" thickBot="1" x14ac:dyDescent="0.3">
      <c r="B48" s="315" t="s">
        <v>125</v>
      </c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77"/>
      <c r="O48" s="77"/>
    </row>
    <row r="49" spans="2:15" ht="15.75" thickBot="1" x14ac:dyDescent="0.3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2:15" ht="45" x14ac:dyDescent="0.25">
      <c r="B50" s="4"/>
      <c r="C50" s="4"/>
      <c r="D50" s="4"/>
      <c r="E50" s="124">
        <v>2018</v>
      </c>
      <c r="F50" s="124">
        <v>2019</v>
      </c>
      <c r="G50" s="124">
        <v>2020</v>
      </c>
      <c r="H50" s="124">
        <v>2021</v>
      </c>
      <c r="I50" s="124">
        <v>2022</v>
      </c>
      <c r="J50" s="56" t="str">
        <f>CONCATENATE("var. ",RIGHT(I50,2),"/",RIGHT(H50,2))</f>
        <v>var. 22/21</v>
      </c>
      <c r="K50" s="56" t="str">
        <f>CONCATENATE("dif. ",RIGHT(I50,2),"/",RIGHT(H50,2))</f>
        <v>dif. 22/21</v>
      </c>
      <c r="L50" s="56" t="str">
        <f>CONCATENATE("var. ",RIGHT(I50,2),"/",RIGHT(F50,2))</f>
        <v>var. 22/19</v>
      </c>
      <c r="M50" s="56" t="str">
        <f>CONCATENATE("dif. ",RIGHT(I50,2),"/",RIGHT(F50,2))</f>
        <v>dif. 22/19</v>
      </c>
      <c r="N50" s="56" t="s">
        <v>126</v>
      </c>
      <c r="O50" s="56" t="str">
        <f>CONCATENATE("cuota ",I50)</f>
        <v>cuota 2022</v>
      </c>
    </row>
    <row r="51" spans="2:15" x14ac:dyDescent="0.25">
      <c r="B51" s="316" t="s">
        <v>102</v>
      </c>
      <c r="C51" s="319" t="s">
        <v>46</v>
      </c>
      <c r="D51" s="78" t="s">
        <v>127</v>
      </c>
      <c r="E51" s="79">
        <v>4872456</v>
      </c>
      <c r="F51" s="79">
        <v>4831573</v>
      </c>
      <c r="G51" s="79">
        <v>1565303</v>
      </c>
      <c r="H51" s="79">
        <v>2335438</v>
      </c>
      <c r="I51" s="79">
        <v>4757683</v>
      </c>
      <c r="J51" s="80">
        <f>I51/H51-1</f>
        <v>1.0371694731352319</v>
      </c>
      <c r="K51" s="79">
        <f>I51-H51</f>
        <v>2422245</v>
      </c>
      <c r="L51" s="80">
        <f>I51/F51-1</f>
        <v>-1.5293156079810855E-2</v>
      </c>
      <c r="M51" s="79">
        <f>I51-F51</f>
        <v>-73890</v>
      </c>
      <c r="N51" s="81">
        <v>1</v>
      </c>
      <c r="O51" s="81">
        <f>I51/$I$51</f>
        <v>1</v>
      </c>
    </row>
    <row r="52" spans="2:15" x14ac:dyDescent="0.25">
      <c r="B52" s="317"/>
      <c r="C52" s="320"/>
      <c r="D52" s="82" t="s">
        <v>128</v>
      </c>
      <c r="E52" s="83">
        <v>3534922</v>
      </c>
      <c r="F52" s="83">
        <v>3568188</v>
      </c>
      <c r="G52" s="83">
        <v>1200286</v>
      </c>
      <c r="H52" s="83">
        <v>1858031</v>
      </c>
      <c r="I52" s="83">
        <v>3776873</v>
      </c>
      <c r="J52" s="84">
        <f t="shared" ref="J52:J65" si="10">I52/H52-1</f>
        <v>1.0327287327283559</v>
      </c>
      <c r="K52" s="83">
        <f t="shared" ref="K52:K59" si="11">I52-H52</f>
        <v>1918842</v>
      </c>
      <c r="L52" s="84">
        <f t="shared" ref="L52:L65" si="12">I52/F52-1</f>
        <v>5.8484866828765858E-2</v>
      </c>
      <c r="M52" s="83">
        <f t="shared" ref="M52:M65" si="13">I52-F52</f>
        <v>208685</v>
      </c>
      <c r="N52" s="85">
        <v>1</v>
      </c>
      <c r="O52" s="85">
        <f>I52/$I$51</f>
        <v>0.79384713105097582</v>
      </c>
    </row>
    <row r="53" spans="2:15" x14ac:dyDescent="0.25">
      <c r="B53" s="317"/>
      <c r="C53" s="321"/>
      <c r="D53" s="86" t="s">
        <v>132</v>
      </c>
      <c r="E53" s="87">
        <v>1337534</v>
      </c>
      <c r="F53" s="87">
        <v>1263385</v>
      </c>
      <c r="G53" s="87">
        <v>365017</v>
      </c>
      <c r="H53" s="87">
        <v>477407</v>
      </c>
      <c r="I53" s="87">
        <v>980810</v>
      </c>
      <c r="J53" s="88">
        <f t="shared" si="10"/>
        <v>1.0544524902232268</v>
      </c>
      <c r="K53" s="87">
        <f t="shared" si="11"/>
        <v>503403</v>
      </c>
      <c r="L53" s="88">
        <f t="shared" si="12"/>
        <v>-0.22366499523106576</v>
      </c>
      <c r="M53" s="87">
        <f t="shared" si="13"/>
        <v>-282575</v>
      </c>
      <c r="N53" s="89">
        <v>1</v>
      </c>
      <c r="O53" s="89">
        <f>I53/$I$51</f>
        <v>0.20615286894902413</v>
      </c>
    </row>
    <row r="54" spans="2:15" x14ac:dyDescent="0.25">
      <c r="B54" s="317"/>
      <c r="C54" s="319" t="s">
        <v>68</v>
      </c>
      <c r="D54" s="78" t="s">
        <v>127</v>
      </c>
      <c r="E54" s="79">
        <v>34510831</v>
      </c>
      <c r="F54" s="79">
        <v>34034766</v>
      </c>
      <c r="G54" s="79">
        <v>10243785</v>
      </c>
      <c r="H54" s="79">
        <v>13903380</v>
      </c>
      <c r="I54" s="79">
        <v>31405937</v>
      </c>
      <c r="J54" s="80">
        <f t="shared" si="10"/>
        <v>1.2588706487199515</v>
      </c>
      <c r="K54" s="79">
        <f t="shared" si="11"/>
        <v>17502557</v>
      </c>
      <c r="L54" s="80">
        <f t="shared" si="12"/>
        <v>-7.7239520318723498E-2</v>
      </c>
      <c r="M54" s="79">
        <f t="shared" si="13"/>
        <v>-2628829</v>
      </c>
      <c r="N54" s="81">
        <v>1</v>
      </c>
      <c r="O54" s="81">
        <f>I54/$I$54</f>
        <v>1</v>
      </c>
    </row>
    <row r="55" spans="2:15" x14ac:dyDescent="0.25">
      <c r="B55" s="317"/>
      <c r="C55" s="320"/>
      <c r="D55" s="82" t="s">
        <v>128</v>
      </c>
      <c r="E55" s="83">
        <v>24032526</v>
      </c>
      <c r="F55" s="83">
        <v>24096786</v>
      </c>
      <c r="G55" s="83">
        <v>7412998</v>
      </c>
      <c r="H55" s="83">
        <v>10753668</v>
      </c>
      <c r="I55" s="83">
        <v>24186974</v>
      </c>
      <c r="J55" s="84">
        <f t="shared" si="10"/>
        <v>1.2491836273911376</v>
      </c>
      <c r="K55" s="83">
        <f t="shared" si="11"/>
        <v>13433306</v>
      </c>
      <c r="L55" s="84">
        <f t="shared" si="12"/>
        <v>3.742739799407202E-3</v>
      </c>
      <c r="M55" s="83">
        <f t="shared" si="13"/>
        <v>90188</v>
      </c>
      <c r="N55" s="85">
        <v>1</v>
      </c>
      <c r="O55" s="85">
        <f>I55/$I$54</f>
        <v>0.77014018081995128</v>
      </c>
    </row>
    <row r="56" spans="2:15" x14ac:dyDescent="0.25">
      <c r="B56" s="317"/>
      <c r="C56" s="321"/>
      <c r="D56" s="86" t="s">
        <v>132</v>
      </c>
      <c r="E56" s="87">
        <v>10478305</v>
      </c>
      <c r="F56" s="87">
        <v>9937980</v>
      </c>
      <c r="G56" s="87">
        <v>2830787</v>
      </c>
      <c r="H56" s="87">
        <v>3149712</v>
      </c>
      <c r="I56" s="87">
        <v>7218963</v>
      </c>
      <c r="J56" s="88">
        <f t="shared" si="10"/>
        <v>1.2919438348649019</v>
      </c>
      <c r="K56" s="87">
        <f t="shared" si="11"/>
        <v>4069251</v>
      </c>
      <c r="L56" s="88">
        <f t="shared" si="12"/>
        <v>-0.27359855825831814</v>
      </c>
      <c r="M56" s="87">
        <f t="shared" si="13"/>
        <v>-2719017</v>
      </c>
      <c r="N56" s="89">
        <v>1</v>
      </c>
      <c r="O56" s="89">
        <f>I56/$I$54</f>
        <v>0.22985981918004866</v>
      </c>
    </row>
    <row r="57" spans="2:15" x14ac:dyDescent="0.25">
      <c r="B57" s="317"/>
      <c r="C57" s="322" t="s">
        <v>42</v>
      </c>
      <c r="D57" s="90" t="s">
        <v>127</v>
      </c>
      <c r="E57" s="91">
        <f t="shared" ref="E57:I59" si="14">E54/E51</f>
        <v>7.0828409738333198</v>
      </c>
      <c r="F57" s="91">
        <f t="shared" si="14"/>
        <v>7.0442412853950467</v>
      </c>
      <c r="G57" s="91">
        <f t="shared" si="14"/>
        <v>6.5442824807720932</v>
      </c>
      <c r="H57" s="91">
        <f t="shared" si="14"/>
        <v>5.9532216226677823</v>
      </c>
      <c r="I57" s="91">
        <f t="shared" si="14"/>
        <v>6.6010991064347921</v>
      </c>
      <c r="J57" s="93">
        <f t="shared" si="10"/>
        <v>0.10882804720390715</v>
      </c>
      <c r="K57" s="94">
        <f t="shared" si="11"/>
        <v>0.64787748376700982</v>
      </c>
      <c r="L57" s="93">
        <f t="shared" si="12"/>
        <v>-6.2908432719224083E-2</v>
      </c>
      <c r="M57" s="94">
        <f t="shared" si="13"/>
        <v>-0.44314217896025454</v>
      </c>
      <c r="N57" s="95">
        <v>1</v>
      </c>
      <c r="O57" s="95"/>
    </row>
    <row r="58" spans="2:15" x14ac:dyDescent="0.25">
      <c r="B58" s="317"/>
      <c r="C58" s="323"/>
      <c r="D58" s="4" t="s">
        <v>128</v>
      </c>
      <c r="E58" s="96">
        <f t="shared" si="14"/>
        <v>6.7986014967232657</v>
      </c>
      <c r="F58" s="96">
        <f t="shared" si="14"/>
        <v>6.7532276886755964</v>
      </c>
      <c r="G58" s="96">
        <f t="shared" si="14"/>
        <v>6.1760263803793425</v>
      </c>
      <c r="H58" s="96">
        <f t="shared" si="14"/>
        <v>5.787668774094727</v>
      </c>
      <c r="I58" s="96">
        <f t="shared" si="14"/>
        <v>6.4039680444642961</v>
      </c>
      <c r="J58" s="98">
        <f t="shared" si="10"/>
        <v>0.10648488958595714</v>
      </c>
      <c r="K58" s="99">
        <f t="shared" si="11"/>
        <v>0.61629927036956911</v>
      </c>
      <c r="L58" s="98">
        <f t="shared" si="12"/>
        <v>-5.1717439469273208E-2</v>
      </c>
      <c r="M58" s="99">
        <f t="shared" si="13"/>
        <v>-0.34925964421130029</v>
      </c>
      <c r="N58" s="100">
        <v>1</v>
      </c>
      <c r="O58" s="100"/>
    </row>
    <row r="59" spans="2:15" x14ac:dyDescent="0.25">
      <c r="B59" s="317"/>
      <c r="C59" s="324"/>
      <c r="D59" s="101" t="s">
        <v>132</v>
      </c>
      <c r="E59" s="102">
        <f t="shared" si="14"/>
        <v>7.8340475830894762</v>
      </c>
      <c r="F59" s="102">
        <f t="shared" si="14"/>
        <v>7.8661532312003075</v>
      </c>
      <c r="G59" s="102">
        <f t="shared" si="14"/>
        <v>7.7552196199081136</v>
      </c>
      <c r="H59" s="102">
        <f t="shared" si="14"/>
        <v>6.5975404633782073</v>
      </c>
      <c r="I59" s="102">
        <f t="shared" si="14"/>
        <v>7.3602053404838861</v>
      </c>
      <c r="J59" s="104">
        <f t="shared" si="10"/>
        <v>0.11559836295648318</v>
      </c>
      <c r="K59" s="105">
        <f t="shared" si="11"/>
        <v>0.76266487710567876</v>
      </c>
      <c r="L59" s="104">
        <f t="shared" si="12"/>
        <v>-6.4319607798845047E-2</v>
      </c>
      <c r="M59" s="105">
        <f t="shared" si="13"/>
        <v>-0.50594789071642143</v>
      </c>
      <c r="N59" s="106">
        <v>1</v>
      </c>
      <c r="O59" s="106"/>
    </row>
    <row r="60" spans="2:15" x14ac:dyDescent="0.25">
      <c r="B60" s="317"/>
      <c r="C60" s="319" t="s">
        <v>130</v>
      </c>
      <c r="D60" s="78" t="s">
        <v>127</v>
      </c>
      <c r="E60" s="116">
        <v>0.78597903196908103</v>
      </c>
      <c r="F60" s="116">
        <v>0.77175101134430768</v>
      </c>
      <c r="G60" s="116">
        <v>0.45889771119290867</v>
      </c>
      <c r="H60" s="116">
        <v>0.52468855794331026</v>
      </c>
      <c r="I60" s="116">
        <v>0.76210777311691102</v>
      </c>
      <c r="J60" s="117">
        <f t="shared" si="10"/>
        <v>0.45249550724765863</v>
      </c>
      <c r="K60" s="107">
        <f>(I60-H60)*100</f>
        <v>23.741921517360076</v>
      </c>
      <c r="L60" s="80">
        <f t="shared" si="12"/>
        <v>-1.2495271254130524E-2</v>
      </c>
      <c r="M60" s="107">
        <f t="shared" si="13"/>
        <v>-9.6432382273966555E-3</v>
      </c>
      <c r="N60" s="81"/>
      <c r="O60" s="81"/>
    </row>
    <row r="61" spans="2:15" x14ac:dyDescent="0.25">
      <c r="B61" s="317"/>
      <c r="C61" s="320"/>
      <c r="D61" s="82" t="s">
        <v>128</v>
      </c>
      <c r="E61" s="118">
        <v>0.83228039976844048</v>
      </c>
      <c r="F61" s="118">
        <v>0.81577104556154079</v>
      </c>
      <c r="G61" s="118">
        <v>0.50043785792826634</v>
      </c>
      <c r="H61" s="118">
        <v>0.59367843784324992</v>
      </c>
      <c r="I61" s="118">
        <v>0.81044695291119551</v>
      </c>
      <c r="J61" s="119">
        <f t="shared" si="10"/>
        <v>0.36512782215139072</v>
      </c>
      <c r="K61" s="108">
        <f>(I61-H61)*100</f>
        <v>21.676851506794559</v>
      </c>
      <c r="L61" s="84">
        <f t="shared" si="12"/>
        <v>-6.5264545478939118E-3</v>
      </c>
      <c r="M61" s="108">
        <f t="shared" si="13"/>
        <v>-5.3240926503452801E-3</v>
      </c>
      <c r="N61" s="85"/>
      <c r="O61" s="85"/>
    </row>
    <row r="62" spans="2:15" x14ac:dyDescent="0.25">
      <c r="B62" s="317"/>
      <c r="C62" s="321"/>
      <c r="D62" s="86" t="s">
        <v>132</v>
      </c>
      <c r="E62" s="120">
        <v>0.69704039197568746</v>
      </c>
      <c r="F62" s="120">
        <v>0.68245771799221877</v>
      </c>
      <c r="G62" s="120">
        <v>0.39128652276578418</v>
      </c>
      <c r="H62" s="120">
        <v>0.37564885856707986</v>
      </c>
      <c r="I62" s="120">
        <v>0.63517474830004761</v>
      </c>
      <c r="J62" s="121">
        <f t="shared" si="10"/>
        <v>0.69087362789530227</v>
      </c>
      <c r="K62" s="109">
        <f>(I62-H62)*100</f>
        <v>25.952588973296777</v>
      </c>
      <c r="L62" s="88">
        <f t="shared" si="12"/>
        <v>-6.9283368691729352E-2</v>
      </c>
      <c r="M62" s="109">
        <f t="shared" si="13"/>
        <v>-4.7282969692171162E-2</v>
      </c>
      <c r="N62" s="89"/>
      <c r="O62" s="89"/>
    </row>
    <row r="63" spans="2:15" x14ac:dyDescent="0.25">
      <c r="B63" s="317"/>
      <c r="C63" s="322" t="s">
        <v>131</v>
      </c>
      <c r="D63" s="90" t="s">
        <v>127</v>
      </c>
      <c r="E63" s="110">
        <v>131465.72727272726</v>
      </c>
      <c r="F63" s="110">
        <v>132045</v>
      </c>
      <c r="G63" s="110">
        <v>66652.727272727279</v>
      </c>
      <c r="H63" s="110">
        <v>79161.363636363632</v>
      </c>
      <c r="I63" s="110">
        <v>123364</v>
      </c>
      <c r="J63" s="93">
        <f t="shared" si="10"/>
        <v>0.55838649478912461</v>
      </c>
      <c r="K63" s="110">
        <f>I63-H63</f>
        <v>44202.636363636368</v>
      </c>
      <c r="L63" s="93">
        <f t="shared" si="12"/>
        <v>-6.5742739217690915E-2</v>
      </c>
      <c r="M63" s="110">
        <f t="shared" si="13"/>
        <v>-8681</v>
      </c>
      <c r="N63" s="95">
        <v>3.7071776396165851E-2</v>
      </c>
      <c r="O63" s="95">
        <f>I63/$I$63</f>
        <v>1</v>
      </c>
    </row>
    <row r="64" spans="2:15" x14ac:dyDescent="0.25">
      <c r="B64" s="317"/>
      <c r="C64" s="323"/>
      <c r="D64" s="4" t="s">
        <v>128</v>
      </c>
      <c r="E64" s="111">
        <v>86456</v>
      </c>
      <c r="F64" s="111">
        <v>88443.090909090912</v>
      </c>
      <c r="G64" s="111">
        <v>44236.727272727272</v>
      </c>
      <c r="H64" s="111">
        <v>54091.909090909088</v>
      </c>
      <c r="I64" s="111">
        <v>89348</v>
      </c>
      <c r="J64" s="98">
        <f t="shared" si="10"/>
        <v>0.65178122757394408</v>
      </c>
      <c r="K64" s="111">
        <f>I64-H64</f>
        <v>35256.090909090912</v>
      </c>
      <c r="L64" s="98">
        <f t="shared" si="12"/>
        <v>1.0231540775064385E-2</v>
      </c>
      <c r="M64" s="111">
        <f t="shared" si="13"/>
        <v>904.90909090908826</v>
      </c>
      <c r="N64" s="100">
        <v>2.4060505817911561E-2</v>
      </c>
      <c r="O64" s="100">
        <f>I64/$I$63</f>
        <v>0.72426315618819104</v>
      </c>
    </row>
    <row r="65" spans="2:15" x14ac:dyDescent="0.25">
      <c r="B65" s="318"/>
      <c r="C65" s="324"/>
      <c r="D65" s="101" t="s">
        <v>132</v>
      </c>
      <c r="E65" s="112">
        <v>45009.727272727272</v>
      </c>
      <c r="F65" s="112">
        <v>43601.909090909088</v>
      </c>
      <c r="G65" s="112">
        <v>21595.090909090908</v>
      </c>
      <c r="H65" s="112">
        <v>25069.454545454544</v>
      </c>
      <c r="I65" s="112">
        <v>34016</v>
      </c>
      <c r="J65" s="104">
        <f t="shared" si="10"/>
        <v>0.3568703674156164</v>
      </c>
      <c r="K65" s="112">
        <f>I65-H65</f>
        <v>8946.5454545454559</v>
      </c>
      <c r="L65" s="104">
        <f t="shared" si="12"/>
        <v>-0.21985067376115719</v>
      </c>
      <c r="M65" s="112">
        <f t="shared" si="13"/>
        <v>-9585.9090909090883</v>
      </c>
      <c r="N65" s="106">
        <v>1.3011270578254292E-2</v>
      </c>
      <c r="O65" s="106">
        <f>I65/$I$63</f>
        <v>0.27573684381180896</v>
      </c>
    </row>
    <row r="66" spans="2:15" x14ac:dyDescent="0.25">
      <c r="B66" s="325"/>
      <c r="C66" s="325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113"/>
      <c r="O66" s="113"/>
    </row>
    <row r="67" spans="2:15" x14ac:dyDescent="0.25">
      <c r="B67" s="326" t="s">
        <v>109</v>
      </c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6"/>
    </row>
  </sheetData>
  <mergeCells count="27">
    <mergeCell ref="B66:M66"/>
    <mergeCell ref="B67:M67"/>
    <mergeCell ref="B44:M44"/>
    <mergeCell ref="B45:M45"/>
    <mergeCell ref="B48:M48"/>
    <mergeCell ref="B51:B65"/>
    <mergeCell ref="C51:C53"/>
    <mergeCell ref="C54:C56"/>
    <mergeCell ref="C57:C59"/>
    <mergeCell ref="C60:C62"/>
    <mergeCell ref="C63:C65"/>
    <mergeCell ref="B22:M22"/>
    <mergeCell ref="B23:M23"/>
    <mergeCell ref="B26:M26"/>
    <mergeCell ref="B29:B43"/>
    <mergeCell ref="C29:C31"/>
    <mergeCell ref="C32:C34"/>
    <mergeCell ref="C35:C37"/>
    <mergeCell ref="C38:C40"/>
    <mergeCell ref="C41:C43"/>
    <mergeCell ref="B4:M4"/>
    <mergeCell ref="B7:B21"/>
    <mergeCell ref="C7:C9"/>
    <mergeCell ref="C10:C12"/>
    <mergeCell ref="C13:C15"/>
    <mergeCell ref="C16:C18"/>
    <mergeCell ref="C19:C2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4434-1284-4FB0-A54C-92C1480E798B}">
  <dimension ref="A6:O2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1.85546875" customWidth="1"/>
    <col min="14" max="14" width="11.140625" hidden="1" customWidth="1"/>
    <col min="15" max="15" width="12" customWidth="1"/>
  </cols>
  <sheetData>
    <row r="6" spans="2:15" ht="21.75" customHeight="1" thickBot="1" x14ac:dyDescent="0.3">
      <c r="B6" s="315" t="s">
        <v>125</v>
      </c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77"/>
      <c r="O6" s="77"/>
    </row>
    <row r="7" spans="2:15" ht="6" customHeight="1" thickBot="1" x14ac:dyDescent="0.3"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</row>
    <row r="8" spans="2:15" ht="75" x14ac:dyDescent="0.25">
      <c r="B8" s="4"/>
      <c r="C8" s="4"/>
      <c r="D8" s="4"/>
      <c r="E8" s="57" t="s">
        <v>536</v>
      </c>
      <c r="F8" s="57" t="s">
        <v>537</v>
      </c>
      <c r="G8" s="57" t="s">
        <v>538</v>
      </c>
      <c r="H8" s="57" t="s">
        <v>539</v>
      </c>
      <c r="I8" s="57" t="s">
        <v>540</v>
      </c>
      <c r="J8" s="56" t="str">
        <f>CONCATENATE("var. ",RIGHT(I8,2),"/",RIGHT(H8,2))</f>
        <v>var. 23/22</v>
      </c>
      <c r="K8" s="56" t="str">
        <f>CONCATENATE("dif. ",RIGHT(I8,2),"/",RIGHT(H8,2))</f>
        <v>dif. 23/22</v>
      </c>
      <c r="L8" s="56" t="str">
        <f>CONCATENATE("var. ",RIGHT(I8,2),"/",RIGHT(E8,2))</f>
        <v>var. 23/19</v>
      </c>
      <c r="M8" s="56" t="str">
        <f>CONCATENATE("dif. ",RIGHT(I8,2),"/",RIGHT(E8,2))</f>
        <v>dif. 23/19</v>
      </c>
      <c r="N8" s="56" t="s">
        <v>126</v>
      </c>
      <c r="O8" s="56" t="str">
        <f>CONCATENATE("cuota ",I8)</f>
        <v>cuota verano julio-septiembre 2023</v>
      </c>
    </row>
    <row r="9" spans="2:15" ht="15" customHeight="1" x14ac:dyDescent="0.25">
      <c r="B9" s="316" t="s">
        <v>102</v>
      </c>
      <c r="C9" s="319" t="s">
        <v>46</v>
      </c>
      <c r="D9" s="78" t="s">
        <v>127</v>
      </c>
      <c r="E9" s="79">
        <v>1255761</v>
      </c>
      <c r="F9" s="79">
        <v>358149</v>
      </c>
      <c r="G9" s="79">
        <v>791183</v>
      </c>
      <c r="H9" s="79">
        <v>1288684</v>
      </c>
      <c r="I9" s="79">
        <v>1325735</v>
      </c>
      <c r="J9" s="80">
        <f>I9/H9-1</f>
        <v>2.8751035940540959E-2</v>
      </c>
      <c r="K9" s="79">
        <f>I9-H9</f>
        <v>37051</v>
      </c>
      <c r="L9" s="80">
        <f>I9/E9-1</f>
        <v>5.5722386664341483E-2</v>
      </c>
      <c r="M9" s="79">
        <f>I9-E9</f>
        <v>69974</v>
      </c>
      <c r="N9" s="81">
        <v>1</v>
      </c>
      <c r="O9" s="81">
        <f>I9/$I$9</f>
        <v>1</v>
      </c>
    </row>
    <row r="10" spans="2:15" x14ac:dyDescent="0.25">
      <c r="B10" s="317"/>
      <c r="C10" s="320"/>
      <c r="D10" s="82" t="s">
        <v>128</v>
      </c>
      <c r="E10" s="83">
        <v>921924</v>
      </c>
      <c r="F10" s="83">
        <v>277723</v>
      </c>
      <c r="G10" s="83">
        <v>637780</v>
      </c>
      <c r="H10" s="83">
        <v>1015046</v>
      </c>
      <c r="I10" s="83">
        <v>1039769</v>
      </c>
      <c r="J10" s="84">
        <f t="shared" ref="J10:J23" si="0">I10/H10-1</f>
        <v>2.435653162516771E-2</v>
      </c>
      <c r="K10" s="83">
        <f t="shared" ref="K10:K17" si="1">I10-H10</f>
        <v>24723</v>
      </c>
      <c r="L10" s="84">
        <f t="shared" ref="L10:L23" si="2">I10/E10-1</f>
        <v>0.12782507017932065</v>
      </c>
      <c r="M10" s="83">
        <f t="shared" ref="M10:M17" si="3">I10-E10</f>
        <v>117845</v>
      </c>
      <c r="N10" s="85">
        <v>1</v>
      </c>
      <c r="O10" s="85">
        <f>I10/$I$9</f>
        <v>0.78429625830199856</v>
      </c>
    </row>
    <row r="11" spans="2:15" x14ac:dyDescent="0.25">
      <c r="B11" s="317"/>
      <c r="C11" s="321"/>
      <c r="D11" s="86" t="s">
        <v>132</v>
      </c>
      <c r="E11" s="87">
        <v>333837</v>
      </c>
      <c r="F11" s="87">
        <v>80426</v>
      </c>
      <c r="G11" s="87">
        <v>153403</v>
      </c>
      <c r="H11" s="87">
        <v>273638</v>
      </c>
      <c r="I11" s="87">
        <v>285966</v>
      </c>
      <c r="J11" s="88">
        <f t="shared" si="0"/>
        <v>4.5052222279069465E-2</v>
      </c>
      <c r="K11" s="87">
        <f t="shared" si="1"/>
        <v>12328</v>
      </c>
      <c r="L11" s="88">
        <f t="shared" si="2"/>
        <v>-0.14339632814816816</v>
      </c>
      <c r="M11" s="87">
        <f t="shared" si="3"/>
        <v>-47871</v>
      </c>
      <c r="N11" s="89">
        <v>1</v>
      </c>
      <c r="O11" s="89">
        <f>I11/$I$9</f>
        <v>0.21570374169800149</v>
      </c>
    </row>
    <row r="12" spans="2:15" x14ac:dyDescent="0.25">
      <c r="B12" s="317"/>
      <c r="C12" s="319" t="s">
        <v>68</v>
      </c>
      <c r="D12" s="78" t="s">
        <v>127</v>
      </c>
      <c r="E12" s="79">
        <v>9101203</v>
      </c>
      <c r="F12" s="79">
        <v>1717475</v>
      </c>
      <c r="G12" s="79">
        <v>4810304</v>
      </c>
      <c r="H12" s="79">
        <v>8657144</v>
      </c>
      <c r="I12" s="79">
        <v>9096817</v>
      </c>
      <c r="J12" s="80">
        <f t="shared" si="0"/>
        <v>5.0787303526428573E-2</v>
      </c>
      <c r="K12" s="79">
        <f t="shared" si="1"/>
        <v>439673</v>
      </c>
      <c r="L12" s="80">
        <f t="shared" si="2"/>
        <v>-4.8191431396482631E-4</v>
      </c>
      <c r="M12" s="79">
        <f t="shared" si="3"/>
        <v>-4386</v>
      </c>
      <c r="N12" s="81">
        <v>1</v>
      </c>
      <c r="O12" s="81">
        <f>I12/$I$12</f>
        <v>1</v>
      </c>
    </row>
    <row r="13" spans="2:15" x14ac:dyDescent="0.25">
      <c r="B13" s="317"/>
      <c r="C13" s="320"/>
      <c r="D13" s="82" t="s">
        <v>128</v>
      </c>
      <c r="E13" s="83">
        <v>6403137</v>
      </c>
      <c r="F13" s="83">
        <v>1281284</v>
      </c>
      <c r="G13" s="83">
        <v>3773533</v>
      </c>
      <c r="H13" s="83">
        <v>6670684</v>
      </c>
      <c r="I13" s="83">
        <v>6921705</v>
      </c>
      <c r="J13" s="84">
        <f t="shared" si="0"/>
        <v>3.7630473876442139E-2</v>
      </c>
      <c r="K13" s="83">
        <f t="shared" si="1"/>
        <v>251021</v>
      </c>
      <c r="L13" s="84">
        <f t="shared" si="2"/>
        <v>8.0986553934423E-2</v>
      </c>
      <c r="M13" s="83">
        <f t="shared" si="3"/>
        <v>518568</v>
      </c>
      <c r="N13" s="85">
        <v>1</v>
      </c>
      <c r="O13" s="85">
        <f>I13/$I$12</f>
        <v>0.76089306842162485</v>
      </c>
    </row>
    <row r="14" spans="2:15" x14ac:dyDescent="0.25">
      <c r="B14" s="317"/>
      <c r="C14" s="321"/>
      <c r="D14" s="86" t="s">
        <v>132</v>
      </c>
      <c r="E14" s="87">
        <v>2698066</v>
      </c>
      <c r="F14" s="87">
        <v>436191</v>
      </c>
      <c r="G14" s="87">
        <v>1036771</v>
      </c>
      <c r="H14" s="87">
        <v>1986460</v>
      </c>
      <c r="I14" s="87">
        <v>2175112</v>
      </c>
      <c r="J14" s="88">
        <f t="shared" si="0"/>
        <v>9.4968939721917334E-2</v>
      </c>
      <c r="K14" s="87">
        <f t="shared" si="1"/>
        <v>188652</v>
      </c>
      <c r="L14" s="88">
        <f t="shared" si="2"/>
        <v>-0.19382550315670555</v>
      </c>
      <c r="M14" s="87">
        <f t="shared" si="3"/>
        <v>-522954</v>
      </c>
      <c r="N14" s="89">
        <v>1</v>
      </c>
      <c r="O14" s="89">
        <f>I14/$I$12</f>
        <v>0.23910693157837515</v>
      </c>
    </row>
    <row r="15" spans="2:15" x14ac:dyDescent="0.25">
      <c r="B15" s="317"/>
      <c r="C15" s="322" t="s">
        <v>42</v>
      </c>
      <c r="D15" s="90" t="s">
        <v>127</v>
      </c>
      <c r="E15" s="91">
        <f t="shared" ref="E15:I17" si="4">E12/E9</f>
        <v>7.2475598461809216</v>
      </c>
      <c r="F15" s="91">
        <f t="shared" si="4"/>
        <v>4.7954203418130446</v>
      </c>
      <c r="G15" s="91">
        <f t="shared" si="4"/>
        <v>6.0798879652368667</v>
      </c>
      <c r="H15" s="91">
        <f t="shared" si="4"/>
        <v>6.7178175565150182</v>
      </c>
      <c r="I15" s="91">
        <f t="shared" si="4"/>
        <v>6.8617159537916699</v>
      </c>
      <c r="J15" s="93">
        <f t="shared" si="0"/>
        <v>2.142040864701622E-2</v>
      </c>
      <c r="K15" s="94">
        <f t="shared" si="1"/>
        <v>0.14389839727665166</v>
      </c>
      <c r="L15" s="93">
        <f t="shared" si="2"/>
        <v>-5.3237765617426547E-2</v>
      </c>
      <c r="M15" s="94">
        <f t="shared" si="3"/>
        <v>-0.38584389238925176</v>
      </c>
      <c r="N15" s="95">
        <v>1</v>
      </c>
      <c r="O15" s="95"/>
    </row>
    <row r="16" spans="2:15" x14ac:dyDescent="0.25">
      <c r="B16" s="317"/>
      <c r="C16" s="323"/>
      <c r="D16" s="4" t="s">
        <v>128</v>
      </c>
      <c r="E16" s="96">
        <f t="shared" si="4"/>
        <v>6.9454065627969337</v>
      </c>
      <c r="F16" s="96">
        <f t="shared" si="4"/>
        <v>4.6135321885475813</v>
      </c>
      <c r="G16" s="96">
        <f t="shared" si="4"/>
        <v>5.9166687572517169</v>
      </c>
      <c r="H16" s="96">
        <f t="shared" si="4"/>
        <v>6.5718046275735285</v>
      </c>
      <c r="I16" s="96">
        <f t="shared" si="4"/>
        <v>6.6569641910847501</v>
      </c>
      <c r="J16" s="98">
        <f t="shared" si="0"/>
        <v>1.2958322460457028E-2</v>
      </c>
      <c r="K16" s="99">
        <f t="shared" si="1"/>
        <v>8.515956351122167E-2</v>
      </c>
      <c r="L16" s="98">
        <f t="shared" si="2"/>
        <v>-4.1529947758166541E-2</v>
      </c>
      <c r="M16" s="99">
        <f t="shared" si="3"/>
        <v>-0.28844237171218357</v>
      </c>
      <c r="N16" s="100">
        <v>1</v>
      </c>
      <c r="O16" s="100"/>
    </row>
    <row r="17" spans="1:15" x14ac:dyDescent="0.25">
      <c r="B17" s="317"/>
      <c r="C17" s="324"/>
      <c r="D17" s="101" t="s">
        <v>132</v>
      </c>
      <c r="E17" s="102">
        <f t="shared" si="4"/>
        <v>8.0819861189742301</v>
      </c>
      <c r="F17" s="102">
        <f t="shared" si="4"/>
        <v>5.4235073235023501</v>
      </c>
      <c r="G17" s="102">
        <f t="shared" si="4"/>
        <v>6.7584792996225627</v>
      </c>
      <c r="H17" s="102">
        <f t="shared" si="4"/>
        <v>7.2594449601298061</v>
      </c>
      <c r="I17" s="102">
        <f t="shared" si="4"/>
        <v>7.6061909457767705</v>
      </c>
      <c r="J17" s="104">
        <f t="shared" si="0"/>
        <v>4.7764806751942723E-2</v>
      </c>
      <c r="K17" s="105">
        <f t="shared" si="1"/>
        <v>0.34674598564696435</v>
      </c>
      <c r="L17" s="104">
        <f t="shared" si="2"/>
        <v>-5.8871070327679242E-2</v>
      </c>
      <c r="M17" s="105">
        <f t="shared" si="3"/>
        <v>-0.47579517319745968</v>
      </c>
      <c r="N17" s="106">
        <v>1</v>
      </c>
      <c r="O17" s="106"/>
    </row>
    <row r="18" spans="1:15" x14ac:dyDescent="0.25">
      <c r="A18" s="115"/>
      <c r="B18" s="317"/>
      <c r="C18" s="319" t="s">
        <v>130</v>
      </c>
      <c r="D18" s="78" t="s">
        <v>127</v>
      </c>
      <c r="E18" s="116">
        <v>0.74831468508297017</v>
      </c>
      <c r="F18" s="116">
        <v>0.29301191803872456</v>
      </c>
      <c r="G18" s="116">
        <v>0.51819425562490706</v>
      </c>
      <c r="H18" s="116">
        <v>0.75547727183080937</v>
      </c>
      <c r="I18" s="116">
        <v>0.79116158110956536</v>
      </c>
      <c r="J18" s="117">
        <f t="shared" si="0"/>
        <v>4.723412683518502E-2</v>
      </c>
      <c r="K18" s="107">
        <f>(I18-H18)*100</f>
        <v>3.5684309278755988</v>
      </c>
      <c r="L18" s="80">
        <f t="shared" si="2"/>
        <v>5.7257858065212996E-2</v>
      </c>
      <c r="M18" s="107">
        <f>(I18-E18)*100</f>
        <v>4.2846896026595189</v>
      </c>
      <c r="N18" s="81"/>
      <c r="O18" s="81"/>
    </row>
    <row r="19" spans="1:15" x14ac:dyDescent="0.25">
      <c r="B19" s="317"/>
      <c r="C19" s="320"/>
      <c r="D19" s="82" t="s">
        <v>128</v>
      </c>
      <c r="E19" s="118">
        <v>0.78815241357434551</v>
      </c>
      <c r="F19" s="118">
        <v>0.33277545414690196</v>
      </c>
      <c r="G19" s="118">
        <v>0.56287900959220383</v>
      </c>
      <c r="H19" s="118">
        <v>0.80909666161164506</v>
      </c>
      <c r="I19" s="118">
        <v>0.84581602607404394</v>
      </c>
      <c r="J19" s="119">
        <f t="shared" si="0"/>
        <v>4.5383161499217284E-2</v>
      </c>
      <c r="K19" s="108">
        <f>(I19-H19)*100</f>
        <v>3.6719364462398874</v>
      </c>
      <c r="L19" s="84">
        <f t="shared" si="2"/>
        <v>7.3163022159874469E-2</v>
      </c>
      <c r="M19" s="108">
        <f>(I19-E19)*100</f>
        <v>5.766361249969842</v>
      </c>
      <c r="N19" s="85"/>
      <c r="O19" s="85"/>
    </row>
    <row r="20" spans="1:15" x14ac:dyDescent="0.25">
      <c r="B20" s="317"/>
      <c r="C20" s="321"/>
      <c r="D20" s="86" t="s">
        <v>132</v>
      </c>
      <c r="E20" s="120">
        <v>0.66816393142200525</v>
      </c>
      <c r="F20" s="120">
        <v>0.21688581934261655</v>
      </c>
      <c r="G20" s="120">
        <v>0.40203091784891931</v>
      </c>
      <c r="H20" s="120">
        <v>0.6179560842602343</v>
      </c>
      <c r="I20" s="120">
        <v>0.65622394095435088</v>
      </c>
      <c r="J20" s="121">
        <f t="shared" si="0"/>
        <v>6.1926498773659189E-2</v>
      </c>
      <c r="K20" s="109">
        <f>(I20-H20)*100</f>
        <v>3.8267856694116587</v>
      </c>
      <c r="L20" s="88">
        <f t="shared" si="2"/>
        <v>-1.7869851852438834E-2</v>
      </c>
      <c r="M20" s="109">
        <f>(I20-E20)*100</f>
        <v>-1.1939990467654371</v>
      </c>
      <c r="N20" s="89"/>
      <c r="O20" s="89"/>
    </row>
    <row r="21" spans="1:15" x14ac:dyDescent="0.25">
      <c r="B21" s="317"/>
      <c r="C21" s="322" t="s">
        <v>131</v>
      </c>
      <c r="D21" s="90" t="s">
        <v>127</v>
      </c>
      <c r="E21" s="110">
        <v>132202.33333333334</v>
      </c>
      <c r="F21" s="110">
        <v>63754</v>
      </c>
      <c r="G21" s="110">
        <v>100982</v>
      </c>
      <c r="H21" s="110">
        <v>124554.66666666667</v>
      </c>
      <c r="I21" s="110">
        <v>124999.66666666667</v>
      </c>
      <c r="J21" s="93">
        <f t="shared" si="0"/>
        <v>3.5727284405240312E-3</v>
      </c>
      <c r="K21" s="110">
        <f>I21-H21</f>
        <v>445</v>
      </c>
      <c r="L21" s="93">
        <f t="shared" si="2"/>
        <v>-5.4482144793208453E-2</v>
      </c>
      <c r="M21" s="110">
        <f>I21-E21</f>
        <v>-7202.6666666666715</v>
      </c>
      <c r="N21" s="95">
        <v>3.7071776396165851E-2</v>
      </c>
      <c r="O21" s="95">
        <f>I21/$I$21</f>
        <v>1</v>
      </c>
    </row>
    <row r="22" spans="1:15" x14ac:dyDescent="0.25">
      <c r="B22" s="317"/>
      <c r="C22" s="323"/>
      <c r="D22" s="4" t="s">
        <v>128</v>
      </c>
      <c r="E22" s="111">
        <v>88311</v>
      </c>
      <c r="F22" s="111">
        <v>41890</v>
      </c>
      <c r="G22" s="111">
        <v>72941</v>
      </c>
      <c r="H22" s="111">
        <v>89613.666666666672</v>
      </c>
      <c r="I22" s="111">
        <v>88971</v>
      </c>
      <c r="J22" s="98">
        <f t="shared" si="0"/>
        <v>-7.1715251765914756E-3</v>
      </c>
      <c r="K22" s="111">
        <f>I22-H22</f>
        <v>-642.66666666667152</v>
      </c>
      <c r="L22" s="98">
        <f t="shared" si="2"/>
        <v>7.4735876617861852E-3</v>
      </c>
      <c r="M22" s="111">
        <f>I22-E22</f>
        <v>660</v>
      </c>
      <c r="N22" s="100">
        <v>2.4060505817911561E-2</v>
      </c>
      <c r="O22" s="100">
        <f>I22/$I$21</f>
        <v>0.71176989805306146</v>
      </c>
    </row>
    <row r="23" spans="1:15" x14ac:dyDescent="0.25">
      <c r="B23" s="318"/>
      <c r="C23" s="324"/>
      <c r="D23" s="101" t="s">
        <v>132</v>
      </c>
      <c r="E23" s="112">
        <v>43891.333333333336</v>
      </c>
      <c r="F23" s="112">
        <v>21864</v>
      </c>
      <c r="G23" s="112">
        <v>28041</v>
      </c>
      <c r="H23" s="112">
        <v>34941</v>
      </c>
      <c r="I23" s="112">
        <v>36028.666666666664</v>
      </c>
      <c r="J23" s="104">
        <f t="shared" si="0"/>
        <v>3.1128664510651216E-2</v>
      </c>
      <c r="K23" s="112">
        <f>I23-H23</f>
        <v>1087.6666666666642</v>
      </c>
      <c r="L23" s="104">
        <f t="shared" si="2"/>
        <v>-0.17913938970487731</v>
      </c>
      <c r="M23" s="112">
        <f>I23-E23</f>
        <v>-7862.6666666666715</v>
      </c>
      <c r="N23" s="106">
        <v>1.3011270578254292E-2</v>
      </c>
      <c r="O23" s="106">
        <f>I23/$I$21</f>
        <v>0.28823010194693849</v>
      </c>
    </row>
    <row r="24" spans="1:15" ht="6" customHeight="1" x14ac:dyDescent="0.25">
      <c r="B24" s="325"/>
      <c r="C24" s="325"/>
      <c r="D24" s="325"/>
      <c r="E24" s="325"/>
      <c r="F24" s="325"/>
      <c r="G24" s="325"/>
      <c r="H24" s="325"/>
      <c r="I24" s="325"/>
      <c r="J24" s="325"/>
      <c r="K24" s="325"/>
      <c r="L24" s="325"/>
      <c r="M24" s="325"/>
      <c r="N24" s="113"/>
      <c r="O24" s="113"/>
    </row>
    <row r="25" spans="1:15" x14ac:dyDescent="0.25">
      <c r="B25" s="326" t="s">
        <v>109</v>
      </c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</row>
    <row r="26" spans="1:15" x14ac:dyDescent="0.25">
      <c r="B26" s="122"/>
    </row>
    <row r="27" spans="1:15" x14ac:dyDescent="0.25">
      <c r="I27" s="123"/>
    </row>
  </sheetData>
  <mergeCells count="9">
    <mergeCell ref="B24:M24"/>
    <mergeCell ref="B25:M25"/>
    <mergeCell ref="B6:M6"/>
    <mergeCell ref="B9:B23"/>
    <mergeCell ref="C9:C11"/>
    <mergeCell ref="C12:C14"/>
    <mergeCell ref="C15:C17"/>
    <mergeCell ref="C18:C20"/>
    <mergeCell ref="C21:C2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8DFBA-04AB-4E3F-BEC5-010993555D60}">
  <dimension ref="B4:O107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15.5703125" customWidth="1"/>
    <col min="5" max="9" width="12" customWidth="1"/>
    <col min="14" max="14" width="11.140625" hidden="1" customWidth="1"/>
    <col min="15" max="15" width="12.28515625" customWidth="1"/>
  </cols>
  <sheetData>
    <row r="4" spans="2:15" ht="21.75" customHeight="1" thickBot="1" x14ac:dyDescent="0.3">
      <c r="C4" s="52" t="s">
        <v>133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</row>
    <row r="5" spans="2:15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45" x14ac:dyDescent="0.25">
      <c r="B6" s="4"/>
      <c r="C6" s="4"/>
      <c r="D6" s="4"/>
      <c r="E6" s="57" t="s">
        <v>526</v>
      </c>
      <c r="F6" s="57" t="s">
        <v>530</v>
      </c>
      <c r="G6" s="57" t="s">
        <v>527</v>
      </c>
      <c r="H6" s="57" t="s">
        <v>528</v>
      </c>
      <c r="I6" s="57" t="s">
        <v>529</v>
      </c>
      <c r="J6" s="56" t="str">
        <f>CONCATENATE("var. ",RIGHT(I6,2),"/",RIGHT(H6,2))</f>
        <v>var. 23/22</v>
      </c>
      <c r="K6" s="56" t="str">
        <f>CONCATENATE("dif. ",RIGHT(I6,2),"/",RIGHT(H6,2))</f>
        <v>dif. 23/22</v>
      </c>
      <c r="L6" s="56" t="str">
        <f>CONCATENATE("var. ",RIGHT(I6,2),"/",RIGHT(E6,2))</f>
        <v>var. 23/19</v>
      </c>
      <c r="M6" s="56" t="str">
        <f>CONCATENATE("dif. ",RIGHT(I6,2),"/",RIGHT(E6,2))</f>
        <v>dif. 23/19</v>
      </c>
      <c r="N6" s="56" t="s">
        <v>126</v>
      </c>
      <c r="O6" s="56" t="str">
        <f>CONCATENATE("cuota ",I6)</f>
        <v>cuota noviembre 2023</v>
      </c>
    </row>
    <row r="7" spans="2:15" ht="15" customHeight="1" x14ac:dyDescent="0.25">
      <c r="B7" s="316" t="s">
        <v>134</v>
      </c>
      <c r="C7" s="319" t="s">
        <v>46</v>
      </c>
      <c r="D7" s="78" t="s">
        <v>99</v>
      </c>
      <c r="E7" s="79">
        <v>1063548</v>
      </c>
      <c r="F7" s="79">
        <v>180023</v>
      </c>
      <c r="G7" s="79">
        <v>905713</v>
      </c>
      <c r="H7" s="79">
        <v>1049400</v>
      </c>
      <c r="I7" s="79">
        <v>1130471</v>
      </c>
      <c r="J7" s="80">
        <f>I7/H7-1</f>
        <v>7.725462168858388E-2</v>
      </c>
      <c r="K7" s="79">
        <f>I7-H7</f>
        <v>81071</v>
      </c>
      <c r="L7" s="80">
        <f>I7/E7-1</f>
        <v>6.2924287385242694E-2</v>
      </c>
      <c r="M7" s="79">
        <f>I7-E7</f>
        <v>66923</v>
      </c>
      <c r="N7" s="81">
        <v>1</v>
      </c>
      <c r="O7" s="81">
        <f>I7/$I$7</f>
        <v>1</v>
      </c>
    </row>
    <row r="8" spans="2:15" x14ac:dyDescent="0.25">
      <c r="B8" s="317"/>
      <c r="C8" s="320"/>
      <c r="D8" s="82" t="s">
        <v>102</v>
      </c>
      <c r="E8" s="83">
        <v>393250</v>
      </c>
      <c r="F8" s="83">
        <v>71141</v>
      </c>
      <c r="G8" s="83">
        <v>342567</v>
      </c>
      <c r="H8" s="83">
        <v>409402</v>
      </c>
      <c r="I8" s="83">
        <v>433576</v>
      </c>
      <c r="J8" s="130">
        <f>I8/H8-1</f>
        <v>5.9047097962393824E-2</v>
      </c>
      <c r="K8" s="83">
        <f>I8-H8</f>
        <v>24174</v>
      </c>
      <c r="L8" s="130">
        <f>I8/E8-1</f>
        <v>0.1025454545454545</v>
      </c>
      <c r="M8" s="83">
        <f>I8-E8</f>
        <v>40326</v>
      </c>
      <c r="N8" s="131">
        <v>1</v>
      </c>
      <c r="O8" s="131">
        <f>I8/$I$7</f>
        <v>0.38353571210583909</v>
      </c>
    </row>
    <row r="9" spans="2:15" x14ac:dyDescent="0.25">
      <c r="B9" s="317"/>
      <c r="C9" s="320"/>
      <c r="D9" s="82" t="s">
        <v>103</v>
      </c>
      <c r="E9" s="83">
        <v>321926</v>
      </c>
      <c r="F9" s="83">
        <v>53895</v>
      </c>
      <c r="G9" s="83">
        <v>241497</v>
      </c>
      <c r="H9" s="83">
        <v>281513</v>
      </c>
      <c r="I9" s="83">
        <v>312356</v>
      </c>
      <c r="J9" s="130">
        <f t="shared" ref="J9:J31" si="0">I9/H9-1</f>
        <v>0.10956154777932103</v>
      </c>
      <c r="K9" s="83">
        <f t="shared" ref="K9:K26" si="1">I9-H9</f>
        <v>30843</v>
      </c>
      <c r="L9" s="130">
        <f t="shared" ref="L9:L31" si="2">I9/E9-1</f>
        <v>-2.9727328640743567E-2</v>
      </c>
      <c r="M9" s="83">
        <f t="shared" ref="M9:M26" si="3">I9-E9</f>
        <v>-9570</v>
      </c>
      <c r="N9" s="131">
        <v>1</v>
      </c>
      <c r="O9" s="131">
        <f>I9/$I$7</f>
        <v>0.27630607065550555</v>
      </c>
    </row>
    <row r="10" spans="2:15" x14ac:dyDescent="0.25">
      <c r="B10" s="317"/>
      <c r="C10" s="320"/>
      <c r="D10" s="82" t="s">
        <v>105</v>
      </c>
      <c r="E10" s="83">
        <v>135506</v>
      </c>
      <c r="F10" s="83">
        <v>24261</v>
      </c>
      <c r="G10" s="83">
        <v>136038</v>
      </c>
      <c r="H10" s="83">
        <v>147441</v>
      </c>
      <c r="I10" s="83">
        <v>162072</v>
      </c>
      <c r="J10" s="130">
        <f t="shared" si="0"/>
        <v>9.923291350438479E-2</v>
      </c>
      <c r="K10" s="83">
        <f t="shared" si="1"/>
        <v>14631</v>
      </c>
      <c r="L10" s="130">
        <f t="shared" si="2"/>
        <v>0.19605035939367998</v>
      </c>
      <c r="M10" s="83">
        <f t="shared" si="3"/>
        <v>26566</v>
      </c>
      <c r="N10" s="131">
        <v>1</v>
      </c>
      <c r="O10" s="131">
        <f>I10/$I$7</f>
        <v>0.14336679136395361</v>
      </c>
    </row>
    <row r="11" spans="2:15" x14ac:dyDescent="0.25">
      <c r="B11" s="317"/>
      <c r="C11" s="321"/>
      <c r="D11" s="86" t="s">
        <v>104</v>
      </c>
      <c r="E11" s="87">
        <v>177246</v>
      </c>
      <c r="F11" s="87">
        <v>22806</v>
      </c>
      <c r="G11" s="87">
        <v>160920</v>
      </c>
      <c r="H11" s="87">
        <v>186027</v>
      </c>
      <c r="I11" s="87">
        <v>195452</v>
      </c>
      <c r="J11" s="88">
        <f t="shared" si="0"/>
        <v>5.0664688459202134E-2</v>
      </c>
      <c r="K11" s="87">
        <f t="shared" si="1"/>
        <v>9425</v>
      </c>
      <c r="L11" s="88">
        <f t="shared" si="2"/>
        <v>0.10271599923270491</v>
      </c>
      <c r="M11" s="87">
        <f t="shared" si="3"/>
        <v>18206</v>
      </c>
      <c r="N11" s="89">
        <v>1</v>
      </c>
      <c r="O11" s="89">
        <f>I11/$I$7</f>
        <v>0.17289430688624477</v>
      </c>
    </row>
    <row r="12" spans="2:15" hidden="1" x14ac:dyDescent="0.25">
      <c r="B12" s="317"/>
      <c r="C12" s="322" t="s">
        <v>59</v>
      </c>
      <c r="D12" s="90" t="s">
        <v>99</v>
      </c>
      <c r="E12" s="110">
        <v>1304001</v>
      </c>
      <c r="F12" s="110">
        <v>210244</v>
      </c>
      <c r="G12" s="110">
        <v>1097108</v>
      </c>
      <c r="H12" s="110">
        <v>1273785</v>
      </c>
      <c r="I12" s="110">
        <v>1383192</v>
      </c>
      <c r="J12" s="125">
        <f t="shared" si="0"/>
        <v>8.5891261084091841E-2</v>
      </c>
      <c r="K12" s="110">
        <f t="shared" si="1"/>
        <v>109407</v>
      </c>
      <c r="L12" s="125">
        <f t="shared" si="2"/>
        <v>6.0729247907018502E-2</v>
      </c>
      <c r="M12" s="110">
        <f t="shared" si="3"/>
        <v>79191</v>
      </c>
      <c r="N12" s="81">
        <v>1</v>
      </c>
      <c r="O12" s="81">
        <f>I12/$I$12</f>
        <v>1</v>
      </c>
    </row>
    <row r="13" spans="2:15" hidden="1" x14ac:dyDescent="0.25">
      <c r="B13" s="317"/>
      <c r="C13" s="323"/>
      <c r="D13" s="4" t="s">
        <v>102</v>
      </c>
      <c r="E13" s="111">
        <v>471694</v>
      </c>
      <c r="F13" s="111">
        <v>83016</v>
      </c>
      <c r="G13" s="111">
        <v>411047</v>
      </c>
      <c r="H13" s="111">
        <v>487953</v>
      </c>
      <c r="I13" s="111">
        <v>524477</v>
      </c>
      <c r="J13" s="132">
        <f t="shared" si="0"/>
        <v>7.4851471350724452E-2</v>
      </c>
      <c r="K13" s="111">
        <f t="shared" si="1"/>
        <v>36524</v>
      </c>
      <c r="L13" s="132">
        <f t="shared" si="2"/>
        <v>0.11190093577616</v>
      </c>
      <c r="M13" s="111">
        <f t="shared" si="3"/>
        <v>52783</v>
      </c>
      <c r="N13" s="131">
        <v>1</v>
      </c>
      <c r="O13" s="131">
        <f>I13/$I$12</f>
        <v>0.3791787401893591</v>
      </c>
    </row>
    <row r="14" spans="2:15" hidden="1" x14ac:dyDescent="0.25">
      <c r="B14" s="317"/>
      <c r="C14" s="323"/>
      <c r="D14" s="4" t="s">
        <v>103</v>
      </c>
      <c r="E14" s="111">
        <v>398009</v>
      </c>
      <c r="F14" s="111">
        <v>61390</v>
      </c>
      <c r="G14" s="111">
        <v>292468</v>
      </c>
      <c r="H14" s="111">
        <v>345485</v>
      </c>
      <c r="I14" s="111">
        <v>383244</v>
      </c>
      <c r="J14" s="132">
        <f t="shared" si="0"/>
        <v>0.10929273340376566</v>
      </c>
      <c r="K14" s="111">
        <f t="shared" si="1"/>
        <v>37759</v>
      </c>
      <c r="L14" s="132">
        <f t="shared" si="2"/>
        <v>-3.709715106944822E-2</v>
      </c>
      <c r="M14" s="111">
        <f t="shared" si="3"/>
        <v>-14765</v>
      </c>
      <c r="N14" s="131">
        <v>1</v>
      </c>
      <c r="O14" s="131">
        <f>I14/$I$12</f>
        <v>0.27707216351742925</v>
      </c>
    </row>
    <row r="15" spans="2:15" hidden="1" x14ac:dyDescent="0.25">
      <c r="B15" s="317"/>
      <c r="C15" s="323"/>
      <c r="D15" s="4" t="s">
        <v>105</v>
      </c>
      <c r="E15" s="111">
        <v>172837</v>
      </c>
      <c r="F15" s="111">
        <v>28775</v>
      </c>
      <c r="G15" s="111">
        <v>169667</v>
      </c>
      <c r="H15" s="111">
        <v>184614</v>
      </c>
      <c r="I15" s="111">
        <v>201106</v>
      </c>
      <c r="J15" s="126">
        <f t="shared" si="0"/>
        <v>8.9332336659191602E-2</v>
      </c>
      <c r="K15" s="111">
        <f t="shared" si="1"/>
        <v>16492</v>
      </c>
      <c r="L15" s="126">
        <f t="shared" si="2"/>
        <v>0.16355872874442401</v>
      </c>
      <c r="M15" s="111">
        <f t="shared" si="3"/>
        <v>28269</v>
      </c>
      <c r="N15" s="127">
        <v>1</v>
      </c>
      <c r="O15" s="127">
        <f>I15/$I$12</f>
        <v>0.14539268590333085</v>
      </c>
    </row>
    <row r="16" spans="2:15" hidden="1" x14ac:dyDescent="0.25">
      <c r="B16" s="317"/>
      <c r="C16" s="324"/>
      <c r="D16" s="101" t="s">
        <v>104</v>
      </c>
      <c r="E16" s="112">
        <v>219850</v>
      </c>
      <c r="F16" s="112">
        <v>28587</v>
      </c>
      <c r="G16" s="112">
        <v>196971</v>
      </c>
      <c r="H16" s="112">
        <v>227329</v>
      </c>
      <c r="I16" s="112">
        <v>244150</v>
      </c>
      <c r="J16" s="128">
        <f t="shared" si="0"/>
        <v>7.3994079066023177E-2</v>
      </c>
      <c r="K16" s="112">
        <f t="shared" si="1"/>
        <v>16821</v>
      </c>
      <c r="L16" s="128">
        <f t="shared" si="2"/>
        <v>0.1105299067546055</v>
      </c>
      <c r="M16" s="112">
        <f t="shared" si="3"/>
        <v>24300</v>
      </c>
      <c r="N16" s="129">
        <v>1</v>
      </c>
      <c r="O16" s="129">
        <f>I16/$I$12</f>
        <v>0.17651200990173455</v>
      </c>
    </row>
    <row r="17" spans="2:15" x14ac:dyDescent="0.25">
      <c r="B17" s="317"/>
      <c r="C17" s="319" t="s">
        <v>68</v>
      </c>
      <c r="D17" s="78" t="s">
        <v>99</v>
      </c>
      <c r="E17" s="79">
        <v>8070040</v>
      </c>
      <c r="F17" s="79">
        <v>1119650</v>
      </c>
      <c r="G17" s="79">
        <v>6604384</v>
      </c>
      <c r="H17" s="79">
        <v>7615007</v>
      </c>
      <c r="I17" s="79">
        <v>8254224</v>
      </c>
      <c r="J17" s="80">
        <f t="shared" si="0"/>
        <v>8.394174818224065E-2</v>
      </c>
      <c r="K17" s="79">
        <f t="shared" si="1"/>
        <v>639217</v>
      </c>
      <c r="L17" s="80">
        <f t="shared" si="2"/>
        <v>2.2823183032550043E-2</v>
      </c>
      <c r="M17" s="79">
        <f t="shared" si="3"/>
        <v>184184</v>
      </c>
      <c r="N17" s="81">
        <v>1</v>
      </c>
      <c r="O17" s="81">
        <f>I17/$I$17</f>
        <v>1</v>
      </c>
    </row>
    <row r="18" spans="2:15" x14ac:dyDescent="0.25">
      <c r="B18" s="317"/>
      <c r="C18" s="320"/>
      <c r="D18" s="82" t="s">
        <v>102</v>
      </c>
      <c r="E18" s="83">
        <v>2752487</v>
      </c>
      <c r="F18" s="83">
        <v>400479</v>
      </c>
      <c r="G18" s="83">
        <v>2336992</v>
      </c>
      <c r="H18" s="83">
        <v>2761571</v>
      </c>
      <c r="I18" s="83">
        <v>2964758</v>
      </c>
      <c r="J18" s="130">
        <f>I18/H18-1</f>
        <v>7.357659824788132E-2</v>
      </c>
      <c r="K18" s="83">
        <f t="shared" si="1"/>
        <v>203187</v>
      </c>
      <c r="L18" s="130">
        <f t="shared" si="2"/>
        <v>7.7119710283827025E-2</v>
      </c>
      <c r="M18" s="83">
        <f t="shared" si="3"/>
        <v>212271</v>
      </c>
      <c r="N18" s="131">
        <v>1</v>
      </c>
      <c r="O18" s="131">
        <f>I18/$I$17</f>
        <v>0.35918070553936993</v>
      </c>
    </row>
    <row r="19" spans="2:15" x14ac:dyDescent="0.25">
      <c r="B19" s="317"/>
      <c r="C19" s="320"/>
      <c r="D19" s="82" t="s">
        <v>103</v>
      </c>
      <c r="E19" s="83">
        <v>2535165</v>
      </c>
      <c r="F19" s="83">
        <v>319546</v>
      </c>
      <c r="G19" s="83">
        <v>1842643</v>
      </c>
      <c r="H19" s="83">
        <v>2123027</v>
      </c>
      <c r="I19" s="83">
        <v>2354813</v>
      </c>
      <c r="J19" s="130">
        <f t="shared" si="0"/>
        <v>0.10917713246228145</v>
      </c>
      <c r="K19" s="83">
        <f t="shared" si="1"/>
        <v>231786</v>
      </c>
      <c r="L19" s="130">
        <f t="shared" si="2"/>
        <v>-7.1140142752049718E-2</v>
      </c>
      <c r="M19" s="83">
        <f t="shared" si="3"/>
        <v>-180352</v>
      </c>
      <c r="N19" s="131">
        <v>1</v>
      </c>
      <c r="O19" s="131">
        <f>I19/$I$17</f>
        <v>0.28528581245190343</v>
      </c>
    </row>
    <row r="20" spans="2:15" x14ac:dyDescent="0.25">
      <c r="B20" s="317"/>
      <c r="C20" s="320"/>
      <c r="D20" s="82" t="s">
        <v>105</v>
      </c>
      <c r="E20" s="83">
        <v>1163283</v>
      </c>
      <c r="F20" s="83">
        <v>186769</v>
      </c>
      <c r="G20" s="83">
        <v>1108509</v>
      </c>
      <c r="H20" s="83">
        <v>1186382</v>
      </c>
      <c r="I20" s="83">
        <v>1291337</v>
      </c>
      <c r="J20" s="84">
        <f t="shared" si="0"/>
        <v>8.8466446726265247E-2</v>
      </c>
      <c r="K20" s="83">
        <f t="shared" si="1"/>
        <v>104955</v>
      </c>
      <c r="L20" s="84">
        <f t="shared" si="2"/>
        <v>0.11007983439971181</v>
      </c>
      <c r="M20" s="83">
        <f t="shared" si="3"/>
        <v>128054</v>
      </c>
      <c r="N20" s="85">
        <v>1</v>
      </c>
      <c r="O20" s="85">
        <f>I20/$I$17</f>
        <v>0.15644559682412301</v>
      </c>
    </row>
    <row r="21" spans="2:15" x14ac:dyDescent="0.25">
      <c r="B21" s="317"/>
      <c r="C21" s="321"/>
      <c r="D21" s="86" t="s">
        <v>104</v>
      </c>
      <c r="E21" s="87">
        <v>1382519</v>
      </c>
      <c r="F21" s="87">
        <v>178715</v>
      </c>
      <c r="G21" s="87">
        <v>1207106</v>
      </c>
      <c r="H21" s="87">
        <v>1399636</v>
      </c>
      <c r="I21" s="87">
        <v>1480496</v>
      </c>
      <c r="J21" s="88">
        <f t="shared" si="0"/>
        <v>5.7772163619683958E-2</v>
      </c>
      <c r="K21" s="87">
        <f t="shared" si="1"/>
        <v>80860</v>
      </c>
      <c r="L21" s="88">
        <f t="shared" si="2"/>
        <v>7.0868465460510954E-2</v>
      </c>
      <c r="M21" s="87">
        <f t="shared" si="3"/>
        <v>97977</v>
      </c>
      <c r="N21" s="89">
        <v>1</v>
      </c>
      <c r="O21" s="89">
        <f>I21/$I$17</f>
        <v>0.17936222714576197</v>
      </c>
    </row>
    <row r="22" spans="2:15" x14ac:dyDescent="0.25">
      <c r="B22" s="317"/>
      <c r="C22" s="322" t="s">
        <v>42</v>
      </c>
      <c r="D22" s="90" t="s">
        <v>99</v>
      </c>
      <c r="E22" s="91">
        <v>7.587847469037599</v>
      </c>
      <c r="F22" s="91">
        <v>6.2194830660526712</v>
      </c>
      <c r="G22" s="91">
        <v>7.2919169759073794</v>
      </c>
      <c r="H22" s="91">
        <v>7.2565342100247765</v>
      </c>
      <c r="I22" s="91">
        <v>7.3015796070841272</v>
      </c>
      <c r="J22" s="93">
        <f t="shared" si="0"/>
        <v>6.207563522145465E-3</v>
      </c>
      <c r="K22" s="94">
        <f t="shared" si="1"/>
        <v>4.5045397059350734E-2</v>
      </c>
      <c r="L22" s="93">
        <f t="shared" si="2"/>
        <v>-3.7727150304693757E-2</v>
      </c>
      <c r="M22" s="94">
        <f t="shared" si="3"/>
        <v>-0.28626786195347176</v>
      </c>
      <c r="N22" s="95">
        <v>1</v>
      </c>
      <c r="O22" s="95"/>
    </row>
    <row r="23" spans="2:15" x14ac:dyDescent="0.25">
      <c r="B23" s="317"/>
      <c r="C23" s="323"/>
      <c r="D23" s="4" t="s">
        <v>102</v>
      </c>
      <c r="E23" s="96">
        <v>6.9993312142403052</v>
      </c>
      <c r="F23" s="96">
        <v>5.6293698429878694</v>
      </c>
      <c r="G23" s="96">
        <v>6.8219997839838626</v>
      </c>
      <c r="H23" s="96">
        <v>6.7453774041162475</v>
      </c>
      <c r="I23" s="96">
        <v>6.8379199955717107</v>
      </c>
      <c r="J23" s="133">
        <f t="shared" si="0"/>
        <v>1.3719408998374316E-2</v>
      </c>
      <c r="K23" s="99">
        <f t="shared" si="1"/>
        <v>9.2542591455463175E-2</v>
      </c>
      <c r="L23" s="133">
        <f t="shared" si="2"/>
        <v>-2.3060948786106872E-2</v>
      </c>
      <c r="M23" s="99">
        <f t="shared" si="3"/>
        <v>-0.16141121866859454</v>
      </c>
      <c r="N23" s="134">
        <v>1</v>
      </c>
      <c r="O23" s="134"/>
    </row>
    <row r="24" spans="2:15" x14ac:dyDescent="0.25">
      <c r="B24" s="317"/>
      <c r="C24" s="323"/>
      <c r="D24" s="4" t="s">
        <v>103</v>
      </c>
      <c r="E24" s="96">
        <v>7.8749930108161506</v>
      </c>
      <c r="F24" s="96">
        <v>5.9290472214491139</v>
      </c>
      <c r="G24" s="96">
        <v>7.6300865021097568</v>
      </c>
      <c r="H24" s="96">
        <v>7.5414883149268421</v>
      </c>
      <c r="I24" s="96">
        <v>7.5388755138367758</v>
      </c>
      <c r="J24" s="133">
        <f t="shared" si="0"/>
        <v>-3.4645695663215736E-4</v>
      </c>
      <c r="K24" s="99">
        <f t="shared" si="1"/>
        <v>-2.6128010900663412E-3</v>
      </c>
      <c r="L24" s="133">
        <f t="shared" si="2"/>
        <v>-4.2681624798615592E-2</v>
      </c>
      <c r="M24" s="99">
        <f t="shared" si="3"/>
        <v>-0.33611749697937476</v>
      </c>
      <c r="N24" s="134">
        <v>1</v>
      </c>
      <c r="O24" s="134"/>
    </row>
    <row r="25" spans="2:15" x14ac:dyDescent="0.25">
      <c r="B25" s="317"/>
      <c r="C25" s="323"/>
      <c r="D25" s="4" t="s">
        <v>105</v>
      </c>
      <c r="E25" s="96">
        <v>8.5847342553097281</v>
      </c>
      <c r="F25" s="96">
        <v>7.6983224104529908</v>
      </c>
      <c r="G25" s="96">
        <v>8.1485246769285045</v>
      </c>
      <c r="H25" s="96">
        <v>8.0464863911666367</v>
      </c>
      <c r="I25" s="96">
        <v>7.9676748605558023</v>
      </c>
      <c r="J25" s="98">
        <f t="shared" si="0"/>
        <v>-9.7945272979461651E-3</v>
      </c>
      <c r="K25" s="99">
        <f t="shared" si="1"/>
        <v>-7.8811530610834346E-2</v>
      </c>
      <c r="L25" s="98">
        <f t="shared" si="2"/>
        <v>-7.1878683300216295E-2</v>
      </c>
      <c r="M25" s="99">
        <f t="shared" si="3"/>
        <v>-0.61705939475392579</v>
      </c>
      <c r="N25" s="100">
        <v>1</v>
      </c>
      <c r="O25" s="100"/>
    </row>
    <row r="26" spans="2:15" x14ac:dyDescent="0.25">
      <c r="B26" s="317"/>
      <c r="C26" s="324"/>
      <c r="D26" s="101" t="s">
        <v>104</v>
      </c>
      <c r="E26" s="102">
        <v>7.8000011283752526</v>
      </c>
      <c r="F26" s="102">
        <v>7.8363150048232919</v>
      </c>
      <c r="G26" s="102">
        <v>7.5012801391996025</v>
      </c>
      <c r="H26" s="102">
        <v>7.5238325619399333</v>
      </c>
      <c r="I26" s="102">
        <v>7.574729345312404</v>
      </c>
      <c r="J26" s="104">
        <f t="shared" si="0"/>
        <v>6.7647416331322319E-3</v>
      </c>
      <c r="K26" s="105">
        <f t="shared" si="1"/>
        <v>5.0896783372470722E-2</v>
      </c>
      <c r="L26" s="104">
        <f t="shared" si="2"/>
        <v>-2.8880993650544862E-2</v>
      </c>
      <c r="M26" s="105">
        <f t="shared" si="3"/>
        <v>-0.22527178306284856</v>
      </c>
      <c r="N26" s="106">
        <v>1</v>
      </c>
      <c r="O26" s="106"/>
    </row>
    <row r="27" spans="2:15" x14ac:dyDescent="0.25">
      <c r="B27" s="317"/>
      <c r="C27" s="319" t="s">
        <v>130</v>
      </c>
      <c r="D27" s="78" t="s">
        <v>99</v>
      </c>
      <c r="E27" s="81">
        <v>0.67610000000000003</v>
      </c>
      <c r="F27" s="81">
        <v>0.2268</v>
      </c>
      <c r="G27" s="81">
        <v>0.66170000000000007</v>
      </c>
      <c r="H27" s="81">
        <v>0.7117</v>
      </c>
      <c r="I27" s="81">
        <v>0.74370000000000003</v>
      </c>
      <c r="J27" s="80">
        <f t="shared" si="0"/>
        <v>4.4962765210060374E-2</v>
      </c>
      <c r="K27" s="107">
        <f>(I27-H27)*100</f>
        <v>3.2000000000000028</v>
      </c>
      <c r="L27" s="80">
        <f t="shared" si="2"/>
        <v>9.998520928856669E-2</v>
      </c>
      <c r="M27" s="107">
        <f>(I27-E27)*100</f>
        <v>6.76</v>
      </c>
      <c r="N27" s="81">
        <v>1</v>
      </c>
      <c r="O27" s="81"/>
    </row>
    <row r="28" spans="2:15" x14ac:dyDescent="0.25">
      <c r="B28" s="317"/>
      <c r="C28" s="320"/>
      <c r="D28" s="82" t="s">
        <v>102</v>
      </c>
      <c r="E28" s="131">
        <v>0.68889999999999996</v>
      </c>
      <c r="F28" s="131">
        <v>0.21870000000000001</v>
      </c>
      <c r="G28" s="131">
        <v>0.66709999999999992</v>
      </c>
      <c r="H28" s="131">
        <v>0.73599999999999999</v>
      </c>
      <c r="I28" s="131">
        <v>0.77780000000000005</v>
      </c>
      <c r="J28" s="130">
        <f t="shared" si="0"/>
        <v>5.6793478260869668E-2</v>
      </c>
      <c r="K28" s="108">
        <f>(I28-H28)*100</f>
        <v>4.1800000000000059</v>
      </c>
      <c r="L28" s="130">
        <f t="shared" si="2"/>
        <v>0.12904630570474684</v>
      </c>
      <c r="M28" s="108">
        <f>(I28-E28)*100</f>
        <v>8.8900000000000095</v>
      </c>
      <c r="N28" s="131">
        <v>1</v>
      </c>
      <c r="O28" s="131"/>
    </row>
    <row r="29" spans="2:15" x14ac:dyDescent="0.25">
      <c r="B29" s="317"/>
      <c r="C29" s="320"/>
      <c r="D29" s="82" t="s">
        <v>103</v>
      </c>
      <c r="E29" s="131">
        <v>0.67620000000000002</v>
      </c>
      <c r="F29" s="131">
        <v>0.2452</v>
      </c>
      <c r="G29" s="131">
        <v>0.65980000000000005</v>
      </c>
      <c r="H29" s="131">
        <v>0.71489999999999998</v>
      </c>
      <c r="I29" s="131">
        <v>0.72299999999999998</v>
      </c>
      <c r="J29" s="130">
        <f t="shared" si="0"/>
        <v>1.1330255979857373E-2</v>
      </c>
      <c r="K29" s="108">
        <f>(I29-H29)*100</f>
        <v>0.80999999999999961</v>
      </c>
      <c r="L29" s="130">
        <f t="shared" si="2"/>
        <v>6.921029281277713E-2</v>
      </c>
      <c r="M29" s="108">
        <f>(I29-E29)*100</f>
        <v>4.6799999999999953</v>
      </c>
      <c r="N29" s="131">
        <v>1</v>
      </c>
      <c r="O29" s="131"/>
    </row>
    <row r="30" spans="2:15" x14ac:dyDescent="0.25">
      <c r="B30" s="317"/>
      <c r="C30" s="320"/>
      <c r="D30" s="82" t="s">
        <v>105</v>
      </c>
      <c r="E30" s="85">
        <v>0.64119999999999999</v>
      </c>
      <c r="F30" s="85">
        <v>0.2641</v>
      </c>
      <c r="G30" s="85">
        <v>0.67230000000000001</v>
      </c>
      <c r="H30" s="85">
        <v>0.65670000000000006</v>
      </c>
      <c r="I30" s="85">
        <v>0.72199999999999998</v>
      </c>
      <c r="J30" s="84">
        <f t="shared" si="0"/>
        <v>9.9436576823511258E-2</v>
      </c>
      <c r="K30" s="108">
        <f>(I30-H30)*100</f>
        <v>6.5299999999999914</v>
      </c>
      <c r="L30" s="84">
        <f t="shared" si="2"/>
        <v>0.12601372426699942</v>
      </c>
      <c r="M30" s="108">
        <f>(I30-E30)*100</f>
        <v>8.0799999999999983</v>
      </c>
      <c r="N30" s="85">
        <v>1</v>
      </c>
      <c r="O30" s="85"/>
    </row>
    <row r="31" spans="2:15" x14ac:dyDescent="0.25">
      <c r="B31" s="317"/>
      <c r="C31" s="321"/>
      <c r="D31" s="86" t="s">
        <v>104</v>
      </c>
      <c r="E31" s="89">
        <v>0.6987000000000001</v>
      </c>
      <c r="F31" s="89">
        <v>0.19440000000000002</v>
      </c>
      <c r="G31" s="89">
        <v>0.68209999999999993</v>
      </c>
      <c r="H31" s="89">
        <v>0.73680000000000012</v>
      </c>
      <c r="I31" s="89">
        <v>0.75709999999999988</v>
      </c>
      <c r="J31" s="88">
        <f t="shared" si="0"/>
        <v>2.7551574375678234E-2</v>
      </c>
      <c r="K31" s="109">
        <f>(I31-H31)*100</f>
        <v>2.0299999999999763</v>
      </c>
      <c r="L31" s="88">
        <f t="shared" si="2"/>
        <v>8.3583798482896432E-2</v>
      </c>
      <c r="M31" s="109">
        <f>(I31-E31)*100</f>
        <v>5.8399999999999785</v>
      </c>
      <c r="N31" s="89">
        <v>1</v>
      </c>
      <c r="O31" s="89"/>
    </row>
    <row r="32" spans="2:15" x14ac:dyDescent="0.25">
      <c r="B32" s="317"/>
      <c r="C32" s="322" t="s">
        <v>131</v>
      </c>
      <c r="D32" s="90" t="s">
        <v>99</v>
      </c>
      <c r="E32" s="110">
        <v>397901</v>
      </c>
      <c r="F32" s="110">
        <v>164527</v>
      </c>
      <c r="G32" s="110">
        <v>332704</v>
      </c>
      <c r="H32" s="110">
        <v>356649</v>
      </c>
      <c r="I32" s="110">
        <v>369951</v>
      </c>
      <c r="J32" s="93">
        <f>I32/H32-1</f>
        <v>3.7297174532944233E-2</v>
      </c>
      <c r="K32" s="110">
        <f>I32-H32</f>
        <v>13302</v>
      </c>
      <c r="L32" s="93">
        <f>I32/E32-1</f>
        <v>-7.0243603308360658E-2</v>
      </c>
      <c r="M32" s="110">
        <f>I32-E32</f>
        <v>-27950</v>
      </c>
      <c r="N32" s="95">
        <v>1</v>
      </c>
      <c r="O32" s="95">
        <f>I32/$I$32</f>
        <v>1</v>
      </c>
    </row>
    <row r="33" spans="2:15" x14ac:dyDescent="0.25">
      <c r="B33" s="317"/>
      <c r="C33" s="323"/>
      <c r="D33" s="4" t="s">
        <v>102</v>
      </c>
      <c r="E33" s="111">
        <v>133189</v>
      </c>
      <c r="F33" s="111">
        <v>61028</v>
      </c>
      <c r="G33" s="111">
        <v>116770</v>
      </c>
      <c r="H33" s="111">
        <v>125073</v>
      </c>
      <c r="I33" s="111">
        <v>127059</v>
      </c>
      <c r="J33" s="133">
        <f>I33/H33-1</f>
        <v>1.5878726823534972E-2</v>
      </c>
      <c r="K33" s="111">
        <f>I33-H33</f>
        <v>1986</v>
      </c>
      <c r="L33" s="133">
        <f>I33/E33-1</f>
        <v>-4.6024821869673938E-2</v>
      </c>
      <c r="M33" s="111">
        <f>I33-E33</f>
        <v>-6130</v>
      </c>
      <c r="N33" s="134">
        <v>1</v>
      </c>
      <c r="O33" s="134">
        <f>I33/$I$32</f>
        <v>0.3434481863814397</v>
      </c>
    </row>
    <row r="34" spans="2:15" x14ac:dyDescent="0.25">
      <c r="B34" s="317"/>
      <c r="C34" s="323"/>
      <c r="D34" s="4" t="s">
        <v>103</v>
      </c>
      <c r="E34" s="111">
        <v>124962</v>
      </c>
      <c r="F34" s="111">
        <v>43444</v>
      </c>
      <c r="G34" s="111">
        <v>93093</v>
      </c>
      <c r="H34" s="111">
        <v>98996</v>
      </c>
      <c r="I34" s="111">
        <v>108569</v>
      </c>
      <c r="J34" s="133">
        <f>I34/H34-1</f>
        <v>9.6700876803103242E-2</v>
      </c>
      <c r="K34" s="111">
        <f>I34-H34</f>
        <v>9573</v>
      </c>
      <c r="L34" s="133">
        <f>I34/E34-1</f>
        <v>-0.13118387989948943</v>
      </c>
      <c r="M34" s="111">
        <f>I34-E34</f>
        <v>-16393</v>
      </c>
      <c r="N34" s="134">
        <v>1</v>
      </c>
      <c r="O34" s="134">
        <f>I34/$I$32</f>
        <v>0.29346859448954049</v>
      </c>
    </row>
    <row r="35" spans="2:15" x14ac:dyDescent="0.25">
      <c r="B35" s="317"/>
      <c r="C35" s="323"/>
      <c r="D35" s="4" t="s">
        <v>105</v>
      </c>
      <c r="E35" s="111">
        <v>60476</v>
      </c>
      <c r="F35" s="111">
        <v>23573</v>
      </c>
      <c r="G35" s="111">
        <v>54959</v>
      </c>
      <c r="H35" s="111">
        <v>60218</v>
      </c>
      <c r="I35" s="111">
        <v>59619</v>
      </c>
      <c r="J35" s="98">
        <f>I35/H35-1</f>
        <v>-9.9471918695406281E-3</v>
      </c>
      <c r="K35" s="111">
        <f>I35-H35</f>
        <v>-599</v>
      </c>
      <c r="L35" s="98">
        <f>I35/E35-1</f>
        <v>-1.417091077452215E-2</v>
      </c>
      <c r="M35" s="111">
        <f>I35-E35</f>
        <v>-857</v>
      </c>
      <c r="N35" s="100">
        <v>1</v>
      </c>
      <c r="O35" s="100">
        <f>I35/$I$32</f>
        <v>0.16115377441877438</v>
      </c>
    </row>
    <row r="36" spans="2:15" x14ac:dyDescent="0.25">
      <c r="B36" s="318"/>
      <c r="C36" s="324"/>
      <c r="D36" s="101" t="s">
        <v>104</v>
      </c>
      <c r="E36" s="112">
        <v>65960</v>
      </c>
      <c r="F36" s="112">
        <v>30636</v>
      </c>
      <c r="G36" s="112">
        <v>58988</v>
      </c>
      <c r="H36" s="112">
        <v>63321</v>
      </c>
      <c r="I36" s="112">
        <v>65179</v>
      </c>
      <c r="J36" s="104">
        <f>I36/H36-1</f>
        <v>2.9342556181993329E-2</v>
      </c>
      <c r="K36" s="112">
        <f>I36-H36</f>
        <v>1858</v>
      </c>
      <c r="L36" s="104">
        <f>I36/E36-1</f>
        <v>-1.1840509399636101E-2</v>
      </c>
      <c r="M36" s="112">
        <f>I36-E36</f>
        <v>-781</v>
      </c>
      <c r="N36" s="106">
        <v>1</v>
      </c>
      <c r="O36" s="106">
        <f>I36/$I$32</f>
        <v>0.17618279177512697</v>
      </c>
    </row>
    <row r="37" spans="2:15" ht="7.5" customHeight="1" x14ac:dyDescent="0.25">
      <c r="B37" s="325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113"/>
      <c r="O37" s="113"/>
    </row>
    <row r="38" spans="2:15" x14ac:dyDescent="0.25">
      <c r="B38" s="326" t="s">
        <v>109</v>
      </c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</row>
    <row r="40" spans="2:15" x14ac:dyDescent="0.25">
      <c r="B40" s="115"/>
    </row>
    <row r="41" spans="2:15" ht="21.75" customHeight="1" thickBot="1" x14ac:dyDescent="0.3">
      <c r="B41" s="315" t="s">
        <v>133</v>
      </c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77"/>
      <c r="O41" s="77"/>
    </row>
    <row r="42" spans="2:15" ht="6" customHeight="1" thickBot="1" x14ac:dyDescent="0.3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2:15" ht="75" x14ac:dyDescent="0.25">
      <c r="B43" s="4"/>
      <c r="C43" s="4"/>
      <c r="D43" s="4"/>
      <c r="E43" s="57" t="s">
        <v>531</v>
      </c>
      <c r="F43" s="57" t="s">
        <v>532</v>
      </c>
      <c r="G43" s="57" t="s">
        <v>533</v>
      </c>
      <c r="H43" s="57" t="s">
        <v>534</v>
      </c>
      <c r="I43" s="57" t="s">
        <v>535</v>
      </c>
      <c r="J43" s="56" t="str">
        <f>CONCATENATE("var. ",RIGHT(I43,2),"/",RIGHT(H43,2))</f>
        <v>var. 23/22</v>
      </c>
      <c r="K43" s="56" t="str">
        <f>CONCATENATE("dif. ",RIGHT(I43,2),"/",RIGHT(H43,2))</f>
        <v>dif. 23/22</v>
      </c>
      <c r="L43" s="56" t="str">
        <f>CONCATENATE("var. ",RIGHT(I43,2),"/",RIGHT(E43,2))</f>
        <v>var. 23/19</v>
      </c>
      <c r="M43" s="56" t="str">
        <f>CONCATENATE("dif. ",RIGHT(I43,2),"/",RIGHT(E43,2))</f>
        <v>dif. 23/19</v>
      </c>
      <c r="N43" s="56" t="s">
        <v>126</v>
      </c>
      <c r="O43" s="56" t="str">
        <f>CONCATENATE("cuota ",I43)</f>
        <v>cuota acumulado a noviembre 2023</v>
      </c>
    </row>
    <row r="44" spans="2:15" ht="15" customHeight="1" x14ac:dyDescent="0.25">
      <c r="B44" s="316" t="s">
        <v>134</v>
      </c>
      <c r="C44" s="319" t="s">
        <v>46</v>
      </c>
      <c r="D44" s="78" t="s">
        <v>99</v>
      </c>
      <c r="E44" s="79">
        <v>12079902</v>
      </c>
      <c r="F44" s="79">
        <v>3931650</v>
      </c>
      <c r="G44" s="79">
        <v>5460228</v>
      </c>
      <c r="H44" s="79">
        <v>11342244</v>
      </c>
      <c r="I44" s="79">
        <v>12421687</v>
      </c>
      <c r="J44" s="81">
        <f>I44/H44-1</f>
        <v>9.5170144461713235E-2</v>
      </c>
      <c r="K44" s="79">
        <f>I44-H44</f>
        <v>1079443</v>
      </c>
      <c r="L44" s="81">
        <f>I44/E44-1</f>
        <v>2.8293689799801403E-2</v>
      </c>
      <c r="M44" s="79">
        <f>I44-E44</f>
        <v>341785</v>
      </c>
      <c r="N44" s="81">
        <v>1</v>
      </c>
      <c r="O44" s="81">
        <f>I44/$I$44</f>
        <v>1</v>
      </c>
    </row>
    <row r="45" spans="2:15" x14ac:dyDescent="0.25">
      <c r="B45" s="317"/>
      <c r="C45" s="320"/>
      <c r="D45" s="82" t="s">
        <v>102</v>
      </c>
      <c r="E45" s="83">
        <v>4434320</v>
      </c>
      <c r="F45" s="83">
        <v>1478553</v>
      </c>
      <c r="G45" s="83">
        <v>2021524</v>
      </c>
      <c r="H45" s="83">
        <v>4334225</v>
      </c>
      <c r="I45" s="83">
        <v>4756623</v>
      </c>
      <c r="J45" s="131">
        <f>I45/H45-1</f>
        <v>9.7456408008352202E-2</v>
      </c>
      <c r="K45" s="83">
        <f>I45-H45</f>
        <v>422398</v>
      </c>
      <c r="L45" s="131">
        <f>I45/E45-1</f>
        <v>7.2683748579263519E-2</v>
      </c>
      <c r="M45" s="83">
        <f>I45-E45</f>
        <v>322303</v>
      </c>
      <c r="N45" s="131">
        <v>1</v>
      </c>
      <c r="O45" s="131">
        <f>I45/$I$44</f>
        <v>0.38292890490639475</v>
      </c>
    </row>
    <row r="46" spans="2:15" x14ac:dyDescent="0.25">
      <c r="B46" s="317"/>
      <c r="C46" s="320"/>
      <c r="D46" s="82" t="s">
        <v>103</v>
      </c>
      <c r="E46" s="83">
        <v>3473675</v>
      </c>
      <c r="F46" s="83">
        <v>1163958</v>
      </c>
      <c r="G46" s="83">
        <v>1585227</v>
      </c>
      <c r="H46" s="83">
        <v>3008100</v>
      </c>
      <c r="I46" s="83">
        <v>3376947</v>
      </c>
      <c r="J46" s="131">
        <f t="shared" ref="J46:J73" si="4">I46/H46-1</f>
        <v>0.12261793158472134</v>
      </c>
      <c r="K46" s="83">
        <f t="shared" ref="K46:K63" si="5">I46-H46</f>
        <v>368847</v>
      </c>
      <c r="L46" s="131">
        <f t="shared" ref="L46:L73" si="6">I46/E46-1</f>
        <v>-2.7846013228065347E-2</v>
      </c>
      <c r="M46" s="83">
        <f t="shared" ref="M46:M63" si="7">I46-E46</f>
        <v>-96728</v>
      </c>
      <c r="N46" s="131">
        <v>1</v>
      </c>
      <c r="O46" s="131">
        <f>I46/$I$44</f>
        <v>0.27185896730452153</v>
      </c>
    </row>
    <row r="47" spans="2:15" ht="18" customHeight="1" x14ac:dyDescent="0.25">
      <c r="B47" s="317"/>
      <c r="C47" s="320"/>
      <c r="D47" s="82" t="s">
        <v>105</v>
      </c>
      <c r="E47" s="83">
        <v>1621571</v>
      </c>
      <c r="F47" s="83">
        <v>528493</v>
      </c>
      <c r="G47" s="83">
        <v>844429</v>
      </c>
      <c r="H47" s="83">
        <v>1673252</v>
      </c>
      <c r="I47" s="83">
        <v>1776156</v>
      </c>
      <c r="J47" s="85">
        <f t="shared" si="4"/>
        <v>6.1499403556666943E-2</v>
      </c>
      <c r="K47" s="83">
        <f t="shared" si="5"/>
        <v>102904</v>
      </c>
      <c r="L47" s="85">
        <f t="shared" si="6"/>
        <v>9.5330392563754529E-2</v>
      </c>
      <c r="M47" s="83">
        <f t="shared" si="7"/>
        <v>154585</v>
      </c>
      <c r="N47" s="85">
        <v>1</v>
      </c>
      <c r="O47" s="85">
        <f>I47/$I$44</f>
        <v>0.14298830746580557</v>
      </c>
    </row>
    <row r="48" spans="2:15" x14ac:dyDescent="0.25">
      <c r="B48" s="317"/>
      <c r="C48" s="321"/>
      <c r="D48" s="86" t="s">
        <v>104</v>
      </c>
      <c r="E48" s="87">
        <v>2162090</v>
      </c>
      <c r="F48" s="87">
        <v>614639</v>
      </c>
      <c r="G48" s="87">
        <v>821559</v>
      </c>
      <c r="H48" s="87">
        <v>2050962</v>
      </c>
      <c r="I48" s="87">
        <v>2232786</v>
      </c>
      <c r="J48" s="89">
        <f t="shared" si="4"/>
        <v>8.8653032089331729E-2</v>
      </c>
      <c r="K48" s="87">
        <f t="shared" si="5"/>
        <v>181824</v>
      </c>
      <c r="L48" s="89">
        <f t="shared" si="6"/>
        <v>3.2697991295459472E-2</v>
      </c>
      <c r="M48" s="87">
        <f t="shared" si="7"/>
        <v>70696</v>
      </c>
      <c r="N48" s="89">
        <v>1</v>
      </c>
      <c r="O48" s="89">
        <f>I48/$I$44</f>
        <v>0.17974901476747884</v>
      </c>
    </row>
    <row r="49" spans="2:15" hidden="1" x14ac:dyDescent="0.25">
      <c r="B49" s="317"/>
      <c r="C49" s="322" t="s">
        <v>59</v>
      </c>
      <c r="D49" s="90" t="s">
        <v>99</v>
      </c>
      <c r="E49" s="110">
        <v>14566151</v>
      </c>
      <c r="F49" s="110">
        <v>4783894</v>
      </c>
      <c r="G49" s="110">
        <v>6281755</v>
      </c>
      <c r="H49" s="110">
        <v>13488584</v>
      </c>
      <c r="I49" s="110">
        <v>14863633</v>
      </c>
      <c r="J49" s="135">
        <f t="shared" si="4"/>
        <v>0.10194168639198886</v>
      </c>
      <c r="K49" s="110">
        <f t="shared" si="5"/>
        <v>1375049</v>
      </c>
      <c r="L49" s="135">
        <f t="shared" si="6"/>
        <v>2.0422828240624469E-2</v>
      </c>
      <c r="M49" s="110">
        <f t="shared" si="7"/>
        <v>297482</v>
      </c>
      <c r="N49" s="81">
        <v>1</v>
      </c>
      <c r="O49" s="81">
        <f>I49/$I$49</f>
        <v>1</v>
      </c>
    </row>
    <row r="50" spans="2:15" hidden="1" x14ac:dyDescent="0.25">
      <c r="B50" s="317"/>
      <c r="C50" s="323"/>
      <c r="D50" s="4" t="s">
        <v>102</v>
      </c>
      <c r="E50" s="111">
        <v>5290429</v>
      </c>
      <c r="F50" s="111">
        <v>1780989</v>
      </c>
      <c r="G50" s="111">
        <v>2300369</v>
      </c>
      <c r="H50" s="111">
        <v>5104277</v>
      </c>
      <c r="I50" s="111">
        <v>5630107</v>
      </c>
      <c r="J50" s="136">
        <f t="shared" si="4"/>
        <v>0.103017528241512</v>
      </c>
      <c r="K50" s="111">
        <f t="shared" si="5"/>
        <v>525830</v>
      </c>
      <c r="L50" s="136">
        <f t="shared" si="6"/>
        <v>6.4206135268047193E-2</v>
      </c>
      <c r="M50" s="111">
        <f t="shared" si="7"/>
        <v>339678</v>
      </c>
      <c r="N50" s="131">
        <v>1</v>
      </c>
      <c r="O50" s="131">
        <f>I50/$I$49</f>
        <v>0.37878404290525741</v>
      </c>
    </row>
    <row r="51" spans="2:15" hidden="1" x14ac:dyDescent="0.25">
      <c r="B51" s="317"/>
      <c r="C51" s="323"/>
      <c r="D51" s="4" t="s">
        <v>103</v>
      </c>
      <c r="E51" s="111">
        <v>4211022</v>
      </c>
      <c r="F51" s="111">
        <v>1416814</v>
      </c>
      <c r="G51" s="111">
        <v>1813581</v>
      </c>
      <c r="H51" s="111">
        <v>3573771</v>
      </c>
      <c r="I51" s="111">
        <v>4039277</v>
      </c>
      <c r="J51" s="136">
        <f t="shared" si="4"/>
        <v>0.13025624753236853</v>
      </c>
      <c r="K51" s="111">
        <f t="shared" si="5"/>
        <v>465506</v>
      </c>
      <c r="L51" s="136">
        <f t="shared" si="6"/>
        <v>-4.0784636128711749E-2</v>
      </c>
      <c r="M51" s="111">
        <f t="shared" si="7"/>
        <v>-171745</v>
      </c>
      <c r="N51" s="131">
        <v>1</v>
      </c>
      <c r="O51" s="131">
        <f>I51/$I$49</f>
        <v>0.27175570064196286</v>
      </c>
    </row>
    <row r="52" spans="2:15" hidden="1" x14ac:dyDescent="0.25">
      <c r="B52" s="317"/>
      <c r="C52" s="323"/>
      <c r="D52" s="4" t="s">
        <v>105</v>
      </c>
      <c r="E52" s="111">
        <v>1986085</v>
      </c>
      <c r="F52" s="111">
        <v>651184</v>
      </c>
      <c r="G52" s="111">
        <v>1002698</v>
      </c>
      <c r="H52" s="111">
        <v>2024752</v>
      </c>
      <c r="I52" s="111">
        <v>2167965</v>
      </c>
      <c r="J52" s="127">
        <f t="shared" si="4"/>
        <v>7.0731131516353685E-2</v>
      </c>
      <c r="K52" s="111">
        <f t="shared" si="5"/>
        <v>143213</v>
      </c>
      <c r="L52" s="127">
        <f t="shared" si="6"/>
        <v>9.1577148007260467E-2</v>
      </c>
      <c r="M52" s="111">
        <f t="shared" si="7"/>
        <v>181880</v>
      </c>
      <c r="N52" s="127">
        <v>1</v>
      </c>
      <c r="O52" s="127">
        <f>I52/$I$49</f>
        <v>0.14585700548445996</v>
      </c>
    </row>
    <row r="53" spans="2:15" hidden="1" x14ac:dyDescent="0.25">
      <c r="B53" s="317"/>
      <c r="C53" s="324"/>
      <c r="D53" s="101" t="s">
        <v>104</v>
      </c>
      <c r="E53" s="112">
        <v>2632155</v>
      </c>
      <c r="F53" s="112">
        <v>767052</v>
      </c>
      <c r="G53" s="112">
        <v>959869</v>
      </c>
      <c r="H53" s="112">
        <v>2477140</v>
      </c>
      <c r="I53" s="112">
        <v>2712788</v>
      </c>
      <c r="J53" s="129">
        <f t="shared" si="4"/>
        <v>9.5129060125790144E-2</v>
      </c>
      <c r="K53" s="112">
        <f t="shared" si="5"/>
        <v>235648</v>
      </c>
      <c r="L53" s="129">
        <f t="shared" si="6"/>
        <v>3.0633834253681824E-2</v>
      </c>
      <c r="M53" s="112">
        <f t="shared" si="7"/>
        <v>80633</v>
      </c>
      <c r="N53" s="129">
        <v>1</v>
      </c>
      <c r="O53" s="129">
        <f>I53/$I$49</f>
        <v>0.18251177218920839</v>
      </c>
    </row>
    <row r="54" spans="2:15" x14ac:dyDescent="0.25">
      <c r="B54" s="317"/>
      <c r="C54" s="319" t="s">
        <v>68</v>
      </c>
      <c r="D54" s="78" t="s">
        <v>99</v>
      </c>
      <c r="E54" s="110">
        <v>89830795</v>
      </c>
      <c r="F54" s="110">
        <v>27795432</v>
      </c>
      <c r="G54" s="110">
        <v>34308370</v>
      </c>
      <c r="H54" s="110">
        <v>78972136</v>
      </c>
      <c r="I54" s="110">
        <v>87552572</v>
      </c>
      <c r="J54" s="135">
        <f>I54/H54-1</f>
        <v>0.10865143624834972</v>
      </c>
      <c r="K54" s="110">
        <f>I54-H54</f>
        <v>8580436</v>
      </c>
      <c r="L54" s="135">
        <f>I54/E54-1</f>
        <v>-2.5361269484479143E-2</v>
      </c>
      <c r="M54" s="110">
        <f>I54-E54</f>
        <v>-2278223</v>
      </c>
      <c r="N54" s="81">
        <v>1</v>
      </c>
      <c r="O54" s="81">
        <f>I54/$I$54</f>
        <v>1</v>
      </c>
    </row>
    <row r="55" spans="2:15" x14ac:dyDescent="0.25">
      <c r="B55" s="317"/>
      <c r="C55" s="320"/>
      <c r="D55" s="82" t="s">
        <v>102</v>
      </c>
      <c r="E55" s="111">
        <v>31179964</v>
      </c>
      <c r="F55" s="111">
        <v>9716391</v>
      </c>
      <c r="G55" s="111">
        <v>11810042</v>
      </c>
      <c r="H55" s="111">
        <v>28587017</v>
      </c>
      <c r="I55" s="111">
        <v>31602890</v>
      </c>
      <c r="J55" s="136">
        <f t="shared" si="4"/>
        <v>0.10549799582097008</v>
      </c>
      <c r="K55" s="111">
        <f t="shared" si="5"/>
        <v>3015873</v>
      </c>
      <c r="L55" s="136">
        <f t="shared" si="6"/>
        <v>1.3564031055327774E-2</v>
      </c>
      <c r="M55" s="111">
        <f t="shared" si="7"/>
        <v>422926</v>
      </c>
      <c r="N55" s="131">
        <v>1</v>
      </c>
      <c r="O55" s="131">
        <f>I55/$I$54</f>
        <v>0.36095901328861019</v>
      </c>
    </row>
    <row r="56" spans="2:15" x14ac:dyDescent="0.25">
      <c r="B56" s="317"/>
      <c r="C56" s="320"/>
      <c r="D56" s="82" t="s">
        <v>103</v>
      </c>
      <c r="E56" s="111">
        <v>26305659</v>
      </c>
      <c r="F56" s="111">
        <v>8331743</v>
      </c>
      <c r="G56" s="111">
        <v>9707033</v>
      </c>
      <c r="H56" s="111">
        <v>20920205</v>
      </c>
      <c r="I56" s="111">
        <v>23963139</v>
      </c>
      <c r="J56" s="136">
        <f>I56/H56-1</f>
        <v>0.14545431079666771</v>
      </c>
      <c r="K56" s="111">
        <f>I56-H56</f>
        <v>3042934</v>
      </c>
      <c r="L56" s="136">
        <f>I56/E56-1</f>
        <v>-8.9050040525500584E-2</v>
      </c>
      <c r="M56" s="111">
        <f>I56-E56</f>
        <v>-2342520</v>
      </c>
      <c r="N56" s="131">
        <v>1</v>
      </c>
      <c r="O56" s="131">
        <f>I56/$I$54</f>
        <v>0.27370000049798654</v>
      </c>
    </row>
    <row r="57" spans="2:15" x14ac:dyDescent="0.25">
      <c r="B57" s="317"/>
      <c r="C57" s="320"/>
      <c r="D57" s="82" t="s">
        <v>105</v>
      </c>
      <c r="E57" s="111">
        <v>13219180</v>
      </c>
      <c r="F57" s="111">
        <v>4119201</v>
      </c>
      <c r="G57" s="111">
        <v>6258305</v>
      </c>
      <c r="H57" s="111">
        <v>12631376</v>
      </c>
      <c r="I57" s="111">
        <v>13741120</v>
      </c>
      <c r="J57" s="127">
        <f>I57/H57-1</f>
        <v>8.7856144888727838E-2</v>
      </c>
      <c r="K57" s="111">
        <f>I57-H57</f>
        <v>1109744</v>
      </c>
      <c r="L57" s="127">
        <f>I57/E57-1</f>
        <v>3.9483538313269007E-2</v>
      </c>
      <c r="M57" s="111">
        <f>I57-E57</f>
        <v>521940</v>
      </c>
      <c r="N57" s="127">
        <v>1</v>
      </c>
      <c r="O57" s="127">
        <f>I57/$I$54</f>
        <v>0.15694707403912703</v>
      </c>
    </row>
    <row r="58" spans="2:15" x14ac:dyDescent="0.25">
      <c r="B58" s="317"/>
      <c r="C58" s="321"/>
      <c r="D58" s="86" t="s">
        <v>104</v>
      </c>
      <c r="E58" s="112">
        <v>16762073</v>
      </c>
      <c r="F58" s="112">
        <v>4780500</v>
      </c>
      <c r="G58" s="112">
        <v>5670142</v>
      </c>
      <c r="H58" s="112">
        <v>15387463</v>
      </c>
      <c r="I58" s="112">
        <v>16741746</v>
      </c>
      <c r="J58" s="129">
        <f>I58/H58-1</f>
        <v>8.8012104399536106E-2</v>
      </c>
      <c r="K58" s="112">
        <f>I58-H58</f>
        <v>1354283</v>
      </c>
      <c r="L58" s="129">
        <f>I58/E58-1</f>
        <v>-1.2126781693410082E-3</v>
      </c>
      <c r="M58" s="112">
        <f>I58-E58</f>
        <v>-20327</v>
      </c>
      <c r="N58" s="129">
        <v>1</v>
      </c>
      <c r="O58" s="129">
        <f>I58/$I$54</f>
        <v>0.19121935104316523</v>
      </c>
    </row>
    <row r="59" spans="2:15" x14ac:dyDescent="0.25">
      <c r="B59" s="317"/>
      <c r="C59" s="322" t="s">
        <v>42</v>
      </c>
      <c r="D59" s="90" t="s">
        <v>99</v>
      </c>
      <c r="E59" s="94">
        <f t="shared" ref="E59:I63" si="8">E54/E44</f>
        <v>7.4363844176881564</v>
      </c>
      <c r="F59" s="94">
        <f t="shared" si="8"/>
        <v>7.0696608294227614</v>
      </c>
      <c r="G59" s="94">
        <f t="shared" si="8"/>
        <v>6.2833218686106145</v>
      </c>
      <c r="H59" s="94">
        <f t="shared" si="8"/>
        <v>6.9626553616726987</v>
      </c>
      <c r="I59" s="94">
        <f t="shared" si="8"/>
        <v>7.0483640426618379</v>
      </c>
      <c r="J59" s="135">
        <f t="shared" si="4"/>
        <v>1.2309769267187853E-2</v>
      </c>
      <c r="K59" s="94">
        <f t="shared" si="5"/>
        <v>8.5708680989139197E-2</v>
      </c>
      <c r="L59" s="135">
        <f t="shared" si="6"/>
        <v>-5.2178633221727333E-2</v>
      </c>
      <c r="M59" s="94">
        <f t="shared" si="7"/>
        <v>-0.38802037502631848</v>
      </c>
      <c r="N59" s="81">
        <v>1</v>
      </c>
      <c r="O59" s="81"/>
    </row>
    <row r="60" spans="2:15" x14ac:dyDescent="0.25">
      <c r="B60" s="317"/>
      <c r="C60" s="323"/>
      <c r="D60" s="4" t="s">
        <v>102</v>
      </c>
      <c r="E60" s="99">
        <f t="shared" si="8"/>
        <v>7.0315096790488729</v>
      </c>
      <c r="F60" s="99">
        <f t="shared" si="8"/>
        <v>6.5715540802392614</v>
      </c>
      <c r="G60" s="99">
        <f t="shared" si="8"/>
        <v>5.8421478053191551</v>
      </c>
      <c r="H60" s="99">
        <f t="shared" si="8"/>
        <v>6.5956467419204126</v>
      </c>
      <c r="I60" s="99">
        <f t="shared" si="8"/>
        <v>6.6439761990807344</v>
      </c>
      <c r="J60" s="136">
        <f t="shared" si="4"/>
        <v>7.3274781157017799E-3</v>
      </c>
      <c r="K60" s="99">
        <f>(I60-H60)</f>
        <v>4.8329457160321887E-2</v>
      </c>
      <c r="L60" s="136">
        <f t="shared" si="6"/>
        <v>-5.5113837235101215E-2</v>
      </c>
      <c r="M60" s="99">
        <f>(I60-E60)</f>
        <v>-0.38753347996813847</v>
      </c>
      <c r="N60" s="131"/>
      <c r="O60" s="131"/>
    </row>
    <row r="61" spans="2:15" x14ac:dyDescent="0.25">
      <c r="B61" s="317"/>
      <c r="C61" s="323"/>
      <c r="D61" s="4" t="s">
        <v>103</v>
      </c>
      <c r="E61" s="99">
        <f t="shared" si="8"/>
        <v>7.572861306829223</v>
      </c>
      <c r="F61" s="99">
        <f t="shared" si="8"/>
        <v>7.1581130934277697</v>
      </c>
      <c r="G61" s="99">
        <f t="shared" si="8"/>
        <v>6.1234340570782608</v>
      </c>
      <c r="H61" s="99">
        <f t="shared" si="8"/>
        <v>6.9546241813769489</v>
      </c>
      <c r="I61" s="99">
        <f t="shared" si="8"/>
        <v>7.0960956745841735</v>
      </c>
      <c r="J61" s="136">
        <f t="shared" si="4"/>
        <v>2.03420759364763E-2</v>
      </c>
      <c r="K61" s="99">
        <f t="shared" si="5"/>
        <v>0.14147149320722452</v>
      </c>
      <c r="L61" s="136">
        <f t="shared" si="6"/>
        <v>-6.2957132440165098E-2</v>
      </c>
      <c r="M61" s="99">
        <f t="shared" si="7"/>
        <v>-0.47676563224504953</v>
      </c>
      <c r="N61" s="131">
        <v>1</v>
      </c>
      <c r="O61" s="131"/>
    </row>
    <row r="62" spans="2:15" x14ac:dyDescent="0.25">
      <c r="B62" s="317"/>
      <c r="C62" s="323"/>
      <c r="D62" s="4" t="s">
        <v>105</v>
      </c>
      <c r="E62" s="99">
        <f t="shared" si="8"/>
        <v>8.1520821474977048</v>
      </c>
      <c r="F62" s="99">
        <f t="shared" si="8"/>
        <v>7.794239469586163</v>
      </c>
      <c r="G62" s="99">
        <f t="shared" si="8"/>
        <v>7.411286206418775</v>
      </c>
      <c r="H62" s="99">
        <f t="shared" si="8"/>
        <v>7.5489979991059331</v>
      </c>
      <c r="I62" s="99">
        <f t="shared" si="8"/>
        <v>7.7364375651688251</v>
      </c>
      <c r="J62" s="127">
        <f t="shared" si="4"/>
        <v>2.4829727877142327E-2</v>
      </c>
      <c r="K62" s="99">
        <f t="shared" si="5"/>
        <v>0.18743956606289203</v>
      </c>
      <c r="L62" s="127">
        <f t="shared" si="6"/>
        <v>-5.0986309363487248E-2</v>
      </c>
      <c r="M62" s="99">
        <f t="shared" si="7"/>
        <v>-0.41564458232887969</v>
      </c>
      <c r="N62" s="127">
        <v>1</v>
      </c>
      <c r="O62" s="127"/>
    </row>
    <row r="63" spans="2:15" x14ac:dyDescent="0.25">
      <c r="B63" s="317"/>
      <c r="C63" s="324"/>
      <c r="D63" s="101" t="s">
        <v>104</v>
      </c>
      <c r="E63" s="105">
        <f t="shared" si="8"/>
        <v>7.7527175094468781</v>
      </c>
      <c r="F63" s="105">
        <f t="shared" si="8"/>
        <v>7.7777361996228684</v>
      </c>
      <c r="G63" s="105">
        <f t="shared" si="8"/>
        <v>6.9016856975579355</v>
      </c>
      <c r="H63" s="105">
        <f t="shared" si="8"/>
        <v>7.5025587992366507</v>
      </c>
      <c r="I63" s="105">
        <f t="shared" si="8"/>
        <v>7.4981417834042317</v>
      </c>
      <c r="J63" s="129">
        <f t="shared" si="4"/>
        <v>-5.8873458384200994E-4</v>
      </c>
      <c r="K63" s="105">
        <f t="shared" si="5"/>
        <v>-4.4170158324190467E-3</v>
      </c>
      <c r="L63" s="129">
        <f t="shared" si="6"/>
        <v>-3.2836966616214158E-2</v>
      </c>
      <c r="M63" s="105">
        <f t="shared" si="7"/>
        <v>-0.25457572604264644</v>
      </c>
      <c r="N63" s="129">
        <v>1</v>
      </c>
      <c r="O63" s="129"/>
    </row>
    <row r="64" spans="2:15" x14ac:dyDescent="0.25">
      <c r="B64" s="317"/>
      <c r="C64" s="319" t="s">
        <v>130</v>
      </c>
      <c r="D64" s="78" t="s">
        <v>99</v>
      </c>
      <c r="E64" s="81">
        <v>0.68159374616450419</v>
      </c>
      <c r="F64" s="81">
        <v>0.43466531408283565</v>
      </c>
      <c r="G64" s="81">
        <v>0.45047926259172993</v>
      </c>
      <c r="H64" s="81">
        <v>0.67904102705302982</v>
      </c>
      <c r="I64" s="81">
        <v>0.72317061525358506</v>
      </c>
      <c r="J64" s="81">
        <f t="shared" si="4"/>
        <v>6.4988102989996355E-2</v>
      </c>
      <c r="K64" s="107">
        <f>(I64-H64)*100</f>
        <v>4.4129588200555236</v>
      </c>
      <c r="L64" s="81">
        <f t="shared" si="6"/>
        <v>6.0999487338380343E-2</v>
      </c>
      <c r="M64" s="107">
        <f>(I64-E64)*100</f>
        <v>4.1576869089080866</v>
      </c>
      <c r="N64" s="81"/>
      <c r="O64" s="81"/>
    </row>
    <row r="65" spans="2:15" x14ac:dyDescent="0.25">
      <c r="B65" s="317"/>
      <c r="C65" s="320"/>
      <c r="D65" s="82" t="s">
        <v>102</v>
      </c>
      <c r="E65" s="131">
        <v>0.70701731137740464</v>
      </c>
      <c r="F65" s="131">
        <v>0.43527168824368895</v>
      </c>
      <c r="G65" s="131">
        <v>0.44568974639475639</v>
      </c>
      <c r="H65" s="131">
        <v>0.69370284560926421</v>
      </c>
      <c r="I65" s="131">
        <v>0.75390497801351319</v>
      </c>
      <c r="J65" s="131">
        <f t="shared" si="4"/>
        <v>8.6783747227351826E-2</v>
      </c>
      <c r="K65" s="108">
        <f>(I65-H65)*100</f>
        <v>6.0202132404248987</v>
      </c>
      <c r="L65" s="131">
        <f t="shared" si="6"/>
        <v>6.6317565187707261E-2</v>
      </c>
      <c r="M65" s="108">
        <f>(I65-E65)*100</f>
        <v>4.6887666636108545</v>
      </c>
      <c r="N65" s="131"/>
      <c r="O65" s="131"/>
    </row>
    <row r="66" spans="2:15" x14ac:dyDescent="0.25">
      <c r="B66" s="317"/>
      <c r="C66" s="320"/>
      <c r="D66" s="82" t="s">
        <v>103</v>
      </c>
      <c r="E66" s="131">
        <v>0.64237953298456296</v>
      </c>
      <c r="F66" s="131">
        <v>0.4526024219756879</v>
      </c>
      <c r="G66" s="131">
        <v>0.45136432272657906</v>
      </c>
      <c r="H66" s="131">
        <v>0.64954770250832872</v>
      </c>
      <c r="I66" s="131">
        <v>0.69150062845883575</v>
      </c>
      <c r="J66" s="131">
        <f t="shared" si="4"/>
        <v>6.4587905997510742E-2</v>
      </c>
      <c r="K66" s="108">
        <f>(I66-H66)*100</f>
        <v>4.1952925950507041</v>
      </c>
      <c r="L66" s="131">
        <f t="shared" si="6"/>
        <v>7.6467404317897669E-2</v>
      </c>
      <c r="M66" s="108">
        <f>(I66-E66)*100</f>
        <v>4.9121095474272796</v>
      </c>
      <c r="N66" s="131"/>
      <c r="O66" s="131"/>
    </row>
    <row r="67" spans="2:15" x14ac:dyDescent="0.25">
      <c r="B67" s="317"/>
      <c r="C67" s="320"/>
      <c r="D67" s="82" t="s">
        <v>105</v>
      </c>
      <c r="E67" s="131">
        <v>0.65598824904287756</v>
      </c>
      <c r="F67" s="131">
        <v>0.41441058328235197</v>
      </c>
      <c r="G67" s="131">
        <v>0.50598620094596536</v>
      </c>
      <c r="H67" s="131">
        <v>0.6558051618340961</v>
      </c>
      <c r="I67" s="131">
        <v>0.68930008535789111</v>
      </c>
      <c r="J67" s="131">
        <f t="shared" si="4"/>
        <v>5.1074504247754726E-2</v>
      </c>
      <c r="K67" s="108">
        <f>(I67-H67)*100</f>
        <v>3.3494923523795017</v>
      </c>
      <c r="L67" s="131">
        <f t="shared" si="6"/>
        <v>5.078114793003885E-2</v>
      </c>
      <c r="M67" s="108">
        <f>(I67-E67)*100</f>
        <v>3.3311836315013554</v>
      </c>
      <c r="N67" s="85"/>
      <c r="O67" s="85"/>
    </row>
    <row r="68" spans="2:15" x14ac:dyDescent="0.25">
      <c r="B68" s="317"/>
      <c r="C68" s="321"/>
      <c r="D68" s="86" t="s">
        <v>104</v>
      </c>
      <c r="E68" s="131">
        <v>0.75697623587280394</v>
      </c>
      <c r="F68" s="131">
        <v>0.43376797238039938</v>
      </c>
      <c r="G68" s="131">
        <v>0.42840344983827228</v>
      </c>
      <c r="H68" s="131">
        <v>0.74505525430207198</v>
      </c>
      <c r="I68" s="131">
        <v>0.77950793315704203</v>
      </c>
      <c r="J68" s="131">
        <f t="shared" si="4"/>
        <v>4.6241776909879739E-2</v>
      </c>
      <c r="K68" s="108">
        <f>(I68-H68)*100</f>
        <v>3.4452678854970054</v>
      </c>
      <c r="L68" s="131">
        <f t="shared" si="6"/>
        <v>2.9765395816235607E-2</v>
      </c>
      <c r="M68" s="108">
        <f>(I68-E68)*100</f>
        <v>2.2531697284238095</v>
      </c>
      <c r="N68" s="89"/>
      <c r="O68" s="89"/>
    </row>
    <row r="69" spans="2:15" x14ac:dyDescent="0.25">
      <c r="B69" s="317"/>
      <c r="C69" s="322" t="s">
        <v>131</v>
      </c>
      <c r="D69" s="90" t="s">
        <v>99</v>
      </c>
      <c r="E69" s="110">
        <v>394633.72727272729</v>
      </c>
      <c r="F69" s="110">
        <v>190954.90909090909</v>
      </c>
      <c r="G69" s="110">
        <v>227439.90909090909</v>
      </c>
      <c r="H69" s="110">
        <v>348154.09090909088</v>
      </c>
      <c r="I69" s="110">
        <v>362472.81818181818</v>
      </c>
      <c r="J69" s="135">
        <f t="shared" si="4"/>
        <v>4.1127557155334893E-2</v>
      </c>
      <c r="K69" s="110">
        <f>I69-H69</f>
        <v>14318.727272727294</v>
      </c>
      <c r="L69" s="135">
        <f t="shared" si="6"/>
        <v>-8.1495591654493937E-2</v>
      </c>
      <c r="M69" s="110">
        <f>I69-E69</f>
        <v>-32160.909090909117</v>
      </c>
      <c r="N69" s="81">
        <v>3.7071776396165851E-2</v>
      </c>
      <c r="O69" s="81">
        <f>I69/$I$69</f>
        <v>1</v>
      </c>
    </row>
    <row r="70" spans="2:15" x14ac:dyDescent="0.25">
      <c r="B70" s="317"/>
      <c r="C70" s="323"/>
      <c r="D70" s="4" t="s">
        <v>102</v>
      </c>
      <c r="E70" s="111">
        <v>132045</v>
      </c>
      <c r="F70" s="111">
        <v>66652.727272727279</v>
      </c>
      <c r="G70" s="111">
        <v>79161.363636363632</v>
      </c>
      <c r="H70" s="111">
        <v>123364</v>
      </c>
      <c r="I70" s="111">
        <v>125512.72727272728</v>
      </c>
      <c r="J70" s="136">
        <f t="shared" si="4"/>
        <v>1.7417782114127922E-2</v>
      </c>
      <c r="K70" s="111">
        <f>I70-H70</f>
        <v>2148.7272727272793</v>
      </c>
      <c r="L70" s="136">
        <f t="shared" si="6"/>
        <v>-4.9470049810842687E-2</v>
      </c>
      <c r="M70" s="111">
        <f>I70-E70</f>
        <v>-6532.2727272727207</v>
      </c>
      <c r="N70" s="131">
        <v>3.7071776396165851E-2</v>
      </c>
      <c r="O70" s="131">
        <f>I70/$I$69</f>
        <v>0.34626797094001532</v>
      </c>
    </row>
    <row r="71" spans="2:15" x14ac:dyDescent="0.25">
      <c r="B71" s="317"/>
      <c r="C71" s="323"/>
      <c r="D71" s="4" t="s">
        <v>103</v>
      </c>
      <c r="E71" s="111">
        <v>122638.72727272728</v>
      </c>
      <c r="F71" s="111">
        <v>54983.181818181816</v>
      </c>
      <c r="G71" s="111">
        <v>64253.545454545456</v>
      </c>
      <c r="H71" s="111">
        <v>96421.636363636368</v>
      </c>
      <c r="I71" s="111">
        <v>103745.54545454546</v>
      </c>
      <c r="J71" s="136">
        <f t="shared" si="4"/>
        <v>7.5957112605808952E-2</v>
      </c>
      <c r="K71" s="111">
        <f>I71-H71</f>
        <v>7323.9090909090883</v>
      </c>
      <c r="L71" s="136">
        <f t="shared" si="6"/>
        <v>-0.15405559270169744</v>
      </c>
      <c r="M71" s="111">
        <f>I71-E71</f>
        <v>-18893.181818181823</v>
      </c>
      <c r="N71" s="131">
        <v>3.7071776396165851E-2</v>
      </c>
      <c r="O71" s="131">
        <f>I71/$I$69</f>
        <v>0.28621606986956516</v>
      </c>
    </row>
    <row r="72" spans="2:15" x14ac:dyDescent="0.25">
      <c r="B72" s="317"/>
      <c r="C72" s="323"/>
      <c r="D72" s="4" t="s">
        <v>105</v>
      </c>
      <c r="E72" s="111">
        <v>60335.272727272728</v>
      </c>
      <c r="F72" s="111">
        <v>29672.18181818182</v>
      </c>
      <c r="G72" s="111">
        <v>36904.818181818184</v>
      </c>
      <c r="H72" s="111">
        <v>57652.454545454544</v>
      </c>
      <c r="I72" s="111">
        <v>59686.727272727272</v>
      </c>
      <c r="J72" s="127">
        <f t="shared" si="4"/>
        <v>3.5285101793347984E-2</v>
      </c>
      <c r="K72" s="111">
        <f>I72-H72</f>
        <v>2034.2727272727279</v>
      </c>
      <c r="L72" s="127">
        <f t="shared" si="6"/>
        <v>-1.074902665107702E-2</v>
      </c>
      <c r="M72" s="111">
        <f>I72-E72</f>
        <v>-648.54545454545587</v>
      </c>
      <c r="N72" s="127">
        <v>3.7071776396165851E-2</v>
      </c>
      <c r="O72" s="127">
        <f>I72/$I$69</f>
        <v>0.16466538807549455</v>
      </c>
    </row>
    <row r="73" spans="2:15" x14ac:dyDescent="0.25">
      <c r="B73" s="318"/>
      <c r="C73" s="324"/>
      <c r="D73" s="101" t="s">
        <v>104</v>
      </c>
      <c r="E73" s="112">
        <v>66293.545454545456</v>
      </c>
      <c r="F73" s="112">
        <v>32906.36363636364</v>
      </c>
      <c r="G73" s="112">
        <v>39487.36363636364</v>
      </c>
      <c r="H73" s="112">
        <v>61826.090909090912</v>
      </c>
      <c r="I73" s="112">
        <v>64298.63636363636</v>
      </c>
      <c r="J73" s="129">
        <f t="shared" si="4"/>
        <v>3.9991942207393993E-2</v>
      </c>
      <c r="K73" s="112">
        <f>I73-H73</f>
        <v>2472.5454545454486</v>
      </c>
      <c r="L73" s="129">
        <f t="shared" si="6"/>
        <v>-3.0092056130516021E-2</v>
      </c>
      <c r="M73" s="112">
        <f>I73-E73</f>
        <v>-1994.9090909090955</v>
      </c>
      <c r="N73" s="129">
        <v>3.7071776396165851E-2</v>
      </c>
      <c r="O73" s="129">
        <f>I73/$I$69</f>
        <v>0.17738884997270013</v>
      </c>
    </row>
    <row r="74" spans="2:15" ht="6" customHeight="1" x14ac:dyDescent="0.25">
      <c r="B74" s="325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113"/>
      <c r="O74" s="113"/>
    </row>
    <row r="75" spans="2:15" x14ac:dyDescent="0.25">
      <c r="B75" s="326" t="s">
        <v>109</v>
      </c>
      <c r="C75" s="326"/>
      <c r="D75" s="326"/>
      <c r="E75" s="326"/>
      <c r="F75" s="326"/>
      <c r="G75" s="326"/>
      <c r="H75" s="326"/>
      <c r="I75" s="326"/>
      <c r="J75" s="326"/>
      <c r="K75" s="326"/>
      <c r="L75" s="326"/>
      <c r="M75" s="326"/>
    </row>
    <row r="76" spans="2:15" x14ac:dyDescent="0.25">
      <c r="B76" s="122"/>
    </row>
    <row r="78" spans="2:15" ht="21.75" thickBot="1" x14ac:dyDescent="0.3">
      <c r="B78" s="315" t="s">
        <v>133</v>
      </c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77"/>
      <c r="O78" s="77"/>
    </row>
    <row r="79" spans="2:15" ht="15.75" thickBot="1" x14ac:dyDescent="0.3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2:15" ht="45" x14ac:dyDescent="0.25">
      <c r="B80" s="4"/>
      <c r="C80" s="4"/>
      <c r="D80" s="4"/>
      <c r="E80" s="124">
        <v>2018</v>
      </c>
      <c r="F80" s="124">
        <v>2019</v>
      </c>
      <c r="G80" s="124">
        <v>2020</v>
      </c>
      <c r="H80" s="124">
        <v>2021</v>
      </c>
      <c r="I80" s="124">
        <v>2022</v>
      </c>
      <c r="J80" s="56" t="str">
        <f>CONCATENATE("var. ",RIGHT(I80,2),"/",RIGHT(H80,2))</f>
        <v>var. 22/21</v>
      </c>
      <c r="K80" s="56" t="str">
        <f>CONCATENATE("dif. ",RIGHT(I80,2),"/",RIGHT(H80,2))</f>
        <v>dif. 22/21</v>
      </c>
      <c r="L80" s="56" t="str">
        <f>CONCATENATE("var. ",RIGHT(I80,2),"/",RIGHT(F80,2))</f>
        <v>var. 22/19</v>
      </c>
      <c r="M80" s="56" t="str">
        <f>CONCATENATE("dif. ",RIGHT(I80,2),"/",RIGHT(F80,2))</f>
        <v>dif. 22/19</v>
      </c>
      <c r="N80" s="56" t="s">
        <v>126</v>
      </c>
      <c r="O80" s="56" t="str">
        <f>CONCATENATE("cuota ",I80)</f>
        <v>cuota 2022</v>
      </c>
    </row>
    <row r="81" spans="2:15" x14ac:dyDescent="0.25">
      <c r="B81" s="316" t="s">
        <v>134</v>
      </c>
      <c r="C81" s="319" t="s">
        <v>46</v>
      </c>
      <c r="D81" s="78" t="s">
        <v>99</v>
      </c>
      <c r="E81" s="79">
        <v>13460559</v>
      </c>
      <c r="F81" s="79">
        <v>13140461</v>
      </c>
      <c r="G81" s="79">
        <v>4156146</v>
      </c>
      <c r="H81" s="79">
        <v>6295130</v>
      </c>
      <c r="I81" s="79">
        <v>12449338</v>
      </c>
      <c r="J81" s="81">
        <f>I81/H81-1</f>
        <v>0.97761412393389802</v>
      </c>
      <c r="K81" s="79">
        <f>I81-H81</f>
        <v>6154208</v>
      </c>
      <c r="L81" s="81">
        <f>I81/E81-1</f>
        <v>-7.5124740361823039E-2</v>
      </c>
      <c r="M81" s="79">
        <f>I81-E81</f>
        <v>-1011221</v>
      </c>
      <c r="N81" s="81">
        <v>1</v>
      </c>
      <c r="O81" s="81">
        <f>I81/I81</f>
        <v>1</v>
      </c>
    </row>
    <row r="82" spans="2:15" x14ac:dyDescent="0.25">
      <c r="B82" s="317"/>
      <c r="C82" s="320"/>
      <c r="D82" s="82" t="s">
        <v>102</v>
      </c>
      <c r="E82" s="83">
        <v>4872456</v>
      </c>
      <c r="F82" s="83">
        <v>4831573</v>
      </c>
      <c r="G82" s="83">
        <v>1565303</v>
      </c>
      <c r="H82" s="83">
        <v>2335438</v>
      </c>
      <c r="I82" s="83">
        <v>4757683</v>
      </c>
      <c r="J82" s="131">
        <f>I82/H82-1</f>
        <v>1.0371694731352319</v>
      </c>
      <c r="K82" s="83">
        <f>I82-H82</f>
        <v>2422245</v>
      </c>
      <c r="L82" s="131">
        <f>I82/E82-1</f>
        <v>-2.3555471819550533E-2</v>
      </c>
      <c r="M82" s="83">
        <f>I82-E82</f>
        <v>-114773</v>
      </c>
      <c r="N82" s="131">
        <v>1</v>
      </c>
      <c r="O82" s="131">
        <f>I82/I81</f>
        <v>0.3821635335147941</v>
      </c>
    </row>
    <row r="83" spans="2:15" x14ac:dyDescent="0.25">
      <c r="B83" s="317"/>
      <c r="C83" s="320"/>
      <c r="D83" s="82" t="s">
        <v>103</v>
      </c>
      <c r="E83" s="83">
        <v>3847262</v>
      </c>
      <c r="F83" s="83">
        <v>3784870</v>
      </c>
      <c r="G83" s="83">
        <v>1235446</v>
      </c>
      <c r="H83" s="83">
        <v>1829409</v>
      </c>
      <c r="I83" s="83">
        <v>3316536</v>
      </c>
      <c r="J83" s="131">
        <f t="shared" ref="J83:J85" si="9">I83/H83-1</f>
        <v>0.81290023171417647</v>
      </c>
      <c r="K83" s="83">
        <f t="shared" ref="K83:K85" si="10">I83-H83</f>
        <v>1487127</v>
      </c>
      <c r="L83" s="131">
        <f t="shared" ref="L83:L85" si="11">I83/E83-1</f>
        <v>-0.1379490141300489</v>
      </c>
      <c r="M83" s="83">
        <f t="shared" ref="M83:M85" si="12">I83-E83</f>
        <v>-530726</v>
      </c>
      <c r="N83" s="131">
        <v>1</v>
      </c>
      <c r="O83" s="131">
        <f>I83/I81</f>
        <v>0.26640259907795899</v>
      </c>
    </row>
    <row r="84" spans="2:15" x14ac:dyDescent="0.25">
      <c r="B84" s="317"/>
      <c r="C84" s="320"/>
      <c r="D84" s="82" t="s">
        <v>105</v>
      </c>
      <c r="E84" s="83">
        <v>1903505</v>
      </c>
      <c r="F84" s="83">
        <v>1754941</v>
      </c>
      <c r="G84" s="83">
        <v>558351</v>
      </c>
      <c r="H84" s="83">
        <v>964380</v>
      </c>
      <c r="I84" s="83">
        <v>1824210</v>
      </c>
      <c r="J84" s="85">
        <f t="shared" si="9"/>
        <v>0.89158837802525981</v>
      </c>
      <c r="K84" s="83">
        <f t="shared" si="10"/>
        <v>859830</v>
      </c>
      <c r="L84" s="85">
        <f t="shared" si="11"/>
        <v>-4.1657363652840451E-2</v>
      </c>
      <c r="M84" s="83">
        <f t="shared" si="12"/>
        <v>-79295</v>
      </c>
      <c r="N84" s="85">
        <v>1</v>
      </c>
      <c r="O84" s="85">
        <f>I84/I81</f>
        <v>0.14653068299695934</v>
      </c>
    </row>
    <row r="85" spans="2:15" x14ac:dyDescent="0.25">
      <c r="B85" s="317"/>
      <c r="C85" s="321"/>
      <c r="D85" s="86" t="s">
        <v>104</v>
      </c>
      <c r="E85" s="87">
        <v>2399285</v>
      </c>
      <c r="F85" s="87">
        <v>2348180</v>
      </c>
      <c r="G85" s="87">
        <v>643160</v>
      </c>
      <c r="H85" s="87">
        <v>957523</v>
      </c>
      <c r="I85" s="87">
        <v>2251584</v>
      </c>
      <c r="J85" s="89">
        <f t="shared" si="9"/>
        <v>1.3514672754597017</v>
      </c>
      <c r="K85" s="87">
        <f t="shared" si="10"/>
        <v>1294061</v>
      </c>
      <c r="L85" s="89">
        <f t="shared" si="11"/>
        <v>-6.1560423209414461E-2</v>
      </c>
      <c r="M85" s="87">
        <f t="shared" si="12"/>
        <v>-147701</v>
      </c>
      <c r="N85" s="89">
        <v>1</v>
      </c>
      <c r="O85" s="89">
        <f>I85/I81</f>
        <v>0.18085973728080962</v>
      </c>
    </row>
    <row r="86" spans="2:15" x14ac:dyDescent="0.25">
      <c r="B86" s="317"/>
      <c r="C86" s="319" t="s">
        <v>68</v>
      </c>
      <c r="D86" s="78" t="s">
        <v>99</v>
      </c>
      <c r="E86" s="110">
        <v>102297590</v>
      </c>
      <c r="F86" s="110">
        <v>97964361</v>
      </c>
      <c r="G86" s="110">
        <v>29252005</v>
      </c>
      <c r="H86" s="110">
        <v>40204828</v>
      </c>
      <c r="I86" s="110">
        <v>86708053</v>
      </c>
      <c r="J86" s="135">
        <f>I86/H86-1</f>
        <v>1.1566577277733909</v>
      </c>
      <c r="K86" s="110">
        <f>I86-H86</f>
        <v>46503225</v>
      </c>
      <c r="L86" s="135">
        <f>I86/E86-1</f>
        <v>-0.15239398112897873</v>
      </c>
      <c r="M86" s="110">
        <f>I86-E86</f>
        <v>-15589537</v>
      </c>
      <c r="N86" s="81">
        <v>1</v>
      </c>
      <c r="O86" s="81">
        <f>I86/I86</f>
        <v>1</v>
      </c>
    </row>
    <row r="87" spans="2:15" x14ac:dyDescent="0.25">
      <c r="B87" s="317"/>
      <c r="C87" s="320"/>
      <c r="D87" s="82" t="s">
        <v>102</v>
      </c>
      <c r="E87" s="111">
        <v>34510831</v>
      </c>
      <c r="F87" s="111">
        <v>34034766</v>
      </c>
      <c r="G87" s="111">
        <v>10243785</v>
      </c>
      <c r="H87" s="111">
        <v>13903380</v>
      </c>
      <c r="I87" s="111">
        <v>31405937</v>
      </c>
      <c r="J87" s="136">
        <f t="shared" ref="J87" si="13">I87/H87-1</f>
        <v>1.2588706487199515</v>
      </c>
      <c r="K87" s="111">
        <f t="shared" ref="K87" si="14">I87-H87</f>
        <v>17502557</v>
      </c>
      <c r="L87" s="136">
        <f t="shared" ref="L87" si="15">I87/E87-1</f>
        <v>-8.9968682585475857E-2</v>
      </c>
      <c r="M87" s="111">
        <f t="shared" ref="M87" si="16">I87-E87</f>
        <v>-3104894</v>
      </c>
      <c r="N87" s="131">
        <v>1</v>
      </c>
      <c r="O87" s="131">
        <f>I87/I86</f>
        <v>0.36220323157296591</v>
      </c>
    </row>
    <row r="88" spans="2:15" x14ac:dyDescent="0.25">
      <c r="B88" s="317"/>
      <c r="C88" s="320"/>
      <c r="D88" s="82" t="s">
        <v>103</v>
      </c>
      <c r="E88" s="111">
        <v>30413909</v>
      </c>
      <c r="F88" s="111">
        <v>28845156</v>
      </c>
      <c r="G88" s="111">
        <v>8778034</v>
      </c>
      <c r="H88" s="111">
        <v>11489687</v>
      </c>
      <c r="I88" s="111">
        <v>23157953</v>
      </c>
      <c r="J88" s="136">
        <f>I88/H88-1</f>
        <v>1.0155425469814801</v>
      </c>
      <c r="K88" s="111">
        <f>I88-H88</f>
        <v>11668266</v>
      </c>
      <c r="L88" s="136">
        <f>I88/E88-1</f>
        <v>-0.23857360788447157</v>
      </c>
      <c r="M88" s="111">
        <f>I88-E88</f>
        <v>-7255956</v>
      </c>
      <c r="N88" s="131">
        <v>1</v>
      </c>
      <c r="O88" s="131">
        <f>I88/I86</f>
        <v>0.26707961024104648</v>
      </c>
    </row>
    <row r="89" spans="2:15" x14ac:dyDescent="0.25">
      <c r="B89" s="317"/>
      <c r="C89" s="320"/>
      <c r="D89" s="82" t="s">
        <v>105</v>
      </c>
      <c r="E89" s="111">
        <v>15933630</v>
      </c>
      <c r="F89" s="111">
        <v>14312350</v>
      </c>
      <c r="G89" s="111">
        <v>4344721</v>
      </c>
      <c r="H89" s="111">
        <v>7170601</v>
      </c>
      <c r="I89" s="111">
        <v>13762076</v>
      </c>
      <c r="J89" s="127">
        <f>I89/H89-1</f>
        <v>0.91923605845590917</v>
      </c>
      <c r="K89" s="111">
        <f>I89-H89</f>
        <v>6591475</v>
      </c>
      <c r="L89" s="127">
        <f>I89/E89-1</f>
        <v>-0.13628746243009282</v>
      </c>
      <c r="M89" s="111">
        <f>I89-E89</f>
        <v>-2171554</v>
      </c>
      <c r="N89" s="127">
        <v>1</v>
      </c>
      <c r="O89" s="85">
        <f>I89/I86</f>
        <v>0.15871739156684789</v>
      </c>
    </row>
    <row r="90" spans="2:15" x14ac:dyDescent="0.25">
      <c r="B90" s="317"/>
      <c r="C90" s="321"/>
      <c r="D90" s="86" t="s">
        <v>104</v>
      </c>
      <c r="E90" s="112">
        <v>18728240</v>
      </c>
      <c r="F90" s="112">
        <v>18176327</v>
      </c>
      <c r="G90" s="112">
        <v>4999955</v>
      </c>
      <c r="H90" s="112">
        <v>6676787</v>
      </c>
      <c r="I90" s="112">
        <v>16792166</v>
      </c>
      <c r="J90" s="129">
        <f>I90/H90-1</f>
        <v>1.5150069936333148</v>
      </c>
      <c r="K90" s="112">
        <f>I90-H90</f>
        <v>10115379</v>
      </c>
      <c r="L90" s="129">
        <f>I90/E90-1</f>
        <v>-0.10337725274772214</v>
      </c>
      <c r="M90" s="112">
        <f>I90-E90</f>
        <v>-1936074</v>
      </c>
      <c r="N90" s="129">
        <v>1</v>
      </c>
      <c r="O90" s="89">
        <f>I90/I86</f>
        <v>0.1936632806182374</v>
      </c>
    </row>
    <row r="91" spans="2:15" x14ac:dyDescent="0.25">
      <c r="B91" s="317"/>
      <c r="C91" s="322" t="s">
        <v>42</v>
      </c>
      <c r="D91" s="90" t="s">
        <v>99</v>
      </c>
      <c r="E91" s="94">
        <f t="shared" ref="E91:I95" si="17">E86/E81</f>
        <v>7.5998025044873696</v>
      </c>
      <c r="F91" s="94">
        <f t="shared" si="17"/>
        <v>7.4551692668925389</v>
      </c>
      <c r="G91" s="94">
        <f t="shared" si="17"/>
        <v>7.0382525060476704</v>
      </c>
      <c r="H91" s="94">
        <f t="shared" si="17"/>
        <v>6.3866557164029976</v>
      </c>
      <c r="I91" s="94">
        <f t="shared" si="17"/>
        <v>6.9648725900124164</v>
      </c>
      <c r="J91" s="135">
        <f t="shared" ref="J91:J105" si="18">I91/H91-1</f>
        <v>9.0535156314183407E-2</v>
      </c>
      <c r="K91" s="94">
        <f t="shared" ref="K91:K95" si="19">I91-H91</f>
        <v>0.57821687360941887</v>
      </c>
      <c r="L91" s="135">
        <f t="shared" ref="L91:L105" si="20">I91/E91-1</f>
        <v>-8.3545580835824751E-2</v>
      </c>
      <c r="M91" s="94">
        <f t="shared" ref="M91:M95" si="21">I91-E91</f>
        <v>-0.63492991447495317</v>
      </c>
      <c r="N91" s="81">
        <v>1</v>
      </c>
      <c r="O91" s="81"/>
    </row>
    <row r="92" spans="2:15" x14ac:dyDescent="0.25">
      <c r="B92" s="317"/>
      <c r="C92" s="323"/>
      <c r="D92" s="4" t="s">
        <v>102</v>
      </c>
      <c r="E92" s="99">
        <f t="shared" si="17"/>
        <v>7.0828409738333198</v>
      </c>
      <c r="F92" s="99">
        <f t="shared" si="17"/>
        <v>7.0442412853950467</v>
      </c>
      <c r="G92" s="99">
        <f t="shared" si="17"/>
        <v>6.5442824807720932</v>
      </c>
      <c r="H92" s="99">
        <f t="shared" si="17"/>
        <v>5.9532216226677823</v>
      </c>
      <c r="I92" s="99">
        <f t="shared" si="17"/>
        <v>6.6010991064347921</v>
      </c>
      <c r="J92" s="136">
        <f t="shared" si="18"/>
        <v>0.10882804720390715</v>
      </c>
      <c r="K92" s="99">
        <f t="shared" si="19"/>
        <v>0.64787748376700982</v>
      </c>
      <c r="L92" s="136">
        <f t="shared" si="20"/>
        <v>-6.8015344291685098E-2</v>
      </c>
      <c r="M92" s="99">
        <f t="shared" si="21"/>
        <v>-0.48174186739852765</v>
      </c>
      <c r="N92" s="131"/>
      <c r="O92" s="131"/>
    </row>
    <row r="93" spans="2:15" x14ac:dyDescent="0.25">
      <c r="B93" s="317"/>
      <c r="C93" s="323"/>
      <c r="D93" s="4" t="s">
        <v>103</v>
      </c>
      <c r="E93" s="99">
        <f t="shared" si="17"/>
        <v>7.9053386538270596</v>
      </c>
      <c r="F93" s="99">
        <f t="shared" si="17"/>
        <v>7.6211748355954105</v>
      </c>
      <c r="G93" s="99">
        <f t="shared" si="17"/>
        <v>7.1051539282170166</v>
      </c>
      <c r="H93" s="99">
        <f t="shared" si="17"/>
        <v>6.2805457937508784</v>
      </c>
      <c r="I93" s="99">
        <f t="shared" si="17"/>
        <v>6.9825724792373727</v>
      </c>
      <c r="J93" s="136">
        <f t="shared" si="18"/>
        <v>0.11177797416667334</v>
      </c>
      <c r="K93" s="99">
        <f t="shared" si="19"/>
        <v>0.70202668548649427</v>
      </c>
      <c r="L93" s="136">
        <f t="shared" si="20"/>
        <v>-0.11672696325829957</v>
      </c>
      <c r="M93" s="99">
        <f t="shared" si="21"/>
        <v>-0.9227661745896869</v>
      </c>
      <c r="N93" s="131">
        <v>1</v>
      </c>
      <c r="O93" s="131"/>
    </row>
    <row r="94" spans="2:15" x14ac:dyDescent="0.25">
      <c r="B94" s="317"/>
      <c r="C94" s="323"/>
      <c r="D94" s="4" t="s">
        <v>105</v>
      </c>
      <c r="E94" s="99">
        <f t="shared" si="17"/>
        <v>8.3706793520374259</v>
      </c>
      <c r="F94" s="99">
        <f t="shared" si="17"/>
        <v>8.1554593573231244</v>
      </c>
      <c r="G94" s="99">
        <f t="shared" si="17"/>
        <v>7.7813436350969196</v>
      </c>
      <c r="H94" s="99">
        <f t="shared" si="17"/>
        <v>7.435451792861735</v>
      </c>
      <c r="I94" s="99">
        <f t="shared" si="17"/>
        <v>7.5441292395064163</v>
      </c>
      <c r="J94" s="127">
        <f t="shared" si="18"/>
        <v>1.4616118787699639E-2</v>
      </c>
      <c r="K94" s="99">
        <f t="shared" si="19"/>
        <v>0.10867744664468137</v>
      </c>
      <c r="L94" s="127">
        <f t="shared" si="20"/>
        <v>-9.8743492346272554E-2</v>
      </c>
      <c r="M94" s="99">
        <f t="shared" si="21"/>
        <v>-0.82655011253100952</v>
      </c>
      <c r="N94" s="127">
        <v>1</v>
      </c>
      <c r="O94" s="127"/>
    </row>
    <row r="95" spans="2:15" x14ac:dyDescent="0.25">
      <c r="B95" s="317"/>
      <c r="C95" s="324"/>
      <c r="D95" s="101" t="s">
        <v>104</v>
      </c>
      <c r="E95" s="105">
        <f t="shared" si="17"/>
        <v>7.8057587989755284</v>
      </c>
      <c r="F95" s="105">
        <f t="shared" si="17"/>
        <v>7.7406020833155891</v>
      </c>
      <c r="G95" s="105">
        <f t="shared" si="17"/>
        <v>7.7740453386404624</v>
      </c>
      <c r="H95" s="105">
        <f t="shared" si="17"/>
        <v>6.9729781947796559</v>
      </c>
      <c r="I95" s="105">
        <f t="shared" si="17"/>
        <v>7.4579345029987776</v>
      </c>
      <c r="J95" s="129">
        <f t="shared" si="18"/>
        <v>6.9547945608403827E-2</v>
      </c>
      <c r="K95" s="105">
        <f t="shared" si="19"/>
        <v>0.48495630821912172</v>
      </c>
      <c r="L95" s="129">
        <f t="shared" si="20"/>
        <v>-4.4559959503540081E-2</v>
      </c>
      <c r="M95" s="105">
        <f t="shared" si="21"/>
        <v>-0.3478242959767508</v>
      </c>
      <c r="N95" s="129">
        <v>1</v>
      </c>
      <c r="O95" s="129"/>
    </row>
    <row r="96" spans="2:15" x14ac:dyDescent="0.25">
      <c r="B96" s="317"/>
      <c r="C96" s="319" t="s">
        <v>130</v>
      </c>
      <c r="D96" s="78" t="s">
        <v>99</v>
      </c>
      <c r="E96" s="81">
        <v>0.77919610127700911</v>
      </c>
      <c r="F96" s="81">
        <v>0.74330741261503752</v>
      </c>
      <c r="G96" s="81">
        <v>0.45744322091765577</v>
      </c>
      <c r="H96" s="81">
        <v>0.52790153744020296</v>
      </c>
      <c r="I96" s="81">
        <v>0.7455582227494586</v>
      </c>
      <c r="J96" s="81">
        <f t="shared" si="18"/>
        <v>0.41230545825775367</v>
      </c>
      <c r="K96" s="107">
        <f>(I96-H96)*100</f>
        <v>21.765668530925563</v>
      </c>
      <c r="L96" s="81">
        <f t="shared" si="20"/>
        <v>-4.3169977971427298E-2</v>
      </c>
      <c r="M96" s="107">
        <f>(I96-E96)*100</f>
        <v>-3.3637878527550513</v>
      </c>
      <c r="N96" s="81"/>
      <c r="O96" s="81"/>
    </row>
    <row r="97" spans="2:15" x14ac:dyDescent="0.25">
      <c r="B97" s="317"/>
      <c r="C97" s="320"/>
      <c r="D97" s="82" t="s">
        <v>102</v>
      </c>
      <c r="E97" s="131">
        <v>0.78597903196908103</v>
      </c>
      <c r="F97" s="131">
        <v>0.77175101134430768</v>
      </c>
      <c r="G97" s="131">
        <v>0.45889771119290867</v>
      </c>
      <c r="H97" s="131">
        <v>0.52468855794331026</v>
      </c>
      <c r="I97" s="131">
        <v>0.76210777311691102</v>
      </c>
      <c r="J97" s="131">
        <f t="shared" si="18"/>
        <v>0.45249550724765863</v>
      </c>
      <c r="K97" s="108">
        <f>(I97-H97)*100</f>
        <v>23.741921517360076</v>
      </c>
      <c r="L97" s="131">
        <f t="shared" si="20"/>
        <v>-3.0371368549573563E-2</v>
      </c>
      <c r="M97" s="108">
        <f>(I97-E97)*100</f>
        <v>-2.3871258852170008</v>
      </c>
      <c r="N97" s="131"/>
      <c r="O97" s="131"/>
    </row>
    <row r="98" spans="2:15" x14ac:dyDescent="0.25">
      <c r="B98" s="317"/>
      <c r="C98" s="320"/>
      <c r="D98" s="82" t="s">
        <v>103</v>
      </c>
      <c r="E98" s="131">
        <v>0.73872322770017818</v>
      </c>
      <c r="F98" s="131">
        <v>0.70439359987700223</v>
      </c>
      <c r="G98" s="131">
        <v>0.47684613514662366</v>
      </c>
      <c r="H98" s="131">
        <v>0.5342553992651905</v>
      </c>
      <c r="I98" s="131">
        <v>0.71902713983662481</v>
      </c>
      <c r="J98" s="131">
        <f t="shared" si="18"/>
        <v>0.34584908421247129</v>
      </c>
      <c r="K98" s="108">
        <f>(I98-H98)*100</f>
        <v>18.477174057143429</v>
      </c>
      <c r="L98" s="131">
        <f t="shared" si="20"/>
        <v>-2.6662337293592353E-2</v>
      </c>
      <c r="M98" s="108">
        <f>(I98-E98)*100</f>
        <v>-1.9696087863553369</v>
      </c>
      <c r="N98" s="131"/>
      <c r="O98" s="131"/>
    </row>
    <row r="99" spans="2:15" x14ac:dyDescent="0.25">
      <c r="B99" s="317"/>
      <c r="C99" s="320"/>
      <c r="D99" s="82" t="s">
        <v>105</v>
      </c>
      <c r="E99" s="131">
        <v>0.8209975171127134</v>
      </c>
      <c r="F99" s="131">
        <v>0.71023568906610157</v>
      </c>
      <c r="G99" s="131">
        <v>0.43709893346041706</v>
      </c>
      <c r="H99" s="131">
        <v>0.57974565932618183</v>
      </c>
      <c r="I99" s="131">
        <v>0.71450968432521755</v>
      </c>
      <c r="J99" s="131">
        <f t="shared" si="18"/>
        <v>0.23245370246612507</v>
      </c>
      <c r="K99" s="108">
        <f>(I99-H99)*100</f>
        <v>13.476402499903573</v>
      </c>
      <c r="L99" s="131">
        <f t="shared" si="20"/>
        <v>-0.12970542610407954</v>
      </c>
      <c r="M99" s="108">
        <f>(I99-E99)*100</f>
        <v>-10.648783278749585</v>
      </c>
      <c r="N99" s="85"/>
      <c r="O99" s="85"/>
    </row>
    <row r="100" spans="2:15" x14ac:dyDescent="0.25">
      <c r="B100" s="317"/>
      <c r="C100" s="321"/>
      <c r="D100" s="86" t="s">
        <v>104</v>
      </c>
      <c r="E100" s="131">
        <v>0.83357112149263579</v>
      </c>
      <c r="F100" s="131">
        <v>0.82084403250440541</v>
      </c>
      <c r="G100" s="131">
        <v>0.45368064895789978</v>
      </c>
      <c r="H100" s="131">
        <v>0.50445977977894185</v>
      </c>
      <c r="I100" s="131">
        <v>0.81307045283635171</v>
      </c>
      <c r="J100" s="131">
        <f t="shared" si="18"/>
        <v>0.61176467466374707</v>
      </c>
      <c r="K100" s="108">
        <f>(I100-H100)*100</f>
        <v>30.861067305740985</v>
      </c>
      <c r="L100" s="131">
        <f t="shared" si="20"/>
        <v>-2.4593784654600936E-2</v>
      </c>
      <c r="M100" s="108">
        <f>(I100-E100)*100</f>
        <v>-2.0500668656284082</v>
      </c>
      <c r="N100" s="89"/>
      <c r="O100" s="89"/>
    </row>
    <row r="101" spans="2:15" x14ac:dyDescent="0.25">
      <c r="B101" s="317"/>
      <c r="C101" s="322" t="s">
        <v>131</v>
      </c>
      <c r="D101" s="90" t="s">
        <v>99</v>
      </c>
      <c r="E101" s="110">
        <v>393091.45454545453</v>
      </c>
      <c r="F101" s="110">
        <v>394633.72727272729</v>
      </c>
      <c r="G101" s="110">
        <v>190954.90909090909</v>
      </c>
      <c r="H101" s="110">
        <v>227439.90909090909</v>
      </c>
      <c r="I101" s="110">
        <v>348154.09090909088</v>
      </c>
      <c r="J101" s="135">
        <f t="shared" si="18"/>
        <v>0.53075197884436198</v>
      </c>
      <c r="K101" s="110">
        <f>I101-H101</f>
        <v>120714.18181818179</v>
      </c>
      <c r="L101" s="135">
        <f t="shared" si="20"/>
        <v>-0.11431783397155326</v>
      </c>
      <c r="M101" s="110">
        <f>I101-E101</f>
        <v>-44937.363636363647</v>
      </c>
      <c r="N101" s="81">
        <v>3.7071776396165851E-2</v>
      </c>
      <c r="O101" s="81">
        <f>I101/I101</f>
        <v>1</v>
      </c>
    </row>
    <row r="102" spans="2:15" x14ac:dyDescent="0.25">
      <c r="B102" s="317"/>
      <c r="C102" s="323"/>
      <c r="D102" s="4" t="s">
        <v>102</v>
      </c>
      <c r="E102" s="111">
        <v>131465.72727272726</v>
      </c>
      <c r="F102" s="111">
        <v>132045</v>
      </c>
      <c r="G102" s="111">
        <v>66652.727272727279</v>
      </c>
      <c r="H102" s="111">
        <v>79161.363636363632</v>
      </c>
      <c r="I102" s="111">
        <v>123364</v>
      </c>
      <c r="J102" s="136">
        <f t="shared" si="18"/>
        <v>0.55838649478912461</v>
      </c>
      <c r="K102" s="111">
        <f>I102-H102</f>
        <v>44202.636363636368</v>
      </c>
      <c r="L102" s="136">
        <f t="shared" si="20"/>
        <v>-6.162615489830392E-2</v>
      </c>
      <c r="M102" s="111">
        <f>I102-E102</f>
        <v>-8101.7272727272648</v>
      </c>
      <c r="N102" s="131">
        <v>3.7071776396165851E-2</v>
      </c>
      <c r="O102" s="131">
        <f>I102/I101</f>
        <v>0.35433735584687553</v>
      </c>
    </row>
    <row r="103" spans="2:15" x14ac:dyDescent="0.25">
      <c r="B103" s="317"/>
      <c r="C103" s="323"/>
      <c r="D103" s="4" t="s">
        <v>103</v>
      </c>
      <c r="E103" s="111">
        <v>123284.81818181818</v>
      </c>
      <c r="F103" s="111">
        <v>122638.72727272728</v>
      </c>
      <c r="G103" s="111">
        <v>54983.181818181816</v>
      </c>
      <c r="H103" s="111">
        <v>64253.545454545456</v>
      </c>
      <c r="I103" s="111">
        <v>96421.636363636368</v>
      </c>
      <c r="J103" s="136">
        <f t="shared" si="18"/>
        <v>0.50064304905707369</v>
      </c>
      <c r="K103" s="111">
        <f>I103-H103</f>
        <v>32168.090909090912</v>
      </c>
      <c r="L103" s="136">
        <f t="shared" si="20"/>
        <v>-0.21789529493051196</v>
      </c>
      <c r="M103" s="111">
        <f>I103-E103</f>
        <v>-26863.181818181809</v>
      </c>
      <c r="N103" s="131">
        <v>3.7071776396165851E-2</v>
      </c>
      <c r="O103" s="131">
        <f>I103/I101</f>
        <v>0.27695103657079745</v>
      </c>
    </row>
    <row r="104" spans="2:15" x14ac:dyDescent="0.25">
      <c r="B104" s="317"/>
      <c r="C104" s="323"/>
      <c r="D104" s="4" t="s">
        <v>105</v>
      </c>
      <c r="E104" s="111">
        <v>58099.090909090912</v>
      </c>
      <c r="F104" s="111">
        <v>60335.272727272728</v>
      </c>
      <c r="G104" s="111">
        <v>29672.18181818182</v>
      </c>
      <c r="H104" s="111">
        <v>36904.818181818184</v>
      </c>
      <c r="I104" s="111">
        <v>57652.454545454544</v>
      </c>
      <c r="J104" s="127">
        <f t="shared" si="18"/>
        <v>0.56219316029195476</v>
      </c>
      <c r="K104" s="111">
        <f>I104-H104</f>
        <v>20747.63636363636</v>
      </c>
      <c r="L104" s="127">
        <f t="shared" si="20"/>
        <v>-7.6874931543289282E-3</v>
      </c>
      <c r="M104" s="111">
        <f>I104-E104</f>
        <v>-446.63636363636761</v>
      </c>
      <c r="N104" s="127">
        <v>3.7071776396165851E-2</v>
      </c>
      <c r="O104" s="85">
        <f>I104/I101</f>
        <v>0.16559464918224559</v>
      </c>
    </row>
    <row r="105" spans="2:15" x14ac:dyDescent="0.25">
      <c r="B105" s="318"/>
      <c r="C105" s="324"/>
      <c r="D105" s="101" t="s">
        <v>104</v>
      </c>
      <c r="E105" s="112">
        <v>67270.090909090912</v>
      </c>
      <c r="F105" s="112">
        <v>66293.545454545456</v>
      </c>
      <c r="G105" s="112">
        <v>32906.36363636364</v>
      </c>
      <c r="H105" s="112">
        <v>39487.36363636364</v>
      </c>
      <c r="I105" s="112">
        <v>61826.090909090912</v>
      </c>
      <c r="J105" s="129">
        <f t="shared" si="18"/>
        <v>0.56571837711028383</v>
      </c>
      <c r="K105" s="112">
        <f>I105-H105</f>
        <v>22338.727272727272</v>
      </c>
      <c r="L105" s="129">
        <f t="shared" si="20"/>
        <v>-8.0927495807268102E-2</v>
      </c>
      <c r="M105" s="112">
        <f>I105-E105</f>
        <v>-5444</v>
      </c>
      <c r="N105" s="129">
        <v>3.7071776396165851E-2</v>
      </c>
      <c r="O105" s="89">
        <f>I105/I101</f>
        <v>0.17758254900194403</v>
      </c>
    </row>
    <row r="106" spans="2:15" x14ac:dyDescent="0.25">
      <c r="B106" s="325"/>
      <c r="C106" s="325"/>
      <c r="D106" s="325"/>
      <c r="E106" s="325"/>
      <c r="F106" s="325"/>
      <c r="G106" s="325"/>
      <c r="H106" s="325"/>
      <c r="I106" s="325"/>
      <c r="J106" s="325"/>
      <c r="K106" s="325"/>
      <c r="L106" s="325"/>
      <c r="M106" s="325"/>
      <c r="N106" s="113"/>
      <c r="O106" s="113"/>
    </row>
    <row r="107" spans="2:15" x14ac:dyDescent="0.25">
      <c r="B107" s="326" t="s">
        <v>109</v>
      </c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</row>
  </sheetData>
  <mergeCells count="28">
    <mergeCell ref="B106:M106"/>
    <mergeCell ref="B107:M107"/>
    <mergeCell ref="B74:M74"/>
    <mergeCell ref="B75:M75"/>
    <mergeCell ref="B78:M78"/>
    <mergeCell ref="B81:B105"/>
    <mergeCell ref="C81:C85"/>
    <mergeCell ref="C86:C90"/>
    <mergeCell ref="C91:C95"/>
    <mergeCell ref="C96:C100"/>
    <mergeCell ref="C101:C105"/>
    <mergeCell ref="B37:M37"/>
    <mergeCell ref="B38:M38"/>
    <mergeCell ref="B41:M41"/>
    <mergeCell ref="B44:B73"/>
    <mergeCell ref="C44:C48"/>
    <mergeCell ref="C49:C53"/>
    <mergeCell ref="C54:C58"/>
    <mergeCell ref="C59:C63"/>
    <mergeCell ref="C64:C68"/>
    <mergeCell ref="C69:C73"/>
    <mergeCell ref="B7:B36"/>
    <mergeCell ref="C7:C11"/>
    <mergeCell ref="C12:C16"/>
    <mergeCell ref="C17:C21"/>
    <mergeCell ref="C22:C26"/>
    <mergeCell ref="C27:C31"/>
    <mergeCell ref="C32:C36"/>
  </mergeCells>
  <pageMargins left="0.7" right="0.7" top="0.75" bottom="0.75" header="0.3" footer="0.3"/>
  <pageSetup paperSize="9" orientation="portrait" r:id="rId1"/>
  <ignoredErrors>
    <ignoredError sqref="K60:M61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F1017-0AC0-4F19-8E0C-CE7AFFD1F4A1}">
  <dimension ref="B4:O39"/>
  <sheetViews>
    <sheetView showGridLines="0" zoomScaleNormal="100" workbookViewId="0">
      <selection activeCell="C28" sqref="C28:C32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15.5703125" customWidth="1"/>
    <col min="5" max="5" width="11.5703125" customWidth="1"/>
    <col min="14" max="14" width="11.140625" hidden="1" customWidth="1"/>
  </cols>
  <sheetData>
    <row r="4" spans="2:15" x14ac:dyDescent="0.25">
      <c r="B4" s="115"/>
    </row>
    <row r="5" spans="2:15" ht="21.75" customHeight="1" thickBot="1" x14ac:dyDescent="0.3">
      <c r="B5" s="315" t="s">
        <v>133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77"/>
      <c r="O5" s="77"/>
    </row>
    <row r="6" spans="2:15" ht="6" customHeight="1" thickBot="1" x14ac:dyDescent="0.3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2:15" ht="75" x14ac:dyDescent="0.25">
      <c r="B7" s="4"/>
      <c r="C7" s="4"/>
      <c r="D7" s="4"/>
      <c r="E7" s="57" t="s">
        <v>536</v>
      </c>
      <c r="F7" s="57" t="s">
        <v>537</v>
      </c>
      <c r="G7" s="57" t="s">
        <v>538</v>
      </c>
      <c r="H7" s="57" t="s">
        <v>539</v>
      </c>
      <c r="I7" s="57" t="s">
        <v>540</v>
      </c>
      <c r="J7" s="56" t="str">
        <f>CONCATENATE("var. ",RIGHT(I7,2),"/",RIGHT(H7,2))</f>
        <v>var. 23/22</v>
      </c>
      <c r="K7" s="56" t="str">
        <f>CONCATENATE("dif. ",RIGHT(I7,2),"/",RIGHT(H7,2))</f>
        <v>dif. 23/22</v>
      </c>
      <c r="L7" s="56" t="str">
        <f>CONCATENATE("var. ",RIGHT(I7,2),"/",RIGHT(E7,2))</f>
        <v>var. 23/19</v>
      </c>
      <c r="M7" s="56" t="str">
        <f>CONCATENATE("dif. ",RIGHT(I7,2),"/",RIGHT(E7,2))</f>
        <v>dif. 23/19</v>
      </c>
      <c r="N7" s="56" t="s">
        <v>126</v>
      </c>
      <c r="O7" s="56" t="str">
        <f>CONCATENATE("cuota ",I7)</f>
        <v>cuota verano julio-septiembre 2023</v>
      </c>
    </row>
    <row r="8" spans="2:15" ht="15" customHeight="1" x14ac:dyDescent="0.25">
      <c r="B8" s="316" t="s">
        <v>134</v>
      </c>
      <c r="C8" s="319" t="s">
        <v>46</v>
      </c>
      <c r="D8" s="78" t="s">
        <v>99</v>
      </c>
      <c r="E8" s="79">
        <v>3489184</v>
      </c>
      <c r="F8" s="79">
        <v>993415</v>
      </c>
      <c r="G8" s="79">
        <v>2256598</v>
      </c>
      <c r="H8" s="79">
        <v>3432090</v>
      </c>
      <c r="I8" s="79">
        <v>3555517</v>
      </c>
      <c r="J8" s="81">
        <f>I8/H8-1</f>
        <v>3.5962635012485089E-2</v>
      </c>
      <c r="K8" s="79">
        <f>I8-H8</f>
        <v>123427</v>
      </c>
      <c r="L8" s="81">
        <f>I8/E8-1</f>
        <v>1.9011035244916874E-2</v>
      </c>
      <c r="M8" s="79">
        <f>I8-E8</f>
        <v>66333</v>
      </c>
      <c r="N8" s="81">
        <v>1</v>
      </c>
      <c r="O8" s="81">
        <f>I8/$I$8</f>
        <v>1</v>
      </c>
    </row>
    <row r="9" spans="2:15" x14ac:dyDescent="0.25">
      <c r="B9" s="317"/>
      <c r="C9" s="320"/>
      <c r="D9" s="82" t="s">
        <v>102</v>
      </c>
      <c r="E9" s="83">
        <v>1255761</v>
      </c>
      <c r="F9" s="83">
        <v>358149</v>
      </c>
      <c r="G9" s="83">
        <v>791183</v>
      </c>
      <c r="H9" s="83">
        <v>1288684</v>
      </c>
      <c r="I9" s="83">
        <v>1325735</v>
      </c>
      <c r="J9" s="131">
        <f>I9/H9-1</f>
        <v>2.8751035940540959E-2</v>
      </c>
      <c r="K9" s="83">
        <f>I9-H9</f>
        <v>37051</v>
      </c>
      <c r="L9" s="131">
        <f>I9/E9-1</f>
        <v>5.5722386664341483E-2</v>
      </c>
      <c r="M9" s="83">
        <f>I9-E9</f>
        <v>69974</v>
      </c>
      <c r="N9" s="131">
        <v>1</v>
      </c>
      <c r="O9" s="131">
        <f>I9/$I$8</f>
        <v>0.37286701202666167</v>
      </c>
    </row>
    <row r="10" spans="2:15" x14ac:dyDescent="0.25">
      <c r="B10" s="317"/>
      <c r="C10" s="320"/>
      <c r="D10" s="82" t="s">
        <v>103</v>
      </c>
      <c r="E10" s="83">
        <v>1010311</v>
      </c>
      <c r="F10" s="83">
        <v>297158</v>
      </c>
      <c r="G10" s="83">
        <v>641644</v>
      </c>
      <c r="H10" s="83">
        <v>899384</v>
      </c>
      <c r="I10" s="83">
        <v>988175</v>
      </c>
      <c r="J10" s="131">
        <f t="shared" ref="J10:J37" si="0">I10/H10-1</f>
        <v>9.8724237922845015E-2</v>
      </c>
      <c r="K10" s="83">
        <f t="shared" ref="K10:K27" si="1">I10-H10</f>
        <v>88791</v>
      </c>
      <c r="L10" s="131">
        <f t="shared" ref="L10:L37" si="2">I10/E10-1</f>
        <v>-2.1910085112405997E-2</v>
      </c>
      <c r="M10" s="83">
        <f t="shared" ref="M10:M27" si="3">I10-E10</f>
        <v>-22136</v>
      </c>
      <c r="N10" s="131">
        <v>1</v>
      </c>
      <c r="O10" s="131">
        <f>I10/$I$8</f>
        <v>0.27792723252342766</v>
      </c>
    </row>
    <row r="11" spans="2:15" ht="18" customHeight="1" x14ac:dyDescent="0.25">
      <c r="B11" s="317"/>
      <c r="C11" s="320"/>
      <c r="D11" s="82" t="s">
        <v>105</v>
      </c>
      <c r="E11" s="83">
        <v>485460</v>
      </c>
      <c r="F11" s="83">
        <v>150306</v>
      </c>
      <c r="G11" s="83">
        <v>376591</v>
      </c>
      <c r="H11" s="83">
        <v>539075</v>
      </c>
      <c r="I11" s="83">
        <v>523716</v>
      </c>
      <c r="J11" s="85">
        <f t="shared" si="0"/>
        <v>-2.8491397300932197E-2</v>
      </c>
      <c r="K11" s="83">
        <f t="shared" si="1"/>
        <v>-15359</v>
      </c>
      <c r="L11" s="85">
        <f t="shared" si="2"/>
        <v>7.8803608948214032E-2</v>
      </c>
      <c r="M11" s="83">
        <f t="shared" si="3"/>
        <v>38256</v>
      </c>
      <c r="N11" s="85">
        <v>1</v>
      </c>
      <c r="O11" s="85">
        <f>I11/$I$8</f>
        <v>0.14729672224883189</v>
      </c>
    </row>
    <row r="12" spans="2:15" x14ac:dyDescent="0.25">
      <c r="B12" s="317"/>
      <c r="C12" s="321"/>
      <c r="D12" s="86" t="s">
        <v>104</v>
      </c>
      <c r="E12" s="87">
        <v>619912</v>
      </c>
      <c r="F12" s="87">
        <v>141918</v>
      </c>
      <c r="G12" s="87">
        <v>368284</v>
      </c>
      <c r="H12" s="87">
        <v>614237</v>
      </c>
      <c r="I12" s="87">
        <v>634273</v>
      </c>
      <c r="J12" s="89">
        <f t="shared" si="0"/>
        <v>3.2619330974851701E-2</v>
      </c>
      <c r="K12" s="87">
        <f t="shared" si="1"/>
        <v>20036</v>
      </c>
      <c r="L12" s="89">
        <f t="shared" si="2"/>
        <v>2.3166191330382446E-2</v>
      </c>
      <c r="M12" s="87">
        <f t="shared" si="3"/>
        <v>14361</v>
      </c>
      <c r="N12" s="89">
        <v>1</v>
      </c>
      <c r="O12" s="89">
        <f>I12/$I$8</f>
        <v>0.17839121567974503</v>
      </c>
    </row>
    <row r="13" spans="2:15" hidden="1" x14ac:dyDescent="0.25">
      <c r="B13" s="317"/>
      <c r="C13" s="322" t="s">
        <v>59</v>
      </c>
      <c r="D13" s="90" t="s">
        <v>99</v>
      </c>
      <c r="E13" s="110">
        <v>4184804</v>
      </c>
      <c r="F13" s="110">
        <v>1096027</v>
      </c>
      <c r="G13" s="110">
        <v>2574349</v>
      </c>
      <c r="H13" s="110">
        <v>4081903</v>
      </c>
      <c r="I13" s="110">
        <v>4245445</v>
      </c>
      <c r="J13" s="135">
        <f t="shared" si="0"/>
        <v>4.0065136285698078E-2</v>
      </c>
      <c r="K13" s="110">
        <f t="shared" si="1"/>
        <v>163542</v>
      </c>
      <c r="L13" s="135">
        <f t="shared" si="2"/>
        <v>1.4490762291376136E-2</v>
      </c>
      <c r="M13" s="110">
        <f t="shared" si="3"/>
        <v>60641</v>
      </c>
      <c r="N13" s="81">
        <v>1</v>
      </c>
      <c r="O13" s="81">
        <f>I13/$I$13</f>
        <v>1</v>
      </c>
    </row>
    <row r="14" spans="2:15" hidden="1" x14ac:dyDescent="0.25">
      <c r="B14" s="317"/>
      <c r="C14" s="323"/>
      <c r="D14" s="4" t="s">
        <v>102</v>
      </c>
      <c r="E14" s="111">
        <v>1502638</v>
      </c>
      <c r="F14" s="111">
        <v>389772</v>
      </c>
      <c r="G14" s="111">
        <v>895583</v>
      </c>
      <c r="H14" s="111">
        <v>1515297</v>
      </c>
      <c r="I14" s="111">
        <v>1569716</v>
      </c>
      <c r="J14" s="136">
        <f t="shared" si="0"/>
        <v>3.5913091624942162E-2</v>
      </c>
      <c r="K14" s="111">
        <f t="shared" si="1"/>
        <v>54419</v>
      </c>
      <c r="L14" s="136">
        <f t="shared" si="2"/>
        <v>4.4640159506148525E-2</v>
      </c>
      <c r="M14" s="111">
        <f t="shared" si="3"/>
        <v>67078</v>
      </c>
      <c r="N14" s="131">
        <v>1</v>
      </c>
      <c r="O14" s="131">
        <f>I14/$I$13</f>
        <v>0.36974121676290705</v>
      </c>
    </row>
    <row r="15" spans="2:15" hidden="1" x14ac:dyDescent="0.25">
      <c r="B15" s="317"/>
      <c r="C15" s="323"/>
      <c r="D15" s="4" t="s">
        <v>103</v>
      </c>
      <c r="E15" s="111">
        <v>1200266</v>
      </c>
      <c r="F15" s="111">
        <v>326470</v>
      </c>
      <c r="G15" s="111">
        <v>724975</v>
      </c>
      <c r="H15" s="111">
        <v>1061654</v>
      </c>
      <c r="I15" s="111">
        <v>1170840</v>
      </c>
      <c r="J15" s="136">
        <f t="shared" si="0"/>
        <v>0.10284518308224722</v>
      </c>
      <c r="K15" s="111">
        <f t="shared" si="1"/>
        <v>109186</v>
      </c>
      <c r="L15" s="136">
        <f t="shared" si="2"/>
        <v>-2.451623223518784E-2</v>
      </c>
      <c r="M15" s="111">
        <f t="shared" si="3"/>
        <v>-29426</v>
      </c>
      <c r="N15" s="131">
        <v>1</v>
      </c>
      <c r="O15" s="131">
        <f>I15/$I$13</f>
        <v>0.27578734384734699</v>
      </c>
    </row>
    <row r="16" spans="2:15" hidden="1" x14ac:dyDescent="0.25">
      <c r="B16" s="317"/>
      <c r="C16" s="323"/>
      <c r="D16" s="4" t="s">
        <v>105</v>
      </c>
      <c r="E16" s="111">
        <v>594495</v>
      </c>
      <c r="F16" s="111">
        <v>171824</v>
      </c>
      <c r="G16" s="111">
        <v>442096</v>
      </c>
      <c r="H16" s="111">
        <v>653835</v>
      </c>
      <c r="I16" s="111">
        <v>637522</v>
      </c>
      <c r="J16" s="127">
        <f t="shared" si="0"/>
        <v>-2.4949719730513076E-2</v>
      </c>
      <c r="K16" s="111">
        <f t="shared" si="1"/>
        <v>-16313</v>
      </c>
      <c r="L16" s="127">
        <f t="shared" si="2"/>
        <v>7.2375713841159373E-2</v>
      </c>
      <c r="M16" s="111">
        <f t="shared" si="3"/>
        <v>43027</v>
      </c>
      <c r="N16" s="127">
        <v>1</v>
      </c>
      <c r="O16" s="127">
        <f>I16/$I$13</f>
        <v>0.15016611921718453</v>
      </c>
    </row>
    <row r="17" spans="2:15" hidden="1" x14ac:dyDescent="0.25">
      <c r="B17" s="317"/>
      <c r="C17" s="324"/>
      <c r="D17" s="101" t="s">
        <v>104</v>
      </c>
      <c r="E17" s="112">
        <v>756123</v>
      </c>
      <c r="F17" s="112">
        <v>159418</v>
      </c>
      <c r="G17" s="112">
        <v>424917</v>
      </c>
      <c r="H17" s="112">
        <v>750187</v>
      </c>
      <c r="I17" s="112">
        <v>775156</v>
      </c>
      <c r="J17" s="129">
        <f t="shared" si="0"/>
        <v>3.3283701263818299E-2</v>
      </c>
      <c r="K17" s="112">
        <f t="shared" si="1"/>
        <v>24969</v>
      </c>
      <c r="L17" s="129">
        <f t="shared" si="2"/>
        <v>2.5171830509057358E-2</v>
      </c>
      <c r="M17" s="112">
        <f t="shared" si="3"/>
        <v>19033</v>
      </c>
      <c r="N17" s="129">
        <v>1</v>
      </c>
      <c r="O17" s="129">
        <f>I17/$I$13</f>
        <v>0.18258533557730697</v>
      </c>
    </row>
    <row r="18" spans="2:15" x14ac:dyDescent="0.25">
      <c r="B18" s="317"/>
      <c r="C18" s="319" t="s">
        <v>68</v>
      </c>
      <c r="D18" s="78" t="s">
        <v>99</v>
      </c>
      <c r="E18" s="110">
        <v>26451459</v>
      </c>
      <c r="F18" s="110">
        <v>5381774</v>
      </c>
      <c r="G18" s="110">
        <v>14610061</v>
      </c>
      <c r="H18" s="110">
        <v>24696830</v>
      </c>
      <c r="I18" s="110">
        <v>25577298</v>
      </c>
      <c r="J18" s="135">
        <f>I18/H18-1</f>
        <v>3.5651053191846804E-2</v>
      </c>
      <c r="K18" s="110">
        <f>I18-H18</f>
        <v>880468</v>
      </c>
      <c r="L18" s="135">
        <f>I18/E18-1</f>
        <v>-3.3047742281437142E-2</v>
      </c>
      <c r="M18" s="110">
        <f>I18-E18</f>
        <v>-874161</v>
      </c>
      <c r="N18" s="81">
        <v>1</v>
      </c>
      <c r="O18" s="81">
        <f>I18/$I$18</f>
        <v>1</v>
      </c>
    </row>
    <row r="19" spans="2:15" x14ac:dyDescent="0.25">
      <c r="B19" s="317"/>
      <c r="C19" s="320"/>
      <c r="D19" s="82" t="s">
        <v>102</v>
      </c>
      <c r="E19" s="111">
        <v>9101203</v>
      </c>
      <c r="F19" s="111">
        <v>1717475</v>
      </c>
      <c r="G19" s="111">
        <v>4810304</v>
      </c>
      <c r="H19" s="111">
        <v>8657144</v>
      </c>
      <c r="I19" s="111">
        <v>9096817</v>
      </c>
      <c r="J19" s="136">
        <f t="shared" si="0"/>
        <v>5.0787303526428573E-2</v>
      </c>
      <c r="K19" s="111">
        <f t="shared" si="1"/>
        <v>439673</v>
      </c>
      <c r="L19" s="136">
        <f t="shared" si="2"/>
        <v>-4.8191431396482631E-4</v>
      </c>
      <c r="M19" s="111">
        <f t="shared" si="3"/>
        <v>-4386</v>
      </c>
      <c r="N19" s="131">
        <v>1</v>
      </c>
      <c r="O19" s="131">
        <f>I19/$I$18</f>
        <v>0.35565981207240888</v>
      </c>
    </row>
    <row r="20" spans="2:15" x14ac:dyDescent="0.25">
      <c r="B20" s="317"/>
      <c r="C20" s="320"/>
      <c r="D20" s="82" t="s">
        <v>103</v>
      </c>
      <c r="E20" s="111">
        <v>7487868</v>
      </c>
      <c r="F20" s="111">
        <v>1528851</v>
      </c>
      <c r="G20" s="111">
        <v>4018594</v>
      </c>
      <c r="H20" s="111">
        <v>6375216</v>
      </c>
      <c r="I20" s="111">
        <v>6908249</v>
      </c>
      <c r="J20" s="136">
        <f>I20/H20-1</f>
        <v>8.361018669798792E-2</v>
      </c>
      <c r="K20" s="111">
        <f>I20-H20</f>
        <v>533033</v>
      </c>
      <c r="L20" s="136">
        <f>I20/E20-1</f>
        <v>-7.7407748106670726E-2</v>
      </c>
      <c r="M20" s="111">
        <f>I20-E20</f>
        <v>-579619</v>
      </c>
      <c r="N20" s="131">
        <v>1</v>
      </c>
      <c r="O20" s="131">
        <f>I20/$I$18</f>
        <v>0.27009299418570326</v>
      </c>
    </row>
    <row r="21" spans="2:15" x14ac:dyDescent="0.25">
      <c r="B21" s="317"/>
      <c r="C21" s="320"/>
      <c r="D21" s="82" t="s">
        <v>105</v>
      </c>
      <c r="E21" s="111">
        <v>4080912</v>
      </c>
      <c r="F21" s="111">
        <v>1028585</v>
      </c>
      <c r="G21" s="111">
        <v>2829312</v>
      </c>
      <c r="H21" s="111">
        <v>4265698</v>
      </c>
      <c r="I21" s="111">
        <v>4178237</v>
      </c>
      <c r="J21" s="127">
        <f>I21/H21-1</f>
        <v>-2.0503326770905939E-2</v>
      </c>
      <c r="K21" s="111">
        <f>I21-H21</f>
        <v>-87461</v>
      </c>
      <c r="L21" s="127">
        <f>I21/E21-1</f>
        <v>2.3848835750440056E-2</v>
      </c>
      <c r="M21" s="111">
        <f>I21-E21</f>
        <v>97325</v>
      </c>
      <c r="N21" s="127">
        <v>1</v>
      </c>
      <c r="O21" s="127">
        <f>I21/$I$18</f>
        <v>0.16335724750909966</v>
      </c>
    </row>
    <row r="22" spans="2:15" x14ac:dyDescent="0.25">
      <c r="B22" s="317"/>
      <c r="C22" s="321"/>
      <c r="D22" s="86" t="s">
        <v>104</v>
      </c>
      <c r="E22" s="112">
        <v>5107384</v>
      </c>
      <c r="F22" s="112">
        <v>909481</v>
      </c>
      <c r="G22" s="112">
        <v>2546464</v>
      </c>
      <c r="H22" s="112">
        <v>4922407</v>
      </c>
      <c r="I22" s="112">
        <v>4975991</v>
      </c>
      <c r="J22" s="129">
        <f>I22/H22-1</f>
        <v>1.0885731309905999E-2</v>
      </c>
      <c r="K22" s="112">
        <f>I22-H22</f>
        <v>53584</v>
      </c>
      <c r="L22" s="129">
        <f>I22/E22-1</f>
        <v>-2.5726085996275239E-2</v>
      </c>
      <c r="M22" s="112">
        <f>I22-E22</f>
        <v>-131393</v>
      </c>
      <c r="N22" s="129">
        <v>1</v>
      </c>
      <c r="O22" s="129">
        <f>I22/$I$18</f>
        <v>0.19454717226190194</v>
      </c>
    </row>
    <row r="23" spans="2:15" x14ac:dyDescent="0.25">
      <c r="B23" s="317"/>
      <c r="C23" s="322" t="s">
        <v>42</v>
      </c>
      <c r="D23" s="90" t="s">
        <v>99</v>
      </c>
      <c r="E23" s="94">
        <f t="shared" ref="E23:I27" si="4">E18/E8</f>
        <v>7.5809871305153296</v>
      </c>
      <c r="F23" s="94">
        <f t="shared" si="4"/>
        <v>5.4174478943845221</v>
      </c>
      <c r="G23" s="94">
        <f t="shared" si="4"/>
        <v>6.4743747003232297</v>
      </c>
      <c r="H23" s="94">
        <f t="shared" si="4"/>
        <v>7.195857334743553</v>
      </c>
      <c r="I23" s="94">
        <f t="shared" si="4"/>
        <v>7.1936930691092185</v>
      </c>
      <c r="J23" s="135">
        <f t="shared" si="0"/>
        <v>-3.0076550071178598E-4</v>
      </c>
      <c r="K23" s="94">
        <f t="shared" si="1"/>
        <v>-2.1642656343345834E-3</v>
      </c>
      <c r="L23" s="135">
        <f t="shared" si="2"/>
        <v>-5.1087550306893159E-2</v>
      </c>
      <c r="M23" s="94">
        <f t="shared" si="3"/>
        <v>-0.38729406140611111</v>
      </c>
      <c r="N23" s="81">
        <v>1</v>
      </c>
      <c r="O23" s="81"/>
    </row>
    <row r="24" spans="2:15" x14ac:dyDescent="0.25">
      <c r="B24" s="317"/>
      <c r="C24" s="323"/>
      <c r="D24" s="4" t="s">
        <v>102</v>
      </c>
      <c r="E24" s="99">
        <f t="shared" si="4"/>
        <v>7.2475598461809216</v>
      </c>
      <c r="F24" s="99">
        <f t="shared" si="4"/>
        <v>4.7954203418130446</v>
      </c>
      <c r="G24" s="99">
        <f t="shared" si="4"/>
        <v>6.0798879652368667</v>
      </c>
      <c r="H24" s="99">
        <f t="shared" si="4"/>
        <v>6.7178175565150182</v>
      </c>
      <c r="I24" s="99">
        <f t="shared" si="4"/>
        <v>6.8617159537916699</v>
      </c>
      <c r="J24" s="136">
        <f t="shared" si="0"/>
        <v>2.142040864701622E-2</v>
      </c>
      <c r="K24" s="99">
        <f>(I24-H24)</f>
        <v>0.14389839727665166</v>
      </c>
      <c r="L24" s="136">
        <f t="shared" si="2"/>
        <v>-5.3237765617426547E-2</v>
      </c>
      <c r="M24" s="99">
        <f>(I24-E24)</f>
        <v>-0.38584389238925176</v>
      </c>
      <c r="N24" s="131"/>
      <c r="O24" s="131"/>
    </row>
    <row r="25" spans="2:15" x14ac:dyDescent="0.25">
      <c r="B25" s="317"/>
      <c r="C25" s="323"/>
      <c r="D25" s="4" t="s">
        <v>103</v>
      </c>
      <c r="E25" s="99">
        <f t="shared" si="4"/>
        <v>7.4114485539601169</v>
      </c>
      <c r="F25" s="99">
        <f t="shared" si="4"/>
        <v>5.1449094421149688</v>
      </c>
      <c r="G25" s="99">
        <f t="shared" si="4"/>
        <v>6.2629651333138003</v>
      </c>
      <c r="H25" s="99">
        <f t="shared" si="4"/>
        <v>7.0884249664214618</v>
      </c>
      <c r="I25" s="99">
        <f t="shared" si="4"/>
        <v>6.990916588660915</v>
      </c>
      <c r="J25" s="136">
        <f t="shared" si="0"/>
        <v>-1.3756000553360348E-2</v>
      </c>
      <c r="K25" s="99">
        <f t="shared" si="1"/>
        <v>-9.7508377760546772E-2</v>
      </c>
      <c r="L25" s="136">
        <f t="shared" si="2"/>
        <v>-5.6740860067699073E-2</v>
      </c>
      <c r="M25" s="99">
        <f t="shared" si="3"/>
        <v>-0.42053196529920189</v>
      </c>
      <c r="N25" s="131">
        <v>1</v>
      </c>
      <c r="O25" s="131"/>
    </row>
    <row r="26" spans="2:15" x14ac:dyDescent="0.25">
      <c r="B26" s="317"/>
      <c r="C26" s="323"/>
      <c r="D26" s="4" t="s">
        <v>105</v>
      </c>
      <c r="E26" s="99">
        <f t="shared" si="4"/>
        <v>8.4062785811395386</v>
      </c>
      <c r="F26" s="99">
        <f t="shared" si="4"/>
        <v>6.843273056298484</v>
      </c>
      <c r="G26" s="99">
        <f t="shared" si="4"/>
        <v>7.5129570276506872</v>
      </c>
      <c r="H26" s="99">
        <f t="shared" si="4"/>
        <v>7.9129954088021144</v>
      </c>
      <c r="I26" s="99">
        <f t="shared" si="4"/>
        <v>7.9780587188476195</v>
      </c>
      <c r="J26" s="127">
        <f t="shared" si="0"/>
        <v>8.2223363826461338E-3</v>
      </c>
      <c r="K26" s="99">
        <f t="shared" si="1"/>
        <v>6.5063310045505141E-2</v>
      </c>
      <c r="L26" s="127">
        <f t="shared" si="2"/>
        <v>-5.0940479566389807E-2</v>
      </c>
      <c r="M26" s="99">
        <f t="shared" si="3"/>
        <v>-0.42821986229191911</v>
      </c>
      <c r="N26" s="127">
        <v>1</v>
      </c>
      <c r="O26" s="127"/>
    </row>
    <row r="27" spans="2:15" x14ac:dyDescent="0.25">
      <c r="B27" s="317"/>
      <c r="C27" s="324"/>
      <c r="D27" s="101" t="s">
        <v>104</v>
      </c>
      <c r="E27" s="105">
        <f t="shared" si="4"/>
        <v>8.238885519234989</v>
      </c>
      <c r="F27" s="105">
        <f t="shared" si="4"/>
        <v>6.4084964556997699</v>
      </c>
      <c r="G27" s="105">
        <f t="shared" si="4"/>
        <v>6.9144030150644609</v>
      </c>
      <c r="H27" s="105">
        <f t="shared" si="4"/>
        <v>8.0138562151091524</v>
      </c>
      <c r="I27" s="105">
        <f t="shared" si="4"/>
        <v>7.8451881130049683</v>
      </c>
      <c r="J27" s="129">
        <f t="shared" si="0"/>
        <v>-2.1047058691442522E-2</v>
      </c>
      <c r="K27" s="105">
        <f t="shared" si="1"/>
        <v>-0.16866810210418404</v>
      </c>
      <c r="L27" s="129">
        <f t="shared" si="2"/>
        <v>-4.7785274514480336E-2</v>
      </c>
      <c r="M27" s="105">
        <f t="shared" si="3"/>
        <v>-0.3936974062300207</v>
      </c>
      <c r="N27" s="129">
        <v>1</v>
      </c>
      <c r="O27" s="129"/>
    </row>
    <row r="28" spans="2:15" x14ac:dyDescent="0.25">
      <c r="B28" s="317"/>
      <c r="C28" s="319" t="s">
        <v>130</v>
      </c>
      <c r="D28" s="78" t="s">
        <v>99</v>
      </c>
      <c r="E28" s="81">
        <v>0.73196280926386337</v>
      </c>
      <c r="F28" s="81">
        <v>0.31321171067567177</v>
      </c>
      <c r="G28" s="81">
        <v>0.54123149915646407</v>
      </c>
      <c r="H28" s="81">
        <v>0.76072233295866287</v>
      </c>
      <c r="I28" s="81">
        <v>0.76390037125358456</v>
      </c>
      <c r="J28" s="81">
        <f t="shared" si="0"/>
        <v>4.17765872938336E-3</v>
      </c>
      <c r="K28" s="107">
        <f>(I28-H28)*100</f>
        <v>0.31780382949216923</v>
      </c>
      <c r="L28" s="81">
        <f t="shared" si="2"/>
        <v>4.3632766016952207E-2</v>
      </c>
      <c r="M28" s="107">
        <f>(I28-E28)*100</f>
        <v>3.1937561989721197</v>
      </c>
      <c r="N28" s="81"/>
      <c r="O28" s="81"/>
    </row>
    <row r="29" spans="2:15" x14ac:dyDescent="0.25">
      <c r="B29" s="317"/>
      <c r="C29" s="320"/>
      <c r="D29" s="82" t="s">
        <v>102</v>
      </c>
      <c r="E29" s="131">
        <v>0.74831468508297017</v>
      </c>
      <c r="F29" s="131">
        <v>0.29301191803872456</v>
      </c>
      <c r="G29" s="131">
        <v>0.51819425562490706</v>
      </c>
      <c r="H29" s="131">
        <v>0.75547727183080937</v>
      </c>
      <c r="I29" s="131">
        <v>0.79116158110956536</v>
      </c>
      <c r="J29" s="131">
        <f t="shared" si="0"/>
        <v>4.723412683518502E-2</v>
      </c>
      <c r="K29" s="108">
        <f>(I29-H29)*100</f>
        <v>3.5684309278755988</v>
      </c>
      <c r="L29" s="131">
        <f t="shared" si="2"/>
        <v>5.7257858065212996E-2</v>
      </c>
      <c r="M29" s="108">
        <f>(I29-E29)*100</f>
        <v>4.2846896026595189</v>
      </c>
      <c r="N29" s="131"/>
      <c r="O29" s="131"/>
    </row>
    <row r="30" spans="2:15" x14ac:dyDescent="0.25">
      <c r="B30" s="317"/>
      <c r="C30" s="320"/>
      <c r="D30" s="82" t="s">
        <v>103</v>
      </c>
      <c r="E30" s="131">
        <v>0.67840978956785225</v>
      </c>
      <c r="F30" s="131">
        <v>0.33015049333048285</v>
      </c>
      <c r="G30" s="131">
        <v>0.5531756093599226</v>
      </c>
      <c r="H30" s="131">
        <v>0.71592111950772352</v>
      </c>
      <c r="I30" s="131">
        <v>0.71591581639182933</v>
      </c>
      <c r="J30" s="131">
        <f t="shared" si="0"/>
        <v>-7.4074025052661696E-6</v>
      </c>
      <c r="K30" s="108">
        <f>(I30-H30)*100</f>
        <v>-5.3031158941951873E-4</v>
      </c>
      <c r="L30" s="131">
        <f t="shared" si="2"/>
        <v>5.5285208734780378E-2</v>
      </c>
      <c r="M30" s="108">
        <f>(I30-E30)*100</f>
        <v>3.7506026823977079</v>
      </c>
      <c r="N30" s="131"/>
      <c r="O30" s="131"/>
    </row>
    <row r="31" spans="2:15" x14ac:dyDescent="0.25">
      <c r="B31" s="317"/>
      <c r="C31" s="320"/>
      <c r="D31" s="82" t="s">
        <v>105</v>
      </c>
      <c r="E31" s="131">
        <v>0.73476169333363583</v>
      </c>
      <c r="F31" s="131">
        <v>0.34283206883139089</v>
      </c>
      <c r="G31" s="131">
        <v>0.60413263145802398</v>
      </c>
      <c r="H31" s="131">
        <v>0.77416122059712278</v>
      </c>
      <c r="I31" s="131">
        <v>0.75932767874083062</v>
      </c>
      <c r="J31" s="131">
        <f t="shared" si="0"/>
        <v>-1.9160791656356535E-2</v>
      </c>
      <c r="K31" s="108">
        <f>(I31-H31)*100</f>
        <v>-1.4833541856292154</v>
      </c>
      <c r="L31" s="131">
        <f t="shared" si="2"/>
        <v>3.3433949578588029E-2</v>
      </c>
      <c r="M31" s="108">
        <f>(I31-E31)*100</f>
        <v>2.456598540719479</v>
      </c>
      <c r="N31" s="85"/>
      <c r="O31" s="85"/>
    </row>
    <row r="32" spans="2:15" x14ac:dyDescent="0.25">
      <c r="B32" s="317"/>
      <c r="C32" s="321"/>
      <c r="D32" s="86" t="s">
        <v>104</v>
      </c>
      <c r="E32" s="131">
        <v>0.82870830849450583</v>
      </c>
      <c r="F32" s="131">
        <v>0.28853790553588748</v>
      </c>
      <c r="G32" s="131">
        <v>0.51130139640563987</v>
      </c>
      <c r="H32" s="131">
        <v>0.85301092117215704</v>
      </c>
      <c r="I32" s="131">
        <v>0.83471098918463549</v>
      </c>
      <c r="J32" s="131">
        <f t="shared" si="0"/>
        <v>-2.1453338443046976E-2</v>
      </c>
      <c r="K32" s="108">
        <f>(I32-H32)*100</f>
        <v>-1.8299931987521556</v>
      </c>
      <c r="L32" s="131">
        <f t="shared" si="2"/>
        <v>7.2434180140350524E-3</v>
      </c>
      <c r="M32" s="108">
        <f>(I32-E32)*100</f>
        <v>0.60026806901296581</v>
      </c>
      <c r="N32" s="89"/>
      <c r="O32" s="89"/>
    </row>
    <row r="33" spans="2:15" x14ac:dyDescent="0.25">
      <c r="B33" s="317"/>
      <c r="C33" s="322" t="s">
        <v>131</v>
      </c>
      <c r="D33" s="90" t="s">
        <v>99</v>
      </c>
      <c r="E33" s="110">
        <v>392812.33333333331</v>
      </c>
      <c r="F33" s="110">
        <v>186893.33333333334</v>
      </c>
      <c r="G33" s="110">
        <v>293605</v>
      </c>
      <c r="H33" s="110">
        <v>352884</v>
      </c>
      <c r="I33" s="110">
        <v>363980.66666666669</v>
      </c>
      <c r="J33" s="135">
        <f t="shared" si="0"/>
        <v>3.1445649750815319E-2</v>
      </c>
      <c r="K33" s="110">
        <f>I33-H33</f>
        <v>11096.666666666686</v>
      </c>
      <c r="L33" s="135">
        <f t="shared" si="2"/>
        <v>-7.3398068797907667E-2</v>
      </c>
      <c r="M33" s="110">
        <f>I33-E33</f>
        <v>-28831.666666666628</v>
      </c>
      <c r="N33" s="81">
        <v>3.7071776396165851E-2</v>
      </c>
      <c r="O33" s="81">
        <f>I33/$I$33</f>
        <v>1</v>
      </c>
    </row>
    <row r="34" spans="2:15" x14ac:dyDescent="0.25">
      <c r="B34" s="317"/>
      <c r="C34" s="323"/>
      <c r="D34" s="4" t="s">
        <v>102</v>
      </c>
      <c r="E34" s="111">
        <v>132202.33333333334</v>
      </c>
      <c r="F34" s="111">
        <v>63754</v>
      </c>
      <c r="G34" s="111">
        <v>100982</v>
      </c>
      <c r="H34" s="111">
        <v>124554.66666666667</v>
      </c>
      <c r="I34" s="111">
        <v>124999.66666666667</v>
      </c>
      <c r="J34" s="136">
        <f t="shared" si="0"/>
        <v>3.5727284405240312E-3</v>
      </c>
      <c r="K34" s="111">
        <f>I34-H34</f>
        <v>445</v>
      </c>
      <c r="L34" s="136">
        <f t="shared" si="2"/>
        <v>-5.4482144793208453E-2</v>
      </c>
      <c r="M34" s="111">
        <f>I34-E34</f>
        <v>-7202.6666666666715</v>
      </c>
      <c r="N34" s="131">
        <v>3.7071776396165851E-2</v>
      </c>
      <c r="O34" s="131">
        <f>I34/$I$33</f>
        <v>0.34342391812019318</v>
      </c>
    </row>
    <row r="35" spans="2:15" x14ac:dyDescent="0.25">
      <c r="B35" s="317"/>
      <c r="C35" s="323"/>
      <c r="D35" s="4" t="s">
        <v>103</v>
      </c>
      <c r="E35" s="111">
        <v>119976.66666666667</v>
      </c>
      <c r="F35" s="111">
        <v>50356.333333333336</v>
      </c>
      <c r="G35" s="111">
        <v>79016.333333333328</v>
      </c>
      <c r="H35" s="111">
        <v>96788.666666666672</v>
      </c>
      <c r="I35" s="111">
        <v>104904</v>
      </c>
      <c r="J35" s="136">
        <f t="shared" si="0"/>
        <v>8.3845904823567352E-2</v>
      </c>
      <c r="K35" s="111">
        <f>I35-H35</f>
        <v>8115.3333333333285</v>
      </c>
      <c r="L35" s="136">
        <f t="shared" si="2"/>
        <v>-0.12562998360792377</v>
      </c>
      <c r="M35" s="111">
        <f>I35-E35</f>
        <v>-15072.666666666672</v>
      </c>
      <c r="N35" s="131">
        <v>3.7071776396165851E-2</v>
      </c>
      <c r="O35" s="131">
        <f>I35/$I$33</f>
        <v>0.2882131102201399</v>
      </c>
    </row>
    <row r="36" spans="2:15" x14ac:dyDescent="0.25">
      <c r="B36" s="317"/>
      <c r="C36" s="323"/>
      <c r="D36" s="4" t="s">
        <v>105</v>
      </c>
      <c r="E36" s="111">
        <v>60375</v>
      </c>
      <c r="F36" s="111">
        <v>32647.333333333332</v>
      </c>
      <c r="G36" s="111">
        <v>50935.666666666664</v>
      </c>
      <c r="H36" s="111">
        <v>59900</v>
      </c>
      <c r="I36" s="111">
        <v>59811</v>
      </c>
      <c r="J36" s="127">
        <f t="shared" si="0"/>
        <v>-1.4858096828046508E-3</v>
      </c>
      <c r="K36" s="111">
        <f>I36-H36</f>
        <v>-89</v>
      </c>
      <c r="L36" s="127">
        <f t="shared" si="2"/>
        <v>-9.341614906832274E-3</v>
      </c>
      <c r="M36" s="111">
        <f>I36-E36</f>
        <v>-564</v>
      </c>
      <c r="N36" s="127">
        <v>3.7071776396165851E-2</v>
      </c>
      <c r="O36" s="127">
        <f>I36/$I$33</f>
        <v>0.16432466193259349</v>
      </c>
    </row>
    <row r="37" spans="2:15" x14ac:dyDescent="0.25">
      <c r="B37" s="318"/>
      <c r="C37" s="324"/>
      <c r="D37" s="101" t="s">
        <v>104</v>
      </c>
      <c r="E37" s="112">
        <v>66987</v>
      </c>
      <c r="F37" s="112">
        <v>34284.666666666664</v>
      </c>
      <c r="G37" s="112">
        <v>54159.666666666664</v>
      </c>
      <c r="H37" s="112">
        <v>62725.666666666664</v>
      </c>
      <c r="I37" s="112">
        <v>64797.666666666664</v>
      </c>
      <c r="J37" s="129">
        <f t="shared" si="0"/>
        <v>3.3032729823517126E-2</v>
      </c>
      <c r="K37" s="112">
        <f>I37-H37</f>
        <v>2072</v>
      </c>
      <c r="L37" s="129">
        <f t="shared" si="2"/>
        <v>-3.268295838496027E-2</v>
      </c>
      <c r="M37" s="112">
        <f>I37-E37</f>
        <v>-2189.3333333333358</v>
      </c>
      <c r="N37" s="129">
        <v>3.7071776396165851E-2</v>
      </c>
      <c r="O37" s="129">
        <f>I37/$I$33</f>
        <v>0.17802502330709871</v>
      </c>
    </row>
    <row r="38" spans="2:15" ht="6" customHeight="1" x14ac:dyDescent="0.25">
      <c r="B38" s="325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113"/>
      <c r="O38" s="113"/>
    </row>
    <row r="39" spans="2:15" x14ac:dyDescent="0.25">
      <c r="B39" s="326" t="s">
        <v>109</v>
      </c>
      <c r="C39" s="326"/>
      <c r="D39" s="326"/>
      <c r="E39" s="326"/>
      <c r="F39" s="326"/>
      <c r="G39" s="326"/>
      <c r="H39" s="326"/>
      <c r="I39" s="326"/>
      <c r="J39" s="326"/>
      <c r="K39" s="326"/>
      <c r="L39" s="326"/>
      <c r="M39" s="326"/>
    </row>
  </sheetData>
  <mergeCells count="10">
    <mergeCell ref="B38:M38"/>
    <mergeCell ref="B39:M39"/>
    <mergeCell ref="B5:M5"/>
    <mergeCell ref="B8:B37"/>
    <mergeCell ref="C8:C12"/>
    <mergeCell ref="C13:C17"/>
    <mergeCell ref="C18:C22"/>
    <mergeCell ref="C23:C27"/>
    <mergeCell ref="C28:C32"/>
    <mergeCell ref="C33:C3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o 2 G a V + j L b R u k A A A A 9 w A A A B I A H A B D b 2 5 m a W c v U G F j a 2 F n Z S 5 4 b W w g o h g A K K A U A A A A A A A A A A A A A A A A A A A A A A A A A A A A h Y + 9 D o I w G E V f h X S n f y y G f J T B u E l i Q m J c m 1 K h E Y q h x f J u D j 6 S r y B G U T f H e + 4 Z 7 r 1 f b 5 B P X R t d 9 O B M b z P E M E W R t q q v j K 0 z N P p j v E K 5 g J 1 U J 1 n r a J a t S y d X Z a j x / p w S E k L A I c H 9 U B N O K S O H Y l u q R n c S f W T z X 4 6 N d V 5 a p Z G A / W u M 4 J j x B D P K O a Z A F g q F s V + D z 4 O f 7 Q + E 9 d j 6 c d B C u 3 h T A l k i k P c J 8 Q B Q S w M E F A A C A A g A o 2 G a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N h m l c o i k e 4 D g A A A B E A A A A T A B w A R m 9 y b X V s Y X M v U 2 V j d G l v b j E u b S C i G A A o o B Q A A A A A A A A A A A A A A A A A A A A A A A A A A A A r T k 0 u y c z P U w i G 0 I b W A F B L A Q I t A B Q A A g A I A K N h m l f o y 2 0 b p A A A A P c A A A A S A A A A A A A A A A A A A A A A A A A A A A B D b 2 5 m a W c v U G F j a 2 F n Z S 5 4 b W x Q S w E C L Q A U A A I A C A C j Y Z p X D 8 r p q 6 Q A A A D p A A A A E w A A A A A A A A A A A A A A A A D w A A A A W 0 N v b n R l b n R f V H l w Z X N d L n h t b F B L A Q I t A B Q A A g A I A K N h m l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z x C I D O u w V S J t 3 E 3 Q 4 K I G 1 A A A A A A I A A A A A A A N m A A D A A A A A E A A A A I C k p 0 9 g K n J G h W Y k Y 8 z J s 0 E A A A A A B I A A A K A A A A A Q A A A A j W + c A i 6 U m L N P v b e y O y X K W F A A A A B t g 9 M W F E P e V w 0 z M G b M b 2 r T t 8 J c p m T k + X l g x s / O f W F D 0 U q 3 W r f i S j y o k x D H 5 G p I s 3 3 1 k n a J j + N u T v Z 6 m C r l B M z X S D Q + / k 9 P 2 6 b r y 5 E e p h o S A B Q A A A C m R f w 7 y B W f z w o S t A r L N + E H P T y b r g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9BAEB382-F7FD-4CDE-AAD7-EF7BE9D2EFD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827C6E6-6897-48C2-B09A-48080544AA61}"/>
</file>

<file path=customXml/itemProps3.xml><?xml version="1.0" encoding="utf-8"?>
<ds:datastoreItem xmlns:ds="http://schemas.openxmlformats.org/officeDocument/2006/customXml" ds:itemID="{48B98835-E0C3-417A-9F01-7F9D80C083C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173225F-AE66-408B-8E33-5D59F061EA0C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55</vt:i4>
      </vt:variant>
      <vt:variant>
        <vt:lpstr>Rangos con nombre</vt:lpstr>
      </vt:variant>
      <vt:variant>
        <vt:i4>23</vt:i4>
      </vt:variant>
    </vt:vector>
  </HeadingPairs>
  <TitlesOfParts>
    <vt:vector size="78" baseType="lpstr">
      <vt:lpstr>Menú principal</vt:lpstr>
      <vt:lpstr>Plazas alojativas islas tipolog</vt:lpstr>
      <vt:lpstr>Plazas aloj islas cat y tipolog</vt:lpstr>
      <vt:lpstr>Establecim aloj islas cat y tip</vt:lpstr>
      <vt:lpstr>oferta alojativa de Tenerife</vt:lpstr>
      <vt:lpstr>Resumen indicadores</vt:lpstr>
      <vt:lpstr>Resumen indicadores peri esp</vt:lpstr>
      <vt:lpstr>Resumen indicadores islas</vt:lpstr>
      <vt:lpstr>Resumen ind islas per esp</vt:lpstr>
      <vt:lpstr>Viajeros entr evol mensu TF</vt:lpstr>
      <vt:lpstr>Viajeros entr evol mensu TF15-2</vt:lpstr>
      <vt:lpstr>Viajeros entr evol mensu TF cat</vt:lpstr>
      <vt:lpstr>Viajeros entr evol anual TF cat</vt:lpstr>
      <vt:lpstr>Viajeros entr tipo ultimo mes</vt:lpstr>
      <vt:lpstr>Viajeros entr tipo period espe</vt:lpstr>
      <vt:lpstr>Viajeros entr ti-cat ultimo mes</vt:lpstr>
      <vt:lpstr>Viajeros entr ti-cat perio espe</vt:lpstr>
      <vt:lpstr>Viajeros entr munici</vt:lpstr>
      <vt:lpstr>Viajeros entr munici per esp</vt:lpstr>
      <vt:lpstr>Viajeros entr evol mensu GC</vt:lpstr>
      <vt:lpstr>Viajeros entr evol mensu FV</vt:lpstr>
      <vt:lpstr>Viajeros entr evol mensu LZ</vt:lpstr>
      <vt:lpstr>viaj entrados lugar residencia</vt:lpstr>
      <vt:lpstr>viaj aloj lugar residen mes</vt:lpstr>
      <vt:lpstr>viaj alojados lugar residen (2)</vt:lpstr>
      <vt:lpstr>viaj aloj lugar resid per esp</vt:lpstr>
      <vt:lpstr>viaj entrados lugar residen acu</vt:lpstr>
      <vt:lpstr>viaj ent lugar resi com islas</vt:lpstr>
      <vt:lpstr>viaj entrados lugar res per esp</vt:lpstr>
      <vt:lpstr>viaj entr cuota mercado Canar  </vt:lpstr>
      <vt:lpstr>viaj entrados lugar resid años </vt:lpstr>
      <vt:lpstr>viaj entrados lugar residen hot</vt:lpstr>
      <vt:lpstr>viaj entrados lugar residen apt</vt:lpstr>
      <vt:lpstr>viaj entrados lugar residen 5es</vt:lpstr>
      <vt:lpstr>viaj entrados lugar residen cat</vt:lpstr>
      <vt:lpstr>viaj entrados lugar residen año</vt:lpstr>
      <vt:lpstr>viaj entr lugar res año 5 estre</vt:lpstr>
      <vt:lpstr>viaj entr lugar res año categor</vt:lpstr>
      <vt:lpstr>distribución españoles x Resid</vt:lpstr>
      <vt:lpstr>distrib españoles x Re peri esp</vt:lpstr>
      <vt:lpstr>distribución españoles x mun al</vt:lpstr>
      <vt:lpstr>distrib españoles x mu per esp</vt:lpstr>
      <vt:lpstr>distribución españoles x catego</vt:lpstr>
      <vt:lpstr>Pernoctaciones evol mensu TF</vt:lpstr>
      <vt:lpstr>Pernocta evol mensu TF cat</vt:lpstr>
      <vt:lpstr>Pernoctaciones lugar reside</vt:lpstr>
      <vt:lpstr>Pernoctaciones lugar residen ac</vt:lpstr>
      <vt:lpstr>Pernocta ugar reside per esp</vt:lpstr>
      <vt:lpstr>Pernoctaciones lugar reside año</vt:lpstr>
      <vt:lpstr>EM evol mensu TF cat </vt:lpstr>
      <vt:lpstr>tasa de ocupación evol mens</vt:lpstr>
      <vt:lpstr>ADR RevPAR ingresos totales ult</vt:lpstr>
      <vt:lpstr>ADR RevPAR ingr totales per esp</vt:lpstr>
      <vt:lpstr>evolución anual viaj ent canari</vt:lpstr>
      <vt:lpstr>evolución anual viaj alo canari</vt:lpstr>
      <vt:lpstr>'distrib españoles x mu per esp'!Área_de_impresión</vt:lpstr>
      <vt:lpstr>'distrib españoles x Re peri esp'!Área_de_impresión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 ugar reside per esp'!Área_de_impresión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 lugar resid per esp'!Área_de_impresión</vt:lpstr>
      <vt:lpstr>'viaj alojados lugar residen (2)'!Área_de_impresión</vt:lpstr>
      <vt:lpstr>'viaj ent lugar resi com islas'!Área_de_impresión</vt:lpstr>
      <vt:lpstr>'viaj entr cuota mercado Canar  '!Área_de_impresión</vt:lpstr>
      <vt:lpstr>'viaj entr lugar res año 5 estre'!Área_de_impresión</vt:lpstr>
      <vt:lpstr>'viaj entr lugar res año categor'!Área_de_impresión</vt:lpstr>
      <vt:lpstr>'viaj entrados lugar res per esp'!Área_de_impresión</vt:lpstr>
      <vt:lpstr>'viaj entrados lugar resid años '!Área_de_impresión</vt:lpstr>
      <vt:lpstr>'viaj entrados lugar residen 5es'!Área_de_impresión</vt:lpstr>
      <vt:lpstr>'viaj entrados lugar residen acu'!Área_de_impresión</vt:lpstr>
      <vt:lpstr>'viaj entrados lugar residen año'!Área_de_impresión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2023-12-26T11:53:28Z</dcterms:created>
  <dcterms:modified xsi:type="dcterms:W3CDTF">2024-02-20T14:17:08Z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